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EstaPasta_de_trabalho" defaultThemeVersion="124226"/>
  <mc:AlternateContent xmlns:mc="http://schemas.openxmlformats.org/markup-compatibility/2006">
    <mc:Choice Requires="x15">
      <x15ac:absPath xmlns:x15ac="http://schemas.microsoft.com/office/spreadsheetml/2010/11/ac" url="C:\Users\Maxi\Desktop\"/>
    </mc:Choice>
  </mc:AlternateContent>
  <xr:revisionPtr revIDLastSave="0" documentId="8_{49C8FDF9-C5C2-4B02-B252-8AF65331939C}" xr6:coauthVersionLast="47" xr6:coauthVersionMax="47" xr10:uidLastSave="{00000000-0000-0000-0000-000000000000}"/>
  <bookViews>
    <workbookView xWindow="-120" yWindow="-120" windowWidth="20730" windowHeight="11160" tabRatio="825" xr2:uid="{00000000-000D-0000-FFFF-FFFF00000000}"/>
  </bookViews>
  <sheets>
    <sheet name="Capa" sheetId="24" r:id="rId1"/>
    <sheet name="Análises" sheetId="48" r:id="rId2"/>
    <sheet name="Resumo" sheetId="20" r:id="rId3"/>
    <sheet name="Comparativo" sheetId="36" r:id="rId4"/>
    <sheet name="Gasto das Atividades" sheetId="46" r:id="rId5"/>
    <sheet name="Analítico Cx." sheetId="38" r:id="rId6"/>
    <sheet name="Analítico Cp." sheetId="43" r:id="rId7"/>
    <sheet name="Prov. Pessoal" sheetId="21" r:id="rId8"/>
    <sheet name="Bens" sheetId="26" r:id="rId9"/>
    <sheet name="Comp." sheetId="44" r:id="rId10"/>
    <sheet name="Diário 1º PA" sheetId="33" r:id="rId11"/>
    <sheet name="Reserva" sheetId="47" r:id="rId12"/>
    <sheet name="Diário 2º PA" sheetId="53" state="hidden" r:id="rId13"/>
    <sheet name="Diário 3º PA" sheetId="55" state="hidden" r:id="rId14"/>
    <sheet name="Diário 4º PA" sheetId="56" state="hidden" r:id="rId15"/>
    <sheet name="Lista de Pessoal" sheetId="60" state="hidden" r:id="rId16"/>
    <sheet name="Dec Dir." sheetId="49" r:id="rId17"/>
    <sheet name="Plano" sheetId="41" state="hidden" r:id="rId18"/>
  </sheets>
  <definedNames>
    <definedName name="_xlnm._FilterDatabase" localSheetId="9" hidden="1">'Comp.'!$A$4:$L$896</definedName>
    <definedName name="_xlnm._FilterDatabase" localSheetId="10" hidden="1">'Diário 1º PA'!$A$3:$W$2634</definedName>
    <definedName name="_xlnm._FilterDatabase" localSheetId="12" hidden="1">'Diário 2º PA'!$A$3:$N$2000</definedName>
    <definedName name="_xlnm._FilterDatabase" localSheetId="13" hidden="1">'Diário 3º PA'!$A$3:$N$2000</definedName>
    <definedName name="_xlnm._FilterDatabase" localSheetId="14" hidden="1">'Diário 4º PA'!$A$3:$N$2000</definedName>
    <definedName name="_xlnm._FilterDatabase" localSheetId="11" hidden="1">Reserva!$A$3:$K$1004</definedName>
    <definedName name="Aquisição_de_Bens_Permanentes">Plano!$E$2:$E$14</definedName>
    <definedName name="_xlnm.Print_Area" localSheetId="1">Análises!$A$1:$A$6</definedName>
    <definedName name="_xlnm.Print_Area" localSheetId="6">'Analítico Cp.'!$A$2:$P$164</definedName>
    <definedName name="_xlnm.Print_Area" localSheetId="5">'Analítico Cx.'!$A$2:$P$167</definedName>
    <definedName name="_xlnm.Print_Area" localSheetId="0">Capa!$A$1:$A$12</definedName>
    <definedName name="_xlnm.Print_Area" localSheetId="9">'Comp.'!$A$1:$L$414</definedName>
    <definedName name="_xlnm.Print_Area" localSheetId="3">Comparativo!$A$1:$R$52</definedName>
    <definedName name="_xlnm.Print_Area" localSheetId="10">'Diário 1º PA'!$A$1:$O$1738</definedName>
    <definedName name="_xlnm.Print_Area" localSheetId="12">'Diário 2º PA'!$A$1:$O$1125</definedName>
    <definedName name="_xlnm.Print_Area" localSheetId="13">'Diário 3º PA'!$A$1:$O$2000</definedName>
    <definedName name="_xlnm.Print_Area" localSheetId="14">'Diário 4º PA'!$A$1:$O$244</definedName>
    <definedName name="_xlnm.Print_Area" localSheetId="4">'Gasto das Atividades'!$A$1:$E$47</definedName>
    <definedName name="_xlnm.Print_Area" localSheetId="15">'Lista de Pessoal'!$A$2:$K$90</definedName>
    <definedName name="_xlnm.Print_Area" localSheetId="7">'Prov. Pessoal'!$A$1:$O$39</definedName>
    <definedName name="_xlnm.Print_Area" localSheetId="11">Reserva!$A$1:$L$14</definedName>
    <definedName name="_xlnm.Print_Area" localSheetId="2">Resumo!$A$1:$O$52</definedName>
    <definedName name="área_destinada">Plano!$J$2:$J$3</definedName>
    <definedName name="Categorias">Plano!$A$1:$G$1</definedName>
    <definedName name="Conta">Resumo!$B$42:$B$50</definedName>
    <definedName name="Gastos_com_Pessoal">Plano!$C$2:$C$28</definedName>
    <definedName name="Gastos_custeados_por_captação">Plano!$G$2</definedName>
    <definedName name="Gastos_Gerais">Plano!$D$2:$D$91</definedName>
    <definedName name="Ocorrência">Plano!$I$2:$I$3</definedName>
    <definedName name="Receitas">Plano!$A$2:$A$4</definedName>
    <definedName name="Rendimentos_de_Aplicações_Fin.">Plano!$B$1</definedName>
    <definedName name="Reserva">Plano!$F$1:$F$3</definedName>
    <definedName name="_xlnm.Print_Titles" localSheetId="6">'Analítico Cp.'!$4:$8</definedName>
    <definedName name="_xlnm.Print_Titles" localSheetId="5">'Analítico Cx.'!$4:$8</definedName>
    <definedName name="_xlnm.Print_Titles" localSheetId="8">Bens!$3:$4</definedName>
    <definedName name="_xlnm.Print_Titles" localSheetId="9">'Comp.'!$3:$4</definedName>
    <definedName name="_xlnm.Print_Titles" localSheetId="10">'Diário 1º PA'!$A:$A,'Diário 1º PA'!$2:$3</definedName>
    <definedName name="_xlnm.Print_Titles" localSheetId="12">'Diário 2º PA'!$A:$A,'Diário 2º PA'!$2:$3</definedName>
    <definedName name="_xlnm.Print_Titles" localSheetId="13">'Diário 3º PA'!$A:$A,'Diário 3º PA'!$2:$3</definedName>
    <definedName name="_xlnm.Print_Titles" localSheetId="14">'Diário 4º PA'!$A:$A,'Diário 4º PA'!$2:$3</definedName>
    <definedName name="_xlnm.Print_Titles" localSheetId="11">Reserva!$A:$A,Reserva!$2:$3</definedName>
    <definedName name="_xlnm.Print_Titles" localSheetId="2">Resumo!$3:$3</definedName>
    <definedName name="Transferência_para_Reserva_de_Recursos">Plano!$F$1</definedName>
    <definedName name="VinculoPT">OFFSET('Gasto das Atividades'!$B$4,1,0,COUNTA('Gasto das Atividades'!$B$5:$B$36),1)</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50" i="20" l="1"/>
  <c r="J6" i="44"/>
  <c r="J7" i="44"/>
  <c r="J8" i="44"/>
  <c r="J9" i="44"/>
  <c r="J10" i="44"/>
  <c r="J11" i="44"/>
  <c r="J12" i="44"/>
  <c r="J13" i="44"/>
  <c r="J14" i="44"/>
  <c r="J15" i="44"/>
  <c r="J16" i="44"/>
  <c r="J17" i="44"/>
  <c r="J18" i="44"/>
  <c r="J19" i="44"/>
  <c r="J20" i="44"/>
  <c r="J21" i="44"/>
  <c r="J22" i="44"/>
  <c r="J23" i="44"/>
  <c r="J24" i="44"/>
  <c r="J25" i="44"/>
  <c r="J26" i="44"/>
  <c r="J27" i="44"/>
  <c r="J28" i="44"/>
  <c r="J29" i="44"/>
  <c r="J30" i="44"/>
  <c r="J31" i="44"/>
  <c r="J32" i="44"/>
  <c r="J33" i="44"/>
  <c r="J34" i="44"/>
  <c r="J35" i="44"/>
  <c r="J36" i="44"/>
  <c r="J37" i="44"/>
  <c r="J38" i="44"/>
  <c r="J39" i="44"/>
  <c r="J40" i="44"/>
  <c r="J41" i="44"/>
  <c r="J42" i="44"/>
  <c r="J43" i="44"/>
  <c r="J44" i="44"/>
  <c r="J45" i="44"/>
  <c r="J46" i="44"/>
  <c r="J47" i="44"/>
  <c r="J48" i="44"/>
  <c r="J49" i="44"/>
  <c r="J50" i="44"/>
  <c r="J51" i="44"/>
  <c r="J52" i="44"/>
  <c r="J53" i="44"/>
  <c r="J54" i="44"/>
  <c r="J55" i="44"/>
  <c r="J56" i="44"/>
  <c r="J57" i="44"/>
  <c r="J58" i="44"/>
  <c r="J59" i="44"/>
  <c r="J60" i="44"/>
  <c r="J61" i="44"/>
  <c r="J62" i="44"/>
  <c r="J63" i="44"/>
  <c r="J64" i="44"/>
  <c r="J65" i="44"/>
  <c r="J66" i="44"/>
  <c r="J67" i="44"/>
  <c r="J68" i="44"/>
  <c r="J69" i="44"/>
  <c r="J70" i="44"/>
  <c r="J71" i="44"/>
  <c r="J72" i="44"/>
  <c r="J73" i="44"/>
  <c r="J74" i="44"/>
  <c r="J75" i="44"/>
  <c r="J76" i="44"/>
  <c r="J77" i="44"/>
  <c r="J78" i="44"/>
  <c r="J79" i="44"/>
  <c r="J80" i="44"/>
  <c r="J81" i="44"/>
  <c r="J82" i="44"/>
  <c r="J83" i="44"/>
  <c r="J84" i="44"/>
  <c r="J85" i="44"/>
  <c r="J86" i="44"/>
  <c r="J87" i="44"/>
  <c r="J88" i="44"/>
  <c r="J89" i="44"/>
  <c r="J90" i="44"/>
  <c r="J91" i="44"/>
  <c r="J92" i="44"/>
  <c r="J93" i="44"/>
  <c r="J94" i="44"/>
  <c r="J95" i="44"/>
  <c r="J96" i="44"/>
  <c r="J97" i="44"/>
  <c r="J98" i="44"/>
  <c r="J99" i="44"/>
  <c r="J100" i="44"/>
  <c r="J101" i="44"/>
  <c r="J102" i="44"/>
  <c r="J103" i="44"/>
  <c r="J104" i="44"/>
  <c r="J105" i="44"/>
  <c r="J106" i="44"/>
  <c r="J107" i="44"/>
  <c r="J108" i="44"/>
  <c r="J109" i="44"/>
  <c r="J110" i="44"/>
  <c r="J111" i="44"/>
  <c r="J112" i="44"/>
  <c r="J113" i="44"/>
  <c r="J114" i="44"/>
  <c r="J115" i="44"/>
  <c r="J116" i="44"/>
  <c r="J117" i="44"/>
  <c r="J118" i="44"/>
  <c r="J119" i="44"/>
  <c r="J120" i="44"/>
  <c r="J121" i="44"/>
  <c r="J122" i="44"/>
  <c r="J123" i="44"/>
  <c r="J124" i="44"/>
  <c r="J125" i="44"/>
  <c r="J126" i="44"/>
  <c r="J127" i="44"/>
  <c r="J128" i="44"/>
  <c r="J129" i="44"/>
  <c r="J130" i="44"/>
  <c r="J131" i="44"/>
  <c r="J132" i="44"/>
  <c r="J133" i="44"/>
  <c r="J134" i="44"/>
  <c r="J135" i="44"/>
  <c r="J136" i="44"/>
  <c r="J137" i="44"/>
  <c r="J138" i="44"/>
  <c r="J139" i="44"/>
  <c r="J140" i="44"/>
  <c r="J141" i="44"/>
  <c r="J142" i="44"/>
  <c r="J143" i="44"/>
  <c r="J144" i="44"/>
  <c r="J145" i="44"/>
  <c r="J146" i="44"/>
  <c r="J147" i="44"/>
  <c r="J148" i="44"/>
  <c r="J149" i="44"/>
  <c r="J150" i="44"/>
  <c r="J151" i="44"/>
  <c r="J152" i="44"/>
  <c r="J153" i="44"/>
  <c r="J154" i="44"/>
  <c r="J155" i="44"/>
  <c r="J156" i="44"/>
  <c r="J157" i="44"/>
  <c r="J158" i="44"/>
  <c r="J159" i="44"/>
  <c r="J160" i="44"/>
  <c r="J161" i="44"/>
  <c r="J162" i="44"/>
  <c r="J163" i="44"/>
  <c r="J164" i="44"/>
  <c r="J165" i="44"/>
  <c r="J166" i="44"/>
  <c r="J167" i="44"/>
  <c r="J168" i="44"/>
  <c r="J169" i="44"/>
  <c r="J170" i="44"/>
  <c r="J171" i="44"/>
  <c r="J172" i="44"/>
  <c r="J173" i="44"/>
  <c r="J174" i="44"/>
  <c r="J175" i="44"/>
  <c r="J176" i="44"/>
  <c r="J177" i="44"/>
  <c r="J178" i="44"/>
  <c r="J179" i="44"/>
  <c r="J180" i="44"/>
  <c r="J181" i="44"/>
  <c r="J182" i="44"/>
  <c r="J183" i="44"/>
  <c r="J184" i="44"/>
  <c r="J185" i="44"/>
  <c r="J186" i="44"/>
  <c r="J187" i="44"/>
  <c r="J188" i="44"/>
  <c r="J189" i="44"/>
  <c r="J190" i="44"/>
  <c r="J191" i="44"/>
  <c r="J192" i="44"/>
  <c r="J193" i="44"/>
  <c r="J194" i="44"/>
  <c r="J195" i="44"/>
  <c r="J196" i="44"/>
  <c r="J197" i="44"/>
  <c r="J198" i="44"/>
  <c r="J199" i="44"/>
  <c r="J200" i="44"/>
  <c r="J201" i="44"/>
  <c r="J202" i="44"/>
  <c r="J203" i="44"/>
  <c r="J204" i="44"/>
  <c r="J205" i="44"/>
  <c r="J206" i="44"/>
  <c r="J207" i="44"/>
  <c r="J208" i="44"/>
  <c r="J209" i="44"/>
  <c r="J210" i="44"/>
  <c r="J211" i="44"/>
  <c r="J212" i="44"/>
  <c r="J213" i="44"/>
  <c r="J214" i="44"/>
  <c r="J215" i="44"/>
  <c r="J216" i="44"/>
  <c r="J217" i="44"/>
  <c r="J218" i="44"/>
  <c r="J219" i="44"/>
  <c r="J220" i="44"/>
  <c r="J221" i="44"/>
  <c r="J222" i="44"/>
  <c r="J223" i="44"/>
  <c r="J224" i="44"/>
  <c r="J225" i="44"/>
  <c r="J226" i="44"/>
  <c r="J227" i="44"/>
  <c r="J228" i="44"/>
  <c r="J229" i="44"/>
  <c r="J230" i="44"/>
  <c r="J231" i="44"/>
  <c r="J232" i="44"/>
  <c r="J233" i="44"/>
  <c r="J234" i="44"/>
  <c r="J235" i="44"/>
  <c r="J236" i="44"/>
  <c r="J237" i="44"/>
  <c r="J238" i="44"/>
  <c r="J239" i="44"/>
  <c r="J240" i="44"/>
  <c r="J241" i="44"/>
  <c r="J242" i="44"/>
  <c r="J243" i="44"/>
  <c r="J244" i="44"/>
  <c r="J245" i="44"/>
  <c r="J246" i="44"/>
  <c r="J247" i="44"/>
  <c r="J248" i="44"/>
  <c r="J249" i="44"/>
  <c r="J250" i="44"/>
  <c r="J251" i="44"/>
  <c r="J252" i="44"/>
  <c r="J253" i="44"/>
  <c r="J254" i="44"/>
  <c r="J255" i="44"/>
  <c r="J256" i="44"/>
  <c r="J257" i="44"/>
  <c r="J258" i="44"/>
  <c r="J259" i="44"/>
  <c r="J260" i="44"/>
  <c r="J261" i="44"/>
  <c r="J262" i="44"/>
  <c r="J263" i="44"/>
  <c r="J264" i="44"/>
  <c r="J265" i="44"/>
  <c r="J266" i="44"/>
  <c r="J267" i="44"/>
  <c r="J268" i="44"/>
  <c r="J269" i="44"/>
  <c r="J270" i="44"/>
  <c r="J271" i="44"/>
  <c r="J272" i="44"/>
  <c r="J273" i="44"/>
  <c r="J274" i="44"/>
  <c r="J275" i="44"/>
  <c r="J276" i="44"/>
  <c r="J277" i="44"/>
  <c r="J278" i="44"/>
  <c r="J279" i="44"/>
  <c r="J280" i="44"/>
  <c r="J281" i="44"/>
  <c r="J282" i="44"/>
  <c r="J283" i="44"/>
  <c r="J284" i="44"/>
  <c r="J285" i="44"/>
  <c r="J286" i="44"/>
  <c r="J287" i="44"/>
  <c r="J288" i="44"/>
  <c r="J289" i="44"/>
  <c r="J290" i="44"/>
  <c r="J291" i="44"/>
  <c r="J292" i="44"/>
  <c r="J293" i="44"/>
  <c r="J294" i="44"/>
  <c r="J295" i="44"/>
  <c r="J296" i="44"/>
  <c r="J297" i="44"/>
  <c r="J298" i="44"/>
  <c r="J299" i="44"/>
  <c r="J300" i="44"/>
  <c r="J301" i="44"/>
  <c r="J302" i="44"/>
  <c r="J303" i="44"/>
  <c r="J304" i="44"/>
  <c r="J305" i="44"/>
  <c r="J306" i="44"/>
  <c r="J307" i="44"/>
  <c r="J308" i="44"/>
  <c r="J309" i="44"/>
  <c r="J310" i="44"/>
  <c r="J311" i="44"/>
  <c r="J312" i="44"/>
  <c r="J313" i="44"/>
  <c r="J314" i="44"/>
  <c r="J315" i="44"/>
  <c r="J316" i="44"/>
  <c r="J317" i="44"/>
  <c r="J318" i="44"/>
  <c r="J319" i="44"/>
  <c r="J320" i="44"/>
  <c r="J321" i="44"/>
  <c r="J322" i="44"/>
  <c r="J323" i="44"/>
  <c r="J324" i="44"/>
  <c r="J325" i="44"/>
  <c r="J326" i="44"/>
  <c r="J327" i="44"/>
  <c r="J328" i="44"/>
  <c r="J329" i="44"/>
  <c r="J330" i="44"/>
  <c r="J331" i="44"/>
  <c r="J332" i="44"/>
  <c r="J333" i="44"/>
  <c r="J334" i="44"/>
  <c r="J335" i="44"/>
  <c r="J336" i="44"/>
  <c r="J337" i="44"/>
  <c r="J338" i="44"/>
  <c r="J339" i="44"/>
  <c r="J340" i="44"/>
  <c r="J341" i="44"/>
  <c r="J342" i="44"/>
  <c r="J343" i="44"/>
  <c r="J344" i="44"/>
  <c r="J345" i="44"/>
  <c r="J346" i="44"/>
  <c r="J347" i="44"/>
  <c r="J348" i="44"/>
  <c r="J349" i="44"/>
  <c r="J350" i="44"/>
  <c r="J351" i="44"/>
  <c r="J352" i="44"/>
  <c r="J353" i="44"/>
  <c r="J354" i="44"/>
  <c r="J355" i="44"/>
  <c r="J356" i="44"/>
  <c r="J357" i="44"/>
  <c r="J358" i="44"/>
  <c r="J359" i="44"/>
  <c r="J360" i="44"/>
  <c r="J361" i="44"/>
  <c r="J362" i="44"/>
  <c r="J363" i="44"/>
  <c r="J364" i="44"/>
  <c r="J365" i="44"/>
  <c r="J366" i="44"/>
  <c r="J367" i="44"/>
  <c r="J368" i="44"/>
  <c r="J369" i="44"/>
  <c r="J370" i="44"/>
  <c r="J371" i="44"/>
  <c r="J372" i="44"/>
  <c r="J373" i="44"/>
  <c r="J374" i="44"/>
  <c r="J375" i="44"/>
  <c r="J376" i="44"/>
  <c r="J377" i="44"/>
  <c r="J378" i="44"/>
  <c r="J379" i="44"/>
  <c r="J380" i="44"/>
  <c r="J381" i="44"/>
  <c r="J382" i="44"/>
  <c r="J383" i="44"/>
  <c r="J384" i="44"/>
  <c r="J385" i="44"/>
  <c r="J386" i="44"/>
  <c r="J387" i="44"/>
  <c r="J388" i="44"/>
  <c r="J389" i="44"/>
  <c r="J390" i="44"/>
  <c r="J391" i="44"/>
  <c r="J392" i="44"/>
  <c r="J393" i="44"/>
  <c r="J394" i="44"/>
  <c r="J395" i="44"/>
  <c r="J396" i="44"/>
  <c r="J397" i="44"/>
  <c r="J398" i="44"/>
  <c r="J399" i="44"/>
  <c r="J400" i="44"/>
  <c r="J401" i="44"/>
  <c r="J402" i="44"/>
  <c r="J403" i="44"/>
  <c r="J404" i="44"/>
  <c r="J405" i="44"/>
  <c r="J406" i="44"/>
  <c r="J407" i="44"/>
  <c r="J408" i="44"/>
  <c r="J409" i="44"/>
  <c r="J410" i="44"/>
  <c r="J411" i="44"/>
  <c r="J412" i="44"/>
  <c r="J413" i="44"/>
  <c r="J414" i="44"/>
  <c r="J415" i="44"/>
  <c r="K415" i="44"/>
  <c r="J416" i="44"/>
  <c r="K416" i="44"/>
  <c r="J417" i="44"/>
  <c r="K417" i="44"/>
  <c r="J418" i="44"/>
  <c r="K418" i="44"/>
  <c r="J419" i="44"/>
  <c r="K419" i="44"/>
  <c r="J420" i="44"/>
  <c r="K420" i="44"/>
  <c r="J421" i="44"/>
  <c r="K421" i="44"/>
  <c r="J422" i="44"/>
  <c r="K422" i="44"/>
  <c r="J423" i="44"/>
  <c r="K423" i="44"/>
  <c r="J424" i="44"/>
  <c r="K424" i="44"/>
  <c r="J425" i="44"/>
  <c r="K425" i="44"/>
  <c r="J426" i="44"/>
  <c r="K426" i="44"/>
  <c r="J427" i="44"/>
  <c r="K427" i="44"/>
  <c r="J428" i="44"/>
  <c r="K428" i="44"/>
  <c r="J429" i="44"/>
  <c r="K429" i="44"/>
  <c r="J430" i="44"/>
  <c r="K430" i="44"/>
  <c r="J431" i="44"/>
  <c r="K431" i="44"/>
  <c r="J432" i="44"/>
  <c r="K432" i="44"/>
  <c r="J433" i="44"/>
  <c r="K433" i="44"/>
  <c r="J434" i="44"/>
  <c r="K434" i="44"/>
  <c r="J435" i="44"/>
  <c r="K435" i="44"/>
  <c r="J436" i="44"/>
  <c r="K436" i="44"/>
  <c r="J437" i="44"/>
  <c r="K437" i="44"/>
  <c r="J438" i="44"/>
  <c r="K438" i="44"/>
  <c r="J439" i="44"/>
  <c r="K439" i="44"/>
  <c r="J440" i="44"/>
  <c r="K440" i="44"/>
  <c r="J441" i="44"/>
  <c r="K441" i="44"/>
  <c r="J442" i="44"/>
  <c r="K442" i="44"/>
  <c r="J443" i="44"/>
  <c r="K443" i="44"/>
  <c r="J444" i="44"/>
  <c r="K444" i="44"/>
  <c r="J445" i="44"/>
  <c r="K445" i="44"/>
  <c r="J446" i="44"/>
  <c r="K446" i="44"/>
  <c r="J447" i="44"/>
  <c r="K447" i="44"/>
  <c r="J448" i="44"/>
  <c r="K448" i="44"/>
  <c r="J449" i="44"/>
  <c r="K449" i="44"/>
  <c r="J450" i="44"/>
  <c r="K450" i="44"/>
  <c r="J451" i="44"/>
  <c r="K451" i="44"/>
  <c r="J452" i="44"/>
  <c r="K452" i="44"/>
  <c r="J453" i="44"/>
  <c r="K453" i="44"/>
  <c r="J454" i="44"/>
  <c r="K454" i="44"/>
  <c r="J455" i="44"/>
  <c r="K455" i="44"/>
  <c r="J456" i="44"/>
  <c r="K456" i="44"/>
  <c r="J457" i="44"/>
  <c r="K457" i="44"/>
  <c r="J458" i="44"/>
  <c r="K458" i="44"/>
  <c r="J459" i="44"/>
  <c r="K459" i="44"/>
  <c r="J460" i="44"/>
  <c r="K460" i="44"/>
  <c r="J461" i="44"/>
  <c r="K461" i="44"/>
  <c r="J462" i="44"/>
  <c r="K462" i="44"/>
  <c r="J463" i="44"/>
  <c r="K463" i="44"/>
  <c r="J464" i="44"/>
  <c r="K464" i="44"/>
  <c r="J465" i="44"/>
  <c r="K465" i="44"/>
  <c r="J466" i="44"/>
  <c r="K466" i="44"/>
  <c r="J467" i="44"/>
  <c r="K467" i="44"/>
  <c r="J468" i="44"/>
  <c r="K468" i="44"/>
  <c r="J469" i="44"/>
  <c r="K469" i="44"/>
  <c r="J470" i="44"/>
  <c r="K470" i="44"/>
  <c r="J471" i="44"/>
  <c r="K471" i="44"/>
  <c r="J472" i="44"/>
  <c r="K472" i="44"/>
  <c r="J473" i="44"/>
  <c r="K473" i="44"/>
  <c r="J474" i="44"/>
  <c r="K474" i="44"/>
  <c r="J475" i="44"/>
  <c r="K475" i="44"/>
  <c r="J476" i="44"/>
  <c r="K476" i="44"/>
  <c r="J477" i="44"/>
  <c r="K477" i="44"/>
  <c r="E169" i="44" l="1"/>
  <c r="D44" i="20" l="1"/>
  <c r="D43" i="20"/>
  <c r="A1630" i="33"/>
  <c r="A1631" i="33"/>
  <c r="A1632" i="33"/>
  <c r="A1633" i="33"/>
  <c r="A1634" i="33"/>
  <c r="A1635" i="33"/>
  <c r="A1636" i="33"/>
  <c r="R1638" i="33"/>
  <c r="R1637" i="33"/>
  <c r="R1636" i="33"/>
  <c r="R1635" i="33"/>
  <c r="R1634" i="33"/>
  <c r="R1633" i="33"/>
  <c r="R1632" i="33"/>
  <c r="R1631" i="33"/>
  <c r="R1630" i="33"/>
  <c r="R1629" i="33"/>
  <c r="R1628" i="33"/>
  <c r="R1627" i="33"/>
  <c r="R1626" i="33"/>
  <c r="A1626" i="33"/>
  <c r="A1627" i="33"/>
  <c r="A1628" i="33"/>
  <c r="A1629" i="33"/>
  <c r="A1637" i="33"/>
  <c r="A1638" i="33"/>
  <c r="D49" i="20"/>
  <c r="A24" i="33"/>
  <c r="A25" i="33"/>
  <c r="A26" i="33"/>
  <c r="A27" i="33"/>
  <c r="A28" i="33"/>
  <c r="A29" i="33"/>
  <c r="A30" i="33"/>
  <c r="A31" i="33"/>
  <c r="A32" i="33"/>
  <c r="A33" i="33"/>
  <c r="A34" i="33"/>
  <c r="A35" i="33"/>
  <c r="A36" i="33"/>
  <c r="A37" i="33"/>
  <c r="A38" i="33"/>
  <c r="A39" i="33"/>
  <c r="A40" i="33"/>
  <c r="A41" i="33"/>
  <c r="A42" i="33"/>
  <c r="A43" i="33"/>
  <c r="A44" i="33"/>
  <c r="A45" i="33"/>
  <c r="A46" i="33"/>
  <c r="A47" i="33"/>
  <c r="A48" i="33"/>
  <c r="A49" i="33"/>
  <c r="A50" i="33"/>
  <c r="A51" i="33"/>
  <c r="A52" i="33"/>
  <c r="A53" i="33"/>
  <c r="A54" i="33"/>
  <c r="A55" i="33"/>
  <c r="A56" i="33"/>
  <c r="A57" i="33"/>
  <c r="A58" i="33"/>
  <c r="A59" i="33"/>
  <c r="A60" i="33"/>
  <c r="A61" i="33"/>
  <c r="A62" i="33"/>
  <c r="A63" i="33"/>
  <c r="A64" i="33"/>
  <c r="A65" i="33"/>
  <c r="A66" i="33"/>
  <c r="A67" i="33"/>
  <c r="A68" i="33"/>
  <c r="A69" i="33"/>
  <c r="A70" i="33"/>
  <c r="A71" i="33"/>
  <c r="A72" i="33"/>
  <c r="A73" i="33"/>
  <c r="A74" i="33"/>
  <c r="A75" i="33"/>
  <c r="A76" i="33"/>
  <c r="A77" i="33"/>
  <c r="A78" i="33"/>
  <c r="A79" i="33"/>
  <c r="A80" i="33"/>
  <c r="A81" i="33"/>
  <c r="A82" i="33"/>
  <c r="A83" i="33"/>
  <c r="A84" i="33"/>
  <c r="A85" i="33"/>
  <c r="A86" i="33"/>
  <c r="A87" i="33"/>
  <c r="A88" i="33"/>
  <c r="A89" i="33"/>
  <c r="A90" i="33"/>
  <c r="A91" i="33"/>
  <c r="A92" i="33"/>
  <c r="A93" i="33"/>
  <c r="A94" i="33"/>
  <c r="A95" i="33"/>
  <c r="A96" i="33"/>
  <c r="A97" i="33"/>
  <c r="A98" i="33"/>
  <c r="A99" i="33"/>
  <c r="A100" i="33"/>
  <c r="A101" i="33"/>
  <c r="A102" i="33"/>
  <c r="A103" i="33"/>
  <c r="A104" i="33"/>
  <c r="A105" i="33"/>
  <c r="A106" i="33"/>
  <c r="A107" i="33"/>
  <c r="A108" i="33"/>
  <c r="A109" i="33"/>
  <c r="A110" i="33"/>
  <c r="A111" i="33"/>
  <c r="A112" i="33"/>
  <c r="A113" i="33"/>
  <c r="A114" i="33"/>
  <c r="A115" i="33"/>
  <c r="A116" i="33"/>
  <c r="A117" i="33"/>
  <c r="A118" i="33"/>
  <c r="A119" i="33"/>
  <c r="A120" i="33"/>
  <c r="A121" i="33"/>
  <c r="A122" i="33"/>
  <c r="A123" i="33"/>
  <c r="A124" i="33"/>
  <c r="A125" i="33"/>
  <c r="A126" i="33"/>
  <c r="A127" i="33"/>
  <c r="A128" i="33"/>
  <c r="A129" i="33"/>
  <c r="A130" i="33"/>
  <c r="A131" i="33"/>
  <c r="A132" i="33"/>
  <c r="A133" i="33"/>
  <c r="A134" i="33"/>
  <c r="A135" i="33"/>
  <c r="A136" i="33"/>
  <c r="A137" i="33"/>
  <c r="A138" i="33"/>
  <c r="A139" i="33"/>
  <c r="A140" i="33"/>
  <c r="A141" i="33"/>
  <c r="A142" i="33"/>
  <c r="A143" i="33"/>
  <c r="A144" i="33"/>
  <c r="A145" i="33"/>
  <c r="A146" i="33"/>
  <c r="A147" i="33"/>
  <c r="A148" i="33"/>
  <c r="A149" i="33"/>
  <c r="A150" i="33"/>
  <c r="A151" i="33"/>
  <c r="A152" i="33"/>
  <c r="A153" i="33"/>
  <c r="A154" i="33"/>
  <c r="A155" i="33"/>
  <c r="A156" i="33"/>
  <c r="A157" i="33"/>
  <c r="A158" i="33"/>
  <c r="A159" i="33"/>
  <c r="A160" i="33"/>
  <c r="A161" i="33"/>
  <c r="A162" i="33"/>
  <c r="A163" i="33"/>
  <c r="A164" i="33"/>
  <c r="A165" i="33"/>
  <c r="A166" i="33"/>
  <c r="A167" i="33"/>
  <c r="A168" i="33"/>
  <c r="A169" i="33"/>
  <c r="A170" i="33"/>
  <c r="A171" i="33"/>
  <c r="A172" i="33"/>
  <c r="A173" i="33"/>
  <c r="A174" i="33"/>
  <c r="A175" i="33"/>
  <c r="A176" i="33"/>
  <c r="A177" i="33"/>
  <c r="A178" i="33"/>
  <c r="A179" i="33"/>
  <c r="A180" i="33"/>
  <c r="A181" i="33"/>
  <c r="A182" i="33"/>
  <c r="A183" i="33"/>
  <c r="A184" i="33"/>
  <c r="A185" i="33"/>
  <c r="A186" i="33"/>
  <c r="A187" i="33"/>
  <c r="A188" i="33"/>
  <c r="A189" i="33"/>
  <c r="A190" i="33"/>
  <c r="A191" i="33"/>
  <c r="A192" i="33"/>
  <c r="A193" i="33"/>
  <c r="A194" i="33"/>
  <c r="A195" i="33"/>
  <c r="A196" i="33"/>
  <c r="A197" i="33"/>
  <c r="A198" i="33"/>
  <c r="A199" i="33"/>
  <c r="A200" i="33"/>
  <c r="A201" i="33"/>
  <c r="A202" i="33"/>
  <c r="A203" i="33"/>
  <c r="A204" i="33"/>
  <c r="A205" i="33"/>
  <c r="A206" i="33"/>
  <c r="A207" i="33"/>
  <c r="A208" i="33"/>
  <c r="A209" i="33"/>
  <c r="A210" i="33"/>
  <c r="A211" i="33"/>
  <c r="A212" i="33"/>
  <c r="A213" i="33"/>
  <c r="A214" i="33"/>
  <c r="A215" i="33"/>
  <c r="A216" i="33"/>
  <c r="A217" i="33"/>
  <c r="A218" i="33"/>
  <c r="A219" i="33"/>
  <c r="A220" i="33"/>
  <c r="A221" i="33"/>
  <c r="A222" i="33"/>
  <c r="A223" i="33"/>
  <c r="A224" i="33"/>
  <c r="A225" i="33"/>
  <c r="A226" i="33"/>
  <c r="A227" i="33"/>
  <c r="A228" i="33"/>
  <c r="A229" i="33"/>
  <c r="A230" i="33"/>
  <c r="A231" i="33"/>
  <c r="A232" i="33"/>
  <c r="A233" i="33"/>
  <c r="A234" i="33"/>
  <c r="A235" i="33"/>
  <c r="A236" i="33"/>
  <c r="A237" i="33"/>
  <c r="A238" i="33"/>
  <c r="A239" i="33"/>
  <c r="A240" i="33"/>
  <c r="A241" i="33"/>
  <c r="A242" i="33"/>
  <c r="A243" i="33"/>
  <c r="A244" i="33"/>
  <c r="A245" i="33"/>
  <c r="A246" i="33"/>
  <c r="A247" i="33"/>
  <c r="A248" i="33"/>
  <c r="A249" i="33"/>
  <c r="A250" i="33"/>
  <c r="A251" i="33"/>
  <c r="A252" i="33"/>
  <c r="A253" i="33"/>
  <c r="A254" i="33"/>
  <c r="A255" i="33"/>
  <c r="A256" i="33"/>
  <c r="A257" i="33"/>
  <c r="A258" i="33"/>
  <c r="A259" i="33"/>
  <c r="A260" i="33"/>
  <c r="A261" i="33"/>
  <c r="A262" i="33"/>
  <c r="A263" i="33"/>
  <c r="A264" i="33"/>
  <c r="A265" i="33"/>
  <c r="A266" i="33"/>
  <c r="A267" i="33"/>
  <c r="A268" i="33"/>
  <c r="A269" i="33"/>
  <c r="A270" i="33"/>
  <c r="A271" i="33"/>
  <c r="A272" i="33"/>
  <c r="A273" i="33"/>
  <c r="A274" i="33"/>
  <c r="A275" i="33"/>
  <c r="A276" i="33"/>
  <c r="A277" i="33"/>
  <c r="A278" i="33"/>
  <c r="A279" i="33"/>
  <c r="A280" i="33"/>
  <c r="A281" i="33"/>
  <c r="A282" i="33"/>
  <c r="A283" i="33"/>
  <c r="A284" i="33"/>
  <c r="A285" i="33"/>
  <c r="A286" i="33"/>
  <c r="A287" i="33"/>
  <c r="A288" i="33"/>
  <c r="A289" i="33"/>
  <c r="A290" i="33"/>
  <c r="A291" i="33"/>
  <c r="A292" i="33"/>
  <c r="A293" i="33"/>
  <c r="A294" i="33"/>
  <c r="A295" i="33"/>
  <c r="A296" i="33"/>
  <c r="A297" i="33"/>
  <c r="A298" i="33"/>
  <c r="A299" i="33"/>
  <c r="A300" i="33"/>
  <c r="A301" i="33"/>
  <c r="A302" i="33"/>
  <c r="A303" i="33"/>
  <c r="A304" i="33"/>
  <c r="A305" i="33"/>
  <c r="A306" i="33"/>
  <c r="A307" i="33"/>
  <c r="A308" i="33"/>
  <c r="A309" i="33"/>
  <c r="A310" i="33"/>
  <c r="A311" i="33"/>
  <c r="A312" i="33"/>
  <c r="A313" i="33"/>
  <c r="A314" i="33"/>
  <c r="A315" i="33"/>
  <c r="A316" i="33"/>
  <c r="A317" i="33"/>
  <c r="A318" i="33"/>
  <c r="A319" i="33"/>
  <c r="A320" i="33"/>
  <c r="A321" i="33"/>
  <c r="A322" i="33"/>
  <c r="A323" i="33"/>
  <c r="A324" i="33"/>
  <c r="A325" i="33"/>
  <c r="A326" i="33"/>
  <c r="A327" i="33"/>
  <c r="A328" i="33"/>
  <c r="A329" i="33"/>
  <c r="A330" i="33"/>
  <c r="A331" i="33"/>
  <c r="A332" i="33"/>
  <c r="A333" i="33"/>
  <c r="A334" i="33"/>
  <c r="A335" i="33"/>
  <c r="A336" i="33"/>
  <c r="A337" i="33"/>
  <c r="A338" i="33"/>
  <c r="A339" i="33"/>
  <c r="A340" i="33"/>
  <c r="A341" i="33"/>
  <c r="A342" i="33"/>
  <c r="A343" i="33"/>
  <c r="A344" i="33"/>
  <c r="A345" i="33"/>
  <c r="A346" i="33"/>
  <c r="A347" i="33"/>
  <c r="A348" i="33"/>
  <c r="A349" i="33"/>
  <c r="A350" i="33"/>
  <c r="A351" i="33"/>
  <c r="A352" i="33"/>
  <c r="A353" i="33"/>
  <c r="A354" i="33"/>
  <c r="A355" i="33"/>
  <c r="A356" i="33"/>
  <c r="A357" i="33"/>
  <c r="A358" i="33"/>
  <c r="A359" i="33"/>
  <c r="A360" i="33"/>
  <c r="A361" i="33"/>
  <c r="A362" i="33"/>
  <c r="A363" i="33"/>
  <c r="A364" i="33"/>
  <c r="A365" i="33"/>
  <c r="A366" i="33"/>
  <c r="A367" i="33"/>
  <c r="A368" i="33"/>
  <c r="A369" i="33"/>
  <c r="A370" i="33"/>
  <c r="A371" i="33"/>
  <c r="A372" i="33"/>
  <c r="A373" i="33"/>
  <c r="A374" i="33"/>
  <c r="A375" i="33"/>
  <c r="A376" i="33"/>
  <c r="A377" i="33"/>
  <c r="A378" i="33"/>
  <c r="A379" i="33"/>
  <c r="A380" i="33"/>
  <c r="A381" i="33"/>
  <c r="A382" i="33"/>
  <c r="A383" i="33"/>
  <c r="A384" i="33"/>
  <c r="A385" i="33"/>
  <c r="A386" i="33"/>
  <c r="A387" i="33"/>
  <c r="A388" i="33"/>
  <c r="A389" i="33"/>
  <c r="A390" i="33"/>
  <c r="A391" i="33"/>
  <c r="A392" i="33"/>
  <c r="A393" i="33"/>
  <c r="A394" i="33"/>
  <c r="A395" i="33"/>
  <c r="A396" i="33"/>
  <c r="A397" i="33"/>
  <c r="A398" i="33"/>
  <c r="A399" i="33"/>
  <c r="A400" i="33"/>
  <c r="A401" i="33"/>
  <c r="A402" i="33"/>
  <c r="A403" i="33"/>
  <c r="A404" i="33"/>
  <c r="A405" i="33"/>
  <c r="A406" i="33"/>
  <c r="A407" i="33"/>
  <c r="A408" i="33"/>
  <c r="A409" i="33"/>
  <c r="A410" i="33"/>
  <c r="A411" i="33"/>
  <c r="A412" i="33"/>
  <c r="A413" i="33"/>
  <c r="A414" i="33"/>
  <c r="A415" i="33"/>
  <c r="A416" i="33"/>
  <c r="A417" i="33"/>
  <c r="A418" i="33"/>
  <c r="A419" i="33"/>
  <c r="A420" i="33"/>
  <c r="A421" i="33"/>
  <c r="A422" i="33"/>
  <c r="A423" i="33"/>
  <c r="A424" i="33"/>
  <c r="A425" i="33"/>
  <c r="A426" i="33"/>
  <c r="A427" i="33"/>
  <c r="A428" i="33"/>
  <c r="A429" i="33"/>
  <c r="A430" i="33"/>
  <c r="A431" i="33"/>
  <c r="A432" i="33"/>
  <c r="A433" i="33"/>
  <c r="A434" i="33"/>
  <c r="A435" i="33"/>
  <c r="A436" i="33"/>
  <c r="A437" i="33"/>
  <c r="A438" i="33"/>
  <c r="A439" i="33"/>
  <c r="A440" i="33"/>
  <c r="A441" i="33"/>
  <c r="A442" i="33"/>
  <c r="A443" i="33"/>
  <c r="A444" i="33"/>
  <c r="A445" i="33"/>
  <c r="A446" i="33"/>
  <c r="A447" i="33"/>
  <c r="A448" i="33"/>
  <c r="A449" i="33"/>
  <c r="A450" i="33"/>
  <c r="A451" i="33"/>
  <c r="A452" i="33"/>
  <c r="A453" i="33"/>
  <c r="A454" i="33"/>
  <c r="A455" i="33"/>
  <c r="A456" i="33"/>
  <c r="A457" i="33"/>
  <c r="A458" i="33"/>
  <c r="A459" i="33"/>
  <c r="A460" i="33"/>
  <c r="A461" i="33"/>
  <c r="A462" i="33"/>
  <c r="A463" i="33"/>
  <c r="A464" i="33"/>
  <c r="A465" i="33"/>
  <c r="A466" i="33"/>
  <c r="A467" i="33"/>
  <c r="A468" i="33"/>
  <c r="A469" i="33"/>
  <c r="A470" i="33"/>
  <c r="A471" i="33"/>
  <c r="A472" i="33"/>
  <c r="A473" i="33"/>
  <c r="A474" i="33"/>
  <c r="A475" i="33"/>
  <c r="A476" i="33"/>
  <c r="A477" i="33"/>
  <c r="A478" i="33"/>
  <c r="A479" i="33"/>
  <c r="A480" i="33"/>
  <c r="A481" i="33"/>
  <c r="A482" i="33"/>
  <c r="A483" i="33"/>
  <c r="A484" i="33"/>
  <c r="A485" i="33"/>
  <c r="A486" i="33"/>
  <c r="A487" i="33"/>
  <c r="A488" i="33"/>
  <c r="A489" i="33"/>
  <c r="A490" i="33"/>
  <c r="A491" i="33"/>
  <c r="A492" i="33"/>
  <c r="A493" i="33"/>
  <c r="A494" i="33"/>
  <c r="A495" i="33"/>
  <c r="A496" i="33"/>
  <c r="A497" i="33"/>
  <c r="A498" i="33"/>
  <c r="A499" i="33"/>
  <c r="A500" i="33"/>
  <c r="A501" i="33"/>
  <c r="A502" i="33"/>
  <c r="A503" i="33"/>
  <c r="A504" i="33"/>
  <c r="A505" i="33"/>
  <c r="A506" i="33"/>
  <c r="A507" i="33"/>
  <c r="A508" i="33"/>
  <c r="A509" i="33"/>
  <c r="A510" i="33"/>
  <c r="A511" i="33"/>
  <c r="A512" i="33"/>
  <c r="A513" i="33"/>
  <c r="A514" i="33"/>
  <c r="A515" i="33"/>
  <c r="A516" i="33"/>
  <c r="A517" i="33"/>
  <c r="A518" i="33"/>
  <c r="A519" i="33"/>
  <c r="A520" i="33"/>
  <c r="A521" i="33"/>
  <c r="A522" i="33"/>
  <c r="A523" i="33"/>
  <c r="A524" i="33"/>
  <c r="A525" i="33"/>
  <c r="A526" i="33"/>
  <c r="A527" i="33"/>
  <c r="A528" i="33"/>
  <c r="A529" i="33"/>
  <c r="A530" i="33"/>
  <c r="A531" i="33"/>
  <c r="A532" i="33"/>
  <c r="A533" i="33"/>
  <c r="A534" i="33"/>
  <c r="A535" i="33"/>
  <c r="A536" i="33"/>
  <c r="A537" i="33"/>
  <c r="A538" i="33"/>
  <c r="A539" i="33"/>
  <c r="A540" i="33"/>
  <c r="A541" i="33"/>
  <c r="A542" i="33"/>
  <c r="A543" i="33"/>
  <c r="A544" i="33"/>
  <c r="A545" i="33"/>
  <c r="A546" i="33"/>
  <c r="A547" i="33"/>
  <c r="A548" i="33"/>
  <c r="A549" i="33"/>
  <c r="A550" i="33"/>
  <c r="A551" i="33"/>
  <c r="A552" i="33"/>
  <c r="A553" i="33"/>
  <c r="A554" i="33"/>
  <c r="A555" i="33"/>
  <c r="A556" i="33"/>
  <c r="A557" i="33"/>
  <c r="A558" i="33"/>
  <c r="A559" i="33"/>
  <c r="A560" i="33"/>
  <c r="A561" i="33"/>
  <c r="A562" i="33"/>
  <c r="A563" i="33"/>
  <c r="A564" i="33"/>
  <c r="A565" i="33"/>
  <c r="A566" i="33"/>
  <c r="A567" i="33"/>
  <c r="A568" i="33"/>
  <c r="A569" i="33"/>
  <c r="A570" i="33"/>
  <c r="A571" i="33"/>
  <c r="A572" i="33"/>
  <c r="A573" i="33"/>
  <c r="A574" i="33"/>
  <c r="A575" i="33"/>
  <c r="A576" i="33"/>
  <c r="A577" i="33"/>
  <c r="A578" i="33"/>
  <c r="A579" i="33"/>
  <c r="A580" i="33"/>
  <c r="A581" i="33"/>
  <c r="A582" i="33"/>
  <c r="A583" i="33"/>
  <c r="A584" i="33"/>
  <c r="A585" i="33"/>
  <c r="A586" i="33"/>
  <c r="A587" i="33"/>
  <c r="A588" i="33"/>
  <c r="A589" i="33"/>
  <c r="A590" i="33"/>
  <c r="A591" i="33"/>
  <c r="A592" i="33"/>
  <c r="A593" i="33"/>
  <c r="A594" i="33"/>
  <c r="A595" i="33"/>
  <c r="A596" i="33"/>
  <c r="A597" i="33"/>
  <c r="A598" i="33"/>
  <c r="A599" i="33"/>
  <c r="A600" i="33"/>
  <c r="A601" i="33"/>
  <c r="A602" i="33"/>
  <c r="A603" i="33"/>
  <c r="A604" i="33"/>
  <c r="A605" i="33"/>
  <c r="A606" i="33"/>
  <c r="A607" i="33"/>
  <c r="A608" i="33"/>
  <c r="A609" i="33"/>
  <c r="A610" i="33"/>
  <c r="A611" i="33"/>
  <c r="A612" i="33"/>
  <c r="A613" i="33"/>
  <c r="A614" i="33"/>
  <c r="A615" i="33"/>
  <c r="A616" i="33"/>
  <c r="A617" i="33"/>
  <c r="A618" i="33"/>
  <c r="A619" i="33"/>
  <c r="A620" i="33"/>
  <c r="A621" i="33"/>
  <c r="A622" i="33"/>
  <c r="A623" i="33"/>
  <c r="A624" i="33"/>
  <c r="A625" i="33"/>
  <c r="A626" i="33"/>
  <c r="A627" i="33"/>
  <c r="A628" i="33"/>
  <c r="A629" i="33"/>
  <c r="A630" i="33"/>
  <c r="A631" i="33"/>
  <c r="A632" i="33"/>
  <c r="A633" i="33"/>
  <c r="A634" i="33"/>
  <c r="A635" i="33"/>
  <c r="A636" i="33"/>
  <c r="A637" i="33"/>
  <c r="A638" i="33"/>
  <c r="A639" i="33"/>
  <c r="A640" i="33"/>
  <c r="A641" i="33"/>
  <c r="A642" i="33"/>
  <c r="A643" i="33"/>
  <c r="A644" i="33"/>
  <c r="A645" i="33"/>
  <c r="A646" i="33"/>
  <c r="A647" i="33"/>
  <c r="A648" i="33"/>
  <c r="A649" i="33"/>
  <c r="A650" i="33"/>
  <c r="A651" i="33"/>
  <c r="A652" i="33"/>
  <c r="A653" i="33"/>
  <c r="A654" i="33"/>
  <c r="A655" i="33"/>
  <c r="A656" i="33"/>
  <c r="A657" i="33"/>
  <c r="A658" i="33"/>
  <c r="A659" i="33"/>
  <c r="A660" i="33"/>
  <c r="A661" i="33"/>
  <c r="A662" i="33"/>
  <c r="A663" i="33"/>
  <c r="A664" i="33"/>
  <c r="A665" i="33"/>
  <c r="A666" i="33"/>
  <c r="A667" i="33"/>
  <c r="A668" i="33"/>
  <c r="A669" i="33"/>
  <c r="A670" i="33"/>
  <c r="A671" i="33"/>
  <c r="A672" i="33"/>
  <c r="A673" i="33"/>
  <c r="A674" i="33"/>
  <c r="A675" i="33"/>
  <c r="A676" i="33"/>
  <c r="A677" i="33"/>
  <c r="A678" i="33"/>
  <c r="A679" i="33"/>
  <c r="A680" i="33"/>
  <c r="A681" i="33"/>
  <c r="A682" i="33"/>
  <c r="A683" i="33"/>
  <c r="A684" i="33"/>
  <c r="A685" i="33"/>
  <c r="A686" i="33"/>
  <c r="A687" i="33"/>
  <c r="A688" i="33"/>
  <c r="A689" i="33"/>
  <c r="A690" i="33"/>
  <c r="A691" i="33"/>
  <c r="A692" i="33"/>
  <c r="A693" i="33"/>
  <c r="A694" i="33"/>
  <c r="A695" i="33"/>
  <c r="A696" i="33"/>
  <c r="A697" i="33"/>
  <c r="A698" i="33"/>
  <c r="A699" i="33"/>
  <c r="A700" i="33"/>
  <c r="A701" i="33"/>
  <c r="A702" i="33"/>
  <c r="A703" i="33"/>
  <c r="A704" i="33"/>
  <c r="A705" i="33"/>
  <c r="A706" i="33"/>
  <c r="A707" i="33"/>
  <c r="A708" i="33"/>
  <c r="A709" i="33"/>
  <c r="A710" i="33"/>
  <c r="A711" i="33"/>
  <c r="A712" i="33"/>
  <c r="A713" i="33"/>
  <c r="A714" i="33"/>
  <c r="A715" i="33"/>
  <c r="A716" i="33"/>
  <c r="A717" i="33"/>
  <c r="A718" i="33"/>
  <c r="A719" i="33"/>
  <c r="A720" i="33"/>
  <c r="A721" i="33"/>
  <c r="A722" i="33"/>
  <c r="A723" i="33"/>
  <c r="A724" i="33"/>
  <c r="A725" i="33"/>
  <c r="A726" i="33"/>
  <c r="A727" i="33"/>
  <c r="A728" i="33"/>
  <c r="A729" i="33"/>
  <c r="A730" i="33"/>
  <c r="A731" i="33"/>
  <c r="A732" i="33"/>
  <c r="A733" i="33"/>
  <c r="A734" i="33"/>
  <c r="A735" i="33"/>
  <c r="A736" i="33"/>
  <c r="A737" i="33"/>
  <c r="A738" i="33"/>
  <c r="A739" i="33"/>
  <c r="A740" i="33"/>
  <c r="A741" i="33"/>
  <c r="A742" i="33"/>
  <c r="A743" i="33"/>
  <c r="A744" i="33"/>
  <c r="A745" i="33"/>
  <c r="A746" i="33"/>
  <c r="A747" i="33"/>
  <c r="A748" i="33"/>
  <c r="A749" i="33"/>
  <c r="A750" i="33"/>
  <c r="A751" i="33"/>
  <c r="A752" i="33"/>
  <c r="A753" i="33"/>
  <c r="A754" i="33"/>
  <c r="A755" i="33"/>
  <c r="A756" i="33"/>
  <c r="A757" i="33"/>
  <c r="A758" i="33"/>
  <c r="A759" i="33"/>
  <c r="A760" i="33"/>
  <c r="A761" i="33"/>
  <c r="A762" i="33"/>
  <c r="A763" i="33"/>
  <c r="A764" i="33"/>
  <c r="A765" i="33"/>
  <c r="A766" i="33"/>
  <c r="A767" i="33"/>
  <c r="A768" i="33"/>
  <c r="A769" i="33"/>
  <c r="A770" i="33"/>
  <c r="A771" i="33"/>
  <c r="A772" i="33"/>
  <c r="A773" i="33"/>
  <c r="A774" i="33"/>
  <c r="A775" i="33"/>
  <c r="A776" i="33"/>
  <c r="A777" i="33"/>
  <c r="A778" i="33"/>
  <c r="A779" i="33"/>
  <c r="A780" i="33"/>
  <c r="A781" i="33"/>
  <c r="A782" i="33"/>
  <c r="A783" i="33"/>
  <c r="A784" i="33"/>
  <c r="A785" i="33"/>
  <c r="A786" i="33"/>
  <c r="A787" i="33"/>
  <c r="A788" i="33"/>
  <c r="A789" i="33"/>
  <c r="A790" i="33"/>
  <c r="A791" i="33"/>
  <c r="A792" i="33"/>
  <c r="A793" i="33"/>
  <c r="A794" i="33"/>
  <c r="A795" i="33"/>
  <c r="A796" i="33"/>
  <c r="A797" i="33"/>
  <c r="A798" i="33"/>
  <c r="A799" i="33"/>
  <c r="A800" i="33"/>
  <c r="A801" i="33"/>
  <c r="A802" i="33"/>
  <c r="A803" i="33"/>
  <c r="A804" i="33"/>
  <c r="A805" i="33"/>
  <c r="A806" i="33"/>
  <c r="A807" i="33"/>
  <c r="A808" i="33"/>
  <c r="A809" i="33"/>
  <c r="A810" i="33"/>
  <c r="A811" i="33"/>
  <c r="A812" i="33"/>
  <c r="A813" i="33"/>
  <c r="A814" i="33"/>
  <c r="A815" i="33"/>
  <c r="A816" i="33"/>
  <c r="A817" i="33"/>
  <c r="A818" i="33"/>
  <c r="A819" i="33"/>
  <c r="A820" i="33"/>
  <c r="A821" i="33"/>
  <c r="A822" i="33"/>
  <c r="A823" i="33"/>
  <c r="A824" i="33"/>
  <c r="A825" i="33"/>
  <c r="A826" i="33"/>
  <c r="A827" i="33"/>
  <c r="A828" i="33"/>
  <c r="A829" i="33"/>
  <c r="A830" i="33"/>
  <c r="A831" i="33"/>
  <c r="A832" i="33"/>
  <c r="A833" i="33"/>
  <c r="A834" i="33"/>
  <c r="A835" i="33"/>
  <c r="A836" i="33"/>
  <c r="A837" i="33"/>
  <c r="A838" i="33"/>
  <c r="A839" i="33"/>
  <c r="A840" i="33"/>
  <c r="A841" i="33"/>
  <c r="A842" i="33"/>
  <c r="A843" i="33"/>
  <c r="A844" i="33"/>
  <c r="A845" i="33"/>
  <c r="A846" i="33"/>
  <c r="A847" i="33"/>
  <c r="A848" i="33"/>
  <c r="A849" i="33"/>
  <c r="A850" i="33"/>
  <c r="A851" i="33"/>
  <c r="A852" i="33"/>
  <c r="A853" i="33"/>
  <c r="A854" i="33"/>
  <c r="A855" i="33"/>
  <c r="A856" i="33"/>
  <c r="A857" i="33"/>
  <c r="A858" i="33"/>
  <c r="A859" i="33"/>
  <c r="A860" i="33"/>
  <c r="A861" i="33"/>
  <c r="A862" i="33"/>
  <c r="A863" i="33"/>
  <c r="A864" i="33"/>
  <c r="A865" i="33"/>
  <c r="A866" i="33"/>
  <c r="A867" i="33"/>
  <c r="A868" i="33"/>
  <c r="A869" i="33"/>
  <c r="A870" i="33"/>
  <c r="A871" i="33"/>
  <c r="A872" i="33"/>
  <c r="A873" i="33"/>
  <c r="A874" i="33"/>
  <c r="A875" i="33"/>
  <c r="A876" i="33"/>
  <c r="A877" i="33"/>
  <c r="A878" i="33"/>
  <c r="A879" i="33"/>
  <c r="A880" i="33"/>
  <c r="A881" i="33"/>
  <c r="A882" i="33"/>
  <c r="A883" i="33"/>
  <c r="A884" i="33"/>
  <c r="A885" i="33"/>
  <c r="A886" i="33"/>
  <c r="A887" i="33"/>
  <c r="A888" i="33"/>
  <c r="A889" i="33"/>
  <c r="A890" i="33"/>
  <c r="A891" i="33"/>
  <c r="A892" i="33"/>
  <c r="A893" i="33"/>
  <c r="A894" i="33"/>
  <c r="A895" i="33"/>
  <c r="A896" i="33"/>
  <c r="A897" i="33"/>
  <c r="A898" i="33"/>
  <c r="A899" i="33"/>
  <c r="A900" i="33"/>
  <c r="A901" i="33"/>
  <c r="A902" i="33"/>
  <c r="A903" i="33"/>
  <c r="A904" i="33"/>
  <c r="A905" i="33"/>
  <c r="A906" i="33"/>
  <c r="A907" i="33"/>
  <c r="A908" i="33"/>
  <c r="A909" i="33"/>
  <c r="A910" i="33"/>
  <c r="A911" i="33"/>
  <c r="A912" i="33"/>
  <c r="A913" i="33"/>
  <c r="A914" i="33"/>
  <c r="A915" i="33"/>
  <c r="A916" i="33"/>
  <c r="A917" i="33"/>
  <c r="A918" i="33"/>
  <c r="A919" i="33"/>
  <c r="A920" i="33"/>
  <c r="A921" i="33"/>
  <c r="A922" i="33"/>
  <c r="A923" i="33"/>
  <c r="A924" i="33"/>
  <c r="A925" i="33"/>
  <c r="A926" i="33"/>
  <c r="A927" i="33"/>
  <c r="A928" i="33"/>
  <c r="A929" i="33"/>
  <c r="A930" i="33"/>
  <c r="A931" i="33"/>
  <c r="A932" i="33"/>
  <c r="A933" i="33"/>
  <c r="A934" i="33"/>
  <c r="A935" i="33"/>
  <c r="A936" i="33"/>
  <c r="A937" i="33"/>
  <c r="A938" i="33"/>
  <c r="A939" i="33"/>
  <c r="A940" i="33"/>
  <c r="A941" i="33"/>
  <c r="A942" i="33"/>
  <c r="A943" i="33"/>
  <c r="A944" i="33"/>
  <c r="A945" i="33"/>
  <c r="A946" i="33"/>
  <c r="A947" i="33"/>
  <c r="A948" i="33"/>
  <c r="A949" i="33"/>
  <c r="A950" i="33"/>
  <c r="A951" i="33"/>
  <c r="A952" i="33"/>
  <c r="A953" i="33"/>
  <c r="A954" i="33"/>
  <c r="A955" i="33"/>
  <c r="A956" i="33"/>
  <c r="A957" i="33"/>
  <c r="A958" i="33"/>
  <c r="A959" i="33"/>
  <c r="A960" i="33"/>
  <c r="A961" i="33"/>
  <c r="A962" i="33"/>
  <c r="A963" i="33"/>
  <c r="A964" i="33"/>
  <c r="A965" i="33"/>
  <c r="A966" i="33"/>
  <c r="A967" i="33"/>
  <c r="A968" i="33"/>
  <c r="A969" i="33"/>
  <c r="A970" i="33"/>
  <c r="A971" i="33"/>
  <c r="A972" i="33"/>
  <c r="A973" i="33"/>
  <c r="A974" i="33"/>
  <c r="A975" i="33"/>
  <c r="A976" i="33"/>
  <c r="A977" i="33"/>
  <c r="A978" i="33"/>
  <c r="A979" i="33"/>
  <c r="A980" i="33"/>
  <c r="A981" i="33"/>
  <c r="A982" i="33"/>
  <c r="A983" i="33"/>
  <c r="A984" i="33"/>
  <c r="A985" i="33"/>
  <c r="A986" i="33"/>
  <c r="A987" i="33"/>
  <c r="A988" i="33"/>
  <c r="A989" i="33"/>
  <c r="A990" i="33"/>
  <c r="A991" i="33"/>
  <c r="A992" i="33"/>
  <c r="A993" i="33"/>
  <c r="A994" i="33"/>
  <c r="A995" i="33"/>
  <c r="A996" i="33"/>
  <c r="A997" i="33"/>
  <c r="A998" i="33"/>
  <c r="A999" i="33"/>
  <c r="A1000" i="33"/>
  <c r="A1001" i="33"/>
  <c r="A1002" i="33"/>
  <c r="A1003" i="33"/>
  <c r="A1004" i="33"/>
  <c r="A1005" i="33"/>
  <c r="A1006" i="33"/>
  <c r="A1007" i="33"/>
  <c r="A1008" i="33"/>
  <c r="A1009" i="33"/>
  <c r="A1010" i="33"/>
  <c r="A1011" i="33"/>
  <c r="A1012" i="33"/>
  <c r="A1013" i="33"/>
  <c r="A1014" i="33"/>
  <c r="A1015" i="33"/>
  <c r="A1016" i="33"/>
  <c r="A1017" i="33"/>
  <c r="A1018" i="33"/>
  <c r="A1019" i="33"/>
  <c r="A1020" i="33"/>
  <c r="A1021" i="33"/>
  <c r="A1022" i="33"/>
  <c r="A1023" i="33"/>
  <c r="A1024" i="33"/>
  <c r="A1025" i="33"/>
  <c r="A1026" i="33"/>
  <c r="A1027" i="33"/>
  <c r="A1028" i="33"/>
  <c r="A1029" i="33"/>
  <c r="A1030" i="33"/>
  <c r="A1031" i="33"/>
  <c r="A1032" i="33"/>
  <c r="A1033" i="33"/>
  <c r="A1034" i="33"/>
  <c r="A1035" i="33"/>
  <c r="A1036" i="33"/>
  <c r="A1037" i="33"/>
  <c r="A1038" i="33"/>
  <c r="A1039" i="33"/>
  <c r="A1040" i="33"/>
  <c r="A1041" i="33"/>
  <c r="A1042" i="33"/>
  <c r="A1043" i="33"/>
  <c r="A1044" i="33"/>
  <c r="A1045" i="33"/>
  <c r="A1046" i="33"/>
  <c r="A1047" i="33"/>
  <c r="A1048" i="33"/>
  <c r="A1049" i="33"/>
  <c r="A1050" i="33"/>
  <c r="A1051" i="33"/>
  <c r="A1052" i="33"/>
  <c r="A1053" i="33"/>
  <c r="A1054" i="33"/>
  <c r="A1055" i="33"/>
  <c r="A1056" i="33"/>
  <c r="A1057" i="33"/>
  <c r="A1058" i="33"/>
  <c r="A1059" i="33"/>
  <c r="A1060" i="33"/>
  <c r="A1061" i="33"/>
  <c r="A1062" i="33"/>
  <c r="A1063" i="33"/>
  <c r="A1064" i="33"/>
  <c r="A1065" i="33"/>
  <c r="A1066" i="33"/>
  <c r="A1067" i="33"/>
  <c r="A1068" i="33"/>
  <c r="A1069" i="33"/>
  <c r="A1070" i="33"/>
  <c r="A1071" i="33"/>
  <c r="A1072" i="33"/>
  <c r="A1073" i="33"/>
  <c r="A1074" i="33"/>
  <c r="A1075" i="33"/>
  <c r="A1076" i="33"/>
  <c r="A1077" i="33"/>
  <c r="A1078" i="33"/>
  <c r="A1079" i="33"/>
  <c r="A1080" i="33"/>
  <c r="A1081" i="33"/>
  <c r="A1082" i="33"/>
  <c r="A1083" i="33"/>
  <c r="A1084" i="33"/>
  <c r="A1085" i="33"/>
  <c r="A1086" i="33"/>
  <c r="A1087" i="33"/>
  <c r="A1088" i="33"/>
  <c r="A1089" i="33"/>
  <c r="A1090" i="33"/>
  <c r="A1091" i="33"/>
  <c r="A1092" i="33"/>
  <c r="A1093" i="33"/>
  <c r="A1094" i="33"/>
  <c r="A1095" i="33"/>
  <c r="A1096" i="33"/>
  <c r="A1097" i="33"/>
  <c r="A1098" i="33"/>
  <c r="A1099" i="33"/>
  <c r="A1100" i="33"/>
  <c r="A1101" i="33"/>
  <c r="A1102" i="33"/>
  <c r="A1103" i="33"/>
  <c r="A1104" i="33"/>
  <c r="A1105" i="33"/>
  <c r="A1106" i="33"/>
  <c r="A1107" i="33"/>
  <c r="A1108" i="33"/>
  <c r="A1109" i="33"/>
  <c r="A1110" i="33"/>
  <c r="A1111" i="33"/>
  <c r="A1112" i="33"/>
  <c r="A1113" i="33"/>
  <c r="A1114" i="33"/>
  <c r="A1115" i="33"/>
  <c r="A1116" i="33"/>
  <c r="A1117" i="33"/>
  <c r="A1118" i="33"/>
  <c r="A1119" i="33"/>
  <c r="A1120" i="33"/>
  <c r="A1121" i="33"/>
  <c r="A1122" i="33"/>
  <c r="A1123" i="33"/>
  <c r="A1124" i="33"/>
  <c r="A1125" i="33"/>
  <c r="A1126" i="33"/>
  <c r="A1127" i="33"/>
  <c r="A1128" i="33"/>
  <c r="A1129" i="33"/>
  <c r="A1130" i="33"/>
  <c r="A1131" i="33"/>
  <c r="A1132" i="33"/>
  <c r="A1133" i="33"/>
  <c r="A1134" i="33"/>
  <c r="A1135" i="33"/>
  <c r="A1136" i="33"/>
  <c r="A1137" i="33"/>
  <c r="A1138" i="33"/>
  <c r="A1139" i="33"/>
  <c r="A1140" i="33"/>
  <c r="A1141" i="33"/>
  <c r="A1142" i="33"/>
  <c r="A1143" i="33"/>
  <c r="A1144" i="33"/>
  <c r="A1145" i="33"/>
  <c r="A1146" i="33"/>
  <c r="A1147" i="33"/>
  <c r="A1148" i="33"/>
  <c r="A1149" i="33"/>
  <c r="A1150" i="33"/>
  <c r="A1151" i="33"/>
  <c r="A1152" i="33"/>
  <c r="A1153" i="33"/>
  <c r="A1154" i="33"/>
  <c r="A1155" i="33"/>
  <c r="A1156" i="33"/>
  <c r="A1157" i="33"/>
  <c r="A1158" i="33"/>
  <c r="A1159" i="33"/>
  <c r="A1160" i="33"/>
  <c r="A1161" i="33"/>
  <c r="A1162" i="33"/>
  <c r="A1163" i="33"/>
  <c r="A1164" i="33"/>
  <c r="A1165" i="33"/>
  <c r="A1166" i="33"/>
  <c r="A1167" i="33"/>
  <c r="A1168" i="33"/>
  <c r="A1169" i="33"/>
  <c r="A1170" i="33"/>
  <c r="A1171" i="33"/>
  <c r="A1172" i="33"/>
  <c r="A1173" i="33"/>
  <c r="A1174" i="33"/>
  <c r="A1175" i="33"/>
  <c r="A1176" i="33"/>
  <c r="A1177" i="33"/>
  <c r="A1178" i="33"/>
  <c r="A1179" i="33"/>
  <c r="A1180" i="33"/>
  <c r="A1181" i="33"/>
  <c r="A1182" i="33"/>
  <c r="A1183" i="33"/>
  <c r="A1184" i="33"/>
  <c r="A1185" i="33"/>
  <c r="A1186" i="33"/>
  <c r="A1187" i="33"/>
  <c r="A1188" i="33"/>
  <c r="A1189" i="33"/>
  <c r="A1190" i="33"/>
  <c r="A1191" i="33"/>
  <c r="A1192" i="33"/>
  <c r="A1193" i="33"/>
  <c r="A1194" i="33"/>
  <c r="A1195" i="33"/>
  <c r="A1196" i="33"/>
  <c r="A1197" i="33"/>
  <c r="A1198" i="33"/>
  <c r="A1199" i="33"/>
  <c r="A1200" i="33"/>
  <c r="A1201" i="33"/>
  <c r="A1202" i="33"/>
  <c r="A1203" i="33"/>
  <c r="A1204" i="33"/>
  <c r="A1205" i="33"/>
  <c r="A1206" i="33"/>
  <c r="A1207" i="33"/>
  <c r="A1208" i="33"/>
  <c r="A1209" i="33"/>
  <c r="A1210" i="33"/>
  <c r="A1211" i="33"/>
  <c r="A1212" i="33"/>
  <c r="A1213" i="33"/>
  <c r="A1214" i="33"/>
  <c r="A1215" i="33"/>
  <c r="A1216" i="33"/>
  <c r="A1217" i="33"/>
  <c r="A1218" i="33"/>
  <c r="A1219" i="33"/>
  <c r="A1220" i="33"/>
  <c r="A1221" i="33"/>
  <c r="A1222" i="33"/>
  <c r="A1223" i="33"/>
  <c r="A1224" i="33"/>
  <c r="A1225" i="33"/>
  <c r="A1226" i="33"/>
  <c r="A1227" i="33"/>
  <c r="A1228" i="33"/>
  <c r="A1229" i="33"/>
  <c r="A1230" i="33"/>
  <c r="A1231" i="33"/>
  <c r="A1232" i="33"/>
  <c r="A1233" i="33"/>
  <c r="A1234" i="33"/>
  <c r="A1235" i="33"/>
  <c r="A1236" i="33"/>
  <c r="A1237" i="33"/>
  <c r="A1238" i="33"/>
  <c r="A1239" i="33"/>
  <c r="A1240" i="33"/>
  <c r="A1241" i="33"/>
  <c r="A1242" i="33"/>
  <c r="A1243" i="33"/>
  <c r="A1244" i="33"/>
  <c r="A1245" i="33"/>
  <c r="A1246" i="33"/>
  <c r="A1247" i="33"/>
  <c r="A1248" i="33"/>
  <c r="A1249" i="33"/>
  <c r="A1250" i="33"/>
  <c r="A1251" i="33"/>
  <c r="A1252" i="33"/>
  <c r="A1253" i="33"/>
  <c r="A1254" i="33"/>
  <c r="A1255" i="33"/>
  <c r="A1256" i="33"/>
  <c r="A1257" i="33"/>
  <c r="A1258" i="33"/>
  <c r="A1259" i="33"/>
  <c r="A1260" i="33"/>
  <c r="A1261" i="33"/>
  <c r="A1262" i="33"/>
  <c r="A1263" i="33"/>
  <c r="A1264" i="33"/>
  <c r="A1265" i="33"/>
  <c r="A1266" i="33"/>
  <c r="A1267" i="33"/>
  <c r="A1268" i="33"/>
  <c r="A1269" i="33"/>
  <c r="A1270" i="33"/>
  <c r="A1271" i="33"/>
  <c r="A1272" i="33"/>
  <c r="A1273" i="33"/>
  <c r="A1274" i="33"/>
  <c r="A1275" i="33"/>
  <c r="A1276" i="33"/>
  <c r="A1277" i="33"/>
  <c r="A1278" i="33"/>
  <c r="A1279" i="33"/>
  <c r="A1280" i="33"/>
  <c r="A1281" i="33"/>
  <c r="A1282" i="33"/>
  <c r="A1283" i="33"/>
  <c r="A1284" i="33"/>
  <c r="A1285" i="33"/>
  <c r="A1286" i="33"/>
  <c r="A1287" i="33"/>
  <c r="A1288" i="33"/>
  <c r="A1289" i="33"/>
  <c r="A1290" i="33"/>
  <c r="A1291" i="33"/>
  <c r="A1292" i="33"/>
  <c r="A1293" i="33"/>
  <c r="A1294" i="33"/>
  <c r="A1295" i="33"/>
  <c r="A1296" i="33"/>
  <c r="A1297" i="33"/>
  <c r="A1298" i="33"/>
  <c r="A1299" i="33"/>
  <c r="A1300" i="33"/>
  <c r="A1301" i="33"/>
  <c r="A1302" i="33"/>
  <c r="A1303" i="33"/>
  <c r="A1304" i="33"/>
  <c r="A1305" i="33"/>
  <c r="A1306" i="33"/>
  <c r="A1307" i="33"/>
  <c r="A1308" i="33"/>
  <c r="A1309" i="33"/>
  <c r="A1310" i="33"/>
  <c r="A1311" i="33"/>
  <c r="A1312" i="33"/>
  <c r="A1313" i="33"/>
  <c r="A1314" i="33"/>
  <c r="A1315" i="33"/>
  <c r="A1316" i="33"/>
  <c r="A1317" i="33"/>
  <c r="A1318" i="33"/>
  <c r="A1319" i="33"/>
  <c r="A1320" i="33"/>
  <c r="A1321" i="33"/>
  <c r="A1322" i="33"/>
  <c r="A1323" i="33"/>
  <c r="A1324" i="33"/>
  <c r="A1325" i="33"/>
  <c r="A1326" i="33"/>
  <c r="A1327" i="33"/>
  <c r="A1328" i="33"/>
  <c r="A1329" i="33"/>
  <c r="A1330" i="33"/>
  <c r="A1331" i="33"/>
  <c r="A1332" i="33"/>
  <c r="A1333" i="33"/>
  <c r="A1334" i="33"/>
  <c r="A1335" i="33"/>
  <c r="A1336" i="33"/>
  <c r="A1337" i="33"/>
  <c r="A1338" i="33"/>
  <c r="A1339" i="33"/>
  <c r="A1340" i="33"/>
  <c r="A1341" i="33"/>
  <c r="A1342" i="33"/>
  <c r="A1343" i="33"/>
  <c r="A1344" i="33"/>
  <c r="A1345" i="33"/>
  <c r="A1346" i="33"/>
  <c r="A1347" i="33"/>
  <c r="A1348" i="33"/>
  <c r="A1349" i="33"/>
  <c r="A1350" i="33"/>
  <c r="A1351" i="33"/>
  <c r="A1352" i="33"/>
  <c r="A1353" i="33"/>
  <c r="A1354" i="33"/>
  <c r="A1355" i="33"/>
  <c r="A1356" i="33"/>
  <c r="A1357" i="33"/>
  <c r="A1358" i="33"/>
  <c r="A1359" i="33"/>
  <c r="A1360" i="33"/>
  <c r="A1361" i="33"/>
  <c r="A1362" i="33"/>
  <c r="A1363" i="33"/>
  <c r="A1364" i="33"/>
  <c r="A1365" i="33"/>
  <c r="A1366" i="33"/>
  <c r="A1367" i="33"/>
  <c r="A1368" i="33"/>
  <c r="A1369" i="33"/>
  <c r="A1370" i="33"/>
  <c r="A1371" i="33"/>
  <c r="A1372" i="33"/>
  <c r="A1373" i="33"/>
  <c r="A1374" i="33"/>
  <c r="A1375" i="33"/>
  <c r="A1376" i="33"/>
  <c r="A1377" i="33"/>
  <c r="A1378" i="33"/>
  <c r="A1379" i="33"/>
  <c r="A1380" i="33"/>
  <c r="A1381" i="33"/>
  <c r="A1382" i="33"/>
  <c r="A1383" i="33"/>
  <c r="A1384" i="33"/>
  <c r="A1385" i="33"/>
  <c r="A1386" i="33"/>
  <c r="A1387" i="33"/>
  <c r="A1388" i="33"/>
  <c r="A1389" i="33"/>
  <c r="A1390" i="33"/>
  <c r="A1391" i="33"/>
  <c r="A1392" i="33"/>
  <c r="A1393" i="33"/>
  <c r="A1394" i="33"/>
  <c r="A1395" i="33"/>
  <c r="A1396" i="33"/>
  <c r="A1397" i="33"/>
  <c r="A1398" i="33"/>
  <c r="A1399" i="33"/>
  <c r="A1400" i="33"/>
  <c r="A1401" i="33"/>
  <c r="A1402" i="33"/>
  <c r="A1403" i="33"/>
  <c r="A1404" i="33"/>
  <c r="A1405" i="33"/>
  <c r="A1406" i="33"/>
  <c r="A1407" i="33"/>
  <c r="A1408" i="33"/>
  <c r="A1409" i="33"/>
  <c r="A1410" i="33"/>
  <c r="A1411" i="33"/>
  <c r="A1412" i="33"/>
  <c r="A1413" i="33"/>
  <c r="A1414" i="33"/>
  <c r="A1415" i="33"/>
  <c r="A1416" i="33"/>
  <c r="A1417" i="33"/>
  <c r="A1418" i="33"/>
  <c r="A1419" i="33"/>
  <c r="A1420" i="33"/>
  <c r="A1421" i="33"/>
  <c r="A1422" i="33"/>
  <c r="A1423" i="33"/>
  <c r="A1424" i="33"/>
  <c r="A1425" i="33"/>
  <c r="A1426" i="33"/>
  <c r="A1427" i="33"/>
  <c r="A1428" i="33"/>
  <c r="A1429" i="33"/>
  <c r="A1430" i="33"/>
  <c r="A1431" i="33"/>
  <c r="A1432" i="33"/>
  <c r="A1433" i="33"/>
  <c r="A1434" i="33"/>
  <c r="A1435" i="33"/>
  <c r="A1436" i="33"/>
  <c r="A1437" i="33"/>
  <c r="A1438" i="33"/>
  <c r="A1439" i="33"/>
  <c r="A1440" i="33"/>
  <c r="A1441" i="33"/>
  <c r="A1442" i="33"/>
  <c r="A1443" i="33"/>
  <c r="A1444" i="33"/>
  <c r="A1445" i="33"/>
  <c r="A1446" i="33"/>
  <c r="A1447" i="33"/>
  <c r="A1448" i="33"/>
  <c r="A1449" i="33"/>
  <c r="A1450" i="33"/>
  <c r="A1451" i="33"/>
  <c r="A1452" i="33"/>
  <c r="A1453" i="33"/>
  <c r="A1454" i="33"/>
  <c r="A1455" i="33"/>
  <c r="A1456" i="33"/>
  <c r="A1457" i="33"/>
  <c r="A1458" i="33"/>
  <c r="A1459" i="33"/>
  <c r="A1460" i="33"/>
  <c r="A1461" i="33"/>
  <c r="A1462" i="33"/>
  <c r="A1463" i="33"/>
  <c r="A1464" i="33"/>
  <c r="A1465" i="33"/>
  <c r="A1466" i="33"/>
  <c r="A1467" i="33"/>
  <c r="A1468" i="33"/>
  <c r="A1469" i="33"/>
  <c r="A1470" i="33"/>
  <c r="A1471" i="33"/>
  <c r="A1472" i="33"/>
  <c r="A1473" i="33"/>
  <c r="A1474" i="33"/>
  <c r="A1475" i="33"/>
  <c r="A1476" i="33"/>
  <c r="A1477" i="33"/>
  <c r="A1478" i="33"/>
  <c r="A1479" i="33"/>
  <c r="A1480" i="33"/>
  <c r="A1481" i="33"/>
  <c r="A1482" i="33"/>
  <c r="A1483" i="33"/>
  <c r="A1484" i="33"/>
  <c r="A1485" i="33"/>
  <c r="A1486" i="33"/>
  <c r="A1487" i="33"/>
  <c r="A1488" i="33"/>
  <c r="A1489" i="33"/>
  <c r="A1490" i="33"/>
  <c r="A1491" i="33"/>
  <c r="A1492" i="33"/>
  <c r="A1493" i="33"/>
  <c r="A1494" i="33"/>
  <c r="A1495" i="33"/>
  <c r="A1496" i="33"/>
  <c r="A1497" i="33"/>
  <c r="A1498" i="33"/>
  <c r="A1499" i="33"/>
  <c r="A1500" i="33"/>
  <c r="A1501" i="33"/>
  <c r="A1502" i="33"/>
  <c r="A1503" i="33"/>
  <c r="A1504" i="33"/>
  <c r="A1505" i="33"/>
  <c r="A1506" i="33"/>
  <c r="A1507" i="33"/>
  <c r="A1508" i="33"/>
  <c r="A1509" i="33"/>
  <c r="A1510" i="33"/>
  <c r="A1511" i="33"/>
  <c r="A1512" i="33"/>
  <c r="A1513" i="33"/>
  <c r="A1514" i="33"/>
  <c r="A1515" i="33"/>
  <c r="A1516" i="33"/>
  <c r="A1517" i="33"/>
  <c r="A1518" i="33"/>
  <c r="A1519" i="33"/>
  <c r="A1520" i="33"/>
  <c r="A1521" i="33"/>
  <c r="A1522" i="33"/>
  <c r="A1523" i="33"/>
  <c r="A1524" i="33"/>
  <c r="A1525" i="33"/>
  <c r="A1526" i="33"/>
  <c r="A1527" i="33"/>
  <c r="A1528" i="33"/>
  <c r="A1529" i="33"/>
  <c r="A1530" i="33"/>
  <c r="A1531" i="33"/>
  <c r="A1532" i="33"/>
  <c r="A1533" i="33"/>
  <c r="A1534" i="33"/>
  <c r="A1535" i="33"/>
  <c r="A1536" i="33"/>
  <c r="A1537" i="33"/>
  <c r="A1538" i="33"/>
  <c r="A1539" i="33"/>
  <c r="A1540" i="33"/>
  <c r="A1541" i="33"/>
  <c r="A1542" i="33"/>
  <c r="A1543" i="33"/>
  <c r="A1544" i="33"/>
  <c r="A1545" i="33"/>
  <c r="A1546" i="33"/>
  <c r="A1547" i="33"/>
  <c r="A1548" i="33"/>
  <c r="A1549" i="33"/>
  <c r="A1550" i="33"/>
  <c r="A1551" i="33"/>
  <c r="A1552" i="33"/>
  <c r="A1553" i="33"/>
  <c r="A1554" i="33"/>
  <c r="A1555" i="33"/>
  <c r="A1556" i="33"/>
  <c r="A1557" i="33"/>
  <c r="A1558" i="33"/>
  <c r="A1559" i="33"/>
  <c r="A1560" i="33"/>
  <c r="A1561" i="33"/>
  <c r="A1562" i="33"/>
  <c r="A1563" i="33"/>
  <c r="A1564" i="33"/>
  <c r="A1565" i="33"/>
  <c r="A1566" i="33"/>
  <c r="A1567" i="33"/>
  <c r="A1568" i="33"/>
  <c r="A1569" i="33"/>
  <c r="A1570" i="33"/>
  <c r="A1571" i="33"/>
  <c r="A1572" i="33"/>
  <c r="A1573" i="33"/>
  <c r="A1574" i="33"/>
  <c r="A1575" i="33"/>
  <c r="A1576" i="33"/>
  <c r="A1577" i="33"/>
  <c r="A1578" i="33"/>
  <c r="A1579" i="33"/>
  <c r="A1580" i="33"/>
  <c r="A1581" i="33"/>
  <c r="A1582" i="33"/>
  <c r="A1583" i="33"/>
  <c r="A1584" i="33"/>
  <c r="A1585" i="33"/>
  <c r="A1586" i="33"/>
  <c r="A1587" i="33"/>
  <c r="A1588" i="33"/>
  <c r="A1589" i="33"/>
  <c r="A1590" i="33"/>
  <c r="A1591" i="33"/>
  <c r="A1592" i="33"/>
  <c r="A1593" i="33"/>
  <c r="A1594" i="33"/>
  <c r="A1595" i="33"/>
  <c r="A1596" i="33"/>
  <c r="A1597" i="33"/>
  <c r="A1598" i="33"/>
  <c r="A1599" i="33"/>
  <c r="A1600" i="33"/>
  <c r="A1601" i="33"/>
  <c r="A1602" i="33"/>
  <c r="A1603" i="33"/>
  <c r="A1604" i="33"/>
  <c r="A1605" i="33"/>
  <c r="A1606" i="33"/>
  <c r="A1607" i="33"/>
  <c r="A1608" i="33"/>
  <c r="A1609" i="33"/>
  <c r="A1610" i="33"/>
  <c r="A1611" i="33"/>
  <c r="A1612" i="33"/>
  <c r="A1613" i="33"/>
  <c r="A1614" i="33"/>
  <c r="A1615" i="33"/>
  <c r="A1616" i="33"/>
  <c r="A1617" i="33"/>
  <c r="A1618" i="33"/>
  <c r="A1619" i="33"/>
  <c r="A1620" i="33"/>
  <c r="A1621" i="33"/>
  <c r="A1622" i="33"/>
  <c r="A1623" i="33"/>
  <c r="A1624" i="33"/>
  <c r="A1625" i="33"/>
  <c r="A1639" i="33"/>
  <c r="A1640" i="33"/>
  <c r="A1641" i="33"/>
  <c r="A1642" i="33"/>
  <c r="A1643" i="33"/>
  <c r="A1644" i="33"/>
  <c r="A1645" i="33"/>
  <c r="A1646" i="33"/>
  <c r="A1647" i="33"/>
  <c r="A1648" i="33"/>
  <c r="A1649" i="33"/>
  <c r="A1650" i="33"/>
  <c r="A1651" i="33"/>
  <c r="A1652" i="33"/>
  <c r="A1653" i="33"/>
  <c r="A1654" i="33"/>
  <c r="A1655" i="33"/>
  <c r="A1656" i="33"/>
  <c r="A1657" i="33"/>
  <c r="A1658" i="33"/>
  <c r="A1659" i="33"/>
  <c r="A1660" i="33"/>
  <c r="A1661" i="33"/>
  <c r="A1662" i="33"/>
  <c r="A1663" i="33"/>
  <c r="A1664" i="33"/>
  <c r="A1665" i="33"/>
  <c r="A1666" i="33"/>
  <c r="A1667" i="33"/>
  <c r="A1668" i="33"/>
  <c r="A1669" i="33"/>
  <c r="A1670" i="33"/>
  <c r="A1671" i="33"/>
  <c r="A1672" i="33"/>
  <c r="A1673" i="33"/>
  <c r="A1674" i="33"/>
  <c r="A1675" i="33"/>
  <c r="A1676" i="33"/>
  <c r="A1677" i="33"/>
  <c r="A1678" i="33"/>
  <c r="A1679" i="33"/>
  <c r="A1680" i="33"/>
  <c r="A1681" i="33"/>
  <c r="A1682" i="33"/>
  <c r="A1683" i="33"/>
  <c r="A1684" i="33"/>
  <c r="A1685" i="33"/>
  <c r="A1686" i="33"/>
  <c r="A1687" i="33"/>
  <c r="A1688" i="33"/>
  <c r="A1689" i="33"/>
  <c r="A1690" i="33"/>
  <c r="A1691" i="33"/>
  <c r="A1692" i="33"/>
  <c r="A1693" i="33"/>
  <c r="A1694" i="33"/>
  <c r="A1695" i="33"/>
  <c r="A1696" i="33"/>
  <c r="A1697" i="33"/>
  <c r="A1698" i="33"/>
  <c r="A1699" i="33"/>
  <c r="A1700" i="33"/>
  <c r="A1701" i="33"/>
  <c r="A1702" i="33"/>
  <c r="A1703" i="33"/>
  <c r="A1704" i="33"/>
  <c r="A1705" i="33"/>
  <c r="A1706" i="33"/>
  <c r="A1707" i="33"/>
  <c r="A1708" i="33"/>
  <c r="A1709" i="33"/>
  <c r="A1710" i="33"/>
  <c r="A1711" i="33"/>
  <c r="A1712" i="33"/>
  <c r="A1713" i="33"/>
  <c r="A1714" i="33"/>
  <c r="A1715" i="33"/>
  <c r="A1716" i="33"/>
  <c r="A1717" i="33"/>
  <c r="A1718" i="33"/>
  <c r="A1719" i="33"/>
  <c r="A1720" i="33"/>
  <c r="A1721" i="33"/>
  <c r="A1722" i="33"/>
  <c r="A1723" i="33"/>
  <c r="A1724" i="33"/>
  <c r="A1725" i="33"/>
  <c r="A1726" i="33"/>
  <c r="A1727" i="33"/>
  <c r="A1728" i="33"/>
  <c r="A1729" i="33"/>
  <c r="A1730" i="33"/>
  <c r="A1731" i="33"/>
  <c r="A1732" i="33"/>
  <c r="A1733" i="33"/>
  <c r="A1734" i="33"/>
  <c r="A1735" i="33"/>
  <c r="A1736" i="33"/>
  <c r="A1737" i="33"/>
  <c r="A1738" i="33"/>
  <c r="A1739" i="33"/>
  <c r="A1740" i="33"/>
  <c r="A1741" i="33"/>
  <c r="A1742" i="33"/>
  <c r="A1743" i="33"/>
  <c r="A1744" i="33"/>
  <c r="A1745" i="33"/>
  <c r="A1746" i="33"/>
  <c r="A1747" i="33"/>
  <c r="A1748" i="33"/>
  <c r="A1749" i="33"/>
  <c r="A1750" i="33"/>
  <c r="A1751" i="33"/>
  <c r="A1752" i="33"/>
  <c r="R1538" i="33" l="1"/>
  <c r="R1537" i="33"/>
  <c r="R1536" i="33"/>
  <c r="R1647" i="33"/>
  <c r="R1650" i="33"/>
  <c r="R1649" i="33"/>
  <c r="R1648" i="33"/>
  <c r="R1646" i="33"/>
  <c r="R1645" i="33"/>
  <c r="R1644" i="33"/>
  <c r="R1643" i="33"/>
  <c r="J478" i="44"/>
  <c r="K478" i="44"/>
  <c r="J479" i="44"/>
  <c r="K479" i="44"/>
  <c r="J480" i="44"/>
  <c r="K480" i="44"/>
  <c r="J481" i="44"/>
  <c r="K481" i="44"/>
  <c r="J482" i="44"/>
  <c r="K482" i="44"/>
  <c r="J483" i="44"/>
  <c r="K483" i="44"/>
  <c r="J484" i="44"/>
  <c r="K484" i="44"/>
  <c r="J485" i="44"/>
  <c r="K485" i="44"/>
  <c r="J486" i="44"/>
  <c r="K486" i="44"/>
  <c r="J487" i="44"/>
  <c r="K487" i="44"/>
  <c r="J488" i="44"/>
  <c r="K488" i="44"/>
  <c r="J489" i="44"/>
  <c r="K489" i="44"/>
  <c r="J490" i="44"/>
  <c r="K490" i="44"/>
  <c r="J491" i="44"/>
  <c r="K491" i="44"/>
  <c r="J492" i="44"/>
  <c r="K492" i="44"/>
  <c r="J493" i="44"/>
  <c r="K493" i="44"/>
  <c r="J494" i="44"/>
  <c r="K494" i="44"/>
  <c r="J495" i="44"/>
  <c r="K495" i="44"/>
  <c r="J496" i="44"/>
  <c r="K496" i="44"/>
  <c r="J497" i="44"/>
  <c r="K497" i="44"/>
  <c r="J498" i="44"/>
  <c r="K498" i="44"/>
  <c r="J499" i="44"/>
  <c r="K499" i="44"/>
  <c r="J500" i="44"/>
  <c r="K500" i="44"/>
  <c r="J501" i="44"/>
  <c r="K501" i="44"/>
  <c r="J502" i="44"/>
  <c r="K502" i="44"/>
  <c r="J503" i="44"/>
  <c r="K503" i="44"/>
  <c r="J504" i="44"/>
  <c r="K504" i="44"/>
  <c r="J505" i="44"/>
  <c r="K505" i="44"/>
  <c r="J506" i="44"/>
  <c r="K506" i="44"/>
  <c r="J507" i="44"/>
  <c r="K507" i="44"/>
  <c r="J508" i="44"/>
  <c r="K508" i="44"/>
  <c r="J509" i="44"/>
  <c r="K509" i="44"/>
  <c r="J510" i="44"/>
  <c r="K510" i="44"/>
  <c r="J511" i="44"/>
  <c r="K511" i="44"/>
  <c r="J512" i="44"/>
  <c r="K512" i="44"/>
  <c r="J513" i="44"/>
  <c r="K513" i="44"/>
  <c r="J514" i="44"/>
  <c r="K514" i="44"/>
  <c r="J515" i="44"/>
  <c r="K515" i="44"/>
  <c r="J516" i="44"/>
  <c r="K516" i="44"/>
  <c r="J517" i="44"/>
  <c r="K517" i="44"/>
  <c r="J518" i="44"/>
  <c r="K518" i="44"/>
  <c r="J519" i="44"/>
  <c r="K519" i="44"/>
  <c r="J520" i="44"/>
  <c r="K520" i="44"/>
  <c r="J521" i="44"/>
  <c r="K521" i="44"/>
  <c r="J522" i="44"/>
  <c r="K522" i="44"/>
  <c r="J523" i="44"/>
  <c r="K523" i="44"/>
  <c r="J524" i="44"/>
  <c r="K524" i="44"/>
  <c r="J525" i="44"/>
  <c r="K525" i="44"/>
  <c r="J526" i="44"/>
  <c r="K526" i="44"/>
  <c r="J527" i="44"/>
  <c r="K527" i="44"/>
  <c r="J528" i="44"/>
  <c r="K528" i="44"/>
  <c r="J529" i="44"/>
  <c r="K529" i="44"/>
  <c r="J530" i="44"/>
  <c r="K530" i="44"/>
  <c r="J531" i="44"/>
  <c r="K531" i="44"/>
  <c r="J532" i="44"/>
  <c r="K532" i="44"/>
  <c r="J533" i="44"/>
  <c r="K533" i="44"/>
  <c r="J534" i="44"/>
  <c r="K534" i="44"/>
  <c r="J535" i="44"/>
  <c r="K535" i="44"/>
  <c r="J536" i="44"/>
  <c r="K536" i="44"/>
  <c r="J537" i="44"/>
  <c r="K537" i="44"/>
  <c r="J538" i="44"/>
  <c r="K538" i="44"/>
  <c r="J539" i="44"/>
  <c r="K539" i="44"/>
  <c r="J540" i="44"/>
  <c r="K540" i="44"/>
  <c r="J541" i="44"/>
  <c r="K541" i="44"/>
  <c r="J542" i="44"/>
  <c r="K542" i="44"/>
  <c r="J543" i="44"/>
  <c r="K543" i="44"/>
  <c r="J544" i="44"/>
  <c r="K544" i="44"/>
  <c r="J545" i="44"/>
  <c r="K545" i="44"/>
  <c r="J546" i="44"/>
  <c r="K546" i="44"/>
  <c r="J547" i="44"/>
  <c r="K547" i="44"/>
  <c r="J548" i="44"/>
  <c r="K548" i="44"/>
  <c r="J549" i="44"/>
  <c r="K549" i="44"/>
  <c r="J550" i="44"/>
  <c r="K550" i="44"/>
  <c r="J551" i="44"/>
  <c r="K551" i="44"/>
  <c r="J552" i="44"/>
  <c r="K552" i="44"/>
  <c r="J553" i="44"/>
  <c r="K553" i="44"/>
  <c r="J554" i="44"/>
  <c r="K554" i="44"/>
  <c r="J555" i="44"/>
  <c r="K555" i="44"/>
  <c r="J556" i="44"/>
  <c r="K556" i="44"/>
  <c r="J557" i="44"/>
  <c r="K557" i="44"/>
  <c r="J558" i="44"/>
  <c r="K558" i="44"/>
  <c r="J559" i="44"/>
  <c r="K559" i="44"/>
  <c r="J560" i="44"/>
  <c r="K560" i="44"/>
  <c r="J561" i="44"/>
  <c r="K561" i="44"/>
  <c r="J562" i="44"/>
  <c r="K562" i="44"/>
  <c r="J563" i="44"/>
  <c r="K563" i="44"/>
  <c r="J564" i="44"/>
  <c r="K564" i="44"/>
  <c r="J565" i="44"/>
  <c r="K565" i="44"/>
  <c r="J566" i="44"/>
  <c r="K566" i="44"/>
  <c r="J567" i="44"/>
  <c r="K567" i="44"/>
  <c r="J568" i="44"/>
  <c r="K568" i="44"/>
  <c r="J569" i="44"/>
  <c r="K569" i="44"/>
  <c r="J570" i="44"/>
  <c r="K570" i="44"/>
  <c r="J571" i="44"/>
  <c r="K571" i="44"/>
  <c r="J572" i="44"/>
  <c r="K572" i="44"/>
  <c r="J573" i="44"/>
  <c r="K573" i="44"/>
  <c r="J574" i="44"/>
  <c r="K574" i="44"/>
  <c r="J575" i="44"/>
  <c r="K575" i="44"/>
  <c r="J576" i="44"/>
  <c r="K576" i="44"/>
  <c r="J577" i="44"/>
  <c r="K577" i="44"/>
  <c r="J578" i="44"/>
  <c r="K578" i="44"/>
  <c r="J579" i="44"/>
  <c r="K579" i="44"/>
  <c r="J580" i="44"/>
  <c r="K580" i="44"/>
  <c r="J581" i="44"/>
  <c r="K581" i="44"/>
  <c r="J582" i="44"/>
  <c r="K582" i="44"/>
  <c r="J583" i="44"/>
  <c r="K583" i="44"/>
  <c r="J584" i="44"/>
  <c r="K584" i="44"/>
  <c r="J585" i="44"/>
  <c r="K585" i="44"/>
  <c r="J586" i="44"/>
  <c r="K586" i="44"/>
  <c r="J587" i="44"/>
  <c r="K587" i="44"/>
  <c r="J588" i="44"/>
  <c r="K588" i="44"/>
  <c r="J589" i="44"/>
  <c r="K589" i="44"/>
  <c r="J590" i="44"/>
  <c r="K590" i="44"/>
  <c r="J591" i="44"/>
  <c r="K591" i="44"/>
  <c r="J592" i="44"/>
  <c r="K592" i="44"/>
  <c r="J593" i="44"/>
  <c r="K593" i="44"/>
  <c r="J594" i="44"/>
  <c r="K594" i="44"/>
  <c r="J595" i="44"/>
  <c r="K595" i="44"/>
  <c r="J596" i="44"/>
  <c r="K596" i="44"/>
  <c r="J597" i="44"/>
  <c r="K597" i="44"/>
  <c r="J598" i="44"/>
  <c r="K598" i="44"/>
  <c r="J599" i="44"/>
  <c r="K599" i="44"/>
  <c r="J600" i="44"/>
  <c r="K600" i="44"/>
  <c r="J601" i="44"/>
  <c r="K601" i="44"/>
  <c r="J602" i="44"/>
  <c r="K602" i="44"/>
  <c r="J603" i="44"/>
  <c r="K603" i="44"/>
  <c r="J604" i="44"/>
  <c r="K604" i="44"/>
  <c r="J605" i="44"/>
  <c r="K605" i="44"/>
  <c r="J606" i="44"/>
  <c r="K606" i="44"/>
  <c r="J607" i="44"/>
  <c r="K607" i="44"/>
  <c r="J608" i="44"/>
  <c r="K608" i="44"/>
  <c r="J609" i="44"/>
  <c r="K609" i="44"/>
  <c r="J610" i="44"/>
  <c r="K610" i="44"/>
  <c r="J611" i="44"/>
  <c r="K611" i="44"/>
  <c r="J612" i="44"/>
  <c r="K612" i="44"/>
  <c r="J613" i="44"/>
  <c r="K613" i="44"/>
  <c r="J614" i="44"/>
  <c r="K614" i="44"/>
  <c r="J615" i="44"/>
  <c r="K615" i="44"/>
  <c r="J616" i="44"/>
  <c r="K616" i="44"/>
  <c r="J617" i="44"/>
  <c r="K617" i="44"/>
  <c r="J618" i="44"/>
  <c r="K618" i="44"/>
  <c r="J619" i="44"/>
  <c r="K619" i="44"/>
  <c r="J620" i="44"/>
  <c r="K620" i="44"/>
  <c r="J621" i="44"/>
  <c r="K621" i="44"/>
  <c r="J622" i="44"/>
  <c r="K622" i="44"/>
  <c r="J623" i="44"/>
  <c r="K623" i="44"/>
  <c r="J624" i="44"/>
  <c r="K624" i="44"/>
  <c r="J625" i="44"/>
  <c r="K625" i="44"/>
  <c r="J626" i="44"/>
  <c r="K626" i="44"/>
  <c r="J627" i="44"/>
  <c r="K627" i="44"/>
  <c r="J628" i="44"/>
  <c r="K628" i="44"/>
  <c r="J629" i="44"/>
  <c r="K629" i="44"/>
  <c r="J630" i="44"/>
  <c r="K630" i="44"/>
  <c r="J631" i="44"/>
  <c r="K631" i="44"/>
  <c r="J632" i="44"/>
  <c r="K632" i="44"/>
  <c r="J633" i="44"/>
  <c r="K633" i="44"/>
  <c r="J634" i="44"/>
  <c r="K634" i="44"/>
  <c r="J635" i="44"/>
  <c r="K635" i="44"/>
  <c r="J636" i="44"/>
  <c r="K636" i="44"/>
  <c r="J637" i="44"/>
  <c r="K637" i="44"/>
  <c r="J638" i="44"/>
  <c r="K638" i="44"/>
  <c r="J639" i="44"/>
  <c r="K639" i="44"/>
  <c r="J640" i="44"/>
  <c r="K640" i="44"/>
  <c r="J641" i="44"/>
  <c r="K641" i="44"/>
  <c r="J642" i="44"/>
  <c r="K642" i="44"/>
  <c r="J643" i="44"/>
  <c r="K643" i="44"/>
  <c r="J644" i="44"/>
  <c r="K644" i="44"/>
  <c r="J645" i="44"/>
  <c r="K645" i="44"/>
  <c r="J646" i="44"/>
  <c r="K646" i="44"/>
  <c r="J647" i="44"/>
  <c r="K647" i="44"/>
  <c r="J648" i="44"/>
  <c r="K648" i="44"/>
  <c r="J649" i="44"/>
  <c r="K649" i="44"/>
  <c r="J650" i="44"/>
  <c r="K650" i="44"/>
  <c r="J651" i="44"/>
  <c r="K651" i="44"/>
  <c r="J652" i="44"/>
  <c r="K652" i="44"/>
  <c r="J653" i="44"/>
  <c r="K653" i="44"/>
  <c r="J654" i="44"/>
  <c r="K654" i="44"/>
  <c r="J655" i="44"/>
  <c r="K655" i="44"/>
  <c r="J656" i="44"/>
  <c r="K656" i="44"/>
  <c r="J657" i="44"/>
  <c r="K657" i="44"/>
  <c r="J658" i="44"/>
  <c r="K658" i="44"/>
  <c r="J659" i="44"/>
  <c r="K659" i="44"/>
  <c r="J660" i="44"/>
  <c r="K660" i="44"/>
  <c r="J661" i="44"/>
  <c r="K661" i="44"/>
  <c r="J662" i="44"/>
  <c r="K662" i="44"/>
  <c r="J663" i="44"/>
  <c r="K663" i="44"/>
  <c r="J664" i="44"/>
  <c r="K664" i="44"/>
  <c r="J665" i="44"/>
  <c r="K665" i="44"/>
  <c r="J666" i="44"/>
  <c r="K666" i="44"/>
  <c r="J667" i="44"/>
  <c r="K667" i="44"/>
  <c r="J668" i="44"/>
  <c r="K668" i="44"/>
  <c r="J669" i="44"/>
  <c r="K669" i="44"/>
  <c r="J670" i="44"/>
  <c r="K670" i="44"/>
  <c r="J671" i="44"/>
  <c r="K671" i="44"/>
  <c r="J672" i="44"/>
  <c r="K672" i="44"/>
  <c r="J673" i="44"/>
  <c r="K673" i="44"/>
  <c r="J674" i="44"/>
  <c r="K674" i="44"/>
  <c r="J675" i="44"/>
  <c r="K675" i="44"/>
  <c r="J676" i="44"/>
  <c r="K676" i="44"/>
  <c r="J677" i="44"/>
  <c r="K677" i="44"/>
  <c r="J678" i="44"/>
  <c r="K678" i="44"/>
  <c r="J679" i="44"/>
  <c r="K679" i="44"/>
  <c r="J680" i="44"/>
  <c r="K680" i="44"/>
  <c r="J681" i="44"/>
  <c r="K681" i="44"/>
  <c r="J682" i="44"/>
  <c r="K682" i="44"/>
  <c r="J683" i="44"/>
  <c r="K683" i="44"/>
  <c r="J684" i="44"/>
  <c r="K684" i="44"/>
  <c r="J685" i="44"/>
  <c r="K685" i="44"/>
  <c r="J686" i="44"/>
  <c r="K686" i="44"/>
  <c r="J687" i="44"/>
  <c r="K687" i="44"/>
  <c r="J688" i="44"/>
  <c r="K688" i="44"/>
  <c r="J689" i="44"/>
  <c r="K689" i="44"/>
  <c r="J690" i="44"/>
  <c r="K690" i="44"/>
  <c r="J691" i="44"/>
  <c r="K691" i="44"/>
  <c r="J692" i="44"/>
  <c r="K692" i="44"/>
  <c r="J693" i="44"/>
  <c r="K693" i="44"/>
  <c r="J694" i="44"/>
  <c r="K694" i="44"/>
  <c r="J695" i="44"/>
  <c r="K695" i="44"/>
  <c r="J696" i="44"/>
  <c r="K696" i="44"/>
  <c r="J697" i="44"/>
  <c r="K697" i="44"/>
  <c r="J698" i="44"/>
  <c r="K698" i="44"/>
  <c r="J699" i="44"/>
  <c r="K699" i="44"/>
  <c r="J700" i="44"/>
  <c r="K700" i="44"/>
  <c r="J701" i="44"/>
  <c r="K701" i="44"/>
  <c r="J702" i="44"/>
  <c r="K702" i="44"/>
  <c r="J703" i="44"/>
  <c r="K703" i="44"/>
  <c r="J704" i="44"/>
  <c r="K704" i="44"/>
  <c r="J705" i="44"/>
  <c r="K705" i="44"/>
  <c r="J706" i="44"/>
  <c r="K706" i="44"/>
  <c r="J707" i="44"/>
  <c r="K707" i="44"/>
  <c r="J708" i="44"/>
  <c r="K708" i="44"/>
  <c r="J709" i="44"/>
  <c r="K709" i="44"/>
  <c r="J710" i="44"/>
  <c r="K710" i="44"/>
  <c r="J711" i="44"/>
  <c r="K711" i="44"/>
  <c r="J712" i="44"/>
  <c r="K712" i="44"/>
  <c r="J713" i="44"/>
  <c r="K713" i="44"/>
  <c r="J714" i="44"/>
  <c r="K714" i="44"/>
  <c r="J715" i="44"/>
  <c r="K715" i="44"/>
  <c r="J716" i="44"/>
  <c r="K716" i="44"/>
  <c r="J717" i="44"/>
  <c r="K717" i="44"/>
  <c r="J718" i="44"/>
  <c r="K718" i="44"/>
  <c r="J719" i="44"/>
  <c r="K719" i="44"/>
  <c r="J720" i="44"/>
  <c r="K720" i="44"/>
  <c r="J721" i="44"/>
  <c r="K721" i="44"/>
  <c r="J722" i="44"/>
  <c r="K722" i="44"/>
  <c r="J723" i="44"/>
  <c r="K723" i="44"/>
  <c r="J724" i="44"/>
  <c r="K724" i="44"/>
  <c r="J725" i="44"/>
  <c r="K725" i="44"/>
  <c r="J726" i="44"/>
  <c r="K726" i="44"/>
  <c r="J727" i="44"/>
  <c r="K727" i="44"/>
  <c r="J728" i="44"/>
  <c r="K728" i="44"/>
  <c r="J729" i="44"/>
  <c r="K729" i="44"/>
  <c r="J730" i="44"/>
  <c r="K730" i="44"/>
  <c r="J731" i="44"/>
  <c r="K731" i="44"/>
  <c r="J732" i="44"/>
  <c r="K732" i="44"/>
  <c r="J733" i="44"/>
  <c r="K733" i="44"/>
  <c r="J734" i="44"/>
  <c r="K734" i="44"/>
  <c r="J735" i="44"/>
  <c r="K735" i="44"/>
  <c r="J736" i="44"/>
  <c r="K736" i="44"/>
  <c r="J737" i="44"/>
  <c r="K737" i="44"/>
  <c r="J738" i="44"/>
  <c r="K738" i="44"/>
  <c r="J739" i="44"/>
  <c r="K739" i="44"/>
  <c r="J740" i="44"/>
  <c r="K740" i="44"/>
  <c r="J741" i="44"/>
  <c r="K741" i="44"/>
  <c r="J742" i="44"/>
  <c r="K742" i="44"/>
  <c r="J743" i="44"/>
  <c r="K743" i="44"/>
  <c r="J744" i="44"/>
  <c r="K744" i="44"/>
  <c r="J745" i="44"/>
  <c r="K745" i="44"/>
  <c r="J746" i="44"/>
  <c r="K746" i="44"/>
  <c r="J747" i="44"/>
  <c r="K747" i="44"/>
  <c r="J748" i="44"/>
  <c r="K748" i="44"/>
  <c r="J749" i="44"/>
  <c r="K749" i="44"/>
  <c r="J750" i="44"/>
  <c r="K750" i="44"/>
  <c r="J751" i="44"/>
  <c r="K751" i="44"/>
  <c r="J752" i="44"/>
  <c r="K752" i="44"/>
  <c r="J753" i="44"/>
  <c r="K753" i="44"/>
  <c r="J754" i="44"/>
  <c r="K754" i="44"/>
  <c r="J755" i="44"/>
  <c r="K755" i="44"/>
  <c r="J756" i="44"/>
  <c r="K756" i="44"/>
  <c r="J757" i="44"/>
  <c r="K757" i="44"/>
  <c r="J758" i="44"/>
  <c r="K758" i="44"/>
  <c r="J759" i="44"/>
  <c r="K759" i="44"/>
  <c r="J760" i="44"/>
  <c r="K760" i="44"/>
  <c r="J761" i="44"/>
  <c r="K761" i="44"/>
  <c r="J762" i="44"/>
  <c r="K762" i="44"/>
  <c r="J763" i="44"/>
  <c r="K763" i="44"/>
  <c r="J764" i="44"/>
  <c r="K764" i="44"/>
  <c r="J765" i="44"/>
  <c r="K765" i="44"/>
  <c r="J766" i="44"/>
  <c r="K766" i="44"/>
  <c r="J767" i="44"/>
  <c r="K767" i="44"/>
  <c r="J768" i="44"/>
  <c r="K768" i="44"/>
  <c r="J769" i="44"/>
  <c r="K769" i="44"/>
  <c r="J770" i="44"/>
  <c r="K770" i="44"/>
  <c r="J771" i="44"/>
  <c r="K771" i="44"/>
  <c r="J772" i="44"/>
  <c r="K772" i="44"/>
  <c r="J773" i="44"/>
  <c r="K773" i="44"/>
  <c r="J774" i="44"/>
  <c r="K774" i="44"/>
  <c r="J775" i="44"/>
  <c r="K775" i="44"/>
  <c r="J776" i="44"/>
  <c r="K776" i="44"/>
  <c r="J777" i="44"/>
  <c r="K777" i="44"/>
  <c r="J778" i="44"/>
  <c r="K778" i="44"/>
  <c r="J779" i="44"/>
  <c r="K779" i="44"/>
  <c r="J780" i="44"/>
  <c r="K780" i="44"/>
  <c r="J781" i="44"/>
  <c r="K781" i="44"/>
  <c r="J782" i="44"/>
  <c r="K782" i="44"/>
  <c r="J783" i="44"/>
  <c r="K783" i="44"/>
  <c r="J784" i="44"/>
  <c r="K784" i="44"/>
  <c r="J785" i="44"/>
  <c r="K785" i="44"/>
  <c r="J786" i="44"/>
  <c r="K786" i="44"/>
  <c r="J787" i="44"/>
  <c r="K787" i="44"/>
  <c r="J788" i="44"/>
  <c r="K788" i="44"/>
  <c r="J789" i="44"/>
  <c r="K789" i="44"/>
  <c r="J790" i="44"/>
  <c r="K790" i="44"/>
  <c r="J791" i="44"/>
  <c r="K791" i="44"/>
  <c r="J792" i="44"/>
  <c r="K792" i="44"/>
  <c r="J793" i="44"/>
  <c r="K793" i="44"/>
  <c r="J794" i="44"/>
  <c r="K794" i="44"/>
  <c r="J795" i="44"/>
  <c r="K795" i="44"/>
  <c r="J796" i="44"/>
  <c r="K796" i="44"/>
  <c r="J797" i="44"/>
  <c r="K797" i="44"/>
  <c r="J798" i="44"/>
  <c r="K798" i="44"/>
  <c r="J799" i="44"/>
  <c r="K799" i="44"/>
  <c r="J800" i="44"/>
  <c r="K800" i="44"/>
  <c r="J801" i="44"/>
  <c r="K801" i="44"/>
  <c r="J802" i="44"/>
  <c r="K802" i="44"/>
  <c r="J803" i="44"/>
  <c r="K803" i="44"/>
  <c r="J804" i="44"/>
  <c r="K804" i="44"/>
  <c r="J805" i="44"/>
  <c r="K805" i="44"/>
  <c r="J806" i="44"/>
  <c r="K806" i="44"/>
  <c r="J807" i="44"/>
  <c r="K807" i="44"/>
  <c r="J808" i="44"/>
  <c r="K808" i="44"/>
  <c r="J809" i="44"/>
  <c r="K809" i="44"/>
  <c r="J810" i="44"/>
  <c r="K810" i="44"/>
  <c r="J811" i="44"/>
  <c r="K811" i="44"/>
  <c r="J812" i="44"/>
  <c r="K812" i="44"/>
  <c r="J813" i="44"/>
  <c r="K813" i="44"/>
  <c r="J814" i="44"/>
  <c r="K814" i="44"/>
  <c r="J815" i="44"/>
  <c r="K815" i="44"/>
  <c r="J816" i="44"/>
  <c r="K816" i="44"/>
  <c r="J817" i="44"/>
  <c r="K817" i="44"/>
  <c r="J818" i="44"/>
  <c r="K818" i="44"/>
  <c r="J819" i="44"/>
  <c r="K819" i="44"/>
  <c r="J820" i="44"/>
  <c r="K820" i="44"/>
  <c r="J821" i="44"/>
  <c r="K821" i="44"/>
  <c r="J822" i="44"/>
  <c r="K822" i="44"/>
  <c r="J823" i="44"/>
  <c r="K823" i="44"/>
  <c r="J824" i="44"/>
  <c r="K824" i="44"/>
  <c r="J825" i="44"/>
  <c r="K825" i="44"/>
  <c r="J826" i="44"/>
  <c r="K826" i="44"/>
  <c r="J827" i="44"/>
  <c r="K827" i="44"/>
  <c r="J828" i="44"/>
  <c r="K828" i="44"/>
  <c r="J829" i="44"/>
  <c r="K829" i="44"/>
  <c r="J830" i="44"/>
  <c r="K830" i="44"/>
  <c r="J831" i="44"/>
  <c r="K831" i="44"/>
  <c r="J832" i="44"/>
  <c r="K832" i="44"/>
  <c r="J833" i="44"/>
  <c r="K833" i="44"/>
  <c r="J834" i="44"/>
  <c r="K834" i="44"/>
  <c r="J835" i="44"/>
  <c r="K835" i="44"/>
  <c r="J836" i="44"/>
  <c r="K836" i="44"/>
  <c r="J837" i="44"/>
  <c r="K837" i="44"/>
  <c r="J838" i="44"/>
  <c r="K838" i="44"/>
  <c r="J839" i="44"/>
  <c r="K839" i="44"/>
  <c r="J840" i="44"/>
  <c r="K840" i="44"/>
  <c r="J841" i="44"/>
  <c r="K841" i="44"/>
  <c r="J842" i="44"/>
  <c r="K842" i="44"/>
  <c r="J843" i="44"/>
  <c r="K843" i="44"/>
  <c r="J844" i="44"/>
  <c r="K844" i="44"/>
  <c r="J845" i="44"/>
  <c r="K845" i="44"/>
  <c r="J846" i="44"/>
  <c r="K846" i="44"/>
  <c r="J847" i="44"/>
  <c r="K847" i="44"/>
  <c r="J848" i="44"/>
  <c r="K848" i="44"/>
  <c r="J849" i="44"/>
  <c r="K849" i="44"/>
  <c r="J850" i="44"/>
  <c r="K850" i="44"/>
  <c r="J851" i="44"/>
  <c r="K851" i="44"/>
  <c r="J852" i="44"/>
  <c r="K852" i="44"/>
  <c r="J853" i="44"/>
  <c r="K853" i="44"/>
  <c r="J854" i="44"/>
  <c r="K854" i="44"/>
  <c r="J855" i="44"/>
  <c r="K855" i="44"/>
  <c r="J856" i="44"/>
  <c r="K856" i="44"/>
  <c r="J857" i="44"/>
  <c r="K857" i="44"/>
  <c r="J858" i="44"/>
  <c r="K858" i="44"/>
  <c r="J859" i="44"/>
  <c r="K859" i="44"/>
  <c r="J860" i="44"/>
  <c r="K860" i="44"/>
  <c r="J861" i="44"/>
  <c r="K861" i="44"/>
  <c r="J862" i="44"/>
  <c r="K862" i="44"/>
  <c r="J863" i="44"/>
  <c r="K863" i="44"/>
  <c r="J864" i="44"/>
  <c r="K864" i="44"/>
  <c r="J865" i="44"/>
  <c r="K865" i="44"/>
  <c r="J866" i="44"/>
  <c r="K866" i="44"/>
  <c r="J867" i="44"/>
  <c r="K867" i="44"/>
  <c r="J868" i="44"/>
  <c r="K868" i="44"/>
  <c r="J869" i="44"/>
  <c r="K869" i="44"/>
  <c r="J870" i="44"/>
  <c r="K870" i="44"/>
  <c r="J871" i="44"/>
  <c r="K871" i="44"/>
  <c r="J872" i="44"/>
  <c r="K872" i="44"/>
  <c r="J873" i="44"/>
  <c r="K873" i="44"/>
  <c r="J874" i="44"/>
  <c r="K874" i="44"/>
  <c r="J875" i="44"/>
  <c r="K875" i="44"/>
  <c r="J876" i="44"/>
  <c r="K876" i="44"/>
  <c r="J877" i="44"/>
  <c r="K877" i="44"/>
  <c r="J878" i="44"/>
  <c r="K878" i="44"/>
  <c r="J879" i="44"/>
  <c r="K879" i="44"/>
  <c r="J880" i="44"/>
  <c r="K880" i="44"/>
  <c r="J881" i="44"/>
  <c r="K881" i="44"/>
  <c r="J882" i="44"/>
  <c r="K882" i="44"/>
  <c r="J883" i="44"/>
  <c r="K883" i="44"/>
  <c r="J884" i="44"/>
  <c r="K884" i="44"/>
  <c r="J885" i="44"/>
  <c r="K885" i="44"/>
  <c r="J886" i="44"/>
  <c r="K886" i="44"/>
  <c r="J887" i="44"/>
  <c r="K887" i="44"/>
  <c r="J888" i="44"/>
  <c r="K888" i="44"/>
  <c r="J889" i="44"/>
  <c r="K889" i="44"/>
  <c r="E337" i="44" l="1"/>
  <c r="E406" i="44"/>
  <c r="E344" i="44"/>
  <c r="E317" i="44"/>
  <c r="E259" i="44"/>
  <c r="E252" i="44"/>
  <c r="E227" i="44"/>
  <c r="E208" i="44"/>
  <c r="E196" i="44"/>
  <c r="E188" i="44"/>
  <c r="E175" i="44"/>
  <c r="E173" i="44"/>
  <c r="E172" i="44"/>
  <c r="E171" i="44"/>
  <c r="E170" i="44"/>
  <c r="E166" i="44"/>
  <c r="E165" i="44"/>
  <c r="R1692" i="33" l="1"/>
  <c r="R1691" i="33"/>
  <c r="R1667" i="33"/>
  <c r="R1641" i="33"/>
  <c r="R1640" i="33"/>
  <c r="R1519" i="33"/>
  <c r="R1518" i="33"/>
  <c r="R1517" i="33"/>
  <c r="R1516" i="33"/>
  <c r="R1480" i="33"/>
  <c r="R1479" i="33"/>
  <c r="R1460" i="33"/>
  <c r="R1459" i="33"/>
  <c r="R1458" i="33"/>
  <c r="R1457" i="33"/>
  <c r="R1456" i="33"/>
  <c r="R1455" i="33"/>
  <c r="R1454" i="33"/>
  <c r="R1453" i="33"/>
  <c r="R1452" i="33"/>
  <c r="R1451" i="33"/>
  <c r="R1450" i="33"/>
  <c r="R1446" i="33"/>
  <c r="R1447" i="33"/>
  <c r="R1411" i="33"/>
  <c r="R1414" i="33"/>
  <c r="R1413" i="33"/>
  <c r="R1412" i="33"/>
  <c r="R1487" i="33"/>
  <c r="R1486" i="33"/>
  <c r="R1481" i="33"/>
  <c r="R1286" i="33" l="1"/>
  <c r="R1285" i="33"/>
  <c r="R1284" i="33"/>
  <c r="R1726" i="33" l="1"/>
  <c r="R1728" i="33"/>
  <c r="R1725" i="33"/>
  <c r="R1724" i="33"/>
  <c r="R1723" i="33"/>
  <c r="R1657" i="33"/>
  <c r="R1618" i="33"/>
  <c r="R1617" i="33"/>
  <c r="R1616" i="33"/>
  <c r="R1615" i="33"/>
  <c r="R1490" i="33"/>
  <c r="R1471" i="33"/>
  <c r="R1470" i="33"/>
  <c r="R1262" i="33" l="1"/>
  <c r="R1261" i="33"/>
  <c r="R1260" i="33"/>
  <c r="R1259" i="33"/>
  <c r="R1258" i="33"/>
  <c r="R1257" i="33"/>
  <c r="R1256" i="33"/>
  <c r="R1255" i="33"/>
  <c r="D47" i="20" l="1"/>
  <c r="R736" i="33"/>
  <c r="R1716" i="33"/>
  <c r="R1685" i="33"/>
  <c r="R1684" i="33"/>
  <c r="R1614" i="33"/>
  <c r="R1532" i="33"/>
  <c r="R1530" i="33"/>
  <c r="R1508" i="33"/>
  <c r="R1474" i="33"/>
  <c r="R1393" i="33"/>
  <c r="R1382" i="33"/>
  <c r="R1399" i="33"/>
  <c r="R1409" i="33"/>
  <c r="R1408" i="33"/>
  <c r="R1407" i="33"/>
  <c r="R1291" i="33" l="1"/>
  <c r="R1354" i="33"/>
  <c r="R1353" i="33"/>
  <c r="R1352" i="33"/>
  <c r="R1254" i="33"/>
  <c r="R1253" i="33"/>
  <c r="R5" i="33" l="1"/>
  <c r="R6" i="33"/>
  <c r="R7" i="33"/>
  <c r="R8" i="33"/>
  <c r="R11" i="33"/>
  <c r="R19" i="33"/>
  <c r="R17" i="33"/>
  <c r="R14" i="33"/>
  <c r="R15" i="33"/>
  <c r="R13" i="33"/>
  <c r="R9" i="33"/>
  <c r="R10" i="33"/>
  <c r="R18" i="33"/>
  <c r="R16" i="33"/>
  <c r="R12" i="33"/>
  <c r="R20" i="33"/>
  <c r="R22" i="33"/>
  <c r="R21" i="33"/>
  <c r="R23" i="33"/>
  <c r="R24" i="33"/>
  <c r="R25" i="33"/>
  <c r="R26" i="33"/>
  <c r="R41" i="33"/>
  <c r="R42" i="33"/>
  <c r="R59" i="33"/>
  <c r="R43" i="33"/>
  <c r="R44" i="33"/>
  <c r="R45" i="33"/>
  <c r="R46" i="33"/>
  <c r="R57" i="33"/>
  <c r="R31" i="33"/>
  <c r="R32" i="33"/>
  <c r="R33" i="33"/>
  <c r="R34" i="33"/>
  <c r="R35" i="33"/>
  <c r="R36" i="33"/>
  <c r="R27" i="33"/>
  <c r="R28" i="33"/>
  <c r="R29" i="33"/>
  <c r="R30" i="33"/>
  <c r="R47" i="33"/>
  <c r="R48" i="33"/>
  <c r="R49" i="33"/>
  <c r="R50" i="33"/>
  <c r="R37" i="33"/>
  <c r="R51" i="33"/>
  <c r="R38" i="33"/>
  <c r="R52" i="33"/>
  <c r="R39" i="33"/>
  <c r="R53" i="33"/>
  <c r="R54" i="33"/>
  <c r="R58" i="33"/>
  <c r="R40" i="33"/>
  <c r="R55" i="33"/>
  <c r="R56" i="33"/>
  <c r="R60" i="33"/>
  <c r="R61" i="33"/>
  <c r="R62" i="33"/>
  <c r="R70" i="33"/>
  <c r="R71" i="33"/>
  <c r="R73" i="33"/>
  <c r="R67" i="33"/>
  <c r="R63" i="33"/>
  <c r="R64" i="33"/>
  <c r="R65" i="33"/>
  <c r="R68" i="33"/>
  <c r="R72" i="33"/>
  <c r="R66" i="33"/>
  <c r="R69" i="33"/>
  <c r="R74" i="33"/>
  <c r="R75" i="33"/>
  <c r="R76" i="33"/>
  <c r="R77" i="33"/>
  <c r="R78" i="33"/>
  <c r="R79" i="33"/>
  <c r="R80" i="33"/>
  <c r="R81" i="33"/>
  <c r="R82" i="33"/>
  <c r="R83" i="33"/>
  <c r="R84" i="33"/>
  <c r="R85" i="33"/>
  <c r="R86" i="33"/>
  <c r="R87" i="33"/>
  <c r="R88" i="33"/>
  <c r="R89" i="33"/>
  <c r="R90" i="33"/>
  <c r="R91" i="33"/>
  <c r="R92" i="33"/>
  <c r="R93" i="33"/>
  <c r="R94" i="33"/>
  <c r="R95" i="33"/>
  <c r="R96" i="33"/>
  <c r="R97" i="33"/>
  <c r="R98" i="33"/>
  <c r="R99" i="33"/>
  <c r="R100" i="33"/>
  <c r="R101" i="33"/>
  <c r="R102" i="33"/>
  <c r="R103" i="33"/>
  <c r="R104" i="33"/>
  <c r="R105" i="33"/>
  <c r="R106" i="33"/>
  <c r="R107" i="33"/>
  <c r="R108" i="33"/>
  <c r="R109" i="33"/>
  <c r="R110" i="33"/>
  <c r="R111" i="33"/>
  <c r="R112" i="33"/>
  <c r="R113" i="33"/>
  <c r="R114" i="33"/>
  <c r="R115" i="33"/>
  <c r="R116" i="33"/>
  <c r="R117" i="33"/>
  <c r="R118" i="33"/>
  <c r="R119" i="33"/>
  <c r="R120" i="33"/>
  <c r="R121" i="33"/>
  <c r="R122" i="33"/>
  <c r="R123" i="33"/>
  <c r="R124" i="33"/>
  <c r="R125" i="33"/>
  <c r="R126" i="33"/>
  <c r="R127" i="33"/>
  <c r="R128" i="33"/>
  <c r="R129" i="33"/>
  <c r="R130" i="33"/>
  <c r="R131" i="33"/>
  <c r="R132" i="33"/>
  <c r="R133" i="33"/>
  <c r="R134" i="33"/>
  <c r="R135" i="33"/>
  <c r="R136" i="33"/>
  <c r="R137" i="33"/>
  <c r="R138" i="33"/>
  <c r="R139" i="33"/>
  <c r="R140" i="33"/>
  <c r="R141" i="33"/>
  <c r="R142" i="33"/>
  <c r="R143" i="33"/>
  <c r="R204" i="33"/>
  <c r="R197" i="33"/>
  <c r="R194" i="33"/>
  <c r="R203" i="33"/>
  <c r="R198" i="33"/>
  <c r="R144" i="33"/>
  <c r="R145" i="33"/>
  <c r="R146" i="33"/>
  <c r="R147" i="33"/>
  <c r="R148" i="33"/>
  <c r="R149" i="33"/>
  <c r="R150" i="33"/>
  <c r="R151" i="33"/>
  <c r="R152" i="33"/>
  <c r="R153" i="33"/>
  <c r="R154" i="33"/>
  <c r="R155" i="33"/>
  <c r="R156" i="33"/>
  <c r="R157" i="33"/>
  <c r="R158" i="33"/>
  <c r="R159" i="33"/>
  <c r="R160" i="33"/>
  <c r="R161" i="33"/>
  <c r="R162" i="33"/>
  <c r="R163" i="33"/>
  <c r="R164" i="33"/>
  <c r="R165" i="33"/>
  <c r="R166" i="33"/>
  <c r="R167" i="33"/>
  <c r="R168" i="33"/>
  <c r="R169" i="33"/>
  <c r="R170" i="33"/>
  <c r="R171" i="33"/>
  <c r="R172" i="33"/>
  <c r="R173" i="33"/>
  <c r="R174" i="33"/>
  <c r="R175" i="33"/>
  <c r="R176" i="33"/>
  <c r="R177" i="33"/>
  <c r="R178" i="33"/>
  <c r="R179" i="33"/>
  <c r="R180" i="33"/>
  <c r="R181" i="33"/>
  <c r="R182" i="33"/>
  <c r="R183" i="33"/>
  <c r="R184" i="33"/>
  <c r="R185" i="33"/>
  <c r="R186" i="33"/>
  <c r="R187" i="33"/>
  <c r="R188" i="33"/>
  <c r="R189" i="33"/>
  <c r="R190" i="33"/>
  <c r="R191" i="33"/>
  <c r="R192" i="33"/>
  <c r="R193" i="33"/>
  <c r="R195" i="33"/>
  <c r="R196" i="33"/>
  <c r="R205" i="33"/>
  <c r="R199" i="33"/>
  <c r="R200" i="33"/>
  <c r="R201" i="33"/>
  <c r="R202" i="33"/>
  <c r="R206" i="33"/>
  <c r="R207" i="33"/>
  <c r="R208" i="33"/>
  <c r="R209" i="33"/>
  <c r="R293" i="33"/>
  <c r="R306" i="33"/>
  <c r="R307" i="33"/>
  <c r="R309" i="33"/>
  <c r="R310" i="33"/>
  <c r="R305" i="33"/>
  <c r="R304" i="33"/>
  <c r="R294" i="33"/>
  <c r="R210" i="33"/>
  <c r="R211" i="33"/>
  <c r="R212" i="33"/>
  <c r="R213" i="33"/>
  <c r="R214" i="33"/>
  <c r="R215" i="33"/>
  <c r="R216" i="33"/>
  <c r="R217" i="33"/>
  <c r="R218" i="33"/>
  <c r="R219" i="33"/>
  <c r="R220" i="33"/>
  <c r="R221" i="33"/>
  <c r="R222" i="33"/>
  <c r="R223" i="33"/>
  <c r="R224" i="33"/>
  <c r="R225" i="33"/>
  <c r="R226" i="33"/>
  <c r="R227" i="33"/>
  <c r="R228" i="33"/>
  <c r="R229" i="33"/>
  <c r="R230" i="33"/>
  <c r="R231" i="33"/>
  <c r="R232" i="33"/>
  <c r="R233" i="33"/>
  <c r="R234" i="33"/>
  <c r="R235" i="33"/>
  <c r="R236" i="33"/>
  <c r="R237" i="33"/>
  <c r="R238" i="33"/>
  <c r="R239" i="33"/>
  <c r="R240" i="33"/>
  <c r="R241" i="33"/>
  <c r="R242" i="33"/>
  <c r="R243" i="33"/>
  <c r="R244" i="33"/>
  <c r="R245" i="33"/>
  <c r="R246" i="33"/>
  <c r="R247" i="33"/>
  <c r="R248" i="33"/>
  <c r="R249" i="33"/>
  <c r="R250" i="33"/>
  <c r="R251" i="33"/>
  <c r="R252" i="33"/>
  <c r="R253" i="33"/>
  <c r="R295" i="33"/>
  <c r="R254" i="33"/>
  <c r="R255" i="33"/>
  <c r="R256" i="33"/>
  <c r="R257" i="33"/>
  <c r="R258" i="33"/>
  <c r="R259" i="33"/>
  <c r="R260" i="33"/>
  <c r="R261" i="33"/>
  <c r="R262" i="33"/>
  <c r="R296" i="33"/>
  <c r="R297" i="33"/>
  <c r="R263" i="33"/>
  <c r="R264" i="33"/>
  <c r="R265" i="33"/>
  <c r="R266" i="33"/>
  <c r="R267" i="33"/>
  <c r="R268" i="33"/>
  <c r="R269" i="33"/>
  <c r="R270" i="33"/>
  <c r="R271" i="33"/>
  <c r="R272" i="33"/>
  <c r="R273" i="33"/>
  <c r="R274" i="33"/>
  <c r="R275" i="33"/>
  <c r="R276" i="33"/>
  <c r="R277" i="33"/>
  <c r="R278" i="33"/>
  <c r="R298" i="33"/>
  <c r="R279" i="33"/>
  <c r="R280" i="33"/>
  <c r="R308" i="33"/>
  <c r="R311" i="33"/>
  <c r="R299" i="33"/>
  <c r="R300" i="33"/>
  <c r="R301" i="33"/>
  <c r="R302" i="33"/>
  <c r="R281" i="33"/>
  <c r="R282" i="33"/>
  <c r="R303" i="33"/>
  <c r="R283" i="33"/>
  <c r="R284" i="33"/>
  <c r="R285" i="33"/>
  <c r="R286" i="33"/>
  <c r="R287" i="33"/>
  <c r="R288" i="33"/>
  <c r="R289" i="33"/>
  <c r="R290" i="33"/>
  <c r="R291" i="33"/>
  <c r="R292" i="33"/>
  <c r="R317" i="33"/>
  <c r="R318" i="33"/>
  <c r="R330" i="33"/>
  <c r="R328" i="33"/>
  <c r="R319" i="33"/>
  <c r="R320" i="33"/>
  <c r="R321" i="33"/>
  <c r="R322" i="33"/>
  <c r="R312" i="33"/>
  <c r="R313" i="33"/>
  <c r="R314" i="33"/>
  <c r="R315" i="33"/>
  <c r="R316" i="33"/>
  <c r="R323" i="33"/>
  <c r="R324" i="33"/>
  <c r="R325" i="33"/>
  <c r="R326" i="33"/>
  <c r="R327" i="33"/>
  <c r="R329" i="33"/>
  <c r="R331" i="33"/>
  <c r="R332" i="33"/>
  <c r="R353" i="33"/>
  <c r="R352" i="33"/>
  <c r="R349" i="33"/>
  <c r="R343" i="33"/>
  <c r="R333" i="33"/>
  <c r="R344" i="33"/>
  <c r="R345" i="33"/>
  <c r="R334" i="33"/>
  <c r="R335" i="33"/>
  <c r="R351" i="33"/>
  <c r="R336" i="33"/>
  <c r="R337" i="33"/>
  <c r="R338" i="33"/>
  <c r="R339" i="33"/>
  <c r="R340" i="33"/>
  <c r="R341" i="33"/>
  <c r="R342" i="33"/>
  <c r="R354" i="33"/>
  <c r="R350" i="33"/>
  <c r="R346" i="33"/>
  <c r="R347" i="33"/>
  <c r="R348" i="33"/>
  <c r="R361" i="33"/>
  <c r="R355" i="33"/>
  <c r="R362" i="33"/>
  <c r="R363" i="33"/>
  <c r="R356" i="33"/>
  <c r="R357" i="33"/>
  <c r="R358" i="33"/>
  <c r="R359" i="33"/>
  <c r="R360" i="33"/>
  <c r="R364" i="33"/>
  <c r="R365" i="33"/>
  <c r="R366" i="33"/>
  <c r="R367" i="33"/>
  <c r="R375" i="33"/>
  <c r="R374" i="33"/>
  <c r="R368" i="33"/>
  <c r="R376" i="33"/>
  <c r="R369" i="33"/>
  <c r="R370" i="33"/>
  <c r="R371" i="33"/>
  <c r="R372" i="33"/>
  <c r="R373" i="33"/>
  <c r="R378" i="33"/>
  <c r="R379" i="33"/>
  <c r="R380" i="33"/>
  <c r="R381" i="33"/>
  <c r="R382" i="33"/>
  <c r="R383" i="33"/>
  <c r="R384" i="33"/>
  <c r="R385" i="33"/>
  <c r="R386" i="33"/>
  <c r="R387" i="33"/>
  <c r="R393" i="33"/>
  <c r="R397" i="33"/>
  <c r="R406" i="33"/>
  <c r="R398" i="33"/>
  <c r="R408" i="33"/>
  <c r="R407" i="33"/>
  <c r="R405" i="33"/>
  <c r="R404" i="33"/>
  <c r="R399" i="33"/>
  <c r="R388" i="33"/>
  <c r="R392" i="33"/>
  <c r="R394" i="33"/>
  <c r="R395" i="33"/>
  <c r="R396" i="33"/>
  <c r="R389" i="33"/>
  <c r="R400" i="33"/>
  <c r="R401" i="33"/>
  <c r="R402" i="33"/>
  <c r="R403" i="33"/>
  <c r="R377" i="33"/>
  <c r="R390" i="33"/>
  <c r="R391" i="33"/>
  <c r="R409" i="33"/>
  <c r="R412" i="33"/>
  <c r="R416" i="33"/>
  <c r="R413" i="33"/>
  <c r="R410" i="33"/>
  <c r="R411" i="33"/>
  <c r="R415" i="33"/>
  <c r="R414" i="33"/>
  <c r="R417" i="33"/>
  <c r="R418" i="33"/>
  <c r="R419" i="33"/>
  <c r="R420" i="33"/>
  <c r="R421" i="33"/>
  <c r="R422" i="33"/>
  <c r="R423" i="33"/>
  <c r="R424" i="33"/>
  <c r="R425" i="33"/>
  <c r="R426" i="33"/>
  <c r="R427" i="33"/>
  <c r="R428" i="33"/>
  <c r="R429" i="33"/>
  <c r="R430" i="33"/>
  <c r="R431" i="33"/>
  <c r="R432" i="33"/>
  <c r="R433" i="33"/>
  <c r="R507" i="33"/>
  <c r="R508" i="33"/>
  <c r="R434" i="33"/>
  <c r="R435" i="33"/>
  <c r="R436" i="33"/>
  <c r="R437" i="33"/>
  <c r="R438" i="33"/>
  <c r="R439" i="33"/>
  <c r="R440" i="33"/>
  <c r="R441" i="33"/>
  <c r="R442" i="33"/>
  <c r="R443" i="33"/>
  <c r="R444" i="33"/>
  <c r="R445" i="33"/>
  <c r="R446" i="33"/>
  <c r="R447" i="33"/>
  <c r="R448" i="33"/>
  <c r="R449" i="33"/>
  <c r="R450" i="33"/>
  <c r="R451" i="33"/>
  <c r="R452" i="33"/>
  <c r="R453" i="33"/>
  <c r="R454" i="33"/>
  <c r="R455" i="33"/>
  <c r="R456" i="33"/>
  <c r="R457" i="33"/>
  <c r="R458" i="33"/>
  <c r="R459" i="33"/>
  <c r="R460" i="33"/>
  <c r="R461" i="33"/>
  <c r="R462" i="33"/>
  <c r="R463" i="33"/>
  <c r="R464" i="33"/>
  <c r="R465" i="33"/>
  <c r="R466" i="33"/>
  <c r="R467" i="33"/>
  <c r="R468" i="33"/>
  <c r="R469" i="33"/>
  <c r="R470" i="33"/>
  <c r="R471" i="33"/>
  <c r="R472" i="33"/>
  <c r="R473" i="33"/>
  <c r="R474" i="33"/>
  <c r="R475" i="33"/>
  <c r="R476" i="33"/>
  <c r="R477" i="33"/>
  <c r="R478" i="33"/>
  <c r="R479" i="33"/>
  <c r="R480" i="33"/>
  <c r="R481" i="33"/>
  <c r="R482" i="33"/>
  <c r="R483" i="33"/>
  <c r="R484" i="33"/>
  <c r="R485" i="33"/>
  <c r="R486" i="33"/>
  <c r="R487" i="33"/>
  <c r="R488" i="33"/>
  <c r="R489" i="33"/>
  <c r="R490" i="33"/>
  <c r="R491" i="33"/>
  <c r="R492" i="33"/>
  <c r="R493" i="33"/>
  <c r="R494" i="33"/>
  <c r="R495" i="33"/>
  <c r="R496" i="33"/>
  <c r="R497" i="33"/>
  <c r="R498" i="33"/>
  <c r="R499" i="33"/>
  <c r="R500" i="33"/>
  <c r="R501" i="33"/>
  <c r="R502" i="33"/>
  <c r="R503" i="33"/>
  <c r="R504" i="33"/>
  <c r="R505" i="33"/>
  <c r="R506" i="33"/>
  <c r="R509" i="33"/>
  <c r="R510" i="33"/>
  <c r="R512" i="33"/>
  <c r="R511" i="33"/>
  <c r="R516" i="33"/>
  <c r="R517" i="33"/>
  <c r="R513" i="33"/>
  <c r="R514" i="33"/>
  <c r="R515" i="33"/>
  <c r="R520" i="33"/>
  <c r="R521" i="33"/>
  <c r="R522" i="33"/>
  <c r="R523" i="33"/>
  <c r="R534" i="33"/>
  <c r="R524" i="33"/>
  <c r="R525" i="33"/>
  <c r="R538" i="33"/>
  <c r="R536" i="33"/>
  <c r="R526" i="33"/>
  <c r="R539" i="33"/>
  <c r="R518" i="33"/>
  <c r="R519" i="33"/>
  <c r="R537" i="33"/>
  <c r="R527" i="33"/>
  <c r="R528" i="33"/>
  <c r="R529" i="33"/>
  <c r="R530" i="33"/>
  <c r="R531" i="33"/>
  <c r="R532" i="33"/>
  <c r="R535" i="33"/>
  <c r="R533" i="33"/>
  <c r="R542" i="33"/>
  <c r="R540" i="33"/>
  <c r="R541" i="33"/>
  <c r="R547" i="33"/>
  <c r="R544" i="33"/>
  <c r="R543" i="33"/>
  <c r="R545" i="33"/>
  <c r="R546" i="33"/>
  <c r="R551" i="33"/>
  <c r="R552" i="33"/>
  <c r="R553" i="33"/>
  <c r="R548" i="33"/>
  <c r="R549" i="33"/>
  <c r="R550" i="33"/>
  <c r="R554" i="33"/>
  <c r="R555" i="33"/>
  <c r="R569" i="33"/>
  <c r="R556" i="33"/>
  <c r="R557" i="33"/>
  <c r="R558" i="33"/>
  <c r="R559" i="33"/>
  <c r="R560" i="33"/>
  <c r="R561" i="33"/>
  <c r="R562" i="33"/>
  <c r="R563" i="33"/>
  <c r="R564" i="33"/>
  <c r="R565" i="33"/>
  <c r="R566" i="33"/>
  <c r="R567" i="33"/>
  <c r="R568" i="33"/>
  <c r="R570" i="33"/>
  <c r="R571" i="33"/>
  <c r="R572" i="33"/>
  <c r="R573" i="33"/>
  <c r="R574" i="33"/>
  <c r="R578" i="33"/>
  <c r="R579" i="33"/>
  <c r="R580" i="33"/>
  <c r="R577" i="33"/>
  <c r="R575" i="33"/>
  <c r="R581" i="33"/>
  <c r="R576" i="33"/>
  <c r="R582" i="33"/>
  <c r="R583" i="33"/>
  <c r="R584" i="33"/>
  <c r="R588" i="33"/>
  <c r="R585" i="33"/>
  <c r="R586" i="33"/>
  <c r="R591" i="33"/>
  <c r="R589" i="33"/>
  <c r="R590" i="33"/>
  <c r="R592" i="33"/>
  <c r="R593" i="33"/>
  <c r="R594" i="33"/>
  <c r="R595" i="33"/>
  <c r="R596" i="33"/>
  <c r="R597" i="33"/>
  <c r="R598" i="33"/>
  <c r="R600" i="33"/>
  <c r="R601" i="33"/>
  <c r="R602" i="33"/>
  <c r="R603" i="33"/>
  <c r="R604" i="33"/>
  <c r="R605" i="33"/>
  <c r="R606" i="33"/>
  <c r="R607" i="33"/>
  <c r="R608" i="33"/>
  <c r="R609" i="33"/>
  <c r="R610" i="33"/>
  <c r="R611" i="33"/>
  <c r="R612" i="33"/>
  <c r="R613" i="33"/>
  <c r="R614" i="33"/>
  <c r="R615" i="33"/>
  <c r="R616" i="33"/>
  <c r="R617" i="33"/>
  <c r="R618" i="33"/>
  <c r="R619" i="33"/>
  <c r="R620" i="33"/>
  <c r="R621" i="33"/>
  <c r="R622" i="33"/>
  <c r="R623" i="33"/>
  <c r="R624" i="33"/>
  <c r="R625" i="33"/>
  <c r="R626" i="33"/>
  <c r="R627" i="33"/>
  <c r="R628" i="33"/>
  <c r="R629" i="33"/>
  <c r="R630" i="33"/>
  <c r="R631" i="33"/>
  <c r="R632" i="33"/>
  <c r="R633" i="33"/>
  <c r="R634" i="33"/>
  <c r="R635" i="33"/>
  <c r="R636" i="33"/>
  <c r="R637" i="33"/>
  <c r="R638" i="33"/>
  <c r="R639" i="33"/>
  <c r="R640" i="33"/>
  <c r="R641" i="33"/>
  <c r="R642" i="33"/>
  <c r="R643" i="33"/>
  <c r="R644" i="33"/>
  <c r="R645" i="33"/>
  <c r="R646" i="33"/>
  <c r="R647" i="33"/>
  <c r="R648" i="33"/>
  <c r="R649" i="33"/>
  <c r="R650" i="33"/>
  <c r="R651" i="33"/>
  <c r="R652" i="33"/>
  <c r="R653" i="33"/>
  <c r="R654" i="33"/>
  <c r="R655" i="33"/>
  <c r="R656" i="33"/>
  <c r="R657" i="33"/>
  <c r="R707" i="33"/>
  <c r="R658" i="33"/>
  <c r="R659" i="33"/>
  <c r="R660" i="33"/>
  <c r="R661" i="33"/>
  <c r="R662" i="33"/>
  <c r="R663" i="33"/>
  <c r="R664" i="33"/>
  <c r="R665" i="33"/>
  <c r="R666" i="33"/>
  <c r="R667" i="33"/>
  <c r="R668" i="33"/>
  <c r="R669" i="33"/>
  <c r="R670" i="33"/>
  <c r="R671" i="33"/>
  <c r="R672" i="33"/>
  <c r="R673" i="33"/>
  <c r="R674" i="33"/>
  <c r="R675" i="33"/>
  <c r="R676" i="33"/>
  <c r="R677" i="33"/>
  <c r="R678" i="33"/>
  <c r="R679" i="33"/>
  <c r="R680" i="33"/>
  <c r="R681" i="33"/>
  <c r="R682" i="33"/>
  <c r="R683" i="33"/>
  <c r="R684" i="33"/>
  <c r="R685" i="33"/>
  <c r="R686" i="33"/>
  <c r="R687" i="33"/>
  <c r="R688" i="33"/>
  <c r="R689" i="33"/>
  <c r="R690" i="33"/>
  <c r="R691" i="33"/>
  <c r="R698" i="33"/>
  <c r="R704" i="33"/>
  <c r="R705" i="33"/>
  <c r="R699" i="33"/>
  <c r="R706" i="33"/>
  <c r="R692" i="33"/>
  <c r="R693" i="33"/>
  <c r="R694" i="33"/>
  <c r="R695" i="33"/>
  <c r="R696" i="33"/>
  <c r="R700" i="33"/>
  <c r="R701" i="33"/>
  <c r="R587" i="33"/>
  <c r="R702" i="33"/>
  <c r="R599" i="33"/>
  <c r="R708" i="33"/>
  <c r="R697" i="33"/>
  <c r="R703" i="33"/>
  <c r="R709" i="33"/>
  <c r="R710" i="33"/>
  <c r="R711" i="33"/>
  <c r="R712" i="33"/>
  <c r="R713" i="33"/>
  <c r="R714" i="33"/>
  <c r="R715" i="33"/>
  <c r="R716" i="33"/>
  <c r="R717" i="33"/>
  <c r="R718" i="33"/>
  <c r="R730" i="33"/>
  <c r="R719" i="33"/>
  <c r="R734" i="33"/>
  <c r="R720" i="33"/>
  <c r="R733" i="33"/>
  <c r="R721" i="33"/>
  <c r="R731" i="33"/>
  <c r="R727" i="33"/>
  <c r="R735" i="33"/>
  <c r="R732" i="33"/>
  <c r="R722" i="33"/>
  <c r="R723" i="33"/>
  <c r="R724" i="33"/>
  <c r="R725" i="33"/>
  <c r="R726" i="33"/>
  <c r="R728" i="33"/>
  <c r="R729" i="33"/>
  <c r="R739" i="33"/>
  <c r="R740" i="33"/>
  <c r="R741" i="33"/>
  <c r="R742" i="33"/>
  <c r="R743" i="33"/>
  <c r="R744" i="33"/>
  <c r="R745" i="33"/>
  <c r="R746" i="33"/>
  <c r="R747" i="33"/>
  <c r="R748" i="33"/>
  <c r="R749" i="33"/>
  <c r="R750" i="33"/>
  <c r="R751" i="33"/>
  <c r="R752" i="33"/>
  <c r="R753" i="33"/>
  <c r="R754" i="33"/>
  <c r="R755" i="33"/>
  <c r="R756" i="33"/>
  <c r="R757" i="33"/>
  <c r="R758" i="33"/>
  <c r="R759" i="33"/>
  <c r="R760" i="33"/>
  <c r="R761" i="33"/>
  <c r="R762" i="33"/>
  <c r="R763" i="33"/>
  <c r="R764" i="33"/>
  <c r="R765" i="33"/>
  <c r="R766" i="33"/>
  <c r="R767" i="33"/>
  <c r="R768" i="33"/>
  <c r="R769" i="33"/>
  <c r="R770" i="33"/>
  <c r="R771" i="33"/>
  <c r="R772" i="33"/>
  <c r="R773" i="33"/>
  <c r="R774" i="33"/>
  <c r="R833" i="33"/>
  <c r="R775" i="33"/>
  <c r="R776" i="33"/>
  <c r="R777" i="33"/>
  <c r="R834" i="33"/>
  <c r="R737" i="33"/>
  <c r="R738" i="33"/>
  <c r="R778" i="33"/>
  <c r="R779" i="33"/>
  <c r="R780" i="33"/>
  <c r="R781" i="33"/>
  <c r="R782" i="33"/>
  <c r="R783" i="33"/>
  <c r="R784" i="33"/>
  <c r="R785" i="33"/>
  <c r="R786" i="33"/>
  <c r="R787" i="33"/>
  <c r="R788" i="33"/>
  <c r="R789" i="33"/>
  <c r="R790" i="33"/>
  <c r="R791" i="33"/>
  <c r="R835" i="33"/>
  <c r="R837" i="33"/>
  <c r="R836" i="33"/>
  <c r="R792" i="33"/>
  <c r="R793" i="33"/>
  <c r="R794" i="33"/>
  <c r="R795" i="33"/>
  <c r="R796" i="33"/>
  <c r="R797" i="33"/>
  <c r="R798" i="33"/>
  <c r="R799" i="33"/>
  <c r="R800" i="33"/>
  <c r="R801" i="33"/>
  <c r="R802" i="33"/>
  <c r="R803" i="33"/>
  <c r="R804" i="33"/>
  <c r="R805" i="33"/>
  <c r="R806" i="33"/>
  <c r="R807" i="33"/>
  <c r="R808" i="33"/>
  <c r="R809" i="33"/>
  <c r="R810" i="33"/>
  <c r="R811" i="33"/>
  <c r="R812" i="33"/>
  <c r="R813" i="33"/>
  <c r="R814" i="33"/>
  <c r="R815" i="33"/>
  <c r="R816" i="33"/>
  <c r="R817" i="33"/>
  <c r="R818" i="33"/>
  <c r="R819" i="33"/>
  <c r="R820" i="33"/>
  <c r="R821" i="33"/>
  <c r="R822" i="33"/>
  <c r="R823" i="33"/>
  <c r="R824" i="33"/>
  <c r="R825" i="33"/>
  <c r="R826" i="33"/>
  <c r="R827" i="33"/>
  <c r="R828" i="33"/>
  <c r="R829" i="33"/>
  <c r="R830" i="33"/>
  <c r="R831" i="33"/>
  <c r="R832" i="33"/>
  <c r="R838" i="33"/>
  <c r="R839" i="33"/>
  <c r="R843" i="33"/>
  <c r="R844" i="33"/>
  <c r="R845" i="33"/>
  <c r="R846" i="33"/>
  <c r="R850" i="33"/>
  <c r="R851" i="33"/>
  <c r="R847" i="33"/>
  <c r="R848" i="33"/>
  <c r="R849" i="33"/>
  <c r="R840" i="33"/>
  <c r="R841" i="33"/>
  <c r="R842" i="33"/>
  <c r="R853" i="33"/>
  <c r="R854" i="33"/>
  <c r="R860" i="33"/>
  <c r="R870" i="33"/>
  <c r="R866" i="33"/>
  <c r="R868" i="33"/>
  <c r="R869" i="33"/>
  <c r="R861" i="33"/>
  <c r="R865" i="33"/>
  <c r="R862" i="33"/>
  <c r="R867" i="33"/>
  <c r="R863" i="33"/>
  <c r="R855" i="33"/>
  <c r="R856" i="33"/>
  <c r="R857" i="33"/>
  <c r="R858" i="33"/>
  <c r="R859" i="33"/>
  <c r="R864" i="33"/>
  <c r="R852" i="33"/>
  <c r="R871" i="33"/>
  <c r="R880" i="33"/>
  <c r="R884" i="33"/>
  <c r="R885" i="33"/>
  <c r="R881" i="33"/>
  <c r="R886" i="33"/>
  <c r="R872" i="33"/>
  <c r="R873" i="33"/>
  <c r="R874" i="33"/>
  <c r="R875" i="33"/>
  <c r="R876" i="33"/>
  <c r="R882" i="33"/>
  <c r="R877" i="33"/>
  <c r="R878" i="33"/>
  <c r="R887" i="33"/>
  <c r="R883" i="33"/>
  <c r="R879" i="33"/>
  <c r="R896" i="33"/>
  <c r="R899" i="33"/>
  <c r="R894" i="33"/>
  <c r="R897" i="33"/>
  <c r="R888" i="33"/>
  <c r="R900" i="33"/>
  <c r="R898" i="33"/>
  <c r="R889" i="33"/>
  <c r="R890" i="33"/>
  <c r="R891" i="33"/>
  <c r="R892" i="33"/>
  <c r="R893" i="33"/>
  <c r="R895" i="33"/>
  <c r="R902" i="33"/>
  <c r="R903" i="33"/>
  <c r="R901" i="33"/>
  <c r="R907" i="33"/>
  <c r="R917" i="33"/>
  <c r="R915" i="33"/>
  <c r="R914" i="33"/>
  <c r="R916" i="33"/>
  <c r="R908" i="33"/>
  <c r="R909" i="33"/>
  <c r="R910" i="33"/>
  <c r="R904" i="33"/>
  <c r="R905" i="33"/>
  <c r="R906" i="33"/>
  <c r="R911" i="33"/>
  <c r="R913" i="33"/>
  <c r="R912" i="33"/>
  <c r="R918" i="33"/>
  <c r="R919" i="33"/>
  <c r="R926" i="33"/>
  <c r="R933" i="33"/>
  <c r="R927" i="33"/>
  <c r="R920" i="33"/>
  <c r="R928" i="33"/>
  <c r="R929" i="33"/>
  <c r="R921" i="33"/>
  <c r="R922" i="33"/>
  <c r="R923" i="33"/>
  <c r="R924" i="33"/>
  <c r="R925" i="33"/>
  <c r="R930" i="33"/>
  <c r="R932" i="33"/>
  <c r="R931" i="33"/>
  <c r="R951" i="33"/>
  <c r="R949" i="33"/>
  <c r="R936" i="33"/>
  <c r="R952" i="33"/>
  <c r="R950" i="33"/>
  <c r="R935" i="33"/>
  <c r="R947" i="33"/>
  <c r="R948" i="33"/>
  <c r="R944" i="33"/>
  <c r="R945" i="33"/>
  <c r="R937" i="33"/>
  <c r="R938" i="33"/>
  <c r="R939" i="33"/>
  <c r="R940" i="33"/>
  <c r="R941" i="33"/>
  <c r="R942" i="33"/>
  <c r="R943" i="33"/>
  <c r="R946" i="33"/>
  <c r="R934" i="33"/>
  <c r="R953" i="33"/>
  <c r="R954" i="33"/>
  <c r="R955" i="33"/>
  <c r="R956" i="33"/>
  <c r="R957" i="33"/>
  <c r="R958" i="33"/>
  <c r="R959" i="33"/>
  <c r="R960" i="33"/>
  <c r="R961" i="33"/>
  <c r="R962" i="33"/>
  <c r="R1030" i="33"/>
  <c r="R963" i="33"/>
  <c r="R964" i="33"/>
  <c r="R965" i="33"/>
  <c r="R966" i="33"/>
  <c r="R967" i="33"/>
  <c r="R968" i="33"/>
  <c r="R969" i="33"/>
  <c r="R970" i="33"/>
  <c r="R971" i="33"/>
  <c r="R972" i="33"/>
  <c r="R973" i="33"/>
  <c r="R974" i="33"/>
  <c r="R975" i="33"/>
  <c r="R976" i="33"/>
  <c r="R977" i="33"/>
  <c r="R978" i="33"/>
  <c r="R979" i="33"/>
  <c r="R980" i="33"/>
  <c r="R981" i="33"/>
  <c r="R982" i="33"/>
  <c r="R983" i="33"/>
  <c r="R984" i="33"/>
  <c r="R985" i="33"/>
  <c r="R986" i="33"/>
  <c r="R987" i="33"/>
  <c r="R988" i="33"/>
  <c r="R989" i="33"/>
  <c r="R990" i="33"/>
  <c r="R991" i="33"/>
  <c r="R992" i="33"/>
  <c r="R993" i="33"/>
  <c r="R994" i="33"/>
  <c r="R995" i="33"/>
  <c r="R996" i="33"/>
  <c r="R997" i="33"/>
  <c r="R998" i="33"/>
  <c r="R999" i="33"/>
  <c r="R1000" i="33"/>
  <c r="R1001" i="33"/>
  <c r="R1002" i="33"/>
  <c r="R1003" i="33"/>
  <c r="R1004" i="33"/>
  <c r="R1005" i="33"/>
  <c r="R1006" i="33"/>
  <c r="R1007" i="33"/>
  <c r="R1008" i="33"/>
  <c r="R1009" i="33"/>
  <c r="R1010" i="33"/>
  <c r="R1011" i="33"/>
  <c r="R1012" i="33"/>
  <c r="R1013" i="33"/>
  <c r="R1014" i="33"/>
  <c r="R1015" i="33"/>
  <c r="R1016" i="33"/>
  <c r="R1017" i="33"/>
  <c r="R1018" i="33"/>
  <c r="R1019" i="33"/>
  <c r="R1020" i="33"/>
  <c r="R1021" i="33"/>
  <c r="R1022" i="33"/>
  <c r="R1023" i="33"/>
  <c r="R1024" i="33"/>
  <c r="R1025" i="33"/>
  <c r="R1026" i="33"/>
  <c r="R1027" i="33"/>
  <c r="R1028" i="33"/>
  <c r="R1029" i="33"/>
  <c r="R1031" i="33"/>
  <c r="R1035" i="33"/>
  <c r="R1034" i="33"/>
  <c r="R1033" i="33"/>
  <c r="R1032" i="33"/>
  <c r="R1036" i="33"/>
  <c r="R1037" i="33"/>
  <c r="R1050" i="33"/>
  <c r="R1055" i="33"/>
  <c r="R1038" i="33"/>
  <c r="R1051" i="33"/>
  <c r="R1039" i="33"/>
  <c r="R1042" i="33"/>
  <c r="R1040" i="33"/>
  <c r="R1056" i="33"/>
  <c r="R1043" i="33"/>
  <c r="R1044" i="33"/>
  <c r="R1052" i="33"/>
  <c r="R1053" i="33"/>
  <c r="R1054" i="33"/>
  <c r="R1045" i="33"/>
  <c r="R1046" i="33"/>
  <c r="R1047" i="33"/>
  <c r="R1048" i="33"/>
  <c r="R1049" i="33"/>
  <c r="R1041" i="33"/>
  <c r="R1071" i="33"/>
  <c r="R1057" i="33"/>
  <c r="R1058" i="33"/>
  <c r="R1068" i="33"/>
  <c r="R1072" i="33"/>
  <c r="R1059" i="33"/>
  <c r="R1060" i="33"/>
  <c r="R1061" i="33"/>
  <c r="R1062" i="33"/>
  <c r="R1063" i="33"/>
  <c r="R1064" i="33"/>
  <c r="R1065" i="33"/>
  <c r="R1066" i="33"/>
  <c r="R1067" i="33"/>
  <c r="R1069" i="33"/>
  <c r="R1070" i="33"/>
  <c r="R1088" i="33"/>
  <c r="R1081" i="33"/>
  <c r="R1082" i="33"/>
  <c r="R1073" i="33"/>
  <c r="R1074" i="33"/>
  <c r="R1075" i="33"/>
  <c r="R1087" i="33"/>
  <c r="R1083" i="33"/>
  <c r="R1076" i="33"/>
  <c r="R1077" i="33"/>
  <c r="R1078" i="33"/>
  <c r="R1086" i="33"/>
  <c r="R1079" i="33"/>
  <c r="R1085" i="33"/>
  <c r="R1084" i="33"/>
  <c r="R1080" i="33"/>
  <c r="R1106" i="33"/>
  <c r="R1090" i="33"/>
  <c r="R1091" i="33"/>
  <c r="R1089" i="33"/>
  <c r="R1101" i="33"/>
  <c r="R1092" i="33"/>
  <c r="R1093" i="33"/>
  <c r="R1094" i="33"/>
  <c r="R1095" i="33"/>
  <c r="R1096" i="33"/>
  <c r="R1097" i="33"/>
  <c r="R1098" i="33"/>
  <c r="R1099" i="33"/>
  <c r="R1102" i="33"/>
  <c r="R1103" i="33"/>
  <c r="R1107" i="33"/>
  <c r="R1100" i="33"/>
  <c r="R1105" i="33"/>
  <c r="R1104" i="33"/>
  <c r="R1108" i="33"/>
  <c r="R1109" i="33"/>
  <c r="R1110" i="33"/>
  <c r="R1113" i="33"/>
  <c r="R1114" i="33"/>
  <c r="R1115" i="33"/>
  <c r="R1116" i="33"/>
  <c r="R1117" i="33"/>
  <c r="R1122" i="33"/>
  <c r="R1112" i="33"/>
  <c r="R1111" i="33"/>
  <c r="R1120" i="33"/>
  <c r="R1123" i="33"/>
  <c r="R1121" i="33"/>
  <c r="R1118" i="33"/>
  <c r="R1119" i="33"/>
  <c r="R1127" i="33"/>
  <c r="R1128" i="33"/>
  <c r="R1133" i="33"/>
  <c r="R1132" i="33"/>
  <c r="R1129" i="33"/>
  <c r="R1130" i="33"/>
  <c r="R1131" i="33"/>
  <c r="R1134" i="33"/>
  <c r="R1135" i="33"/>
  <c r="R1136" i="33"/>
  <c r="R1137" i="33"/>
  <c r="R1138" i="33"/>
  <c r="R1139" i="33"/>
  <c r="R1140" i="33"/>
  <c r="R1141" i="33"/>
  <c r="R1142" i="33"/>
  <c r="R1143" i="33"/>
  <c r="R1144" i="33"/>
  <c r="R1145" i="33"/>
  <c r="R1146" i="33"/>
  <c r="R1147" i="33"/>
  <c r="R1148" i="33"/>
  <c r="R1149" i="33"/>
  <c r="R1150" i="33"/>
  <c r="R1151" i="33"/>
  <c r="R1152" i="33"/>
  <c r="R1153" i="33"/>
  <c r="R1154" i="33"/>
  <c r="R1155" i="33"/>
  <c r="R1156" i="33"/>
  <c r="R1157" i="33"/>
  <c r="R1158" i="33"/>
  <c r="R1159" i="33"/>
  <c r="R1160" i="33"/>
  <c r="R1161" i="33"/>
  <c r="R1162" i="33"/>
  <c r="R1163" i="33"/>
  <c r="R1164" i="33"/>
  <c r="R1165" i="33"/>
  <c r="R1166" i="33"/>
  <c r="R1167" i="33"/>
  <c r="R1168" i="33"/>
  <c r="R1169" i="33"/>
  <c r="R1170" i="33"/>
  <c r="R1171" i="33"/>
  <c r="R1172" i="33"/>
  <c r="R1173" i="33"/>
  <c r="R1174" i="33"/>
  <c r="R1175" i="33"/>
  <c r="R1176" i="33"/>
  <c r="R1177" i="33"/>
  <c r="R1178" i="33"/>
  <c r="R1179" i="33"/>
  <c r="R1180" i="33"/>
  <c r="R1181" i="33"/>
  <c r="R1182" i="33"/>
  <c r="R1183" i="33"/>
  <c r="R1184" i="33"/>
  <c r="R1185" i="33"/>
  <c r="R1186" i="33"/>
  <c r="R1187" i="33"/>
  <c r="R1188" i="33"/>
  <c r="R1189" i="33"/>
  <c r="R1190" i="33"/>
  <c r="R1191" i="33"/>
  <c r="R1192" i="33"/>
  <c r="R1193" i="33"/>
  <c r="R1194" i="33"/>
  <c r="R1195" i="33"/>
  <c r="R1196" i="33"/>
  <c r="R1197" i="33"/>
  <c r="R1198" i="33"/>
  <c r="R1199" i="33"/>
  <c r="R1200" i="33"/>
  <c r="R1201" i="33"/>
  <c r="R1202" i="33"/>
  <c r="R1203" i="33"/>
  <c r="R1204" i="33"/>
  <c r="R1205" i="33"/>
  <c r="R1206" i="33"/>
  <c r="R1207" i="33"/>
  <c r="R1208" i="33"/>
  <c r="R1209" i="33"/>
  <c r="R1210" i="33"/>
  <c r="R1211" i="33"/>
  <c r="R1212" i="33"/>
  <c r="R1213" i="33"/>
  <c r="R1214" i="33"/>
  <c r="R1215" i="33"/>
  <c r="R1216" i="33"/>
  <c r="R1217" i="33"/>
  <c r="R1218" i="33"/>
  <c r="R1219" i="33"/>
  <c r="R1220" i="33"/>
  <c r="R1221" i="33"/>
  <c r="R1222" i="33"/>
  <c r="R1223" i="33"/>
  <c r="R1224" i="33"/>
  <c r="R1225" i="33"/>
  <c r="R1226" i="33"/>
  <c r="R1227" i="33"/>
  <c r="R1228" i="33"/>
  <c r="R1229" i="33"/>
  <c r="R1230" i="33"/>
  <c r="R1231" i="33"/>
  <c r="R1232" i="33"/>
  <c r="R1233" i="33"/>
  <c r="R1234" i="33"/>
  <c r="R1235" i="33"/>
  <c r="R1236" i="33"/>
  <c r="R1237" i="33"/>
  <c r="R1263" i="33"/>
  <c r="R1238" i="33"/>
  <c r="R1282" i="33"/>
  <c r="R1239" i="33"/>
  <c r="R1264" i="33"/>
  <c r="R1279" i="33"/>
  <c r="R1265" i="33"/>
  <c r="R1266" i="33"/>
  <c r="R1240" i="33"/>
  <c r="R1277" i="33"/>
  <c r="R1280" i="33"/>
  <c r="R1267" i="33"/>
  <c r="R1281" i="33"/>
  <c r="R1241" i="33"/>
  <c r="R1242" i="33"/>
  <c r="R1243" i="33"/>
  <c r="R1244" i="33"/>
  <c r="R1245" i="33"/>
  <c r="R1246" i="33"/>
  <c r="R1247" i="33"/>
  <c r="R1248" i="33"/>
  <c r="R1249" i="33"/>
  <c r="R1250" i="33"/>
  <c r="R1251" i="33"/>
  <c r="R1252" i="33"/>
  <c r="R1278" i="33"/>
  <c r="R1268" i="33"/>
  <c r="R1269" i="33"/>
  <c r="R1270" i="33"/>
  <c r="R1271" i="33"/>
  <c r="R1272" i="33"/>
  <c r="R1273" i="33"/>
  <c r="R1274" i="33"/>
  <c r="R1275" i="33"/>
  <c r="R1283" i="33"/>
  <c r="R1276" i="33"/>
  <c r="R1292" i="33"/>
  <c r="R1293" i="33"/>
  <c r="R1294" i="33"/>
  <c r="R1295" i="33"/>
  <c r="R1296" i="33"/>
  <c r="R1297" i="33"/>
  <c r="R1298" i="33"/>
  <c r="R1299" i="33"/>
  <c r="R1300" i="33"/>
  <c r="R1301" i="33"/>
  <c r="R1302" i="33"/>
  <c r="R1303" i="33"/>
  <c r="R1304" i="33"/>
  <c r="R1305" i="33"/>
  <c r="R1306" i="33"/>
  <c r="R1307" i="33"/>
  <c r="R1308" i="33"/>
  <c r="R1309" i="33"/>
  <c r="R1310" i="33"/>
  <c r="R1311" i="33"/>
  <c r="R1312" i="33"/>
  <c r="R1313" i="33"/>
  <c r="R1314" i="33"/>
  <c r="R1315" i="33"/>
  <c r="R1316" i="33"/>
  <c r="R1317" i="33"/>
  <c r="R1318" i="33"/>
  <c r="R1319" i="33"/>
  <c r="R1320" i="33"/>
  <c r="R1321" i="33"/>
  <c r="R1322" i="33"/>
  <c r="R1323" i="33"/>
  <c r="R1324" i="33"/>
  <c r="R1325" i="33"/>
  <c r="R1326" i="33"/>
  <c r="R1327" i="33"/>
  <c r="R1328" i="33"/>
  <c r="R1329" i="33"/>
  <c r="R1330" i="33"/>
  <c r="R1331" i="33"/>
  <c r="R1332" i="33"/>
  <c r="R1333" i="33"/>
  <c r="R1334" i="33"/>
  <c r="R1358" i="33"/>
  <c r="R1335" i="33"/>
  <c r="R1336" i="33"/>
  <c r="R1337" i="33"/>
  <c r="R1338" i="33"/>
  <c r="R1339" i="33"/>
  <c r="R1340" i="33"/>
  <c r="R1341" i="33"/>
  <c r="R1342" i="33"/>
  <c r="R1355" i="33"/>
  <c r="R1359" i="33"/>
  <c r="R1343" i="33"/>
  <c r="R1344" i="33"/>
  <c r="R1345" i="33"/>
  <c r="R1346" i="33"/>
  <c r="R1347" i="33"/>
  <c r="R1348" i="33"/>
  <c r="R1349" i="33"/>
  <c r="R1350" i="33"/>
  <c r="R1357" i="33"/>
  <c r="R1356" i="33"/>
  <c r="R1360" i="33"/>
  <c r="R1351" i="33"/>
  <c r="R1383" i="33"/>
  <c r="R1384" i="33"/>
  <c r="R1394" i="33"/>
  <c r="R1395" i="33"/>
  <c r="R1404" i="33"/>
  <c r="R1405" i="33"/>
  <c r="R1402" i="33"/>
  <c r="R1396" i="33"/>
  <c r="R1397" i="33"/>
  <c r="R1398" i="33"/>
  <c r="R1410" i="33"/>
  <c r="R1400" i="33"/>
  <c r="R1401" i="33"/>
  <c r="R1403" i="33"/>
  <c r="R1385" i="33"/>
  <c r="R1386" i="33"/>
  <c r="R1387" i="33"/>
  <c r="R1388" i="33"/>
  <c r="R1389" i="33"/>
  <c r="R1390" i="33"/>
  <c r="R1391" i="33"/>
  <c r="R1392" i="33"/>
  <c r="R1406" i="33"/>
  <c r="R1418" i="33"/>
  <c r="R1419" i="33"/>
  <c r="R1432" i="33"/>
  <c r="R1433" i="33"/>
  <c r="R1429" i="33"/>
  <c r="R1434" i="33"/>
  <c r="R1435" i="33"/>
  <c r="R1442" i="33"/>
  <c r="R1444" i="33"/>
  <c r="R1439" i="33"/>
  <c r="R1445" i="33"/>
  <c r="R1440" i="33"/>
  <c r="R1436" i="33"/>
  <c r="R1443" i="33"/>
  <c r="R1430" i="33"/>
  <c r="R1437" i="33"/>
  <c r="R1431" i="33"/>
  <c r="R1420" i="33"/>
  <c r="R1421" i="33"/>
  <c r="R1422" i="33"/>
  <c r="R1423" i="33"/>
  <c r="R1424" i="33"/>
  <c r="R1425" i="33"/>
  <c r="R1426" i="33"/>
  <c r="R1427" i="33"/>
  <c r="R1428" i="33"/>
  <c r="R1438" i="33"/>
  <c r="R1441" i="33"/>
  <c r="R1462" i="33"/>
  <c r="R1472" i="33"/>
  <c r="R1475" i="33"/>
  <c r="R1461" i="33"/>
  <c r="R1477" i="33"/>
  <c r="R1476" i="33"/>
  <c r="R1473" i="33"/>
  <c r="R1478" i="33"/>
  <c r="R1463" i="33"/>
  <c r="R1464" i="33"/>
  <c r="R1465" i="33"/>
  <c r="R1466" i="33"/>
  <c r="R1467" i="33"/>
  <c r="R1468" i="33"/>
  <c r="R1469" i="33"/>
  <c r="R1495" i="33"/>
  <c r="R1493" i="33"/>
  <c r="R1494" i="33"/>
  <c r="R1492" i="33"/>
  <c r="R1491" i="33"/>
  <c r="R1488" i="33"/>
  <c r="R1489" i="33"/>
  <c r="R1503" i="33"/>
  <c r="R1504" i="33"/>
  <c r="R1505" i="33"/>
  <c r="R1513" i="33"/>
  <c r="R1515" i="33"/>
  <c r="R1514" i="33"/>
  <c r="R1510" i="33"/>
  <c r="R1512" i="33"/>
  <c r="R1511" i="33"/>
  <c r="R1509" i="33"/>
  <c r="R1506" i="33"/>
  <c r="R1507" i="33"/>
  <c r="R1523" i="33"/>
  <c r="R1524" i="33"/>
  <c r="R1531" i="33"/>
  <c r="R1522" i="33"/>
  <c r="R1525" i="33"/>
  <c r="R1526" i="33"/>
  <c r="R1527" i="33"/>
  <c r="R1528" i="33"/>
  <c r="R1529" i="33"/>
  <c r="R1533" i="33"/>
  <c r="R1539" i="33"/>
  <c r="R1540" i="33"/>
  <c r="R1541" i="33"/>
  <c r="R1546" i="33"/>
  <c r="R1545" i="33"/>
  <c r="R1543" i="33"/>
  <c r="R1542" i="33"/>
  <c r="R1544" i="33"/>
  <c r="R1547" i="33"/>
  <c r="R1548" i="33"/>
  <c r="R1549" i="33"/>
  <c r="R1550" i="33"/>
  <c r="R1551" i="33"/>
  <c r="R1552" i="33"/>
  <c r="R1553" i="33"/>
  <c r="R1554" i="33"/>
  <c r="R1555" i="33"/>
  <c r="R1556" i="33"/>
  <c r="R1557" i="33"/>
  <c r="R1558" i="33"/>
  <c r="R1559" i="33"/>
  <c r="R1560" i="33"/>
  <c r="R1561" i="33"/>
  <c r="R1562" i="33"/>
  <c r="R1563" i="33"/>
  <c r="R1564" i="33"/>
  <c r="R1565" i="33"/>
  <c r="R1566" i="33"/>
  <c r="R1567" i="33"/>
  <c r="R1568" i="33"/>
  <c r="R1569" i="33"/>
  <c r="R1570" i="33"/>
  <c r="R1571" i="33"/>
  <c r="R1572" i="33"/>
  <c r="R1573" i="33"/>
  <c r="R1574" i="33"/>
  <c r="R1575" i="33"/>
  <c r="R1576" i="33"/>
  <c r="R1577" i="33"/>
  <c r="R1578" i="33"/>
  <c r="R1579" i="33"/>
  <c r="R1580" i="33"/>
  <c r="R1581" i="33"/>
  <c r="R1582" i="33"/>
  <c r="R1583" i="33"/>
  <c r="R1584" i="33"/>
  <c r="R1585" i="33"/>
  <c r="R1586" i="33"/>
  <c r="R1587" i="33"/>
  <c r="R1588" i="33"/>
  <c r="R1589" i="33"/>
  <c r="R1590" i="33"/>
  <c r="R1591" i="33"/>
  <c r="R1592" i="33"/>
  <c r="R1593" i="33"/>
  <c r="R1594" i="33"/>
  <c r="R1619" i="33"/>
  <c r="R1595" i="33"/>
  <c r="R1596" i="33"/>
  <c r="R1597" i="33"/>
  <c r="R1598" i="33"/>
  <c r="R1599" i="33"/>
  <c r="R1600" i="33"/>
  <c r="R1601" i="33"/>
  <c r="R1602" i="33"/>
  <c r="R1603" i="33"/>
  <c r="R1604" i="33"/>
  <c r="R1605" i="33"/>
  <c r="R1606" i="33"/>
  <c r="R1607" i="33"/>
  <c r="R1608" i="33"/>
  <c r="R1609" i="33"/>
  <c r="R1610" i="33"/>
  <c r="R1623" i="33"/>
  <c r="R1624" i="33"/>
  <c r="R1611" i="33"/>
  <c r="R1612" i="33"/>
  <c r="R1613" i="33"/>
  <c r="R1625" i="33"/>
  <c r="R1620" i="33"/>
  <c r="R1622" i="33"/>
  <c r="R1621" i="33"/>
  <c r="R1639" i="33"/>
  <c r="R1656" i="33"/>
  <c r="R1655" i="33"/>
  <c r="R1654" i="33"/>
  <c r="R1661" i="33"/>
  <c r="R1659" i="33"/>
  <c r="R1660" i="33"/>
  <c r="R1663" i="33"/>
  <c r="R1665" i="33"/>
  <c r="R1666" i="33"/>
  <c r="R1662" i="33"/>
  <c r="R1664" i="33"/>
  <c r="R1672" i="33"/>
  <c r="R1671" i="33"/>
  <c r="R1673" i="33"/>
  <c r="R1674" i="33"/>
  <c r="R1670" i="33"/>
  <c r="R1677" i="33"/>
  <c r="R1678" i="33"/>
  <c r="R1679" i="33"/>
  <c r="R1680" i="33"/>
  <c r="R1681" i="33"/>
  <c r="R1686" i="33"/>
  <c r="R1687" i="33"/>
  <c r="R1688" i="33"/>
  <c r="R1682" i="33"/>
  <c r="R1683" i="33"/>
  <c r="R1689" i="33"/>
  <c r="R1690" i="33"/>
  <c r="R1700" i="33"/>
  <c r="R1699" i="33"/>
  <c r="R1696" i="33"/>
  <c r="R1697" i="33"/>
  <c r="R1698" i="33"/>
  <c r="R1711" i="33"/>
  <c r="R1706" i="33"/>
  <c r="R1709" i="33"/>
  <c r="R1710" i="33"/>
  <c r="R1717" i="33"/>
  <c r="R1707" i="33"/>
  <c r="R1708" i="33"/>
  <c r="R1715" i="33"/>
  <c r="R1712" i="33"/>
  <c r="R1713" i="33"/>
  <c r="R1714" i="33"/>
  <c r="R1721" i="33"/>
  <c r="R1722" i="33"/>
  <c r="R1727" i="33"/>
  <c r="R1737" i="33"/>
  <c r="R1738" i="33"/>
  <c r="R1734" i="33"/>
  <c r="R1735" i="33"/>
  <c r="R1736" i="33"/>
  <c r="R1124" i="33"/>
  <c r="R1125" i="33"/>
  <c r="R1126" i="33"/>
  <c r="R1287" i="33"/>
  <c r="R1288" i="33"/>
  <c r="R1289" i="33"/>
  <c r="R1290" i="33"/>
  <c r="R1361" i="33"/>
  <c r="R1362" i="33"/>
  <c r="R1363" i="33"/>
  <c r="R1364" i="33"/>
  <c r="R1365" i="33"/>
  <c r="R1366" i="33"/>
  <c r="R1367" i="33"/>
  <c r="R1368" i="33"/>
  <c r="R1369" i="33"/>
  <c r="R1370" i="33"/>
  <c r="R1371" i="33"/>
  <c r="R1372" i="33"/>
  <c r="R1373" i="33"/>
  <c r="R1374" i="33"/>
  <c r="R1375" i="33"/>
  <c r="R1376" i="33"/>
  <c r="R1377" i="33"/>
  <c r="R1378" i="33"/>
  <c r="R1379" i="33"/>
  <c r="R1380" i="33"/>
  <c r="R1381" i="33"/>
  <c r="R1415" i="33"/>
  <c r="R1416" i="33"/>
  <c r="R1417" i="33"/>
  <c r="R1448" i="33"/>
  <c r="R1449" i="33"/>
  <c r="R1482" i="33"/>
  <c r="R1483" i="33"/>
  <c r="R1484" i="33"/>
  <c r="R1485" i="33"/>
  <c r="R1496" i="33"/>
  <c r="R1497" i="33"/>
  <c r="R1498" i="33"/>
  <c r="R1499" i="33"/>
  <c r="R1500" i="33"/>
  <c r="R1501" i="33"/>
  <c r="R1502" i="33"/>
  <c r="R1520" i="33"/>
  <c r="R1521" i="33"/>
  <c r="R1534" i="33"/>
  <c r="R1642" i="33"/>
  <c r="R1651" i="33"/>
  <c r="R1535" i="33"/>
  <c r="R1652" i="33"/>
  <c r="R1653" i="33"/>
  <c r="R1658" i="33"/>
  <c r="R1668" i="33"/>
  <c r="R1669" i="33"/>
  <c r="R1675" i="33"/>
  <c r="R1693" i="33"/>
  <c r="R1676" i="33"/>
  <c r="R1694" i="33"/>
  <c r="R1695" i="33"/>
  <c r="R1701" i="33"/>
  <c r="R1702" i="33"/>
  <c r="R1703" i="33"/>
  <c r="R1704" i="33"/>
  <c r="R1718" i="33"/>
  <c r="R1705" i="33"/>
  <c r="R1719" i="33"/>
  <c r="R1720" i="33"/>
  <c r="R1729" i="33"/>
  <c r="R1730" i="33"/>
  <c r="R1731" i="33"/>
  <c r="R1732" i="33"/>
  <c r="R1733" i="33"/>
  <c r="R1739" i="33"/>
  <c r="R1740" i="33"/>
  <c r="R1741" i="33"/>
  <c r="R1742" i="33"/>
  <c r="R1743" i="33"/>
  <c r="R1744" i="33"/>
  <c r="R1745" i="33"/>
  <c r="R1746" i="33"/>
  <c r="R1747" i="33"/>
  <c r="R1748" i="33"/>
  <c r="R1749" i="33"/>
  <c r="R1750" i="33"/>
  <c r="R1751" i="33"/>
  <c r="R1752" i="33"/>
  <c r="R1753" i="33"/>
  <c r="R1754" i="33"/>
  <c r="R1755" i="33"/>
  <c r="R1756" i="33"/>
  <c r="R1757" i="33"/>
  <c r="R1758" i="33"/>
  <c r="R1759" i="33"/>
  <c r="R1760" i="33"/>
  <c r="R1761" i="33"/>
  <c r="R1762" i="33"/>
  <c r="R1763" i="33"/>
  <c r="R1764" i="33"/>
  <c r="R1765" i="33"/>
  <c r="R1766" i="33"/>
  <c r="R1767" i="33"/>
  <c r="R1768" i="33"/>
  <c r="R1769" i="33"/>
  <c r="R1770" i="33"/>
  <c r="R1771" i="33"/>
  <c r="R1772" i="33"/>
  <c r="R1773" i="33"/>
  <c r="R1774" i="33"/>
  <c r="R1775" i="33"/>
  <c r="R1776" i="33"/>
  <c r="R1777" i="33"/>
  <c r="R1778" i="33"/>
  <c r="R1779" i="33"/>
  <c r="R1780" i="33"/>
  <c r="R1781" i="33"/>
  <c r="R1782" i="33"/>
  <c r="R1783" i="33"/>
  <c r="R1784" i="33"/>
  <c r="R1785" i="33"/>
  <c r="R1786" i="33"/>
  <c r="R1787" i="33"/>
  <c r="R1788" i="33"/>
  <c r="R1789" i="33"/>
  <c r="R1790" i="33"/>
  <c r="R1791" i="33"/>
  <c r="R1792" i="33"/>
  <c r="R1793" i="33"/>
  <c r="Q1037" i="33"/>
  <c r="P1739" i="33"/>
  <c r="Q1739" i="33"/>
  <c r="P1740" i="33"/>
  <c r="Q1740" i="33"/>
  <c r="P1741" i="33"/>
  <c r="Q1741" i="33"/>
  <c r="P1742" i="33"/>
  <c r="Q1742" i="33"/>
  <c r="P1743" i="33"/>
  <c r="Q1743" i="33"/>
  <c r="P1744" i="33"/>
  <c r="Q1744" i="33"/>
  <c r="P1745" i="33"/>
  <c r="Q1745" i="33"/>
  <c r="P1746" i="33"/>
  <c r="Q1746" i="33"/>
  <c r="P1747" i="33"/>
  <c r="Q1747" i="33"/>
  <c r="P1748" i="33"/>
  <c r="Q1748" i="33"/>
  <c r="P1749" i="33"/>
  <c r="Q1749" i="33"/>
  <c r="P1750" i="33"/>
  <c r="Q1750" i="33"/>
  <c r="P1751" i="33"/>
  <c r="Q1751" i="33"/>
  <c r="P1752" i="33"/>
  <c r="Q1752" i="33"/>
  <c r="P1753" i="33"/>
  <c r="Q1753" i="33"/>
  <c r="P1754" i="33"/>
  <c r="Q1754" i="33"/>
  <c r="P1755" i="33"/>
  <c r="Q1755" i="33"/>
  <c r="P1756" i="33"/>
  <c r="Q1756" i="33"/>
  <c r="P1757" i="33"/>
  <c r="Q1757" i="33"/>
  <c r="P1758" i="33"/>
  <c r="Q1758" i="33"/>
  <c r="P1759" i="33"/>
  <c r="Q1759" i="33"/>
  <c r="P1760" i="33"/>
  <c r="Q1760" i="33"/>
  <c r="P1761" i="33"/>
  <c r="Q1761" i="33"/>
  <c r="P1762" i="33"/>
  <c r="Q1762" i="33"/>
  <c r="P1763" i="33"/>
  <c r="Q1763" i="33"/>
  <c r="P1764" i="33"/>
  <c r="Q1764" i="33"/>
  <c r="P1765" i="33"/>
  <c r="Q1765" i="33"/>
  <c r="P1766" i="33"/>
  <c r="Q1766" i="33"/>
  <c r="P1767" i="33"/>
  <c r="Q1767" i="33"/>
  <c r="P1768" i="33"/>
  <c r="Q1768" i="33"/>
  <c r="P1769" i="33"/>
  <c r="Q1769" i="33"/>
  <c r="P1770" i="33"/>
  <c r="Q1770" i="33"/>
  <c r="P1771" i="33"/>
  <c r="Q1771" i="33"/>
  <c r="P1772" i="33"/>
  <c r="Q1772" i="33"/>
  <c r="P1773" i="33"/>
  <c r="Q1773" i="33"/>
  <c r="P1774" i="33"/>
  <c r="Q1774" i="33"/>
  <c r="P1775" i="33"/>
  <c r="Q1775" i="33"/>
  <c r="P1776" i="33"/>
  <c r="Q1776" i="33"/>
  <c r="P1777" i="33"/>
  <c r="Q1777" i="33"/>
  <c r="P1778" i="33"/>
  <c r="Q1778" i="33"/>
  <c r="P1779" i="33"/>
  <c r="Q1779" i="33"/>
  <c r="P1780" i="33"/>
  <c r="Q1780" i="33"/>
  <c r="P1781" i="33"/>
  <c r="Q1781" i="33"/>
  <c r="P1782" i="33"/>
  <c r="Q1782" i="33"/>
  <c r="P1783" i="33"/>
  <c r="Q1783" i="33"/>
  <c r="P1784" i="33"/>
  <c r="Q1784" i="33"/>
  <c r="P1785" i="33"/>
  <c r="Q1785" i="33"/>
  <c r="P1786" i="33"/>
  <c r="Q1786" i="33"/>
  <c r="P1787" i="33"/>
  <c r="Q1787" i="33"/>
  <c r="P1788" i="33"/>
  <c r="Q1788" i="33"/>
  <c r="P1789" i="33"/>
  <c r="Q1789" i="33"/>
  <c r="P1790" i="33"/>
  <c r="Q1790" i="33"/>
  <c r="P1791" i="33"/>
  <c r="Q1791" i="33"/>
  <c r="P1792" i="33"/>
  <c r="Q1792" i="33"/>
  <c r="P1793" i="33"/>
  <c r="Q1793" i="33"/>
  <c r="P1794" i="33"/>
  <c r="Q1794" i="33"/>
  <c r="P1795" i="33"/>
  <c r="Q1795" i="33"/>
  <c r="P1796" i="33"/>
  <c r="Q1796" i="33"/>
  <c r="P1797" i="33"/>
  <c r="Q1797" i="33"/>
  <c r="P1798" i="33"/>
  <c r="Q1798" i="33"/>
  <c r="P1799" i="33"/>
  <c r="Q1799" i="33"/>
  <c r="P1800" i="33"/>
  <c r="Q1800" i="33"/>
  <c r="P1801" i="33"/>
  <c r="Q1801" i="33"/>
  <c r="P1802" i="33"/>
  <c r="Q1802" i="33"/>
  <c r="P1803" i="33"/>
  <c r="Q1803" i="33"/>
  <c r="P1804" i="33"/>
  <c r="Q1804" i="33"/>
  <c r="P1805" i="33"/>
  <c r="Q1805" i="33"/>
  <c r="P1806" i="33"/>
  <c r="Q1806" i="33"/>
  <c r="P1807" i="33"/>
  <c r="Q1807" i="33"/>
  <c r="P1808" i="33"/>
  <c r="Q1808" i="33"/>
  <c r="P1809" i="33"/>
  <c r="Q1809" i="33"/>
  <c r="P1810" i="33"/>
  <c r="Q1810" i="33"/>
  <c r="P1811" i="33"/>
  <c r="Q1811" i="33"/>
  <c r="P1812" i="33"/>
  <c r="Q1812" i="33"/>
  <c r="P1813" i="33"/>
  <c r="Q1813" i="33"/>
  <c r="P1814" i="33"/>
  <c r="Q1814" i="33"/>
  <c r="P1815" i="33"/>
  <c r="Q1815" i="33"/>
  <c r="P1816" i="33"/>
  <c r="Q1816" i="33"/>
  <c r="P1817" i="33"/>
  <c r="Q1817" i="33"/>
  <c r="P1818" i="33"/>
  <c r="Q1818" i="33"/>
  <c r="P1819" i="33"/>
  <c r="Q1819" i="33"/>
  <c r="P1820" i="33"/>
  <c r="Q1820" i="33"/>
  <c r="P1821" i="33"/>
  <c r="Q1821" i="33"/>
  <c r="P1822" i="33"/>
  <c r="Q1822" i="33"/>
  <c r="P1823" i="33"/>
  <c r="Q1823" i="33"/>
  <c r="P1824" i="33"/>
  <c r="Q1824" i="33"/>
  <c r="P1825" i="33"/>
  <c r="Q1825" i="33"/>
  <c r="P1826" i="33"/>
  <c r="Q1826" i="33"/>
  <c r="P1827" i="33"/>
  <c r="Q1827" i="33"/>
  <c r="P1828" i="33"/>
  <c r="Q1828" i="33"/>
  <c r="P1829" i="33"/>
  <c r="Q1829" i="33"/>
  <c r="D46" i="20" l="1"/>
  <c r="P1830" i="33" l="1"/>
  <c r="Q1830" i="33"/>
  <c r="P1831" i="33"/>
  <c r="Q1831" i="33"/>
  <c r="P1832" i="33"/>
  <c r="Q1832" i="33"/>
  <c r="P1833" i="33"/>
  <c r="Q1833" i="33"/>
  <c r="P1834" i="33"/>
  <c r="Q1834" i="33"/>
  <c r="P1835" i="33"/>
  <c r="Q1835" i="33"/>
  <c r="P1836" i="33"/>
  <c r="Q1836" i="33"/>
  <c r="P1837" i="33"/>
  <c r="Q1837" i="33"/>
  <c r="P1838" i="33"/>
  <c r="Q1838" i="33"/>
  <c r="P1839" i="33"/>
  <c r="Q1839" i="33"/>
  <c r="P1840" i="33"/>
  <c r="Q1840" i="33"/>
  <c r="P1841" i="33"/>
  <c r="Q1841" i="33"/>
  <c r="P1842" i="33"/>
  <c r="Q1842" i="33"/>
  <c r="P1843" i="33"/>
  <c r="Q1843" i="33"/>
  <c r="P1844" i="33"/>
  <c r="Q1844" i="33"/>
  <c r="P1845" i="33"/>
  <c r="Q1845" i="33"/>
  <c r="P1846" i="33"/>
  <c r="Q1846" i="33"/>
  <c r="P1847" i="33"/>
  <c r="Q1847" i="33"/>
  <c r="P1848" i="33"/>
  <c r="Q1848" i="33"/>
  <c r="P1849" i="33"/>
  <c r="Q1849" i="33"/>
  <c r="P1850" i="33"/>
  <c r="Q1850" i="33"/>
  <c r="P1851" i="33"/>
  <c r="Q1851" i="33"/>
  <c r="P1852" i="33"/>
  <c r="Q1852" i="33"/>
  <c r="P1853" i="33"/>
  <c r="Q1853" i="33"/>
  <c r="P1854" i="33"/>
  <c r="Q1854" i="33"/>
  <c r="P1855" i="33"/>
  <c r="Q1855" i="33"/>
  <c r="P1856" i="33"/>
  <c r="Q1856" i="33"/>
  <c r="P1857" i="33"/>
  <c r="Q1857" i="33"/>
  <c r="P1858" i="33"/>
  <c r="Q1858" i="33"/>
  <c r="P1859" i="33"/>
  <c r="Q1859" i="33"/>
  <c r="P1860" i="33"/>
  <c r="Q1860" i="33"/>
  <c r="P1861" i="33"/>
  <c r="Q1861" i="33"/>
  <c r="P1862" i="33"/>
  <c r="Q1862" i="33"/>
  <c r="P1863" i="33"/>
  <c r="Q1863" i="33"/>
  <c r="P1864" i="33"/>
  <c r="Q1864" i="33"/>
  <c r="P1865" i="33"/>
  <c r="Q1865" i="33"/>
  <c r="P1866" i="33"/>
  <c r="Q1866" i="33"/>
  <c r="A21" i="33"/>
  <c r="A20" i="33"/>
  <c r="A12" i="33"/>
  <c r="A16" i="33"/>
  <c r="A18" i="33"/>
  <c r="A22" i="33" l="1"/>
  <c r="E42" i="20" l="1"/>
  <c r="D42" i="20"/>
  <c r="D45" i="20" l="1"/>
  <c r="O25" i="36" l="1"/>
  <c r="Q50" i="36" s="1"/>
  <c r="R1794" i="33"/>
  <c r="R1795" i="33"/>
  <c r="R1796" i="33"/>
  <c r="R1797" i="33"/>
  <c r="R1798" i="33"/>
  <c r="R1799" i="33"/>
  <c r="R1800" i="33"/>
  <c r="R1801" i="33"/>
  <c r="R1802" i="33"/>
  <c r="R1803" i="33"/>
  <c r="R1804" i="33"/>
  <c r="R1805" i="33"/>
  <c r="R1806" i="33"/>
  <c r="R1807" i="33"/>
  <c r="R1808" i="33"/>
  <c r="R1809" i="33"/>
  <c r="R1810" i="33"/>
  <c r="R1811" i="33"/>
  <c r="R1812" i="33"/>
  <c r="R1813" i="33"/>
  <c r="R1814" i="33"/>
  <c r="R1815" i="33"/>
  <c r="R1816" i="33"/>
  <c r="R1817" i="33"/>
  <c r="R1818" i="33"/>
  <c r="R1819" i="33"/>
  <c r="R1820" i="33"/>
  <c r="R1821" i="33"/>
  <c r="R1822" i="33"/>
  <c r="R1823" i="33"/>
  <c r="R1824" i="33"/>
  <c r="R1825" i="33"/>
  <c r="R1826" i="33"/>
  <c r="R1827" i="33"/>
  <c r="R1828" i="33"/>
  <c r="R1829" i="33"/>
  <c r="R1830" i="33"/>
  <c r="R1831" i="33"/>
  <c r="R1832" i="33"/>
  <c r="R1833" i="33"/>
  <c r="R1834" i="33"/>
  <c r="R1835" i="33"/>
  <c r="R1836" i="33"/>
  <c r="R1837" i="33"/>
  <c r="R1838" i="33"/>
  <c r="R1839" i="33"/>
  <c r="R1840" i="33"/>
  <c r="R1841" i="33"/>
  <c r="R1842" i="33"/>
  <c r="R1843" i="33"/>
  <c r="R1844" i="33"/>
  <c r="R1845" i="33"/>
  <c r="R1846" i="33"/>
  <c r="R1847" i="33"/>
  <c r="R1848" i="33"/>
  <c r="R1849" i="33"/>
  <c r="R1850" i="33"/>
  <c r="R1851" i="33"/>
  <c r="R1852" i="33"/>
  <c r="R1853" i="33"/>
  <c r="R1854" i="33"/>
  <c r="R1855" i="33"/>
  <c r="R1856" i="33"/>
  <c r="R1857" i="33"/>
  <c r="R1858" i="33"/>
  <c r="R1859" i="33"/>
  <c r="R1860" i="33"/>
  <c r="R1861" i="33"/>
  <c r="R1862" i="33"/>
  <c r="R1863" i="33"/>
  <c r="R1864" i="33"/>
  <c r="R1865" i="33"/>
  <c r="R1866" i="33"/>
  <c r="R1867" i="33"/>
  <c r="R1868" i="33"/>
  <c r="R1869" i="33"/>
  <c r="R1870" i="33"/>
  <c r="R1871" i="33"/>
  <c r="R1872" i="33"/>
  <c r="R1873" i="33"/>
  <c r="R1874" i="33"/>
  <c r="R1875" i="33"/>
  <c r="R1876" i="33"/>
  <c r="R1877" i="33"/>
  <c r="R1878" i="33"/>
  <c r="R1879" i="33"/>
  <c r="R1880" i="33"/>
  <c r="R1881" i="33"/>
  <c r="R1882" i="33"/>
  <c r="R1883" i="33"/>
  <c r="R1884" i="33"/>
  <c r="R1885" i="33"/>
  <c r="R1886" i="33"/>
  <c r="R1887" i="33"/>
  <c r="R1888" i="33"/>
  <c r="R1889" i="33"/>
  <c r="R1890" i="33"/>
  <c r="R1891" i="33"/>
  <c r="R1892" i="33"/>
  <c r="R1893" i="33"/>
  <c r="R1894" i="33"/>
  <c r="R1895" i="33"/>
  <c r="R1896" i="33"/>
  <c r="R1897" i="33"/>
  <c r="R1898" i="33"/>
  <c r="R1899" i="33"/>
  <c r="R1900" i="33"/>
  <c r="R1901" i="33"/>
  <c r="R1902" i="33"/>
  <c r="R1903" i="33"/>
  <c r="R1904" i="33"/>
  <c r="R1905" i="33"/>
  <c r="R1906" i="33"/>
  <c r="R1907" i="33"/>
  <c r="R1908" i="33"/>
  <c r="R1909" i="33"/>
  <c r="R1910" i="33"/>
  <c r="R1911" i="33"/>
  <c r="R1912" i="33"/>
  <c r="R1913" i="33"/>
  <c r="R1914" i="33"/>
  <c r="R1915" i="33"/>
  <c r="R1916" i="33"/>
  <c r="R1917" i="33"/>
  <c r="R1918" i="33"/>
  <c r="R1919" i="33"/>
  <c r="R1920" i="33"/>
  <c r="R1921" i="33"/>
  <c r="R1922" i="33"/>
  <c r="R1923" i="33"/>
  <c r="R1924" i="33"/>
  <c r="R1925" i="33"/>
  <c r="R1926" i="33"/>
  <c r="R1927" i="33"/>
  <c r="R1928" i="33"/>
  <c r="R1929" i="33"/>
  <c r="R1930" i="33"/>
  <c r="R1931" i="33"/>
  <c r="R1932" i="33"/>
  <c r="R1933" i="33"/>
  <c r="R1934" i="33"/>
  <c r="R1935" i="33"/>
  <c r="R1936" i="33"/>
  <c r="R1937" i="33"/>
  <c r="R1938" i="33"/>
  <c r="R1939" i="33"/>
  <c r="R1940" i="33"/>
  <c r="R1941" i="33"/>
  <c r="R1942" i="33"/>
  <c r="R1943" i="33"/>
  <c r="R1944" i="33"/>
  <c r="R1945" i="33"/>
  <c r="R1946" i="33"/>
  <c r="R1947" i="33"/>
  <c r="R1948" i="33"/>
  <c r="R1949" i="33"/>
  <c r="R1950" i="33"/>
  <c r="R1951" i="33"/>
  <c r="R1952" i="33"/>
  <c r="R1953" i="33"/>
  <c r="R1954" i="33"/>
  <c r="R1955" i="33"/>
  <c r="R1956" i="33"/>
  <c r="R1957" i="33"/>
  <c r="R1958" i="33"/>
  <c r="R1959" i="33"/>
  <c r="R1960" i="33"/>
  <c r="R1961" i="33"/>
  <c r="R1962" i="33"/>
  <c r="R1963" i="33"/>
  <c r="R1964" i="33"/>
  <c r="R1965" i="33"/>
  <c r="R1966" i="33"/>
  <c r="R1967" i="33"/>
  <c r="R1968" i="33"/>
  <c r="R1969" i="33"/>
  <c r="R1970" i="33"/>
  <c r="R1971" i="33"/>
  <c r="R1972" i="33"/>
  <c r="R1973" i="33"/>
  <c r="R1974" i="33"/>
  <c r="R1975" i="33"/>
  <c r="R1976" i="33"/>
  <c r="R1977" i="33"/>
  <c r="R1978" i="33"/>
  <c r="R1979" i="33"/>
  <c r="R1980" i="33"/>
  <c r="R1981" i="33"/>
  <c r="R1982" i="33"/>
  <c r="R1983" i="33"/>
  <c r="R1984" i="33"/>
  <c r="R1985" i="33"/>
  <c r="R1986" i="33"/>
  <c r="R1987" i="33"/>
  <c r="R1988" i="33"/>
  <c r="R1989" i="33"/>
  <c r="R1990" i="33"/>
  <c r="R1991" i="33"/>
  <c r="R1992" i="33"/>
  <c r="R1993" i="33"/>
  <c r="R1994" i="33"/>
  <c r="R1995" i="33"/>
  <c r="R1996" i="33"/>
  <c r="R1997" i="33"/>
  <c r="R1998" i="33"/>
  <c r="R1999" i="33"/>
  <c r="R2000" i="33"/>
  <c r="R2001" i="33"/>
  <c r="R2002" i="33"/>
  <c r="R2003" i="33"/>
  <c r="R2004" i="33"/>
  <c r="R2005" i="33"/>
  <c r="R2006" i="33"/>
  <c r="R2007" i="33"/>
  <c r="R2008" i="33"/>
  <c r="R2009" i="33"/>
  <c r="R2010" i="33"/>
  <c r="R2011" i="33"/>
  <c r="R2012" i="33"/>
  <c r="R2013" i="33"/>
  <c r="R2014" i="33"/>
  <c r="R2015" i="33"/>
  <c r="R2016" i="33"/>
  <c r="R2017" i="33"/>
  <c r="R2018" i="33"/>
  <c r="R2019" i="33"/>
  <c r="R2020" i="33"/>
  <c r="R2021" i="33"/>
  <c r="R2022" i="33"/>
  <c r="R2023" i="33"/>
  <c r="R2024" i="33"/>
  <c r="R2025" i="33"/>
  <c r="R2026" i="33"/>
  <c r="R2027" i="33"/>
  <c r="R2028" i="33"/>
  <c r="R2029" i="33"/>
  <c r="R2030" i="33"/>
  <c r="R2031" i="33"/>
  <c r="R2032" i="33"/>
  <c r="R2033" i="33"/>
  <c r="R2034" i="33"/>
  <c r="R2035" i="33"/>
  <c r="R2036" i="33"/>
  <c r="R2037" i="33"/>
  <c r="R2038" i="33"/>
  <c r="R2039" i="33"/>
  <c r="R2040" i="33"/>
  <c r="R2041" i="33"/>
  <c r="R2042" i="33"/>
  <c r="R2043" i="33"/>
  <c r="R2044" i="33"/>
  <c r="R2045" i="33"/>
  <c r="R2046" i="33"/>
  <c r="R2047" i="33"/>
  <c r="R2048" i="33"/>
  <c r="R2049" i="33"/>
  <c r="R2050" i="33"/>
  <c r="R2051" i="33"/>
  <c r="R2052" i="33"/>
  <c r="R2053" i="33"/>
  <c r="R2054" i="33"/>
  <c r="R2055" i="33"/>
  <c r="R2056" i="33"/>
  <c r="R2057" i="33"/>
  <c r="R2058" i="33"/>
  <c r="R2059" i="33"/>
  <c r="R2060" i="33"/>
  <c r="R2061" i="33"/>
  <c r="R2062" i="33"/>
  <c r="R2063" i="33"/>
  <c r="R2064" i="33"/>
  <c r="R2065" i="33"/>
  <c r="R2066" i="33"/>
  <c r="R2067" i="33"/>
  <c r="R2068" i="33"/>
  <c r="R2069" i="33"/>
  <c r="R2070" i="33"/>
  <c r="R2071" i="33"/>
  <c r="R2072" i="33"/>
  <c r="R2073" i="33"/>
  <c r="R2074" i="33"/>
  <c r="R2075" i="33"/>
  <c r="R2076" i="33"/>
  <c r="R2077" i="33"/>
  <c r="R2078" i="33"/>
  <c r="R2079" i="33"/>
  <c r="R2080" i="33"/>
  <c r="R2081" i="33"/>
  <c r="R2082" i="33"/>
  <c r="R2083" i="33"/>
  <c r="R2084" i="33"/>
  <c r="R2085" i="33"/>
  <c r="R2086" i="33"/>
  <c r="R2087" i="33"/>
  <c r="R2088" i="33"/>
  <c r="R2089" i="33"/>
  <c r="R2090" i="33"/>
  <c r="R2091" i="33"/>
  <c r="R2092" i="33"/>
  <c r="R2093" i="33"/>
  <c r="R2094" i="33"/>
  <c r="R2095" i="33"/>
  <c r="R2096" i="33"/>
  <c r="R2097" i="33"/>
  <c r="R2098" i="33"/>
  <c r="R2099" i="33"/>
  <c r="R2100" i="33"/>
  <c r="R2101" i="33"/>
  <c r="R2102" i="33"/>
  <c r="R2103" i="33"/>
  <c r="R2104" i="33"/>
  <c r="R2105" i="33"/>
  <c r="R2106" i="33"/>
  <c r="R2107" i="33"/>
  <c r="R2108" i="33"/>
  <c r="R2109" i="33"/>
  <c r="R2110" i="33"/>
  <c r="R2111" i="33"/>
  <c r="R2112" i="33"/>
  <c r="R2113" i="33"/>
  <c r="R2114" i="33"/>
  <c r="R2115" i="33"/>
  <c r="R2116" i="33"/>
  <c r="R2117" i="33"/>
  <c r="R2118" i="33"/>
  <c r="R2119" i="33"/>
  <c r="R2120" i="33"/>
  <c r="R2121" i="33"/>
  <c r="R2122" i="33"/>
  <c r="R2123" i="33"/>
  <c r="R2124" i="33"/>
  <c r="R2125" i="33"/>
  <c r="R2126" i="33"/>
  <c r="R2127" i="33"/>
  <c r="R2128" i="33"/>
  <c r="R2129" i="33"/>
  <c r="R2130" i="33"/>
  <c r="R2131" i="33"/>
  <c r="R2132" i="33"/>
  <c r="R2133" i="33"/>
  <c r="R2134" i="33"/>
  <c r="R2135" i="33"/>
  <c r="R2136" i="33"/>
  <c r="R2137" i="33"/>
  <c r="R2138" i="33"/>
  <c r="R2139" i="33"/>
  <c r="R2140" i="33"/>
  <c r="R2141" i="33"/>
  <c r="R2142" i="33"/>
  <c r="R2143" i="33"/>
  <c r="R2144" i="33"/>
  <c r="R2145" i="33"/>
  <c r="R2146" i="33"/>
  <c r="R2147" i="33"/>
  <c r="R2148" i="33"/>
  <c r="R2149" i="33"/>
  <c r="R2150" i="33"/>
  <c r="R2151" i="33"/>
  <c r="R2152" i="33"/>
  <c r="R2153" i="33"/>
  <c r="R2154" i="33"/>
  <c r="R2155" i="33"/>
  <c r="R2156" i="33"/>
  <c r="R2157" i="33"/>
  <c r="R2158" i="33"/>
  <c r="R2159" i="33"/>
  <c r="R2160" i="33"/>
  <c r="R2161" i="33"/>
  <c r="R2162" i="33"/>
  <c r="R2163" i="33"/>
  <c r="R2164" i="33"/>
  <c r="R2165" i="33"/>
  <c r="R2166" i="33"/>
  <c r="R2167" i="33"/>
  <c r="R2168" i="33"/>
  <c r="R2169" i="33"/>
  <c r="R2170" i="33"/>
  <c r="R2171" i="33"/>
  <c r="R2172" i="33"/>
  <c r="R2173" i="33"/>
  <c r="R2174" i="33"/>
  <c r="R2175" i="33"/>
  <c r="R2176" i="33"/>
  <c r="R2177" i="33"/>
  <c r="R2178" i="33"/>
  <c r="R2179" i="33"/>
  <c r="R2180" i="33"/>
  <c r="R2181" i="33"/>
  <c r="R2182" i="33"/>
  <c r="R2183" i="33"/>
  <c r="R2184" i="33"/>
  <c r="R2185" i="33"/>
  <c r="R2186" i="33"/>
  <c r="R2187" i="33"/>
  <c r="R2188" i="33"/>
  <c r="R2189" i="33"/>
  <c r="R2190" i="33"/>
  <c r="R2191" i="33"/>
  <c r="R2192" i="33"/>
  <c r="R2193" i="33"/>
  <c r="R2194" i="33"/>
  <c r="R2195" i="33"/>
  <c r="R2196" i="33"/>
  <c r="R2197" i="33"/>
  <c r="R2198" i="33"/>
  <c r="R2199" i="33"/>
  <c r="R2200" i="33"/>
  <c r="R2201" i="33"/>
  <c r="R2202" i="33"/>
  <c r="R2203" i="33"/>
  <c r="R2204" i="33"/>
  <c r="R2205" i="33"/>
  <c r="R2206" i="33"/>
  <c r="R2207" i="33"/>
  <c r="R2208" i="33"/>
  <c r="R2209" i="33"/>
  <c r="R2210" i="33"/>
  <c r="R2211" i="33"/>
  <c r="R2212" i="33"/>
  <c r="R2213" i="33"/>
  <c r="R2214" i="33"/>
  <c r="R2215" i="33"/>
  <c r="R2216" i="33"/>
  <c r="R2217" i="33"/>
  <c r="R2218" i="33"/>
  <c r="R2219" i="33"/>
  <c r="R2220" i="33"/>
  <c r="R2221" i="33"/>
  <c r="R2222" i="33"/>
  <c r="R2223" i="33"/>
  <c r="R2224" i="33"/>
  <c r="R2225" i="33"/>
  <c r="R2226" i="33"/>
  <c r="R2227" i="33"/>
  <c r="R2228" i="33"/>
  <c r="R2229" i="33"/>
  <c r="R2230" i="33"/>
  <c r="R2231" i="33"/>
  <c r="R2232" i="33"/>
  <c r="R2233" i="33"/>
  <c r="R2234" i="33"/>
  <c r="R2235" i="33"/>
  <c r="R2236" i="33"/>
  <c r="R2237" i="33"/>
  <c r="R2238" i="33"/>
  <c r="R2239" i="33"/>
  <c r="R2240" i="33"/>
  <c r="R2241" i="33"/>
  <c r="R2242" i="33"/>
  <c r="R2243" i="33"/>
  <c r="R2244" i="33"/>
  <c r="R2245" i="33"/>
  <c r="R2246" i="33"/>
  <c r="R2247" i="33"/>
  <c r="R2248" i="33"/>
  <c r="R2249" i="33"/>
  <c r="R2250" i="33"/>
  <c r="R2251" i="33"/>
  <c r="R2252" i="33"/>
  <c r="R2253" i="33"/>
  <c r="R2254" i="33"/>
  <c r="R2255" i="33"/>
  <c r="R2256" i="33"/>
  <c r="R2257" i="33"/>
  <c r="R2258" i="33"/>
  <c r="R2259" i="33"/>
  <c r="R2260" i="33"/>
  <c r="R2261" i="33"/>
  <c r="R2262" i="33"/>
  <c r="R2263" i="33"/>
  <c r="R2264" i="33"/>
  <c r="R2265" i="33"/>
  <c r="R2266" i="33"/>
  <c r="R2267" i="33"/>
  <c r="R2268" i="33"/>
  <c r="R2269" i="33"/>
  <c r="R2270" i="33"/>
  <c r="R2271" i="33"/>
  <c r="R2272" i="33"/>
  <c r="R2273" i="33"/>
  <c r="R2274" i="33"/>
  <c r="R2275" i="33"/>
  <c r="R2276" i="33"/>
  <c r="R2277" i="33"/>
  <c r="R2278" i="33"/>
  <c r="R2279" i="33"/>
  <c r="R2280" i="33"/>
  <c r="R2281" i="33"/>
  <c r="R2282" i="33"/>
  <c r="R2283" i="33"/>
  <c r="R2284" i="33"/>
  <c r="R2285" i="33"/>
  <c r="R2286" i="33"/>
  <c r="R2287" i="33"/>
  <c r="R2288" i="33"/>
  <c r="R2289" i="33"/>
  <c r="R2290" i="33"/>
  <c r="R2291" i="33"/>
  <c r="R2292" i="33"/>
  <c r="R2293" i="33"/>
  <c r="R2294" i="33"/>
  <c r="R2295" i="33"/>
  <c r="R2296" i="33"/>
  <c r="R2297" i="33"/>
  <c r="R2298" i="33"/>
  <c r="R2299" i="33"/>
  <c r="R2300" i="33"/>
  <c r="R2301" i="33"/>
  <c r="R2302" i="33"/>
  <c r="R2303" i="33"/>
  <c r="R2304" i="33"/>
  <c r="R2305" i="33"/>
  <c r="R2306" i="33"/>
  <c r="R2307" i="33"/>
  <c r="R2308" i="33"/>
  <c r="R2309" i="33"/>
  <c r="R2310" i="33"/>
  <c r="R2311" i="33"/>
  <c r="R2312" i="33"/>
  <c r="R2313" i="33"/>
  <c r="R2314" i="33"/>
  <c r="R2315" i="33"/>
  <c r="R2316" i="33"/>
  <c r="R2317" i="33"/>
  <c r="R2318" i="33"/>
  <c r="R2319" i="33"/>
  <c r="R2320" i="33"/>
  <c r="R2321" i="33"/>
  <c r="R2322" i="33"/>
  <c r="R2323" i="33"/>
  <c r="R2324" i="33"/>
  <c r="R2325" i="33"/>
  <c r="R2326" i="33"/>
  <c r="R2327" i="33"/>
  <c r="R2328" i="33"/>
  <c r="R2329" i="33"/>
  <c r="R2330" i="33"/>
  <c r="R2331" i="33"/>
  <c r="R2332" i="33"/>
  <c r="R2333" i="33"/>
  <c r="R2334" i="33"/>
  <c r="R2335" i="33"/>
  <c r="R2336" i="33"/>
  <c r="R2337" i="33"/>
  <c r="R2338" i="33"/>
  <c r="R2339" i="33"/>
  <c r="R2340" i="33"/>
  <c r="R2341" i="33"/>
  <c r="R2342" i="33"/>
  <c r="R2343" i="33"/>
  <c r="R2344" i="33"/>
  <c r="R2345" i="33"/>
  <c r="R2346" i="33"/>
  <c r="R2347" i="33"/>
  <c r="R2348" i="33"/>
  <c r="R2349" i="33"/>
  <c r="R2350" i="33"/>
  <c r="R2351" i="33"/>
  <c r="R2352" i="33"/>
  <c r="R2353" i="33"/>
  <c r="R2354" i="33"/>
  <c r="R2355" i="33"/>
  <c r="R2356" i="33"/>
  <c r="R2357" i="33"/>
  <c r="R2358" i="33"/>
  <c r="R2359" i="33"/>
  <c r="R2360" i="33"/>
  <c r="R2361" i="33"/>
  <c r="R2362" i="33"/>
  <c r="R2363" i="33"/>
  <c r="R2364" i="33"/>
  <c r="R2365" i="33"/>
  <c r="R2366" i="33"/>
  <c r="R2367" i="33"/>
  <c r="R2368" i="33"/>
  <c r="R2369" i="33"/>
  <c r="R2370" i="33"/>
  <c r="R2371" i="33"/>
  <c r="R2372" i="33"/>
  <c r="R2373" i="33"/>
  <c r="R2374" i="33"/>
  <c r="R2375" i="33"/>
  <c r="R2376" i="33"/>
  <c r="R2377" i="33"/>
  <c r="R2378" i="33"/>
  <c r="R2379" i="33"/>
  <c r="R2380" i="33"/>
  <c r="R2381" i="33"/>
  <c r="R2382" i="33"/>
  <c r="R2383" i="33"/>
  <c r="R2384" i="33"/>
  <c r="R2385" i="33"/>
  <c r="R2386" i="33"/>
  <c r="R2387" i="33"/>
  <c r="R2388" i="33"/>
  <c r="R2389" i="33"/>
  <c r="R2390" i="33"/>
  <c r="R2391" i="33"/>
  <c r="R2392" i="33"/>
  <c r="R2393" i="33"/>
  <c r="R2394" i="33"/>
  <c r="R2395" i="33"/>
  <c r="R2396" i="33"/>
  <c r="R2397" i="33"/>
  <c r="R2398" i="33"/>
  <c r="R2399" i="33"/>
  <c r="R2400" i="33"/>
  <c r="R2401" i="33"/>
  <c r="R2402" i="33"/>
  <c r="R2403" i="33"/>
  <c r="R2404" i="33"/>
  <c r="R2405" i="33"/>
  <c r="R2406" i="33"/>
  <c r="R2407" i="33"/>
  <c r="R2408" i="33"/>
  <c r="R2409" i="33"/>
  <c r="R2410" i="33"/>
  <c r="R2411" i="33"/>
  <c r="R2412" i="33"/>
  <c r="R2413" i="33"/>
  <c r="R2414" i="33"/>
  <c r="R2415" i="33"/>
  <c r="R2416" i="33"/>
  <c r="R2417" i="33"/>
  <c r="R2418" i="33"/>
  <c r="R2419" i="33"/>
  <c r="R2420" i="33"/>
  <c r="R2421" i="33"/>
  <c r="R2422" i="33"/>
  <c r="R2423" i="33"/>
  <c r="R2424" i="33"/>
  <c r="R2425" i="33"/>
  <c r="R2426" i="33"/>
  <c r="R2427" i="33"/>
  <c r="R2428" i="33"/>
  <c r="R2429" i="33"/>
  <c r="R2430" i="33"/>
  <c r="R2431" i="33"/>
  <c r="R2432" i="33"/>
  <c r="R2433" i="33"/>
  <c r="R2434" i="33"/>
  <c r="R2435" i="33"/>
  <c r="R2436" i="33"/>
  <c r="R2437" i="33"/>
  <c r="R2438" i="33"/>
  <c r="R2439" i="33"/>
  <c r="R2440" i="33"/>
  <c r="R2441" i="33"/>
  <c r="R2442" i="33"/>
  <c r="R2443" i="33"/>
  <c r="R2444" i="33"/>
  <c r="R2445" i="33"/>
  <c r="R2446" i="33"/>
  <c r="R2447" i="33"/>
  <c r="R2448" i="33"/>
  <c r="R2449" i="33"/>
  <c r="R2450" i="33"/>
  <c r="R2451" i="33"/>
  <c r="R2452" i="33"/>
  <c r="R2453" i="33"/>
  <c r="R2454" i="33"/>
  <c r="R2455" i="33"/>
  <c r="R2456" i="33"/>
  <c r="R2457" i="33"/>
  <c r="R2458" i="33"/>
  <c r="R2459" i="33"/>
  <c r="R2460" i="33"/>
  <c r="R2461" i="33"/>
  <c r="R2462" i="33"/>
  <c r="R2463" i="33"/>
  <c r="R2464" i="33"/>
  <c r="R2465" i="33"/>
  <c r="R2466" i="33"/>
  <c r="R2467" i="33"/>
  <c r="R2468" i="33"/>
  <c r="R2469" i="33"/>
  <c r="R2470" i="33"/>
  <c r="R2471" i="33"/>
  <c r="R2472" i="33"/>
  <c r="R2473" i="33"/>
  <c r="R2474" i="33"/>
  <c r="R2475" i="33"/>
  <c r="R2476" i="33"/>
  <c r="R2477" i="33"/>
  <c r="R2478" i="33"/>
  <c r="R2479" i="33"/>
  <c r="R2480" i="33"/>
  <c r="R2481" i="33"/>
  <c r="R2482" i="33"/>
  <c r="R2483" i="33"/>
  <c r="R2484" i="33"/>
  <c r="R2485" i="33"/>
  <c r="R2486" i="33"/>
  <c r="R2487" i="33"/>
  <c r="R2488" i="33"/>
  <c r="R2489" i="33"/>
  <c r="R2490" i="33"/>
  <c r="R2491" i="33"/>
  <c r="R2492" i="33"/>
  <c r="R2493" i="33"/>
  <c r="R2494" i="33"/>
  <c r="R2495" i="33"/>
  <c r="R2496" i="33"/>
  <c r="R2497" i="33"/>
  <c r="R2498" i="33"/>
  <c r="R2499" i="33"/>
  <c r="R2500" i="33"/>
  <c r="R2501" i="33"/>
  <c r="R2502" i="33"/>
  <c r="R2503" i="33"/>
  <c r="R2504" i="33"/>
  <c r="R2505" i="33"/>
  <c r="R2506" i="33"/>
  <c r="R2507" i="33"/>
  <c r="R2508" i="33"/>
  <c r="R2509" i="33"/>
  <c r="R2510" i="33"/>
  <c r="R2511" i="33"/>
  <c r="R2512" i="33"/>
  <c r="R2513" i="33"/>
  <c r="R2514" i="33"/>
  <c r="R2515" i="33"/>
  <c r="R2516" i="33"/>
  <c r="R2517" i="33"/>
  <c r="R2518" i="33"/>
  <c r="R2519" i="33"/>
  <c r="R2520" i="33"/>
  <c r="R2521" i="33"/>
  <c r="R2522" i="33"/>
  <c r="R2523" i="33"/>
  <c r="R2524" i="33"/>
  <c r="R2525" i="33"/>
  <c r="R2526" i="33"/>
  <c r="R2527" i="33"/>
  <c r="R2528" i="33"/>
  <c r="R2529" i="33"/>
  <c r="R2530" i="33"/>
  <c r="R2531" i="33"/>
  <c r="R2532" i="33"/>
  <c r="R2533" i="33"/>
  <c r="R2534" i="33"/>
  <c r="R2535" i="33"/>
  <c r="R2536" i="33"/>
  <c r="R2537" i="33"/>
  <c r="R2538" i="33"/>
  <c r="R2539" i="33"/>
  <c r="R2540" i="33"/>
  <c r="R2541" i="33"/>
  <c r="R2542" i="33"/>
  <c r="R2543" i="33"/>
  <c r="R2544" i="33"/>
  <c r="R2545" i="33"/>
  <c r="R2546" i="33"/>
  <c r="R2547" i="33"/>
  <c r="R2548" i="33"/>
  <c r="R2549" i="33"/>
  <c r="R2550" i="33"/>
  <c r="R2551" i="33"/>
  <c r="R2552" i="33"/>
  <c r="R2553" i="33"/>
  <c r="R2554" i="33"/>
  <c r="R2555" i="33"/>
  <c r="R2556" i="33"/>
  <c r="R2557" i="33"/>
  <c r="R2558" i="33"/>
  <c r="R2559" i="33"/>
  <c r="R2560" i="33"/>
  <c r="R2561" i="33"/>
  <c r="R2562" i="33"/>
  <c r="R2563" i="33"/>
  <c r="R2564" i="33"/>
  <c r="R2565" i="33"/>
  <c r="R2566" i="33"/>
  <c r="R2567" i="33"/>
  <c r="R2568" i="33"/>
  <c r="R2569" i="33"/>
  <c r="R2570" i="33"/>
  <c r="R2571" i="33"/>
  <c r="R2572" i="33"/>
  <c r="R2573" i="33"/>
  <c r="R2574" i="33"/>
  <c r="R2575" i="33"/>
  <c r="R2576" i="33"/>
  <c r="R2577" i="33"/>
  <c r="R2578" i="33"/>
  <c r="R2579" i="33"/>
  <c r="R2580" i="33"/>
  <c r="R2581" i="33"/>
  <c r="R2582" i="33"/>
  <c r="R2583" i="33"/>
  <c r="R2584" i="33"/>
  <c r="R2585" i="33"/>
  <c r="R2586" i="33"/>
  <c r="R2587" i="33"/>
  <c r="R2588" i="33"/>
  <c r="R2589" i="33"/>
  <c r="R2590" i="33"/>
  <c r="R2591" i="33"/>
  <c r="R2592" i="33"/>
  <c r="R2593" i="33"/>
  <c r="R2594" i="33"/>
  <c r="R2595" i="33"/>
  <c r="R2596" i="33"/>
  <c r="R2597" i="33"/>
  <c r="R2598" i="33"/>
  <c r="R2599" i="33"/>
  <c r="R2600" i="33"/>
  <c r="R2601" i="33"/>
  <c r="R2602" i="33"/>
  <c r="R2603" i="33"/>
  <c r="R2604" i="33"/>
  <c r="R2605" i="33"/>
  <c r="R2606" i="33"/>
  <c r="R2607" i="33"/>
  <c r="R2608" i="33"/>
  <c r="R2609" i="33"/>
  <c r="R2610" i="33"/>
  <c r="R2611" i="33"/>
  <c r="R2612" i="33"/>
  <c r="R2613" i="33"/>
  <c r="R2614" i="33"/>
  <c r="R2615" i="33"/>
  <c r="R2616" i="33"/>
  <c r="R2617" i="33"/>
  <c r="R2618" i="33"/>
  <c r="R2619" i="33"/>
  <c r="R2620" i="33"/>
  <c r="R2621" i="33"/>
  <c r="R2622" i="33"/>
  <c r="R2623" i="33"/>
  <c r="R2624" i="33"/>
  <c r="R2625" i="33"/>
  <c r="R2626" i="33"/>
  <c r="R2627" i="33"/>
  <c r="R2628" i="33"/>
  <c r="R2629" i="33"/>
  <c r="R2630" i="33"/>
  <c r="R2631" i="33"/>
  <c r="R2632" i="33"/>
  <c r="R2633" i="33"/>
  <c r="R2634" i="33"/>
  <c r="A7" i="33" l="1"/>
  <c r="A8" i="33"/>
  <c r="A11" i="33"/>
  <c r="A19" i="33"/>
  <c r="A17" i="33"/>
  <c r="A14" i="33"/>
  <c r="A15" i="33"/>
  <c r="A13" i="33"/>
  <c r="A9" i="33"/>
  <c r="A10" i="33"/>
  <c r="A23" i="33"/>
  <c r="A1753" i="33"/>
  <c r="A1754" i="33"/>
  <c r="A1755" i="33"/>
  <c r="A1756" i="33"/>
  <c r="A1757" i="33"/>
  <c r="A1758" i="33"/>
  <c r="A1759" i="33"/>
  <c r="A1760" i="33"/>
  <c r="A1761" i="33"/>
  <c r="A1762" i="33"/>
  <c r="A1763" i="33"/>
  <c r="A1764" i="33"/>
  <c r="A1765" i="33"/>
  <c r="A1766" i="33"/>
  <c r="A1767" i="33"/>
  <c r="A1768" i="33"/>
  <c r="A1769" i="33"/>
  <c r="A1770" i="33"/>
  <c r="A1771" i="33"/>
  <c r="A1772" i="33"/>
  <c r="A1773" i="33"/>
  <c r="A1774" i="33"/>
  <c r="A1775" i="33"/>
  <c r="A1776" i="33"/>
  <c r="A1777" i="33"/>
  <c r="A1778" i="33"/>
  <c r="A1779" i="33"/>
  <c r="A1780" i="33"/>
  <c r="A1781" i="33"/>
  <c r="A1782" i="33"/>
  <c r="A1783" i="33"/>
  <c r="A1784" i="33"/>
  <c r="A1785" i="33"/>
  <c r="A1786" i="33"/>
  <c r="A1787" i="33"/>
  <c r="A1788" i="33"/>
  <c r="A1789" i="33"/>
  <c r="A1790" i="33"/>
  <c r="A1791" i="33"/>
  <c r="A1792" i="33"/>
  <c r="A1793" i="33"/>
  <c r="A1794" i="33"/>
  <c r="A1795" i="33"/>
  <c r="A1796" i="33"/>
  <c r="A1797" i="33"/>
  <c r="A1798" i="33"/>
  <c r="A1799" i="33"/>
  <c r="A1800" i="33"/>
  <c r="A1801" i="33"/>
  <c r="A1802" i="33"/>
  <c r="A1803" i="33"/>
  <c r="A1804" i="33"/>
  <c r="A1805" i="33"/>
  <c r="A1806" i="33"/>
  <c r="A1807" i="33"/>
  <c r="A1808" i="33"/>
  <c r="A1809" i="33"/>
  <c r="A1810" i="33"/>
  <c r="A1811" i="33"/>
  <c r="A1812" i="33"/>
  <c r="A1813" i="33"/>
  <c r="A1814" i="33"/>
  <c r="A1815" i="33"/>
  <c r="A1816" i="33"/>
  <c r="A1817" i="33"/>
  <c r="A1818" i="33"/>
  <c r="A1819" i="33"/>
  <c r="A1820" i="33"/>
  <c r="A1821" i="33"/>
  <c r="A1822" i="33"/>
  <c r="A1823" i="33"/>
  <c r="A1824" i="33"/>
  <c r="A1825" i="33"/>
  <c r="A1826" i="33"/>
  <c r="A1827" i="33"/>
  <c r="A1828" i="33"/>
  <c r="A1829" i="33"/>
  <c r="A1830" i="33"/>
  <c r="A1831" i="33"/>
  <c r="A1832" i="33"/>
  <c r="A1833" i="33"/>
  <c r="A1834" i="33"/>
  <c r="A1835" i="33"/>
  <c r="A1836" i="33"/>
  <c r="A1837" i="33"/>
  <c r="A1838" i="33"/>
  <c r="A1839" i="33"/>
  <c r="A1840" i="33"/>
  <c r="A1841" i="33"/>
  <c r="A1842" i="33"/>
  <c r="A1843" i="33"/>
  <c r="A1844" i="33"/>
  <c r="A1845" i="33"/>
  <c r="A1846" i="33"/>
  <c r="A1847" i="33"/>
  <c r="A1848" i="33"/>
  <c r="A1849" i="33"/>
  <c r="A1850" i="33"/>
  <c r="A1851" i="33"/>
  <c r="A1852" i="33"/>
  <c r="A1853" i="33"/>
  <c r="A1854" i="33"/>
  <c r="A1855" i="33"/>
  <c r="A1856" i="33"/>
  <c r="A1857" i="33"/>
  <c r="A1858" i="33"/>
  <c r="A1859" i="33"/>
  <c r="A1860" i="33"/>
  <c r="A1861" i="33"/>
  <c r="A1862" i="33"/>
  <c r="A1863" i="33"/>
  <c r="A1864" i="33"/>
  <c r="A1865" i="33"/>
  <c r="A1866" i="33"/>
  <c r="A1867" i="33"/>
  <c r="A1868" i="33"/>
  <c r="A1869" i="33"/>
  <c r="A1870" i="33"/>
  <c r="A1871" i="33"/>
  <c r="A1872" i="33"/>
  <c r="A1873" i="33"/>
  <c r="A1874" i="33"/>
  <c r="A1875" i="33"/>
  <c r="A1876" i="33"/>
  <c r="A1877" i="33"/>
  <c r="A1878" i="33"/>
  <c r="A1879" i="33"/>
  <c r="A1880" i="33"/>
  <c r="A1881" i="33"/>
  <c r="A1882" i="33"/>
  <c r="A1883" i="33"/>
  <c r="A1884" i="33"/>
  <c r="A1885" i="33"/>
  <c r="A1886" i="33"/>
  <c r="A1887" i="33"/>
  <c r="A1888" i="33"/>
  <c r="A1889" i="33"/>
  <c r="A1890" i="33"/>
  <c r="A1891" i="33"/>
  <c r="A1892" i="33"/>
  <c r="A1893" i="33"/>
  <c r="A1894" i="33"/>
  <c r="A1895" i="33"/>
  <c r="A1896" i="33"/>
  <c r="A1897" i="33"/>
  <c r="A1898" i="33"/>
  <c r="A1899" i="33"/>
  <c r="A1900" i="33"/>
  <c r="A1901" i="33"/>
  <c r="A1902" i="33"/>
  <c r="A1903" i="33"/>
  <c r="A1904" i="33"/>
  <c r="A1905" i="33"/>
  <c r="A1906" i="33"/>
  <c r="A1907" i="33"/>
  <c r="A1908" i="33"/>
  <c r="A1909" i="33"/>
  <c r="A1910" i="33"/>
  <c r="A1911" i="33"/>
  <c r="A1912" i="33"/>
  <c r="A1913" i="33"/>
  <c r="A1914" i="33"/>
  <c r="A1915" i="33"/>
  <c r="A1916" i="33"/>
  <c r="A1917" i="33"/>
  <c r="A1918" i="33"/>
  <c r="A1919" i="33"/>
  <c r="A1920" i="33"/>
  <c r="A1921" i="33"/>
  <c r="A1922" i="33"/>
  <c r="A1923" i="33"/>
  <c r="A1924" i="33"/>
  <c r="A1925" i="33"/>
  <c r="A1926" i="33"/>
  <c r="A1927" i="33"/>
  <c r="A1928" i="33"/>
  <c r="A1929" i="33"/>
  <c r="A1930" i="33"/>
  <c r="A1931" i="33"/>
  <c r="A1932" i="33"/>
  <c r="A1933" i="33"/>
  <c r="A1934" i="33"/>
  <c r="A1935" i="33"/>
  <c r="A1936" i="33"/>
  <c r="A1937" i="33"/>
  <c r="A1938" i="33"/>
  <c r="A1939" i="33"/>
  <c r="A1940" i="33"/>
  <c r="A1941" i="33"/>
  <c r="A1942" i="33"/>
  <c r="A1943" i="33"/>
  <c r="A1944" i="33"/>
  <c r="A1945" i="33"/>
  <c r="A1946" i="33"/>
  <c r="A1947" i="33"/>
  <c r="A1948" i="33"/>
  <c r="A1949" i="33"/>
  <c r="A1950" i="33"/>
  <c r="A1951" i="33"/>
  <c r="A1952" i="33"/>
  <c r="A1953" i="33"/>
  <c r="A1954" i="33"/>
  <c r="A1955" i="33"/>
  <c r="A1956" i="33"/>
  <c r="A1957" i="33"/>
  <c r="A1958" i="33"/>
  <c r="A1959" i="33"/>
  <c r="A1960" i="33"/>
  <c r="A1961" i="33"/>
  <c r="A1962" i="33"/>
  <c r="A1963" i="33"/>
  <c r="A1964" i="33"/>
  <c r="A1965" i="33"/>
  <c r="A1966" i="33"/>
  <c r="A1967" i="33"/>
  <c r="A1968" i="33"/>
  <c r="A1969" i="33"/>
  <c r="A1970" i="33"/>
  <c r="A1971" i="33"/>
  <c r="A1972" i="33"/>
  <c r="A1973" i="33"/>
  <c r="A1974" i="33"/>
  <c r="A1975" i="33"/>
  <c r="A1976" i="33"/>
  <c r="A1977" i="33"/>
  <c r="A1978" i="33"/>
  <c r="A1979" i="33"/>
  <c r="A1980" i="33"/>
  <c r="A1981" i="33"/>
  <c r="A1982" i="33"/>
  <c r="A1983" i="33"/>
  <c r="A1984" i="33"/>
  <c r="A1985" i="33"/>
  <c r="A1986" i="33"/>
  <c r="A1987" i="33"/>
  <c r="A1988" i="33"/>
  <c r="A1989" i="33"/>
  <c r="A1990" i="33"/>
  <c r="A1991" i="33"/>
  <c r="A1992" i="33"/>
  <c r="A1993" i="33"/>
  <c r="A1994" i="33"/>
  <c r="A1995" i="33"/>
  <c r="A1996" i="33"/>
  <c r="A1997" i="33"/>
  <c r="A1998" i="33"/>
  <c r="A1999" i="33"/>
  <c r="A2000" i="33"/>
  <c r="A2001" i="33"/>
  <c r="A2002" i="33"/>
  <c r="A2003" i="33"/>
  <c r="A2004" i="33"/>
  <c r="A2005" i="33"/>
  <c r="A2006" i="33"/>
  <c r="A2007" i="33"/>
  <c r="A2008" i="33"/>
  <c r="A2009" i="33"/>
  <c r="A2010" i="33"/>
  <c r="A2011" i="33"/>
  <c r="A2012" i="33"/>
  <c r="A2013" i="33"/>
  <c r="A2014" i="33"/>
  <c r="A2015" i="33"/>
  <c r="A2016" i="33"/>
  <c r="A2017" i="33"/>
  <c r="A2018" i="33"/>
  <c r="A2019" i="33"/>
  <c r="A2020" i="33"/>
  <c r="A2021" i="33"/>
  <c r="A2022" i="33"/>
  <c r="A2023" i="33"/>
  <c r="A2024" i="33"/>
  <c r="A2025" i="33"/>
  <c r="A2026" i="33"/>
  <c r="A2027" i="33"/>
  <c r="A2028" i="33"/>
  <c r="A2029" i="33"/>
  <c r="A2030" i="33"/>
  <c r="A2031" i="33"/>
  <c r="A2032" i="33"/>
  <c r="A2033" i="33"/>
  <c r="A2034" i="33"/>
  <c r="A2035" i="33"/>
  <c r="A2036" i="33"/>
  <c r="A2037" i="33"/>
  <c r="A2038" i="33"/>
  <c r="A2039" i="33"/>
  <c r="A2040" i="33"/>
  <c r="A2041" i="33"/>
  <c r="A2042" i="33"/>
  <c r="A2043" i="33"/>
  <c r="A2044" i="33"/>
  <c r="A2045" i="33"/>
  <c r="A2046" i="33"/>
  <c r="A2047" i="33"/>
  <c r="A2048" i="33"/>
  <c r="A2049" i="33"/>
  <c r="A2050" i="33"/>
  <c r="A2051" i="33"/>
  <c r="A2052" i="33"/>
  <c r="A2053" i="33"/>
  <c r="A2054" i="33"/>
  <c r="A2055" i="33"/>
  <c r="A2056" i="33"/>
  <c r="A2057" i="33"/>
  <c r="A2058" i="33"/>
  <c r="A2059" i="33"/>
  <c r="A2060" i="33"/>
  <c r="A2061" i="33"/>
  <c r="A2062" i="33"/>
  <c r="A2063" i="33"/>
  <c r="A2064" i="33"/>
  <c r="A2065" i="33"/>
  <c r="A2066" i="33"/>
  <c r="A2067" i="33"/>
  <c r="A2068" i="33"/>
  <c r="A2069" i="33"/>
  <c r="A2070" i="33"/>
  <c r="A2071" i="33"/>
  <c r="A2072" i="33"/>
  <c r="A2073" i="33"/>
  <c r="A2074" i="33"/>
  <c r="A2075" i="33"/>
  <c r="A2076" i="33"/>
  <c r="A2077" i="33"/>
  <c r="A2078" i="33"/>
  <c r="A2079" i="33"/>
  <c r="A2080" i="33"/>
  <c r="A2081" i="33"/>
  <c r="A2082" i="33"/>
  <c r="A2083" i="33"/>
  <c r="A2084" i="33"/>
  <c r="A2085" i="33"/>
  <c r="A2086" i="33"/>
  <c r="A2087" i="33"/>
  <c r="A2088" i="33"/>
  <c r="A2089" i="33"/>
  <c r="A2090" i="33"/>
  <c r="A2091" i="33"/>
  <c r="A2092" i="33"/>
  <c r="A2093" i="33"/>
  <c r="A2094" i="33"/>
  <c r="A2095" i="33"/>
  <c r="A2096" i="33"/>
  <c r="A2097" i="33"/>
  <c r="A2098" i="33"/>
  <c r="A2099" i="33"/>
  <c r="A2100" i="33"/>
  <c r="A2101" i="33"/>
  <c r="A2102" i="33"/>
  <c r="A2103" i="33"/>
  <c r="A2104" i="33"/>
  <c r="A2105" i="33"/>
  <c r="A2106" i="33"/>
  <c r="A2107" i="33"/>
  <c r="A2108" i="33"/>
  <c r="A2109" i="33"/>
  <c r="A2110" i="33"/>
  <c r="A2111" i="33"/>
  <c r="A2112" i="33"/>
  <c r="A2113" i="33"/>
  <c r="A2114" i="33"/>
  <c r="A2115" i="33"/>
  <c r="A2116" i="33"/>
  <c r="A2117" i="33"/>
  <c r="A2118" i="33"/>
  <c r="A2119" i="33"/>
  <c r="A2120" i="33"/>
  <c r="A2121" i="33"/>
  <c r="A2122" i="33"/>
  <c r="A2123" i="33"/>
  <c r="A2124" i="33"/>
  <c r="A2125" i="33"/>
  <c r="A2126" i="33"/>
  <c r="A2127" i="33"/>
  <c r="A2128" i="33"/>
  <c r="A2129" i="33"/>
  <c r="A2130" i="33"/>
  <c r="A2131" i="33"/>
  <c r="A2132" i="33"/>
  <c r="A2133" i="33"/>
  <c r="A2134" i="33"/>
  <c r="A2135" i="33"/>
  <c r="A2136" i="33"/>
  <c r="A2137" i="33"/>
  <c r="A2138" i="33"/>
  <c r="A2139" i="33"/>
  <c r="A2140" i="33"/>
  <c r="A2141" i="33"/>
  <c r="A2142" i="33"/>
  <c r="A2143" i="33"/>
  <c r="A2144" i="33"/>
  <c r="A2145" i="33"/>
  <c r="A2146" i="33"/>
  <c r="A2147" i="33"/>
  <c r="A2148" i="33"/>
  <c r="A2149" i="33"/>
  <c r="A2150" i="33"/>
  <c r="A2151" i="33"/>
  <c r="A2152" i="33"/>
  <c r="A2153" i="33"/>
  <c r="A2154" i="33"/>
  <c r="A2155" i="33"/>
  <c r="A2156" i="33"/>
  <c r="A2157" i="33"/>
  <c r="A2158" i="33"/>
  <c r="A2159" i="33"/>
  <c r="A2160" i="33"/>
  <c r="A2161" i="33"/>
  <c r="A2162" i="33"/>
  <c r="A2163" i="33"/>
  <c r="A2164" i="33"/>
  <c r="A2165" i="33"/>
  <c r="A2166" i="33"/>
  <c r="A2167" i="33"/>
  <c r="A2168" i="33"/>
  <c r="A2169" i="33"/>
  <c r="A2170" i="33"/>
  <c r="A2171" i="33"/>
  <c r="A2172" i="33"/>
  <c r="A2173" i="33"/>
  <c r="A2174" i="33"/>
  <c r="A2175" i="33"/>
  <c r="A2176" i="33"/>
  <c r="A2177" i="33"/>
  <c r="A2178" i="33"/>
  <c r="A2179" i="33"/>
  <c r="A2180" i="33"/>
  <c r="A2181" i="33"/>
  <c r="A2182" i="33"/>
  <c r="A2183" i="33"/>
  <c r="A2184" i="33"/>
  <c r="A2185" i="33"/>
  <c r="A2186" i="33"/>
  <c r="A2187" i="33"/>
  <c r="A2188" i="33"/>
  <c r="A2189" i="33"/>
  <c r="A2190" i="33"/>
  <c r="A2191" i="33"/>
  <c r="A2192" i="33"/>
  <c r="A2193" i="33"/>
  <c r="A2194" i="33"/>
  <c r="A2195" i="33"/>
  <c r="A2196" i="33"/>
  <c r="A2197" i="33"/>
  <c r="A2198" i="33"/>
  <c r="A2199" i="33"/>
  <c r="A2200" i="33"/>
  <c r="A2201" i="33"/>
  <c r="A2202" i="33"/>
  <c r="A2203" i="33"/>
  <c r="A2204" i="33"/>
  <c r="A2205" i="33"/>
  <c r="A2206" i="33"/>
  <c r="A2207" i="33"/>
  <c r="A2208" i="33"/>
  <c r="A2209" i="33"/>
  <c r="A2210" i="33"/>
  <c r="A2211" i="33"/>
  <c r="A2212" i="33"/>
  <c r="A2213" i="33"/>
  <c r="A2214" i="33"/>
  <c r="A2215" i="33"/>
  <c r="A2216" i="33"/>
  <c r="A2217" i="33"/>
  <c r="A2218" i="33"/>
  <c r="A2219" i="33"/>
  <c r="A2220" i="33"/>
  <c r="A2221" i="33"/>
  <c r="A2222" i="33"/>
  <c r="A2223" i="33"/>
  <c r="A2224" i="33"/>
  <c r="A2225" i="33"/>
  <c r="A2226" i="33"/>
  <c r="A2227" i="33"/>
  <c r="A2228" i="33"/>
  <c r="A2229" i="33"/>
  <c r="A2230" i="33"/>
  <c r="A2231" i="33"/>
  <c r="A2232" i="33"/>
  <c r="A2233" i="33"/>
  <c r="A2234" i="33"/>
  <c r="A2235" i="33"/>
  <c r="A2236" i="33"/>
  <c r="A2237" i="33"/>
  <c r="A2238" i="33"/>
  <c r="A2239" i="33"/>
  <c r="D56" i="20" l="1"/>
  <c r="C55" i="20" l="1"/>
  <c r="C61" i="20" l="1"/>
  <c r="C63" i="20"/>
  <c r="C62" i="20"/>
  <c r="C60" i="20"/>
  <c r="C59" i="20"/>
  <c r="C58" i="20"/>
  <c r="C57" i="20"/>
  <c r="C56" i="20"/>
  <c r="E56" i="20" s="1"/>
  <c r="D57" i="20" l="1"/>
  <c r="D58" i="20"/>
  <c r="D59" i="20"/>
  <c r="D60" i="20"/>
  <c r="D61" i="20"/>
  <c r="D62" i="20"/>
  <c r="D63" i="20"/>
  <c r="D55" i="20"/>
  <c r="J51" i="20"/>
  <c r="L51" i="20"/>
  <c r="I51" i="20"/>
  <c r="F51" i="20"/>
  <c r="E51" i="20"/>
  <c r="C25" i="20" s="1"/>
  <c r="C51" i="20"/>
  <c r="G51" i="20"/>
  <c r="N51" i="20"/>
  <c r="K51" i="20"/>
  <c r="H51" i="20"/>
  <c r="D51" i="20"/>
  <c r="C24" i="20" s="1"/>
  <c r="E60" i="20" l="1"/>
  <c r="E61" i="20"/>
  <c r="E63" i="20"/>
  <c r="E59" i="20"/>
  <c r="E62" i="20"/>
  <c r="E58" i="20"/>
  <c r="E57" i="20"/>
  <c r="E55" i="20"/>
  <c r="C64" i="20"/>
  <c r="D64" i="20"/>
  <c r="M51" i="20"/>
  <c r="E64" i="20" l="1"/>
  <c r="A2000" i="56" l="1"/>
  <c r="A1999" i="56"/>
  <c r="A1998" i="56"/>
  <c r="A1997" i="56"/>
  <c r="A1996" i="56"/>
  <c r="A1995" i="56"/>
  <c r="A1994" i="56"/>
  <c r="A1993" i="56"/>
  <c r="A1992" i="56"/>
  <c r="A1991" i="56"/>
  <c r="A1990" i="56"/>
  <c r="A1989" i="56"/>
  <c r="A1988" i="56"/>
  <c r="A1987" i="56"/>
  <c r="A1986" i="56"/>
  <c r="A1985" i="56"/>
  <c r="A1984" i="56"/>
  <c r="A1983" i="56"/>
  <c r="A1982" i="56"/>
  <c r="A1981" i="56"/>
  <c r="A1980" i="56"/>
  <c r="A1979" i="56"/>
  <c r="A1978" i="56"/>
  <c r="A1977" i="56"/>
  <c r="A1976" i="56"/>
  <c r="A1975" i="56"/>
  <c r="A1974" i="56"/>
  <c r="A1973" i="56"/>
  <c r="A1972" i="56"/>
  <c r="A1971" i="56"/>
  <c r="A1970" i="56"/>
  <c r="A1969" i="56"/>
  <c r="A1968" i="56"/>
  <c r="A1967" i="56"/>
  <c r="A1966" i="56"/>
  <c r="A1965" i="56"/>
  <c r="A1964" i="56"/>
  <c r="A1963" i="56"/>
  <c r="A1962" i="56"/>
  <c r="A1961" i="56"/>
  <c r="A1960" i="56"/>
  <c r="A1959" i="56"/>
  <c r="A1958" i="56"/>
  <c r="A1957" i="56"/>
  <c r="A1956" i="56"/>
  <c r="A1955" i="56"/>
  <c r="A1954" i="56"/>
  <c r="A1953" i="56"/>
  <c r="A1952" i="56"/>
  <c r="A1951" i="56"/>
  <c r="A1950" i="56"/>
  <c r="A1949" i="56"/>
  <c r="A1948" i="56"/>
  <c r="A1947" i="56"/>
  <c r="A1946" i="56"/>
  <c r="A1945" i="56"/>
  <c r="A1944" i="56"/>
  <c r="A1943" i="56"/>
  <c r="A1942" i="56"/>
  <c r="A1941" i="56"/>
  <c r="A1940" i="56"/>
  <c r="A1939" i="56"/>
  <c r="A1938" i="56"/>
  <c r="A1937" i="56"/>
  <c r="A1936" i="56"/>
  <c r="A1935" i="56"/>
  <c r="A1934" i="56"/>
  <c r="A1933" i="56"/>
  <c r="A1932" i="56"/>
  <c r="A1931" i="56"/>
  <c r="A1930" i="56"/>
  <c r="A1929" i="56"/>
  <c r="A1928" i="56"/>
  <c r="A1927" i="56"/>
  <c r="A1926" i="56"/>
  <c r="A1925" i="56"/>
  <c r="A1924" i="56"/>
  <c r="A1923" i="56"/>
  <c r="A1922" i="56"/>
  <c r="A1921" i="56"/>
  <c r="A1920" i="56"/>
  <c r="A1919" i="56"/>
  <c r="A1918" i="56"/>
  <c r="A1917" i="56"/>
  <c r="A1916" i="56"/>
  <c r="A1915" i="56"/>
  <c r="A1914" i="56"/>
  <c r="A1913" i="56"/>
  <c r="A1912" i="56"/>
  <c r="A1911" i="56"/>
  <c r="A1910" i="56"/>
  <c r="A1909" i="56"/>
  <c r="A1908" i="56"/>
  <c r="A1907" i="56"/>
  <c r="A1906" i="56"/>
  <c r="A1905" i="56"/>
  <c r="A1904" i="56"/>
  <c r="A1903" i="56"/>
  <c r="A1902" i="56"/>
  <c r="A1901" i="56"/>
  <c r="A1900" i="56"/>
  <c r="A1899" i="56"/>
  <c r="A1898" i="56"/>
  <c r="A1897" i="56"/>
  <c r="A1896" i="56"/>
  <c r="A1895" i="56"/>
  <c r="A1894" i="56"/>
  <c r="A1893" i="56"/>
  <c r="A1892" i="56"/>
  <c r="A1891" i="56"/>
  <c r="A1890" i="56"/>
  <c r="A1889" i="56"/>
  <c r="A1888" i="56"/>
  <c r="A1887" i="56"/>
  <c r="A1886" i="56"/>
  <c r="A1885" i="56"/>
  <c r="A1884" i="56"/>
  <c r="A1883" i="56"/>
  <c r="A1882" i="56"/>
  <c r="A1881" i="56"/>
  <c r="A1880" i="56"/>
  <c r="A1879" i="56"/>
  <c r="A1878" i="56"/>
  <c r="A1877" i="56"/>
  <c r="A1876" i="56"/>
  <c r="A1875" i="56"/>
  <c r="A1874" i="56"/>
  <c r="A1873" i="56"/>
  <c r="A1872" i="56"/>
  <c r="A1871" i="56"/>
  <c r="A1870" i="56"/>
  <c r="A1869" i="56"/>
  <c r="A1868" i="56"/>
  <c r="A1867" i="56"/>
  <c r="A1866" i="56"/>
  <c r="A1865" i="56"/>
  <c r="A1864" i="56"/>
  <c r="A1863" i="56"/>
  <c r="A1862" i="56"/>
  <c r="A1861" i="56"/>
  <c r="A1860" i="56"/>
  <c r="A1859" i="56"/>
  <c r="A1858" i="56"/>
  <c r="A1857" i="56"/>
  <c r="A1856" i="56"/>
  <c r="A1855" i="56"/>
  <c r="A1854" i="56"/>
  <c r="A1853" i="56"/>
  <c r="A1852" i="56"/>
  <c r="A1851" i="56"/>
  <c r="A1850" i="56"/>
  <c r="A1849" i="56"/>
  <c r="A1848" i="56"/>
  <c r="A1847" i="56"/>
  <c r="A1846" i="56"/>
  <c r="A1845" i="56"/>
  <c r="A1844" i="56"/>
  <c r="A1843" i="56"/>
  <c r="A1842" i="56"/>
  <c r="A1841" i="56"/>
  <c r="A1840" i="56"/>
  <c r="A1839" i="56"/>
  <c r="A1838" i="56"/>
  <c r="A1837" i="56"/>
  <c r="A1836" i="56"/>
  <c r="A1835" i="56"/>
  <c r="A1834" i="56"/>
  <c r="A1833" i="56"/>
  <c r="A1832" i="56"/>
  <c r="A1831" i="56"/>
  <c r="A1830" i="56"/>
  <c r="A1829" i="56"/>
  <c r="A1828" i="56"/>
  <c r="A1827" i="56"/>
  <c r="A1826" i="56"/>
  <c r="A1825" i="56"/>
  <c r="A1824" i="56"/>
  <c r="A1823" i="56"/>
  <c r="A1822" i="56"/>
  <c r="A1821" i="56"/>
  <c r="A1820" i="56"/>
  <c r="A1819" i="56"/>
  <c r="A1818" i="56"/>
  <c r="A1817" i="56"/>
  <c r="A1816" i="56"/>
  <c r="A1815" i="56"/>
  <c r="A1814" i="56"/>
  <c r="A1813" i="56"/>
  <c r="A1812" i="56"/>
  <c r="A1811" i="56"/>
  <c r="A1810" i="56"/>
  <c r="A1809" i="56"/>
  <c r="A1808" i="56"/>
  <c r="A1807" i="56"/>
  <c r="A1806" i="56"/>
  <c r="A1805" i="56"/>
  <c r="A1804" i="56"/>
  <c r="A1803" i="56"/>
  <c r="A1802" i="56"/>
  <c r="A1801" i="56"/>
  <c r="A1800" i="56"/>
  <c r="A1799" i="56"/>
  <c r="A1798" i="56"/>
  <c r="A1797" i="56"/>
  <c r="A1796" i="56"/>
  <c r="A1795" i="56"/>
  <c r="A1794" i="56"/>
  <c r="A1793" i="56"/>
  <c r="A1792" i="56"/>
  <c r="A1791" i="56"/>
  <c r="A1790" i="56"/>
  <c r="A1789" i="56"/>
  <c r="A1788" i="56"/>
  <c r="A1787" i="56"/>
  <c r="A1786" i="56"/>
  <c r="A1785" i="56"/>
  <c r="A1784" i="56"/>
  <c r="A1783" i="56"/>
  <c r="A1782" i="56"/>
  <c r="A1781" i="56"/>
  <c r="A1780" i="56"/>
  <c r="A1779" i="56"/>
  <c r="A1778" i="56"/>
  <c r="A1777" i="56"/>
  <c r="A1776" i="56"/>
  <c r="A1775" i="56"/>
  <c r="A1774" i="56"/>
  <c r="A1773" i="56"/>
  <c r="A1772" i="56"/>
  <c r="A1771" i="56"/>
  <c r="A1770" i="56"/>
  <c r="A1769" i="56"/>
  <c r="A1768" i="56"/>
  <c r="A1767" i="56"/>
  <c r="A1766" i="56"/>
  <c r="A1765" i="56"/>
  <c r="A1764" i="56"/>
  <c r="A1763" i="56"/>
  <c r="A1762" i="56"/>
  <c r="A1761" i="56"/>
  <c r="A1760" i="56"/>
  <c r="A1759" i="56"/>
  <c r="A1758" i="56"/>
  <c r="A1757" i="56"/>
  <c r="A1756" i="56"/>
  <c r="A1755" i="56"/>
  <c r="A1754" i="56"/>
  <c r="A1753" i="56"/>
  <c r="A1752" i="56"/>
  <c r="A1751" i="56"/>
  <c r="A1750" i="56"/>
  <c r="A1749" i="56"/>
  <c r="A1748" i="56"/>
  <c r="A1747" i="56"/>
  <c r="A1746" i="56"/>
  <c r="A1745" i="56"/>
  <c r="A1744" i="56"/>
  <c r="A1743" i="56"/>
  <c r="A1742" i="56"/>
  <c r="A1741" i="56"/>
  <c r="A1740" i="56"/>
  <c r="A1739" i="56"/>
  <c r="A1738" i="56"/>
  <c r="A1737" i="56"/>
  <c r="A1736" i="56"/>
  <c r="A1735" i="56"/>
  <c r="A1734" i="56"/>
  <c r="A1733" i="56"/>
  <c r="A1732" i="56"/>
  <c r="A1731" i="56"/>
  <c r="A1730" i="56"/>
  <c r="A1729" i="56"/>
  <c r="A1728" i="56"/>
  <c r="A1727" i="56"/>
  <c r="A1726" i="56"/>
  <c r="A1725" i="56"/>
  <c r="A1724" i="56"/>
  <c r="A1723" i="56"/>
  <c r="A1722" i="56"/>
  <c r="A1721" i="56"/>
  <c r="A1720" i="56"/>
  <c r="A1719" i="56"/>
  <c r="A1718" i="56"/>
  <c r="A1717" i="56"/>
  <c r="A1716" i="56"/>
  <c r="A1715" i="56"/>
  <c r="A1714" i="56"/>
  <c r="A1713" i="56"/>
  <c r="A1712" i="56"/>
  <c r="A1711" i="56"/>
  <c r="A1710" i="56"/>
  <c r="A1709" i="56"/>
  <c r="A1708" i="56"/>
  <c r="A1707" i="56"/>
  <c r="A1706" i="56"/>
  <c r="A1705" i="56"/>
  <c r="A1704" i="56"/>
  <c r="A1703" i="56"/>
  <c r="A1702" i="56"/>
  <c r="A1701" i="56"/>
  <c r="A1700" i="56"/>
  <c r="A1699" i="56"/>
  <c r="A1698" i="56"/>
  <c r="A1697" i="56"/>
  <c r="A1696" i="56"/>
  <c r="A1695" i="56"/>
  <c r="A1694" i="56"/>
  <c r="A1693" i="56"/>
  <c r="A1692" i="56"/>
  <c r="A1691" i="56"/>
  <c r="A1690" i="56"/>
  <c r="A1689" i="56"/>
  <c r="A1688" i="56"/>
  <c r="A1687" i="56"/>
  <c r="A1686" i="56"/>
  <c r="A1685" i="56"/>
  <c r="A1684" i="56"/>
  <c r="A1683" i="56"/>
  <c r="A1682" i="56"/>
  <c r="A1681" i="56"/>
  <c r="A1680" i="56"/>
  <c r="A1679" i="56"/>
  <c r="A1678" i="56"/>
  <c r="A1677" i="56"/>
  <c r="A1676" i="56"/>
  <c r="A1675" i="56"/>
  <c r="A1674" i="56"/>
  <c r="A1673" i="56"/>
  <c r="A1672" i="56"/>
  <c r="A1671" i="56"/>
  <c r="A1670" i="56"/>
  <c r="A1669" i="56"/>
  <c r="A1668" i="56"/>
  <c r="A1667" i="56"/>
  <c r="A1666" i="56"/>
  <c r="A1665" i="56"/>
  <c r="A1664" i="56"/>
  <c r="A1663" i="56"/>
  <c r="A1662" i="56"/>
  <c r="A1661" i="56"/>
  <c r="A1660" i="56"/>
  <c r="A1659" i="56"/>
  <c r="A1658" i="56"/>
  <c r="A1657" i="56"/>
  <c r="A1656" i="56"/>
  <c r="A1655" i="56"/>
  <c r="A1654" i="56"/>
  <c r="A1653" i="56"/>
  <c r="A1652" i="56"/>
  <c r="A1651" i="56"/>
  <c r="A1650" i="56"/>
  <c r="A1649" i="56"/>
  <c r="A1648" i="56"/>
  <c r="A1647" i="56"/>
  <c r="A1646" i="56"/>
  <c r="A1645" i="56"/>
  <c r="A1644" i="56"/>
  <c r="A1643" i="56"/>
  <c r="A1642" i="56"/>
  <c r="A1641" i="56"/>
  <c r="A1640" i="56"/>
  <c r="A1639" i="56"/>
  <c r="A1638" i="56"/>
  <c r="A1637" i="56"/>
  <c r="A1636" i="56"/>
  <c r="A1635" i="56"/>
  <c r="A1634" i="56"/>
  <c r="A1633" i="56"/>
  <c r="A1632" i="56"/>
  <c r="A1631" i="56"/>
  <c r="A1630" i="56"/>
  <c r="A1629" i="56"/>
  <c r="A1628" i="56"/>
  <c r="A1627" i="56"/>
  <c r="A1626" i="56"/>
  <c r="A1625" i="56"/>
  <c r="A1624" i="56"/>
  <c r="A1623" i="56"/>
  <c r="A1622" i="56"/>
  <c r="A1621" i="56"/>
  <c r="A1620" i="56"/>
  <c r="A1619" i="56"/>
  <c r="A1618" i="56"/>
  <c r="A1617" i="56"/>
  <c r="A1616" i="56"/>
  <c r="A1615" i="56"/>
  <c r="A1614" i="56"/>
  <c r="A1613" i="56"/>
  <c r="A1612" i="56"/>
  <c r="A1611" i="56"/>
  <c r="A1610" i="56"/>
  <c r="A1609" i="56"/>
  <c r="A1608" i="56"/>
  <c r="A1607" i="56"/>
  <c r="A1606" i="56"/>
  <c r="A1605" i="56"/>
  <c r="A1604" i="56"/>
  <c r="A1603" i="56"/>
  <c r="A1602" i="56"/>
  <c r="A1601" i="56"/>
  <c r="A1600" i="56"/>
  <c r="A1599" i="56"/>
  <c r="A1598" i="56"/>
  <c r="A1597" i="56"/>
  <c r="A1596" i="56"/>
  <c r="A1595" i="56"/>
  <c r="A1594" i="56"/>
  <c r="A1593" i="56"/>
  <c r="A1592" i="56"/>
  <c r="A1591" i="56"/>
  <c r="A1590" i="56"/>
  <c r="A1589" i="56"/>
  <c r="A1588" i="56"/>
  <c r="A1587" i="56"/>
  <c r="A1586" i="56"/>
  <c r="A1585" i="56"/>
  <c r="A1584" i="56"/>
  <c r="A1583" i="56"/>
  <c r="A1582" i="56"/>
  <c r="A1581" i="56"/>
  <c r="A1580" i="56"/>
  <c r="A1579" i="56"/>
  <c r="A1578" i="56"/>
  <c r="A1577" i="56"/>
  <c r="A1576" i="56"/>
  <c r="A1575" i="56"/>
  <c r="A1574" i="56"/>
  <c r="A1573" i="56"/>
  <c r="A1572" i="56"/>
  <c r="A1571" i="56"/>
  <c r="A1570" i="56"/>
  <c r="A1569" i="56"/>
  <c r="A1568" i="56"/>
  <c r="A1567" i="56"/>
  <c r="A1566" i="56"/>
  <c r="A1565" i="56"/>
  <c r="A1564" i="56"/>
  <c r="A1563" i="56"/>
  <c r="A1562" i="56"/>
  <c r="A1561" i="56"/>
  <c r="A1560" i="56"/>
  <c r="A1559" i="56"/>
  <c r="A1558" i="56"/>
  <c r="A1557" i="56"/>
  <c r="A1556" i="56"/>
  <c r="A1555" i="56"/>
  <c r="A1554" i="56"/>
  <c r="A1553" i="56"/>
  <c r="A1552" i="56"/>
  <c r="A1551" i="56"/>
  <c r="A1550" i="56"/>
  <c r="A1549" i="56"/>
  <c r="A1548" i="56"/>
  <c r="A1547" i="56"/>
  <c r="A1546" i="56"/>
  <c r="A1545" i="56"/>
  <c r="A1544" i="56"/>
  <c r="A1543" i="56"/>
  <c r="A1542" i="56"/>
  <c r="A1541" i="56"/>
  <c r="A1540" i="56"/>
  <c r="A1539" i="56"/>
  <c r="A1538" i="56"/>
  <c r="A1537" i="56"/>
  <c r="A1536" i="56"/>
  <c r="A1535" i="56"/>
  <c r="A1534" i="56"/>
  <c r="A1533" i="56"/>
  <c r="A1532" i="56"/>
  <c r="A1531" i="56"/>
  <c r="A1530" i="56"/>
  <c r="A1529" i="56"/>
  <c r="A1528" i="56"/>
  <c r="A1527" i="56"/>
  <c r="A1526" i="56"/>
  <c r="A1525" i="56"/>
  <c r="A1524" i="56"/>
  <c r="A1523" i="56"/>
  <c r="A1522" i="56"/>
  <c r="A1521" i="56"/>
  <c r="A1520" i="56"/>
  <c r="A1519" i="56"/>
  <c r="A1518" i="56"/>
  <c r="A1517" i="56"/>
  <c r="A1516" i="56"/>
  <c r="A1515" i="56"/>
  <c r="A1514" i="56"/>
  <c r="A1513" i="56"/>
  <c r="A1512" i="56"/>
  <c r="A1511" i="56"/>
  <c r="A1510" i="56"/>
  <c r="A1509" i="56"/>
  <c r="A1508" i="56"/>
  <c r="A1507" i="56"/>
  <c r="A1506" i="56"/>
  <c r="A1505" i="56"/>
  <c r="A1504" i="56"/>
  <c r="A1503" i="56"/>
  <c r="A1502" i="56"/>
  <c r="A1501" i="56"/>
  <c r="A1500" i="56"/>
  <c r="A1499" i="56"/>
  <c r="A1498" i="56"/>
  <c r="A1497" i="56"/>
  <c r="A1496" i="56"/>
  <c r="A1495" i="56"/>
  <c r="A1494" i="56"/>
  <c r="A1493" i="56"/>
  <c r="A1492" i="56"/>
  <c r="A1491" i="56"/>
  <c r="A1490" i="56"/>
  <c r="A1489" i="56"/>
  <c r="A1488" i="56"/>
  <c r="A1487" i="56"/>
  <c r="A1486" i="56"/>
  <c r="A1485" i="56"/>
  <c r="A1484" i="56"/>
  <c r="A1483" i="56"/>
  <c r="A1482" i="56"/>
  <c r="A1481" i="56"/>
  <c r="A1480" i="56"/>
  <c r="A1479" i="56"/>
  <c r="A1478" i="56"/>
  <c r="A1477" i="56"/>
  <c r="A1476" i="56"/>
  <c r="A1475" i="56"/>
  <c r="A1474" i="56"/>
  <c r="A1473" i="56"/>
  <c r="A1472" i="56"/>
  <c r="A1471" i="56"/>
  <c r="A1470" i="56"/>
  <c r="A1469" i="56"/>
  <c r="A1468" i="56"/>
  <c r="A1467" i="56"/>
  <c r="A1466" i="56"/>
  <c r="A1465" i="56"/>
  <c r="A1464" i="56"/>
  <c r="A1463" i="56"/>
  <c r="A1462" i="56"/>
  <c r="A1461" i="56"/>
  <c r="A1460" i="56"/>
  <c r="A1459" i="56"/>
  <c r="A1458" i="56"/>
  <c r="A1457" i="56"/>
  <c r="A1456" i="56"/>
  <c r="A1455" i="56"/>
  <c r="A1454" i="56"/>
  <c r="A1453" i="56"/>
  <c r="A1452" i="56"/>
  <c r="A1451" i="56"/>
  <c r="A1450" i="56"/>
  <c r="A1449" i="56"/>
  <c r="A1448" i="56"/>
  <c r="A1447" i="56"/>
  <c r="A1446" i="56"/>
  <c r="A1445" i="56"/>
  <c r="A1444" i="56"/>
  <c r="A1443" i="56"/>
  <c r="A1442" i="56"/>
  <c r="A1441" i="56"/>
  <c r="A1440" i="56"/>
  <c r="A1439" i="56"/>
  <c r="A1438" i="56"/>
  <c r="A1437" i="56"/>
  <c r="A1436" i="56"/>
  <c r="A1435" i="56"/>
  <c r="A1434" i="56"/>
  <c r="A1433" i="56"/>
  <c r="A1432" i="56"/>
  <c r="A1431" i="56"/>
  <c r="A1430" i="56"/>
  <c r="A1429" i="56"/>
  <c r="A1428" i="56"/>
  <c r="A1427" i="56"/>
  <c r="A1426" i="56"/>
  <c r="A1425" i="56"/>
  <c r="A1424" i="56"/>
  <c r="A1423" i="56"/>
  <c r="A1422" i="56"/>
  <c r="A1421" i="56"/>
  <c r="A1420" i="56"/>
  <c r="A1419" i="56"/>
  <c r="A1418" i="56"/>
  <c r="A1417" i="56"/>
  <c r="A1416" i="56"/>
  <c r="A1415" i="56"/>
  <c r="A1414" i="56"/>
  <c r="A1413" i="56"/>
  <c r="A1412" i="56"/>
  <c r="A1411" i="56"/>
  <c r="A1410" i="56"/>
  <c r="A1409" i="56"/>
  <c r="A1408" i="56"/>
  <c r="A1407" i="56"/>
  <c r="A1406" i="56"/>
  <c r="A1405" i="56"/>
  <c r="A1404" i="56"/>
  <c r="A1403" i="56"/>
  <c r="A1402" i="56"/>
  <c r="A1401" i="56"/>
  <c r="A1400" i="56"/>
  <c r="A1399" i="56"/>
  <c r="A1398" i="56"/>
  <c r="A1397" i="56"/>
  <c r="A1396" i="56"/>
  <c r="A1395" i="56"/>
  <c r="A1394" i="56"/>
  <c r="A1393" i="56"/>
  <c r="A1392" i="56"/>
  <c r="A1391" i="56"/>
  <c r="A1390" i="56"/>
  <c r="A1389" i="56"/>
  <c r="A1388" i="56"/>
  <c r="A1387" i="56"/>
  <c r="A1386" i="56"/>
  <c r="A1385" i="56"/>
  <c r="A1384" i="56"/>
  <c r="A1383" i="56"/>
  <c r="A1382" i="56"/>
  <c r="A1381" i="56"/>
  <c r="A1380" i="56"/>
  <c r="A1379" i="56"/>
  <c r="A1378" i="56"/>
  <c r="A1377" i="56"/>
  <c r="A1376" i="56"/>
  <c r="A1375" i="56"/>
  <c r="A1374" i="56"/>
  <c r="A1373" i="56"/>
  <c r="A1372" i="56"/>
  <c r="A1371" i="56"/>
  <c r="A1370" i="56"/>
  <c r="A1369" i="56"/>
  <c r="A1368" i="56"/>
  <c r="A1367" i="56"/>
  <c r="A1366" i="56"/>
  <c r="A1365" i="56"/>
  <c r="A1364" i="56"/>
  <c r="A1363" i="56"/>
  <c r="A1362" i="56"/>
  <c r="A1361" i="56"/>
  <c r="A1360" i="56"/>
  <c r="A1359" i="56"/>
  <c r="A1358" i="56"/>
  <c r="A1357" i="56"/>
  <c r="A1356" i="56"/>
  <c r="A1355" i="56"/>
  <c r="A1354" i="56"/>
  <c r="A1353" i="56"/>
  <c r="A1352" i="56"/>
  <c r="A1351" i="56"/>
  <c r="A1350" i="56"/>
  <c r="A1349" i="56"/>
  <c r="A1348" i="56"/>
  <c r="A1347" i="56"/>
  <c r="A1346" i="56"/>
  <c r="A1345" i="56"/>
  <c r="A1344" i="56"/>
  <c r="A1343" i="56"/>
  <c r="A1342" i="56"/>
  <c r="A1341" i="56"/>
  <c r="A1340" i="56"/>
  <c r="A1339" i="56"/>
  <c r="A1338" i="56"/>
  <c r="A1337" i="56"/>
  <c r="A1336" i="56"/>
  <c r="A1335" i="56"/>
  <c r="A1334" i="56"/>
  <c r="A1333" i="56"/>
  <c r="A1332" i="56"/>
  <c r="A1331" i="56"/>
  <c r="A1330" i="56"/>
  <c r="A1329" i="56"/>
  <c r="A1328" i="56"/>
  <c r="A1327" i="56"/>
  <c r="A1326" i="56"/>
  <c r="A1325" i="56"/>
  <c r="A1324" i="56"/>
  <c r="A1323" i="56"/>
  <c r="A1322" i="56"/>
  <c r="A1321" i="56"/>
  <c r="A1320" i="56"/>
  <c r="A1319" i="56"/>
  <c r="A1318" i="56"/>
  <c r="A1317" i="56"/>
  <c r="A1316" i="56"/>
  <c r="A1315" i="56"/>
  <c r="A1314" i="56"/>
  <c r="A1313" i="56"/>
  <c r="A1312" i="56"/>
  <c r="A1311" i="56"/>
  <c r="A1310" i="56"/>
  <c r="A1309" i="56"/>
  <c r="A1308" i="56"/>
  <c r="A1307" i="56"/>
  <c r="A1306" i="56"/>
  <c r="A1305" i="56"/>
  <c r="A1304" i="56"/>
  <c r="A1303" i="56"/>
  <c r="A1302" i="56"/>
  <c r="A1301" i="56"/>
  <c r="A1300" i="56"/>
  <c r="A1299" i="56"/>
  <c r="A1298" i="56"/>
  <c r="A1297" i="56"/>
  <c r="A1296" i="56"/>
  <c r="A1295" i="56"/>
  <c r="A1294" i="56"/>
  <c r="A1293" i="56"/>
  <c r="A1292" i="56"/>
  <c r="A1291" i="56"/>
  <c r="A1290" i="56"/>
  <c r="A1289" i="56"/>
  <c r="A1288" i="56"/>
  <c r="A1287" i="56"/>
  <c r="A1286" i="56"/>
  <c r="A1285" i="56"/>
  <c r="A1284" i="56"/>
  <c r="A1283" i="56"/>
  <c r="A1282" i="56"/>
  <c r="A1281" i="56"/>
  <c r="A1280" i="56"/>
  <c r="A1279" i="56"/>
  <c r="A1278" i="56"/>
  <c r="A1277" i="56"/>
  <c r="A1276" i="56"/>
  <c r="A1275" i="56"/>
  <c r="A1274" i="56"/>
  <c r="A1273" i="56"/>
  <c r="A1272" i="56"/>
  <c r="A1271" i="56"/>
  <c r="A1270" i="56"/>
  <c r="A1269" i="56"/>
  <c r="A1268" i="56"/>
  <c r="A1267" i="56"/>
  <c r="A1266" i="56"/>
  <c r="A1265" i="56"/>
  <c r="A1264" i="56"/>
  <c r="A1263" i="56"/>
  <c r="A1262" i="56"/>
  <c r="A1261" i="56"/>
  <c r="A1260" i="56"/>
  <c r="A1259" i="56"/>
  <c r="A1258" i="56"/>
  <c r="A1257" i="56"/>
  <c r="A1256" i="56"/>
  <c r="A1255" i="56"/>
  <c r="A1254" i="56"/>
  <c r="A1253" i="56"/>
  <c r="A1252" i="56"/>
  <c r="A1251" i="56"/>
  <c r="A1250" i="56"/>
  <c r="A1249" i="56"/>
  <c r="A1248" i="56"/>
  <c r="A1247" i="56"/>
  <c r="A1246" i="56"/>
  <c r="A1245" i="56"/>
  <c r="A1244" i="56"/>
  <c r="A1243" i="56"/>
  <c r="A1242" i="56"/>
  <c r="A1241" i="56"/>
  <c r="A1240" i="56"/>
  <c r="A1239" i="56"/>
  <c r="A1238" i="56"/>
  <c r="A1237" i="56"/>
  <c r="A1236" i="56"/>
  <c r="A1235" i="56"/>
  <c r="A1234" i="56"/>
  <c r="A1233" i="56"/>
  <c r="A1232" i="56"/>
  <c r="A1231" i="56"/>
  <c r="A1230" i="56"/>
  <c r="A1229" i="56"/>
  <c r="A1228" i="56"/>
  <c r="A1227" i="56"/>
  <c r="A1226" i="56"/>
  <c r="A1225" i="56"/>
  <c r="A1224" i="56"/>
  <c r="A1223" i="56"/>
  <c r="A1222" i="56"/>
  <c r="A1221" i="56"/>
  <c r="A1220" i="56"/>
  <c r="A1219" i="56"/>
  <c r="A1218" i="56"/>
  <c r="A1217" i="56"/>
  <c r="A1216" i="56"/>
  <c r="A1215" i="56"/>
  <c r="A1214" i="56"/>
  <c r="A1213" i="56"/>
  <c r="A1212" i="56"/>
  <c r="A1211" i="56"/>
  <c r="A1210" i="56"/>
  <c r="A1209" i="56"/>
  <c r="A1208" i="56"/>
  <c r="A1207" i="56"/>
  <c r="A1206" i="56"/>
  <c r="A1205" i="56"/>
  <c r="A1204" i="56"/>
  <c r="A1203" i="56"/>
  <c r="A1202" i="56"/>
  <c r="A1201" i="56"/>
  <c r="A1200" i="56"/>
  <c r="A1199" i="56"/>
  <c r="A1198" i="56"/>
  <c r="A1197" i="56"/>
  <c r="A1196" i="56"/>
  <c r="A1195" i="56"/>
  <c r="A1194" i="56"/>
  <c r="A1193" i="56"/>
  <c r="A1192" i="56"/>
  <c r="A1191" i="56"/>
  <c r="A1190" i="56"/>
  <c r="A1189" i="56"/>
  <c r="A1188" i="56"/>
  <c r="A1187" i="56"/>
  <c r="A1186" i="56"/>
  <c r="A1185" i="56"/>
  <c r="A1184" i="56"/>
  <c r="A1183" i="56"/>
  <c r="A1182" i="56"/>
  <c r="A1181" i="56"/>
  <c r="A1180" i="56"/>
  <c r="A1179" i="56"/>
  <c r="A1178" i="56"/>
  <c r="A1177" i="56"/>
  <c r="A1176" i="56"/>
  <c r="A1175" i="56"/>
  <c r="A1174" i="56"/>
  <c r="A1173" i="56"/>
  <c r="A1172" i="56"/>
  <c r="A1171" i="56"/>
  <c r="A1170" i="56"/>
  <c r="A1169" i="56"/>
  <c r="A1168" i="56"/>
  <c r="A1167" i="56"/>
  <c r="A1166" i="56"/>
  <c r="A1165" i="56"/>
  <c r="A1164" i="56"/>
  <c r="A1163" i="56"/>
  <c r="A1162" i="56"/>
  <c r="A1161" i="56"/>
  <c r="A1160" i="56"/>
  <c r="A1159" i="56"/>
  <c r="A1158" i="56"/>
  <c r="A1157" i="56"/>
  <c r="A1156" i="56"/>
  <c r="A1155" i="56"/>
  <c r="A1154" i="56"/>
  <c r="A1153" i="56"/>
  <c r="A1152" i="56"/>
  <c r="A1151" i="56"/>
  <c r="A1150" i="56"/>
  <c r="A1149" i="56"/>
  <c r="A1148" i="56"/>
  <c r="A1147" i="56"/>
  <c r="A1146" i="56"/>
  <c r="A1145" i="56"/>
  <c r="A1144" i="56"/>
  <c r="A1143" i="56"/>
  <c r="A1142" i="56"/>
  <c r="A1141" i="56"/>
  <c r="A1140" i="56"/>
  <c r="A1139" i="56"/>
  <c r="A1138" i="56"/>
  <c r="A1137" i="56"/>
  <c r="A1136" i="56"/>
  <c r="A1135" i="56"/>
  <c r="A1134" i="56"/>
  <c r="A1133" i="56"/>
  <c r="A1132" i="56"/>
  <c r="A1131" i="56"/>
  <c r="A1130" i="56"/>
  <c r="A1129" i="56"/>
  <c r="A1128" i="56"/>
  <c r="A1127" i="56"/>
  <c r="A1126" i="56"/>
  <c r="A1125" i="56"/>
  <c r="A1124" i="56"/>
  <c r="A1123" i="56"/>
  <c r="A1122" i="56"/>
  <c r="A1121" i="56"/>
  <c r="A1120" i="56"/>
  <c r="A1119" i="56"/>
  <c r="A1118" i="56"/>
  <c r="A1117" i="56"/>
  <c r="A1116" i="56"/>
  <c r="A1115" i="56"/>
  <c r="A1114" i="56"/>
  <c r="A1113" i="56"/>
  <c r="A1112" i="56"/>
  <c r="A1111" i="56"/>
  <c r="A1110" i="56"/>
  <c r="A1109" i="56"/>
  <c r="A1108" i="56"/>
  <c r="A1107" i="56"/>
  <c r="A1106" i="56"/>
  <c r="A1105" i="56"/>
  <c r="A1104" i="56"/>
  <c r="A1103" i="56"/>
  <c r="A1102" i="56"/>
  <c r="A1101" i="56"/>
  <c r="A1100" i="56"/>
  <c r="A1099" i="56"/>
  <c r="A1098" i="56"/>
  <c r="A1097" i="56"/>
  <c r="A1096" i="56"/>
  <c r="A1095" i="56"/>
  <c r="A1094" i="56"/>
  <c r="A1093" i="56"/>
  <c r="A1092" i="56"/>
  <c r="A1091" i="56"/>
  <c r="A1090" i="56"/>
  <c r="A1089" i="56"/>
  <c r="A1088" i="56"/>
  <c r="A1087" i="56"/>
  <c r="A1086" i="56"/>
  <c r="A1085" i="56"/>
  <c r="A1084" i="56"/>
  <c r="A1083" i="56"/>
  <c r="A1082" i="56"/>
  <c r="A1081" i="56"/>
  <c r="A1080" i="56"/>
  <c r="A1079" i="56"/>
  <c r="A1078" i="56"/>
  <c r="A1077" i="56"/>
  <c r="A1076" i="56"/>
  <c r="A1075" i="56"/>
  <c r="A1074" i="56"/>
  <c r="A1073" i="56"/>
  <c r="A1072" i="56"/>
  <c r="A1071" i="56"/>
  <c r="A1070" i="56"/>
  <c r="A1069" i="56"/>
  <c r="A1068" i="56"/>
  <c r="A1067" i="56"/>
  <c r="A1066" i="56"/>
  <c r="A1065" i="56"/>
  <c r="A1064" i="56"/>
  <c r="A1063" i="56"/>
  <c r="A1062" i="56"/>
  <c r="A1061" i="56"/>
  <c r="A1060" i="56"/>
  <c r="A1059" i="56"/>
  <c r="A1058" i="56"/>
  <c r="A1057" i="56"/>
  <c r="A1056" i="56"/>
  <c r="A1055" i="56"/>
  <c r="A1054" i="56"/>
  <c r="A1053" i="56"/>
  <c r="A1052" i="56"/>
  <c r="A1051" i="56"/>
  <c r="A1050" i="56"/>
  <c r="A1049" i="56"/>
  <c r="A1048" i="56"/>
  <c r="A1047" i="56"/>
  <c r="A1046" i="56"/>
  <c r="A1045" i="56"/>
  <c r="A1044" i="56"/>
  <c r="A1043" i="56"/>
  <c r="A1042" i="56"/>
  <c r="A1041" i="56"/>
  <c r="A1040" i="56"/>
  <c r="A1039" i="56"/>
  <c r="A1038" i="56"/>
  <c r="A1037" i="56"/>
  <c r="A1036" i="56"/>
  <c r="A1035" i="56"/>
  <c r="A1034" i="56"/>
  <c r="A1033" i="56"/>
  <c r="A1032" i="56"/>
  <c r="A1031" i="56"/>
  <c r="A1030" i="56"/>
  <c r="A1029" i="56"/>
  <c r="A1028" i="56"/>
  <c r="A1027" i="56"/>
  <c r="A1026" i="56"/>
  <c r="A1025" i="56"/>
  <c r="A1024" i="56"/>
  <c r="A1023" i="56"/>
  <c r="A1022" i="56"/>
  <c r="A1021" i="56"/>
  <c r="A1020" i="56"/>
  <c r="A1019" i="56"/>
  <c r="A1018" i="56"/>
  <c r="A1017" i="56"/>
  <c r="A1016" i="56"/>
  <c r="A1015" i="56"/>
  <c r="A1014" i="56"/>
  <c r="A1013" i="56"/>
  <c r="A1012" i="56"/>
  <c r="A1011" i="56"/>
  <c r="A1010" i="56"/>
  <c r="A1009" i="56"/>
  <c r="A1008" i="56"/>
  <c r="A1007" i="56"/>
  <c r="A1006" i="56"/>
  <c r="A1005" i="56"/>
  <c r="A1004" i="56"/>
  <c r="A1003" i="56"/>
  <c r="A1002" i="56"/>
  <c r="A1001" i="56"/>
  <c r="A1000" i="56"/>
  <c r="A999" i="56"/>
  <c r="A998" i="56"/>
  <c r="A997" i="56"/>
  <c r="A996" i="56"/>
  <c r="A995" i="56"/>
  <c r="A994" i="56"/>
  <c r="A993" i="56"/>
  <c r="A992" i="56"/>
  <c r="A991" i="56"/>
  <c r="A990" i="56"/>
  <c r="A989" i="56"/>
  <c r="A988" i="56"/>
  <c r="A987" i="56"/>
  <c r="A986" i="56"/>
  <c r="A985" i="56"/>
  <c r="A984" i="56"/>
  <c r="A983" i="56"/>
  <c r="A982" i="56"/>
  <c r="A981" i="56"/>
  <c r="A980" i="56"/>
  <c r="A979" i="56"/>
  <c r="A978" i="56"/>
  <c r="A977" i="56"/>
  <c r="A976" i="56"/>
  <c r="A975" i="56"/>
  <c r="A974" i="56"/>
  <c r="A973" i="56"/>
  <c r="A972" i="56"/>
  <c r="A971" i="56"/>
  <c r="A970" i="56"/>
  <c r="A969" i="56"/>
  <c r="A968" i="56"/>
  <c r="A967" i="56"/>
  <c r="A966" i="56"/>
  <c r="A965" i="56"/>
  <c r="A964" i="56"/>
  <c r="A963" i="56"/>
  <c r="A962" i="56"/>
  <c r="A961" i="56"/>
  <c r="A960" i="56"/>
  <c r="A959" i="56"/>
  <c r="A958" i="56"/>
  <c r="A957" i="56"/>
  <c r="A956" i="56"/>
  <c r="A955" i="56"/>
  <c r="A954" i="56"/>
  <c r="A953" i="56"/>
  <c r="A952" i="56"/>
  <c r="A951" i="56"/>
  <c r="A950" i="56"/>
  <c r="A949" i="56"/>
  <c r="A948" i="56"/>
  <c r="A947" i="56"/>
  <c r="A946" i="56"/>
  <c r="A945" i="56"/>
  <c r="A944" i="56"/>
  <c r="A943" i="56"/>
  <c r="A942" i="56"/>
  <c r="A941" i="56"/>
  <c r="A940" i="56"/>
  <c r="A939" i="56"/>
  <c r="A938" i="56"/>
  <c r="A937" i="56"/>
  <c r="A936" i="56"/>
  <c r="A935" i="56"/>
  <c r="A934" i="56"/>
  <c r="A933" i="56"/>
  <c r="A932" i="56"/>
  <c r="A931" i="56"/>
  <c r="A930" i="56"/>
  <c r="A929" i="56"/>
  <c r="A928" i="56"/>
  <c r="A927" i="56"/>
  <c r="A926" i="56"/>
  <c r="A925" i="56"/>
  <c r="A924" i="56"/>
  <c r="A923" i="56"/>
  <c r="A922" i="56"/>
  <c r="A921" i="56"/>
  <c r="A920" i="56"/>
  <c r="A919" i="56"/>
  <c r="A918" i="56"/>
  <c r="A917" i="56"/>
  <c r="A916" i="56"/>
  <c r="A915" i="56"/>
  <c r="A914" i="56"/>
  <c r="A913" i="56"/>
  <c r="A912" i="56"/>
  <c r="A911" i="56"/>
  <c r="A910" i="56"/>
  <c r="A909" i="56"/>
  <c r="A908" i="56"/>
  <c r="A907" i="56"/>
  <c r="A906" i="56"/>
  <c r="A905" i="56"/>
  <c r="A904" i="56"/>
  <c r="A903" i="56"/>
  <c r="A902" i="56"/>
  <c r="A901" i="56"/>
  <c r="A900" i="56"/>
  <c r="A899" i="56"/>
  <c r="A898" i="56"/>
  <c r="A897" i="56"/>
  <c r="A896" i="56"/>
  <c r="A895" i="56"/>
  <c r="A894" i="56"/>
  <c r="A893" i="56"/>
  <c r="A892" i="56"/>
  <c r="A891" i="56"/>
  <c r="A890" i="56"/>
  <c r="A889" i="56"/>
  <c r="A888" i="56"/>
  <c r="A887" i="56"/>
  <c r="A886" i="56"/>
  <c r="A885" i="56"/>
  <c r="A884" i="56"/>
  <c r="A883" i="56"/>
  <c r="A882" i="56"/>
  <c r="A881" i="56"/>
  <c r="A880" i="56"/>
  <c r="A879" i="56"/>
  <c r="A878" i="56"/>
  <c r="A877" i="56"/>
  <c r="A876" i="56"/>
  <c r="A875" i="56"/>
  <c r="A874" i="56"/>
  <c r="A873" i="56"/>
  <c r="A872" i="56"/>
  <c r="A871" i="56"/>
  <c r="A870" i="56"/>
  <c r="A869" i="56"/>
  <c r="A868" i="56"/>
  <c r="A867" i="56"/>
  <c r="A866" i="56"/>
  <c r="A865" i="56"/>
  <c r="A864" i="56"/>
  <c r="A863" i="56"/>
  <c r="A862" i="56"/>
  <c r="A861" i="56"/>
  <c r="A860" i="56"/>
  <c r="A859" i="56"/>
  <c r="A858" i="56"/>
  <c r="A857" i="56"/>
  <c r="A856" i="56"/>
  <c r="A855" i="56"/>
  <c r="A854" i="56"/>
  <c r="A853" i="56"/>
  <c r="A852" i="56"/>
  <c r="A851" i="56"/>
  <c r="A850" i="56"/>
  <c r="A849" i="56"/>
  <c r="A848" i="56"/>
  <c r="A847" i="56"/>
  <c r="A846" i="56"/>
  <c r="A845" i="56"/>
  <c r="A844" i="56"/>
  <c r="A843" i="56"/>
  <c r="A842" i="56"/>
  <c r="A841" i="56"/>
  <c r="A840" i="56"/>
  <c r="A839" i="56"/>
  <c r="A838" i="56"/>
  <c r="A837" i="56"/>
  <c r="A836" i="56"/>
  <c r="A835" i="56"/>
  <c r="A834" i="56"/>
  <c r="A833" i="56"/>
  <c r="A832" i="56"/>
  <c r="A831" i="56"/>
  <c r="A830" i="56"/>
  <c r="A829" i="56"/>
  <c r="A828" i="56"/>
  <c r="A827" i="56"/>
  <c r="A826" i="56"/>
  <c r="A825" i="56"/>
  <c r="A824" i="56"/>
  <c r="A823" i="56"/>
  <c r="A822" i="56"/>
  <c r="A821" i="56"/>
  <c r="A820" i="56"/>
  <c r="A819" i="56"/>
  <c r="A818" i="56"/>
  <c r="A817" i="56"/>
  <c r="A816" i="56"/>
  <c r="A815" i="56"/>
  <c r="A814" i="56"/>
  <c r="A813" i="56"/>
  <c r="A812" i="56"/>
  <c r="A811" i="56"/>
  <c r="A810" i="56"/>
  <c r="A809" i="56"/>
  <c r="A808" i="56"/>
  <c r="A807" i="56"/>
  <c r="A806" i="56"/>
  <c r="A805" i="56"/>
  <c r="A804" i="56"/>
  <c r="A803" i="56"/>
  <c r="A802" i="56"/>
  <c r="A801" i="56"/>
  <c r="A800" i="56"/>
  <c r="A799" i="56"/>
  <c r="A798" i="56"/>
  <c r="A797" i="56"/>
  <c r="A796" i="56"/>
  <c r="A795" i="56"/>
  <c r="A794" i="56"/>
  <c r="A793" i="56"/>
  <c r="A792" i="56"/>
  <c r="A791" i="56"/>
  <c r="A790" i="56"/>
  <c r="A789" i="56"/>
  <c r="A788" i="56"/>
  <c r="A787" i="56"/>
  <c r="A786" i="56"/>
  <c r="A785" i="56"/>
  <c r="A784" i="56"/>
  <c r="A783" i="56"/>
  <c r="A782" i="56"/>
  <c r="A781" i="56"/>
  <c r="A780" i="56"/>
  <c r="A779" i="56"/>
  <c r="A778" i="56"/>
  <c r="A777" i="56"/>
  <c r="A776" i="56"/>
  <c r="A775" i="56"/>
  <c r="A774" i="56"/>
  <c r="A773" i="56"/>
  <c r="A772" i="56"/>
  <c r="A771" i="56"/>
  <c r="A770" i="56"/>
  <c r="A769" i="56"/>
  <c r="A768" i="56"/>
  <c r="A767" i="56"/>
  <c r="A766" i="56"/>
  <c r="A765" i="56"/>
  <c r="A764" i="56"/>
  <c r="A763" i="56"/>
  <c r="A762" i="56"/>
  <c r="A761" i="56"/>
  <c r="A760" i="56"/>
  <c r="A759" i="56"/>
  <c r="A758" i="56"/>
  <c r="A757" i="56"/>
  <c r="A756" i="56"/>
  <c r="A755" i="56"/>
  <c r="A754" i="56"/>
  <c r="A753" i="56"/>
  <c r="A752" i="56"/>
  <c r="A751" i="56"/>
  <c r="A750" i="56"/>
  <c r="A749" i="56"/>
  <c r="A748" i="56"/>
  <c r="A747" i="56"/>
  <c r="A746" i="56"/>
  <c r="A745" i="56"/>
  <c r="A744" i="56"/>
  <c r="A743" i="56"/>
  <c r="A742" i="56"/>
  <c r="A741" i="56"/>
  <c r="A740" i="56"/>
  <c r="A739" i="56"/>
  <c r="A738" i="56"/>
  <c r="A737" i="56"/>
  <c r="A736" i="56"/>
  <c r="A735" i="56"/>
  <c r="A734" i="56"/>
  <c r="A733" i="56"/>
  <c r="A732" i="56"/>
  <c r="A731" i="56"/>
  <c r="A730" i="56"/>
  <c r="A729" i="56"/>
  <c r="A728" i="56"/>
  <c r="A727" i="56"/>
  <c r="A726" i="56"/>
  <c r="A725" i="56"/>
  <c r="A724" i="56"/>
  <c r="A723" i="56"/>
  <c r="A722" i="56"/>
  <c r="A721" i="56"/>
  <c r="A720" i="56"/>
  <c r="A719" i="56"/>
  <c r="A718" i="56"/>
  <c r="A717" i="56"/>
  <c r="A716" i="56"/>
  <c r="A715" i="56"/>
  <c r="A714" i="56"/>
  <c r="A713" i="56"/>
  <c r="A712" i="56"/>
  <c r="A711" i="56"/>
  <c r="A710" i="56"/>
  <c r="A709" i="56"/>
  <c r="A708" i="56"/>
  <c r="A707" i="56"/>
  <c r="A706" i="56"/>
  <c r="A705" i="56"/>
  <c r="A704" i="56"/>
  <c r="A703" i="56"/>
  <c r="A702" i="56"/>
  <c r="A701" i="56"/>
  <c r="A700" i="56"/>
  <c r="A699" i="56"/>
  <c r="A698" i="56"/>
  <c r="A697" i="56"/>
  <c r="A696" i="56"/>
  <c r="A695" i="56"/>
  <c r="A694" i="56"/>
  <c r="A693" i="56"/>
  <c r="A692" i="56"/>
  <c r="A691" i="56"/>
  <c r="A690" i="56"/>
  <c r="A689" i="56"/>
  <c r="A688" i="56"/>
  <c r="A687" i="56"/>
  <c r="A686" i="56"/>
  <c r="A685" i="56"/>
  <c r="A684" i="56"/>
  <c r="A683" i="56"/>
  <c r="A682" i="56"/>
  <c r="A681" i="56"/>
  <c r="A680" i="56"/>
  <c r="A679" i="56"/>
  <c r="A678" i="56"/>
  <c r="A677" i="56"/>
  <c r="A676" i="56"/>
  <c r="A675" i="56"/>
  <c r="A674" i="56"/>
  <c r="A673" i="56"/>
  <c r="A672" i="56"/>
  <c r="A671" i="56"/>
  <c r="A670" i="56"/>
  <c r="A669" i="56"/>
  <c r="A668" i="56"/>
  <c r="A667" i="56"/>
  <c r="A666" i="56"/>
  <c r="A665" i="56"/>
  <c r="A664" i="56"/>
  <c r="A663" i="56"/>
  <c r="A662" i="56"/>
  <c r="A661" i="56"/>
  <c r="A660" i="56"/>
  <c r="A659" i="56"/>
  <c r="A658" i="56"/>
  <c r="A657" i="56"/>
  <c r="A656" i="56"/>
  <c r="A655" i="56"/>
  <c r="A654" i="56"/>
  <c r="A653" i="56"/>
  <c r="A652" i="56"/>
  <c r="A651" i="56"/>
  <c r="A650" i="56"/>
  <c r="A649" i="56"/>
  <c r="A648" i="56"/>
  <c r="A647" i="56"/>
  <c r="A646" i="56"/>
  <c r="A645" i="56"/>
  <c r="A644" i="56"/>
  <c r="A643" i="56"/>
  <c r="A642" i="56"/>
  <c r="A641" i="56"/>
  <c r="A640" i="56"/>
  <c r="A639" i="56"/>
  <c r="A638" i="56"/>
  <c r="A637" i="56"/>
  <c r="A636" i="56"/>
  <c r="A635" i="56"/>
  <c r="A634" i="56"/>
  <c r="A633" i="56"/>
  <c r="A632" i="56"/>
  <c r="A631" i="56"/>
  <c r="A630" i="56"/>
  <c r="A629" i="56"/>
  <c r="A628" i="56"/>
  <c r="A627" i="56"/>
  <c r="A626" i="56"/>
  <c r="A625" i="56"/>
  <c r="A624" i="56"/>
  <c r="A623" i="56"/>
  <c r="A622" i="56"/>
  <c r="A621" i="56"/>
  <c r="A620" i="56"/>
  <c r="A619" i="56"/>
  <c r="A618" i="56"/>
  <c r="A617" i="56"/>
  <c r="A616" i="56"/>
  <c r="A615" i="56"/>
  <c r="A614" i="56"/>
  <c r="A613" i="56"/>
  <c r="A612" i="56"/>
  <c r="A611" i="56"/>
  <c r="A610" i="56"/>
  <c r="A609" i="56"/>
  <c r="A608" i="56"/>
  <c r="A607" i="56"/>
  <c r="A606" i="56"/>
  <c r="A605" i="56"/>
  <c r="A604" i="56"/>
  <c r="A603" i="56"/>
  <c r="A602" i="56"/>
  <c r="A601" i="56"/>
  <c r="A600" i="56"/>
  <c r="A599" i="56"/>
  <c r="A598" i="56"/>
  <c r="A597" i="56"/>
  <c r="A596" i="56"/>
  <c r="A595" i="56"/>
  <c r="A594" i="56"/>
  <c r="A593" i="56"/>
  <c r="A592" i="56"/>
  <c r="A591" i="56"/>
  <c r="A590" i="56"/>
  <c r="A589" i="56"/>
  <c r="A588" i="56"/>
  <c r="A587" i="56"/>
  <c r="A586" i="56"/>
  <c r="A585" i="56"/>
  <c r="A584" i="56"/>
  <c r="A583" i="56"/>
  <c r="A582" i="56"/>
  <c r="A581" i="56"/>
  <c r="A580" i="56"/>
  <c r="A579" i="56"/>
  <c r="A578" i="56"/>
  <c r="A577" i="56"/>
  <c r="A576" i="56"/>
  <c r="A575" i="56"/>
  <c r="A574" i="56"/>
  <c r="A573" i="56"/>
  <c r="A572" i="56"/>
  <c r="A571" i="56"/>
  <c r="A570" i="56"/>
  <c r="A569" i="56"/>
  <c r="A568" i="56"/>
  <c r="A567" i="56"/>
  <c r="A566" i="56"/>
  <c r="A565" i="56"/>
  <c r="A564" i="56"/>
  <c r="A563" i="56"/>
  <c r="A562" i="56"/>
  <c r="A561" i="56"/>
  <c r="A560" i="56"/>
  <c r="A559" i="56"/>
  <c r="A558" i="56"/>
  <c r="A557" i="56"/>
  <c r="A556" i="56"/>
  <c r="A555" i="56"/>
  <c r="A554" i="56"/>
  <c r="A553" i="56"/>
  <c r="A552" i="56"/>
  <c r="A551" i="56"/>
  <c r="A550" i="56"/>
  <c r="A549" i="56"/>
  <c r="A548" i="56"/>
  <c r="A547" i="56"/>
  <c r="A546" i="56"/>
  <c r="A545" i="56"/>
  <c r="A544" i="56"/>
  <c r="A543" i="56"/>
  <c r="A542" i="56"/>
  <c r="A541" i="56"/>
  <c r="A540" i="56"/>
  <c r="A539" i="56"/>
  <c r="A538" i="56"/>
  <c r="A537" i="56"/>
  <c r="A536" i="56"/>
  <c r="A535" i="56"/>
  <c r="A534" i="56"/>
  <c r="A533" i="56"/>
  <c r="A532" i="56"/>
  <c r="A531" i="56"/>
  <c r="A530" i="56"/>
  <c r="A529" i="56"/>
  <c r="A528" i="56"/>
  <c r="A527" i="56"/>
  <c r="A526" i="56"/>
  <c r="A525" i="56"/>
  <c r="A524" i="56"/>
  <c r="A523" i="56"/>
  <c r="A522" i="56"/>
  <c r="A521" i="56"/>
  <c r="A520" i="56"/>
  <c r="A519" i="56"/>
  <c r="A518" i="56"/>
  <c r="A517" i="56"/>
  <c r="A516" i="56"/>
  <c r="A515" i="56"/>
  <c r="A514" i="56"/>
  <c r="A513" i="56"/>
  <c r="A512" i="56"/>
  <c r="A511" i="56"/>
  <c r="A510" i="56"/>
  <c r="A509" i="56"/>
  <c r="A508" i="56"/>
  <c r="A507" i="56"/>
  <c r="A506" i="56"/>
  <c r="A505" i="56"/>
  <c r="A504" i="56"/>
  <c r="A503" i="56"/>
  <c r="A502" i="56"/>
  <c r="A501" i="56"/>
  <c r="A500" i="56"/>
  <c r="A499" i="56"/>
  <c r="A498" i="56"/>
  <c r="A497" i="56"/>
  <c r="A496" i="56"/>
  <c r="A495" i="56"/>
  <c r="A494" i="56"/>
  <c r="A493" i="56"/>
  <c r="A492" i="56"/>
  <c r="A491" i="56"/>
  <c r="A490" i="56"/>
  <c r="A489" i="56"/>
  <c r="A488" i="56"/>
  <c r="A487" i="56"/>
  <c r="A486" i="56"/>
  <c r="A485" i="56"/>
  <c r="A484" i="56"/>
  <c r="A483" i="56"/>
  <c r="A482" i="56"/>
  <c r="A481" i="56"/>
  <c r="A480" i="56"/>
  <c r="A479" i="56"/>
  <c r="A478" i="56"/>
  <c r="A477" i="56"/>
  <c r="A476" i="56"/>
  <c r="A475" i="56"/>
  <c r="A474" i="56"/>
  <c r="A473" i="56"/>
  <c r="A472" i="56"/>
  <c r="A471" i="56"/>
  <c r="A470" i="56"/>
  <c r="A469" i="56"/>
  <c r="A468" i="56"/>
  <c r="A467" i="56"/>
  <c r="A466" i="56"/>
  <c r="A465" i="56"/>
  <c r="A464" i="56"/>
  <c r="A463" i="56"/>
  <c r="A462" i="56"/>
  <c r="A461" i="56"/>
  <c r="A460" i="56"/>
  <c r="A459" i="56"/>
  <c r="A458" i="56"/>
  <c r="A457" i="56"/>
  <c r="A456" i="56"/>
  <c r="A455" i="56"/>
  <c r="A454" i="56"/>
  <c r="A453" i="56"/>
  <c r="A452" i="56"/>
  <c r="A451" i="56"/>
  <c r="A450" i="56"/>
  <c r="A449" i="56"/>
  <c r="A448" i="56"/>
  <c r="A447" i="56"/>
  <c r="A446" i="56"/>
  <c r="A445" i="56"/>
  <c r="A444" i="56"/>
  <c r="A443" i="56"/>
  <c r="A442" i="56"/>
  <c r="A441" i="56"/>
  <c r="A440" i="56"/>
  <c r="A439" i="56"/>
  <c r="A438" i="56"/>
  <c r="A437" i="56"/>
  <c r="A436" i="56"/>
  <c r="A435" i="56"/>
  <c r="A434" i="56"/>
  <c r="A433" i="56"/>
  <c r="A432" i="56"/>
  <c r="A431" i="56"/>
  <c r="A430" i="56"/>
  <c r="A429" i="56"/>
  <c r="A428" i="56"/>
  <c r="A427" i="56"/>
  <c r="A426" i="56"/>
  <c r="A425" i="56"/>
  <c r="A424" i="56"/>
  <c r="A423" i="56"/>
  <c r="A422" i="56"/>
  <c r="A421" i="56"/>
  <c r="A420" i="56"/>
  <c r="A419" i="56"/>
  <c r="A418" i="56"/>
  <c r="A417" i="56"/>
  <c r="A416" i="56"/>
  <c r="A415" i="56"/>
  <c r="A414" i="56"/>
  <c r="A413" i="56"/>
  <c r="A412" i="56"/>
  <c r="A411" i="56"/>
  <c r="A410" i="56"/>
  <c r="A409" i="56"/>
  <c r="A408" i="56"/>
  <c r="A407" i="56"/>
  <c r="A406" i="56"/>
  <c r="A405" i="56"/>
  <c r="A404" i="56"/>
  <c r="A403" i="56"/>
  <c r="A402" i="56"/>
  <c r="A401" i="56"/>
  <c r="A400" i="56"/>
  <c r="A399" i="56"/>
  <c r="A398" i="56"/>
  <c r="A397" i="56"/>
  <c r="A396" i="56"/>
  <c r="A395" i="56"/>
  <c r="A394" i="56"/>
  <c r="A393" i="56"/>
  <c r="A392" i="56"/>
  <c r="A391" i="56"/>
  <c r="A390" i="56"/>
  <c r="A389" i="56"/>
  <c r="A388" i="56"/>
  <c r="A387" i="56"/>
  <c r="A386" i="56"/>
  <c r="A385" i="56"/>
  <c r="A384" i="56"/>
  <c r="A383" i="56"/>
  <c r="A382" i="56"/>
  <c r="A381" i="56"/>
  <c r="A380" i="56"/>
  <c r="A379" i="56"/>
  <c r="A378" i="56"/>
  <c r="A377" i="56"/>
  <c r="A376" i="56"/>
  <c r="A375" i="56"/>
  <c r="A374" i="56"/>
  <c r="A373" i="56"/>
  <c r="A372" i="56"/>
  <c r="A371" i="56"/>
  <c r="A370" i="56"/>
  <c r="A369" i="56"/>
  <c r="A368" i="56"/>
  <c r="A367" i="56"/>
  <c r="A366" i="56"/>
  <c r="A365" i="56"/>
  <c r="A364" i="56"/>
  <c r="A363" i="56"/>
  <c r="A362" i="56"/>
  <c r="A361" i="56"/>
  <c r="A360" i="56"/>
  <c r="A359" i="56"/>
  <c r="A358" i="56"/>
  <c r="A357" i="56"/>
  <c r="A356" i="56"/>
  <c r="A355" i="56"/>
  <c r="A354" i="56"/>
  <c r="A353" i="56"/>
  <c r="A352" i="56"/>
  <c r="A351" i="56"/>
  <c r="A350" i="56"/>
  <c r="A349" i="56"/>
  <c r="A348" i="56"/>
  <c r="A347" i="56"/>
  <c r="A346" i="56"/>
  <c r="A345" i="56"/>
  <c r="A344" i="56"/>
  <c r="A343" i="56"/>
  <c r="A342" i="56"/>
  <c r="A341" i="56"/>
  <c r="A340" i="56"/>
  <c r="A339" i="56"/>
  <c r="A338" i="56"/>
  <c r="A337" i="56"/>
  <c r="A336" i="56"/>
  <c r="A335" i="56"/>
  <c r="A334" i="56"/>
  <c r="A333" i="56"/>
  <c r="A332" i="56"/>
  <c r="A331" i="56"/>
  <c r="A330" i="56"/>
  <c r="A329" i="56"/>
  <c r="A328" i="56"/>
  <c r="A327" i="56"/>
  <c r="A326" i="56"/>
  <c r="A325" i="56"/>
  <c r="A324" i="56"/>
  <c r="A323" i="56"/>
  <c r="A322" i="56"/>
  <c r="A321" i="56"/>
  <c r="A320" i="56"/>
  <c r="A319" i="56"/>
  <c r="A318" i="56"/>
  <c r="A317" i="56"/>
  <c r="A316" i="56"/>
  <c r="A315" i="56"/>
  <c r="A314" i="56"/>
  <c r="A313" i="56"/>
  <c r="A312" i="56"/>
  <c r="A311" i="56"/>
  <c r="A310" i="56"/>
  <c r="A309" i="56"/>
  <c r="A308" i="56"/>
  <c r="A307" i="56"/>
  <c r="A306" i="56"/>
  <c r="A305" i="56"/>
  <c r="A304" i="56"/>
  <c r="A303" i="56"/>
  <c r="A302" i="56"/>
  <c r="A301" i="56"/>
  <c r="A300" i="56"/>
  <c r="A299" i="56"/>
  <c r="A298" i="56"/>
  <c r="A297" i="56"/>
  <c r="A296" i="56"/>
  <c r="A295" i="56"/>
  <c r="A294" i="56"/>
  <c r="A293" i="56"/>
  <c r="A292" i="56"/>
  <c r="A291" i="56"/>
  <c r="A290" i="56"/>
  <c r="A289" i="56"/>
  <c r="A288" i="56"/>
  <c r="A287" i="56"/>
  <c r="A286" i="56"/>
  <c r="A285" i="56"/>
  <c r="A284" i="56"/>
  <c r="A283" i="56"/>
  <c r="A282" i="56"/>
  <c r="A281" i="56"/>
  <c r="A280" i="56"/>
  <c r="A279" i="56"/>
  <c r="A278" i="56"/>
  <c r="A277" i="56"/>
  <c r="A276" i="56"/>
  <c r="A275" i="56"/>
  <c r="A274" i="56"/>
  <c r="A273" i="56"/>
  <c r="A272" i="56"/>
  <c r="A271" i="56"/>
  <c r="A270" i="56"/>
  <c r="A269" i="56"/>
  <c r="A268" i="56"/>
  <c r="A267" i="56"/>
  <c r="A266" i="56"/>
  <c r="A265" i="56"/>
  <c r="A264" i="56"/>
  <c r="A263" i="56"/>
  <c r="A262" i="56"/>
  <c r="A261" i="56"/>
  <c r="A260" i="56"/>
  <c r="A259" i="56"/>
  <c r="A258" i="56"/>
  <c r="A257" i="56"/>
  <c r="A256" i="56"/>
  <c r="A255" i="56"/>
  <c r="A254" i="56"/>
  <c r="A253" i="56"/>
  <c r="A252" i="56"/>
  <c r="A251" i="56"/>
  <c r="A250" i="56"/>
  <c r="A249" i="56"/>
  <c r="A248" i="56"/>
  <c r="A247" i="56"/>
  <c r="A246" i="56"/>
  <c r="A245" i="56"/>
  <c r="A244" i="56"/>
  <c r="A243" i="56"/>
  <c r="A242" i="56"/>
  <c r="A241" i="56"/>
  <c r="A240" i="56"/>
  <c r="A239" i="56"/>
  <c r="A238" i="56"/>
  <c r="A237" i="56"/>
  <c r="A236" i="56"/>
  <c r="A235" i="56"/>
  <c r="A234" i="56"/>
  <c r="A233" i="56"/>
  <c r="A232" i="56"/>
  <c r="A231" i="56"/>
  <c r="A230" i="56"/>
  <c r="A229" i="56"/>
  <c r="A228" i="56"/>
  <c r="A227" i="56"/>
  <c r="A226" i="56"/>
  <c r="A225" i="56"/>
  <c r="A224" i="56"/>
  <c r="A223" i="56"/>
  <c r="A222" i="56"/>
  <c r="A221" i="56"/>
  <c r="A220" i="56"/>
  <c r="A219" i="56"/>
  <c r="A218" i="56"/>
  <c r="A217" i="56"/>
  <c r="A216" i="56"/>
  <c r="A215" i="56"/>
  <c r="A214" i="56"/>
  <c r="A213" i="56"/>
  <c r="A212" i="56"/>
  <c r="A211" i="56"/>
  <c r="A210" i="56"/>
  <c r="A209" i="56"/>
  <c r="A208" i="56"/>
  <c r="A207" i="56"/>
  <c r="A206" i="56"/>
  <c r="A205" i="56"/>
  <c r="A204" i="56"/>
  <c r="A203" i="56"/>
  <c r="A202" i="56"/>
  <c r="A201" i="56"/>
  <c r="A200" i="56"/>
  <c r="A199" i="56"/>
  <c r="A198" i="56"/>
  <c r="A197" i="56"/>
  <c r="A196" i="56"/>
  <c r="A195" i="56"/>
  <c r="A194" i="56"/>
  <c r="A193" i="56"/>
  <c r="A192" i="56"/>
  <c r="A191" i="56"/>
  <c r="A190" i="56"/>
  <c r="A189" i="56"/>
  <c r="A188" i="56"/>
  <c r="A187" i="56"/>
  <c r="A186" i="56"/>
  <c r="A185" i="56"/>
  <c r="A184" i="56"/>
  <c r="A183" i="56"/>
  <c r="A182" i="56"/>
  <c r="A181" i="56"/>
  <c r="A180" i="56"/>
  <c r="A179" i="56"/>
  <c r="A178" i="56"/>
  <c r="A177" i="56"/>
  <c r="A176" i="56"/>
  <c r="A175" i="56"/>
  <c r="A174" i="56"/>
  <c r="A173" i="56"/>
  <c r="A172" i="56"/>
  <c r="A171" i="56"/>
  <c r="A170" i="56"/>
  <c r="A169" i="56"/>
  <c r="A168" i="56"/>
  <c r="A167" i="56"/>
  <c r="A166" i="56"/>
  <c r="A165" i="56"/>
  <c r="A164" i="56"/>
  <c r="A163" i="56"/>
  <c r="A162" i="56"/>
  <c r="A161" i="56"/>
  <c r="A160" i="56"/>
  <c r="A159" i="56"/>
  <c r="A158" i="56"/>
  <c r="A157" i="56"/>
  <c r="A156" i="56"/>
  <c r="A155" i="56"/>
  <c r="A154" i="56"/>
  <c r="A153" i="56"/>
  <c r="A152" i="56"/>
  <c r="A151" i="56"/>
  <c r="A150" i="56"/>
  <c r="A149" i="56"/>
  <c r="A148" i="56"/>
  <c r="A147" i="56"/>
  <c r="A146" i="56"/>
  <c r="A145" i="56"/>
  <c r="A144" i="56"/>
  <c r="A143" i="56"/>
  <c r="A142" i="56"/>
  <c r="A141" i="56"/>
  <c r="A140" i="56"/>
  <c r="A139" i="56"/>
  <c r="A138" i="56"/>
  <c r="A137" i="56"/>
  <c r="A136" i="56"/>
  <c r="A135" i="56"/>
  <c r="A134" i="56"/>
  <c r="A133" i="56"/>
  <c r="A132" i="56"/>
  <c r="A131" i="56"/>
  <c r="A130" i="56"/>
  <c r="A129" i="56"/>
  <c r="A128" i="56"/>
  <c r="A127" i="56"/>
  <c r="A126" i="56"/>
  <c r="A125" i="56"/>
  <c r="A124" i="56"/>
  <c r="A123" i="56"/>
  <c r="A122" i="56"/>
  <c r="A121" i="56"/>
  <c r="A120" i="56"/>
  <c r="A119" i="56"/>
  <c r="A118" i="56"/>
  <c r="A117" i="56"/>
  <c r="A116" i="56"/>
  <c r="A115" i="56"/>
  <c r="A114" i="56"/>
  <c r="A113" i="56"/>
  <c r="A112" i="56"/>
  <c r="A111" i="56"/>
  <c r="A110" i="56"/>
  <c r="A109" i="56"/>
  <c r="A108" i="56"/>
  <c r="A107" i="56"/>
  <c r="A106" i="56"/>
  <c r="A105" i="56"/>
  <c r="A104" i="56"/>
  <c r="A103" i="56"/>
  <c r="A102" i="56"/>
  <c r="A101" i="56"/>
  <c r="A100" i="56"/>
  <c r="A99" i="56"/>
  <c r="A98" i="56"/>
  <c r="A97" i="56"/>
  <c r="A96" i="56"/>
  <c r="A95" i="56"/>
  <c r="A94" i="56"/>
  <c r="A93" i="56"/>
  <c r="A92" i="56"/>
  <c r="A91" i="56"/>
  <c r="A90" i="56"/>
  <c r="A89" i="56"/>
  <c r="A88" i="56"/>
  <c r="A87" i="56"/>
  <c r="A86" i="56"/>
  <c r="A85" i="56"/>
  <c r="A84" i="56"/>
  <c r="A83" i="56"/>
  <c r="A82" i="56"/>
  <c r="A81" i="56"/>
  <c r="A80" i="56"/>
  <c r="A79" i="56"/>
  <c r="A78" i="56"/>
  <c r="A77" i="56"/>
  <c r="A76" i="56"/>
  <c r="A75" i="56"/>
  <c r="A74" i="56"/>
  <c r="A73" i="56"/>
  <c r="A72" i="56"/>
  <c r="A71" i="56"/>
  <c r="A70" i="56"/>
  <c r="A69" i="56"/>
  <c r="A68" i="56"/>
  <c r="A67" i="56"/>
  <c r="A66" i="56"/>
  <c r="A65" i="56"/>
  <c r="A64" i="56"/>
  <c r="A63" i="56"/>
  <c r="A62" i="56"/>
  <c r="A61" i="56"/>
  <c r="A60" i="56"/>
  <c r="A59" i="56"/>
  <c r="A58" i="56"/>
  <c r="A57" i="56"/>
  <c r="A56" i="56"/>
  <c r="A55" i="56"/>
  <c r="A54" i="56"/>
  <c r="A53" i="56"/>
  <c r="A52" i="56"/>
  <c r="A51" i="56"/>
  <c r="A50" i="56"/>
  <c r="A49" i="56"/>
  <c r="A48" i="56"/>
  <c r="A47" i="56"/>
  <c r="A46" i="56"/>
  <c r="A45" i="56"/>
  <c r="A44" i="56"/>
  <c r="A43" i="56"/>
  <c r="A42" i="56"/>
  <c r="A41" i="56"/>
  <c r="A40" i="56"/>
  <c r="A39" i="56"/>
  <c r="A38" i="56"/>
  <c r="A37" i="56"/>
  <c r="A36" i="56"/>
  <c r="A35" i="56"/>
  <c r="A34" i="56"/>
  <c r="A33" i="56"/>
  <c r="A32" i="56"/>
  <c r="A31" i="56"/>
  <c r="A30" i="56"/>
  <c r="A29" i="56"/>
  <c r="A28" i="56"/>
  <c r="A27" i="56"/>
  <c r="A26" i="56"/>
  <c r="A25" i="56"/>
  <c r="A24" i="56"/>
  <c r="A23" i="56"/>
  <c r="A22" i="56"/>
  <c r="A21" i="56"/>
  <c r="A20" i="56"/>
  <c r="A19" i="56"/>
  <c r="A18" i="56"/>
  <c r="A17" i="56"/>
  <c r="A16" i="56"/>
  <c r="A15" i="56"/>
  <c r="A14" i="56"/>
  <c r="A13" i="56"/>
  <c r="A12" i="56"/>
  <c r="A11" i="56"/>
  <c r="A10" i="56"/>
  <c r="A9" i="56"/>
  <c r="A8" i="56"/>
  <c r="A7" i="56"/>
  <c r="A6" i="56"/>
  <c r="A5" i="56"/>
  <c r="A4" i="56"/>
  <c r="A2000" i="55"/>
  <c r="A1999" i="55"/>
  <c r="A1998" i="55"/>
  <c r="A1997" i="55"/>
  <c r="A1996" i="55"/>
  <c r="A1995" i="55"/>
  <c r="A1994" i="55"/>
  <c r="A1993" i="55"/>
  <c r="A1992" i="55"/>
  <c r="A1991" i="55"/>
  <c r="A1990" i="55"/>
  <c r="A1989" i="55"/>
  <c r="A1988" i="55"/>
  <c r="A1987" i="55"/>
  <c r="A1986" i="55"/>
  <c r="A1985" i="55"/>
  <c r="A1984" i="55"/>
  <c r="A1983" i="55"/>
  <c r="A1982" i="55"/>
  <c r="A1981" i="55"/>
  <c r="A1980" i="55"/>
  <c r="A1979" i="55"/>
  <c r="A1978" i="55"/>
  <c r="A1977" i="55"/>
  <c r="A1976" i="55"/>
  <c r="A1975" i="55"/>
  <c r="A1974" i="55"/>
  <c r="A1973" i="55"/>
  <c r="A1972" i="55"/>
  <c r="A1971" i="55"/>
  <c r="A1970" i="55"/>
  <c r="A1969" i="55"/>
  <c r="A1968" i="55"/>
  <c r="A1967" i="55"/>
  <c r="A1966" i="55"/>
  <c r="A1965" i="55"/>
  <c r="A1964" i="55"/>
  <c r="A1963" i="55"/>
  <c r="A1962" i="55"/>
  <c r="A1961" i="55"/>
  <c r="A1960" i="55"/>
  <c r="A1959" i="55"/>
  <c r="A1958" i="55"/>
  <c r="A1957" i="55"/>
  <c r="A1956" i="55"/>
  <c r="A1955" i="55"/>
  <c r="A1954" i="55"/>
  <c r="A1953" i="55"/>
  <c r="A1952" i="55"/>
  <c r="A1951" i="55"/>
  <c r="A1950" i="55"/>
  <c r="A1949" i="55"/>
  <c r="A1948" i="55"/>
  <c r="A1947" i="55"/>
  <c r="A1946" i="55"/>
  <c r="A1945" i="55"/>
  <c r="A1944" i="55"/>
  <c r="A1943" i="55"/>
  <c r="A1942" i="55"/>
  <c r="A1941" i="55"/>
  <c r="A1940" i="55"/>
  <c r="A1939" i="55"/>
  <c r="A1938" i="55"/>
  <c r="A1937" i="55"/>
  <c r="A1936" i="55"/>
  <c r="A1935" i="55"/>
  <c r="A1934" i="55"/>
  <c r="A1933" i="55"/>
  <c r="A1932" i="55"/>
  <c r="A1931" i="55"/>
  <c r="A1930" i="55"/>
  <c r="A1929" i="55"/>
  <c r="A1928" i="55"/>
  <c r="A1927" i="55"/>
  <c r="A1926" i="55"/>
  <c r="A1925" i="55"/>
  <c r="A1924" i="55"/>
  <c r="A1923" i="55"/>
  <c r="A1922" i="55"/>
  <c r="A1921" i="55"/>
  <c r="A1920" i="55"/>
  <c r="A1919" i="55"/>
  <c r="A1918" i="55"/>
  <c r="A1917" i="55"/>
  <c r="A1916" i="55"/>
  <c r="A1915" i="55"/>
  <c r="A1914" i="55"/>
  <c r="A1913" i="55"/>
  <c r="A1912" i="55"/>
  <c r="A1911" i="55"/>
  <c r="A1910" i="55"/>
  <c r="A1909" i="55"/>
  <c r="A1908" i="55"/>
  <c r="A1907" i="55"/>
  <c r="A1906" i="55"/>
  <c r="A1905" i="55"/>
  <c r="A1904" i="55"/>
  <c r="A1903" i="55"/>
  <c r="A1902" i="55"/>
  <c r="A1901" i="55"/>
  <c r="A1900" i="55"/>
  <c r="A1899" i="55"/>
  <c r="A1898" i="55"/>
  <c r="A1897" i="55"/>
  <c r="A1896" i="55"/>
  <c r="A1895" i="55"/>
  <c r="A1894" i="55"/>
  <c r="A1893" i="55"/>
  <c r="A1892" i="55"/>
  <c r="A1891" i="55"/>
  <c r="A1890" i="55"/>
  <c r="A1889" i="55"/>
  <c r="A1888" i="55"/>
  <c r="A1887" i="55"/>
  <c r="A1886" i="55"/>
  <c r="A1885" i="55"/>
  <c r="A1884" i="55"/>
  <c r="A1883" i="55"/>
  <c r="A1882" i="55"/>
  <c r="A1881" i="55"/>
  <c r="A1880" i="55"/>
  <c r="A1879" i="55"/>
  <c r="A1878" i="55"/>
  <c r="A1877" i="55"/>
  <c r="A1876" i="55"/>
  <c r="A1875" i="55"/>
  <c r="A1874" i="55"/>
  <c r="A1873" i="55"/>
  <c r="A1872" i="55"/>
  <c r="A1871" i="55"/>
  <c r="A1870" i="55"/>
  <c r="A1869" i="55"/>
  <c r="A1868" i="55"/>
  <c r="A1867" i="55"/>
  <c r="A1866" i="55"/>
  <c r="A1865" i="55"/>
  <c r="A1864" i="55"/>
  <c r="A1863" i="55"/>
  <c r="A1862" i="55"/>
  <c r="A1861" i="55"/>
  <c r="A1860" i="55"/>
  <c r="A1859" i="55"/>
  <c r="A1858" i="55"/>
  <c r="A1857" i="55"/>
  <c r="A1856" i="55"/>
  <c r="A1855" i="55"/>
  <c r="A1854" i="55"/>
  <c r="A1853" i="55"/>
  <c r="A1852" i="55"/>
  <c r="A1851" i="55"/>
  <c r="A1850" i="55"/>
  <c r="A1849" i="55"/>
  <c r="A1848" i="55"/>
  <c r="A1847" i="55"/>
  <c r="A1846" i="55"/>
  <c r="A1845" i="55"/>
  <c r="A1844" i="55"/>
  <c r="A1843" i="55"/>
  <c r="A1842" i="55"/>
  <c r="A1841" i="55"/>
  <c r="A1840" i="55"/>
  <c r="A1839" i="55"/>
  <c r="A1838" i="55"/>
  <c r="A1837" i="55"/>
  <c r="A1836" i="55"/>
  <c r="A1835" i="55"/>
  <c r="A1834" i="55"/>
  <c r="A1833" i="55"/>
  <c r="A1832" i="55"/>
  <c r="A1831" i="55"/>
  <c r="A1830" i="55"/>
  <c r="A1829" i="55"/>
  <c r="A1828" i="55"/>
  <c r="A1827" i="55"/>
  <c r="A1826" i="55"/>
  <c r="A1825" i="55"/>
  <c r="A1824" i="55"/>
  <c r="A1823" i="55"/>
  <c r="A1822" i="55"/>
  <c r="A1821" i="55"/>
  <c r="A1820" i="55"/>
  <c r="A1819" i="55"/>
  <c r="A1818" i="55"/>
  <c r="A1817" i="55"/>
  <c r="A1816" i="55"/>
  <c r="A1815" i="55"/>
  <c r="A1814" i="55"/>
  <c r="A1813" i="55"/>
  <c r="A1812" i="55"/>
  <c r="A1811" i="55"/>
  <c r="A1810" i="55"/>
  <c r="A1809" i="55"/>
  <c r="A1808" i="55"/>
  <c r="A1807" i="55"/>
  <c r="A1806" i="55"/>
  <c r="A1805" i="55"/>
  <c r="A1804" i="55"/>
  <c r="A1803" i="55"/>
  <c r="A1802" i="55"/>
  <c r="A1801" i="55"/>
  <c r="A1800" i="55"/>
  <c r="A1799" i="55"/>
  <c r="A1798" i="55"/>
  <c r="A1797" i="55"/>
  <c r="A1796" i="55"/>
  <c r="A1795" i="55"/>
  <c r="A1794" i="55"/>
  <c r="A1793" i="55"/>
  <c r="A1792" i="55"/>
  <c r="A1791" i="55"/>
  <c r="A1790" i="55"/>
  <c r="A1789" i="55"/>
  <c r="A1788" i="55"/>
  <c r="A1787" i="55"/>
  <c r="A1786" i="55"/>
  <c r="A1785" i="55"/>
  <c r="A1784" i="55"/>
  <c r="A1783" i="55"/>
  <c r="A1782" i="55"/>
  <c r="A1781" i="55"/>
  <c r="A1780" i="55"/>
  <c r="A1779" i="55"/>
  <c r="A1778" i="55"/>
  <c r="A1777" i="55"/>
  <c r="A1776" i="55"/>
  <c r="A1775" i="55"/>
  <c r="A1774" i="55"/>
  <c r="A1773" i="55"/>
  <c r="A1772" i="55"/>
  <c r="A1771" i="55"/>
  <c r="A1770" i="55"/>
  <c r="A1769" i="55"/>
  <c r="A1768" i="55"/>
  <c r="A1767" i="55"/>
  <c r="A1766" i="55"/>
  <c r="A1765" i="55"/>
  <c r="A1764" i="55"/>
  <c r="A1763" i="55"/>
  <c r="A1762" i="55"/>
  <c r="A1761" i="55"/>
  <c r="A1760" i="55"/>
  <c r="A1759" i="55"/>
  <c r="A1758" i="55"/>
  <c r="A1757" i="55"/>
  <c r="A1756" i="55"/>
  <c r="A1755" i="55"/>
  <c r="A1754" i="55"/>
  <c r="A1753" i="55"/>
  <c r="A1752" i="55"/>
  <c r="A1751" i="55"/>
  <c r="A1750" i="55"/>
  <c r="A1749" i="55"/>
  <c r="A1748" i="55"/>
  <c r="A1747" i="55"/>
  <c r="A1746" i="55"/>
  <c r="A1745" i="55"/>
  <c r="A1744" i="55"/>
  <c r="A1743" i="55"/>
  <c r="A1742" i="55"/>
  <c r="A1741" i="55"/>
  <c r="A1740" i="55"/>
  <c r="A1739" i="55"/>
  <c r="A1738" i="55"/>
  <c r="A1737" i="55"/>
  <c r="A1736" i="55"/>
  <c r="A1735" i="55"/>
  <c r="A1734" i="55"/>
  <c r="A1733" i="55"/>
  <c r="A1732" i="55"/>
  <c r="A1731" i="55"/>
  <c r="A1730" i="55"/>
  <c r="A1729" i="55"/>
  <c r="A1728" i="55"/>
  <c r="A1727" i="55"/>
  <c r="A1726" i="55"/>
  <c r="A1725" i="55"/>
  <c r="A1724" i="55"/>
  <c r="A1723" i="55"/>
  <c r="A1722" i="55"/>
  <c r="A1721" i="55"/>
  <c r="A1720" i="55"/>
  <c r="A1719" i="55"/>
  <c r="A1718" i="55"/>
  <c r="A1717" i="55"/>
  <c r="A1716" i="55"/>
  <c r="A1715" i="55"/>
  <c r="A1714" i="55"/>
  <c r="A1713" i="55"/>
  <c r="A1712" i="55"/>
  <c r="A1711" i="55"/>
  <c r="A1710" i="55"/>
  <c r="A1709" i="55"/>
  <c r="A1708" i="55"/>
  <c r="A1707" i="55"/>
  <c r="A1706" i="55"/>
  <c r="A1705" i="55"/>
  <c r="A1704" i="55"/>
  <c r="A1703" i="55"/>
  <c r="A1702" i="55"/>
  <c r="A1701" i="55"/>
  <c r="A1700" i="55"/>
  <c r="A1699" i="55"/>
  <c r="A1698" i="55"/>
  <c r="A1697" i="55"/>
  <c r="A1696" i="55"/>
  <c r="A1695" i="55"/>
  <c r="A1694" i="55"/>
  <c r="A1693" i="55"/>
  <c r="A1692" i="55"/>
  <c r="A1691" i="55"/>
  <c r="A1690" i="55"/>
  <c r="A1689" i="55"/>
  <c r="A1688" i="55"/>
  <c r="A1687" i="55"/>
  <c r="A1686" i="55"/>
  <c r="A1685" i="55"/>
  <c r="A1684" i="55"/>
  <c r="A1683" i="55"/>
  <c r="A1682" i="55"/>
  <c r="A1681" i="55"/>
  <c r="A1680" i="55"/>
  <c r="A1679" i="55"/>
  <c r="A1678" i="55"/>
  <c r="A1677" i="55"/>
  <c r="A1676" i="55"/>
  <c r="A1675" i="55"/>
  <c r="A1674" i="55"/>
  <c r="A1673" i="55"/>
  <c r="A1672" i="55"/>
  <c r="A1671" i="55"/>
  <c r="A1670" i="55"/>
  <c r="A1669" i="55"/>
  <c r="A1668" i="55"/>
  <c r="A1667" i="55"/>
  <c r="A1666" i="55"/>
  <c r="A1665" i="55"/>
  <c r="A1664" i="55"/>
  <c r="A1663" i="55"/>
  <c r="A1662" i="55"/>
  <c r="A1661" i="55"/>
  <c r="A1660" i="55"/>
  <c r="A1659" i="55"/>
  <c r="A1658" i="55"/>
  <c r="A1657" i="55"/>
  <c r="A1656" i="55"/>
  <c r="A1655" i="55"/>
  <c r="A1654" i="55"/>
  <c r="A1653" i="55"/>
  <c r="A1652" i="55"/>
  <c r="A1651" i="55"/>
  <c r="A1650" i="55"/>
  <c r="A1649" i="55"/>
  <c r="A1648" i="55"/>
  <c r="A1647" i="55"/>
  <c r="A1646" i="55"/>
  <c r="A1645" i="55"/>
  <c r="A1644" i="55"/>
  <c r="A1643" i="55"/>
  <c r="A1642" i="55"/>
  <c r="A1641" i="55"/>
  <c r="A1640" i="55"/>
  <c r="A1639" i="55"/>
  <c r="A1638" i="55"/>
  <c r="A1637" i="55"/>
  <c r="A1636" i="55"/>
  <c r="A1635" i="55"/>
  <c r="A1634" i="55"/>
  <c r="A1633" i="55"/>
  <c r="A1632" i="55"/>
  <c r="A1631" i="55"/>
  <c r="A1630" i="55"/>
  <c r="A1629" i="55"/>
  <c r="A1628" i="55"/>
  <c r="A1627" i="55"/>
  <c r="A1626" i="55"/>
  <c r="A1625" i="55"/>
  <c r="A1624" i="55"/>
  <c r="A1623" i="55"/>
  <c r="A1622" i="55"/>
  <c r="A1621" i="55"/>
  <c r="A1620" i="55"/>
  <c r="A1619" i="55"/>
  <c r="A1618" i="55"/>
  <c r="A1617" i="55"/>
  <c r="A1616" i="55"/>
  <c r="A1615" i="55"/>
  <c r="A1614" i="55"/>
  <c r="A1613" i="55"/>
  <c r="A1612" i="55"/>
  <c r="A1611" i="55"/>
  <c r="A1610" i="55"/>
  <c r="A1609" i="55"/>
  <c r="A1608" i="55"/>
  <c r="A1607" i="55"/>
  <c r="A1606" i="55"/>
  <c r="A1605" i="55"/>
  <c r="A1604" i="55"/>
  <c r="A1603" i="55"/>
  <c r="A1602" i="55"/>
  <c r="A1601" i="55"/>
  <c r="A1600" i="55"/>
  <c r="A1599" i="55"/>
  <c r="A1598" i="55"/>
  <c r="A1597" i="55"/>
  <c r="A1596" i="55"/>
  <c r="A1595" i="55"/>
  <c r="A1594" i="55"/>
  <c r="A1593" i="55"/>
  <c r="A1592" i="55"/>
  <c r="A1591" i="55"/>
  <c r="A1590" i="55"/>
  <c r="A1589" i="55"/>
  <c r="A1588" i="55"/>
  <c r="A1587" i="55"/>
  <c r="A1586" i="55"/>
  <c r="A1585" i="55"/>
  <c r="A1584" i="55"/>
  <c r="A1583" i="55"/>
  <c r="A1582" i="55"/>
  <c r="A1581" i="55"/>
  <c r="A1580" i="55"/>
  <c r="A1579" i="55"/>
  <c r="A1578" i="55"/>
  <c r="A1577" i="55"/>
  <c r="A1576" i="55"/>
  <c r="A1575" i="55"/>
  <c r="A1574" i="55"/>
  <c r="A1573" i="55"/>
  <c r="A1572" i="55"/>
  <c r="A1571" i="55"/>
  <c r="A1570" i="55"/>
  <c r="A1569" i="55"/>
  <c r="A1568" i="55"/>
  <c r="A1567" i="55"/>
  <c r="A1566" i="55"/>
  <c r="A1565" i="55"/>
  <c r="A1564" i="55"/>
  <c r="A1563" i="55"/>
  <c r="A1562" i="55"/>
  <c r="A1561" i="55"/>
  <c r="A1560" i="55"/>
  <c r="A1559" i="55"/>
  <c r="A1558" i="55"/>
  <c r="A1557" i="55"/>
  <c r="A1556" i="55"/>
  <c r="A1555" i="55"/>
  <c r="A1554" i="55"/>
  <c r="A1553" i="55"/>
  <c r="A1552" i="55"/>
  <c r="A1551" i="55"/>
  <c r="A1550" i="55"/>
  <c r="A1549" i="55"/>
  <c r="A1548" i="55"/>
  <c r="A1547" i="55"/>
  <c r="A1546" i="55"/>
  <c r="A1545" i="55"/>
  <c r="A1544" i="55"/>
  <c r="A1543" i="55"/>
  <c r="A1542" i="55"/>
  <c r="A1541" i="55"/>
  <c r="A1540" i="55"/>
  <c r="A1539" i="55"/>
  <c r="A1538" i="55"/>
  <c r="A1537" i="55"/>
  <c r="A1536" i="55"/>
  <c r="A1535" i="55"/>
  <c r="A1534" i="55"/>
  <c r="A1533" i="55"/>
  <c r="A1532" i="55"/>
  <c r="A1531" i="55"/>
  <c r="A1530" i="55"/>
  <c r="A1529" i="55"/>
  <c r="A1528" i="55"/>
  <c r="A1527" i="55"/>
  <c r="A1526" i="55"/>
  <c r="A1525" i="55"/>
  <c r="A1524" i="55"/>
  <c r="A1523" i="55"/>
  <c r="A1522" i="55"/>
  <c r="A1521" i="55"/>
  <c r="A1520" i="55"/>
  <c r="A1519" i="55"/>
  <c r="A1518" i="55"/>
  <c r="A1517" i="55"/>
  <c r="A1516" i="55"/>
  <c r="A1515" i="55"/>
  <c r="A1514" i="55"/>
  <c r="A1513" i="55"/>
  <c r="A1512" i="55"/>
  <c r="A1511" i="55"/>
  <c r="A1510" i="55"/>
  <c r="A1509" i="55"/>
  <c r="A1508" i="55"/>
  <c r="A1507" i="55"/>
  <c r="A1506" i="55"/>
  <c r="A1505" i="55"/>
  <c r="A1504" i="55"/>
  <c r="A1503" i="55"/>
  <c r="A1502" i="55"/>
  <c r="A1501" i="55"/>
  <c r="A1500" i="55"/>
  <c r="A1499" i="55"/>
  <c r="A1498" i="55"/>
  <c r="A1497" i="55"/>
  <c r="A1496" i="55"/>
  <c r="A1495" i="55"/>
  <c r="A1494" i="55"/>
  <c r="A1493" i="55"/>
  <c r="A1492" i="55"/>
  <c r="A1491" i="55"/>
  <c r="A1490" i="55"/>
  <c r="A1489" i="55"/>
  <c r="A1488" i="55"/>
  <c r="A1487" i="55"/>
  <c r="A1486" i="55"/>
  <c r="A1485" i="55"/>
  <c r="A1484" i="55"/>
  <c r="A1483" i="55"/>
  <c r="A1482" i="55"/>
  <c r="A1481" i="55"/>
  <c r="A1480" i="55"/>
  <c r="A1479" i="55"/>
  <c r="A1478" i="55"/>
  <c r="A1477" i="55"/>
  <c r="A1476" i="55"/>
  <c r="A1475" i="55"/>
  <c r="A1474" i="55"/>
  <c r="A1473" i="55"/>
  <c r="A1472" i="55"/>
  <c r="A1471" i="55"/>
  <c r="A1470" i="55"/>
  <c r="A1469" i="55"/>
  <c r="A1468" i="55"/>
  <c r="A1467" i="55"/>
  <c r="A1466" i="55"/>
  <c r="A1465" i="55"/>
  <c r="A1464" i="55"/>
  <c r="A1463" i="55"/>
  <c r="A1462" i="55"/>
  <c r="A1461" i="55"/>
  <c r="A1460" i="55"/>
  <c r="A1459" i="55"/>
  <c r="A1458" i="55"/>
  <c r="A1457" i="55"/>
  <c r="A1456" i="55"/>
  <c r="A1455" i="55"/>
  <c r="A1454" i="55"/>
  <c r="A1453" i="55"/>
  <c r="A1452" i="55"/>
  <c r="A1451" i="55"/>
  <c r="A1450" i="55"/>
  <c r="A1449" i="55"/>
  <c r="A1448" i="55"/>
  <c r="A1447" i="55"/>
  <c r="A1446" i="55"/>
  <c r="A1445" i="55"/>
  <c r="A1444" i="55"/>
  <c r="A1443" i="55"/>
  <c r="A1442" i="55"/>
  <c r="A1441" i="55"/>
  <c r="A1440" i="55"/>
  <c r="A1439" i="55"/>
  <c r="A1438" i="55"/>
  <c r="A1437" i="55"/>
  <c r="A1436" i="55"/>
  <c r="A1435" i="55"/>
  <c r="A1434" i="55"/>
  <c r="A1433" i="55"/>
  <c r="A1432" i="55"/>
  <c r="A1431" i="55"/>
  <c r="A1430" i="55"/>
  <c r="A1429" i="55"/>
  <c r="A1428" i="55"/>
  <c r="A1427" i="55"/>
  <c r="A1426" i="55"/>
  <c r="A1425" i="55"/>
  <c r="A1424" i="55"/>
  <c r="A1423" i="55"/>
  <c r="A1422" i="55"/>
  <c r="A1421" i="55"/>
  <c r="A1420" i="55"/>
  <c r="A1419" i="55"/>
  <c r="A1418" i="55"/>
  <c r="A1417" i="55"/>
  <c r="A1416" i="55"/>
  <c r="A1415" i="55"/>
  <c r="A1414" i="55"/>
  <c r="A1413" i="55"/>
  <c r="A1412" i="55"/>
  <c r="A1411" i="55"/>
  <c r="A1410" i="55"/>
  <c r="A1409" i="55"/>
  <c r="A1408" i="55"/>
  <c r="A1407" i="55"/>
  <c r="A1406" i="55"/>
  <c r="A1405" i="55"/>
  <c r="A1404" i="55"/>
  <c r="A1403" i="55"/>
  <c r="A1402" i="55"/>
  <c r="A1401" i="55"/>
  <c r="A1400" i="55"/>
  <c r="A1399" i="55"/>
  <c r="A1398" i="55"/>
  <c r="A1397" i="55"/>
  <c r="A1396" i="55"/>
  <c r="A1395" i="55"/>
  <c r="A1394" i="55"/>
  <c r="A1393" i="55"/>
  <c r="A1392" i="55"/>
  <c r="A1391" i="55"/>
  <c r="A1390" i="55"/>
  <c r="A1389" i="55"/>
  <c r="A1388" i="55"/>
  <c r="A1387" i="55"/>
  <c r="A1386" i="55"/>
  <c r="A1385" i="55"/>
  <c r="A1384" i="55"/>
  <c r="A1383" i="55"/>
  <c r="A1382" i="55"/>
  <c r="A1381" i="55"/>
  <c r="A1380" i="55"/>
  <c r="A1379" i="55"/>
  <c r="A1378" i="55"/>
  <c r="A1377" i="55"/>
  <c r="A1376" i="55"/>
  <c r="A1375" i="55"/>
  <c r="A1374" i="55"/>
  <c r="A1373" i="55"/>
  <c r="A1372" i="55"/>
  <c r="A1371" i="55"/>
  <c r="A1370" i="55"/>
  <c r="A1369" i="55"/>
  <c r="A1368" i="55"/>
  <c r="A1367" i="55"/>
  <c r="A1366" i="55"/>
  <c r="A1365" i="55"/>
  <c r="A1364" i="55"/>
  <c r="A1363" i="55"/>
  <c r="A1362" i="55"/>
  <c r="A1361" i="55"/>
  <c r="A1360" i="55"/>
  <c r="A1359" i="55"/>
  <c r="A1358" i="55"/>
  <c r="A1357" i="55"/>
  <c r="A1356" i="55"/>
  <c r="A1355" i="55"/>
  <c r="A1354" i="55"/>
  <c r="A1353" i="55"/>
  <c r="A1352" i="55"/>
  <c r="A1351" i="55"/>
  <c r="A1350" i="55"/>
  <c r="A1349" i="55"/>
  <c r="A1348" i="55"/>
  <c r="A1347" i="55"/>
  <c r="A1346" i="55"/>
  <c r="A1345" i="55"/>
  <c r="A1344" i="55"/>
  <c r="A1343" i="55"/>
  <c r="A1342" i="55"/>
  <c r="A1341" i="55"/>
  <c r="A1340" i="55"/>
  <c r="A1339" i="55"/>
  <c r="A1338" i="55"/>
  <c r="A1337" i="55"/>
  <c r="A1336" i="55"/>
  <c r="A1335" i="55"/>
  <c r="A1334" i="55"/>
  <c r="A1333" i="55"/>
  <c r="A1332" i="55"/>
  <c r="A1331" i="55"/>
  <c r="A1330" i="55"/>
  <c r="A1329" i="55"/>
  <c r="A1328" i="55"/>
  <c r="A1327" i="55"/>
  <c r="A1326" i="55"/>
  <c r="A1325" i="55"/>
  <c r="A1324" i="55"/>
  <c r="A1323" i="55"/>
  <c r="A1322" i="55"/>
  <c r="A1321" i="55"/>
  <c r="A1320" i="55"/>
  <c r="A1319" i="55"/>
  <c r="A1318" i="55"/>
  <c r="A1317" i="55"/>
  <c r="A1316" i="55"/>
  <c r="A1315" i="55"/>
  <c r="A1314" i="55"/>
  <c r="A1313" i="55"/>
  <c r="A1312" i="55"/>
  <c r="A1311" i="55"/>
  <c r="A1310" i="55"/>
  <c r="A1309" i="55"/>
  <c r="A1308" i="55"/>
  <c r="A1307" i="55"/>
  <c r="A1306" i="55"/>
  <c r="A1305" i="55"/>
  <c r="A1304" i="55"/>
  <c r="A1303" i="55"/>
  <c r="A1302" i="55"/>
  <c r="A1301" i="55"/>
  <c r="A1300" i="55"/>
  <c r="A1299" i="55"/>
  <c r="A1298" i="55"/>
  <c r="A1297" i="55"/>
  <c r="A1296" i="55"/>
  <c r="A1295" i="55"/>
  <c r="A1294" i="55"/>
  <c r="A1293" i="55"/>
  <c r="A1292" i="55"/>
  <c r="A1291" i="55"/>
  <c r="A1290" i="55"/>
  <c r="A1289" i="55"/>
  <c r="A1288" i="55"/>
  <c r="A1287" i="55"/>
  <c r="A1286" i="55"/>
  <c r="A1285" i="55"/>
  <c r="A1284" i="55"/>
  <c r="A1283" i="55"/>
  <c r="A1282" i="55"/>
  <c r="A1281" i="55"/>
  <c r="A1280" i="55"/>
  <c r="A1279" i="55"/>
  <c r="A1278" i="55"/>
  <c r="A1277" i="55"/>
  <c r="A1276" i="55"/>
  <c r="A1275" i="55"/>
  <c r="A1274" i="55"/>
  <c r="A1273" i="55"/>
  <c r="A1272" i="55"/>
  <c r="A1271" i="55"/>
  <c r="A1270" i="55"/>
  <c r="A1269" i="55"/>
  <c r="A1268" i="55"/>
  <c r="A1267" i="55"/>
  <c r="A1266" i="55"/>
  <c r="A1265" i="55"/>
  <c r="A1264" i="55"/>
  <c r="A1263" i="55"/>
  <c r="A1262" i="55"/>
  <c r="A1261" i="55"/>
  <c r="A1260" i="55"/>
  <c r="A1259" i="55"/>
  <c r="A1258" i="55"/>
  <c r="A1257" i="55"/>
  <c r="A1256" i="55"/>
  <c r="A1255" i="55"/>
  <c r="A1254" i="55"/>
  <c r="A1253" i="55"/>
  <c r="A1252" i="55"/>
  <c r="A1251" i="55"/>
  <c r="A1250" i="55"/>
  <c r="A1249" i="55"/>
  <c r="A1248" i="55"/>
  <c r="A1247" i="55"/>
  <c r="A1246" i="55"/>
  <c r="A1245" i="55"/>
  <c r="A1244" i="55"/>
  <c r="A1243" i="55"/>
  <c r="A1242" i="55"/>
  <c r="A1241" i="55"/>
  <c r="A1240" i="55"/>
  <c r="A1239" i="55"/>
  <c r="A1238" i="55"/>
  <c r="A1237" i="55"/>
  <c r="A1236" i="55"/>
  <c r="A1235" i="55"/>
  <c r="A1234" i="55"/>
  <c r="A1233" i="55"/>
  <c r="A1232" i="55"/>
  <c r="A1231" i="55"/>
  <c r="A1230" i="55"/>
  <c r="A1229" i="55"/>
  <c r="A1228" i="55"/>
  <c r="A1227" i="55"/>
  <c r="A1226" i="55"/>
  <c r="A1225" i="55"/>
  <c r="A1224" i="55"/>
  <c r="A1223" i="55"/>
  <c r="A1222" i="55"/>
  <c r="A1221" i="55"/>
  <c r="A1220" i="55"/>
  <c r="A1219" i="55"/>
  <c r="A1218" i="55"/>
  <c r="A1217" i="55"/>
  <c r="A1216" i="55"/>
  <c r="A1215" i="55"/>
  <c r="A1214" i="55"/>
  <c r="A1213" i="55"/>
  <c r="A1212" i="55"/>
  <c r="A1211" i="55"/>
  <c r="A1210" i="55"/>
  <c r="A1209" i="55"/>
  <c r="A1208" i="55"/>
  <c r="A1207" i="55"/>
  <c r="A1206" i="55"/>
  <c r="A1205" i="55"/>
  <c r="A1204" i="55"/>
  <c r="A1203" i="55"/>
  <c r="A1202" i="55"/>
  <c r="A1201" i="55"/>
  <c r="A1200" i="55"/>
  <c r="A1199" i="55"/>
  <c r="A1198" i="55"/>
  <c r="A1197" i="55"/>
  <c r="A1196" i="55"/>
  <c r="A1195" i="55"/>
  <c r="A1194" i="55"/>
  <c r="A1193" i="55"/>
  <c r="A1192" i="55"/>
  <c r="A1191" i="55"/>
  <c r="A1190" i="55"/>
  <c r="A1189" i="55"/>
  <c r="A1188" i="55"/>
  <c r="A1187" i="55"/>
  <c r="A1186" i="55"/>
  <c r="A1185" i="55"/>
  <c r="A1184" i="55"/>
  <c r="A1183" i="55"/>
  <c r="A1182" i="55"/>
  <c r="A1181" i="55"/>
  <c r="A1180" i="55"/>
  <c r="A1179" i="55"/>
  <c r="A1178" i="55"/>
  <c r="A1177" i="55"/>
  <c r="A1176" i="55"/>
  <c r="A1175" i="55"/>
  <c r="A1174" i="55"/>
  <c r="A1173" i="55"/>
  <c r="A1172" i="55"/>
  <c r="A1171" i="55"/>
  <c r="A1170" i="55"/>
  <c r="A1169" i="55"/>
  <c r="A1168" i="55"/>
  <c r="A1167" i="55"/>
  <c r="A1166" i="55"/>
  <c r="A1165" i="55"/>
  <c r="A1164" i="55"/>
  <c r="A1163" i="55"/>
  <c r="A1162" i="55"/>
  <c r="A1161" i="55"/>
  <c r="A1160" i="55"/>
  <c r="A1159" i="55"/>
  <c r="A1158" i="55"/>
  <c r="A1157" i="55"/>
  <c r="A1156" i="55"/>
  <c r="A1155" i="55"/>
  <c r="A1154" i="55"/>
  <c r="A1153" i="55"/>
  <c r="A1152" i="55"/>
  <c r="A1151" i="55"/>
  <c r="A1150" i="55"/>
  <c r="A1149" i="55"/>
  <c r="A1148" i="55"/>
  <c r="A1147" i="55"/>
  <c r="A1146" i="55"/>
  <c r="A1145" i="55"/>
  <c r="A1144" i="55"/>
  <c r="A1143" i="55"/>
  <c r="A1142" i="55"/>
  <c r="A1141" i="55"/>
  <c r="A1140" i="55"/>
  <c r="A1139" i="55"/>
  <c r="A1138" i="55"/>
  <c r="A1137" i="55"/>
  <c r="A1136" i="55"/>
  <c r="A1135" i="55"/>
  <c r="A1134" i="55"/>
  <c r="A1133" i="55"/>
  <c r="A1132" i="55"/>
  <c r="A1131" i="55"/>
  <c r="A1130" i="55"/>
  <c r="A1129" i="55"/>
  <c r="A1128" i="55"/>
  <c r="A1127" i="55"/>
  <c r="A1126" i="55"/>
  <c r="A1125" i="55"/>
  <c r="A1124" i="55"/>
  <c r="A1123" i="55"/>
  <c r="A1122" i="55"/>
  <c r="A1121" i="55"/>
  <c r="A1120" i="55"/>
  <c r="A1119" i="55"/>
  <c r="A1118" i="55"/>
  <c r="A1117" i="55"/>
  <c r="A1116" i="55"/>
  <c r="A1115" i="55"/>
  <c r="A1114" i="55"/>
  <c r="A1113" i="55"/>
  <c r="A1112" i="55"/>
  <c r="A1111" i="55"/>
  <c r="A1110" i="55"/>
  <c r="A1109" i="55"/>
  <c r="A1108" i="55"/>
  <c r="A1107" i="55"/>
  <c r="A1106" i="55"/>
  <c r="A1105" i="55"/>
  <c r="A1104" i="55"/>
  <c r="A1103" i="55"/>
  <c r="A1102" i="55"/>
  <c r="A1101" i="55"/>
  <c r="A1100" i="55"/>
  <c r="A1099" i="55"/>
  <c r="A1098" i="55"/>
  <c r="A1097" i="55"/>
  <c r="A1096" i="55"/>
  <c r="A1095" i="55"/>
  <c r="A1094" i="55"/>
  <c r="A1093" i="55"/>
  <c r="A1092" i="55"/>
  <c r="A1091" i="55"/>
  <c r="A1090" i="55"/>
  <c r="A1089" i="55"/>
  <c r="A1088" i="55"/>
  <c r="A1087" i="55"/>
  <c r="A1086" i="55"/>
  <c r="A1085" i="55"/>
  <c r="A1084" i="55"/>
  <c r="A1083" i="55"/>
  <c r="A1082" i="55"/>
  <c r="A1081" i="55"/>
  <c r="A1080" i="55"/>
  <c r="A1079" i="55"/>
  <c r="A1078" i="55"/>
  <c r="A1077" i="55"/>
  <c r="A1076" i="55"/>
  <c r="A1075" i="55"/>
  <c r="A1074" i="55"/>
  <c r="A1073" i="55"/>
  <c r="A1072" i="55"/>
  <c r="A1071" i="55"/>
  <c r="A1070" i="55"/>
  <c r="A1069" i="55"/>
  <c r="A1068" i="55"/>
  <c r="A1067" i="55"/>
  <c r="A1066" i="55"/>
  <c r="A1065" i="55"/>
  <c r="A1064" i="55"/>
  <c r="A1063" i="55"/>
  <c r="A1062" i="55"/>
  <c r="A1061" i="55"/>
  <c r="A1060" i="55"/>
  <c r="A1059" i="55"/>
  <c r="A1058" i="55"/>
  <c r="A1057" i="55"/>
  <c r="A1056" i="55"/>
  <c r="A1055" i="55"/>
  <c r="A1054" i="55"/>
  <c r="A1053" i="55"/>
  <c r="A1052" i="55"/>
  <c r="A1051" i="55"/>
  <c r="A1050" i="55"/>
  <c r="A1049" i="55"/>
  <c r="A1048" i="55"/>
  <c r="A1047" i="55"/>
  <c r="A1046" i="55"/>
  <c r="A1045" i="55"/>
  <c r="A1044" i="55"/>
  <c r="A1043" i="55"/>
  <c r="A1042" i="55"/>
  <c r="A1041" i="55"/>
  <c r="A1040" i="55"/>
  <c r="A1039" i="55"/>
  <c r="A1038" i="55"/>
  <c r="A1037" i="55"/>
  <c r="A1036" i="55"/>
  <c r="A1035" i="55"/>
  <c r="A1034" i="55"/>
  <c r="A1033" i="55"/>
  <c r="A1032" i="55"/>
  <c r="A1031" i="55"/>
  <c r="A1030" i="55"/>
  <c r="A1029" i="55"/>
  <c r="A1028" i="55"/>
  <c r="A1027" i="55"/>
  <c r="A1026" i="55"/>
  <c r="A1025" i="55"/>
  <c r="A1024" i="55"/>
  <c r="A1023" i="55"/>
  <c r="A1022" i="55"/>
  <c r="A1021" i="55"/>
  <c r="A1020" i="55"/>
  <c r="A1019" i="55"/>
  <c r="A1018" i="55"/>
  <c r="A1017" i="55"/>
  <c r="A1016" i="55"/>
  <c r="A1015" i="55"/>
  <c r="A1014" i="55"/>
  <c r="A1013" i="55"/>
  <c r="A1012" i="55"/>
  <c r="A1011" i="55"/>
  <c r="A1010" i="55"/>
  <c r="A1009" i="55"/>
  <c r="A1008" i="55"/>
  <c r="A1007" i="55"/>
  <c r="A1006" i="55"/>
  <c r="A1005" i="55"/>
  <c r="A1004" i="55"/>
  <c r="A1003" i="55"/>
  <c r="A1002" i="55"/>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2000" i="53"/>
  <c r="A1999" i="53"/>
  <c r="A1998" i="53"/>
  <c r="A1997" i="53"/>
  <c r="A1996" i="53"/>
  <c r="A1995" i="53"/>
  <c r="A1994" i="53"/>
  <c r="A1993" i="53"/>
  <c r="A1992" i="53"/>
  <c r="A1991" i="53"/>
  <c r="A1990" i="53"/>
  <c r="A1989" i="53"/>
  <c r="A1988" i="53"/>
  <c r="A1987" i="53"/>
  <c r="A1986" i="53"/>
  <c r="A1985" i="53"/>
  <c r="A1984" i="53"/>
  <c r="A1983" i="53"/>
  <c r="A1982" i="53"/>
  <c r="A1981" i="53"/>
  <c r="A1980" i="53"/>
  <c r="A1979" i="53"/>
  <c r="A1978" i="53"/>
  <c r="A1977" i="53"/>
  <c r="A1976" i="53"/>
  <c r="A1975" i="53"/>
  <c r="A1974" i="53"/>
  <c r="A1973" i="53"/>
  <c r="A1972" i="53"/>
  <c r="A1971" i="53"/>
  <c r="A1970" i="53"/>
  <c r="A1969" i="53"/>
  <c r="A1968" i="53"/>
  <c r="A1967" i="53"/>
  <c r="A1966" i="53"/>
  <c r="A1965" i="53"/>
  <c r="A1964" i="53"/>
  <c r="A1963" i="53"/>
  <c r="A1962" i="53"/>
  <c r="A1961" i="53"/>
  <c r="A1960" i="53"/>
  <c r="A1959" i="53"/>
  <c r="A1958" i="53"/>
  <c r="A1957" i="53"/>
  <c r="A1956" i="53"/>
  <c r="A1955" i="53"/>
  <c r="A1954" i="53"/>
  <c r="A1953" i="53"/>
  <c r="A1952" i="53"/>
  <c r="A1951" i="53"/>
  <c r="A1950" i="53"/>
  <c r="A1949" i="53"/>
  <c r="A1948" i="53"/>
  <c r="A1947" i="53"/>
  <c r="A1946" i="53"/>
  <c r="A1945" i="53"/>
  <c r="A1944" i="53"/>
  <c r="A1943" i="53"/>
  <c r="A1942" i="53"/>
  <c r="A1941" i="53"/>
  <c r="A1940" i="53"/>
  <c r="A1939" i="53"/>
  <c r="A1938" i="53"/>
  <c r="A1937" i="53"/>
  <c r="A1936" i="53"/>
  <c r="A1935" i="53"/>
  <c r="A1934" i="53"/>
  <c r="A1933" i="53"/>
  <c r="A1932" i="53"/>
  <c r="A1931" i="53"/>
  <c r="A1930" i="53"/>
  <c r="A1929" i="53"/>
  <c r="A1928" i="53"/>
  <c r="A1927" i="53"/>
  <c r="A1926" i="53"/>
  <c r="A1925" i="53"/>
  <c r="A1924" i="53"/>
  <c r="A1923" i="53"/>
  <c r="A1922" i="53"/>
  <c r="A1921" i="53"/>
  <c r="A1920" i="53"/>
  <c r="A1919" i="53"/>
  <c r="A1918" i="53"/>
  <c r="A1917" i="53"/>
  <c r="A1916" i="53"/>
  <c r="A1915" i="53"/>
  <c r="A1914" i="53"/>
  <c r="A1913" i="53"/>
  <c r="A1912" i="53"/>
  <c r="A1911" i="53"/>
  <c r="A1910" i="53"/>
  <c r="A1909" i="53"/>
  <c r="A1908" i="53"/>
  <c r="A1907" i="53"/>
  <c r="A1906" i="53"/>
  <c r="A1905" i="53"/>
  <c r="A1904" i="53"/>
  <c r="A1903" i="53"/>
  <c r="A1902" i="53"/>
  <c r="A1901" i="53"/>
  <c r="A1900" i="53"/>
  <c r="A1899" i="53"/>
  <c r="A1898" i="53"/>
  <c r="A1897" i="53"/>
  <c r="A1896" i="53"/>
  <c r="A1895" i="53"/>
  <c r="A1894" i="53"/>
  <c r="A1893" i="53"/>
  <c r="A1892" i="53"/>
  <c r="A1891" i="53"/>
  <c r="A1890" i="53"/>
  <c r="A1889" i="53"/>
  <c r="A1888" i="53"/>
  <c r="A1887" i="53"/>
  <c r="A1886" i="53"/>
  <c r="A1885" i="53"/>
  <c r="A1884" i="53"/>
  <c r="A1883" i="53"/>
  <c r="A1882" i="53"/>
  <c r="A1881" i="53"/>
  <c r="A1880" i="53"/>
  <c r="A1879" i="53"/>
  <c r="A1878" i="53"/>
  <c r="A1877" i="53"/>
  <c r="A1876" i="53"/>
  <c r="A1875" i="53"/>
  <c r="A1874" i="53"/>
  <c r="A1873" i="53"/>
  <c r="A1872" i="53"/>
  <c r="A1871" i="53"/>
  <c r="A1870" i="53"/>
  <c r="A1869" i="53"/>
  <c r="A1868" i="53"/>
  <c r="A1867" i="53"/>
  <c r="A1866" i="53"/>
  <c r="A1865" i="53"/>
  <c r="A1864" i="53"/>
  <c r="A1863" i="53"/>
  <c r="A1862" i="53"/>
  <c r="A1861" i="53"/>
  <c r="A1860" i="53"/>
  <c r="A1859" i="53"/>
  <c r="A1858" i="53"/>
  <c r="A1857" i="53"/>
  <c r="A1856" i="53"/>
  <c r="A1855" i="53"/>
  <c r="A1854" i="53"/>
  <c r="A1853" i="53"/>
  <c r="A1852" i="53"/>
  <c r="A1851" i="53"/>
  <c r="A1850" i="53"/>
  <c r="A1849" i="53"/>
  <c r="A1848" i="53"/>
  <c r="A1847" i="53"/>
  <c r="A1846" i="53"/>
  <c r="A1845" i="53"/>
  <c r="A1844" i="53"/>
  <c r="A1843" i="53"/>
  <c r="A1842" i="53"/>
  <c r="A1841" i="53"/>
  <c r="A1840" i="53"/>
  <c r="A1839" i="53"/>
  <c r="A1838" i="53"/>
  <c r="A1837" i="53"/>
  <c r="A1836" i="53"/>
  <c r="A1835" i="53"/>
  <c r="A1834" i="53"/>
  <c r="A1833" i="53"/>
  <c r="A1832" i="53"/>
  <c r="A1831" i="53"/>
  <c r="A1830" i="53"/>
  <c r="A1829" i="53"/>
  <c r="A1828" i="53"/>
  <c r="A1827" i="53"/>
  <c r="A1826" i="53"/>
  <c r="A1825" i="53"/>
  <c r="A1824" i="53"/>
  <c r="A1823" i="53"/>
  <c r="A1822" i="53"/>
  <c r="A1821" i="53"/>
  <c r="A1820" i="53"/>
  <c r="A1819" i="53"/>
  <c r="A1818" i="53"/>
  <c r="A1817" i="53"/>
  <c r="A1816" i="53"/>
  <c r="A1815" i="53"/>
  <c r="A1814" i="53"/>
  <c r="A1813" i="53"/>
  <c r="A1812" i="53"/>
  <c r="A1811" i="53"/>
  <c r="A1810" i="53"/>
  <c r="A1809" i="53"/>
  <c r="A1808" i="53"/>
  <c r="A1807" i="53"/>
  <c r="A1806" i="53"/>
  <c r="A1805" i="53"/>
  <c r="A1804" i="53"/>
  <c r="A1803" i="53"/>
  <c r="A1802" i="53"/>
  <c r="A1801" i="53"/>
  <c r="A1800" i="53"/>
  <c r="A1799" i="53"/>
  <c r="A1798" i="53"/>
  <c r="A1797" i="53"/>
  <c r="A1796" i="53"/>
  <c r="A1795" i="53"/>
  <c r="A1794" i="53"/>
  <c r="A1793" i="53"/>
  <c r="A1792" i="53"/>
  <c r="A1791" i="53"/>
  <c r="A1790" i="53"/>
  <c r="A1789" i="53"/>
  <c r="A1788" i="53"/>
  <c r="A1787" i="53"/>
  <c r="A1786" i="53"/>
  <c r="A1785" i="53"/>
  <c r="A1784" i="53"/>
  <c r="A1783" i="53"/>
  <c r="A1782" i="53"/>
  <c r="A1781" i="53"/>
  <c r="A1780" i="53"/>
  <c r="A1779" i="53"/>
  <c r="A1778" i="53"/>
  <c r="A1777" i="53"/>
  <c r="A1776" i="53"/>
  <c r="A1775" i="53"/>
  <c r="A1774" i="53"/>
  <c r="A1773" i="53"/>
  <c r="A1772" i="53"/>
  <c r="A1771" i="53"/>
  <c r="A1770" i="53"/>
  <c r="A1769" i="53"/>
  <c r="A1768" i="53"/>
  <c r="A1767" i="53"/>
  <c r="A1766" i="53"/>
  <c r="A1765" i="53"/>
  <c r="A1764" i="53"/>
  <c r="A1763" i="53"/>
  <c r="A1762" i="53"/>
  <c r="A1761" i="53"/>
  <c r="A1760" i="53"/>
  <c r="A1759" i="53"/>
  <c r="A1758" i="53"/>
  <c r="A1757" i="53"/>
  <c r="A1756" i="53"/>
  <c r="A1755" i="53"/>
  <c r="A1754" i="53"/>
  <c r="A1753" i="53"/>
  <c r="A1752" i="53"/>
  <c r="A1751" i="53"/>
  <c r="A1750" i="53"/>
  <c r="A1749" i="53"/>
  <c r="A1748" i="53"/>
  <c r="A1747" i="53"/>
  <c r="A1746" i="53"/>
  <c r="A1745" i="53"/>
  <c r="A1744" i="53"/>
  <c r="A1743" i="53"/>
  <c r="A1742" i="53"/>
  <c r="A1741" i="53"/>
  <c r="A1740" i="53"/>
  <c r="A1739" i="53"/>
  <c r="A1738" i="53"/>
  <c r="A1737" i="53"/>
  <c r="A1736" i="53"/>
  <c r="A1735" i="53"/>
  <c r="A1734" i="53"/>
  <c r="A1733" i="53"/>
  <c r="A1732" i="53"/>
  <c r="A1731" i="53"/>
  <c r="A1730" i="53"/>
  <c r="A1729" i="53"/>
  <c r="A1728" i="53"/>
  <c r="A1727" i="53"/>
  <c r="A1726" i="53"/>
  <c r="A1725" i="53"/>
  <c r="A1724" i="53"/>
  <c r="A1723" i="53"/>
  <c r="A1722" i="53"/>
  <c r="A1721" i="53"/>
  <c r="A1720" i="53"/>
  <c r="A1719" i="53"/>
  <c r="A1718" i="53"/>
  <c r="A1717" i="53"/>
  <c r="A1716" i="53"/>
  <c r="A1715" i="53"/>
  <c r="A1714" i="53"/>
  <c r="A1713" i="53"/>
  <c r="A1712" i="53"/>
  <c r="A1711" i="53"/>
  <c r="A1710" i="53"/>
  <c r="A1709" i="53"/>
  <c r="A1708" i="53"/>
  <c r="A1707" i="53"/>
  <c r="A1706" i="53"/>
  <c r="A1705" i="53"/>
  <c r="A1704" i="53"/>
  <c r="A1703" i="53"/>
  <c r="A1702" i="53"/>
  <c r="A1701" i="53"/>
  <c r="A1700" i="53"/>
  <c r="A1699" i="53"/>
  <c r="A1698" i="53"/>
  <c r="A1697" i="53"/>
  <c r="A1696" i="53"/>
  <c r="A1695" i="53"/>
  <c r="A1694" i="53"/>
  <c r="A1693" i="53"/>
  <c r="A1692" i="53"/>
  <c r="A1691" i="53"/>
  <c r="A1690" i="53"/>
  <c r="A1689" i="53"/>
  <c r="A1688" i="53"/>
  <c r="A1687" i="53"/>
  <c r="A1686" i="53"/>
  <c r="A1685" i="53"/>
  <c r="A1684" i="53"/>
  <c r="A1683" i="53"/>
  <c r="A1682" i="53"/>
  <c r="A1681" i="53"/>
  <c r="A1680" i="53"/>
  <c r="A1679" i="53"/>
  <c r="A1678" i="53"/>
  <c r="A1677" i="53"/>
  <c r="A1676" i="53"/>
  <c r="A1675" i="53"/>
  <c r="A1674" i="53"/>
  <c r="A1673" i="53"/>
  <c r="A1672" i="53"/>
  <c r="A1671" i="53"/>
  <c r="A1670" i="53"/>
  <c r="A1669" i="53"/>
  <c r="A1668" i="53"/>
  <c r="A1667" i="53"/>
  <c r="A1666" i="53"/>
  <c r="A1665" i="53"/>
  <c r="A1664" i="53"/>
  <c r="A1663" i="53"/>
  <c r="A1662" i="53"/>
  <c r="A1661" i="53"/>
  <c r="A1660" i="53"/>
  <c r="A1659" i="53"/>
  <c r="A1658" i="53"/>
  <c r="A1657" i="53"/>
  <c r="A1656" i="53"/>
  <c r="A1655" i="53"/>
  <c r="A1654" i="53"/>
  <c r="A1653" i="53"/>
  <c r="A1652" i="53"/>
  <c r="A1651" i="53"/>
  <c r="A1650" i="53"/>
  <c r="A1649" i="53"/>
  <c r="A1648" i="53"/>
  <c r="A1647" i="53"/>
  <c r="A1646" i="53"/>
  <c r="A1645" i="53"/>
  <c r="A1644" i="53"/>
  <c r="A1643" i="53"/>
  <c r="A1642" i="53"/>
  <c r="A1641" i="53"/>
  <c r="A1640" i="53"/>
  <c r="A1639" i="53"/>
  <c r="A1638" i="53"/>
  <c r="A1637" i="53"/>
  <c r="A1636" i="53"/>
  <c r="A1635" i="53"/>
  <c r="A1634" i="53"/>
  <c r="A1633" i="53"/>
  <c r="A1632" i="53"/>
  <c r="A1631" i="53"/>
  <c r="A1630" i="53"/>
  <c r="A1629" i="53"/>
  <c r="A1628" i="53"/>
  <c r="A1627" i="53"/>
  <c r="A1626" i="53"/>
  <c r="A1625" i="53"/>
  <c r="A1624" i="53"/>
  <c r="A1623" i="53"/>
  <c r="A1622" i="53"/>
  <c r="A1621" i="53"/>
  <c r="A1620" i="53"/>
  <c r="A1619" i="53"/>
  <c r="A1618" i="53"/>
  <c r="A1617" i="53"/>
  <c r="A1616" i="53"/>
  <c r="A1615" i="53"/>
  <c r="A1614" i="53"/>
  <c r="A1613" i="53"/>
  <c r="A1612" i="53"/>
  <c r="A1611" i="53"/>
  <c r="A1610" i="53"/>
  <c r="A1609" i="53"/>
  <c r="A1608" i="53"/>
  <c r="A1607" i="53"/>
  <c r="A1606" i="53"/>
  <c r="A1605" i="53"/>
  <c r="A1604" i="53"/>
  <c r="A1603" i="53"/>
  <c r="A1602" i="53"/>
  <c r="A1601" i="53"/>
  <c r="A1600" i="53"/>
  <c r="A1599" i="53"/>
  <c r="A1598" i="53"/>
  <c r="A1597" i="53"/>
  <c r="A1596" i="53"/>
  <c r="A1595" i="53"/>
  <c r="A1594" i="53"/>
  <c r="A1593" i="53"/>
  <c r="A1592" i="53"/>
  <c r="A1591" i="53"/>
  <c r="A1590" i="53"/>
  <c r="A1589" i="53"/>
  <c r="A1588" i="53"/>
  <c r="A1587" i="53"/>
  <c r="A1586" i="53"/>
  <c r="A1585" i="53"/>
  <c r="A1584" i="53"/>
  <c r="A1583" i="53"/>
  <c r="A1582" i="53"/>
  <c r="A1581" i="53"/>
  <c r="A1580" i="53"/>
  <c r="A1579" i="53"/>
  <c r="A1578" i="53"/>
  <c r="A1577" i="53"/>
  <c r="A1576" i="53"/>
  <c r="A1575" i="53"/>
  <c r="A1574" i="53"/>
  <c r="A1573" i="53"/>
  <c r="A1572" i="53"/>
  <c r="A1571" i="53"/>
  <c r="A1570" i="53"/>
  <c r="A1569" i="53"/>
  <c r="A1568" i="53"/>
  <c r="A1567" i="53"/>
  <c r="A1566" i="53"/>
  <c r="A1565" i="53"/>
  <c r="A1564" i="53"/>
  <c r="A1563" i="53"/>
  <c r="A1562" i="53"/>
  <c r="A1561" i="53"/>
  <c r="A1560" i="53"/>
  <c r="A1559" i="53"/>
  <c r="A1558" i="53"/>
  <c r="A1557" i="53"/>
  <c r="A1556" i="53"/>
  <c r="A1555" i="53"/>
  <c r="A1554" i="53"/>
  <c r="A1553" i="53"/>
  <c r="A1552" i="53"/>
  <c r="A1551" i="53"/>
  <c r="A1550" i="53"/>
  <c r="A1549" i="53"/>
  <c r="A1548" i="53"/>
  <c r="A1547" i="53"/>
  <c r="A1546" i="53"/>
  <c r="A1545" i="53"/>
  <c r="A1544" i="53"/>
  <c r="A1543" i="53"/>
  <c r="A1542" i="53"/>
  <c r="A1541" i="53"/>
  <c r="A1540" i="53"/>
  <c r="A1539" i="53"/>
  <c r="A1538" i="53"/>
  <c r="A1537" i="53"/>
  <c r="A1536" i="53"/>
  <c r="A1535" i="53"/>
  <c r="A1534" i="53"/>
  <c r="A1533" i="53"/>
  <c r="A1532" i="53"/>
  <c r="A1531" i="53"/>
  <c r="A1530" i="53"/>
  <c r="A1529" i="53"/>
  <c r="A1528" i="53"/>
  <c r="A1527" i="53"/>
  <c r="A1526" i="53"/>
  <c r="A1525" i="53"/>
  <c r="A1524" i="53"/>
  <c r="A1523" i="53"/>
  <c r="A1522" i="53"/>
  <c r="A1521" i="53"/>
  <c r="A1520" i="53"/>
  <c r="A1519" i="53"/>
  <c r="A1518" i="53"/>
  <c r="A1517" i="53"/>
  <c r="A1516" i="53"/>
  <c r="A1515" i="53"/>
  <c r="A1514" i="53"/>
  <c r="A1513" i="53"/>
  <c r="A1512" i="53"/>
  <c r="A1511" i="53"/>
  <c r="A1510" i="53"/>
  <c r="A1509" i="53"/>
  <c r="A1508" i="53"/>
  <c r="A1507" i="53"/>
  <c r="A1506" i="53"/>
  <c r="A1505" i="53"/>
  <c r="A1504" i="53"/>
  <c r="A1503" i="53"/>
  <c r="A1502" i="53"/>
  <c r="A1501" i="53"/>
  <c r="A1500" i="53"/>
  <c r="A1499" i="53"/>
  <c r="A1498" i="53"/>
  <c r="A1497" i="53"/>
  <c r="A1496" i="53"/>
  <c r="A1495" i="53"/>
  <c r="A1494" i="53"/>
  <c r="A1493" i="53"/>
  <c r="A1492" i="53"/>
  <c r="A1491" i="53"/>
  <c r="A1490" i="53"/>
  <c r="A1489" i="53"/>
  <c r="A1488" i="53"/>
  <c r="A1487" i="53"/>
  <c r="A1486" i="53"/>
  <c r="A1485" i="53"/>
  <c r="A1484" i="53"/>
  <c r="A1483" i="53"/>
  <c r="A1482" i="53"/>
  <c r="A1481" i="53"/>
  <c r="A1480" i="53"/>
  <c r="A1479" i="53"/>
  <c r="A1478" i="53"/>
  <c r="A1477" i="53"/>
  <c r="A1476" i="53"/>
  <c r="A1475" i="53"/>
  <c r="A1474" i="53"/>
  <c r="A1473" i="53"/>
  <c r="A1472" i="53"/>
  <c r="A1471" i="53"/>
  <c r="A1470" i="53"/>
  <c r="A1469" i="53"/>
  <c r="A1468" i="53"/>
  <c r="A1467" i="53"/>
  <c r="A1466" i="53"/>
  <c r="A1465" i="53"/>
  <c r="A1464" i="53"/>
  <c r="A1463" i="53"/>
  <c r="A1462" i="53"/>
  <c r="A1461" i="53"/>
  <c r="A1460" i="53"/>
  <c r="A1459" i="53"/>
  <c r="A1458" i="53"/>
  <c r="A1457" i="53"/>
  <c r="A1456" i="53"/>
  <c r="A1455" i="53"/>
  <c r="A1454" i="53"/>
  <c r="A1453" i="53"/>
  <c r="A1452" i="53"/>
  <c r="A1451" i="53"/>
  <c r="A1450" i="53"/>
  <c r="A1449" i="53"/>
  <c r="A1448" i="53"/>
  <c r="A1447" i="53"/>
  <c r="A1446" i="53"/>
  <c r="A1445" i="53"/>
  <c r="A1444" i="53"/>
  <c r="A1443" i="53"/>
  <c r="A1442" i="53"/>
  <c r="A1441" i="53"/>
  <c r="A1440" i="53"/>
  <c r="A1439" i="53"/>
  <c r="A1438" i="53"/>
  <c r="A1437" i="53"/>
  <c r="A1436" i="53"/>
  <c r="A1435" i="53"/>
  <c r="A1434" i="53"/>
  <c r="A1433" i="53"/>
  <c r="A1432" i="53"/>
  <c r="A1431" i="53"/>
  <c r="A1430" i="53"/>
  <c r="A1429" i="53"/>
  <c r="A1428" i="53"/>
  <c r="A1427" i="53"/>
  <c r="A1426" i="53"/>
  <c r="A1425" i="53"/>
  <c r="A1424" i="53"/>
  <c r="A1423" i="53"/>
  <c r="A1422" i="53"/>
  <c r="A1421" i="53"/>
  <c r="A1420" i="53"/>
  <c r="A1419" i="53"/>
  <c r="A1418" i="53"/>
  <c r="A1417" i="53"/>
  <c r="A1416" i="53"/>
  <c r="A1415" i="53"/>
  <c r="A1414" i="53"/>
  <c r="A1413" i="53"/>
  <c r="A1412" i="53"/>
  <c r="A1411" i="53"/>
  <c r="A1410" i="53"/>
  <c r="A1409" i="53"/>
  <c r="A1408" i="53"/>
  <c r="A1407" i="53"/>
  <c r="A1406" i="53"/>
  <c r="A1405" i="53"/>
  <c r="A1404" i="53"/>
  <c r="A1403" i="53"/>
  <c r="A1402" i="53"/>
  <c r="A1401" i="53"/>
  <c r="A1400" i="53"/>
  <c r="A1399" i="53"/>
  <c r="A1398" i="53"/>
  <c r="A1397" i="53"/>
  <c r="A1396" i="53"/>
  <c r="A1395" i="53"/>
  <c r="A1394" i="53"/>
  <c r="A1393" i="53"/>
  <c r="A1392" i="53"/>
  <c r="A1391" i="53"/>
  <c r="A1390" i="53"/>
  <c r="A1389" i="53"/>
  <c r="A1388" i="53"/>
  <c r="A1387" i="53"/>
  <c r="A1386" i="53"/>
  <c r="A1385" i="53"/>
  <c r="A1384" i="53"/>
  <c r="A1383" i="53"/>
  <c r="A1382" i="53"/>
  <c r="A1381" i="53"/>
  <c r="A1380" i="53"/>
  <c r="A1379" i="53"/>
  <c r="A1378" i="53"/>
  <c r="A1377" i="53"/>
  <c r="A1376" i="53"/>
  <c r="A1375" i="53"/>
  <c r="A1374" i="53"/>
  <c r="A1373" i="53"/>
  <c r="A1372" i="53"/>
  <c r="A1371" i="53"/>
  <c r="A1370" i="53"/>
  <c r="A1369" i="53"/>
  <c r="A1368" i="53"/>
  <c r="A1367" i="53"/>
  <c r="A1366" i="53"/>
  <c r="A1365" i="53"/>
  <c r="A1364" i="53"/>
  <c r="A1363" i="53"/>
  <c r="A1362" i="53"/>
  <c r="A1361" i="53"/>
  <c r="A1360" i="53"/>
  <c r="A1359" i="53"/>
  <c r="A1358" i="53"/>
  <c r="A1357" i="53"/>
  <c r="A1356" i="53"/>
  <c r="A1355" i="53"/>
  <c r="A1354" i="53"/>
  <c r="A1353" i="53"/>
  <c r="A1352" i="53"/>
  <c r="A1351" i="53"/>
  <c r="A1350" i="53"/>
  <c r="A1349" i="53"/>
  <c r="A1348" i="53"/>
  <c r="A1347" i="53"/>
  <c r="A1346" i="53"/>
  <c r="A1345" i="53"/>
  <c r="A1344" i="53"/>
  <c r="A1343" i="53"/>
  <c r="A1342" i="53"/>
  <c r="A1341" i="53"/>
  <c r="A1340" i="53"/>
  <c r="A1339" i="53"/>
  <c r="A1338" i="53"/>
  <c r="A1337" i="53"/>
  <c r="A1336" i="53"/>
  <c r="A1335" i="53"/>
  <c r="A1334" i="53"/>
  <c r="A1333" i="53"/>
  <c r="A1332" i="53"/>
  <c r="A1331" i="53"/>
  <c r="A1330" i="53"/>
  <c r="A1329" i="53"/>
  <c r="A1328" i="53"/>
  <c r="A1327" i="53"/>
  <c r="A1326" i="53"/>
  <c r="A1325" i="53"/>
  <c r="A1324" i="53"/>
  <c r="A1323" i="53"/>
  <c r="A1322" i="53"/>
  <c r="A1321" i="53"/>
  <c r="A1320" i="53"/>
  <c r="A1319" i="53"/>
  <c r="A1318" i="53"/>
  <c r="A1317" i="53"/>
  <c r="A1316" i="53"/>
  <c r="A1315" i="53"/>
  <c r="A1314" i="53"/>
  <c r="A1313" i="53"/>
  <c r="A1312" i="53"/>
  <c r="A1311" i="53"/>
  <c r="A1310" i="53"/>
  <c r="A1309" i="53"/>
  <c r="A1308" i="53"/>
  <c r="A1307" i="53"/>
  <c r="A1306" i="53"/>
  <c r="A1305" i="53"/>
  <c r="A1304" i="53"/>
  <c r="A1303" i="53"/>
  <c r="A1302" i="53"/>
  <c r="A1301" i="53"/>
  <c r="A1300" i="53"/>
  <c r="A1299" i="53"/>
  <c r="A1298" i="53"/>
  <c r="A1297" i="53"/>
  <c r="A1296" i="53"/>
  <c r="A1295" i="53"/>
  <c r="A1294" i="53"/>
  <c r="A1293" i="53"/>
  <c r="A1292" i="53"/>
  <c r="A1291" i="53"/>
  <c r="A1290" i="53"/>
  <c r="A1289" i="53"/>
  <c r="A1288" i="53"/>
  <c r="A1287" i="53"/>
  <c r="A1286" i="53"/>
  <c r="A1285" i="53"/>
  <c r="A1284" i="53"/>
  <c r="A1283" i="53"/>
  <c r="A1282" i="53"/>
  <c r="A1281" i="53"/>
  <c r="A1280" i="53"/>
  <c r="A1279" i="53"/>
  <c r="A1278" i="53"/>
  <c r="A1277" i="53"/>
  <c r="A1276" i="53"/>
  <c r="A1275" i="53"/>
  <c r="A1274" i="53"/>
  <c r="A1273" i="53"/>
  <c r="A1272" i="53"/>
  <c r="A1271" i="53"/>
  <c r="A1270" i="53"/>
  <c r="A1269" i="53"/>
  <c r="A1268" i="53"/>
  <c r="A1267" i="53"/>
  <c r="A1266" i="53"/>
  <c r="A1265" i="53"/>
  <c r="A1264" i="53"/>
  <c r="A1263" i="53"/>
  <c r="A1262" i="53"/>
  <c r="A1261" i="53"/>
  <c r="A1260" i="53"/>
  <c r="A1259" i="53"/>
  <c r="A1258" i="53"/>
  <c r="A1257" i="53"/>
  <c r="A1256" i="53"/>
  <c r="A1255" i="53"/>
  <c r="A1254" i="53"/>
  <c r="A1253" i="53"/>
  <c r="A1252" i="53"/>
  <c r="A1251" i="53"/>
  <c r="A1250" i="53"/>
  <c r="A1249" i="53"/>
  <c r="A1248" i="53"/>
  <c r="A1247" i="53"/>
  <c r="A1246" i="53"/>
  <c r="A1245" i="53"/>
  <c r="A1244" i="53"/>
  <c r="A1243" i="53"/>
  <c r="A1242" i="53"/>
  <c r="A1241" i="53"/>
  <c r="A1240" i="53"/>
  <c r="A1239" i="53"/>
  <c r="A1238" i="53"/>
  <c r="A1237" i="53"/>
  <c r="A1236" i="53"/>
  <c r="A1235" i="53"/>
  <c r="A1234" i="53"/>
  <c r="A1233" i="53"/>
  <c r="A1232" i="53"/>
  <c r="A1231" i="53"/>
  <c r="A1230" i="53"/>
  <c r="A1229" i="53"/>
  <c r="A1228" i="53"/>
  <c r="A1227" i="53"/>
  <c r="A1226" i="53"/>
  <c r="A1225" i="53"/>
  <c r="A1224" i="53"/>
  <c r="A1223" i="53"/>
  <c r="A1222" i="53"/>
  <c r="A1221" i="53"/>
  <c r="A1220" i="53"/>
  <c r="A1219" i="53"/>
  <c r="A1218" i="53"/>
  <c r="A1217" i="53"/>
  <c r="A1216" i="53"/>
  <c r="A1215" i="53"/>
  <c r="A1214" i="53"/>
  <c r="A1213" i="53"/>
  <c r="A1212" i="53"/>
  <c r="A1211" i="53"/>
  <c r="A1210" i="53"/>
  <c r="A1209" i="53"/>
  <c r="A1208" i="53"/>
  <c r="A1207" i="53"/>
  <c r="A1206" i="53"/>
  <c r="A1205" i="53"/>
  <c r="A1204" i="53"/>
  <c r="A1203" i="53"/>
  <c r="A1202" i="53"/>
  <c r="A1201" i="53"/>
  <c r="A1200" i="53"/>
  <c r="A1199" i="53"/>
  <c r="A1198" i="53"/>
  <c r="A1197" i="53"/>
  <c r="A1196" i="53"/>
  <c r="A1195" i="53"/>
  <c r="A1194" i="53"/>
  <c r="A1193" i="53"/>
  <c r="A1192" i="53"/>
  <c r="A1191" i="53"/>
  <c r="A1190" i="53"/>
  <c r="A1189" i="53"/>
  <c r="A1188" i="53"/>
  <c r="A1187" i="53"/>
  <c r="A1186" i="53"/>
  <c r="A1185" i="53"/>
  <c r="A1184" i="53"/>
  <c r="A1183" i="53"/>
  <c r="A1182" i="53"/>
  <c r="A1181" i="53"/>
  <c r="A1180" i="53"/>
  <c r="A1179" i="53"/>
  <c r="A1178" i="53"/>
  <c r="A1177" i="53"/>
  <c r="A1176" i="53"/>
  <c r="A1175" i="53"/>
  <c r="A1174" i="53"/>
  <c r="A1173" i="53"/>
  <c r="A1172" i="53"/>
  <c r="A1171" i="53"/>
  <c r="A1170" i="53"/>
  <c r="A1169" i="53"/>
  <c r="A1168" i="53"/>
  <c r="A1167" i="53"/>
  <c r="A1166" i="53"/>
  <c r="A1165" i="53"/>
  <c r="A1164" i="53"/>
  <c r="A1163" i="53"/>
  <c r="A1162" i="53"/>
  <c r="A1161" i="53"/>
  <c r="A1160" i="53"/>
  <c r="A1159" i="53"/>
  <c r="A1158" i="53"/>
  <c r="A1157" i="53"/>
  <c r="A1156" i="53"/>
  <c r="A1155" i="53"/>
  <c r="A1154" i="53"/>
  <c r="A1153" i="53"/>
  <c r="A1152" i="53"/>
  <c r="A1151" i="53"/>
  <c r="A1150" i="53"/>
  <c r="A1149" i="53"/>
  <c r="A1148" i="53"/>
  <c r="A1147" i="53"/>
  <c r="A1146" i="53"/>
  <c r="A1145" i="53"/>
  <c r="A1144" i="53"/>
  <c r="A1143" i="53"/>
  <c r="A1142" i="53"/>
  <c r="A1141" i="53"/>
  <c r="A1140" i="53"/>
  <c r="A1139" i="53"/>
  <c r="A1138" i="53"/>
  <c r="A1137" i="53"/>
  <c r="A1136" i="53"/>
  <c r="A1135" i="53"/>
  <c r="A1134" i="53"/>
  <c r="A1133" i="53"/>
  <c r="A1132" i="53"/>
  <c r="A1131" i="53"/>
  <c r="A1130" i="53"/>
  <c r="A1129" i="53"/>
  <c r="A1128" i="53"/>
  <c r="A1127" i="53"/>
  <c r="A1126" i="53"/>
  <c r="A1125" i="53"/>
  <c r="A1124" i="53"/>
  <c r="A1123" i="53"/>
  <c r="A1122" i="53"/>
  <c r="A1121" i="53"/>
  <c r="A1120" i="53"/>
  <c r="A1119" i="53"/>
  <c r="A1118" i="53"/>
  <c r="A1117" i="53"/>
  <c r="A1116" i="53"/>
  <c r="A1115" i="53"/>
  <c r="A1114" i="53"/>
  <c r="A1113" i="53"/>
  <c r="A1112" i="53"/>
  <c r="A1111" i="53"/>
  <c r="A1110" i="53"/>
  <c r="A1109" i="53"/>
  <c r="A1108" i="53"/>
  <c r="A1107" i="53"/>
  <c r="A1106" i="53"/>
  <c r="A1105" i="53"/>
  <c r="A1104" i="53"/>
  <c r="A1103" i="53"/>
  <c r="A1102" i="53"/>
  <c r="A1101" i="53"/>
  <c r="A1100" i="53"/>
  <c r="A1099" i="53"/>
  <c r="A1098" i="53"/>
  <c r="A1097" i="53"/>
  <c r="A1096" i="53"/>
  <c r="A1095" i="53"/>
  <c r="A1094" i="53"/>
  <c r="A1093" i="53"/>
  <c r="A1092" i="53"/>
  <c r="A1091" i="53"/>
  <c r="A1090" i="53"/>
  <c r="A1089" i="53"/>
  <c r="A1088" i="53"/>
  <c r="A1087" i="53"/>
  <c r="A1086" i="53"/>
  <c r="A1085" i="53"/>
  <c r="A1084" i="53"/>
  <c r="A1083" i="53"/>
  <c r="A1082" i="53"/>
  <c r="A1081" i="53"/>
  <c r="A1080" i="53"/>
  <c r="A1079" i="53"/>
  <c r="A1078" i="53"/>
  <c r="A1077" i="53"/>
  <c r="A1076" i="53"/>
  <c r="A1075" i="53"/>
  <c r="A1074" i="53"/>
  <c r="A1073" i="53"/>
  <c r="A1072" i="53"/>
  <c r="A1071" i="53"/>
  <c r="A1070" i="53"/>
  <c r="A1069" i="53"/>
  <c r="A1068" i="53"/>
  <c r="A1067" i="53"/>
  <c r="A1066" i="53"/>
  <c r="A1065" i="53"/>
  <c r="A1064" i="53"/>
  <c r="A1063" i="53"/>
  <c r="A1062" i="53"/>
  <c r="A1061" i="53"/>
  <c r="A1060" i="53"/>
  <c r="A1059" i="53"/>
  <c r="A1058" i="53"/>
  <c r="A1057" i="53"/>
  <c r="A1056" i="53"/>
  <c r="A1055" i="53"/>
  <c r="A1054" i="53"/>
  <c r="A1053" i="53"/>
  <c r="A1052" i="53"/>
  <c r="A1051" i="53"/>
  <c r="A1050" i="53"/>
  <c r="A1049" i="53"/>
  <c r="A1048" i="53"/>
  <c r="A1047" i="53"/>
  <c r="A1046" i="53"/>
  <c r="A1045" i="53"/>
  <c r="A1044" i="53"/>
  <c r="A1043" i="53"/>
  <c r="A1042" i="53"/>
  <c r="A1041" i="53"/>
  <c r="A1040" i="53"/>
  <c r="A1039" i="53"/>
  <c r="A1038" i="53"/>
  <c r="A1037" i="53"/>
  <c r="A1036" i="53"/>
  <c r="A1035" i="53"/>
  <c r="A1034" i="53"/>
  <c r="A1033" i="53"/>
  <c r="A1032" i="53"/>
  <c r="A1031" i="53"/>
  <c r="A1030" i="53"/>
  <c r="A1029" i="53"/>
  <c r="A1028" i="53"/>
  <c r="A1027" i="53"/>
  <c r="A1026" i="53"/>
  <c r="A1025" i="53"/>
  <c r="A1024" i="53"/>
  <c r="A1023" i="53"/>
  <c r="A1022" i="53"/>
  <c r="A1021" i="53"/>
  <c r="A1020" i="53"/>
  <c r="A1019" i="53"/>
  <c r="A1018" i="53"/>
  <c r="A1017" i="53"/>
  <c r="A1016" i="53"/>
  <c r="A1015" i="53"/>
  <c r="A1014" i="53"/>
  <c r="A1013" i="53"/>
  <c r="A1012" i="53"/>
  <c r="A1011" i="53"/>
  <c r="A1010" i="53"/>
  <c r="A1009" i="53"/>
  <c r="A1008" i="53"/>
  <c r="A1007" i="53"/>
  <c r="A1006" i="53"/>
  <c r="A1005" i="53"/>
  <c r="A1004" i="53"/>
  <c r="A1003" i="53"/>
  <c r="A1002" i="53"/>
  <c r="A1001" i="53"/>
  <c r="A1000" i="53"/>
  <c r="A999" i="53"/>
  <c r="A998" i="53"/>
  <c r="A997" i="53"/>
  <c r="A996" i="53"/>
  <c r="A995" i="53"/>
  <c r="A994" i="53"/>
  <c r="A993" i="53"/>
  <c r="A992" i="53"/>
  <c r="A991" i="53"/>
  <c r="A990" i="53"/>
  <c r="A989" i="53"/>
  <c r="A988" i="53"/>
  <c r="A987" i="53"/>
  <c r="A986" i="53"/>
  <c r="A985" i="53"/>
  <c r="A984" i="53"/>
  <c r="A983" i="53"/>
  <c r="A982" i="53"/>
  <c r="A981" i="53"/>
  <c r="A980" i="53"/>
  <c r="A979" i="53"/>
  <c r="A978" i="53"/>
  <c r="A977" i="53"/>
  <c r="A976" i="53"/>
  <c r="A975" i="53"/>
  <c r="A974" i="53"/>
  <c r="A973" i="53"/>
  <c r="A972" i="53"/>
  <c r="A971" i="53"/>
  <c r="A970" i="53"/>
  <c r="A969" i="53"/>
  <c r="A968" i="53"/>
  <c r="A967" i="53"/>
  <c r="A966" i="53"/>
  <c r="A965" i="53"/>
  <c r="A964" i="53"/>
  <c r="A963" i="53"/>
  <c r="A962" i="53"/>
  <c r="A961" i="53"/>
  <c r="A960" i="53"/>
  <c r="A959" i="53"/>
  <c r="A958" i="53"/>
  <c r="A957" i="53"/>
  <c r="A956" i="53"/>
  <c r="A955" i="53"/>
  <c r="A954" i="53"/>
  <c r="A953" i="53"/>
  <c r="A952" i="53"/>
  <c r="A951" i="53"/>
  <c r="A950" i="53"/>
  <c r="A949" i="53"/>
  <c r="A948" i="53"/>
  <c r="A947" i="53"/>
  <c r="A946" i="53"/>
  <c r="A945" i="53"/>
  <c r="A944" i="53"/>
  <c r="A943" i="53"/>
  <c r="A942" i="53"/>
  <c r="A941" i="53"/>
  <c r="A940" i="53"/>
  <c r="A939" i="53"/>
  <c r="A938" i="53"/>
  <c r="A937" i="53"/>
  <c r="A936" i="53"/>
  <c r="A935" i="53"/>
  <c r="A934" i="53"/>
  <c r="A933" i="53"/>
  <c r="A932" i="53"/>
  <c r="A931" i="53"/>
  <c r="A930" i="53"/>
  <c r="A929" i="53"/>
  <c r="A928" i="53"/>
  <c r="A927" i="53"/>
  <c r="A926" i="53"/>
  <c r="A925" i="53"/>
  <c r="A924" i="53"/>
  <c r="A923" i="53"/>
  <c r="A922" i="53"/>
  <c r="A921" i="53"/>
  <c r="A920" i="53"/>
  <c r="A919" i="53"/>
  <c r="A918" i="53"/>
  <c r="A917" i="53"/>
  <c r="A916" i="53"/>
  <c r="A915" i="53"/>
  <c r="A914" i="53"/>
  <c r="A913" i="53"/>
  <c r="A912" i="53"/>
  <c r="A911" i="53"/>
  <c r="A910" i="53"/>
  <c r="A909" i="53"/>
  <c r="A908" i="53"/>
  <c r="A907" i="53"/>
  <c r="A906" i="53"/>
  <c r="A905" i="53"/>
  <c r="A904" i="53"/>
  <c r="A903" i="53"/>
  <c r="A902" i="53"/>
  <c r="A901" i="53"/>
  <c r="A900" i="53"/>
  <c r="A899" i="53"/>
  <c r="A898" i="53"/>
  <c r="A897" i="53"/>
  <c r="A896" i="53"/>
  <c r="A895" i="53"/>
  <c r="A894" i="53"/>
  <c r="A893" i="53"/>
  <c r="A892" i="53"/>
  <c r="A891" i="53"/>
  <c r="A890" i="53"/>
  <c r="A889" i="53"/>
  <c r="A888" i="53"/>
  <c r="A887" i="53"/>
  <c r="A886" i="53"/>
  <c r="A885" i="53"/>
  <c r="A884" i="53"/>
  <c r="A883" i="53"/>
  <c r="A882" i="53"/>
  <c r="A881" i="53"/>
  <c r="A880" i="53"/>
  <c r="A879" i="53"/>
  <c r="A878" i="53"/>
  <c r="A877" i="53"/>
  <c r="A876" i="53"/>
  <c r="A875" i="53"/>
  <c r="A874" i="53"/>
  <c r="A873" i="53"/>
  <c r="A872" i="53"/>
  <c r="A871" i="53"/>
  <c r="A870" i="53"/>
  <c r="A869" i="53"/>
  <c r="A868" i="53"/>
  <c r="A867" i="53"/>
  <c r="A866" i="53"/>
  <c r="A865" i="53"/>
  <c r="A864" i="53"/>
  <c r="A863" i="53"/>
  <c r="A862" i="53"/>
  <c r="A861" i="53"/>
  <c r="A860" i="53"/>
  <c r="A859" i="53"/>
  <c r="A858" i="53"/>
  <c r="A857" i="53"/>
  <c r="A856" i="53"/>
  <c r="A855" i="53"/>
  <c r="A854" i="53"/>
  <c r="A853" i="53"/>
  <c r="A852" i="53"/>
  <c r="A851" i="53"/>
  <c r="A850" i="53"/>
  <c r="A849" i="53"/>
  <c r="A848" i="53"/>
  <c r="A847" i="53"/>
  <c r="A846" i="53"/>
  <c r="A845" i="53"/>
  <c r="A844" i="53"/>
  <c r="A843" i="53"/>
  <c r="A842" i="53"/>
  <c r="A841" i="53"/>
  <c r="A840" i="53"/>
  <c r="A839" i="53"/>
  <c r="A838" i="53"/>
  <c r="A837" i="53"/>
  <c r="A836" i="53"/>
  <c r="A835" i="53"/>
  <c r="A834" i="53"/>
  <c r="A833" i="53"/>
  <c r="A832" i="53"/>
  <c r="A831" i="53"/>
  <c r="A830" i="53"/>
  <c r="A829" i="53"/>
  <c r="A828" i="53"/>
  <c r="A827" i="53"/>
  <c r="A826" i="53"/>
  <c r="A825" i="53"/>
  <c r="A824" i="53"/>
  <c r="A823" i="53"/>
  <c r="A822" i="53"/>
  <c r="A821" i="53"/>
  <c r="A820" i="53"/>
  <c r="A819" i="53"/>
  <c r="A818" i="53"/>
  <c r="A817" i="53"/>
  <c r="A816" i="53"/>
  <c r="A815" i="53"/>
  <c r="A814" i="53"/>
  <c r="A813" i="53"/>
  <c r="A812" i="53"/>
  <c r="A811" i="53"/>
  <c r="A810" i="53"/>
  <c r="A809" i="53"/>
  <c r="A808" i="53"/>
  <c r="A807" i="53"/>
  <c r="A806" i="53"/>
  <c r="A805" i="53"/>
  <c r="A804" i="53"/>
  <c r="A803" i="53"/>
  <c r="A802" i="53"/>
  <c r="A801" i="53"/>
  <c r="A800" i="53"/>
  <c r="A799" i="53"/>
  <c r="A798" i="53"/>
  <c r="A797" i="53"/>
  <c r="A796" i="53"/>
  <c r="A795" i="53"/>
  <c r="A794" i="53"/>
  <c r="A793" i="53"/>
  <c r="A792" i="53"/>
  <c r="A791" i="53"/>
  <c r="A790" i="53"/>
  <c r="A789" i="53"/>
  <c r="A788" i="53"/>
  <c r="A787" i="53"/>
  <c r="A786" i="53"/>
  <c r="A785" i="53"/>
  <c r="A784" i="53"/>
  <c r="A783" i="53"/>
  <c r="A782" i="53"/>
  <c r="A781" i="53"/>
  <c r="A780" i="53"/>
  <c r="A779" i="53"/>
  <c r="A778" i="53"/>
  <c r="A777" i="53"/>
  <c r="A776" i="53"/>
  <c r="A775" i="53"/>
  <c r="A774" i="53"/>
  <c r="A773" i="53"/>
  <c r="A772" i="53"/>
  <c r="A771" i="53"/>
  <c r="A770" i="53"/>
  <c r="A769" i="53"/>
  <c r="A768" i="53"/>
  <c r="A767" i="53"/>
  <c r="A766" i="53"/>
  <c r="A765" i="53"/>
  <c r="A764" i="53"/>
  <c r="A763" i="53"/>
  <c r="A762" i="53"/>
  <c r="A761" i="53"/>
  <c r="A760" i="53"/>
  <c r="A759" i="53"/>
  <c r="A758" i="53"/>
  <c r="A757" i="53"/>
  <c r="A756" i="53"/>
  <c r="A755" i="53"/>
  <c r="A754" i="53"/>
  <c r="A753" i="53"/>
  <c r="A752" i="53"/>
  <c r="A751" i="53"/>
  <c r="A750" i="53"/>
  <c r="A749" i="53"/>
  <c r="A748" i="53"/>
  <c r="A747" i="53"/>
  <c r="A746" i="53"/>
  <c r="A745" i="53"/>
  <c r="A744" i="53"/>
  <c r="A743" i="53"/>
  <c r="A742" i="53"/>
  <c r="A741" i="53"/>
  <c r="A740" i="53"/>
  <c r="A739" i="53"/>
  <c r="A738" i="53"/>
  <c r="A737" i="53"/>
  <c r="A736" i="53"/>
  <c r="A735" i="53"/>
  <c r="A734" i="53"/>
  <c r="A733" i="53"/>
  <c r="A732" i="53"/>
  <c r="A731" i="53"/>
  <c r="A730" i="53"/>
  <c r="A729" i="53"/>
  <c r="A728" i="53"/>
  <c r="A727" i="53"/>
  <c r="A726" i="53"/>
  <c r="A725" i="53"/>
  <c r="A724" i="53"/>
  <c r="A723" i="53"/>
  <c r="A722" i="53"/>
  <c r="A721" i="53"/>
  <c r="A720" i="53"/>
  <c r="A719" i="53"/>
  <c r="A718" i="53"/>
  <c r="A717" i="53"/>
  <c r="A716" i="53"/>
  <c r="A715" i="53"/>
  <c r="A714" i="53"/>
  <c r="A713" i="53"/>
  <c r="A712" i="53"/>
  <c r="A711" i="53"/>
  <c r="A710" i="53"/>
  <c r="A709" i="53"/>
  <c r="A708" i="53"/>
  <c r="A707" i="53"/>
  <c r="A706" i="53"/>
  <c r="A705" i="53"/>
  <c r="A704" i="53"/>
  <c r="A703" i="53"/>
  <c r="A702" i="53"/>
  <c r="A701" i="53"/>
  <c r="A700" i="53"/>
  <c r="A699" i="53"/>
  <c r="A698" i="53"/>
  <c r="A697" i="53"/>
  <c r="A696" i="53"/>
  <c r="A695" i="53"/>
  <c r="A694" i="53"/>
  <c r="A693" i="53"/>
  <c r="A692" i="53"/>
  <c r="A691" i="53"/>
  <c r="A690" i="53"/>
  <c r="A689" i="53"/>
  <c r="A688" i="53"/>
  <c r="A687" i="53"/>
  <c r="A686" i="53"/>
  <c r="A685" i="53"/>
  <c r="A684" i="53"/>
  <c r="A683" i="53"/>
  <c r="A682" i="53"/>
  <c r="A681" i="53"/>
  <c r="A680" i="53"/>
  <c r="A679" i="53"/>
  <c r="A678" i="53"/>
  <c r="A677" i="53"/>
  <c r="A676" i="53"/>
  <c r="A675" i="53"/>
  <c r="A674" i="53"/>
  <c r="A673" i="53"/>
  <c r="A672" i="53"/>
  <c r="A671" i="53"/>
  <c r="A670" i="53"/>
  <c r="A669" i="53"/>
  <c r="A668" i="53"/>
  <c r="A667" i="53"/>
  <c r="A666" i="53"/>
  <c r="A665" i="53"/>
  <c r="A664" i="53"/>
  <c r="A663" i="53"/>
  <c r="A662" i="53"/>
  <c r="A661" i="53"/>
  <c r="A660" i="53"/>
  <c r="A659" i="53"/>
  <c r="A658" i="53"/>
  <c r="A657" i="53"/>
  <c r="A656" i="53"/>
  <c r="A655" i="53"/>
  <c r="A654" i="53"/>
  <c r="A653" i="53"/>
  <c r="A652" i="53"/>
  <c r="A651" i="53"/>
  <c r="A650" i="53"/>
  <c r="A649" i="53"/>
  <c r="A648" i="53"/>
  <c r="A647" i="53"/>
  <c r="A646" i="53"/>
  <c r="A645" i="53"/>
  <c r="A644" i="53"/>
  <c r="A643" i="53"/>
  <c r="A642" i="53"/>
  <c r="A641" i="53"/>
  <c r="A640" i="53"/>
  <c r="A639" i="53"/>
  <c r="A638" i="53"/>
  <c r="A637" i="53"/>
  <c r="A636" i="53"/>
  <c r="A635" i="53"/>
  <c r="A634" i="53"/>
  <c r="A633" i="53"/>
  <c r="A632" i="53"/>
  <c r="A631" i="53"/>
  <c r="A630" i="53"/>
  <c r="A629" i="53"/>
  <c r="A628" i="53"/>
  <c r="A627" i="53"/>
  <c r="A626" i="53"/>
  <c r="A625" i="53"/>
  <c r="A624" i="53"/>
  <c r="A623" i="53"/>
  <c r="A622" i="53"/>
  <c r="A621" i="53"/>
  <c r="A620" i="53"/>
  <c r="A619" i="53"/>
  <c r="A618" i="53"/>
  <c r="A617" i="53"/>
  <c r="A616" i="53"/>
  <c r="A615" i="53"/>
  <c r="A614" i="53"/>
  <c r="A613" i="53"/>
  <c r="A612" i="53"/>
  <c r="A611" i="53"/>
  <c r="A610" i="53"/>
  <c r="A609" i="53"/>
  <c r="A608" i="53"/>
  <c r="A607" i="53"/>
  <c r="A606" i="53"/>
  <c r="A605" i="53"/>
  <c r="A604" i="53"/>
  <c r="A603" i="53"/>
  <c r="A602" i="53"/>
  <c r="A601" i="53"/>
  <c r="A600" i="53"/>
  <c r="A599" i="53"/>
  <c r="A598" i="53"/>
  <c r="A597" i="53"/>
  <c r="A596" i="53"/>
  <c r="A595" i="53"/>
  <c r="A594" i="53"/>
  <c r="A593" i="53"/>
  <c r="A592" i="53"/>
  <c r="A591" i="53"/>
  <c r="A590" i="53"/>
  <c r="A589" i="53"/>
  <c r="A588" i="53"/>
  <c r="A587" i="53"/>
  <c r="A586" i="53"/>
  <c r="A585" i="53"/>
  <c r="A584" i="53"/>
  <c r="A583" i="53"/>
  <c r="A582" i="53"/>
  <c r="A581" i="53"/>
  <c r="A580" i="53"/>
  <c r="A579" i="53"/>
  <c r="A578" i="53"/>
  <c r="A577" i="53"/>
  <c r="A576" i="53"/>
  <c r="A575" i="53"/>
  <c r="A574" i="53"/>
  <c r="A573" i="53"/>
  <c r="A572" i="53"/>
  <c r="A571" i="53"/>
  <c r="A570" i="53"/>
  <c r="A569" i="53"/>
  <c r="A568" i="53"/>
  <c r="A567" i="53"/>
  <c r="A566" i="53"/>
  <c r="A565" i="53"/>
  <c r="A564" i="53"/>
  <c r="A563" i="53"/>
  <c r="A562" i="53"/>
  <c r="A561" i="53"/>
  <c r="A560" i="53"/>
  <c r="A559" i="53"/>
  <c r="A558" i="53"/>
  <c r="A557" i="53"/>
  <c r="A556" i="53"/>
  <c r="A555" i="53"/>
  <c r="A554" i="53"/>
  <c r="A553" i="53"/>
  <c r="A552" i="53"/>
  <c r="A551" i="53"/>
  <c r="A550" i="53"/>
  <c r="A549" i="53"/>
  <c r="A548" i="53"/>
  <c r="A547" i="53"/>
  <c r="A546" i="53"/>
  <c r="A545" i="53"/>
  <c r="A544" i="53"/>
  <c r="A543" i="53"/>
  <c r="A542" i="53"/>
  <c r="A541" i="53"/>
  <c r="A540" i="53"/>
  <c r="A539" i="53"/>
  <c r="A538" i="53"/>
  <c r="A537" i="53"/>
  <c r="A536" i="53"/>
  <c r="A535" i="53"/>
  <c r="A534" i="53"/>
  <c r="A533" i="53"/>
  <c r="A532" i="53"/>
  <c r="A531" i="53"/>
  <c r="A530" i="53"/>
  <c r="A529" i="53"/>
  <c r="A528" i="53"/>
  <c r="A527" i="53"/>
  <c r="A526" i="53"/>
  <c r="A525" i="53"/>
  <c r="A524" i="53"/>
  <c r="A523" i="53"/>
  <c r="A522" i="53"/>
  <c r="A521" i="53"/>
  <c r="A520" i="53"/>
  <c r="A519" i="53"/>
  <c r="A518" i="53"/>
  <c r="A517" i="53"/>
  <c r="A516" i="53"/>
  <c r="A515" i="53"/>
  <c r="A514" i="53"/>
  <c r="A513" i="53"/>
  <c r="A512" i="53"/>
  <c r="A511" i="53"/>
  <c r="A510" i="53"/>
  <c r="A509" i="53"/>
  <c r="A508" i="53"/>
  <c r="A507" i="53"/>
  <c r="A506" i="53"/>
  <c r="A505" i="53"/>
  <c r="A504" i="53"/>
  <c r="A503" i="53"/>
  <c r="A502" i="53"/>
  <c r="A501" i="53"/>
  <c r="A500" i="53"/>
  <c r="A499" i="53"/>
  <c r="A498" i="53"/>
  <c r="A497" i="53"/>
  <c r="A496" i="53"/>
  <c r="A495" i="53"/>
  <c r="A494" i="53"/>
  <c r="A493" i="53"/>
  <c r="A492" i="53"/>
  <c r="A491" i="53"/>
  <c r="A490" i="53"/>
  <c r="A489" i="53"/>
  <c r="A488" i="53"/>
  <c r="A487" i="53"/>
  <c r="A486" i="53"/>
  <c r="A485" i="53"/>
  <c r="A484" i="53"/>
  <c r="A483" i="53"/>
  <c r="A482" i="53"/>
  <c r="A481" i="53"/>
  <c r="A480" i="53"/>
  <c r="A479" i="53"/>
  <c r="A478" i="53"/>
  <c r="A477" i="53"/>
  <c r="A476" i="53"/>
  <c r="A475" i="53"/>
  <c r="A474" i="53"/>
  <c r="A473" i="53"/>
  <c r="A472" i="53"/>
  <c r="A471" i="53"/>
  <c r="A470" i="53"/>
  <c r="A469" i="53"/>
  <c r="A468" i="53"/>
  <c r="A467" i="53"/>
  <c r="A466" i="53"/>
  <c r="A465" i="53"/>
  <c r="A464" i="53"/>
  <c r="A463" i="53"/>
  <c r="A462" i="53"/>
  <c r="A461" i="53"/>
  <c r="A460" i="53"/>
  <c r="A459" i="53"/>
  <c r="A458" i="53"/>
  <c r="A457" i="53"/>
  <c r="A456" i="53"/>
  <c r="A455" i="53"/>
  <c r="A454" i="53"/>
  <c r="A453" i="53"/>
  <c r="A452" i="53"/>
  <c r="A451" i="53"/>
  <c r="A450" i="53"/>
  <c r="A449" i="53"/>
  <c r="A448" i="53"/>
  <c r="A447" i="53"/>
  <c r="A446" i="53"/>
  <c r="A445" i="53"/>
  <c r="A444" i="53"/>
  <c r="A443" i="53"/>
  <c r="A442" i="53"/>
  <c r="A441" i="53"/>
  <c r="A440" i="53"/>
  <c r="A439" i="53"/>
  <c r="A438" i="53"/>
  <c r="A437" i="53"/>
  <c r="A436" i="53"/>
  <c r="A435" i="53"/>
  <c r="A434" i="53"/>
  <c r="A433" i="53"/>
  <c r="A432" i="53"/>
  <c r="A431" i="53"/>
  <c r="A430" i="53"/>
  <c r="A429" i="53"/>
  <c r="A428" i="53"/>
  <c r="A427" i="53"/>
  <c r="A426" i="53"/>
  <c r="A425" i="53"/>
  <c r="A424" i="53"/>
  <c r="A423" i="53"/>
  <c r="A422" i="53"/>
  <c r="A421" i="53"/>
  <c r="A420" i="53"/>
  <c r="A419" i="53"/>
  <c r="A418" i="53"/>
  <c r="A417" i="53"/>
  <c r="A416" i="53"/>
  <c r="A415" i="53"/>
  <c r="A414" i="53"/>
  <c r="A413" i="53"/>
  <c r="A412" i="53"/>
  <c r="A411" i="53"/>
  <c r="A410" i="53"/>
  <c r="A409" i="53"/>
  <c r="A408" i="53"/>
  <c r="A407" i="53"/>
  <c r="A406" i="53"/>
  <c r="A405" i="53"/>
  <c r="A404" i="53"/>
  <c r="A403" i="53"/>
  <c r="A402" i="53"/>
  <c r="A401" i="53"/>
  <c r="A400" i="53"/>
  <c r="A399" i="53"/>
  <c r="A398" i="53"/>
  <c r="A397" i="53"/>
  <c r="A396" i="53"/>
  <c r="A395" i="53"/>
  <c r="A394" i="53"/>
  <c r="A393" i="53"/>
  <c r="A392" i="53"/>
  <c r="A391" i="53"/>
  <c r="A390" i="53"/>
  <c r="A389" i="53"/>
  <c r="A388" i="53"/>
  <c r="A387" i="53"/>
  <c r="A386" i="53"/>
  <c r="A385" i="53"/>
  <c r="A384" i="53"/>
  <c r="A383" i="53"/>
  <c r="A382" i="53"/>
  <c r="A381" i="53"/>
  <c r="A380" i="53"/>
  <c r="A379" i="53"/>
  <c r="A378" i="53"/>
  <c r="A377" i="53"/>
  <c r="A376" i="53"/>
  <c r="A375" i="53"/>
  <c r="A374" i="53"/>
  <c r="A373" i="53"/>
  <c r="A372" i="53"/>
  <c r="A371" i="53"/>
  <c r="A370" i="53"/>
  <c r="A369" i="53"/>
  <c r="A368" i="53"/>
  <c r="A367" i="53"/>
  <c r="A366" i="53"/>
  <c r="A365" i="53"/>
  <c r="A364" i="53"/>
  <c r="A363" i="53"/>
  <c r="A362" i="53"/>
  <c r="A361" i="53"/>
  <c r="A360" i="53"/>
  <c r="A359" i="53"/>
  <c r="A358" i="53"/>
  <c r="A357" i="53"/>
  <c r="A356" i="53"/>
  <c r="A355" i="53"/>
  <c r="A354" i="53"/>
  <c r="A353" i="53"/>
  <c r="A352" i="53"/>
  <c r="A351" i="53"/>
  <c r="A350" i="53"/>
  <c r="A349" i="53"/>
  <c r="A348" i="53"/>
  <c r="A347" i="53"/>
  <c r="A346" i="53"/>
  <c r="A345" i="53"/>
  <c r="A344" i="53"/>
  <c r="A343" i="53"/>
  <c r="A342" i="53"/>
  <c r="A341" i="53"/>
  <c r="A340" i="53"/>
  <c r="A339" i="53"/>
  <c r="A338" i="53"/>
  <c r="A337" i="53"/>
  <c r="A336" i="53"/>
  <c r="A335" i="53"/>
  <c r="A334" i="53"/>
  <c r="A333" i="53"/>
  <c r="A332" i="53"/>
  <c r="A331" i="53"/>
  <c r="A330" i="53"/>
  <c r="A329" i="53"/>
  <c r="A328" i="53"/>
  <c r="A327" i="53"/>
  <c r="A326" i="53"/>
  <c r="A325" i="53"/>
  <c r="A324" i="53"/>
  <c r="A323" i="53"/>
  <c r="A322" i="53"/>
  <c r="A321" i="53"/>
  <c r="A320" i="53"/>
  <c r="A319" i="53"/>
  <c r="A318" i="53"/>
  <c r="A317" i="53"/>
  <c r="A316" i="53"/>
  <c r="A315" i="53"/>
  <c r="A314" i="53"/>
  <c r="A313" i="53"/>
  <c r="A312" i="53"/>
  <c r="A311" i="53"/>
  <c r="A310" i="53"/>
  <c r="A309" i="53"/>
  <c r="A308" i="53"/>
  <c r="A307" i="53"/>
  <c r="A306" i="53"/>
  <c r="A305" i="53"/>
  <c r="A304" i="53"/>
  <c r="A303" i="53"/>
  <c r="A302" i="53"/>
  <c r="A301" i="53"/>
  <c r="A300" i="53"/>
  <c r="A299" i="53"/>
  <c r="A298" i="53"/>
  <c r="A297" i="53"/>
  <c r="A296" i="53"/>
  <c r="A295" i="53"/>
  <c r="A294" i="53"/>
  <c r="A293" i="53"/>
  <c r="A292" i="53"/>
  <c r="A291" i="53"/>
  <c r="A290" i="53"/>
  <c r="A289" i="53"/>
  <c r="A288" i="53"/>
  <c r="A287" i="53"/>
  <c r="A286" i="53"/>
  <c r="A285" i="53"/>
  <c r="A284" i="53"/>
  <c r="A283" i="53"/>
  <c r="A282" i="53"/>
  <c r="A281" i="53"/>
  <c r="A280" i="53"/>
  <c r="A279" i="53"/>
  <c r="A278" i="53"/>
  <c r="A277" i="53"/>
  <c r="A276" i="53"/>
  <c r="A275" i="53"/>
  <c r="A274" i="53"/>
  <c r="A273" i="53"/>
  <c r="A272" i="53"/>
  <c r="A271" i="53"/>
  <c r="A270" i="53"/>
  <c r="A269" i="53"/>
  <c r="A268" i="53"/>
  <c r="A267" i="53"/>
  <c r="A266" i="53"/>
  <c r="A265" i="53"/>
  <c r="A264" i="53"/>
  <c r="A263" i="53"/>
  <c r="A262" i="53"/>
  <c r="A261" i="53"/>
  <c r="A260" i="53"/>
  <c r="A259" i="53"/>
  <c r="A258" i="53"/>
  <c r="A257" i="53"/>
  <c r="A256" i="53"/>
  <c r="A255" i="53"/>
  <c r="A254" i="53"/>
  <c r="A253" i="53"/>
  <c r="A252" i="53"/>
  <c r="A251" i="53"/>
  <c r="A250" i="53"/>
  <c r="A249" i="53"/>
  <c r="A248" i="53"/>
  <c r="A247" i="53"/>
  <c r="A246" i="53"/>
  <c r="A245" i="53"/>
  <c r="A244" i="53"/>
  <c r="A243" i="53"/>
  <c r="A242" i="53"/>
  <c r="A241" i="53"/>
  <c r="A240" i="53"/>
  <c r="A239" i="53"/>
  <c r="A238" i="53"/>
  <c r="A237" i="53"/>
  <c r="A236" i="53"/>
  <c r="A235" i="53"/>
  <c r="A234" i="53"/>
  <c r="A233" i="53"/>
  <c r="A232" i="53"/>
  <c r="A231" i="53"/>
  <c r="A230" i="53"/>
  <c r="A229" i="53"/>
  <c r="A228" i="53"/>
  <c r="A227" i="53"/>
  <c r="A226" i="53"/>
  <c r="A225" i="53"/>
  <c r="A224" i="53"/>
  <c r="A223" i="53"/>
  <c r="A222" i="53"/>
  <c r="A221" i="53"/>
  <c r="A220" i="53"/>
  <c r="A219" i="53"/>
  <c r="A218" i="53"/>
  <c r="A217" i="53"/>
  <c r="A216" i="53"/>
  <c r="A215" i="53"/>
  <c r="A214" i="53"/>
  <c r="A213" i="53"/>
  <c r="A212" i="53"/>
  <c r="A211" i="53"/>
  <c r="A210" i="53"/>
  <c r="A209" i="53"/>
  <c r="A208" i="53"/>
  <c r="A207" i="53"/>
  <c r="A206" i="53"/>
  <c r="A205" i="53"/>
  <c r="A204" i="53"/>
  <c r="A203"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12" i="53"/>
  <c r="A11" i="53"/>
  <c r="A10" i="53"/>
  <c r="A9" i="53"/>
  <c r="A8" i="53"/>
  <c r="A7" i="53"/>
  <c r="A6" i="53"/>
  <c r="A5" i="53"/>
  <c r="A4" i="53"/>
  <c r="A5" i="33"/>
  <c r="A6" i="33"/>
  <c r="A2240" i="33"/>
  <c r="A2241" i="33"/>
  <c r="A2242" i="33"/>
  <c r="A2243" i="33"/>
  <c r="A2244" i="33"/>
  <c r="A2245" i="33"/>
  <c r="A2246" i="33"/>
  <c r="A2247" i="33"/>
  <c r="A2248" i="33"/>
  <c r="A2249" i="33"/>
  <c r="A2250" i="33"/>
  <c r="A2251" i="33"/>
  <c r="A2252" i="33"/>
  <c r="A2253" i="33"/>
  <c r="A2254" i="33"/>
  <c r="A2255" i="33"/>
  <c r="A2256" i="33"/>
  <c r="A2257" i="33"/>
  <c r="A2258" i="33"/>
  <c r="A2259" i="33"/>
  <c r="A2260" i="33"/>
  <c r="A2261" i="33"/>
  <c r="A2262" i="33"/>
  <c r="A2263" i="33"/>
  <c r="A2264" i="33"/>
  <c r="A2265" i="33"/>
  <c r="A2266" i="33"/>
  <c r="A2267" i="33"/>
  <c r="A2268" i="33"/>
  <c r="A2269" i="33"/>
  <c r="A2270" i="33"/>
  <c r="A2271" i="33"/>
  <c r="A2272" i="33"/>
  <c r="A2273" i="33"/>
  <c r="A2274" i="33"/>
  <c r="A2275" i="33"/>
  <c r="A2276" i="33"/>
  <c r="A2277" i="33"/>
  <c r="A2278" i="33"/>
  <c r="A2279" i="33"/>
  <c r="A2280" i="33"/>
  <c r="A2281" i="33"/>
  <c r="A2282" i="33"/>
  <c r="A2283" i="33"/>
  <c r="A2284" i="33"/>
  <c r="A2285" i="33"/>
  <c r="A2286" i="33"/>
  <c r="A2287" i="33"/>
  <c r="A2288" i="33"/>
  <c r="A2289" i="33"/>
  <c r="A2290" i="33"/>
  <c r="A2291" i="33"/>
  <c r="A2292" i="33"/>
  <c r="A2293" i="33"/>
  <c r="A2294" i="33"/>
  <c r="A2295" i="33"/>
  <c r="A2296" i="33"/>
  <c r="A2297" i="33"/>
  <c r="A2298" i="33"/>
  <c r="A2299" i="33"/>
  <c r="A2300" i="33"/>
  <c r="A2301" i="33"/>
  <c r="A2302" i="33"/>
  <c r="A2303" i="33"/>
  <c r="A2304" i="33"/>
  <c r="A2305" i="33"/>
  <c r="A2306" i="33"/>
  <c r="A2307" i="33"/>
  <c r="A2308" i="33"/>
  <c r="A2309" i="33"/>
  <c r="A2310" i="33"/>
  <c r="A2311" i="33"/>
  <c r="A2312" i="33"/>
  <c r="A2313" i="33"/>
  <c r="A2314" i="33"/>
  <c r="A2315" i="33"/>
  <c r="A2316" i="33"/>
  <c r="A2317" i="33"/>
  <c r="A2318" i="33"/>
  <c r="A2319" i="33"/>
  <c r="A2320" i="33"/>
  <c r="A2321" i="33"/>
  <c r="A2322" i="33"/>
  <c r="A2323" i="33"/>
  <c r="A2324" i="33"/>
  <c r="A2325" i="33"/>
  <c r="A2326" i="33"/>
  <c r="A2327" i="33"/>
  <c r="A2328" i="33"/>
  <c r="A2329" i="33"/>
  <c r="A2330" i="33"/>
  <c r="A2331" i="33"/>
  <c r="A2332" i="33"/>
  <c r="A2333" i="33"/>
  <c r="A2334" i="33"/>
  <c r="A2335" i="33"/>
  <c r="A2336" i="33"/>
  <c r="A2337" i="33"/>
  <c r="A2338" i="33"/>
  <c r="A2339" i="33"/>
  <c r="A2340" i="33"/>
  <c r="A2341" i="33"/>
  <c r="A2342" i="33"/>
  <c r="A2343" i="33"/>
  <c r="A2344" i="33"/>
  <c r="A2345" i="33"/>
  <c r="A2346" i="33"/>
  <c r="A2347" i="33"/>
  <c r="A2348" i="33"/>
  <c r="A2349" i="33"/>
  <c r="A2350" i="33"/>
  <c r="A2351" i="33"/>
  <c r="A2352" i="33"/>
  <c r="A2353" i="33"/>
  <c r="A2354" i="33"/>
  <c r="A2355" i="33"/>
  <c r="A2356" i="33"/>
  <c r="A2357" i="33"/>
  <c r="A2358" i="33"/>
  <c r="A2359" i="33"/>
  <c r="A2360" i="33"/>
  <c r="A2361" i="33"/>
  <c r="A2362" i="33"/>
  <c r="A2363" i="33"/>
  <c r="A2364" i="33"/>
  <c r="A2365" i="33"/>
  <c r="A2366" i="33"/>
  <c r="A2367" i="33"/>
  <c r="A2368" i="33"/>
  <c r="A2369" i="33"/>
  <c r="A2370" i="33"/>
  <c r="A2371" i="33"/>
  <c r="A2372" i="33"/>
  <c r="A2373" i="33"/>
  <c r="A2374" i="33"/>
  <c r="A2375" i="33"/>
  <c r="A2376" i="33"/>
  <c r="A2377" i="33"/>
  <c r="A2378" i="33"/>
  <c r="A2379" i="33"/>
  <c r="A2380" i="33"/>
  <c r="A2381" i="33"/>
  <c r="A2382" i="33"/>
  <c r="A2383" i="33"/>
  <c r="A2384" i="33"/>
  <c r="A2385" i="33"/>
  <c r="A2386" i="33"/>
  <c r="A2387" i="33"/>
  <c r="A2388" i="33"/>
  <c r="A2389" i="33"/>
  <c r="A2390" i="33"/>
  <c r="A2391" i="33"/>
  <c r="A2392" i="33"/>
  <c r="A2393" i="33"/>
  <c r="A2394" i="33"/>
  <c r="A2395" i="33"/>
  <c r="A2396" i="33"/>
  <c r="A2397" i="33"/>
  <c r="A2398" i="33"/>
  <c r="A2399" i="33"/>
  <c r="A2400" i="33"/>
  <c r="A2401" i="33"/>
  <c r="A2402" i="33"/>
  <c r="A2403" i="33"/>
  <c r="A2404" i="33"/>
  <c r="A2405" i="33"/>
  <c r="A2406" i="33"/>
  <c r="A2407" i="33"/>
  <c r="A2408" i="33"/>
  <c r="A2409" i="33"/>
  <c r="A2410" i="33"/>
  <c r="A2411" i="33"/>
  <c r="A2412" i="33"/>
  <c r="A2413" i="33"/>
  <c r="A2414" i="33"/>
  <c r="A2415" i="33"/>
  <c r="A2416" i="33"/>
  <c r="A2417" i="33"/>
  <c r="A2418" i="33"/>
  <c r="A2419" i="33"/>
  <c r="A2420" i="33"/>
  <c r="A2421" i="33"/>
  <c r="A2422" i="33"/>
  <c r="A2423" i="33"/>
  <c r="A2424" i="33"/>
  <c r="A2425" i="33"/>
  <c r="A2426" i="33"/>
  <c r="A2427" i="33"/>
  <c r="A2428" i="33"/>
  <c r="A2429" i="33"/>
  <c r="A2430" i="33"/>
  <c r="A2431" i="33"/>
  <c r="A2432" i="33"/>
  <c r="A2433" i="33"/>
  <c r="A2434" i="33"/>
  <c r="A2435" i="33"/>
  <c r="A2436" i="33"/>
  <c r="A2437" i="33"/>
  <c r="A2438" i="33"/>
  <c r="A2439" i="33"/>
  <c r="A2440" i="33"/>
  <c r="A2441" i="33"/>
  <c r="A2442" i="33"/>
  <c r="A2443" i="33"/>
  <c r="A2444" i="33"/>
  <c r="A2445" i="33"/>
  <c r="A2446" i="33"/>
  <c r="A2447" i="33"/>
  <c r="A2448" i="33"/>
  <c r="A2449" i="33"/>
  <c r="A2450" i="33"/>
  <c r="A2451" i="33"/>
  <c r="A2452" i="33"/>
  <c r="A2453" i="33"/>
  <c r="A2454" i="33"/>
  <c r="A2455" i="33"/>
  <c r="A2456" i="33"/>
  <c r="A2457" i="33"/>
  <c r="A2458" i="33"/>
  <c r="A2459" i="33"/>
  <c r="A2460" i="33"/>
  <c r="A2461" i="33"/>
  <c r="A2462" i="33"/>
  <c r="A2463" i="33"/>
  <c r="A2464" i="33"/>
  <c r="A2465" i="33"/>
  <c r="A2466" i="33"/>
  <c r="A2467" i="33"/>
  <c r="A2468" i="33"/>
  <c r="A2469" i="33"/>
  <c r="A2470" i="33"/>
  <c r="A2471" i="33"/>
  <c r="A2472" i="33"/>
  <c r="A2473" i="33"/>
  <c r="A2474" i="33"/>
  <c r="A2475" i="33"/>
  <c r="A2476" i="33"/>
  <c r="A2477" i="33"/>
  <c r="A2478" i="33"/>
  <c r="A2479" i="33"/>
  <c r="A2480" i="33"/>
  <c r="A2481" i="33"/>
  <c r="A2482" i="33"/>
  <c r="A2483" i="33"/>
  <c r="A2484" i="33"/>
  <c r="A2485" i="33"/>
  <c r="A2486" i="33"/>
  <c r="A2487" i="33"/>
  <c r="A2488" i="33"/>
  <c r="A2489" i="33"/>
  <c r="A2490" i="33"/>
  <c r="A2491" i="33"/>
  <c r="A2492" i="33"/>
  <c r="A2493" i="33"/>
  <c r="A2494" i="33"/>
  <c r="A2495" i="33"/>
  <c r="A2496" i="33"/>
  <c r="A2497" i="33"/>
  <c r="A2498" i="33"/>
  <c r="A2499" i="33"/>
  <c r="A2500" i="33"/>
  <c r="A2501" i="33"/>
  <c r="A2502" i="33"/>
  <c r="A2503" i="33"/>
  <c r="A2504" i="33"/>
  <c r="A2505" i="33"/>
  <c r="A2506" i="33"/>
  <c r="A2507" i="33"/>
  <c r="A2508" i="33"/>
  <c r="A2509" i="33"/>
  <c r="A2510" i="33"/>
  <c r="A2511" i="33"/>
  <c r="A2512" i="33"/>
  <c r="A2513" i="33"/>
  <c r="A2514" i="33"/>
  <c r="A2515" i="33"/>
  <c r="A2516" i="33"/>
  <c r="A2517" i="33"/>
  <c r="A2518" i="33"/>
  <c r="A2519" i="33"/>
  <c r="A2520" i="33"/>
  <c r="A2521" i="33"/>
  <c r="A2522" i="33"/>
  <c r="A2523" i="33"/>
  <c r="A2524" i="33"/>
  <c r="A2525" i="33"/>
  <c r="A2526" i="33"/>
  <c r="A2527" i="33"/>
  <c r="A2528" i="33"/>
  <c r="A2529" i="33"/>
  <c r="A2530" i="33"/>
  <c r="A2531" i="33"/>
  <c r="A2532" i="33"/>
  <c r="A2533" i="33"/>
  <c r="A2534" i="33"/>
  <c r="A2535" i="33"/>
  <c r="A2536" i="33"/>
  <c r="A2537" i="33"/>
  <c r="A2538" i="33"/>
  <c r="A2539" i="33"/>
  <c r="A2540" i="33"/>
  <c r="A2541" i="33"/>
  <c r="A2542" i="33"/>
  <c r="A2543" i="33"/>
  <c r="A2544" i="33"/>
  <c r="A2545" i="33"/>
  <c r="A2546" i="33"/>
  <c r="A2547" i="33"/>
  <c r="A2548" i="33"/>
  <c r="A2549" i="33"/>
  <c r="A2550" i="33"/>
  <c r="A2551" i="33"/>
  <c r="A2552" i="33"/>
  <c r="A2553" i="33"/>
  <c r="A2554" i="33"/>
  <c r="A2555" i="33"/>
  <c r="A2556" i="33"/>
  <c r="A2557" i="33"/>
  <c r="A2558" i="33"/>
  <c r="A2559" i="33"/>
  <c r="A2560" i="33"/>
  <c r="A2561" i="33"/>
  <c r="A2562" i="33"/>
  <c r="A2563" i="33"/>
  <c r="A2564" i="33"/>
  <c r="A2565" i="33"/>
  <c r="A2566" i="33"/>
  <c r="A2567" i="33"/>
  <c r="A2568" i="33"/>
  <c r="A2569" i="33"/>
  <c r="A2570" i="33"/>
  <c r="A2571" i="33"/>
  <c r="A2572" i="33"/>
  <c r="A2573" i="33"/>
  <c r="A2574" i="33"/>
  <c r="A2575" i="33"/>
  <c r="A2576" i="33"/>
  <c r="A2577" i="33"/>
  <c r="A2578" i="33"/>
  <c r="A2579" i="33"/>
  <c r="A2580" i="33"/>
  <c r="A2581" i="33"/>
  <c r="A2582" i="33"/>
  <c r="A2583" i="33"/>
  <c r="A2584" i="33"/>
  <c r="A2585" i="33"/>
  <c r="A2586" i="33"/>
  <c r="A2587" i="33"/>
  <c r="A2588" i="33"/>
  <c r="A2589" i="33"/>
  <c r="A2590" i="33"/>
  <c r="A2591" i="33"/>
  <c r="A2592" i="33"/>
  <c r="A2593" i="33"/>
  <c r="A2594" i="33"/>
  <c r="A2595" i="33"/>
  <c r="A2596" i="33"/>
  <c r="A2597" i="33"/>
  <c r="A2598" i="33"/>
  <c r="A2599" i="33"/>
  <c r="A2600" i="33"/>
  <c r="A2601" i="33"/>
  <c r="A2602" i="33"/>
  <c r="A2603" i="33"/>
  <c r="A2604" i="33"/>
  <c r="A2605" i="33"/>
  <c r="A2606" i="33"/>
  <c r="A2607" i="33"/>
  <c r="A2608" i="33"/>
  <c r="A2609" i="33"/>
  <c r="A2610" i="33"/>
  <c r="A2611" i="33"/>
  <c r="A2612" i="33"/>
  <c r="A2613" i="33"/>
  <c r="A2614" i="33"/>
  <c r="A2615" i="33"/>
  <c r="A2616" i="33"/>
  <c r="A2617" i="33"/>
  <c r="A2618" i="33"/>
  <c r="A2619" i="33"/>
  <c r="A2620" i="33"/>
  <c r="A2621" i="33"/>
  <c r="A2622" i="33"/>
  <c r="A2623" i="33"/>
  <c r="A2624" i="33"/>
  <c r="A2625" i="33"/>
  <c r="A2626" i="33"/>
  <c r="A2627" i="33"/>
  <c r="A2628" i="33"/>
  <c r="A2629" i="33"/>
  <c r="A2630" i="33"/>
  <c r="A2631" i="33"/>
  <c r="A2632" i="33"/>
  <c r="A2633" i="33"/>
  <c r="A2634" i="33"/>
  <c r="A4" i="33"/>
  <c r="C17" i="20"/>
  <c r="D5" i="20" l="1"/>
  <c r="E5" i="20" s="1"/>
  <c r="F5" i="20" s="1"/>
  <c r="G5" i="20" s="1"/>
  <c r="H5" i="20" s="1"/>
  <c r="I5" i="20" s="1"/>
  <c r="J5" i="20" s="1"/>
  <c r="K5" i="20" s="1"/>
  <c r="L5" i="20" s="1"/>
  <c r="M5" i="20" s="1"/>
  <c r="N5" i="20" s="1"/>
  <c r="A2" i="47" l="1"/>
  <c r="A2" i="56"/>
  <c r="A2" i="55"/>
  <c r="A2" i="53"/>
  <c r="A2" i="33"/>
  <c r="D23" i="20"/>
  <c r="F40" i="20" s="1"/>
  <c r="E23" i="20"/>
  <c r="I40" i="20" s="1"/>
  <c r="F23" i="20"/>
  <c r="L40" i="20" s="1"/>
  <c r="C23" i="20"/>
  <c r="C40" i="20" s="1"/>
  <c r="C4" i="20"/>
  <c r="D4" i="20"/>
  <c r="C7" i="20"/>
  <c r="D7" i="20" l="1"/>
  <c r="A3" i="60"/>
  <c r="A2" i="60"/>
  <c r="E7" i="20" l="1"/>
  <c r="E4" i="20"/>
  <c r="R1054" i="53"/>
  <c r="R1055" i="53"/>
  <c r="R1056" i="53"/>
  <c r="R1057" i="53"/>
  <c r="R1058" i="53"/>
  <c r="R1059" i="53"/>
  <c r="R1060" i="53"/>
  <c r="R1061" i="53"/>
  <c r="R1062" i="53"/>
  <c r="R1063" i="53"/>
  <c r="R1064" i="53"/>
  <c r="R1065" i="53"/>
  <c r="R1066" i="53"/>
  <c r="R1067" i="53"/>
  <c r="R1068" i="53"/>
  <c r="R1069" i="53"/>
  <c r="F4" i="20" l="1"/>
  <c r="F7" i="20"/>
  <c r="R1038" i="53"/>
  <c r="G4" i="20" l="1"/>
  <c r="G7" i="20"/>
  <c r="R974" i="53"/>
  <c r="R975" i="53"/>
  <c r="H4" i="20" l="1"/>
  <c r="H7" i="20"/>
  <c r="R12" i="53"/>
  <c r="R13" i="53"/>
  <c r="R14" i="53"/>
  <c r="R15" i="53"/>
  <c r="R16" i="53"/>
  <c r="R17" i="53"/>
  <c r="R18" i="53"/>
  <c r="R19" i="53"/>
  <c r="R20" i="53"/>
  <c r="R21" i="53"/>
  <c r="R22" i="53"/>
  <c r="R23" i="53"/>
  <c r="R24" i="53"/>
  <c r="R25" i="53"/>
  <c r="R26" i="53"/>
  <c r="R27" i="53"/>
  <c r="R28" i="53"/>
  <c r="R29" i="53"/>
  <c r="R30" i="53"/>
  <c r="R31" i="53"/>
  <c r="R32" i="53"/>
  <c r="R33" i="53"/>
  <c r="R34" i="53"/>
  <c r="R35" i="53"/>
  <c r="R36" i="53"/>
  <c r="R37" i="53"/>
  <c r="R38" i="53"/>
  <c r="R39" i="53"/>
  <c r="R40" i="53"/>
  <c r="R41" i="53"/>
  <c r="R42" i="53"/>
  <c r="R43" i="53"/>
  <c r="R44" i="53"/>
  <c r="R45" i="53"/>
  <c r="R46" i="53"/>
  <c r="R47" i="53"/>
  <c r="R48" i="53"/>
  <c r="R49" i="53"/>
  <c r="R50" i="53"/>
  <c r="R51" i="53"/>
  <c r="R52" i="53"/>
  <c r="R53" i="53"/>
  <c r="R54" i="53"/>
  <c r="R55" i="53"/>
  <c r="R56" i="53"/>
  <c r="R57" i="53"/>
  <c r="R58" i="53"/>
  <c r="R59" i="53"/>
  <c r="R60" i="53"/>
  <c r="R61" i="53"/>
  <c r="R62" i="53"/>
  <c r="R63" i="53"/>
  <c r="R64" i="53"/>
  <c r="R65" i="53"/>
  <c r="R66" i="53"/>
  <c r="R67" i="53"/>
  <c r="R68" i="53"/>
  <c r="R69" i="53"/>
  <c r="R70" i="53"/>
  <c r="R71" i="53"/>
  <c r="R72" i="53"/>
  <c r="R73" i="53"/>
  <c r="R74" i="53"/>
  <c r="R75" i="53"/>
  <c r="R76" i="53"/>
  <c r="R77" i="53"/>
  <c r="R78" i="53"/>
  <c r="R79" i="53"/>
  <c r="R80" i="53"/>
  <c r="R81" i="53"/>
  <c r="R82" i="53"/>
  <c r="R83" i="53"/>
  <c r="R84" i="53"/>
  <c r="R85" i="53"/>
  <c r="R86" i="53"/>
  <c r="R87" i="53"/>
  <c r="R88" i="53"/>
  <c r="R89" i="53"/>
  <c r="R90" i="53"/>
  <c r="R91" i="53"/>
  <c r="R92" i="53"/>
  <c r="R93" i="53"/>
  <c r="R94" i="53"/>
  <c r="R95" i="53"/>
  <c r="R96" i="53"/>
  <c r="R97" i="53"/>
  <c r="R98" i="53"/>
  <c r="R99" i="53"/>
  <c r="R100" i="53"/>
  <c r="R101" i="53"/>
  <c r="R102" i="53"/>
  <c r="R103" i="53"/>
  <c r="R104" i="53"/>
  <c r="R105" i="53"/>
  <c r="R106" i="53"/>
  <c r="R107" i="53"/>
  <c r="R108" i="53"/>
  <c r="R109" i="53"/>
  <c r="R110" i="53"/>
  <c r="R111" i="53"/>
  <c r="R112" i="53"/>
  <c r="R113" i="53"/>
  <c r="R114" i="53"/>
  <c r="R115" i="53"/>
  <c r="R116" i="53"/>
  <c r="R117" i="53"/>
  <c r="R118" i="53"/>
  <c r="R119" i="53"/>
  <c r="R120" i="53"/>
  <c r="R121" i="53"/>
  <c r="R122" i="53"/>
  <c r="R123" i="53"/>
  <c r="R124" i="53"/>
  <c r="R125" i="53"/>
  <c r="R126" i="53"/>
  <c r="R127" i="53"/>
  <c r="R128" i="53"/>
  <c r="R129" i="53"/>
  <c r="R130" i="53"/>
  <c r="R131" i="53"/>
  <c r="R132" i="53"/>
  <c r="R133" i="53"/>
  <c r="R134" i="53"/>
  <c r="R135" i="53"/>
  <c r="R136" i="53"/>
  <c r="R137" i="53"/>
  <c r="R138" i="53"/>
  <c r="R139" i="53"/>
  <c r="R140" i="53"/>
  <c r="R141" i="53"/>
  <c r="R142" i="53"/>
  <c r="R143" i="53"/>
  <c r="R144" i="53"/>
  <c r="R145" i="53"/>
  <c r="R146" i="53"/>
  <c r="R147" i="53"/>
  <c r="R148" i="53"/>
  <c r="R149" i="53"/>
  <c r="R150" i="53"/>
  <c r="R151" i="53"/>
  <c r="R152" i="53"/>
  <c r="R153" i="53"/>
  <c r="R154" i="53"/>
  <c r="R155" i="53"/>
  <c r="R156" i="53"/>
  <c r="R157" i="53"/>
  <c r="R158" i="53"/>
  <c r="R159" i="53"/>
  <c r="R160" i="53"/>
  <c r="R161" i="53"/>
  <c r="R162" i="53"/>
  <c r="R163" i="53"/>
  <c r="R164" i="53"/>
  <c r="R165" i="53"/>
  <c r="R166" i="53"/>
  <c r="R167" i="53"/>
  <c r="R168" i="53"/>
  <c r="R169" i="53"/>
  <c r="R170" i="53"/>
  <c r="R171" i="53"/>
  <c r="R172" i="53"/>
  <c r="R173" i="53"/>
  <c r="R174" i="53"/>
  <c r="R175" i="53"/>
  <c r="R176" i="53"/>
  <c r="R177" i="53"/>
  <c r="R178" i="53"/>
  <c r="R179" i="53"/>
  <c r="R180" i="53"/>
  <c r="R181" i="53"/>
  <c r="R182" i="53"/>
  <c r="R183" i="53"/>
  <c r="R184" i="53"/>
  <c r="R185" i="53"/>
  <c r="R186" i="53"/>
  <c r="R187" i="53"/>
  <c r="R188" i="53"/>
  <c r="R189" i="53"/>
  <c r="R190" i="53"/>
  <c r="R191" i="53"/>
  <c r="R192" i="53"/>
  <c r="R193" i="53"/>
  <c r="R194" i="53"/>
  <c r="R195" i="53"/>
  <c r="R196" i="53"/>
  <c r="R197" i="53"/>
  <c r="R198" i="53"/>
  <c r="R199" i="53"/>
  <c r="R200" i="53"/>
  <c r="R201" i="53"/>
  <c r="R202" i="53"/>
  <c r="R203" i="53"/>
  <c r="R204" i="53"/>
  <c r="R205" i="53"/>
  <c r="R206" i="53"/>
  <c r="R207" i="53"/>
  <c r="R208" i="53"/>
  <c r="R209" i="53"/>
  <c r="R210" i="53"/>
  <c r="R211" i="53"/>
  <c r="R212" i="53"/>
  <c r="R213" i="53"/>
  <c r="R214" i="53"/>
  <c r="R215" i="53"/>
  <c r="R216" i="53"/>
  <c r="R217" i="53"/>
  <c r="R218" i="53"/>
  <c r="R219" i="53"/>
  <c r="R220" i="53"/>
  <c r="R221" i="53"/>
  <c r="R222" i="53"/>
  <c r="R223" i="53"/>
  <c r="R224" i="53"/>
  <c r="R225" i="53"/>
  <c r="R226" i="53"/>
  <c r="R227" i="53"/>
  <c r="R228" i="53"/>
  <c r="R229" i="53"/>
  <c r="R230" i="53"/>
  <c r="R231" i="53"/>
  <c r="R232" i="53"/>
  <c r="R233" i="53"/>
  <c r="R234" i="53"/>
  <c r="R235" i="53"/>
  <c r="R236" i="53"/>
  <c r="R237" i="53"/>
  <c r="R238" i="53"/>
  <c r="R239" i="53"/>
  <c r="R240" i="53"/>
  <c r="R241" i="53"/>
  <c r="R242" i="53"/>
  <c r="R243" i="53"/>
  <c r="R244" i="53"/>
  <c r="R245" i="53"/>
  <c r="R246" i="53"/>
  <c r="R247" i="53"/>
  <c r="R248" i="53"/>
  <c r="R249" i="53"/>
  <c r="R250" i="53"/>
  <c r="R251" i="53"/>
  <c r="R252" i="53"/>
  <c r="R253" i="53"/>
  <c r="R254" i="53"/>
  <c r="R255" i="53"/>
  <c r="R256" i="53"/>
  <c r="R257" i="53"/>
  <c r="R258" i="53"/>
  <c r="R259" i="53"/>
  <c r="R260" i="53"/>
  <c r="R261" i="53"/>
  <c r="R262" i="53"/>
  <c r="R263" i="53"/>
  <c r="R264" i="53"/>
  <c r="R265" i="53"/>
  <c r="R266" i="53"/>
  <c r="R267" i="53"/>
  <c r="R268" i="53"/>
  <c r="R269" i="53"/>
  <c r="R270" i="53"/>
  <c r="R271" i="53"/>
  <c r="R272" i="53"/>
  <c r="R273" i="53"/>
  <c r="R274" i="53"/>
  <c r="R275" i="53"/>
  <c r="R276" i="53"/>
  <c r="R277" i="53"/>
  <c r="R278" i="53"/>
  <c r="R279" i="53"/>
  <c r="R280" i="53"/>
  <c r="R281" i="53"/>
  <c r="R282" i="53"/>
  <c r="R283" i="53"/>
  <c r="R284" i="53"/>
  <c r="R285" i="53"/>
  <c r="R286" i="53"/>
  <c r="R287" i="53"/>
  <c r="R288" i="53"/>
  <c r="R289" i="53"/>
  <c r="R290" i="53"/>
  <c r="R291" i="53"/>
  <c r="R292" i="53"/>
  <c r="R293" i="53"/>
  <c r="R294" i="53"/>
  <c r="R295" i="53"/>
  <c r="R296" i="53"/>
  <c r="R297" i="53"/>
  <c r="R298" i="53"/>
  <c r="R299" i="53"/>
  <c r="R300" i="53"/>
  <c r="R301" i="53"/>
  <c r="R302" i="53"/>
  <c r="R303" i="53"/>
  <c r="R304" i="53"/>
  <c r="R305" i="53"/>
  <c r="R306" i="53"/>
  <c r="R307" i="53"/>
  <c r="R308" i="53"/>
  <c r="R309" i="53"/>
  <c r="R310" i="53"/>
  <c r="R311" i="53"/>
  <c r="R312" i="53"/>
  <c r="R313" i="53"/>
  <c r="R314" i="53"/>
  <c r="R315" i="53"/>
  <c r="R316" i="53"/>
  <c r="R317" i="53"/>
  <c r="R318" i="53"/>
  <c r="R319" i="53"/>
  <c r="R320" i="53"/>
  <c r="R321" i="53"/>
  <c r="R322" i="53"/>
  <c r="R323" i="53"/>
  <c r="R324" i="53"/>
  <c r="R325" i="53"/>
  <c r="R326" i="53"/>
  <c r="R327" i="53"/>
  <c r="R328" i="53"/>
  <c r="R329" i="53"/>
  <c r="R330" i="53"/>
  <c r="R331" i="53"/>
  <c r="R332" i="53"/>
  <c r="R333" i="53"/>
  <c r="R334" i="53"/>
  <c r="R335" i="53"/>
  <c r="R336" i="53"/>
  <c r="R337" i="53"/>
  <c r="R338" i="53"/>
  <c r="R339" i="53"/>
  <c r="R340" i="53"/>
  <c r="R341" i="53"/>
  <c r="R342" i="53"/>
  <c r="R343" i="53"/>
  <c r="R344" i="53"/>
  <c r="R345" i="53"/>
  <c r="R346" i="53"/>
  <c r="R347" i="53"/>
  <c r="R348" i="53"/>
  <c r="R349" i="53"/>
  <c r="R350" i="53"/>
  <c r="R351" i="53"/>
  <c r="R352" i="53"/>
  <c r="R353" i="53"/>
  <c r="R354" i="53"/>
  <c r="R355" i="53"/>
  <c r="R356" i="53"/>
  <c r="R357" i="53"/>
  <c r="R358" i="53"/>
  <c r="R359" i="53"/>
  <c r="R360" i="53"/>
  <c r="R361" i="53"/>
  <c r="R362" i="53"/>
  <c r="R363" i="53"/>
  <c r="R364" i="53"/>
  <c r="R365" i="53"/>
  <c r="R366" i="53"/>
  <c r="R367" i="53"/>
  <c r="R368" i="53"/>
  <c r="R369" i="53"/>
  <c r="R370" i="53"/>
  <c r="R371" i="53"/>
  <c r="R372" i="53"/>
  <c r="R373" i="53"/>
  <c r="R374" i="53"/>
  <c r="R375" i="53"/>
  <c r="R376" i="53"/>
  <c r="R377" i="53"/>
  <c r="R378" i="53"/>
  <c r="R379" i="53"/>
  <c r="R380" i="53"/>
  <c r="R381" i="53"/>
  <c r="R382" i="53"/>
  <c r="R383" i="53"/>
  <c r="R384" i="53"/>
  <c r="R385" i="53"/>
  <c r="R386" i="53"/>
  <c r="R387" i="53"/>
  <c r="R388" i="53"/>
  <c r="R389" i="53"/>
  <c r="R390" i="53"/>
  <c r="R391" i="53"/>
  <c r="R392" i="53"/>
  <c r="R393" i="53"/>
  <c r="R394" i="53"/>
  <c r="R395" i="53"/>
  <c r="R396" i="53"/>
  <c r="R397" i="53"/>
  <c r="R398" i="53"/>
  <c r="R399" i="53"/>
  <c r="R400" i="53"/>
  <c r="R401" i="53"/>
  <c r="R402" i="53"/>
  <c r="R403" i="53"/>
  <c r="R404" i="53"/>
  <c r="R405" i="53"/>
  <c r="R406" i="53"/>
  <c r="R407" i="53"/>
  <c r="R408" i="53"/>
  <c r="R409" i="53"/>
  <c r="R410" i="53"/>
  <c r="R411" i="53"/>
  <c r="R412" i="53"/>
  <c r="R413" i="53"/>
  <c r="R414" i="53"/>
  <c r="R415" i="53"/>
  <c r="R416" i="53"/>
  <c r="R417" i="53"/>
  <c r="R418" i="53"/>
  <c r="R419" i="53"/>
  <c r="R420" i="53"/>
  <c r="R421" i="53"/>
  <c r="R422" i="53"/>
  <c r="R423" i="53"/>
  <c r="R424" i="53"/>
  <c r="R425" i="53"/>
  <c r="R426" i="53"/>
  <c r="R427" i="53"/>
  <c r="R428" i="53"/>
  <c r="R429" i="53"/>
  <c r="R430" i="53"/>
  <c r="R431" i="53"/>
  <c r="R432" i="53"/>
  <c r="R433" i="53"/>
  <c r="R434" i="53"/>
  <c r="R435" i="53"/>
  <c r="R436" i="53"/>
  <c r="R437" i="53"/>
  <c r="R438" i="53"/>
  <c r="R439" i="53"/>
  <c r="R440" i="53"/>
  <c r="R441" i="53"/>
  <c r="R442" i="53"/>
  <c r="R443" i="53"/>
  <c r="R444" i="53"/>
  <c r="R445" i="53"/>
  <c r="R446" i="53"/>
  <c r="R447" i="53"/>
  <c r="R448" i="53"/>
  <c r="R449" i="53"/>
  <c r="R450" i="53"/>
  <c r="R451" i="53"/>
  <c r="R452" i="53"/>
  <c r="R453" i="53"/>
  <c r="R454" i="53"/>
  <c r="R455" i="53"/>
  <c r="R456" i="53"/>
  <c r="R457" i="53"/>
  <c r="R458" i="53"/>
  <c r="R459" i="53"/>
  <c r="R460" i="53"/>
  <c r="R461" i="53"/>
  <c r="R462" i="53"/>
  <c r="R463" i="53"/>
  <c r="R464" i="53"/>
  <c r="R465" i="53"/>
  <c r="R466" i="53"/>
  <c r="R467" i="53"/>
  <c r="R468" i="53"/>
  <c r="R469" i="53"/>
  <c r="R470" i="53"/>
  <c r="R471" i="53"/>
  <c r="R472" i="53"/>
  <c r="R473" i="53"/>
  <c r="R474" i="53"/>
  <c r="R475" i="53"/>
  <c r="R476" i="53"/>
  <c r="R477" i="53"/>
  <c r="R478" i="53"/>
  <c r="R479" i="53"/>
  <c r="R480" i="53"/>
  <c r="R481" i="53"/>
  <c r="R482" i="53"/>
  <c r="R483" i="53"/>
  <c r="R484" i="53"/>
  <c r="R485" i="53"/>
  <c r="R486" i="53"/>
  <c r="R487" i="53"/>
  <c r="R488" i="53"/>
  <c r="R489" i="53"/>
  <c r="R490" i="53"/>
  <c r="R491" i="53"/>
  <c r="R492" i="53"/>
  <c r="R493" i="53"/>
  <c r="R494" i="53"/>
  <c r="R495" i="53"/>
  <c r="R496" i="53"/>
  <c r="R497" i="53"/>
  <c r="R498" i="53"/>
  <c r="R499" i="53"/>
  <c r="R500" i="53"/>
  <c r="R501" i="53"/>
  <c r="R502" i="53"/>
  <c r="R503" i="53"/>
  <c r="R504" i="53"/>
  <c r="R505" i="53"/>
  <c r="R506" i="53"/>
  <c r="R507" i="53"/>
  <c r="R508" i="53"/>
  <c r="R509" i="53"/>
  <c r="R510" i="53"/>
  <c r="R511" i="53"/>
  <c r="R512" i="53"/>
  <c r="R513" i="53"/>
  <c r="R514" i="53"/>
  <c r="R515" i="53"/>
  <c r="R516" i="53"/>
  <c r="R517" i="53"/>
  <c r="R518" i="53"/>
  <c r="R519" i="53"/>
  <c r="R520" i="53"/>
  <c r="R521" i="53"/>
  <c r="R522" i="53"/>
  <c r="R523" i="53"/>
  <c r="R524" i="53"/>
  <c r="R525" i="53"/>
  <c r="R526" i="53"/>
  <c r="R527" i="53"/>
  <c r="R528" i="53"/>
  <c r="R529" i="53"/>
  <c r="R530" i="53"/>
  <c r="R531" i="53"/>
  <c r="R532" i="53"/>
  <c r="R533" i="53"/>
  <c r="R534" i="53"/>
  <c r="R535" i="53"/>
  <c r="R536" i="53"/>
  <c r="R537" i="53"/>
  <c r="R538" i="53"/>
  <c r="R539" i="53"/>
  <c r="R540" i="53"/>
  <c r="R541" i="53"/>
  <c r="R542" i="53"/>
  <c r="R543" i="53"/>
  <c r="R544" i="53"/>
  <c r="R545" i="53"/>
  <c r="R546" i="53"/>
  <c r="R547" i="53"/>
  <c r="R548" i="53"/>
  <c r="R549" i="53"/>
  <c r="R550" i="53"/>
  <c r="R551" i="53"/>
  <c r="R552" i="53"/>
  <c r="R553" i="53"/>
  <c r="R554" i="53"/>
  <c r="R555" i="53"/>
  <c r="R556" i="53"/>
  <c r="R557" i="53"/>
  <c r="R558" i="53"/>
  <c r="R559" i="53"/>
  <c r="R560" i="53"/>
  <c r="R561" i="53"/>
  <c r="R562" i="53"/>
  <c r="R563" i="53"/>
  <c r="R564" i="53"/>
  <c r="R565" i="53"/>
  <c r="R566" i="53"/>
  <c r="R567" i="53"/>
  <c r="R568" i="53"/>
  <c r="R569" i="53"/>
  <c r="R570" i="53"/>
  <c r="R571" i="53"/>
  <c r="R572" i="53"/>
  <c r="R573" i="53"/>
  <c r="R574" i="53"/>
  <c r="R575" i="53"/>
  <c r="R576" i="53"/>
  <c r="R577" i="53"/>
  <c r="R578" i="53"/>
  <c r="R579" i="53"/>
  <c r="R580" i="53"/>
  <c r="R581" i="53"/>
  <c r="R582" i="53"/>
  <c r="R583" i="53"/>
  <c r="R584" i="53"/>
  <c r="R585" i="53"/>
  <c r="R586" i="53"/>
  <c r="R587" i="53"/>
  <c r="R588" i="53"/>
  <c r="R589" i="53"/>
  <c r="R590" i="53"/>
  <c r="R591" i="53"/>
  <c r="R592" i="53"/>
  <c r="R593" i="53"/>
  <c r="R594" i="53"/>
  <c r="R595" i="53"/>
  <c r="R596" i="53"/>
  <c r="R597" i="53"/>
  <c r="R598" i="53"/>
  <c r="R599" i="53"/>
  <c r="R600" i="53"/>
  <c r="R601" i="53"/>
  <c r="R602" i="53"/>
  <c r="R603" i="53"/>
  <c r="R604" i="53"/>
  <c r="R605" i="53"/>
  <c r="R606" i="53"/>
  <c r="R607" i="53"/>
  <c r="R608" i="53"/>
  <c r="R609" i="53"/>
  <c r="R610" i="53"/>
  <c r="R611" i="53"/>
  <c r="R612" i="53"/>
  <c r="R613" i="53"/>
  <c r="R614" i="53"/>
  <c r="R615" i="53"/>
  <c r="R616" i="53"/>
  <c r="R617" i="53"/>
  <c r="R618" i="53"/>
  <c r="R619" i="53"/>
  <c r="R620" i="53"/>
  <c r="R621" i="53"/>
  <c r="R622" i="53"/>
  <c r="R623" i="53"/>
  <c r="R624" i="53"/>
  <c r="R625" i="53"/>
  <c r="R626" i="53"/>
  <c r="R627" i="53"/>
  <c r="R628" i="53"/>
  <c r="R629" i="53"/>
  <c r="R630" i="53"/>
  <c r="R631" i="53"/>
  <c r="R632" i="53"/>
  <c r="R633" i="53"/>
  <c r="R634" i="53"/>
  <c r="R635" i="53"/>
  <c r="R636" i="53"/>
  <c r="R637" i="53"/>
  <c r="R638" i="53"/>
  <c r="R639" i="53"/>
  <c r="R640" i="53"/>
  <c r="R641" i="53"/>
  <c r="R642" i="53"/>
  <c r="R643" i="53"/>
  <c r="R644" i="53"/>
  <c r="R645" i="53"/>
  <c r="R646" i="53"/>
  <c r="R647" i="53"/>
  <c r="R648" i="53"/>
  <c r="R649" i="53"/>
  <c r="R650" i="53"/>
  <c r="R651" i="53"/>
  <c r="R652" i="53"/>
  <c r="R653" i="53"/>
  <c r="R654" i="53"/>
  <c r="R655" i="53"/>
  <c r="R656" i="53"/>
  <c r="R657" i="53"/>
  <c r="R658" i="53"/>
  <c r="R659" i="53"/>
  <c r="R660" i="53"/>
  <c r="R661" i="53"/>
  <c r="R662" i="53"/>
  <c r="R663" i="53"/>
  <c r="R664" i="53"/>
  <c r="R665" i="53"/>
  <c r="R666" i="53"/>
  <c r="R667" i="53"/>
  <c r="R668" i="53"/>
  <c r="R669" i="53"/>
  <c r="R670" i="53"/>
  <c r="R671" i="53"/>
  <c r="R672" i="53"/>
  <c r="R673" i="53"/>
  <c r="R674" i="53"/>
  <c r="R675" i="53"/>
  <c r="R676" i="53"/>
  <c r="R677" i="53"/>
  <c r="R678" i="53"/>
  <c r="R679" i="53"/>
  <c r="R680" i="53"/>
  <c r="R681" i="53"/>
  <c r="R682" i="53"/>
  <c r="R683" i="53"/>
  <c r="R684" i="53"/>
  <c r="R685" i="53"/>
  <c r="R686" i="53"/>
  <c r="R687" i="53"/>
  <c r="R688" i="53"/>
  <c r="R689" i="53"/>
  <c r="R690" i="53"/>
  <c r="R691" i="53"/>
  <c r="R692" i="53"/>
  <c r="R693" i="53"/>
  <c r="R694" i="53"/>
  <c r="R695" i="53"/>
  <c r="R696" i="53"/>
  <c r="R697" i="53"/>
  <c r="R698" i="53"/>
  <c r="R699" i="53"/>
  <c r="R700" i="53"/>
  <c r="R701" i="53"/>
  <c r="R702" i="53"/>
  <c r="R703" i="53"/>
  <c r="R704" i="53"/>
  <c r="R705" i="53"/>
  <c r="R706" i="53"/>
  <c r="R707" i="53"/>
  <c r="R708" i="53"/>
  <c r="R709" i="53"/>
  <c r="R710" i="53"/>
  <c r="R711" i="53"/>
  <c r="R712" i="53"/>
  <c r="R713" i="53"/>
  <c r="R714" i="53"/>
  <c r="R715" i="53"/>
  <c r="R716" i="53"/>
  <c r="R717" i="53"/>
  <c r="R718" i="53"/>
  <c r="R719" i="53"/>
  <c r="R720" i="53"/>
  <c r="R721" i="53"/>
  <c r="R722" i="53"/>
  <c r="R723" i="53"/>
  <c r="R724" i="53"/>
  <c r="R725" i="53"/>
  <c r="R726" i="53"/>
  <c r="R727" i="53"/>
  <c r="R728" i="53"/>
  <c r="R729" i="53"/>
  <c r="R730" i="53"/>
  <c r="R731" i="53"/>
  <c r="R732" i="53"/>
  <c r="R733" i="53"/>
  <c r="R734" i="53"/>
  <c r="R735" i="53"/>
  <c r="R736" i="53"/>
  <c r="R737" i="53"/>
  <c r="R738" i="53"/>
  <c r="R739" i="53"/>
  <c r="R740" i="53"/>
  <c r="R741" i="53"/>
  <c r="R742" i="53"/>
  <c r="R743" i="53"/>
  <c r="R744" i="53"/>
  <c r="R745" i="53"/>
  <c r="R746" i="53"/>
  <c r="R747" i="53"/>
  <c r="R748" i="53"/>
  <c r="R749" i="53"/>
  <c r="R750" i="53"/>
  <c r="R751" i="53"/>
  <c r="R752" i="53"/>
  <c r="R753" i="53"/>
  <c r="R754" i="53"/>
  <c r="R755" i="53"/>
  <c r="R756" i="53"/>
  <c r="R757" i="53"/>
  <c r="R758" i="53"/>
  <c r="R759" i="53"/>
  <c r="R760" i="53"/>
  <c r="R761" i="53"/>
  <c r="R762" i="53"/>
  <c r="R763" i="53"/>
  <c r="R764" i="53"/>
  <c r="R765" i="53"/>
  <c r="R766" i="53"/>
  <c r="R767" i="53"/>
  <c r="R768" i="53"/>
  <c r="R769" i="53"/>
  <c r="R770" i="53"/>
  <c r="R771" i="53"/>
  <c r="R772" i="53"/>
  <c r="R773" i="53"/>
  <c r="R774" i="53"/>
  <c r="R775" i="53"/>
  <c r="R776" i="53"/>
  <c r="R777" i="53"/>
  <c r="R778" i="53"/>
  <c r="R779" i="53"/>
  <c r="R780" i="53"/>
  <c r="R781" i="53"/>
  <c r="R782" i="53"/>
  <c r="R783" i="53"/>
  <c r="R784" i="53"/>
  <c r="R785" i="53"/>
  <c r="R786" i="53"/>
  <c r="R787" i="53"/>
  <c r="R788" i="53"/>
  <c r="R789" i="53"/>
  <c r="R790" i="53"/>
  <c r="R791" i="53"/>
  <c r="R792" i="53"/>
  <c r="R793" i="53"/>
  <c r="R794" i="53"/>
  <c r="R795" i="53"/>
  <c r="R796" i="53"/>
  <c r="R797" i="53"/>
  <c r="R798" i="53"/>
  <c r="R799" i="53"/>
  <c r="R800" i="53"/>
  <c r="R801" i="53"/>
  <c r="R802" i="53"/>
  <c r="R803" i="53"/>
  <c r="R804" i="53"/>
  <c r="R805" i="53"/>
  <c r="R806" i="53"/>
  <c r="R807" i="53"/>
  <c r="R808" i="53"/>
  <c r="R809" i="53"/>
  <c r="R810" i="53"/>
  <c r="R811" i="53"/>
  <c r="R812" i="53"/>
  <c r="R813" i="53"/>
  <c r="R814" i="53"/>
  <c r="R815" i="53"/>
  <c r="R816" i="53"/>
  <c r="R817" i="53"/>
  <c r="R818" i="53"/>
  <c r="R819" i="53"/>
  <c r="R820" i="53"/>
  <c r="R821" i="53"/>
  <c r="R822" i="53"/>
  <c r="R823" i="53"/>
  <c r="R824" i="53"/>
  <c r="R825" i="53"/>
  <c r="R826" i="53"/>
  <c r="R827" i="53"/>
  <c r="R828" i="53"/>
  <c r="R829" i="53"/>
  <c r="R830" i="53"/>
  <c r="R831" i="53"/>
  <c r="R832" i="53"/>
  <c r="R833" i="53"/>
  <c r="R834" i="53"/>
  <c r="R835" i="53"/>
  <c r="R836" i="53"/>
  <c r="R837" i="53"/>
  <c r="R838" i="53"/>
  <c r="R839" i="53"/>
  <c r="R840" i="53"/>
  <c r="R841" i="53"/>
  <c r="R842" i="53"/>
  <c r="R843" i="53"/>
  <c r="R844" i="53"/>
  <c r="R845" i="53"/>
  <c r="R846" i="53"/>
  <c r="R847" i="53"/>
  <c r="R848" i="53"/>
  <c r="R849" i="53"/>
  <c r="R850" i="53"/>
  <c r="R851" i="53"/>
  <c r="R852" i="53"/>
  <c r="R853" i="53"/>
  <c r="R854" i="53"/>
  <c r="R855" i="53"/>
  <c r="R856" i="53"/>
  <c r="R857" i="53"/>
  <c r="R858" i="53"/>
  <c r="R859" i="53"/>
  <c r="R860" i="53"/>
  <c r="R861" i="53"/>
  <c r="R862" i="53"/>
  <c r="R863" i="53"/>
  <c r="R864" i="53"/>
  <c r="R865" i="53"/>
  <c r="R866" i="53"/>
  <c r="R867" i="53"/>
  <c r="R868" i="53"/>
  <c r="R869" i="53"/>
  <c r="R870" i="53"/>
  <c r="R871" i="53"/>
  <c r="R872" i="53"/>
  <c r="R873" i="53"/>
  <c r="R874" i="53"/>
  <c r="R875" i="53"/>
  <c r="R876" i="53"/>
  <c r="R877" i="53"/>
  <c r="R878" i="53"/>
  <c r="R879" i="53"/>
  <c r="R880" i="53"/>
  <c r="R881" i="53"/>
  <c r="R882" i="53"/>
  <c r="R883" i="53"/>
  <c r="R884" i="53"/>
  <c r="R885" i="53"/>
  <c r="R886" i="53"/>
  <c r="R887" i="53"/>
  <c r="R888" i="53"/>
  <c r="R889" i="53"/>
  <c r="R890" i="53"/>
  <c r="R891" i="53"/>
  <c r="R892" i="53"/>
  <c r="R893" i="53"/>
  <c r="R894" i="53"/>
  <c r="R895" i="53"/>
  <c r="R896" i="53"/>
  <c r="R897" i="53"/>
  <c r="R898" i="53"/>
  <c r="R899" i="53"/>
  <c r="R900" i="53"/>
  <c r="R901" i="53"/>
  <c r="R902" i="53"/>
  <c r="R903" i="53"/>
  <c r="R904" i="53"/>
  <c r="R905" i="53"/>
  <c r="R906" i="53"/>
  <c r="R907" i="53"/>
  <c r="R908" i="53"/>
  <c r="R909" i="53"/>
  <c r="R910" i="53"/>
  <c r="R911" i="53"/>
  <c r="R912" i="53"/>
  <c r="R913" i="53"/>
  <c r="R914" i="53"/>
  <c r="R915" i="53"/>
  <c r="R916" i="53"/>
  <c r="R917" i="53"/>
  <c r="R918" i="53"/>
  <c r="R919" i="53"/>
  <c r="R920" i="53"/>
  <c r="R921" i="53"/>
  <c r="R922" i="53"/>
  <c r="R923" i="53"/>
  <c r="R924" i="53"/>
  <c r="R925" i="53"/>
  <c r="R926" i="53"/>
  <c r="R927" i="53"/>
  <c r="R928" i="53"/>
  <c r="R929" i="53"/>
  <c r="R930" i="53"/>
  <c r="R931" i="53"/>
  <c r="R932" i="53"/>
  <c r="R933" i="53"/>
  <c r="R934" i="53"/>
  <c r="R935" i="53"/>
  <c r="R936" i="53"/>
  <c r="R937" i="53"/>
  <c r="R938" i="53"/>
  <c r="R939" i="53"/>
  <c r="R940" i="53"/>
  <c r="R941" i="53"/>
  <c r="R942" i="53"/>
  <c r="R943" i="53"/>
  <c r="R944" i="53"/>
  <c r="R945" i="53"/>
  <c r="R946" i="53"/>
  <c r="R947" i="53"/>
  <c r="R948" i="53"/>
  <c r="R949" i="53"/>
  <c r="R950" i="53"/>
  <c r="R951" i="53"/>
  <c r="R952" i="53"/>
  <c r="R953" i="53"/>
  <c r="R954" i="53"/>
  <c r="R955" i="53"/>
  <c r="R956" i="53"/>
  <c r="R957" i="53"/>
  <c r="R958" i="53"/>
  <c r="R959" i="53"/>
  <c r="R960" i="53"/>
  <c r="R961" i="53"/>
  <c r="R962" i="53"/>
  <c r="R963" i="53"/>
  <c r="R964" i="53"/>
  <c r="R965" i="53"/>
  <c r="R966" i="53"/>
  <c r="R967" i="53"/>
  <c r="R968" i="53"/>
  <c r="R969" i="53"/>
  <c r="R970" i="53"/>
  <c r="R971" i="53"/>
  <c r="R972" i="53"/>
  <c r="R973" i="53"/>
  <c r="R976" i="53"/>
  <c r="R977" i="53"/>
  <c r="R978" i="53"/>
  <c r="R979" i="53"/>
  <c r="R980" i="53"/>
  <c r="R981" i="53"/>
  <c r="R982" i="53"/>
  <c r="R983" i="53"/>
  <c r="R984" i="53"/>
  <c r="R985" i="53"/>
  <c r="R986" i="53"/>
  <c r="R987" i="53"/>
  <c r="R988" i="53"/>
  <c r="R989" i="53"/>
  <c r="R990" i="53"/>
  <c r="R991" i="53"/>
  <c r="R992" i="53"/>
  <c r="R993" i="53"/>
  <c r="R994" i="53"/>
  <c r="R995" i="53"/>
  <c r="R996" i="53"/>
  <c r="R997" i="53"/>
  <c r="R998" i="53"/>
  <c r="R999" i="53"/>
  <c r="R1000" i="53"/>
  <c r="R1001" i="53"/>
  <c r="R1002" i="53"/>
  <c r="R1003" i="53"/>
  <c r="R1004" i="53"/>
  <c r="R1005" i="53"/>
  <c r="R1006" i="53"/>
  <c r="R1007" i="53"/>
  <c r="R1008" i="53"/>
  <c r="R1009" i="53"/>
  <c r="R1010" i="53"/>
  <c r="R1011" i="53"/>
  <c r="R1012" i="53"/>
  <c r="R1013" i="53"/>
  <c r="R1014" i="53"/>
  <c r="R1015" i="53"/>
  <c r="R1016" i="53"/>
  <c r="R1017" i="53"/>
  <c r="R1018" i="53"/>
  <c r="R1019" i="53"/>
  <c r="R1020" i="53"/>
  <c r="R1021" i="53"/>
  <c r="R1022" i="53"/>
  <c r="R1023" i="53"/>
  <c r="R1024" i="53"/>
  <c r="R1025" i="53"/>
  <c r="R1026" i="53"/>
  <c r="R1027" i="53"/>
  <c r="R1028" i="53"/>
  <c r="R1029" i="53"/>
  <c r="R1030" i="53"/>
  <c r="R1031" i="53"/>
  <c r="R1032" i="53"/>
  <c r="R1033" i="53"/>
  <c r="R1034" i="53"/>
  <c r="R1035" i="53"/>
  <c r="R1036" i="53"/>
  <c r="R1037" i="53"/>
  <c r="R1039" i="53"/>
  <c r="R1040" i="53"/>
  <c r="R1041" i="53"/>
  <c r="R1042" i="53"/>
  <c r="R1043" i="53"/>
  <c r="R1044" i="53"/>
  <c r="R1045" i="53"/>
  <c r="R1046" i="53"/>
  <c r="R1047" i="53"/>
  <c r="R1048" i="53"/>
  <c r="R1049" i="53"/>
  <c r="R1050" i="53"/>
  <c r="R1051" i="53"/>
  <c r="R1052" i="53"/>
  <c r="R1053" i="53"/>
  <c r="I4" i="20" l="1"/>
  <c r="I7" i="20"/>
  <c r="J4" i="20" l="1"/>
  <c r="J7" i="20"/>
  <c r="K4" i="20" l="1"/>
  <c r="K7" i="20"/>
  <c r="L4" i="20" l="1"/>
  <c r="L7" i="20"/>
  <c r="M4" i="20" l="1"/>
  <c r="M7" i="20"/>
  <c r="N7" i="20" l="1"/>
  <c r="N4" i="20"/>
  <c r="R7" i="56" l="1"/>
  <c r="R8" i="56"/>
  <c r="R9" i="56"/>
  <c r="R10" i="56"/>
  <c r="R11" i="56"/>
  <c r="R12" i="56"/>
  <c r="R13" i="56"/>
  <c r="R14" i="56"/>
  <c r="R15" i="56"/>
  <c r="R16" i="56"/>
  <c r="R17" i="56"/>
  <c r="R18" i="56"/>
  <c r="R19" i="56"/>
  <c r="R20" i="56"/>
  <c r="R21" i="56"/>
  <c r="R22" i="56"/>
  <c r="R23" i="56"/>
  <c r="R24" i="56"/>
  <c r="R25" i="56"/>
  <c r="R26" i="56"/>
  <c r="R27" i="56"/>
  <c r="R28" i="56"/>
  <c r="R29" i="56"/>
  <c r="R30" i="56"/>
  <c r="R31" i="56"/>
  <c r="R32" i="56"/>
  <c r="R33" i="56"/>
  <c r="R34" i="56"/>
  <c r="R35" i="56"/>
  <c r="R36" i="56"/>
  <c r="R37" i="56"/>
  <c r="R38" i="56"/>
  <c r="R39" i="56"/>
  <c r="R40" i="56"/>
  <c r="R41" i="56"/>
  <c r="R42" i="56"/>
  <c r="R43" i="56"/>
  <c r="R44" i="56"/>
  <c r="R45" i="56"/>
  <c r="R46" i="56"/>
  <c r="R47" i="56"/>
  <c r="R48" i="56"/>
  <c r="R49" i="56"/>
  <c r="R50" i="56"/>
  <c r="R51" i="56"/>
  <c r="R52" i="56"/>
  <c r="R53" i="56"/>
  <c r="R54" i="56"/>
  <c r="R55" i="56"/>
  <c r="R56" i="56"/>
  <c r="R57" i="56"/>
  <c r="R58" i="56"/>
  <c r="R59" i="56"/>
  <c r="R60" i="56"/>
  <c r="R61" i="56"/>
  <c r="R62" i="56"/>
  <c r="R63" i="56"/>
  <c r="R64" i="56"/>
  <c r="R65" i="56"/>
  <c r="R66" i="56"/>
  <c r="R67" i="56"/>
  <c r="R68" i="56"/>
  <c r="R69" i="56"/>
  <c r="R70" i="56"/>
  <c r="R71" i="56"/>
  <c r="R72" i="56"/>
  <c r="R73" i="56"/>
  <c r="R74" i="56"/>
  <c r="R75" i="56"/>
  <c r="R76" i="56"/>
  <c r="R77" i="56"/>
  <c r="R78" i="56"/>
  <c r="R79" i="56"/>
  <c r="R80" i="56"/>
  <c r="R81" i="56"/>
  <c r="R82" i="56"/>
  <c r="R83" i="56"/>
  <c r="R84" i="56"/>
  <c r="R85" i="56"/>
  <c r="R86" i="56"/>
  <c r="R87" i="56"/>
  <c r="R88" i="56"/>
  <c r="R89" i="56"/>
  <c r="R90" i="56"/>
  <c r="R91" i="56"/>
  <c r="R92" i="56"/>
  <c r="R93" i="56"/>
  <c r="R94" i="56"/>
  <c r="R95" i="56"/>
  <c r="R96" i="56"/>
  <c r="R97" i="56"/>
  <c r="R98" i="56"/>
  <c r="R99" i="56"/>
  <c r="R100" i="56"/>
  <c r="R101" i="56"/>
  <c r="R102" i="56"/>
  <c r="R103" i="56"/>
  <c r="R104" i="56"/>
  <c r="R105" i="56"/>
  <c r="R106" i="56"/>
  <c r="R107" i="56"/>
  <c r="R108" i="56"/>
  <c r="R109" i="56"/>
  <c r="R110" i="56"/>
  <c r="R111" i="56"/>
  <c r="R112" i="56"/>
  <c r="R113" i="56"/>
  <c r="R114" i="56"/>
  <c r="R115" i="56"/>
  <c r="R116" i="56"/>
  <c r="R117" i="56"/>
  <c r="R118" i="56"/>
  <c r="R119" i="56"/>
  <c r="R120" i="56"/>
  <c r="R121" i="56"/>
  <c r="R122" i="56"/>
  <c r="R123" i="56"/>
  <c r="R124" i="56"/>
  <c r="R125" i="56"/>
  <c r="R126" i="56"/>
  <c r="R127" i="56"/>
  <c r="R128" i="56"/>
  <c r="R129" i="56"/>
  <c r="R130" i="56"/>
  <c r="R131" i="56"/>
  <c r="R132" i="56"/>
  <c r="R133" i="56"/>
  <c r="R134" i="56"/>
  <c r="R135" i="56"/>
  <c r="R136" i="56"/>
  <c r="R137" i="56"/>
  <c r="R138" i="56"/>
  <c r="R139" i="56"/>
  <c r="R140" i="56"/>
  <c r="R141" i="56"/>
  <c r="R142" i="56"/>
  <c r="R143" i="56"/>
  <c r="R144" i="56"/>
  <c r="R145" i="56"/>
  <c r="R146" i="56"/>
  <c r="R147" i="56"/>
  <c r="R148" i="56"/>
  <c r="R149" i="56"/>
  <c r="R150" i="56"/>
  <c r="R151" i="56"/>
  <c r="R152" i="56"/>
  <c r="R153" i="56"/>
  <c r="R154" i="56"/>
  <c r="R155" i="56"/>
  <c r="R156" i="56"/>
  <c r="R157" i="56"/>
  <c r="R158" i="56"/>
  <c r="R159" i="56"/>
  <c r="R160" i="56"/>
  <c r="R161" i="56"/>
  <c r="R162" i="56"/>
  <c r="R163" i="56"/>
  <c r="R164" i="56"/>
  <c r="R165" i="56"/>
  <c r="R166" i="56"/>
  <c r="R167" i="56"/>
  <c r="R168" i="56"/>
  <c r="R169" i="56"/>
  <c r="R170" i="56"/>
  <c r="R171" i="56"/>
  <c r="R172" i="56"/>
  <c r="R173" i="56"/>
  <c r="R174" i="56"/>
  <c r="R175" i="56"/>
  <c r="R176" i="56"/>
  <c r="R177" i="56"/>
  <c r="R178" i="56"/>
  <c r="R179" i="56"/>
  <c r="R180" i="56"/>
  <c r="R181" i="56"/>
  <c r="R182" i="56"/>
  <c r="R183" i="56"/>
  <c r="R184" i="56"/>
  <c r="R185" i="56"/>
  <c r="R186" i="56"/>
  <c r="R187" i="56"/>
  <c r="R188" i="56"/>
  <c r="R189" i="56"/>
  <c r="R190" i="56"/>
  <c r="R191" i="56"/>
  <c r="R192" i="56"/>
  <c r="R193" i="56"/>
  <c r="R194" i="56"/>
  <c r="R195" i="56"/>
  <c r="R196" i="56"/>
  <c r="R197" i="56"/>
  <c r="R198" i="56"/>
  <c r="R199" i="56"/>
  <c r="R200" i="56"/>
  <c r="R201" i="56"/>
  <c r="R202" i="56"/>
  <c r="R203" i="56"/>
  <c r="R204" i="56"/>
  <c r="R205" i="56"/>
  <c r="R206" i="56"/>
  <c r="R207" i="56"/>
  <c r="R208" i="56"/>
  <c r="R209" i="56"/>
  <c r="R210" i="56"/>
  <c r="R211" i="56"/>
  <c r="R212" i="56"/>
  <c r="R213" i="56"/>
  <c r="R214" i="56"/>
  <c r="R215" i="56"/>
  <c r="R216" i="56"/>
  <c r="R217" i="56"/>
  <c r="R218" i="56"/>
  <c r="R219" i="56"/>
  <c r="R220" i="56"/>
  <c r="R221" i="56"/>
  <c r="R222" i="56"/>
  <c r="R223" i="56"/>
  <c r="R224" i="56"/>
  <c r="R225" i="56"/>
  <c r="R226" i="56"/>
  <c r="R227" i="56"/>
  <c r="R228" i="56"/>
  <c r="R229" i="56"/>
  <c r="R230" i="56"/>
  <c r="R231" i="56"/>
  <c r="R232" i="56"/>
  <c r="R233" i="56"/>
  <c r="R234" i="56"/>
  <c r="R235" i="56"/>
  <c r="R236" i="56"/>
  <c r="R237" i="56"/>
  <c r="R238" i="56"/>
  <c r="R239" i="56"/>
  <c r="R240" i="56"/>
  <c r="R241" i="56"/>
  <c r="R242" i="56"/>
  <c r="R243" i="56"/>
  <c r="R244" i="56"/>
  <c r="P245" i="56"/>
  <c r="Q245" i="56"/>
  <c r="R245" i="56"/>
  <c r="P246" i="56"/>
  <c r="Q246" i="56"/>
  <c r="R246" i="56"/>
  <c r="P247" i="56"/>
  <c r="Q247" i="56"/>
  <c r="R247" i="56"/>
  <c r="P248" i="56"/>
  <c r="Q248" i="56"/>
  <c r="R248" i="56"/>
  <c r="P249" i="56"/>
  <c r="Q249" i="56"/>
  <c r="R249" i="56"/>
  <c r="P250" i="56"/>
  <c r="Q250" i="56"/>
  <c r="R250" i="56"/>
  <c r="P251" i="56"/>
  <c r="Q251" i="56"/>
  <c r="R251" i="56"/>
  <c r="P252" i="56"/>
  <c r="Q252" i="56"/>
  <c r="R252" i="56"/>
  <c r="P253" i="56"/>
  <c r="Q253" i="56"/>
  <c r="R253" i="56"/>
  <c r="P254" i="56"/>
  <c r="Q254" i="56"/>
  <c r="R254" i="56"/>
  <c r="P255" i="56"/>
  <c r="Q255" i="56"/>
  <c r="R255" i="56"/>
  <c r="P256" i="56"/>
  <c r="Q256" i="56"/>
  <c r="R256" i="56"/>
  <c r="P257" i="56"/>
  <c r="Q257" i="56"/>
  <c r="R257" i="56"/>
  <c r="P258" i="56"/>
  <c r="Q258" i="56"/>
  <c r="R258" i="56"/>
  <c r="P259" i="56"/>
  <c r="Q259" i="56"/>
  <c r="R259" i="56"/>
  <c r="P260" i="56"/>
  <c r="Q260" i="56"/>
  <c r="R260" i="56"/>
  <c r="P261" i="56"/>
  <c r="Q261" i="56"/>
  <c r="R261" i="56"/>
  <c r="P262" i="56"/>
  <c r="Q262" i="56"/>
  <c r="R262" i="56"/>
  <c r="P263" i="56"/>
  <c r="Q263" i="56"/>
  <c r="R263" i="56"/>
  <c r="P264" i="56"/>
  <c r="Q264" i="56"/>
  <c r="R264" i="56"/>
  <c r="P265" i="56"/>
  <c r="Q265" i="56"/>
  <c r="R265" i="56"/>
  <c r="P266" i="56"/>
  <c r="Q266" i="56"/>
  <c r="R266" i="56"/>
  <c r="P267" i="56"/>
  <c r="Q267" i="56"/>
  <c r="R267" i="56"/>
  <c r="P268" i="56"/>
  <c r="Q268" i="56"/>
  <c r="R268" i="56"/>
  <c r="P269" i="56"/>
  <c r="Q269" i="56"/>
  <c r="R269" i="56"/>
  <c r="P270" i="56"/>
  <c r="Q270" i="56"/>
  <c r="R270" i="56"/>
  <c r="P271" i="56"/>
  <c r="Q271" i="56"/>
  <c r="R271" i="56"/>
  <c r="P272" i="56"/>
  <c r="Q272" i="56"/>
  <c r="R272" i="56"/>
  <c r="P273" i="56"/>
  <c r="Q273" i="56"/>
  <c r="R273" i="56"/>
  <c r="P274" i="56"/>
  <c r="Q274" i="56"/>
  <c r="R274" i="56"/>
  <c r="P275" i="56"/>
  <c r="Q275" i="56"/>
  <c r="R275" i="56"/>
  <c r="P276" i="56"/>
  <c r="Q276" i="56"/>
  <c r="R276" i="56"/>
  <c r="P277" i="56"/>
  <c r="Q277" i="56"/>
  <c r="R277" i="56"/>
  <c r="P278" i="56"/>
  <c r="Q278" i="56"/>
  <c r="R278" i="56"/>
  <c r="P279" i="56"/>
  <c r="Q279" i="56"/>
  <c r="R279" i="56"/>
  <c r="P280" i="56"/>
  <c r="Q280" i="56"/>
  <c r="R280" i="56"/>
  <c r="P281" i="56"/>
  <c r="Q281" i="56"/>
  <c r="R281" i="56"/>
  <c r="P282" i="56"/>
  <c r="Q282" i="56"/>
  <c r="R282" i="56"/>
  <c r="P283" i="56"/>
  <c r="Q283" i="56"/>
  <c r="R283" i="56"/>
  <c r="P284" i="56"/>
  <c r="Q284" i="56"/>
  <c r="R284" i="56"/>
  <c r="P285" i="56"/>
  <c r="Q285" i="56"/>
  <c r="R285" i="56"/>
  <c r="P286" i="56"/>
  <c r="Q286" i="56"/>
  <c r="R286" i="56"/>
  <c r="P287" i="56"/>
  <c r="Q287" i="56"/>
  <c r="R287" i="56"/>
  <c r="P288" i="56"/>
  <c r="Q288" i="56"/>
  <c r="R288" i="56"/>
  <c r="P289" i="56"/>
  <c r="Q289" i="56"/>
  <c r="R289" i="56"/>
  <c r="P290" i="56"/>
  <c r="Q290" i="56"/>
  <c r="R290" i="56"/>
  <c r="P291" i="56"/>
  <c r="Q291" i="56"/>
  <c r="R291" i="56"/>
  <c r="P292" i="56"/>
  <c r="Q292" i="56"/>
  <c r="R292" i="56"/>
  <c r="P293" i="56"/>
  <c r="Q293" i="56"/>
  <c r="R293" i="56"/>
  <c r="P294" i="56"/>
  <c r="Q294" i="56"/>
  <c r="R294" i="56"/>
  <c r="P295" i="56"/>
  <c r="Q295" i="56"/>
  <c r="R295" i="56"/>
  <c r="P296" i="56"/>
  <c r="Q296" i="56"/>
  <c r="R296" i="56"/>
  <c r="P297" i="56"/>
  <c r="Q297" i="56"/>
  <c r="R297" i="56"/>
  <c r="P298" i="56"/>
  <c r="Q298" i="56"/>
  <c r="R298" i="56"/>
  <c r="P299" i="56"/>
  <c r="Q299" i="56"/>
  <c r="R299" i="56"/>
  <c r="P300" i="56"/>
  <c r="Q300" i="56"/>
  <c r="R300" i="56"/>
  <c r="P301" i="56"/>
  <c r="Q301" i="56"/>
  <c r="R301" i="56"/>
  <c r="P302" i="56"/>
  <c r="Q302" i="56"/>
  <c r="R302" i="56"/>
  <c r="P303" i="56"/>
  <c r="Q303" i="56"/>
  <c r="R303" i="56"/>
  <c r="P304" i="56"/>
  <c r="Q304" i="56"/>
  <c r="R304" i="56"/>
  <c r="P305" i="56"/>
  <c r="Q305" i="56"/>
  <c r="R305" i="56"/>
  <c r="P306" i="56"/>
  <c r="Q306" i="56"/>
  <c r="R306" i="56"/>
  <c r="P307" i="56"/>
  <c r="Q307" i="56"/>
  <c r="R307" i="56"/>
  <c r="P308" i="56"/>
  <c r="Q308" i="56"/>
  <c r="R308" i="56"/>
  <c r="P309" i="56"/>
  <c r="Q309" i="56"/>
  <c r="R309" i="56"/>
  <c r="P310" i="56"/>
  <c r="Q310" i="56"/>
  <c r="R310" i="56"/>
  <c r="P311" i="56"/>
  <c r="Q311" i="56"/>
  <c r="R311" i="56"/>
  <c r="P312" i="56"/>
  <c r="Q312" i="56"/>
  <c r="R312" i="56"/>
  <c r="P313" i="56"/>
  <c r="Q313" i="56"/>
  <c r="R313" i="56"/>
  <c r="P314" i="56"/>
  <c r="Q314" i="56"/>
  <c r="R314" i="56"/>
  <c r="P315" i="56"/>
  <c r="Q315" i="56"/>
  <c r="R315" i="56"/>
  <c r="P316" i="56"/>
  <c r="Q316" i="56"/>
  <c r="R316" i="56"/>
  <c r="P317" i="56"/>
  <c r="Q317" i="56"/>
  <c r="R317" i="56"/>
  <c r="P318" i="56"/>
  <c r="Q318" i="56"/>
  <c r="R318" i="56"/>
  <c r="P319" i="56"/>
  <c r="Q319" i="56"/>
  <c r="R319" i="56"/>
  <c r="P320" i="56"/>
  <c r="Q320" i="56"/>
  <c r="R320" i="56"/>
  <c r="P321" i="56"/>
  <c r="Q321" i="56"/>
  <c r="R321" i="56"/>
  <c r="P322" i="56"/>
  <c r="Q322" i="56"/>
  <c r="R322" i="56"/>
  <c r="P323" i="56"/>
  <c r="Q323" i="56"/>
  <c r="R323" i="56"/>
  <c r="P324" i="56"/>
  <c r="Q324" i="56"/>
  <c r="R324" i="56"/>
  <c r="P325" i="56"/>
  <c r="Q325" i="56"/>
  <c r="R325" i="56"/>
  <c r="P326" i="56"/>
  <c r="Q326" i="56"/>
  <c r="R326" i="56"/>
  <c r="P327" i="56"/>
  <c r="Q327" i="56"/>
  <c r="R327" i="56"/>
  <c r="P328" i="56"/>
  <c r="Q328" i="56"/>
  <c r="R328" i="56"/>
  <c r="P329" i="56"/>
  <c r="Q329" i="56"/>
  <c r="R329" i="56"/>
  <c r="P330" i="56"/>
  <c r="Q330" i="56"/>
  <c r="R330" i="56"/>
  <c r="P331" i="56"/>
  <c r="Q331" i="56"/>
  <c r="R331" i="56"/>
  <c r="P332" i="56"/>
  <c r="Q332" i="56"/>
  <c r="R332" i="56"/>
  <c r="P333" i="56"/>
  <c r="Q333" i="56"/>
  <c r="R333" i="56"/>
  <c r="P334" i="56"/>
  <c r="Q334" i="56"/>
  <c r="R334" i="56"/>
  <c r="P335" i="56"/>
  <c r="Q335" i="56"/>
  <c r="R335" i="56"/>
  <c r="P336" i="56"/>
  <c r="Q336" i="56"/>
  <c r="R336" i="56"/>
  <c r="P337" i="56"/>
  <c r="Q337" i="56"/>
  <c r="R337" i="56"/>
  <c r="P338" i="56"/>
  <c r="Q338" i="56"/>
  <c r="R338" i="56"/>
  <c r="P339" i="56"/>
  <c r="Q339" i="56"/>
  <c r="R339" i="56"/>
  <c r="P340" i="56"/>
  <c r="Q340" i="56"/>
  <c r="R340" i="56"/>
  <c r="P341" i="56"/>
  <c r="Q341" i="56"/>
  <c r="R341" i="56"/>
  <c r="P342" i="56"/>
  <c r="Q342" i="56"/>
  <c r="R342" i="56"/>
  <c r="P343" i="56"/>
  <c r="Q343" i="56"/>
  <c r="R343" i="56"/>
  <c r="P344" i="56"/>
  <c r="Q344" i="56"/>
  <c r="R344" i="56"/>
  <c r="R695" i="55" l="1"/>
  <c r="R696" i="55"/>
  <c r="R697" i="55"/>
  <c r="R698" i="55"/>
  <c r="R699" i="55"/>
  <c r="R700" i="55"/>
  <c r="R701" i="55"/>
  <c r="R702" i="55"/>
  <c r="R703" i="55"/>
  <c r="R704" i="55"/>
  <c r="R705" i="55"/>
  <c r="R706" i="55"/>
  <c r="R707" i="55"/>
  <c r="R708" i="55"/>
  <c r="R709" i="55"/>
  <c r="R710" i="55"/>
  <c r="R711" i="55"/>
  <c r="R712" i="55"/>
  <c r="R713" i="55"/>
  <c r="R714" i="55"/>
  <c r="R715" i="55"/>
  <c r="R716" i="55"/>
  <c r="P717" i="55"/>
  <c r="Q717" i="55"/>
  <c r="R717" i="55"/>
  <c r="P718" i="55"/>
  <c r="Q718" i="55"/>
  <c r="R718" i="55"/>
  <c r="P719" i="55"/>
  <c r="Q719" i="55"/>
  <c r="R719" i="55"/>
  <c r="P720" i="55"/>
  <c r="Q720" i="55"/>
  <c r="R720" i="55"/>
  <c r="P721" i="55"/>
  <c r="Q721" i="55"/>
  <c r="R721" i="55"/>
  <c r="P722" i="55"/>
  <c r="Q722" i="55"/>
  <c r="R722" i="55"/>
  <c r="P723" i="55"/>
  <c r="Q723" i="55"/>
  <c r="R723" i="55"/>
  <c r="P724" i="55"/>
  <c r="Q724" i="55"/>
  <c r="R724" i="55"/>
  <c r="P725" i="55"/>
  <c r="Q725" i="55"/>
  <c r="R725" i="55"/>
  <c r="P726" i="55"/>
  <c r="Q726" i="55"/>
  <c r="R726" i="55"/>
  <c r="P727" i="55"/>
  <c r="Q727" i="55"/>
  <c r="R727" i="55"/>
  <c r="P728" i="55"/>
  <c r="Q728" i="55"/>
  <c r="R728" i="55"/>
  <c r="P729" i="55"/>
  <c r="Q729" i="55"/>
  <c r="R729" i="55"/>
  <c r="P730" i="55"/>
  <c r="Q730" i="55"/>
  <c r="R730" i="55"/>
  <c r="P731" i="55"/>
  <c r="Q731" i="55"/>
  <c r="R731" i="55"/>
  <c r="P732" i="55"/>
  <c r="Q732" i="55"/>
  <c r="R732" i="55"/>
  <c r="P733" i="55"/>
  <c r="Q733" i="55"/>
  <c r="R733" i="55"/>
  <c r="P734" i="55"/>
  <c r="Q734" i="55"/>
  <c r="R734" i="55"/>
  <c r="P735" i="55"/>
  <c r="Q735" i="55"/>
  <c r="R735" i="55"/>
  <c r="P736" i="55"/>
  <c r="Q736" i="55"/>
  <c r="R736" i="55"/>
  <c r="P737" i="55"/>
  <c r="Q737" i="55"/>
  <c r="R737" i="55"/>
  <c r="P738" i="55"/>
  <c r="Q738" i="55"/>
  <c r="R738" i="55"/>
  <c r="P739" i="55"/>
  <c r="Q739" i="55"/>
  <c r="R739" i="55"/>
  <c r="P740" i="55"/>
  <c r="Q740" i="55"/>
  <c r="R740" i="55"/>
  <c r="P741" i="55"/>
  <c r="Q741" i="55"/>
  <c r="R741" i="55"/>
  <c r="P742" i="55"/>
  <c r="Q742" i="55"/>
  <c r="R742" i="55"/>
  <c r="P743" i="55"/>
  <c r="Q743" i="55"/>
  <c r="R743" i="55"/>
  <c r="P744" i="55"/>
  <c r="Q744" i="55"/>
  <c r="R744" i="55"/>
  <c r="P745" i="55"/>
  <c r="Q745" i="55"/>
  <c r="R745" i="55"/>
  <c r="P746" i="55"/>
  <c r="Q746" i="55"/>
  <c r="R746" i="55"/>
  <c r="P747" i="55"/>
  <c r="Q747" i="55"/>
  <c r="R747" i="55"/>
  <c r="P748" i="55"/>
  <c r="Q748" i="55"/>
  <c r="R748" i="55"/>
  <c r="P749" i="55"/>
  <c r="Q749" i="55"/>
  <c r="R749" i="55"/>
  <c r="P750" i="55"/>
  <c r="Q750" i="55"/>
  <c r="R750" i="55"/>
  <c r="P751" i="55"/>
  <c r="Q751" i="55"/>
  <c r="R751" i="55"/>
  <c r="P752" i="55"/>
  <c r="Q752" i="55"/>
  <c r="R752" i="55"/>
  <c r="P753" i="55"/>
  <c r="Q753" i="55"/>
  <c r="R753" i="55"/>
  <c r="P754" i="55"/>
  <c r="Q754" i="55"/>
  <c r="R754" i="55"/>
  <c r="P755" i="55"/>
  <c r="Q755" i="55"/>
  <c r="R755" i="55"/>
  <c r="P756" i="55"/>
  <c r="Q756" i="55"/>
  <c r="R756" i="55"/>
  <c r="P757" i="55"/>
  <c r="Q757" i="55"/>
  <c r="R757" i="55"/>
  <c r="P758" i="55"/>
  <c r="Q758" i="55"/>
  <c r="R758" i="55"/>
  <c r="P759" i="55"/>
  <c r="Q759" i="55"/>
  <c r="R759" i="55"/>
  <c r="R692" i="55"/>
  <c r="R10" i="55"/>
  <c r="R11" i="55"/>
  <c r="R12" i="55"/>
  <c r="R13" i="55"/>
  <c r="R14" i="55"/>
  <c r="R15" i="55"/>
  <c r="R16" i="55"/>
  <c r="R17" i="55"/>
  <c r="R18" i="55"/>
  <c r="R19" i="55"/>
  <c r="R20" i="55"/>
  <c r="R21" i="55"/>
  <c r="R22" i="55"/>
  <c r="R23" i="55"/>
  <c r="R24" i="55"/>
  <c r="R25" i="55"/>
  <c r="R26" i="55"/>
  <c r="R27" i="55"/>
  <c r="R28" i="55"/>
  <c r="R29" i="55"/>
  <c r="R30" i="55"/>
  <c r="R31" i="55"/>
  <c r="R32" i="55"/>
  <c r="R33" i="55"/>
  <c r="R34" i="55"/>
  <c r="R35" i="55"/>
  <c r="R36" i="55"/>
  <c r="R37" i="55"/>
  <c r="R38" i="55"/>
  <c r="R39" i="55"/>
  <c r="R40" i="55"/>
  <c r="R41" i="55"/>
  <c r="R42" i="55"/>
  <c r="R43" i="55"/>
  <c r="R44" i="55"/>
  <c r="R45" i="55"/>
  <c r="R46" i="55"/>
  <c r="R47" i="55"/>
  <c r="R48" i="55"/>
  <c r="R49" i="55"/>
  <c r="R50" i="55"/>
  <c r="R51" i="55"/>
  <c r="R52" i="55"/>
  <c r="R53" i="55"/>
  <c r="R54" i="55"/>
  <c r="R55" i="55"/>
  <c r="R56" i="55"/>
  <c r="R57" i="55"/>
  <c r="R58" i="55"/>
  <c r="R59" i="55"/>
  <c r="R60" i="55"/>
  <c r="R61" i="55"/>
  <c r="R62" i="55"/>
  <c r="R63" i="55"/>
  <c r="R64" i="55"/>
  <c r="R65" i="55"/>
  <c r="R66" i="55"/>
  <c r="R67" i="55"/>
  <c r="R68" i="55"/>
  <c r="R69" i="55"/>
  <c r="R70" i="55"/>
  <c r="R71" i="55"/>
  <c r="R72" i="55"/>
  <c r="R73" i="55"/>
  <c r="R74" i="55"/>
  <c r="R75" i="55"/>
  <c r="R76" i="55"/>
  <c r="R77" i="55"/>
  <c r="R78" i="55"/>
  <c r="R79" i="55"/>
  <c r="R80" i="55"/>
  <c r="R81" i="55"/>
  <c r="R82" i="55"/>
  <c r="R83" i="55"/>
  <c r="R84" i="55"/>
  <c r="R85" i="55"/>
  <c r="R86" i="55"/>
  <c r="R87" i="55"/>
  <c r="R88" i="55"/>
  <c r="R89" i="55"/>
  <c r="R90" i="55"/>
  <c r="R91" i="55"/>
  <c r="R92" i="55"/>
  <c r="R93" i="55"/>
  <c r="R94" i="55"/>
  <c r="R95" i="55"/>
  <c r="R96" i="55"/>
  <c r="R97" i="55"/>
  <c r="R98" i="55"/>
  <c r="R99" i="55"/>
  <c r="R100" i="55"/>
  <c r="R101" i="55"/>
  <c r="R102" i="55"/>
  <c r="R103" i="55"/>
  <c r="R104" i="55"/>
  <c r="R105" i="55"/>
  <c r="R106" i="55"/>
  <c r="R107" i="55"/>
  <c r="R108" i="55"/>
  <c r="R109" i="55"/>
  <c r="R110" i="55"/>
  <c r="R111" i="55"/>
  <c r="R112" i="55"/>
  <c r="R113" i="55"/>
  <c r="R114" i="55"/>
  <c r="R115" i="55"/>
  <c r="R116" i="55"/>
  <c r="R117" i="55"/>
  <c r="R118" i="55"/>
  <c r="R119" i="55"/>
  <c r="R120" i="55"/>
  <c r="R121" i="55"/>
  <c r="R122" i="55"/>
  <c r="R123" i="55"/>
  <c r="R124" i="55"/>
  <c r="R125" i="55"/>
  <c r="R126" i="55"/>
  <c r="R127" i="55"/>
  <c r="R128" i="55"/>
  <c r="R129" i="55"/>
  <c r="R130" i="55"/>
  <c r="R131" i="55"/>
  <c r="R132" i="55"/>
  <c r="R133" i="55"/>
  <c r="R134" i="55"/>
  <c r="R135" i="55"/>
  <c r="R136" i="55"/>
  <c r="R137" i="55"/>
  <c r="R138" i="55"/>
  <c r="R139" i="55"/>
  <c r="R140" i="55"/>
  <c r="R141" i="55"/>
  <c r="R142" i="55"/>
  <c r="R143" i="55"/>
  <c r="R144" i="55"/>
  <c r="R145" i="55"/>
  <c r="R146" i="55"/>
  <c r="R147" i="55"/>
  <c r="R148" i="55"/>
  <c r="R149" i="55"/>
  <c r="R150" i="55"/>
  <c r="R151" i="55"/>
  <c r="R152" i="55"/>
  <c r="R153" i="55"/>
  <c r="R154" i="55"/>
  <c r="R155" i="55"/>
  <c r="R156" i="55"/>
  <c r="R157" i="55"/>
  <c r="R158" i="55"/>
  <c r="R159" i="55"/>
  <c r="R160" i="55"/>
  <c r="R161" i="55"/>
  <c r="R162" i="55"/>
  <c r="R163" i="55"/>
  <c r="R164" i="55"/>
  <c r="R165" i="55"/>
  <c r="R166" i="55"/>
  <c r="R167" i="55"/>
  <c r="R168" i="55"/>
  <c r="R169" i="55"/>
  <c r="R170" i="55"/>
  <c r="R171" i="55"/>
  <c r="R172" i="55"/>
  <c r="R173" i="55"/>
  <c r="R174" i="55"/>
  <c r="R175" i="55"/>
  <c r="R176" i="55"/>
  <c r="R177" i="55"/>
  <c r="R178" i="55"/>
  <c r="R179" i="55"/>
  <c r="R180" i="55"/>
  <c r="R181" i="55"/>
  <c r="R182" i="55"/>
  <c r="R183" i="55"/>
  <c r="R184" i="55"/>
  <c r="R185" i="55"/>
  <c r="R186" i="55"/>
  <c r="R187" i="55"/>
  <c r="R188" i="55"/>
  <c r="R189" i="55"/>
  <c r="R190" i="55"/>
  <c r="R191" i="55"/>
  <c r="R192" i="55"/>
  <c r="R193" i="55"/>
  <c r="R194" i="55"/>
  <c r="R195" i="55"/>
  <c r="R196" i="55"/>
  <c r="R197" i="55"/>
  <c r="R198" i="55"/>
  <c r="R199" i="55"/>
  <c r="R200" i="55"/>
  <c r="R201" i="55"/>
  <c r="R202" i="55"/>
  <c r="R203" i="55"/>
  <c r="R204" i="55"/>
  <c r="R205" i="55"/>
  <c r="R206" i="55"/>
  <c r="R207" i="55"/>
  <c r="R208" i="55"/>
  <c r="R209" i="55"/>
  <c r="R210" i="55"/>
  <c r="R211" i="55"/>
  <c r="R212" i="55"/>
  <c r="R213" i="55"/>
  <c r="R214" i="55"/>
  <c r="R215" i="55"/>
  <c r="R216" i="55"/>
  <c r="R217" i="55"/>
  <c r="R218" i="55"/>
  <c r="R219" i="55"/>
  <c r="R220" i="55"/>
  <c r="R221" i="55"/>
  <c r="R222" i="55"/>
  <c r="R223" i="55"/>
  <c r="R224" i="55"/>
  <c r="R225" i="55"/>
  <c r="R226" i="55"/>
  <c r="R227" i="55"/>
  <c r="R228" i="55"/>
  <c r="R229" i="55"/>
  <c r="R230" i="55"/>
  <c r="R231" i="55"/>
  <c r="R232" i="55"/>
  <c r="R233" i="55"/>
  <c r="R234" i="55"/>
  <c r="R235" i="55"/>
  <c r="R236" i="55"/>
  <c r="R237" i="55"/>
  <c r="R238" i="55"/>
  <c r="R239" i="55"/>
  <c r="R240" i="55"/>
  <c r="R241" i="55"/>
  <c r="R242" i="55"/>
  <c r="R243" i="55"/>
  <c r="R244" i="55"/>
  <c r="R245" i="55"/>
  <c r="R246" i="55"/>
  <c r="R247" i="55"/>
  <c r="R248" i="55"/>
  <c r="R249" i="55"/>
  <c r="R250" i="55"/>
  <c r="R251" i="55"/>
  <c r="R252" i="55"/>
  <c r="R253" i="55"/>
  <c r="R254" i="55"/>
  <c r="R255" i="55"/>
  <c r="R256" i="55"/>
  <c r="R257" i="55"/>
  <c r="R258" i="55"/>
  <c r="R259" i="55"/>
  <c r="R260" i="55"/>
  <c r="R261" i="55"/>
  <c r="R262" i="55"/>
  <c r="R263" i="55"/>
  <c r="R264" i="55"/>
  <c r="R265" i="55"/>
  <c r="R266" i="55"/>
  <c r="R267" i="55"/>
  <c r="R268" i="55"/>
  <c r="R269" i="55"/>
  <c r="R270" i="55"/>
  <c r="R271" i="55"/>
  <c r="R272" i="55"/>
  <c r="R273" i="55"/>
  <c r="R274" i="55"/>
  <c r="R275" i="55"/>
  <c r="R276" i="55"/>
  <c r="R277" i="55"/>
  <c r="R278" i="55"/>
  <c r="R279" i="55"/>
  <c r="R280" i="55"/>
  <c r="R281" i="55"/>
  <c r="R282" i="55"/>
  <c r="R283" i="55"/>
  <c r="R284" i="55"/>
  <c r="R285" i="55"/>
  <c r="R286" i="55"/>
  <c r="R287" i="55"/>
  <c r="R288" i="55"/>
  <c r="R289" i="55"/>
  <c r="R290" i="55"/>
  <c r="R291" i="55"/>
  <c r="R292" i="55"/>
  <c r="R293" i="55"/>
  <c r="R294" i="55"/>
  <c r="R295" i="55"/>
  <c r="R296" i="55"/>
  <c r="R297" i="55"/>
  <c r="R298" i="55"/>
  <c r="R299" i="55"/>
  <c r="R300" i="55"/>
  <c r="R301" i="55"/>
  <c r="R302" i="55"/>
  <c r="R303" i="55"/>
  <c r="R304" i="55"/>
  <c r="R305" i="55"/>
  <c r="R306" i="55"/>
  <c r="R307" i="55"/>
  <c r="R308" i="55"/>
  <c r="R309" i="55"/>
  <c r="R310" i="55"/>
  <c r="R311" i="55"/>
  <c r="R312" i="55"/>
  <c r="R313" i="55"/>
  <c r="R314" i="55"/>
  <c r="R315" i="55"/>
  <c r="R316" i="55"/>
  <c r="R317" i="55"/>
  <c r="R318" i="55"/>
  <c r="R319" i="55"/>
  <c r="R320" i="55"/>
  <c r="R321" i="55"/>
  <c r="R322" i="55"/>
  <c r="R323" i="55"/>
  <c r="R324" i="55"/>
  <c r="R325" i="55"/>
  <c r="R326" i="55"/>
  <c r="R327" i="55"/>
  <c r="R328" i="55"/>
  <c r="R329" i="55"/>
  <c r="R330" i="55"/>
  <c r="R331" i="55"/>
  <c r="R332" i="55"/>
  <c r="R333" i="55"/>
  <c r="R334" i="55"/>
  <c r="R335" i="55"/>
  <c r="R336" i="55"/>
  <c r="R337" i="55"/>
  <c r="R338" i="55"/>
  <c r="R339" i="55"/>
  <c r="R340" i="55"/>
  <c r="R341" i="55"/>
  <c r="R342" i="55"/>
  <c r="R343" i="55"/>
  <c r="R344" i="55"/>
  <c r="R345" i="55"/>
  <c r="R346" i="55"/>
  <c r="R347" i="55"/>
  <c r="R348" i="55"/>
  <c r="R349" i="55"/>
  <c r="R350" i="55"/>
  <c r="R351" i="55"/>
  <c r="R352" i="55"/>
  <c r="R353" i="55"/>
  <c r="R354" i="55"/>
  <c r="R355" i="55"/>
  <c r="R356" i="55"/>
  <c r="R357" i="55"/>
  <c r="R358" i="55"/>
  <c r="R359" i="55"/>
  <c r="R360" i="55"/>
  <c r="R361" i="55"/>
  <c r="R362" i="55"/>
  <c r="R363" i="55"/>
  <c r="R364" i="55"/>
  <c r="R365" i="55"/>
  <c r="R366" i="55"/>
  <c r="R367" i="55"/>
  <c r="R368" i="55"/>
  <c r="R369" i="55"/>
  <c r="R370" i="55"/>
  <c r="R371" i="55"/>
  <c r="R372" i="55"/>
  <c r="R373" i="55"/>
  <c r="R374" i="55"/>
  <c r="R375" i="55"/>
  <c r="R376" i="55"/>
  <c r="R377" i="55"/>
  <c r="R378" i="55"/>
  <c r="R379" i="55"/>
  <c r="R380" i="55"/>
  <c r="R381" i="55"/>
  <c r="R382" i="55"/>
  <c r="R383" i="55"/>
  <c r="R384" i="55"/>
  <c r="R385" i="55"/>
  <c r="R386" i="55"/>
  <c r="R387" i="55"/>
  <c r="R388" i="55"/>
  <c r="R389" i="55"/>
  <c r="R390" i="55"/>
  <c r="R391" i="55"/>
  <c r="R392" i="55"/>
  <c r="R393" i="55"/>
  <c r="R394" i="55"/>
  <c r="R395" i="55"/>
  <c r="R396" i="55"/>
  <c r="R397" i="55"/>
  <c r="R398" i="55"/>
  <c r="R399" i="55"/>
  <c r="R400" i="55"/>
  <c r="R401" i="55"/>
  <c r="R402" i="55"/>
  <c r="R403" i="55"/>
  <c r="R404" i="55"/>
  <c r="R405" i="55"/>
  <c r="R406" i="55"/>
  <c r="R407" i="55"/>
  <c r="R408" i="55"/>
  <c r="R409" i="55"/>
  <c r="R410" i="55"/>
  <c r="R411" i="55"/>
  <c r="R412" i="55"/>
  <c r="R413" i="55"/>
  <c r="R414" i="55"/>
  <c r="R415" i="55"/>
  <c r="R416" i="55"/>
  <c r="R417" i="55"/>
  <c r="R418" i="55"/>
  <c r="R419" i="55"/>
  <c r="R420" i="55"/>
  <c r="R421" i="55"/>
  <c r="R422" i="55"/>
  <c r="R423" i="55"/>
  <c r="R424" i="55"/>
  <c r="R425" i="55"/>
  <c r="R426" i="55"/>
  <c r="R427" i="55"/>
  <c r="R428" i="55"/>
  <c r="R429" i="55"/>
  <c r="R430" i="55"/>
  <c r="R431" i="55"/>
  <c r="R432" i="55"/>
  <c r="R433" i="55"/>
  <c r="R434" i="55"/>
  <c r="R435" i="55"/>
  <c r="R436" i="55"/>
  <c r="R437" i="55"/>
  <c r="R438" i="55"/>
  <c r="R439" i="55"/>
  <c r="R440" i="55"/>
  <c r="R441" i="55"/>
  <c r="R442" i="55"/>
  <c r="R443" i="55"/>
  <c r="R444" i="55"/>
  <c r="R445" i="55"/>
  <c r="R446" i="55"/>
  <c r="R447" i="55"/>
  <c r="R448" i="55"/>
  <c r="R449" i="55"/>
  <c r="R450" i="55"/>
  <c r="R451" i="55"/>
  <c r="R452" i="55"/>
  <c r="R453" i="55"/>
  <c r="R454" i="55"/>
  <c r="R455" i="55"/>
  <c r="R456" i="55"/>
  <c r="R457" i="55"/>
  <c r="R458" i="55"/>
  <c r="R459" i="55"/>
  <c r="R460" i="55"/>
  <c r="R461" i="55"/>
  <c r="R462" i="55"/>
  <c r="R463" i="55"/>
  <c r="R464" i="55"/>
  <c r="R465" i="55"/>
  <c r="R466" i="55"/>
  <c r="R467" i="55"/>
  <c r="R468" i="55"/>
  <c r="R469" i="55"/>
  <c r="R470" i="55"/>
  <c r="R471" i="55"/>
  <c r="R472" i="55"/>
  <c r="R473" i="55"/>
  <c r="R474" i="55"/>
  <c r="R475" i="55"/>
  <c r="R476" i="55"/>
  <c r="R477" i="55"/>
  <c r="R478" i="55"/>
  <c r="R479" i="55"/>
  <c r="R480" i="55"/>
  <c r="R481" i="55"/>
  <c r="R482" i="55"/>
  <c r="R483" i="55"/>
  <c r="R484" i="55"/>
  <c r="R485" i="55"/>
  <c r="R486" i="55"/>
  <c r="R487" i="55"/>
  <c r="R488" i="55"/>
  <c r="R489" i="55"/>
  <c r="R490" i="55"/>
  <c r="R491" i="55"/>
  <c r="R492" i="55"/>
  <c r="R493" i="55"/>
  <c r="R494" i="55"/>
  <c r="R495" i="55"/>
  <c r="R496" i="55"/>
  <c r="R497" i="55"/>
  <c r="R498" i="55"/>
  <c r="R499" i="55"/>
  <c r="R500" i="55"/>
  <c r="R501" i="55"/>
  <c r="R502" i="55"/>
  <c r="R503" i="55"/>
  <c r="R504" i="55"/>
  <c r="R505" i="55"/>
  <c r="R506" i="55"/>
  <c r="R507" i="55"/>
  <c r="R508" i="55"/>
  <c r="R509" i="55"/>
  <c r="R510" i="55"/>
  <c r="R511" i="55"/>
  <c r="R512" i="55"/>
  <c r="R513" i="55"/>
  <c r="R514" i="55"/>
  <c r="R515" i="55"/>
  <c r="R516" i="55"/>
  <c r="R517" i="55"/>
  <c r="R518" i="55"/>
  <c r="R519" i="55"/>
  <c r="R520" i="55"/>
  <c r="R521" i="55"/>
  <c r="R522" i="55"/>
  <c r="R523" i="55"/>
  <c r="R524" i="55"/>
  <c r="R525" i="55"/>
  <c r="R526" i="55"/>
  <c r="R527" i="55"/>
  <c r="R528" i="55"/>
  <c r="R529" i="55"/>
  <c r="R530" i="55"/>
  <c r="R531" i="55"/>
  <c r="R532" i="55"/>
  <c r="R533" i="55"/>
  <c r="R534" i="55"/>
  <c r="R535" i="55"/>
  <c r="R536" i="55"/>
  <c r="R537" i="55"/>
  <c r="R538" i="55"/>
  <c r="R539" i="55"/>
  <c r="R540" i="55"/>
  <c r="R541" i="55"/>
  <c r="R542" i="55"/>
  <c r="R543" i="55"/>
  <c r="R544" i="55"/>
  <c r="R545" i="55"/>
  <c r="R546" i="55"/>
  <c r="R547" i="55"/>
  <c r="R548" i="55"/>
  <c r="R549" i="55"/>
  <c r="R550" i="55"/>
  <c r="R551" i="55"/>
  <c r="R552" i="55"/>
  <c r="R553" i="55"/>
  <c r="R554" i="55"/>
  <c r="R555" i="55"/>
  <c r="R556" i="55"/>
  <c r="R557" i="55"/>
  <c r="R558" i="55"/>
  <c r="R559" i="55"/>
  <c r="R560" i="55"/>
  <c r="R561" i="55"/>
  <c r="R562" i="55"/>
  <c r="R563" i="55"/>
  <c r="R564" i="55"/>
  <c r="R565" i="55"/>
  <c r="R566" i="55"/>
  <c r="R567" i="55"/>
  <c r="R568" i="55"/>
  <c r="R569" i="55"/>
  <c r="R570" i="55"/>
  <c r="R571" i="55"/>
  <c r="R572" i="55"/>
  <c r="R573" i="55"/>
  <c r="R574" i="55"/>
  <c r="R575" i="55"/>
  <c r="R576" i="55"/>
  <c r="R577" i="55"/>
  <c r="R578" i="55"/>
  <c r="R579" i="55"/>
  <c r="R580" i="55"/>
  <c r="R581" i="55"/>
  <c r="R582" i="55"/>
  <c r="R583" i="55"/>
  <c r="R584" i="55"/>
  <c r="R585" i="55"/>
  <c r="R586" i="55"/>
  <c r="R587" i="55"/>
  <c r="R588" i="55"/>
  <c r="R589" i="55"/>
  <c r="R590" i="55"/>
  <c r="R591" i="55"/>
  <c r="R592" i="55"/>
  <c r="R593" i="55"/>
  <c r="R594" i="55"/>
  <c r="R595" i="55"/>
  <c r="R596" i="55"/>
  <c r="R597" i="55"/>
  <c r="R598" i="55"/>
  <c r="R599" i="55"/>
  <c r="R600" i="55"/>
  <c r="R601" i="55"/>
  <c r="R602" i="55"/>
  <c r="R603" i="55"/>
  <c r="R604" i="55"/>
  <c r="R605" i="55"/>
  <c r="R606" i="55"/>
  <c r="R607" i="55"/>
  <c r="R608" i="55"/>
  <c r="R609" i="55"/>
  <c r="R610" i="55"/>
  <c r="R611" i="55"/>
  <c r="R612" i="55"/>
  <c r="R613" i="55"/>
  <c r="R614" i="55"/>
  <c r="R615" i="55"/>
  <c r="R616" i="55"/>
  <c r="R617" i="55"/>
  <c r="R618" i="55"/>
  <c r="R619" i="55"/>
  <c r="R620" i="55"/>
  <c r="R621" i="55"/>
  <c r="R622" i="55"/>
  <c r="R623" i="55"/>
  <c r="R624" i="55"/>
  <c r="R625" i="55"/>
  <c r="R626" i="55"/>
  <c r="R627" i="55"/>
  <c r="R628" i="55"/>
  <c r="R629" i="55"/>
  <c r="R630" i="55"/>
  <c r="R631" i="55"/>
  <c r="R632" i="55"/>
  <c r="R633" i="55"/>
  <c r="R634" i="55"/>
  <c r="R635" i="55"/>
  <c r="R636" i="55"/>
  <c r="R637" i="55"/>
  <c r="R638" i="55"/>
  <c r="R639" i="55"/>
  <c r="R640" i="55"/>
  <c r="R641" i="55"/>
  <c r="R642" i="55"/>
  <c r="R643" i="55"/>
  <c r="R644" i="55"/>
  <c r="R645" i="55"/>
  <c r="R646" i="55"/>
  <c r="R647" i="55"/>
  <c r="R648" i="55"/>
  <c r="R649" i="55"/>
  <c r="R650" i="55"/>
  <c r="R651" i="55"/>
  <c r="R652" i="55"/>
  <c r="R653" i="55"/>
  <c r="R654" i="55"/>
  <c r="R655" i="55"/>
  <c r="R656" i="55"/>
  <c r="R657" i="55"/>
  <c r="R658" i="55"/>
  <c r="R659" i="55"/>
  <c r="R660" i="55"/>
  <c r="R661" i="55"/>
  <c r="R662" i="55"/>
  <c r="R663" i="55"/>
  <c r="R664" i="55"/>
  <c r="R665" i="55"/>
  <c r="R666" i="55"/>
  <c r="R667" i="55"/>
  <c r="R668" i="55"/>
  <c r="R669" i="55"/>
  <c r="R670" i="55"/>
  <c r="R671" i="55"/>
  <c r="R672" i="55"/>
  <c r="R673" i="55"/>
  <c r="R674" i="55"/>
  <c r="R675" i="55"/>
  <c r="R676" i="55"/>
  <c r="R677" i="55"/>
  <c r="R678" i="55"/>
  <c r="R679" i="55"/>
  <c r="R680" i="55"/>
  <c r="R681" i="55"/>
  <c r="R682" i="55"/>
  <c r="R683" i="55"/>
  <c r="R684" i="55"/>
  <c r="R685" i="55"/>
  <c r="R686" i="55"/>
  <c r="R687" i="55"/>
  <c r="R688" i="55"/>
  <c r="R689" i="55"/>
  <c r="R690" i="55"/>
  <c r="R691" i="55"/>
  <c r="R693" i="55"/>
  <c r="R694" i="55"/>
  <c r="P760" i="55"/>
  <c r="Q760" i="55"/>
  <c r="R760" i="55"/>
  <c r="P761" i="55"/>
  <c r="Q761" i="55"/>
  <c r="R761" i="55"/>
  <c r="P762" i="55"/>
  <c r="Q762" i="55"/>
  <c r="R762" i="55"/>
  <c r="P763" i="55"/>
  <c r="Q763" i="55"/>
  <c r="R763" i="55"/>
  <c r="P764" i="55"/>
  <c r="Q764" i="55"/>
  <c r="R764" i="55"/>
  <c r="P765" i="55"/>
  <c r="Q765" i="55"/>
  <c r="R765" i="55"/>
  <c r="P766" i="55"/>
  <c r="Q766" i="55"/>
  <c r="R766" i="55"/>
  <c r="P767" i="55"/>
  <c r="Q767" i="55"/>
  <c r="R767" i="55"/>
  <c r="P768" i="55"/>
  <c r="Q768" i="55"/>
  <c r="R768" i="55"/>
  <c r="P769" i="55"/>
  <c r="Q769" i="55"/>
  <c r="R769" i="55"/>
  <c r="P770" i="55"/>
  <c r="Q770" i="55"/>
  <c r="R770" i="55"/>
  <c r="P771" i="55"/>
  <c r="Q771" i="55"/>
  <c r="R771" i="55"/>
  <c r="P772" i="55"/>
  <c r="Q772" i="55"/>
  <c r="R772" i="55"/>
  <c r="P773" i="55"/>
  <c r="Q773" i="55"/>
  <c r="R773" i="55"/>
  <c r="P774" i="55"/>
  <c r="Q774" i="55"/>
  <c r="R774" i="55"/>
  <c r="P775" i="55"/>
  <c r="Q775" i="55"/>
  <c r="R775" i="55"/>
  <c r="P776" i="55"/>
  <c r="Q776" i="55"/>
  <c r="R776" i="55"/>
  <c r="P777" i="55"/>
  <c r="Q777" i="55"/>
  <c r="R777" i="55"/>
  <c r="P778" i="55"/>
  <c r="Q778" i="55"/>
  <c r="R778" i="55"/>
  <c r="P779" i="55"/>
  <c r="Q779" i="55"/>
  <c r="R779" i="55"/>
  <c r="P780" i="55"/>
  <c r="Q780" i="55"/>
  <c r="R780" i="55"/>
  <c r="P781" i="55"/>
  <c r="Q781" i="55"/>
  <c r="R781" i="55"/>
  <c r="P782" i="55"/>
  <c r="Q782" i="55"/>
  <c r="R782" i="55"/>
  <c r="P783" i="55"/>
  <c r="Q783" i="55"/>
  <c r="R783" i="55"/>
  <c r="P784" i="55"/>
  <c r="Q784" i="55"/>
  <c r="R784" i="55"/>
  <c r="P785" i="55"/>
  <c r="Q785" i="55"/>
  <c r="R785" i="55"/>
  <c r="P786" i="55"/>
  <c r="Q786" i="55"/>
  <c r="R786" i="55"/>
  <c r="P787" i="55"/>
  <c r="Q787" i="55"/>
  <c r="R787" i="55"/>
  <c r="P788" i="55"/>
  <c r="Q788" i="55"/>
  <c r="R788" i="55"/>
  <c r="P789" i="55"/>
  <c r="Q789" i="55"/>
  <c r="R789" i="55"/>
  <c r="P790" i="55"/>
  <c r="Q790" i="55"/>
  <c r="R790" i="55"/>
  <c r="P791" i="55"/>
  <c r="Q791" i="55"/>
  <c r="R791" i="55"/>
  <c r="P792" i="55"/>
  <c r="Q792" i="55"/>
  <c r="R792" i="55"/>
  <c r="P793" i="55"/>
  <c r="Q793" i="55"/>
  <c r="R793" i="55"/>
  <c r="P794" i="55"/>
  <c r="Q794" i="55"/>
  <c r="R794" i="55"/>
  <c r="P795" i="55"/>
  <c r="Q795" i="55"/>
  <c r="R795" i="55"/>
  <c r="P796" i="55"/>
  <c r="Q796" i="55"/>
  <c r="R796" i="55"/>
  <c r="P797" i="55"/>
  <c r="Q797" i="55"/>
  <c r="R797" i="55"/>
  <c r="P798" i="55"/>
  <c r="Q798" i="55"/>
  <c r="R798" i="55"/>
  <c r="P799" i="55"/>
  <c r="Q799" i="55"/>
  <c r="R799" i="55"/>
  <c r="P800" i="55"/>
  <c r="Q800" i="55"/>
  <c r="R800" i="55"/>
  <c r="P801" i="55"/>
  <c r="Q801" i="55"/>
  <c r="R801" i="55"/>
  <c r="P802" i="55"/>
  <c r="Q802" i="55"/>
  <c r="R802" i="55"/>
  <c r="P803" i="55"/>
  <c r="Q803" i="55"/>
  <c r="R803" i="55"/>
  <c r="P804" i="55"/>
  <c r="Q804" i="55"/>
  <c r="R804" i="55"/>
  <c r="P805" i="55"/>
  <c r="Q805" i="55"/>
  <c r="R805" i="55"/>
  <c r="P806" i="55"/>
  <c r="Q806" i="55"/>
  <c r="R806" i="55"/>
  <c r="P807" i="55"/>
  <c r="Q807" i="55"/>
  <c r="R807" i="55"/>
  <c r="P808" i="55"/>
  <c r="Q808" i="55"/>
  <c r="R808" i="55"/>
  <c r="P809" i="55"/>
  <c r="Q809" i="55"/>
  <c r="R809" i="55"/>
  <c r="P810" i="55"/>
  <c r="Q810" i="55"/>
  <c r="R810" i="55"/>
  <c r="P811" i="55"/>
  <c r="Q811" i="55"/>
  <c r="R811" i="55"/>
  <c r="P812" i="55"/>
  <c r="Q812" i="55"/>
  <c r="R812" i="55"/>
  <c r="P813" i="55"/>
  <c r="Q813" i="55"/>
  <c r="R813" i="55"/>
  <c r="P814" i="55"/>
  <c r="Q814" i="55"/>
  <c r="R814" i="55"/>
  <c r="P815" i="55"/>
  <c r="Q815" i="55"/>
  <c r="R815" i="55"/>
  <c r="P816" i="55"/>
  <c r="Q816" i="55"/>
  <c r="R816" i="55"/>
  <c r="P817" i="55"/>
  <c r="Q817" i="55"/>
  <c r="R817" i="55"/>
  <c r="P818" i="55"/>
  <c r="Q818" i="55"/>
  <c r="R818" i="55"/>
  <c r="P819" i="55"/>
  <c r="Q819" i="55"/>
  <c r="R819" i="55"/>
  <c r="P820" i="55"/>
  <c r="Q820" i="55"/>
  <c r="R820" i="55"/>
  <c r="P821" i="55"/>
  <c r="Q821" i="55"/>
  <c r="R821" i="55"/>
  <c r="P822" i="55"/>
  <c r="Q822" i="55"/>
  <c r="R822" i="55"/>
  <c r="P823" i="55"/>
  <c r="Q823" i="55"/>
  <c r="R823" i="55"/>
  <c r="P824" i="55"/>
  <c r="Q824" i="55"/>
  <c r="R824" i="55"/>
  <c r="P825" i="55"/>
  <c r="Q825" i="55"/>
  <c r="R825" i="55"/>
  <c r="P826" i="55"/>
  <c r="Q826" i="55"/>
  <c r="R826" i="55"/>
  <c r="P827" i="55"/>
  <c r="Q827" i="55"/>
  <c r="R827" i="55"/>
  <c r="P828" i="55"/>
  <c r="Q828" i="55"/>
  <c r="R828" i="55"/>
  <c r="P829" i="55"/>
  <c r="Q829" i="55"/>
  <c r="R829" i="55"/>
  <c r="P830" i="55"/>
  <c r="Q830" i="55"/>
  <c r="R830" i="55"/>
  <c r="P831" i="55"/>
  <c r="Q831" i="55"/>
  <c r="R831" i="55"/>
  <c r="P832" i="55"/>
  <c r="Q832" i="55"/>
  <c r="R832" i="55"/>
  <c r="P833" i="55"/>
  <c r="Q833" i="55"/>
  <c r="R833" i="55"/>
  <c r="P834" i="55"/>
  <c r="Q834" i="55"/>
  <c r="R834" i="55"/>
  <c r="P835" i="55"/>
  <c r="Q835" i="55"/>
  <c r="R835" i="55"/>
  <c r="P836" i="55"/>
  <c r="Q836" i="55"/>
  <c r="R836" i="55"/>
  <c r="P837" i="55"/>
  <c r="Q837" i="55"/>
  <c r="R837" i="55"/>
  <c r="P838" i="55"/>
  <c r="Q838" i="55"/>
  <c r="R838" i="55"/>
  <c r="P839" i="55"/>
  <c r="Q839" i="55"/>
  <c r="R839" i="55"/>
  <c r="P840" i="55"/>
  <c r="Q840" i="55"/>
  <c r="R840" i="55"/>
  <c r="P841" i="55"/>
  <c r="Q841" i="55"/>
  <c r="R841" i="55"/>
  <c r="P842" i="55"/>
  <c r="Q842" i="55"/>
  <c r="R842" i="55"/>
  <c r="P843" i="55"/>
  <c r="Q843" i="55"/>
  <c r="R843" i="55"/>
  <c r="P844" i="55"/>
  <c r="Q844" i="55"/>
  <c r="R844" i="55"/>
  <c r="P845" i="55"/>
  <c r="Q845" i="55"/>
  <c r="R845" i="55"/>
  <c r="P846" i="55"/>
  <c r="Q846" i="55"/>
  <c r="R846" i="55"/>
  <c r="P847" i="55"/>
  <c r="Q847" i="55"/>
  <c r="R847" i="55"/>
  <c r="P848" i="55"/>
  <c r="Q848" i="55"/>
  <c r="R848" i="55"/>
  <c r="P849" i="55"/>
  <c r="Q849" i="55"/>
  <c r="R849" i="55"/>
  <c r="P850" i="55"/>
  <c r="Q850" i="55"/>
  <c r="R850" i="55"/>
  <c r="P851" i="55"/>
  <c r="Q851" i="55"/>
  <c r="R851" i="55"/>
  <c r="P852" i="55"/>
  <c r="Q852" i="55"/>
  <c r="R852" i="55"/>
  <c r="P853" i="55"/>
  <c r="Q853" i="55"/>
  <c r="R853" i="55"/>
  <c r="P854" i="55"/>
  <c r="Q854" i="55"/>
  <c r="R854" i="55"/>
  <c r="P855" i="55"/>
  <c r="Q855" i="55"/>
  <c r="R855" i="55"/>
  <c r="P856" i="55"/>
  <c r="Q856" i="55"/>
  <c r="R856" i="55"/>
  <c r="P857" i="55"/>
  <c r="Q857" i="55"/>
  <c r="R857" i="55"/>
  <c r="P858" i="55"/>
  <c r="Q858" i="55"/>
  <c r="R858" i="55"/>
  <c r="P859" i="55"/>
  <c r="Q859" i="55"/>
  <c r="R859" i="55"/>
  <c r="P860" i="55"/>
  <c r="Q860" i="55"/>
  <c r="R860" i="55"/>
  <c r="P861" i="55"/>
  <c r="Q861" i="55"/>
  <c r="R861" i="55"/>
  <c r="P862" i="55"/>
  <c r="Q862" i="55"/>
  <c r="R862" i="55"/>
  <c r="P863" i="55"/>
  <c r="Q863" i="55"/>
  <c r="R863" i="55"/>
  <c r="P864" i="55"/>
  <c r="Q864" i="55"/>
  <c r="R864" i="55"/>
  <c r="P865" i="55"/>
  <c r="Q865" i="55"/>
  <c r="R865" i="55"/>
  <c r="P866" i="55"/>
  <c r="Q866" i="55"/>
  <c r="R866" i="55"/>
  <c r="P867" i="55"/>
  <c r="Q867" i="55"/>
  <c r="R867" i="55"/>
  <c r="P868" i="55"/>
  <c r="Q868" i="55"/>
  <c r="R868" i="55"/>
  <c r="P869" i="55"/>
  <c r="Q869" i="55"/>
  <c r="R869" i="55"/>
  <c r="P870" i="55"/>
  <c r="Q870" i="55"/>
  <c r="R870" i="55"/>
  <c r="P871" i="55"/>
  <c r="Q871" i="55"/>
  <c r="R871" i="55"/>
  <c r="P872" i="55"/>
  <c r="Q872" i="55"/>
  <c r="R872" i="55"/>
  <c r="P873" i="55"/>
  <c r="Q873" i="55"/>
  <c r="R873" i="55"/>
  <c r="P874" i="55"/>
  <c r="Q874" i="55"/>
  <c r="R874" i="55"/>
  <c r="P875" i="55"/>
  <c r="Q875" i="55"/>
  <c r="R875" i="55"/>
  <c r="P876" i="55"/>
  <c r="Q876" i="55"/>
  <c r="R876" i="55"/>
  <c r="P877" i="55"/>
  <c r="Q877" i="55"/>
  <c r="R877" i="55"/>
  <c r="P878" i="55"/>
  <c r="Q878" i="55"/>
  <c r="R878" i="55"/>
  <c r="P879" i="55"/>
  <c r="Q879" i="55"/>
  <c r="R879" i="55"/>
  <c r="P880" i="55"/>
  <c r="Q880" i="55"/>
  <c r="R880" i="55"/>
  <c r="P881" i="55"/>
  <c r="Q881" i="55"/>
  <c r="R881" i="55"/>
  <c r="P882" i="55"/>
  <c r="Q882" i="55"/>
  <c r="R882" i="55"/>
  <c r="P883" i="55"/>
  <c r="Q883" i="55"/>
  <c r="R883" i="55"/>
  <c r="P884" i="55"/>
  <c r="Q884" i="55"/>
  <c r="R884" i="55"/>
  <c r="P885" i="55"/>
  <c r="Q885" i="55"/>
  <c r="R885" i="55"/>
  <c r="P886" i="55"/>
  <c r="Q886" i="55"/>
  <c r="R886" i="55"/>
  <c r="P887" i="55"/>
  <c r="Q887" i="55"/>
  <c r="R887" i="55"/>
  <c r="P888" i="55"/>
  <c r="Q888" i="55"/>
  <c r="R888" i="55"/>
  <c r="P889" i="55"/>
  <c r="Q889" i="55"/>
  <c r="R889" i="55"/>
  <c r="P890" i="55"/>
  <c r="Q890" i="55"/>
  <c r="R890" i="55"/>
  <c r="P891" i="55"/>
  <c r="Q891" i="55"/>
  <c r="R891" i="55"/>
  <c r="P892" i="55"/>
  <c r="Q892" i="55"/>
  <c r="R892" i="55"/>
  <c r="P893" i="55"/>
  <c r="Q893" i="55"/>
  <c r="R893" i="55"/>
  <c r="P894" i="55"/>
  <c r="Q894" i="55"/>
  <c r="R894" i="55"/>
  <c r="P895" i="55"/>
  <c r="Q895" i="55"/>
  <c r="R895" i="55"/>
  <c r="P896" i="55"/>
  <c r="Q896" i="55"/>
  <c r="R896" i="55"/>
  <c r="P897" i="55"/>
  <c r="Q897" i="55"/>
  <c r="R897" i="55"/>
  <c r="P898" i="55"/>
  <c r="Q898" i="55"/>
  <c r="R898" i="55"/>
  <c r="P899" i="55"/>
  <c r="Q899" i="55"/>
  <c r="R899" i="55"/>
  <c r="P900" i="55"/>
  <c r="Q900" i="55"/>
  <c r="R900" i="55"/>
  <c r="P901" i="55"/>
  <c r="Q901" i="55"/>
  <c r="R901" i="55"/>
  <c r="P902" i="55"/>
  <c r="Q902" i="55"/>
  <c r="R902" i="55"/>
  <c r="P903" i="55"/>
  <c r="Q903" i="55"/>
  <c r="R903" i="55"/>
  <c r="P904" i="55"/>
  <c r="Q904" i="55"/>
  <c r="R904" i="55"/>
  <c r="P905" i="55"/>
  <c r="Q905" i="55"/>
  <c r="R905" i="55"/>
  <c r="P906" i="55"/>
  <c r="Q906" i="55"/>
  <c r="R906" i="55"/>
  <c r="P907" i="55"/>
  <c r="Q907" i="55"/>
  <c r="R907" i="55"/>
  <c r="P908" i="55"/>
  <c r="Q908" i="55"/>
  <c r="R908" i="55"/>
  <c r="P909" i="55"/>
  <c r="Q909" i="55"/>
  <c r="R909" i="55"/>
  <c r="P910" i="55"/>
  <c r="Q910" i="55"/>
  <c r="R910" i="55"/>
  <c r="P911" i="55"/>
  <c r="Q911" i="55"/>
  <c r="R911" i="55"/>
  <c r="P912" i="55"/>
  <c r="Q912" i="55"/>
  <c r="R912" i="55"/>
  <c r="P913" i="55"/>
  <c r="Q913" i="55"/>
  <c r="R913" i="55"/>
  <c r="P914" i="55"/>
  <c r="Q914" i="55"/>
  <c r="R914" i="55"/>
  <c r="P915" i="55"/>
  <c r="Q915" i="55"/>
  <c r="R915" i="55"/>
  <c r="P916" i="55"/>
  <c r="Q916" i="55"/>
  <c r="R916" i="55"/>
  <c r="P917" i="55"/>
  <c r="Q917" i="55"/>
  <c r="R917" i="55"/>
  <c r="P918" i="55"/>
  <c r="Q918" i="55"/>
  <c r="R918" i="55"/>
  <c r="P919" i="55"/>
  <c r="Q919" i="55"/>
  <c r="R919" i="55"/>
  <c r="P920" i="55"/>
  <c r="Q920" i="55"/>
  <c r="R920" i="55"/>
  <c r="P921" i="55"/>
  <c r="Q921" i="55"/>
  <c r="R921" i="55"/>
  <c r="P922" i="55"/>
  <c r="Q922" i="55"/>
  <c r="R922" i="55"/>
  <c r="P923" i="55"/>
  <c r="Q923" i="55"/>
  <c r="R923" i="55"/>
  <c r="P924" i="55"/>
  <c r="Q924" i="55"/>
  <c r="R924" i="55"/>
  <c r="P925" i="55"/>
  <c r="Q925" i="55"/>
  <c r="R925" i="55"/>
  <c r="P926" i="55"/>
  <c r="Q926" i="55"/>
  <c r="R926" i="55"/>
  <c r="P927" i="55"/>
  <c r="Q927" i="55"/>
  <c r="R927" i="55"/>
  <c r="P928" i="55"/>
  <c r="Q928" i="55"/>
  <c r="R928" i="55"/>
  <c r="P929" i="55"/>
  <c r="Q929" i="55"/>
  <c r="R929" i="55"/>
  <c r="P930" i="55"/>
  <c r="Q930" i="55"/>
  <c r="R930" i="55"/>
  <c r="P931" i="55"/>
  <c r="Q931" i="55"/>
  <c r="R931" i="55"/>
  <c r="P932" i="55"/>
  <c r="Q932" i="55"/>
  <c r="R932" i="55"/>
  <c r="P933" i="55"/>
  <c r="Q933" i="55"/>
  <c r="R933" i="55"/>
  <c r="P934" i="55"/>
  <c r="Q934" i="55"/>
  <c r="R934" i="55"/>
  <c r="P935" i="55"/>
  <c r="Q935" i="55"/>
  <c r="R935" i="55"/>
  <c r="P936" i="55"/>
  <c r="Q936" i="55"/>
  <c r="R936" i="55"/>
  <c r="P937" i="55"/>
  <c r="Q937" i="55"/>
  <c r="R937" i="55"/>
  <c r="P938" i="55"/>
  <c r="Q938" i="55"/>
  <c r="R938" i="55"/>
  <c r="P939" i="55"/>
  <c r="Q939" i="55"/>
  <c r="R939" i="55"/>
  <c r="P940" i="55"/>
  <c r="Q940" i="55"/>
  <c r="R940" i="55"/>
  <c r="P941" i="55"/>
  <c r="Q941" i="55"/>
  <c r="R941" i="55"/>
  <c r="P942" i="55"/>
  <c r="Q942" i="55"/>
  <c r="R942" i="55"/>
  <c r="P943" i="55"/>
  <c r="Q943" i="55"/>
  <c r="R943" i="55"/>
  <c r="P944" i="55"/>
  <c r="Q944" i="55"/>
  <c r="R944" i="55"/>
  <c r="P945" i="55"/>
  <c r="Q945" i="55"/>
  <c r="R945" i="55"/>
  <c r="P946" i="55"/>
  <c r="Q946" i="55"/>
  <c r="R946" i="55"/>
  <c r="P947" i="55"/>
  <c r="Q947" i="55"/>
  <c r="R947" i="55"/>
  <c r="P948" i="55"/>
  <c r="Q948" i="55"/>
  <c r="R948" i="55"/>
  <c r="P949" i="55"/>
  <c r="Q949" i="55"/>
  <c r="R949" i="55"/>
  <c r="P950" i="55"/>
  <c r="Q950" i="55"/>
  <c r="R950" i="55"/>
  <c r="P951" i="55"/>
  <c r="Q951" i="55"/>
  <c r="R951" i="55"/>
  <c r="P952" i="55"/>
  <c r="Q952" i="55"/>
  <c r="R952" i="55"/>
  <c r="P953" i="55"/>
  <c r="Q953" i="55"/>
  <c r="R953" i="55"/>
  <c r="P954" i="55"/>
  <c r="Q954" i="55"/>
  <c r="R954" i="55"/>
  <c r="P955" i="55"/>
  <c r="Q955" i="55"/>
  <c r="R955" i="55"/>
  <c r="P956" i="55"/>
  <c r="Q956" i="55"/>
  <c r="R956" i="55"/>
  <c r="P957" i="55"/>
  <c r="Q957" i="55"/>
  <c r="R957" i="55"/>
  <c r="P958" i="55"/>
  <c r="Q958" i="55"/>
  <c r="R958" i="55"/>
  <c r="P959" i="55"/>
  <c r="Q959" i="55"/>
  <c r="R959" i="55"/>
  <c r="P960" i="55"/>
  <c r="Q960" i="55"/>
  <c r="R960" i="55"/>
  <c r="P961" i="55"/>
  <c r="Q961" i="55"/>
  <c r="R961" i="55"/>
  <c r="P962" i="55"/>
  <c r="Q962" i="55"/>
  <c r="R962" i="55"/>
  <c r="P963" i="55"/>
  <c r="Q963" i="55"/>
  <c r="R963" i="55"/>
  <c r="P964" i="55"/>
  <c r="Q964" i="55"/>
  <c r="R964" i="55"/>
  <c r="P965" i="55"/>
  <c r="Q965" i="55"/>
  <c r="R965" i="55"/>
  <c r="P966" i="55"/>
  <c r="Q966" i="55"/>
  <c r="R966" i="55"/>
  <c r="P967" i="55"/>
  <c r="Q967" i="55"/>
  <c r="R967" i="55"/>
  <c r="P968" i="55"/>
  <c r="Q968" i="55"/>
  <c r="R968" i="55"/>
  <c r="P969" i="55"/>
  <c r="Q969" i="55"/>
  <c r="R969" i="55"/>
  <c r="P970" i="55"/>
  <c r="Q970" i="55"/>
  <c r="R970" i="55"/>
  <c r="P971" i="55"/>
  <c r="Q971" i="55"/>
  <c r="R971" i="55"/>
  <c r="P972" i="55"/>
  <c r="Q972" i="55"/>
  <c r="R972" i="55"/>
  <c r="P973" i="55"/>
  <c r="Q973" i="55"/>
  <c r="R973" i="55"/>
  <c r="P974" i="55"/>
  <c r="Q974" i="55"/>
  <c r="R974" i="55"/>
  <c r="P975" i="55"/>
  <c r="Q975" i="55"/>
  <c r="R975" i="55"/>
  <c r="P976" i="55"/>
  <c r="Q976" i="55"/>
  <c r="R976" i="55"/>
  <c r="P977" i="55"/>
  <c r="Q977" i="55"/>
  <c r="R977" i="55"/>
  <c r="P978" i="55"/>
  <c r="Q978" i="55"/>
  <c r="R978" i="55"/>
  <c r="P979" i="55"/>
  <c r="Q979" i="55"/>
  <c r="R979" i="55"/>
  <c r="P980" i="55"/>
  <c r="Q980" i="55"/>
  <c r="R980" i="55"/>
  <c r="P981" i="55"/>
  <c r="Q981" i="55"/>
  <c r="R981" i="55"/>
  <c r="P982" i="55"/>
  <c r="Q982" i="55"/>
  <c r="R982" i="55"/>
  <c r="P983" i="55"/>
  <c r="Q983" i="55"/>
  <c r="R983" i="55"/>
  <c r="P984" i="55"/>
  <c r="Q984" i="55"/>
  <c r="R984" i="55"/>
  <c r="P985" i="55"/>
  <c r="Q985" i="55"/>
  <c r="R985" i="55"/>
  <c r="P986" i="55"/>
  <c r="Q986" i="55"/>
  <c r="R986" i="55"/>
  <c r="P987" i="55"/>
  <c r="Q987" i="55"/>
  <c r="R987" i="55"/>
  <c r="P988" i="55"/>
  <c r="Q988" i="55"/>
  <c r="R988" i="55"/>
  <c r="P989" i="55"/>
  <c r="Q989" i="55"/>
  <c r="R989" i="55"/>
  <c r="P990" i="55"/>
  <c r="Q990" i="55"/>
  <c r="R990" i="55"/>
  <c r="P991" i="55"/>
  <c r="Q991" i="55"/>
  <c r="R991" i="55"/>
  <c r="P992" i="55"/>
  <c r="Q992" i="55"/>
  <c r="R992" i="55"/>
  <c r="P993" i="55"/>
  <c r="Q993" i="55"/>
  <c r="R993" i="55"/>
  <c r="P994" i="55"/>
  <c r="Q994" i="55"/>
  <c r="R994" i="55"/>
  <c r="P995" i="55"/>
  <c r="Q995" i="55"/>
  <c r="R995" i="55"/>
  <c r="P996" i="55"/>
  <c r="Q996" i="55"/>
  <c r="R996" i="55"/>
  <c r="P997" i="55"/>
  <c r="Q997" i="55"/>
  <c r="R997" i="55"/>
  <c r="P998" i="55"/>
  <c r="Q998" i="55"/>
  <c r="R998" i="55"/>
  <c r="P999" i="55"/>
  <c r="Q999" i="55"/>
  <c r="R999" i="55"/>
  <c r="P1000" i="55"/>
  <c r="Q1000" i="55"/>
  <c r="R1000" i="55"/>
  <c r="P1001" i="55"/>
  <c r="Q1001" i="55"/>
  <c r="R1001" i="55"/>
  <c r="P1002" i="55"/>
  <c r="Q1002" i="55"/>
  <c r="R1002" i="55"/>
  <c r="P1003" i="55"/>
  <c r="Q1003" i="55"/>
  <c r="R1003" i="55"/>
  <c r="P1004" i="55"/>
  <c r="Q1004" i="55"/>
  <c r="R1004" i="55"/>
  <c r="P1005" i="55"/>
  <c r="Q1005" i="55"/>
  <c r="R1005" i="55"/>
  <c r="P1006" i="55"/>
  <c r="Q1006" i="55"/>
  <c r="R1006" i="55"/>
  <c r="P1007" i="55"/>
  <c r="Q1007" i="55"/>
  <c r="R1007" i="55"/>
  <c r="P1008" i="55"/>
  <c r="Q1008" i="55"/>
  <c r="R1008" i="55"/>
  <c r="P1009" i="55"/>
  <c r="Q1009" i="55"/>
  <c r="R1009" i="55"/>
  <c r="P1010" i="55"/>
  <c r="Q1010" i="55"/>
  <c r="R1010" i="55"/>
  <c r="P1011" i="55"/>
  <c r="Q1011" i="55"/>
  <c r="R1011" i="55"/>
  <c r="P1012" i="55"/>
  <c r="Q1012" i="55"/>
  <c r="R1012" i="55"/>
  <c r="P1013" i="55"/>
  <c r="Q1013" i="55"/>
  <c r="R1013" i="55"/>
  <c r="P1014" i="55"/>
  <c r="Q1014" i="55"/>
  <c r="R1014" i="55"/>
  <c r="P1015" i="55"/>
  <c r="Q1015" i="55"/>
  <c r="R1015" i="55"/>
  <c r="P1016" i="55"/>
  <c r="Q1016" i="55"/>
  <c r="R1016" i="55"/>
  <c r="P1017" i="55"/>
  <c r="Q1017" i="55"/>
  <c r="R1017" i="55"/>
  <c r="P1018" i="55"/>
  <c r="Q1018" i="55"/>
  <c r="R1018" i="55"/>
  <c r="P1019" i="55"/>
  <c r="Q1019" i="55"/>
  <c r="R1019" i="55"/>
  <c r="P1020" i="55"/>
  <c r="Q1020" i="55"/>
  <c r="R1020" i="55"/>
  <c r="P1021" i="55"/>
  <c r="Q1021" i="55"/>
  <c r="R1021" i="55"/>
  <c r="P1022" i="55"/>
  <c r="Q1022" i="55"/>
  <c r="R1022" i="55"/>
  <c r="P1023" i="55"/>
  <c r="Q1023" i="55"/>
  <c r="R1023" i="55"/>
  <c r="P1024" i="55"/>
  <c r="Q1024" i="55"/>
  <c r="R1024" i="55"/>
  <c r="P1025" i="55"/>
  <c r="Q1025" i="55"/>
  <c r="R1025" i="55"/>
  <c r="P1026" i="55"/>
  <c r="Q1026" i="55"/>
  <c r="R1026" i="55"/>
  <c r="P1027" i="55"/>
  <c r="Q1027" i="55"/>
  <c r="R1027" i="55"/>
  <c r="P1028" i="55"/>
  <c r="Q1028" i="55"/>
  <c r="R1028" i="55"/>
  <c r="P1029" i="55"/>
  <c r="Q1029" i="55"/>
  <c r="R1029" i="55"/>
  <c r="P1030" i="55"/>
  <c r="Q1030" i="55"/>
  <c r="R1030" i="55"/>
  <c r="P1031" i="55"/>
  <c r="Q1031" i="55"/>
  <c r="R1031" i="55"/>
  <c r="P1032" i="55"/>
  <c r="Q1032" i="55"/>
  <c r="R1032" i="55"/>
  <c r="P1033" i="55"/>
  <c r="Q1033" i="55"/>
  <c r="R1033" i="55"/>
  <c r="P1034" i="55"/>
  <c r="Q1034" i="55"/>
  <c r="R1034" i="55"/>
  <c r="P1035" i="55"/>
  <c r="Q1035" i="55"/>
  <c r="R1035" i="55"/>
  <c r="P1036" i="55"/>
  <c r="Q1036" i="55"/>
  <c r="R1036" i="55"/>
  <c r="P1037" i="55"/>
  <c r="Q1037" i="55"/>
  <c r="R1037" i="55"/>
  <c r="P1038" i="55"/>
  <c r="Q1038" i="55"/>
  <c r="R1038" i="55"/>
  <c r="P1039" i="55"/>
  <c r="Q1039" i="55"/>
  <c r="R1039" i="55"/>
  <c r="P1040" i="55"/>
  <c r="Q1040" i="55"/>
  <c r="R1040" i="55"/>
  <c r="P1041" i="55"/>
  <c r="Q1041" i="55"/>
  <c r="R1041" i="55"/>
  <c r="P1042" i="55"/>
  <c r="Q1042" i="55"/>
  <c r="R1042" i="55"/>
  <c r="P1043" i="55"/>
  <c r="Q1043" i="55"/>
  <c r="R1043" i="55"/>
  <c r="P1044" i="55"/>
  <c r="Q1044" i="55"/>
  <c r="R1044" i="55"/>
  <c r="P1045" i="55"/>
  <c r="Q1045" i="55"/>
  <c r="R1045" i="55"/>
  <c r="P1046" i="55"/>
  <c r="Q1046" i="55"/>
  <c r="R1046" i="55"/>
  <c r="P1047" i="55"/>
  <c r="Q1047" i="55"/>
  <c r="R1047" i="55"/>
  <c r="P1048" i="55"/>
  <c r="Q1048" i="55"/>
  <c r="R1048" i="55"/>
  <c r="P1049" i="55"/>
  <c r="Q1049" i="55"/>
  <c r="R1049" i="55"/>
  <c r="P1050" i="55"/>
  <c r="Q1050" i="55"/>
  <c r="R1050" i="55"/>
  <c r="P1051" i="55"/>
  <c r="Q1051" i="55"/>
  <c r="R1051" i="55"/>
  <c r="P1052" i="55"/>
  <c r="Q1052" i="55"/>
  <c r="R1052" i="55"/>
  <c r="P1053" i="55"/>
  <c r="Q1053" i="55"/>
  <c r="R1053" i="55"/>
  <c r="P1054" i="55"/>
  <c r="Q1054" i="55"/>
  <c r="R1054" i="55"/>
  <c r="P1055" i="55"/>
  <c r="Q1055" i="55"/>
  <c r="R1055" i="55"/>
  <c r="P1056" i="55"/>
  <c r="Q1056" i="55"/>
  <c r="R1056" i="55"/>
  <c r="P1057" i="55"/>
  <c r="Q1057" i="55"/>
  <c r="R1057" i="55"/>
  <c r="P1058" i="55"/>
  <c r="Q1058" i="55"/>
  <c r="R1058" i="55"/>
  <c r="P1059" i="55"/>
  <c r="Q1059" i="55"/>
  <c r="R1059" i="55"/>
  <c r="P1060" i="55"/>
  <c r="Q1060" i="55"/>
  <c r="R1060" i="55"/>
  <c r="P1061" i="55"/>
  <c r="Q1061" i="55"/>
  <c r="R1061" i="55"/>
  <c r="P1062" i="55"/>
  <c r="Q1062" i="55"/>
  <c r="R1062" i="55"/>
  <c r="P1063" i="55"/>
  <c r="Q1063" i="55"/>
  <c r="R1063" i="55"/>
  <c r="P1064" i="55"/>
  <c r="Q1064" i="55"/>
  <c r="R1064" i="55"/>
  <c r="P1065" i="55"/>
  <c r="Q1065" i="55"/>
  <c r="R1065" i="55"/>
  <c r="P1066" i="55"/>
  <c r="Q1066" i="55"/>
  <c r="R1066" i="55"/>
  <c r="P1067" i="55"/>
  <c r="Q1067" i="55"/>
  <c r="R1067" i="55"/>
  <c r="P1068" i="55"/>
  <c r="Q1068" i="55"/>
  <c r="R1068" i="55"/>
  <c r="P1069" i="55"/>
  <c r="Q1069" i="55"/>
  <c r="R1069" i="55"/>
  <c r="P1070" i="55"/>
  <c r="Q1070" i="55"/>
  <c r="R1070" i="55"/>
  <c r="P1071" i="55"/>
  <c r="Q1071" i="55"/>
  <c r="R1071" i="55"/>
  <c r="P1072" i="55"/>
  <c r="Q1072" i="55"/>
  <c r="R1072" i="55"/>
  <c r="P1073" i="55"/>
  <c r="Q1073" i="55"/>
  <c r="R1073" i="55"/>
  <c r="P1074" i="55"/>
  <c r="Q1074" i="55"/>
  <c r="R1074" i="55"/>
  <c r="P1075" i="55"/>
  <c r="Q1075" i="55"/>
  <c r="R1075" i="55"/>
  <c r="P1076" i="55"/>
  <c r="Q1076" i="55"/>
  <c r="R1076" i="55"/>
  <c r="P1077" i="55"/>
  <c r="Q1077" i="55"/>
  <c r="R1077" i="55"/>
  <c r="P1078" i="55"/>
  <c r="Q1078" i="55"/>
  <c r="R1078" i="55"/>
  <c r="P1079" i="55"/>
  <c r="Q1079" i="55"/>
  <c r="R1079" i="55"/>
  <c r="P1080" i="55"/>
  <c r="Q1080" i="55"/>
  <c r="R1080" i="55"/>
  <c r="P1081" i="55"/>
  <c r="Q1081" i="55"/>
  <c r="R1081" i="55"/>
  <c r="P1082" i="55"/>
  <c r="Q1082" i="55"/>
  <c r="R1082" i="55"/>
  <c r="P1083" i="55"/>
  <c r="Q1083" i="55"/>
  <c r="R1083" i="55"/>
  <c r="P1084" i="55"/>
  <c r="Q1084" i="55"/>
  <c r="R1084" i="55"/>
  <c r="P1085" i="55"/>
  <c r="Q1085" i="55"/>
  <c r="R1085" i="55"/>
  <c r="P1086" i="55"/>
  <c r="Q1086" i="55"/>
  <c r="R1086" i="55"/>
  <c r="P1087" i="55"/>
  <c r="Q1087" i="55"/>
  <c r="R1087" i="55"/>
  <c r="P1088" i="55"/>
  <c r="Q1088" i="55"/>
  <c r="R1088" i="55"/>
  <c r="P1089" i="55"/>
  <c r="Q1089" i="55"/>
  <c r="R1089" i="55"/>
  <c r="P1090" i="55"/>
  <c r="Q1090" i="55"/>
  <c r="R1090" i="55"/>
  <c r="P1091" i="55"/>
  <c r="Q1091" i="55"/>
  <c r="R1091" i="55"/>
  <c r="P1092" i="55"/>
  <c r="Q1092" i="55"/>
  <c r="R1092" i="55"/>
  <c r="P1093" i="55"/>
  <c r="Q1093" i="55"/>
  <c r="R1093" i="55"/>
  <c r="P1094" i="55"/>
  <c r="Q1094" i="55"/>
  <c r="R1094" i="55"/>
  <c r="P1095" i="55"/>
  <c r="Q1095" i="55"/>
  <c r="R1095" i="55"/>
  <c r="P1096" i="55"/>
  <c r="Q1096" i="55"/>
  <c r="R1096" i="55"/>
  <c r="P1097" i="55"/>
  <c r="Q1097" i="55"/>
  <c r="R1097" i="55"/>
  <c r="P1098" i="55"/>
  <c r="Q1098" i="55"/>
  <c r="R1098" i="55"/>
  <c r="P1099" i="55"/>
  <c r="Q1099" i="55"/>
  <c r="R1099" i="55"/>
  <c r="P1100" i="55"/>
  <c r="Q1100" i="55"/>
  <c r="R1100" i="55"/>
  <c r="P1101" i="55"/>
  <c r="Q1101" i="55"/>
  <c r="R1101" i="55"/>
  <c r="P1102" i="55"/>
  <c r="Q1102" i="55"/>
  <c r="R1102" i="55"/>
  <c r="P1103" i="55"/>
  <c r="Q1103" i="55"/>
  <c r="R1103" i="55"/>
  <c r="P1104" i="55"/>
  <c r="Q1104" i="55"/>
  <c r="R1104" i="55"/>
  <c r="P1105" i="55"/>
  <c r="Q1105" i="55"/>
  <c r="R1105" i="55"/>
  <c r="P1106" i="55"/>
  <c r="Q1106" i="55"/>
  <c r="R1106" i="55"/>
  <c r="P1107" i="55"/>
  <c r="Q1107" i="55"/>
  <c r="R1107" i="55"/>
  <c r="P1108" i="55"/>
  <c r="Q1108" i="55"/>
  <c r="R1108" i="55"/>
  <c r="P1109" i="55"/>
  <c r="Q1109" i="55"/>
  <c r="R1109" i="55"/>
  <c r="P1110" i="55"/>
  <c r="Q1110" i="55"/>
  <c r="R1110" i="55"/>
  <c r="P1111" i="55"/>
  <c r="Q1111" i="55"/>
  <c r="R1111" i="55"/>
  <c r="P1112" i="55"/>
  <c r="Q1112" i="55"/>
  <c r="R1112" i="55"/>
  <c r="P1113" i="55"/>
  <c r="Q1113" i="55"/>
  <c r="R1113" i="55"/>
  <c r="P1114" i="55"/>
  <c r="Q1114" i="55"/>
  <c r="R1114" i="55"/>
  <c r="P1115" i="55"/>
  <c r="Q1115" i="55"/>
  <c r="R1115" i="55"/>
  <c r="P1116" i="55"/>
  <c r="Q1116" i="55"/>
  <c r="R1116" i="55"/>
  <c r="P1117" i="55"/>
  <c r="Q1117" i="55"/>
  <c r="R1117" i="55"/>
  <c r="P1118" i="55"/>
  <c r="Q1118" i="55"/>
  <c r="R1118" i="55"/>
  <c r="P1119" i="55"/>
  <c r="Q1119" i="55"/>
  <c r="R1119" i="55"/>
  <c r="P1120" i="55"/>
  <c r="Q1120" i="55"/>
  <c r="R1120" i="55"/>
  <c r="P1121" i="55"/>
  <c r="Q1121" i="55"/>
  <c r="R1121" i="55"/>
  <c r="P1122" i="55"/>
  <c r="Q1122" i="55"/>
  <c r="R1122" i="55"/>
  <c r="P1123" i="55"/>
  <c r="Q1123" i="55"/>
  <c r="R1123" i="55"/>
  <c r="P1124" i="55"/>
  <c r="Q1124" i="55"/>
  <c r="R1124" i="55"/>
  <c r="P1125" i="55"/>
  <c r="Q1125" i="55"/>
  <c r="R1125" i="55"/>
  <c r="P1126" i="55"/>
  <c r="Q1126" i="55"/>
  <c r="R1126" i="55"/>
  <c r="P1127" i="55"/>
  <c r="Q1127" i="55"/>
  <c r="R1127" i="55"/>
  <c r="P1128" i="55"/>
  <c r="Q1128" i="55"/>
  <c r="R1128" i="55"/>
  <c r="P1129" i="55"/>
  <c r="Q1129" i="55"/>
  <c r="R1129" i="55"/>
  <c r="P1130" i="55"/>
  <c r="Q1130" i="55"/>
  <c r="R1130" i="55"/>
  <c r="P1131" i="55"/>
  <c r="Q1131" i="55"/>
  <c r="R1131" i="55"/>
  <c r="P1132" i="55"/>
  <c r="Q1132" i="55"/>
  <c r="R1132" i="55"/>
  <c r="P1133" i="55"/>
  <c r="Q1133" i="55"/>
  <c r="R1133" i="55"/>
  <c r="P1134" i="55"/>
  <c r="Q1134" i="55"/>
  <c r="R1134" i="55"/>
  <c r="P1135" i="55"/>
  <c r="Q1135" i="55"/>
  <c r="R1135" i="55"/>
  <c r="P1136" i="55"/>
  <c r="Q1136" i="55"/>
  <c r="R1136" i="55"/>
  <c r="P1137" i="55"/>
  <c r="Q1137" i="55"/>
  <c r="R1137" i="55"/>
  <c r="P1138" i="55"/>
  <c r="Q1138" i="55"/>
  <c r="R1138" i="55"/>
  <c r="P1139" i="55"/>
  <c r="Q1139" i="55"/>
  <c r="R1139" i="55"/>
  <c r="P1140" i="55"/>
  <c r="Q1140" i="55"/>
  <c r="R1140" i="55"/>
  <c r="P1141" i="55"/>
  <c r="Q1141" i="55"/>
  <c r="R1141" i="55"/>
  <c r="P1142" i="55"/>
  <c r="Q1142" i="55"/>
  <c r="R1142" i="55"/>
  <c r="P1143" i="55"/>
  <c r="Q1143" i="55"/>
  <c r="R1143" i="55"/>
  <c r="P1144" i="55"/>
  <c r="Q1144" i="55"/>
  <c r="R1144" i="55"/>
  <c r="P1145" i="55"/>
  <c r="Q1145" i="55"/>
  <c r="R1145" i="55"/>
  <c r="P1146" i="55"/>
  <c r="Q1146" i="55"/>
  <c r="R1146" i="55"/>
  <c r="P1147" i="55"/>
  <c r="Q1147" i="55"/>
  <c r="R1147" i="55"/>
  <c r="P1148" i="55"/>
  <c r="Q1148" i="55"/>
  <c r="R1148" i="55"/>
  <c r="P1149" i="55"/>
  <c r="Q1149" i="55"/>
  <c r="R1149" i="55"/>
  <c r="P1150" i="55"/>
  <c r="Q1150" i="55"/>
  <c r="R1150" i="55"/>
  <c r="P1151" i="55"/>
  <c r="Q1151" i="55"/>
  <c r="R1151" i="55"/>
  <c r="P1152" i="55"/>
  <c r="Q1152" i="55"/>
  <c r="R1152" i="55"/>
  <c r="P1153" i="55"/>
  <c r="Q1153" i="55"/>
  <c r="R1153" i="55"/>
  <c r="P1154" i="55"/>
  <c r="Q1154" i="55"/>
  <c r="R1154" i="55"/>
  <c r="P1155" i="55"/>
  <c r="Q1155" i="55"/>
  <c r="R1155" i="55"/>
  <c r="P1156" i="55"/>
  <c r="Q1156" i="55"/>
  <c r="R1156" i="55"/>
  <c r="P1157" i="55"/>
  <c r="Q1157" i="55"/>
  <c r="R1157" i="55"/>
  <c r="P1158" i="55"/>
  <c r="Q1158" i="55"/>
  <c r="R1158" i="55"/>
  <c r="P1159" i="55"/>
  <c r="Q1159" i="55"/>
  <c r="R1159" i="55"/>
  <c r="P1160" i="55"/>
  <c r="Q1160" i="55"/>
  <c r="R1160" i="55"/>
  <c r="P1161" i="55"/>
  <c r="Q1161" i="55"/>
  <c r="R1161" i="55"/>
  <c r="P1162" i="55"/>
  <c r="Q1162" i="55"/>
  <c r="R1162" i="55"/>
  <c r="P1163" i="55"/>
  <c r="Q1163" i="55"/>
  <c r="R1163" i="55"/>
  <c r="P1164" i="55"/>
  <c r="Q1164" i="55"/>
  <c r="R1164" i="55"/>
  <c r="P1165" i="55"/>
  <c r="Q1165" i="55"/>
  <c r="R1165" i="55"/>
  <c r="P1166" i="55"/>
  <c r="Q1166" i="55"/>
  <c r="R1166" i="55"/>
  <c r="P1167" i="55"/>
  <c r="Q1167" i="55"/>
  <c r="R1167" i="55"/>
  <c r="P1168" i="55"/>
  <c r="Q1168" i="55"/>
  <c r="R1168" i="55"/>
  <c r="P1169" i="55"/>
  <c r="Q1169" i="55"/>
  <c r="R1169" i="55"/>
  <c r="P1170" i="55"/>
  <c r="Q1170" i="55"/>
  <c r="R1170" i="55"/>
  <c r="P1171" i="55"/>
  <c r="Q1171" i="55"/>
  <c r="R1171" i="55"/>
  <c r="P1172" i="55"/>
  <c r="Q1172" i="55"/>
  <c r="R1172" i="55"/>
  <c r="P1173" i="55"/>
  <c r="Q1173" i="55"/>
  <c r="R1173" i="55"/>
  <c r="P1174" i="55"/>
  <c r="Q1174" i="55"/>
  <c r="R1174" i="55"/>
  <c r="P1175" i="55"/>
  <c r="Q1175" i="55"/>
  <c r="R1175" i="55"/>
  <c r="P1176" i="55"/>
  <c r="Q1176" i="55"/>
  <c r="R1176" i="55"/>
  <c r="P1177" i="55"/>
  <c r="Q1177" i="55"/>
  <c r="R1177" i="55"/>
  <c r="P1178" i="55"/>
  <c r="Q1178" i="55"/>
  <c r="R1178" i="55"/>
  <c r="P1179" i="55"/>
  <c r="Q1179" i="55"/>
  <c r="R1179" i="55"/>
  <c r="P1180" i="55"/>
  <c r="Q1180" i="55"/>
  <c r="R1180" i="55"/>
  <c r="P1181" i="55"/>
  <c r="Q1181" i="55"/>
  <c r="R1181" i="55"/>
  <c r="P1182" i="55"/>
  <c r="Q1182" i="55"/>
  <c r="R1182" i="55"/>
  <c r="P1183" i="55"/>
  <c r="Q1183" i="55"/>
  <c r="R1183" i="55"/>
  <c r="P1184" i="55"/>
  <c r="Q1184" i="55"/>
  <c r="R1184" i="55"/>
  <c r="P1185" i="55"/>
  <c r="Q1185" i="55"/>
  <c r="R1185" i="55"/>
  <c r="P1186" i="55"/>
  <c r="Q1186" i="55"/>
  <c r="R1186" i="55"/>
  <c r="P1187" i="55"/>
  <c r="Q1187" i="55"/>
  <c r="R1187" i="55"/>
  <c r="P1188" i="55"/>
  <c r="Q1188" i="55"/>
  <c r="R1188" i="55"/>
  <c r="P1189" i="55"/>
  <c r="Q1189" i="55"/>
  <c r="R1189" i="55"/>
  <c r="P1190" i="55"/>
  <c r="Q1190" i="55"/>
  <c r="R1190" i="55"/>
  <c r="P1191" i="55"/>
  <c r="Q1191" i="55"/>
  <c r="R1191" i="55"/>
  <c r="P1192" i="55"/>
  <c r="Q1192" i="55"/>
  <c r="R1192" i="55"/>
  <c r="P1193" i="55"/>
  <c r="Q1193" i="55"/>
  <c r="R1193" i="55"/>
  <c r="P1194" i="55"/>
  <c r="Q1194" i="55"/>
  <c r="R1194" i="55"/>
  <c r="P1195" i="55"/>
  <c r="Q1195" i="55"/>
  <c r="R1195" i="55"/>
  <c r="P1196" i="55"/>
  <c r="Q1196" i="55"/>
  <c r="R1196" i="55"/>
  <c r="P1197" i="55"/>
  <c r="Q1197" i="55"/>
  <c r="R1197" i="55"/>
  <c r="P1198" i="55"/>
  <c r="Q1198" i="55"/>
  <c r="R1198" i="55"/>
  <c r="P1199" i="55"/>
  <c r="Q1199" i="55"/>
  <c r="R1199" i="55"/>
  <c r="P1200" i="55"/>
  <c r="Q1200" i="55"/>
  <c r="R1200" i="55"/>
  <c r="P1201" i="55"/>
  <c r="Q1201" i="55"/>
  <c r="R1201" i="55"/>
  <c r="P1202" i="55"/>
  <c r="Q1202" i="55"/>
  <c r="R1202" i="55"/>
  <c r="P1203" i="55"/>
  <c r="Q1203" i="55"/>
  <c r="R1203" i="55"/>
  <c r="P1204" i="55"/>
  <c r="Q1204" i="55"/>
  <c r="R1204" i="55"/>
  <c r="P1205" i="55"/>
  <c r="Q1205" i="55"/>
  <c r="R1205" i="55"/>
  <c r="P1206" i="55"/>
  <c r="Q1206" i="55"/>
  <c r="R1206" i="55"/>
  <c r="P1207" i="55"/>
  <c r="Q1207" i="55"/>
  <c r="R1207" i="55"/>
  <c r="P1208" i="55"/>
  <c r="Q1208" i="55"/>
  <c r="R1208" i="55"/>
  <c r="P1209" i="55"/>
  <c r="Q1209" i="55"/>
  <c r="R1209" i="55"/>
  <c r="P1210" i="55"/>
  <c r="Q1210" i="55"/>
  <c r="R1210" i="55"/>
  <c r="P1211" i="55"/>
  <c r="Q1211" i="55"/>
  <c r="R1211" i="55"/>
  <c r="P1212" i="55"/>
  <c r="Q1212" i="55"/>
  <c r="R1212" i="55"/>
  <c r="P1213" i="55"/>
  <c r="Q1213" i="55"/>
  <c r="R1213" i="55"/>
  <c r="P1214" i="55"/>
  <c r="Q1214" i="55"/>
  <c r="R1214" i="55"/>
  <c r="P1215" i="55"/>
  <c r="Q1215" i="55"/>
  <c r="R1215" i="55"/>
  <c r="P1216" i="55"/>
  <c r="Q1216" i="55"/>
  <c r="R1216" i="55"/>
  <c r="P1217" i="55"/>
  <c r="Q1217" i="55"/>
  <c r="R1217" i="55"/>
  <c r="P1218" i="55"/>
  <c r="Q1218" i="55"/>
  <c r="R1218" i="55"/>
  <c r="P1219" i="55"/>
  <c r="Q1219" i="55"/>
  <c r="R1219" i="55"/>
  <c r="P1220" i="55"/>
  <c r="Q1220" i="55"/>
  <c r="R1220" i="55"/>
  <c r="P1221" i="55"/>
  <c r="Q1221" i="55"/>
  <c r="R1221" i="55"/>
  <c r="P1222" i="55"/>
  <c r="Q1222" i="55"/>
  <c r="R1222" i="55"/>
  <c r="P1223" i="55"/>
  <c r="Q1223" i="55"/>
  <c r="R1223" i="55"/>
  <c r="P1224" i="55"/>
  <c r="Q1224" i="55"/>
  <c r="R1224" i="55"/>
  <c r="P1225" i="55"/>
  <c r="Q1225" i="55"/>
  <c r="R1225" i="55"/>
  <c r="P1226" i="55"/>
  <c r="Q1226" i="55"/>
  <c r="R1226" i="55"/>
  <c r="P1227" i="55"/>
  <c r="Q1227" i="55"/>
  <c r="R1227" i="55"/>
  <c r="P1228" i="55"/>
  <c r="Q1228" i="55"/>
  <c r="R1228" i="55"/>
  <c r="P1229" i="55"/>
  <c r="Q1229" i="55"/>
  <c r="R1229" i="55"/>
  <c r="P1230" i="55"/>
  <c r="Q1230" i="55"/>
  <c r="R1230" i="55"/>
  <c r="P1231" i="55"/>
  <c r="Q1231" i="55"/>
  <c r="R1231" i="55"/>
  <c r="P1232" i="55"/>
  <c r="Q1232" i="55"/>
  <c r="R1232" i="55"/>
  <c r="P1233" i="55"/>
  <c r="Q1233" i="55"/>
  <c r="R1233" i="55"/>
  <c r="P1234" i="55"/>
  <c r="Q1234" i="55"/>
  <c r="R1234" i="55"/>
  <c r="P1235" i="55"/>
  <c r="Q1235" i="55"/>
  <c r="R1235" i="55"/>
  <c r="P1236" i="55"/>
  <c r="Q1236" i="55"/>
  <c r="R1236" i="55"/>
  <c r="P1237" i="55"/>
  <c r="Q1237" i="55"/>
  <c r="R1237" i="55"/>
  <c r="P1238" i="55"/>
  <c r="Q1238" i="55"/>
  <c r="R1238" i="55"/>
  <c r="P1239" i="55"/>
  <c r="Q1239" i="55"/>
  <c r="R1239" i="55"/>
  <c r="P1240" i="55"/>
  <c r="Q1240" i="55"/>
  <c r="R1240" i="55"/>
  <c r="P1241" i="55"/>
  <c r="Q1241" i="55"/>
  <c r="R1241" i="55"/>
  <c r="P1242" i="55"/>
  <c r="Q1242" i="55"/>
  <c r="R1242" i="55"/>
  <c r="P1243" i="55"/>
  <c r="Q1243" i="55"/>
  <c r="R1243" i="55"/>
  <c r="P1244" i="55"/>
  <c r="Q1244" i="55"/>
  <c r="R1244" i="55"/>
  <c r="P1245" i="55"/>
  <c r="Q1245" i="55"/>
  <c r="R1245" i="55"/>
  <c r="P1246" i="55"/>
  <c r="Q1246" i="55"/>
  <c r="R1246" i="55"/>
  <c r="P1247" i="55"/>
  <c r="Q1247" i="55"/>
  <c r="R1247" i="55"/>
  <c r="P1248" i="55"/>
  <c r="Q1248" i="55"/>
  <c r="R1248" i="55"/>
  <c r="P1249" i="55"/>
  <c r="Q1249" i="55"/>
  <c r="R1249" i="55"/>
  <c r="P1250" i="55"/>
  <c r="Q1250" i="55"/>
  <c r="R1250" i="55"/>
  <c r="P1251" i="55"/>
  <c r="Q1251" i="55"/>
  <c r="R1251" i="55"/>
  <c r="P1252" i="55"/>
  <c r="Q1252" i="55"/>
  <c r="R1252" i="55"/>
  <c r="P1253" i="55"/>
  <c r="Q1253" i="55"/>
  <c r="R1253" i="55"/>
  <c r="P1254" i="55"/>
  <c r="Q1254" i="55"/>
  <c r="R1254" i="55"/>
  <c r="P1255" i="55"/>
  <c r="Q1255" i="55"/>
  <c r="R1255" i="55"/>
  <c r="P1256" i="55"/>
  <c r="Q1256" i="55"/>
  <c r="R1256" i="55"/>
  <c r="P1257" i="55"/>
  <c r="Q1257" i="55"/>
  <c r="R1257" i="55"/>
  <c r="P1258" i="55"/>
  <c r="Q1258" i="55"/>
  <c r="R1258" i="55"/>
  <c r="P1259" i="55"/>
  <c r="Q1259" i="55"/>
  <c r="R1259" i="55"/>
  <c r="P1260" i="55"/>
  <c r="Q1260" i="55"/>
  <c r="R1260" i="55"/>
  <c r="P1261" i="55"/>
  <c r="Q1261" i="55"/>
  <c r="R1261" i="55"/>
  <c r="P1262" i="55"/>
  <c r="Q1262" i="55"/>
  <c r="R1262" i="55"/>
  <c r="P1263" i="55"/>
  <c r="Q1263" i="55"/>
  <c r="R1263" i="55"/>
  <c r="P1264" i="55"/>
  <c r="Q1264" i="55"/>
  <c r="R1264" i="55"/>
  <c r="P1265" i="55"/>
  <c r="Q1265" i="55"/>
  <c r="R1265" i="55"/>
  <c r="P1266" i="55"/>
  <c r="Q1266" i="55"/>
  <c r="R1266" i="55"/>
  <c r="P1267" i="55"/>
  <c r="Q1267" i="55"/>
  <c r="R1267" i="55"/>
  <c r="P1268" i="55"/>
  <c r="Q1268" i="55"/>
  <c r="R1268" i="55"/>
  <c r="P1269" i="55"/>
  <c r="Q1269" i="55"/>
  <c r="R1269" i="55"/>
  <c r="P1270" i="55"/>
  <c r="Q1270" i="55"/>
  <c r="R1270" i="55"/>
  <c r="P1271" i="55"/>
  <c r="Q1271" i="55"/>
  <c r="R1271" i="55"/>
  <c r="P1272" i="55"/>
  <c r="Q1272" i="55"/>
  <c r="R1272" i="55"/>
  <c r="P1273" i="55"/>
  <c r="Q1273" i="55"/>
  <c r="R1273" i="55"/>
  <c r="P1274" i="55"/>
  <c r="Q1274" i="55"/>
  <c r="R1274" i="55"/>
  <c r="P1275" i="55"/>
  <c r="Q1275" i="55"/>
  <c r="R1275" i="55"/>
  <c r="P1276" i="55"/>
  <c r="Q1276" i="55"/>
  <c r="R1276" i="55"/>
  <c r="P1277" i="55"/>
  <c r="Q1277" i="55"/>
  <c r="R1277" i="55"/>
  <c r="P1278" i="55"/>
  <c r="Q1278" i="55"/>
  <c r="R1278" i="55"/>
  <c r="P1279" i="55"/>
  <c r="Q1279" i="55"/>
  <c r="R1279" i="55"/>
  <c r="P1280" i="55"/>
  <c r="Q1280" i="55"/>
  <c r="R1280" i="55"/>
  <c r="P1281" i="55"/>
  <c r="Q1281" i="55"/>
  <c r="R1281" i="55"/>
  <c r="P1282" i="55"/>
  <c r="Q1282" i="55"/>
  <c r="R1282" i="55"/>
  <c r="P1283" i="55"/>
  <c r="Q1283" i="55"/>
  <c r="R1283" i="55"/>
  <c r="P1284" i="55"/>
  <c r="Q1284" i="55"/>
  <c r="R1284" i="55"/>
  <c r="P1285" i="55"/>
  <c r="Q1285" i="55"/>
  <c r="R1285" i="55"/>
  <c r="P1286" i="55"/>
  <c r="Q1286" i="55"/>
  <c r="R1286" i="55"/>
  <c r="P1287" i="55"/>
  <c r="Q1287" i="55"/>
  <c r="R1287" i="55"/>
  <c r="P1288" i="55"/>
  <c r="Q1288" i="55"/>
  <c r="R1288" i="55"/>
  <c r="P1289" i="55"/>
  <c r="Q1289" i="55"/>
  <c r="R1289" i="55"/>
  <c r="P1290" i="55"/>
  <c r="Q1290" i="55"/>
  <c r="R1290" i="55"/>
  <c r="P1291" i="55"/>
  <c r="Q1291" i="55"/>
  <c r="R1291" i="55"/>
  <c r="P1292" i="55"/>
  <c r="Q1292" i="55"/>
  <c r="R1292" i="55"/>
  <c r="P1293" i="55"/>
  <c r="Q1293" i="55"/>
  <c r="R1293" i="55"/>
  <c r="P1294" i="55"/>
  <c r="Q1294" i="55"/>
  <c r="R1294" i="55"/>
  <c r="R7" i="55" l="1"/>
  <c r="R8" i="55"/>
  <c r="R9" i="55"/>
  <c r="C35" i="20" l="1"/>
  <c r="C36" i="20"/>
  <c r="C34" i="20"/>
  <c r="L199" i="47"/>
  <c r="L200" i="47"/>
  <c r="L201" i="47"/>
  <c r="L202" i="47"/>
  <c r="L203" i="47"/>
  <c r="L204" i="47"/>
  <c r="L205" i="47"/>
  <c r="L206" i="47"/>
  <c r="L207" i="47"/>
  <c r="L208" i="47"/>
  <c r="L209" i="47"/>
  <c r="L210" i="47"/>
  <c r="L211" i="47"/>
  <c r="L212" i="47"/>
  <c r="L213" i="47"/>
  <c r="L214" i="47"/>
  <c r="L215" i="47"/>
  <c r="L216" i="47"/>
  <c r="L217" i="47"/>
  <c r="L218" i="47"/>
  <c r="L219" i="47"/>
  <c r="L220" i="47"/>
  <c r="L221" i="47"/>
  <c r="L222" i="47"/>
  <c r="L223" i="47"/>
  <c r="L224" i="47"/>
  <c r="L225" i="47"/>
  <c r="L226" i="47"/>
  <c r="L227" i="47"/>
  <c r="L228" i="47"/>
  <c r="L229" i="47"/>
  <c r="L230" i="47"/>
  <c r="L231" i="47"/>
  <c r="L232" i="47"/>
  <c r="L233" i="47"/>
  <c r="L234" i="47"/>
  <c r="L235" i="47"/>
  <c r="L236" i="47"/>
  <c r="L237" i="47"/>
  <c r="L238" i="47"/>
  <c r="L239" i="47"/>
  <c r="L240" i="47"/>
  <c r="L241" i="47"/>
  <c r="L242" i="47"/>
  <c r="L243" i="47"/>
  <c r="L244" i="47"/>
  <c r="L245" i="47"/>
  <c r="L246" i="47"/>
  <c r="L247" i="47"/>
  <c r="L248" i="47"/>
  <c r="L249" i="47"/>
  <c r="L250" i="47"/>
  <c r="L251" i="47"/>
  <c r="L252" i="47"/>
  <c r="L253" i="47"/>
  <c r="L254" i="47"/>
  <c r="L255" i="47"/>
  <c r="L256" i="47"/>
  <c r="L257" i="47"/>
  <c r="L258" i="47"/>
  <c r="L259" i="47"/>
  <c r="L260" i="47"/>
  <c r="L261" i="47"/>
  <c r="L262" i="47"/>
  <c r="L263" i="47"/>
  <c r="L264" i="47"/>
  <c r="L265" i="47"/>
  <c r="L266" i="47"/>
  <c r="L267" i="47"/>
  <c r="L268" i="47"/>
  <c r="L269" i="47"/>
  <c r="L270" i="47"/>
  <c r="L271" i="47"/>
  <c r="L272" i="47"/>
  <c r="L273" i="47"/>
  <c r="L274" i="47"/>
  <c r="L275" i="47"/>
  <c r="L276" i="47"/>
  <c r="L277" i="47"/>
  <c r="L278" i="47"/>
  <c r="L279" i="47"/>
  <c r="L280" i="47"/>
  <c r="L281" i="47"/>
  <c r="L282" i="47"/>
  <c r="L283" i="47"/>
  <c r="L284" i="47"/>
  <c r="L285" i="47"/>
  <c r="L286" i="47"/>
  <c r="L287" i="47"/>
  <c r="L288" i="47"/>
  <c r="L289" i="47"/>
  <c r="L290" i="47"/>
  <c r="L291" i="47"/>
  <c r="L292" i="47"/>
  <c r="L293" i="47"/>
  <c r="L294" i="47"/>
  <c r="L295" i="47"/>
  <c r="L296" i="47"/>
  <c r="L297" i="47"/>
  <c r="L298" i="47"/>
  <c r="L299" i="47"/>
  <c r="L300" i="47"/>
  <c r="L301" i="47"/>
  <c r="L302" i="47"/>
  <c r="L303" i="47"/>
  <c r="L304" i="47"/>
  <c r="L305" i="47"/>
  <c r="L306" i="47"/>
  <c r="L307" i="47"/>
  <c r="L308" i="47"/>
  <c r="L309" i="47"/>
  <c r="L310" i="47"/>
  <c r="L311" i="47"/>
  <c r="L312" i="47"/>
  <c r="L313" i="47"/>
  <c r="L314" i="47"/>
  <c r="L315" i="47"/>
  <c r="L316" i="47"/>
  <c r="L317" i="47"/>
  <c r="L318" i="47"/>
  <c r="L319" i="47"/>
  <c r="L320" i="47"/>
  <c r="L321" i="47"/>
  <c r="L322" i="47"/>
  <c r="L323" i="47"/>
  <c r="L324" i="47"/>
  <c r="L325" i="47"/>
  <c r="L326" i="47"/>
  <c r="L327" i="47"/>
  <c r="L328" i="47"/>
  <c r="L329" i="47"/>
  <c r="L330" i="47"/>
  <c r="L331" i="47"/>
  <c r="L332" i="47"/>
  <c r="L333" i="47"/>
  <c r="L334" i="47"/>
  <c r="L335" i="47"/>
  <c r="L336" i="47"/>
  <c r="L337" i="47"/>
  <c r="L338" i="47"/>
  <c r="L339" i="47"/>
  <c r="L340" i="47"/>
  <c r="L341" i="47"/>
  <c r="L342" i="47"/>
  <c r="L343" i="47"/>
  <c r="L344" i="47"/>
  <c r="L345" i="47"/>
  <c r="L346" i="47"/>
  <c r="L347" i="47"/>
  <c r="L348" i="47"/>
  <c r="L349" i="47"/>
  <c r="L350" i="47"/>
  <c r="L351" i="47"/>
  <c r="L352" i="47"/>
  <c r="L353" i="47"/>
  <c r="L354" i="47"/>
  <c r="L355" i="47"/>
  <c r="L356" i="47"/>
  <c r="L357" i="47"/>
  <c r="L358" i="47"/>
  <c r="L359" i="47"/>
  <c r="L360" i="47"/>
  <c r="L361" i="47"/>
  <c r="L362" i="47"/>
  <c r="L363" i="47"/>
  <c r="L364" i="47"/>
  <c r="L365" i="47"/>
  <c r="L366" i="47"/>
  <c r="L367" i="47"/>
  <c r="L368" i="47"/>
  <c r="L369" i="47"/>
  <c r="L370" i="47"/>
  <c r="L371" i="47"/>
  <c r="L372" i="47"/>
  <c r="L373" i="47"/>
  <c r="L374" i="47"/>
  <c r="L375" i="47"/>
  <c r="L376" i="47"/>
  <c r="L377" i="47"/>
  <c r="L378" i="47"/>
  <c r="L379" i="47"/>
  <c r="L380" i="47"/>
  <c r="L381" i="47"/>
  <c r="L382" i="47"/>
  <c r="L383" i="47"/>
  <c r="L384" i="47"/>
  <c r="L385" i="47"/>
  <c r="L386" i="47"/>
  <c r="L387" i="47"/>
  <c r="L388" i="47"/>
  <c r="L389" i="47"/>
  <c r="L390" i="47"/>
  <c r="L391" i="47"/>
  <c r="L392" i="47"/>
  <c r="L393" i="47"/>
  <c r="L394" i="47"/>
  <c r="L395" i="47"/>
  <c r="L396" i="47"/>
  <c r="L397" i="47"/>
  <c r="L398" i="47"/>
  <c r="L399" i="47"/>
  <c r="L400" i="47"/>
  <c r="L401" i="47"/>
  <c r="L402" i="47"/>
  <c r="L403" i="47"/>
  <c r="L404" i="47"/>
  <c r="L405" i="47"/>
  <c r="L406" i="47"/>
  <c r="L407" i="47"/>
  <c r="L408" i="47"/>
  <c r="L409" i="47"/>
  <c r="L410" i="47"/>
  <c r="L411" i="47"/>
  <c r="L412" i="47"/>
  <c r="L413" i="47"/>
  <c r="L414" i="47"/>
  <c r="L415" i="47"/>
  <c r="L416" i="47"/>
  <c r="L417" i="47"/>
  <c r="L418" i="47"/>
  <c r="L419" i="47"/>
  <c r="L420" i="47"/>
  <c r="L421" i="47"/>
  <c r="L422" i="47"/>
  <c r="L423" i="47"/>
  <c r="L424" i="47"/>
  <c r="L425" i="47"/>
  <c r="L426" i="47"/>
  <c r="L427" i="47"/>
  <c r="L428" i="47"/>
  <c r="L429" i="47"/>
  <c r="L430" i="47"/>
  <c r="L431" i="47"/>
  <c r="L432" i="47"/>
  <c r="L433" i="47"/>
  <c r="L434" i="47"/>
  <c r="L435" i="47"/>
  <c r="L436" i="47"/>
  <c r="L437" i="47"/>
  <c r="L438" i="47"/>
  <c r="L439" i="47"/>
  <c r="L440" i="47"/>
  <c r="L441" i="47"/>
  <c r="L442" i="47"/>
  <c r="L443" i="47"/>
  <c r="L444" i="47"/>
  <c r="L445" i="47"/>
  <c r="L446" i="47"/>
  <c r="L447" i="47"/>
  <c r="L448" i="47"/>
  <c r="L449" i="47"/>
  <c r="L450" i="47"/>
  <c r="L451" i="47"/>
  <c r="L452" i="47"/>
  <c r="L453" i="47"/>
  <c r="L454" i="47"/>
  <c r="L455" i="47"/>
  <c r="L456" i="47"/>
  <c r="L457" i="47"/>
  <c r="L458" i="47"/>
  <c r="L459" i="47"/>
  <c r="L460" i="47"/>
  <c r="L461" i="47"/>
  <c r="L462" i="47"/>
  <c r="L463" i="47"/>
  <c r="L464" i="47"/>
  <c r="L465" i="47"/>
  <c r="L466" i="47"/>
  <c r="L467" i="47"/>
  <c r="L468" i="47"/>
  <c r="L469" i="47"/>
  <c r="L470" i="47"/>
  <c r="L471" i="47"/>
  <c r="L472" i="47"/>
  <c r="L473" i="47"/>
  <c r="L474" i="47"/>
  <c r="L475" i="47"/>
  <c r="L476" i="47"/>
  <c r="L477" i="47"/>
  <c r="L478" i="47"/>
  <c r="L479" i="47"/>
  <c r="L480" i="47"/>
  <c r="L481" i="47"/>
  <c r="L482" i="47"/>
  <c r="L483" i="47"/>
  <c r="L484" i="47"/>
  <c r="L485" i="47"/>
  <c r="L486" i="47"/>
  <c r="L487" i="47"/>
  <c r="L488" i="47"/>
  <c r="L489" i="47"/>
  <c r="L490" i="47"/>
  <c r="L491" i="47"/>
  <c r="L492" i="47"/>
  <c r="L493" i="47"/>
  <c r="L494" i="47"/>
  <c r="L495" i="47"/>
  <c r="L496" i="47"/>
  <c r="L497" i="47"/>
  <c r="L498" i="47"/>
  <c r="L499" i="47"/>
  <c r="L500" i="47"/>
  <c r="L501" i="47"/>
  <c r="L502" i="47"/>
  <c r="L503" i="47"/>
  <c r="L504" i="47"/>
  <c r="L505" i="47"/>
  <c r="L506" i="47"/>
  <c r="L507" i="47"/>
  <c r="L508" i="47"/>
  <c r="L509" i="47"/>
  <c r="L510" i="47"/>
  <c r="L511" i="47"/>
  <c r="L512" i="47"/>
  <c r="L513" i="47"/>
  <c r="L514" i="47"/>
  <c r="L515" i="47"/>
  <c r="L516" i="47"/>
  <c r="L517" i="47"/>
  <c r="L518" i="47"/>
  <c r="L519" i="47"/>
  <c r="L520" i="47"/>
  <c r="L521" i="47"/>
  <c r="L522" i="47"/>
  <c r="L523" i="47"/>
  <c r="L524" i="47"/>
  <c r="L525" i="47"/>
  <c r="L526" i="47"/>
  <c r="L527" i="47"/>
  <c r="L528" i="47"/>
  <c r="L529" i="47"/>
  <c r="L530" i="47"/>
  <c r="L531" i="47"/>
  <c r="L532" i="47"/>
  <c r="L533" i="47"/>
  <c r="L534" i="47"/>
  <c r="L535" i="47"/>
  <c r="L536" i="47"/>
  <c r="L537" i="47"/>
  <c r="L538" i="47"/>
  <c r="L539" i="47"/>
  <c r="L540" i="47"/>
  <c r="L541" i="47"/>
  <c r="L542" i="47"/>
  <c r="L543" i="47"/>
  <c r="L544" i="47"/>
  <c r="L545" i="47"/>
  <c r="L546" i="47"/>
  <c r="L547" i="47"/>
  <c r="L548" i="47"/>
  <c r="L549" i="47"/>
  <c r="L550" i="47"/>
  <c r="L551" i="47"/>
  <c r="L552" i="47"/>
  <c r="L553" i="47"/>
  <c r="L554" i="47"/>
  <c r="L555" i="47"/>
  <c r="L556" i="47"/>
  <c r="L557" i="47"/>
  <c r="L558" i="47"/>
  <c r="L559" i="47"/>
  <c r="L560" i="47"/>
  <c r="L561" i="47"/>
  <c r="L562" i="47"/>
  <c r="L563" i="47"/>
  <c r="L564" i="47"/>
  <c r="L565" i="47"/>
  <c r="L566" i="47"/>
  <c r="L567" i="47"/>
  <c r="L568" i="47"/>
  <c r="L569" i="47"/>
  <c r="L570" i="47"/>
  <c r="L571" i="47"/>
  <c r="L572" i="47"/>
  <c r="L573" i="47"/>
  <c r="L574" i="47"/>
  <c r="L575" i="47"/>
  <c r="L576" i="47"/>
  <c r="L577" i="47"/>
  <c r="L578" i="47"/>
  <c r="L579" i="47"/>
  <c r="L580" i="47"/>
  <c r="L581" i="47"/>
  <c r="L582" i="47"/>
  <c r="L583" i="47"/>
  <c r="L584" i="47"/>
  <c r="L585" i="47"/>
  <c r="L586" i="47"/>
  <c r="L587" i="47"/>
  <c r="L588" i="47"/>
  <c r="L589" i="47"/>
  <c r="L590" i="47"/>
  <c r="L591" i="47"/>
  <c r="L592" i="47"/>
  <c r="L593" i="47"/>
  <c r="L594" i="47"/>
  <c r="L595" i="47"/>
  <c r="L596" i="47"/>
  <c r="L597" i="47"/>
  <c r="L598" i="47"/>
  <c r="L599" i="47"/>
  <c r="L600" i="47"/>
  <c r="L601" i="47"/>
  <c r="L602" i="47"/>
  <c r="L603" i="47"/>
  <c r="L604" i="47"/>
  <c r="L605" i="47"/>
  <c r="L606" i="47"/>
  <c r="L607" i="47"/>
  <c r="L608" i="47"/>
  <c r="L609" i="47"/>
  <c r="L610" i="47"/>
  <c r="L611" i="47"/>
  <c r="L612" i="47"/>
  <c r="L613" i="47"/>
  <c r="L614" i="47"/>
  <c r="L615" i="47"/>
  <c r="L616" i="47"/>
  <c r="L617" i="47"/>
  <c r="L618" i="47"/>
  <c r="L619" i="47"/>
  <c r="L620" i="47"/>
  <c r="L621" i="47"/>
  <c r="L622" i="47"/>
  <c r="L623" i="47"/>
  <c r="L624" i="47"/>
  <c r="L625" i="47"/>
  <c r="L626" i="47"/>
  <c r="L627" i="47"/>
  <c r="L628" i="47"/>
  <c r="L629" i="47"/>
  <c r="L630" i="47"/>
  <c r="L631" i="47"/>
  <c r="L632" i="47"/>
  <c r="L633" i="47"/>
  <c r="L634" i="47"/>
  <c r="L635" i="47"/>
  <c r="L636" i="47"/>
  <c r="L637" i="47"/>
  <c r="L638" i="47"/>
  <c r="L639" i="47"/>
  <c r="L640" i="47"/>
  <c r="L641" i="47"/>
  <c r="L642" i="47"/>
  <c r="L643" i="47"/>
  <c r="L644" i="47"/>
  <c r="L645" i="47"/>
  <c r="L646" i="47"/>
  <c r="L647" i="47"/>
  <c r="L648" i="47"/>
  <c r="L649" i="47"/>
  <c r="L650" i="47"/>
  <c r="L651" i="47"/>
  <c r="L652" i="47"/>
  <c r="L653" i="47"/>
  <c r="L654" i="47"/>
  <c r="L655" i="47"/>
  <c r="L656" i="47"/>
  <c r="L657" i="47"/>
  <c r="L658" i="47"/>
  <c r="L659" i="47"/>
  <c r="L660" i="47"/>
  <c r="L661" i="47"/>
  <c r="L662" i="47"/>
  <c r="L663" i="47"/>
  <c r="L664" i="47"/>
  <c r="L665" i="47"/>
  <c r="L666" i="47"/>
  <c r="L667" i="47"/>
  <c r="L668" i="47"/>
  <c r="L669" i="47"/>
  <c r="L670" i="47"/>
  <c r="L671" i="47"/>
  <c r="L672" i="47"/>
  <c r="L673" i="47"/>
  <c r="L674" i="47"/>
  <c r="L675" i="47"/>
  <c r="L676" i="47"/>
  <c r="L677" i="47"/>
  <c r="L678" i="47"/>
  <c r="L679" i="47"/>
  <c r="L680" i="47"/>
  <c r="L681" i="47"/>
  <c r="L682" i="47"/>
  <c r="L683" i="47"/>
  <c r="L684" i="47"/>
  <c r="L685" i="47"/>
  <c r="L686" i="47"/>
  <c r="L687" i="47"/>
  <c r="L688" i="47"/>
  <c r="L689" i="47"/>
  <c r="L690" i="47"/>
  <c r="L691" i="47"/>
  <c r="L692" i="47"/>
  <c r="L693" i="47"/>
  <c r="L694" i="47"/>
  <c r="L695" i="47"/>
  <c r="L696" i="47"/>
  <c r="L697" i="47"/>
  <c r="L698" i="47"/>
  <c r="L699" i="47"/>
  <c r="L700" i="47"/>
  <c r="L701" i="47"/>
  <c r="L702" i="47"/>
  <c r="L703" i="47"/>
  <c r="L704" i="47"/>
  <c r="L705" i="47"/>
  <c r="L706" i="47"/>
  <c r="L707" i="47"/>
  <c r="L708" i="47"/>
  <c r="L709" i="47"/>
  <c r="L710" i="47"/>
  <c r="L711" i="47"/>
  <c r="L712" i="47"/>
  <c r="L713" i="47"/>
  <c r="L714" i="47"/>
  <c r="L715" i="47"/>
  <c r="L716" i="47"/>
  <c r="L717" i="47"/>
  <c r="L718" i="47"/>
  <c r="L719" i="47"/>
  <c r="L720" i="47"/>
  <c r="L721" i="47"/>
  <c r="L722" i="47"/>
  <c r="L723" i="47"/>
  <c r="L724" i="47"/>
  <c r="L725" i="47"/>
  <c r="L726" i="47"/>
  <c r="L727" i="47"/>
  <c r="L728" i="47"/>
  <c r="L729" i="47"/>
  <c r="L730" i="47"/>
  <c r="L731" i="47"/>
  <c r="L732" i="47"/>
  <c r="L733" i="47"/>
  <c r="L734" i="47"/>
  <c r="L735" i="47"/>
  <c r="L736" i="47"/>
  <c r="L737" i="47"/>
  <c r="L738" i="47"/>
  <c r="L739" i="47"/>
  <c r="L740" i="47"/>
  <c r="L741" i="47"/>
  <c r="L742" i="47"/>
  <c r="L743" i="47"/>
  <c r="L744" i="47"/>
  <c r="L745" i="47"/>
  <c r="L746" i="47"/>
  <c r="L747" i="47"/>
  <c r="L748" i="47"/>
  <c r="L749" i="47"/>
  <c r="L750" i="47"/>
  <c r="L751" i="47"/>
  <c r="L752" i="47"/>
  <c r="L753" i="47"/>
  <c r="L754" i="47"/>
  <c r="L755" i="47"/>
  <c r="L756" i="47"/>
  <c r="L757" i="47"/>
  <c r="L758" i="47"/>
  <c r="L759" i="47"/>
  <c r="L760" i="47"/>
  <c r="L761" i="47"/>
  <c r="L762" i="47"/>
  <c r="L763" i="47"/>
  <c r="L764" i="47"/>
  <c r="L765" i="47"/>
  <c r="L766" i="47"/>
  <c r="L767" i="47"/>
  <c r="L768" i="47"/>
  <c r="L769" i="47"/>
  <c r="L770" i="47"/>
  <c r="L771" i="47"/>
  <c r="L772" i="47"/>
  <c r="L773" i="47"/>
  <c r="L774" i="47"/>
  <c r="L775" i="47"/>
  <c r="L776" i="47"/>
  <c r="L777" i="47"/>
  <c r="L778" i="47"/>
  <c r="L779" i="47"/>
  <c r="L780" i="47"/>
  <c r="L781" i="47"/>
  <c r="L782" i="47"/>
  <c r="L783" i="47"/>
  <c r="L784" i="47"/>
  <c r="L785" i="47"/>
  <c r="L786" i="47"/>
  <c r="L787" i="47"/>
  <c r="L788" i="47"/>
  <c r="L789" i="47"/>
  <c r="L790" i="47"/>
  <c r="L791" i="47"/>
  <c r="L792" i="47"/>
  <c r="L793" i="47"/>
  <c r="L794" i="47"/>
  <c r="L795" i="47"/>
  <c r="L796" i="47"/>
  <c r="L797" i="47"/>
  <c r="L798" i="47"/>
  <c r="L799" i="47"/>
  <c r="L800" i="47"/>
  <c r="L801" i="47"/>
  <c r="L802" i="47"/>
  <c r="L803" i="47"/>
  <c r="L804" i="47"/>
  <c r="L805" i="47"/>
  <c r="L806" i="47"/>
  <c r="L807" i="47"/>
  <c r="L808" i="47"/>
  <c r="L809" i="47"/>
  <c r="L810" i="47"/>
  <c r="L811" i="47"/>
  <c r="L812" i="47"/>
  <c r="L813" i="47"/>
  <c r="L814" i="47"/>
  <c r="L815" i="47"/>
  <c r="L816" i="47"/>
  <c r="L817" i="47"/>
  <c r="L818" i="47"/>
  <c r="L819" i="47"/>
  <c r="L820" i="47"/>
  <c r="L821" i="47"/>
  <c r="L822" i="47"/>
  <c r="L823" i="47"/>
  <c r="L824" i="47"/>
  <c r="L825" i="47"/>
  <c r="L826" i="47"/>
  <c r="L827" i="47"/>
  <c r="L828" i="47"/>
  <c r="L829" i="47"/>
  <c r="L830" i="47"/>
  <c r="L831" i="47"/>
  <c r="L832" i="47"/>
  <c r="L833" i="47"/>
  <c r="L834" i="47"/>
  <c r="L835" i="47"/>
  <c r="L836" i="47"/>
  <c r="L837" i="47"/>
  <c r="L838" i="47"/>
  <c r="L839" i="47"/>
  <c r="L840" i="47"/>
  <c r="L841" i="47"/>
  <c r="L842" i="47"/>
  <c r="L843" i="47"/>
  <c r="L844" i="47"/>
  <c r="L845" i="47"/>
  <c r="L846" i="47"/>
  <c r="L847" i="47"/>
  <c r="L848" i="47"/>
  <c r="L849" i="47"/>
  <c r="L850" i="47"/>
  <c r="L851" i="47"/>
  <c r="L852" i="47"/>
  <c r="L853" i="47"/>
  <c r="L854" i="47"/>
  <c r="L855" i="47"/>
  <c r="L856" i="47"/>
  <c r="L857" i="47"/>
  <c r="L858" i="47"/>
  <c r="L859" i="47"/>
  <c r="L860" i="47"/>
  <c r="L861" i="47"/>
  <c r="L862" i="47"/>
  <c r="L863" i="47"/>
  <c r="L864" i="47"/>
  <c r="L865" i="47"/>
  <c r="L866" i="47"/>
  <c r="L867" i="47"/>
  <c r="L868" i="47"/>
  <c r="L869" i="47"/>
  <c r="L870" i="47"/>
  <c r="L871" i="47"/>
  <c r="L872" i="47"/>
  <c r="L873" i="47"/>
  <c r="L874" i="47"/>
  <c r="L875" i="47"/>
  <c r="L876" i="47"/>
  <c r="L877" i="47"/>
  <c r="L878" i="47"/>
  <c r="L879" i="47"/>
  <c r="L880" i="47"/>
  <c r="L881" i="47"/>
  <c r="L882" i="47"/>
  <c r="L883" i="47"/>
  <c r="L884" i="47"/>
  <c r="L885" i="47"/>
  <c r="L886" i="47"/>
  <c r="L887" i="47"/>
  <c r="L888" i="47"/>
  <c r="L889" i="47"/>
  <c r="L890" i="47"/>
  <c r="L891" i="47"/>
  <c r="L892" i="47"/>
  <c r="L893" i="47"/>
  <c r="L894" i="47"/>
  <c r="L895" i="47"/>
  <c r="L896" i="47"/>
  <c r="L897" i="47"/>
  <c r="L898" i="47"/>
  <c r="L899" i="47"/>
  <c r="L900" i="47"/>
  <c r="L901" i="47"/>
  <c r="L902" i="47"/>
  <c r="L903" i="47"/>
  <c r="L904" i="47"/>
  <c r="L905" i="47"/>
  <c r="L906" i="47"/>
  <c r="L907" i="47"/>
  <c r="L908" i="47"/>
  <c r="L909" i="47"/>
  <c r="L910" i="47"/>
  <c r="L911" i="47"/>
  <c r="L912" i="47"/>
  <c r="L913" i="47"/>
  <c r="L914" i="47"/>
  <c r="L915" i="47"/>
  <c r="L916" i="47"/>
  <c r="L917" i="47"/>
  <c r="L918" i="47"/>
  <c r="L919" i="47"/>
  <c r="L920" i="47"/>
  <c r="L921" i="47"/>
  <c r="L922" i="47"/>
  <c r="L923" i="47"/>
  <c r="L924" i="47"/>
  <c r="L925" i="47"/>
  <c r="L926" i="47"/>
  <c r="L927" i="47"/>
  <c r="L928" i="47"/>
  <c r="L929" i="47"/>
  <c r="L930" i="47"/>
  <c r="L931" i="47"/>
  <c r="L932" i="47"/>
  <c r="L933" i="47"/>
  <c r="L934" i="47"/>
  <c r="L935" i="47"/>
  <c r="L936" i="47"/>
  <c r="L937" i="47"/>
  <c r="L938" i="47"/>
  <c r="L939" i="47"/>
  <c r="L940" i="47"/>
  <c r="L941" i="47"/>
  <c r="L942" i="47"/>
  <c r="L943" i="47"/>
  <c r="L944" i="47"/>
  <c r="L945" i="47"/>
  <c r="L946" i="47"/>
  <c r="L947" i="47"/>
  <c r="L948" i="47"/>
  <c r="L949" i="47"/>
  <c r="L950" i="47"/>
  <c r="L951" i="47"/>
  <c r="L952" i="47"/>
  <c r="L953" i="47"/>
  <c r="L954" i="47"/>
  <c r="L955" i="47"/>
  <c r="L956" i="47"/>
  <c r="L957" i="47"/>
  <c r="L958" i="47"/>
  <c r="L959" i="47"/>
  <c r="L960" i="47"/>
  <c r="L961" i="47"/>
  <c r="L962" i="47"/>
  <c r="L963" i="47"/>
  <c r="L964" i="47"/>
  <c r="L965" i="47"/>
  <c r="L966" i="47"/>
  <c r="L967" i="47"/>
  <c r="L968" i="47"/>
  <c r="L969" i="47"/>
  <c r="L970" i="47"/>
  <c r="L971" i="47"/>
  <c r="L972" i="47"/>
  <c r="L973" i="47"/>
  <c r="L974" i="47"/>
  <c r="L975" i="47"/>
  <c r="L976" i="47"/>
  <c r="L977" i="47"/>
  <c r="L978" i="47"/>
  <c r="L979" i="47"/>
  <c r="L980" i="47"/>
  <c r="L981" i="47"/>
  <c r="L982" i="47"/>
  <c r="L983" i="47"/>
  <c r="L984" i="47"/>
  <c r="L985" i="47"/>
  <c r="L986" i="47"/>
  <c r="L987" i="47"/>
  <c r="L988" i="47"/>
  <c r="L989" i="47"/>
  <c r="L990" i="47"/>
  <c r="L991" i="47"/>
  <c r="L992" i="47"/>
  <c r="L993" i="47"/>
  <c r="L994" i="47"/>
  <c r="L995" i="47"/>
  <c r="L996" i="47"/>
  <c r="L997" i="47"/>
  <c r="L998" i="47"/>
  <c r="L999" i="47"/>
  <c r="L1000" i="47"/>
  <c r="L1001" i="47"/>
  <c r="L1002" i="47"/>
  <c r="L1003" i="47"/>
  <c r="L1004" i="47"/>
  <c r="R8" i="53" l="1"/>
  <c r="R9" i="53"/>
  <c r="R10" i="53"/>
  <c r="R11" i="53"/>
  <c r="R1070" i="53"/>
  <c r="R1071" i="53"/>
  <c r="R1072" i="53"/>
  <c r="R1073" i="53"/>
  <c r="R1074" i="53"/>
  <c r="R1075" i="53"/>
  <c r="R1076" i="53"/>
  <c r="R1077" i="53"/>
  <c r="R1078" i="53"/>
  <c r="R1079" i="53"/>
  <c r="R1080" i="53"/>
  <c r="R1081" i="53"/>
  <c r="R1082" i="53"/>
  <c r="R1083" i="53"/>
  <c r="R1084" i="53"/>
  <c r="R1085" i="53"/>
  <c r="R1086" i="53"/>
  <c r="R1087" i="53"/>
  <c r="R1088" i="53"/>
  <c r="R1089" i="53"/>
  <c r="R1090" i="53"/>
  <c r="R1091" i="53"/>
  <c r="R1092" i="53"/>
  <c r="R1093" i="53"/>
  <c r="R1094" i="53"/>
  <c r="R1095" i="53"/>
  <c r="R1096" i="53"/>
  <c r="R1097" i="53"/>
  <c r="R1098" i="53"/>
  <c r="R1099" i="53"/>
  <c r="R1100" i="53"/>
  <c r="R1101" i="53"/>
  <c r="R1102" i="53"/>
  <c r="R1103" i="53"/>
  <c r="R1104" i="53"/>
  <c r="R1105" i="53"/>
  <c r="R1106" i="53"/>
  <c r="R1107" i="53"/>
  <c r="R1108" i="53"/>
  <c r="R1109" i="53"/>
  <c r="R1110" i="53"/>
  <c r="R1111" i="53"/>
  <c r="R1112" i="53"/>
  <c r="R1113" i="53"/>
  <c r="R1114" i="53"/>
  <c r="R1115" i="53"/>
  <c r="R1116" i="53"/>
  <c r="R1117" i="53"/>
  <c r="R1118" i="53"/>
  <c r="R1119" i="53"/>
  <c r="R1120" i="53"/>
  <c r="R1121" i="53"/>
  <c r="R1122" i="53"/>
  <c r="R1123" i="53"/>
  <c r="R1124" i="53"/>
  <c r="R1125" i="53"/>
  <c r="R1126" i="53"/>
  <c r="R1127" i="53"/>
  <c r="R1128" i="53"/>
  <c r="R1129" i="53"/>
  <c r="R1130" i="53"/>
  <c r="R1131" i="53"/>
  <c r="R1132" i="53"/>
  <c r="R1133" i="53"/>
  <c r="R1134" i="53"/>
  <c r="R1135" i="53"/>
  <c r="R1136" i="53"/>
  <c r="R1137" i="53"/>
  <c r="R1138" i="53"/>
  <c r="R1139" i="53"/>
  <c r="R1140" i="53"/>
  <c r="R1141" i="53"/>
  <c r="R1142" i="53"/>
  <c r="R1143" i="53"/>
  <c r="R1144" i="53"/>
  <c r="R1145" i="53"/>
  <c r="R1146" i="53"/>
  <c r="R1147" i="53"/>
  <c r="R1148" i="53"/>
  <c r="R1149" i="53"/>
  <c r="R1150" i="53"/>
  <c r="R1151" i="53"/>
  <c r="R1152" i="53"/>
  <c r="R1153" i="53"/>
  <c r="R1154" i="53"/>
  <c r="R1155" i="53"/>
  <c r="R1156" i="53"/>
  <c r="R1157" i="53"/>
  <c r="R1158" i="53"/>
  <c r="R1159" i="53"/>
  <c r="R1160" i="53"/>
  <c r="R1161" i="53"/>
  <c r="R1162" i="53"/>
  <c r="R1163" i="53"/>
  <c r="R1164" i="53"/>
  <c r="R1165" i="53"/>
  <c r="R1166" i="53"/>
  <c r="R1167" i="53"/>
  <c r="R1168" i="53"/>
  <c r="R1169" i="53"/>
  <c r="R1170" i="53"/>
  <c r="R1171" i="53"/>
  <c r="R1172" i="53"/>
  <c r="R1173" i="53"/>
  <c r="R1174" i="53"/>
  <c r="R1175" i="53"/>
  <c r="R1176" i="53"/>
  <c r="R1177" i="53"/>
  <c r="R1178" i="53"/>
  <c r="R1179" i="53"/>
  <c r="R1180" i="53"/>
  <c r="R1181" i="53"/>
  <c r="R1182" i="53"/>
  <c r="R1183" i="53"/>
  <c r="R1184" i="53"/>
  <c r="R1185" i="53"/>
  <c r="R1186" i="53"/>
  <c r="R1187" i="53"/>
  <c r="R1188" i="53"/>
  <c r="R1189" i="53"/>
  <c r="R1190" i="53"/>
  <c r="R1191" i="53"/>
  <c r="R1192" i="53"/>
  <c r="R1193" i="53"/>
  <c r="R1194" i="53"/>
  <c r="R1195" i="53"/>
  <c r="R1196" i="53"/>
  <c r="R1197" i="53"/>
  <c r="R1198" i="53"/>
  <c r="R1199" i="53"/>
  <c r="R1200" i="53"/>
  <c r="R1201" i="53"/>
  <c r="R1202" i="53"/>
  <c r="R1203" i="53"/>
  <c r="R1204" i="53"/>
  <c r="R1205" i="53"/>
  <c r="R1206" i="53"/>
  <c r="R1207" i="53"/>
  <c r="R1208" i="53"/>
  <c r="R1209" i="53"/>
  <c r="R1210" i="53"/>
  <c r="R1211" i="53"/>
  <c r="R1212" i="53"/>
  <c r="R1213" i="53"/>
  <c r="R1214" i="53"/>
  <c r="R1215" i="53"/>
  <c r="R1216" i="53"/>
  <c r="R1217" i="53"/>
  <c r="R1218" i="53"/>
  <c r="R1219" i="53"/>
  <c r="R1220" i="53"/>
  <c r="R1221" i="53"/>
  <c r="R1222" i="53"/>
  <c r="R1223" i="53"/>
  <c r="R1224" i="53"/>
  <c r="R1225" i="53"/>
  <c r="R1226" i="53"/>
  <c r="R1227" i="53"/>
  <c r="R1228" i="53"/>
  <c r="R1229" i="53"/>
  <c r="R1230" i="53"/>
  <c r="R1231" i="53"/>
  <c r="R1232" i="53"/>
  <c r="R1233" i="53"/>
  <c r="R1234" i="53"/>
  <c r="R1235" i="53"/>
  <c r="R1236" i="53"/>
  <c r="R1237" i="53"/>
  <c r="R1238" i="53"/>
  <c r="R1239" i="53"/>
  <c r="R1240" i="53"/>
  <c r="R1241" i="53"/>
  <c r="R1242" i="53"/>
  <c r="R1243" i="53"/>
  <c r="R1244" i="53"/>
  <c r="R1245" i="53"/>
  <c r="R1246" i="53"/>
  <c r="R1247" i="53"/>
  <c r="R1248" i="53"/>
  <c r="R1249" i="53"/>
  <c r="R1250" i="53"/>
  <c r="R1251" i="53"/>
  <c r="R1252" i="53"/>
  <c r="R1253" i="53"/>
  <c r="R1254" i="53"/>
  <c r="R1255" i="53"/>
  <c r="R1256" i="53"/>
  <c r="R1257" i="53"/>
  <c r="R1258" i="53"/>
  <c r="R1259" i="53"/>
  <c r="R1260" i="53"/>
  <c r="R1261" i="53"/>
  <c r="R1262" i="53"/>
  <c r="R1263" i="53"/>
  <c r="R1264" i="53"/>
  <c r="R1265" i="53"/>
  <c r="R1266" i="53"/>
  <c r="R1267" i="53"/>
  <c r="R1268" i="53"/>
  <c r="R1269" i="53"/>
  <c r="R1270" i="53"/>
  <c r="R1271" i="53"/>
  <c r="R1272" i="53"/>
  <c r="R1273" i="53"/>
  <c r="R1274" i="53"/>
  <c r="R1275" i="53"/>
  <c r="R1276" i="53"/>
  <c r="R1277" i="53"/>
  <c r="R1278" i="53"/>
  <c r="R1279" i="53"/>
  <c r="R1280" i="53"/>
  <c r="R1281" i="53"/>
  <c r="R1282" i="53"/>
  <c r="R1283" i="53"/>
  <c r="R1284" i="53"/>
  <c r="R1285" i="53"/>
  <c r="R1286" i="53"/>
  <c r="R1287" i="53"/>
  <c r="R1288" i="53"/>
  <c r="R1289" i="53"/>
  <c r="R1290" i="53"/>
  <c r="R1291" i="53"/>
  <c r="R1292" i="53"/>
  <c r="R1293" i="53"/>
  <c r="R1294" i="53"/>
  <c r="R1295" i="53"/>
  <c r="R1296" i="53"/>
  <c r="R1297" i="53"/>
  <c r="R1298" i="53"/>
  <c r="R1299" i="53"/>
  <c r="R1300" i="53"/>
  <c r="R1301" i="53"/>
  <c r="R1302" i="53"/>
  <c r="R1303" i="53"/>
  <c r="R1304" i="53"/>
  <c r="R1305" i="53"/>
  <c r="R1306" i="53"/>
  <c r="R1307" i="53"/>
  <c r="R1308" i="53"/>
  <c r="R1309" i="53"/>
  <c r="R1310" i="53"/>
  <c r="R1311" i="53"/>
  <c r="R1312" i="53"/>
  <c r="R1313" i="53"/>
  <c r="R1314" i="53"/>
  <c r="R1315" i="53"/>
  <c r="R1316" i="53"/>
  <c r="R1317" i="53"/>
  <c r="R1318" i="53"/>
  <c r="R1319" i="53"/>
  <c r="R1320" i="53"/>
  <c r="R1321" i="53"/>
  <c r="R1322" i="53"/>
  <c r="R1323" i="53"/>
  <c r="R1324" i="53"/>
  <c r="R1325" i="53"/>
  <c r="R1326" i="53"/>
  <c r="R1327" i="53"/>
  <c r="R1328" i="53"/>
  <c r="R1329" i="53"/>
  <c r="R1330" i="53"/>
  <c r="R1331" i="53"/>
  <c r="R1332" i="53"/>
  <c r="R1333" i="53"/>
  <c r="R1334" i="53"/>
  <c r="R1335" i="53"/>
  <c r="R1336" i="53"/>
  <c r="R1337" i="53"/>
  <c r="R1338" i="53"/>
  <c r="R1339" i="53"/>
  <c r="R1340" i="53"/>
  <c r="R1341" i="53"/>
  <c r="R1342" i="53"/>
  <c r="R1343" i="53"/>
  <c r="R1344" i="53"/>
  <c r="R1345" i="53"/>
  <c r="R1346" i="53"/>
  <c r="R1347" i="53"/>
  <c r="R1348" i="53"/>
  <c r="R1349" i="53"/>
  <c r="R1350" i="53"/>
  <c r="R1351" i="53"/>
  <c r="R1352" i="53"/>
  <c r="R1353" i="53"/>
  <c r="R1354" i="53"/>
  <c r="R1355" i="53"/>
  <c r="R1356" i="53"/>
  <c r="R1357" i="53"/>
  <c r="R1358" i="53"/>
  <c r="R1359" i="53"/>
  <c r="R1360" i="53"/>
  <c r="R1361" i="53"/>
  <c r="R1362" i="53"/>
  <c r="R1363" i="53"/>
  <c r="R1364" i="53"/>
  <c r="R1365" i="53"/>
  <c r="R1366" i="53"/>
  <c r="R1367" i="53"/>
  <c r="R1368" i="53"/>
  <c r="R1369" i="53"/>
  <c r="R1370" i="53"/>
  <c r="R1371" i="53"/>
  <c r="R1372" i="53"/>
  <c r="R1373" i="53"/>
  <c r="R1374" i="53"/>
  <c r="R1375" i="53"/>
  <c r="R1376" i="53"/>
  <c r="R1377" i="53"/>
  <c r="R1378" i="53"/>
  <c r="R1379" i="53"/>
  <c r="R1380" i="53"/>
  <c r="R1381" i="53"/>
  <c r="R1382" i="53"/>
  <c r="R1383" i="53"/>
  <c r="R1384" i="53"/>
  <c r="R1385" i="53"/>
  <c r="R1386" i="53"/>
  <c r="R1387" i="53"/>
  <c r="R1388" i="53"/>
  <c r="R1389" i="53"/>
  <c r="R1390" i="53"/>
  <c r="R1391" i="53"/>
  <c r="R1392" i="53"/>
  <c r="R1393" i="53"/>
  <c r="R1394" i="53"/>
  <c r="R1395" i="53"/>
  <c r="R1396" i="53"/>
  <c r="R1397" i="53"/>
  <c r="R1398" i="53"/>
  <c r="R1399" i="53"/>
  <c r="R1400" i="53"/>
  <c r="R1401" i="53"/>
  <c r="R1402" i="53"/>
  <c r="R1403" i="53"/>
  <c r="R1404" i="53"/>
  <c r="R1405" i="53"/>
  <c r="R1406" i="53"/>
  <c r="R1407" i="53"/>
  <c r="R1408" i="53"/>
  <c r="R1409" i="53"/>
  <c r="R1410" i="53"/>
  <c r="R1411" i="53"/>
  <c r="R1412" i="53"/>
  <c r="R1413" i="53"/>
  <c r="R1414" i="53"/>
  <c r="R1415" i="53"/>
  <c r="R1416" i="53"/>
  <c r="R1417" i="53"/>
  <c r="R1418" i="53"/>
  <c r="R1419" i="53"/>
  <c r="R1420" i="53"/>
  <c r="R1421" i="53"/>
  <c r="R1422" i="53"/>
  <c r="R1423" i="53"/>
  <c r="R1424" i="53"/>
  <c r="R1425" i="53"/>
  <c r="R1426" i="53"/>
  <c r="R1427" i="53"/>
  <c r="R1428" i="53"/>
  <c r="R1429" i="53"/>
  <c r="R1430" i="53"/>
  <c r="R1431" i="53"/>
  <c r="R1432" i="53"/>
  <c r="R1433" i="53"/>
  <c r="R1434" i="53"/>
  <c r="R1435" i="53"/>
  <c r="R1436" i="53"/>
  <c r="R1437" i="53"/>
  <c r="R1438" i="53"/>
  <c r="R1439" i="53"/>
  <c r="R1440" i="53"/>
  <c r="R1441" i="53"/>
  <c r="R1442" i="53"/>
  <c r="R1443" i="53"/>
  <c r="R1444" i="53"/>
  <c r="R1445" i="53"/>
  <c r="R1446" i="53"/>
  <c r="R1447" i="53"/>
  <c r="R1448" i="53"/>
  <c r="R1449" i="53"/>
  <c r="R1450" i="53"/>
  <c r="R1451" i="53"/>
  <c r="R1452" i="53"/>
  <c r="R1453" i="53"/>
  <c r="R1454" i="53"/>
  <c r="R1455" i="53"/>
  <c r="R1456" i="53"/>
  <c r="R1457" i="53"/>
  <c r="R1458" i="53"/>
  <c r="R1459" i="53"/>
  <c r="R1460" i="53"/>
  <c r="R1461" i="53"/>
  <c r="R1462" i="53"/>
  <c r="R1463" i="53"/>
  <c r="R1464" i="53"/>
  <c r="R1465" i="53"/>
  <c r="R1466" i="53"/>
  <c r="R1467" i="53"/>
  <c r="R1468" i="53"/>
  <c r="R1469" i="53"/>
  <c r="R1470" i="53"/>
  <c r="R1471" i="53"/>
  <c r="R1472" i="53"/>
  <c r="R1473" i="53"/>
  <c r="R1474" i="53"/>
  <c r="R1475" i="53"/>
  <c r="R1476" i="53"/>
  <c r="R1477" i="53"/>
  <c r="R1478" i="53"/>
  <c r="R1479" i="53"/>
  <c r="R1480" i="53"/>
  <c r="R1481" i="53"/>
  <c r="R1482" i="53"/>
  <c r="R1483" i="53"/>
  <c r="R1484" i="53"/>
  <c r="R1485" i="53"/>
  <c r="R1486" i="53"/>
  <c r="R1487" i="53"/>
  <c r="R1488" i="53"/>
  <c r="R1489" i="53"/>
  <c r="R1490" i="53"/>
  <c r="R1491" i="53"/>
  <c r="R1492" i="53"/>
  <c r="R1493" i="53"/>
  <c r="R1494" i="53"/>
  <c r="R1495" i="53"/>
  <c r="R1496" i="53"/>
  <c r="R1497" i="53"/>
  <c r="R1498" i="53"/>
  <c r="R1499" i="53"/>
  <c r="R1500" i="53"/>
  <c r="R1501" i="53"/>
  <c r="R1502" i="53"/>
  <c r="R1503" i="53"/>
  <c r="R1504" i="53"/>
  <c r="R1505" i="53"/>
  <c r="R1506" i="53"/>
  <c r="R1507" i="53"/>
  <c r="R1508" i="53"/>
  <c r="R1509" i="53"/>
  <c r="R1510" i="53"/>
  <c r="R1511" i="53"/>
  <c r="R1512" i="53"/>
  <c r="R1513" i="53"/>
  <c r="R1514" i="53"/>
  <c r="R1515" i="53"/>
  <c r="R1516" i="53"/>
  <c r="R1517" i="53"/>
  <c r="R1518" i="53"/>
  <c r="R1519" i="53"/>
  <c r="R1520" i="53"/>
  <c r="R1521" i="53"/>
  <c r="R1522" i="53"/>
  <c r="R1523" i="53"/>
  <c r="R1524" i="53"/>
  <c r="R1525" i="53"/>
  <c r="R1526" i="53"/>
  <c r="R1527" i="53"/>
  <c r="R1528" i="53"/>
  <c r="R1529" i="53"/>
  <c r="R1530" i="53"/>
  <c r="R1531" i="53"/>
  <c r="R1532" i="53"/>
  <c r="R1533" i="53"/>
  <c r="R1534" i="53"/>
  <c r="R1535" i="53"/>
  <c r="R1536" i="53"/>
  <c r="R1537" i="53"/>
  <c r="R1538" i="53"/>
  <c r="R1539" i="53"/>
  <c r="R1540" i="53"/>
  <c r="R1541" i="53"/>
  <c r="R1542" i="53"/>
  <c r="R1543" i="53"/>
  <c r="R1544" i="53"/>
  <c r="R1545" i="53"/>
  <c r="R1546" i="53"/>
  <c r="R1547" i="53"/>
  <c r="R1548" i="53"/>
  <c r="R1549" i="53"/>
  <c r="R1550" i="53"/>
  <c r="R1551" i="53"/>
  <c r="R1552" i="53"/>
  <c r="R1553" i="53"/>
  <c r="R1554" i="53"/>
  <c r="R1555" i="53"/>
  <c r="R1556" i="53"/>
  <c r="R1557" i="53"/>
  <c r="R1558" i="53"/>
  <c r="R1559" i="53"/>
  <c r="R1560" i="53"/>
  <c r="R1561" i="53"/>
  <c r="R1562" i="53"/>
  <c r="R1563" i="53"/>
  <c r="R1564" i="53"/>
  <c r="R1565" i="53"/>
  <c r="R1566" i="53"/>
  <c r="R1567" i="53"/>
  <c r="R1568" i="53"/>
  <c r="R1569" i="53"/>
  <c r="R1570" i="53"/>
  <c r="R1571" i="53"/>
  <c r="R1572" i="53"/>
  <c r="R1573" i="53"/>
  <c r="R1574" i="53"/>
  <c r="R1575" i="53"/>
  <c r="R1576" i="53"/>
  <c r="R1577" i="53"/>
  <c r="R1578" i="53"/>
  <c r="R1579" i="53"/>
  <c r="R1580" i="53"/>
  <c r="R1581" i="53"/>
  <c r="R1582" i="53"/>
  <c r="R1583" i="53"/>
  <c r="R1584" i="53"/>
  <c r="R1585" i="53"/>
  <c r="R1586" i="53"/>
  <c r="R1587" i="53"/>
  <c r="R1588" i="53"/>
  <c r="R1589" i="53"/>
  <c r="R1590" i="53"/>
  <c r="R1591" i="53"/>
  <c r="R1592" i="53"/>
  <c r="R1593" i="53"/>
  <c r="R1594" i="53"/>
  <c r="R1595" i="53"/>
  <c r="R1596" i="53"/>
  <c r="R1597" i="53"/>
  <c r="R1598" i="53"/>
  <c r="R1599" i="53"/>
  <c r="R1600" i="53"/>
  <c r="R1601" i="53"/>
  <c r="R1602" i="53"/>
  <c r="R1603" i="53"/>
  <c r="R1604" i="53"/>
  <c r="R1605" i="53"/>
  <c r="R1606" i="53"/>
  <c r="R1607" i="53"/>
  <c r="R1608" i="53"/>
  <c r="R1609" i="53"/>
  <c r="R1610" i="53"/>
  <c r="R1611" i="53"/>
  <c r="R1612" i="53"/>
  <c r="R1613" i="53"/>
  <c r="R1614" i="53"/>
  <c r="R1615" i="53"/>
  <c r="R1616" i="53"/>
  <c r="R1617" i="53"/>
  <c r="R1618" i="53"/>
  <c r="R1619" i="53"/>
  <c r="R1620" i="53"/>
  <c r="R1621" i="53"/>
  <c r="R1622" i="53"/>
  <c r="R1623" i="53"/>
  <c r="R1624" i="53"/>
  <c r="R1625" i="53"/>
  <c r="R1626" i="53"/>
  <c r="R1627" i="53"/>
  <c r="R1628" i="53"/>
  <c r="R1629" i="53"/>
  <c r="R1630" i="53"/>
  <c r="R1631" i="53"/>
  <c r="R1632" i="53"/>
  <c r="R1633" i="53"/>
  <c r="R1634" i="53"/>
  <c r="R1635" i="53"/>
  <c r="R1636" i="53"/>
  <c r="R1637" i="53"/>
  <c r="R1638" i="53"/>
  <c r="R1639" i="53"/>
  <c r="R1640" i="53"/>
  <c r="P1641" i="53"/>
  <c r="Q1641" i="53"/>
  <c r="R1641" i="53"/>
  <c r="P1642" i="53"/>
  <c r="Q1642" i="53"/>
  <c r="R1642" i="53"/>
  <c r="P1643" i="53"/>
  <c r="Q1643" i="53"/>
  <c r="R1643" i="53"/>
  <c r="P1644" i="53"/>
  <c r="Q1644" i="53"/>
  <c r="R1644" i="53"/>
  <c r="P1645" i="53"/>
  <c r="Q1645" i="53"/>
  <c r="R1645" i="53"/>
  <c r="P1646" i="53"/>
  <c r="Q1646" i="53"/>
  <c r="R1646" i="53"/>
  <c r="P1647" i="53"/>
  <c r="Q1647" i="53"/>
  <c r="R1647" i="53"/>
  <c r="P1648" i="53"/>
  <c r="Q1648" i="53"/>
  <c r="R1648" i="53"/>
  <c r="P1649" i="53"/>
  <c r="Q1649" i="53"/>
  <c r="R1649" i="53"/>
  <c r="P1650" i="53"/>
  <c r="Q1650" i="53"/>
  <c r="R1650" i="53"/>
  <c r="P1651" i="53"/>
  <c r="Q1651" i="53"/>
  <c r="R1651" i="53"/>
  <c r="P1652" i="53"/>
  <c r="Q1652" i="53"/>
  <c r="R1652" i="53"/>
  <c r="P1653" i="53"/>
  <c r="Q1653" i="53"/>
  <c r="R1653" i="53"/>
  <c r="P1654" i="53"/>
  <c r="Q1654" i="53"/>
  <c r="R1654" i="53"/>
  <c r="P1655" i="53"/>
  <c r="Q1655" i="53"/>
  <c r="R1655" i="53"/>
  <c r="P1656" i="53"/>
  <c r="Q1656" i="53"/>
  <c r="R1656" i="53"/>
  <c r="P1657" i="53"/>
  <c r="Q1657" i="53"/>
  <c r="R1657" i="53"/>
  <c r="P1658" i="53"/>
  <c r="Q1658" i="53"/>
  <c r="R1658" i="53"/>
  <c r="P1659" i="53"/>
  <c r="Q1659" i="53"/>
  <c r="R1659" i="53"/>
  <c r="P1660" i="53"/>
  <c r="Q1660" i="53"/>
  <c r="R1660" i="53"/>
  <c r="P1661" i="53"/>
  <c r="Q1661" i="53"/>
  <c r="R1661" i="53"/>
  <c r="P1662" i="53"/>
  <c r="Q1662" i="53"/>
  <c r="R1662" i="53"/>
  <c r="P1663" i="53"/>
  <c r="Q1663" i="53"/>
  <c r="R1663" i="53"/>
  <c r="P1664" i="53"/>
  <c r="Q1664" i="53"/>
  <c r="R1664" i="53"/>
  <c r="P1665" i="53"/>
  <c r="Q1665" i="53"/>
  <c r="R1665" i="53"/>
  <c r="P1666" i="53"/>
  <c r="Q1666" i="53"/>
  <c r="R1666" i="53"/>
  <c r="P1667" i="53"/>
  <c r="Q1667" i="53"/>
  <c r="R1667" i="53"/>
  <c r="P1668" i="53"/>
  <c r="Q1668" i="53"/>
  <c r="R1668" i="53"/>
  <c r="P1669" i="53"/>
  <c r="Q1669" i="53"/>
  <c r="R1669" i="53"/>
  <c r="P1670" i="53"/>
  <c r="Q1670" i="53"/>
  <c r="R1670" i="53"/>
  <c r="P1671" i="53"/>
  <c r="Q1671" i="53"/>
  <c r="R1671" i="53"/>
  <c r="P1672" i="53"/>
  <c r="Q1672" i="53"/>
  <c r="R1672" i="53"/>
  <c r="P1673" i="53"/>
  <c r="Q1673" i="53"/>
  <c r="R1673" i="53"/>
  <c r="P1674" i="53"/>
  <c r="Q1674" i="53"/>
  <c r="R1674" i="53"/>
  <c r="P1675" i="53"/>
  <c r="Q1675" i="53"/>
  <c r="R1675" i="53"/>
  <c r="P1676" i="53"/>
  <c r="Q1676" i="53"/>
  <c r="R1676" i="53"/>
  <c r="P1677" i="53"/>
  <c r="Q1677" i="53"/>
  <c r="R1677" i="53"/>
  <c r="P1678" i="53"/>
  <c r="Q1678" i="53"/>
  <c r="R1678" i="53"/>
  <c r="P1679" i="53"/>
  <c r="Q1679" i="53"/>
  <c r="R1679" i="53"/>
  <c r="P1680" i="53"/>
  <c r="Q1680" i="53"/>
  <c r="R1680" i="53"/>
  <c r="P1681" i="53"/>
  <c r="Q1681" i="53"/>
  <c r="R1681" i="53"/>
  <c r="P1682" i="53"/>
  <c r="Q1682" i="53"/>
  <c r="R1682" i="53"/>
  <c r="P1683" i="53"/>
  <c r="Q1683" i="53"/>
  <c r="R1683" i="53"/>
  <c r="P1684" i="53"/>
  <c r="Q1684" i="53"/>
  <c r="R1684" i="53"/>
  <c r="P1685" i="53"/>
  <c r="Q1685" i="53"/>
  <c r="R1685" i="53"/>
  <c r="P1686" i="53"/>
  <c r="Q1686" i="53"/>
  <c r="R1686" i="53"/>
  <c r="P1687" i="53"/>
  <c r="Q1687" i="53"/>
  <c r="R1687" i="53"/>
  <c r="P1688" i="53"/>
  <c r="Q1688" i="53"/>
  <c r="R1688" i="53"/>
  <c r="P1689" i="53"/>
  <c r="Q1689" i="53"/>
  <c r="R1689" i="53"/>
  <c r="P1690" i="53"/>
  <c r="Q1690" i="53"/>
  <c r="R1690" i="53"/>
  <c r="P1691" i="53"/>
  <c r="Q1691" i="53"/>
  <c r="R1691" i="53"/>
  <c r="P1692" i="53"/>
  <c r="Q1692" i="53"/>
  <c r="R1692" i="53"/>
  <c r="P1693" i="53"/>
  <c r="Q1693" i="53"/>
  <c r="R1693" i="53"/>
  <c r="P1694" i="53"/>
  <c r="Q1694" i="53"/>
  <c r="R1694" i="53"/>
  <c r="P1695" i="53"/>
  <c r="Q1695" i="53"/>
  <c r="R1695" i="53"/>
  <c r="P1696" i="53"/>
  <c r="Q1696" i="53"/>
  <c r="R1696" i="53"/>
  <c r="P1697" i="53"/>
  <c r="Q1697" i="53"/>
  <c r="R1697" i="53"/>
  <c r="P1698" i="53"/>
  <c r="Q1698" i="53"/>
  <c r="R1698" i="53"/>
  <c r="P1699" i="53"/>
  <c r="Q1699" i="53"/>
  <c r="R1699" i="53"/>
  <c r="P1700" i="53"/>
  <c r="Q1700" i="53"/>
  <c r="R1700" i="53"/>
  <c r="P1701" i="53"/>
  <c r="Q1701" i="53"/>
  <c r="R1701" i="53"/>
  <c r="P1702" i="53"/>
  <c r="Q1702" i="53"/>
  <c r="R1702" i="53"/>
  <c r="P1703" i="53"/>
  <c r="Q1703" i="53"/>
  <c r="R1703" i="53"/>
  <c r="P1704" i="53"/>
  <c r="Q1704" i="53"/>
  <c r="R1704" i="53"/>
  <c r="P1705" i="53"/>
  <c r="Q1705" i="53"/>
  <c r="R1705" i="53"/>
  <c r="P1706" i="53"/>
  <c r="Q1706" i="53"/>
  <c r="R1706" i="53"/>
  <c r="P1707" i="53"/>
  <c r="Q1707" i="53"/>
  <c r="R1707" i="53"/>
  <c r="P1708" i="53"/>
  <c r="Q1708" i="53"/>
  <c r="R1708" i="53"/>
  <c r="P1709" i="53"/>
  <c r="Q1709" i="53"/>
  <c r="R1709" i="53"/>
  <c r="P1710" i="53"/>
  <c r="Q1710" i="53"/>
  <c r="R1710" i="53"/>
  <c r="P1711" i="53"/>
  <c r="Q1711" i="53"/>
  <c r="R1711" i="53"/>
  <c r="P1712" i="53"/>
  <c r="Q1712" i="53"/>
  <c r="R1712" i="53"/>
  <c r="P1713" i="53"/>
  <c r="Q1713" i="53"/>
  <c r="R1713" i="53"/>
  <c r="P1714" i="53"/>
  <c r="Q1714" i="53"/>
  <c r="R1714" i="53"/>
  <c r="P1715" i="53"/>
  <c r="Q1715" i="53"/>
  <c r="R1715" i="53"/>
  <c r="P1716" i="53"/>
  <c r="Q1716" i="53"/>
  <c r="R1716" i="53"/>
  <c r="P1717" i="53"/>
  <c r="Q1717" i="53"/>
  <c r="R1717" i="53"/>
  <c r="P1718" i="53"/>
  <c r="Q1718" i="53"/>
  <c r="R1718" i="53"/>
  <c r="P1719" i="53"/>
  <c r="Q1719" i="53"/>
  <c r="R1719" i="53"/>
  <c r="P1720" i="53"/>
  <c r="Q1720" i="53"/>
  <c r="R1720" i="53"/>
  <c r="P1721" i="53"/>
  <c r="Q1721" i="53"/>
  <c r="R1721" i="53"/>
  <c r="P1722" i="53"/>
  <c r="Q1722" i="53"/>
  <c r="R1722" i="53"/>
  <c r="P1723" i="53"/>
  <c r="Q1723" i="53"/>
  <c r="R1723" i="53"/>
  <c r="P1724" i="53"/>
  <c r="Q1724" i="53"/>
  <c r="R1724" i="53"/>
  <c r="P1725" i="53"/>
  <c r="Q1725" i="53"/>
  <c r="R1725" i="53"/>
  <c r="P1726" i="53"/>
  <c r="Q1726" i="53"/>
  <c r="R1726" i="53"/>
  <c r="P1727" i="53"/>
  <c r="Q1727" i="53"/>
  <c r="R1727" i="53"/>
  <c r="P1728" i="53"/>
  <c r="Q1728" i="53"/>
  <c r="R1728" i="53"/>
  <c r="P1729" i="53"/>
  <c r="Q1729" i="53"/>
  <c r="R1729" i="53"/>
  <c r="P1730" i="53"/>
  <c r="Q1730" i="53"/>
  <c r="R1730" i="53"/>
  <c r="P1731" i="53"/>
  <c r="Q1731" i="53"/>
  <c r="R1731" i="53"/>
  <c r="P1732" i="53"/>
  <c r="Q1732" i="53"/>
  <c r="R1732" i="53"/>
  <c r="P1733" i="53"/>
  <c r="Q1733" i="53"/>
  <c r="R1733" i="53"/>
  <c r="P1734" i="53"/>
  <c r="Q1734" i="53"/>
  <c r="R1734" i="53"/>
  <c r="P1735" i="53"/>
  <c r="Q1735" i="53"/>
  <c r="R1735" i="53"/>
  <c r="P1736" i="53"/>
  <c r="Q1736" i="53"/>
  <c r="R1736" i="53"/>
  <c r="P1737" i="53"/>
  <c r="Q1737" i="53"/>
  <c r="R1737" i="53"/>
  <c r="P1738" i="53"/>
  <c r="Q1738" i="53"/>
  <c r="R1738" i="53"/>
  <c r="P1739" i="53"/>
  <c r="Q1739" i="53"/>
  <c r="R1739" i="53"/>
  <c r="P1740" i="53"/>
  <c r="Q1740" i="53"/>
  <c r="R1740" i="53"/>
  <c r="P1741" i="53"/>
  <c r="Q1741" i="53"/>
  <c r="R1741" i="53"/>
  <c r="P1742" i="53"/>
  <c r="Q1742" i="53"/>
  <c r="R1742" i="53"/>
  <c r="P1743" i="53"/>
  <c r="Q1743" i="53"/>
  <c r="R1743" i="53"/>
  <c r="P1744" i="53"/>
  <c r="Q1744" i="53"/>
  <c r="R1744" i="53"/>
  <c r="P1745" i="53"/>
  <c r="Q1745" i="53"/>
  <c r="R1745" i="53"/>
  <c r="P1746" i="53"/>
  <c r="Q1746" i="53"/>
  <c r="R1746" i="53"/>
  <c r="P1747" i="53"/>
  <c r="Q1747" i="53"/>
  <c r="R1747" i="53"/>
  <c r="P1748" i="53"/>
  <c r="Q1748" i="53"/>
  <c r="R1748" i="53"/>
  <c r="P1749" i="53"/>
  <c r="Q1749" i="53"/>
  <c r="R1749" i="53"/>
  <c r="P1750" i="53"/>
  <c r="Q1750" i="53"/>
  <c r="R1750" i="53"/>
  <c r="P1751" i="53"/>
  <c r="Q1751" i="53"/>
  <c r="R1751" i="53"/>
  <c r="P1752" i="53"/>
  <c r="Q1752" i="53"/>
  <c r="R1752" i="53"/>
  <c r="P1753" i="53"/>
  <c r="Q1753" i="53"/>
  <c r="R1753" i="53"/>
  <c r="P1754" i="53"/>
  <c r="Q1754" i="53"/>
  <c r="R1754" i="53"/>
  <c r="P1755" i="53"/>
  <c r="Q1755" i="53"/>
  <c r="R1755" i="53"/>
  <c r="P1756" i="53"/>
  <c r="Q1756" i="53"/>
  <c r="R1756" i="53"/>
  <c r="P1757" i="53"/>
  <c r="Q1757" i="53"/>
  <c r="R1757" i="53"/>
  <c r="P1758" i="53"/>
  <c r="Q1758" i="53"/>
  <c r="R1758" i="53"/>
  <c r="P1759" i="53"/>
  <c r="Q1759" i="53"/>
  <c r="R1759" i="53"/>
  <c r="P1760" i="53"/>
  <c r="Q1760" i="53"/>
  <c r="R1760" i="53"/>
  <c r="P1761" i="53"/>
  <c r="Q1761" i="53"/>
  <c r="R1761" i="53"/>
  <c r="P1762" i="53"/>
  <c r="Q1762" i="53"/>
  <c r="R1762" i="53"/>
  <c r="P1763" i="53"/>
  <c r="Q1763" i="53"/>
  <c r="R1763" i="53"/>
  <c r="P1764" i="53"/>
  <c r="Q1764" i="53"/>
  <c r="R1764" i="53"/>
  <c r="P1765" i="53"/>
  <c r="Q1765" i="53"/>
  <c r="R1765" i="53"/>
  <c r="P1766" i="53"/>
  <c r="Q1766" i="53"/>
  <c r="R1766" i="53"/>
  <c r="P1767" i="53"/>
  <c r="Q1767" i="53"/>
  <c r="R1767" i="53"/>
  <c r="P1768" i="53"/>
  <c r="Q1768" i="53"/>
  <c r="R1768" i="53"/>
  <c r="P1769" i="53"/>
  <c r="Q1769" i="53"/>
  <c r="R1769" i="53"/>
  <c r="P1770" i="53"/>
  <c r="Q1770" i="53"/>
  <c r="R1770" i="53"/>
  <c r="P1771" i="53"/>
  <c r="Q1771" i="53"/>
  <c r="R1771" i="53"/>
  <c r="P1772" i="53"/>
  <c r="Q1772" i="53"/>
  <c r="R1772" i="53"/>
  <c r="P1773" i="53"/>
  <c r="Q1773" i="53"/>
  <c r="R1773" i="53"/>
  <c r="P1774" i="53"/>
  <c r="Q1774" i="53"/>
  <c r="R1774" i="53"/>
  <c r="P1775" i="53"/>
  <c r="Q1775" i="53"/>
  <c r="R1775" i="53"/>
  <c r="P1776" i="53"/>
  <c r="Q1776" i="53"/>
  <c r="R1776" i="53"/>
  <c r="P1777" i="53"/>
  <c r="Q1777" i="53"/>
  <c r="R1777" i="53"/>
  <c r="P1778" i="53"/>
  <c r="Q1778" i="53"/>
  <c r="R1778" i="53"/>
  <c r="P1779" i="53"/>
  <c r="Q1779" i="53"/>
  <c r="R1779" i="53"/>
  <c r="P1780" i="53"/>
  <c r="Q1780" i="53"/>
  <c r="R1780" i="53"/>
  <c r="P1781" i="53"/>
  <c r="Q1781" i="53"/>
  <c r="R1781" i="53"/>
  <c r="P1782" i="53"/>
  <c r="Q1782" i="53"/>
  <c r="R1782" i="53"/>
  <c r="P1783" i="53"/>
  <c r="Q1783" i="53"/>
  <c r="R1783" i="53"/>
  <c r="P1784" i="53"/>
  <c r="Q1784" i="53"/>
  <c r="R1784" i="53"/>
  <c r="P1785" i="53"/>
  <c r="Q1785" i="53"/>
  <c r="R1785" i="53"/>
  <c r="P1786" i="53"/>
  <c r="Q1786" i="53"/>
  <c r="R1786" i="53"/>
  <c r="P1787" i="53"/>
  <c r="Q1787" i="53"/>
  <c r="R1787" i="53"/>
  <c r="P1788" i="53"/>
  <c r="Q1788" i="53"/>
  <c r="R1788" i="53"/>
  <c r="P1789" i="53"/>
  <c r="Q1789" i="53"/>
  <c r="R1789" i="53"/>
  <c r="P1790" i="53"/>
  <c r="Q1790" i="53"/>
  <c r="R1790" i="53"/>
  <c r="P1791" i="53"/>
  <c r="Q1791" i="53"/>
  <c r="R1791" i="53"/>
  <c r="P1792" i="53"/>
  <c r="Q1792" i="53"/>
  <c r="R1792" i="53"/>
  <c r="P1793" i="53"/>
  <c r="Q1793" i="53"/>
  <c r="R1793" i="53"/>
  <c r="P1794" i="53"/>
  <c r="Q1794" i="53"/>
  <c r="R1794" i="53"/>
  <c r="P1795" i="53"/>
  <c r="Q1795" i="53"/>
  <c r="R1795" i="53"/>
  <c r="P1796" i="53"/>
  <c r="Q1796" i="53"/>
  <c r="R1796" i="53"/>
  <c r="P1797" i="53"/>
  <c r="Q1797" i="53"/>
  <c r="R1797" i="53"/>
  <c r="P1798" i="53"/>
  <c r="Q1798" i="53"/>
  <c r="R1798" i="53"/>
  <c r="P1799" i="53"/>
  <c r="Q1799" i="53"/>
  <c r="R1799" i="53"/>
  <c r="P1800" i="53"/>
  <c r="Q1800" i="53"/>
  <c r="R1800" i="53"/>
  <c r="P1801" i="53"/>
  <c r="Q1801" i="53"/>
  <c r="R1801" i="53"/>
  <c r="P1802" i="53"/>
  <c r="Q1802" i="53"/>
  <c r="R1802" i="53"/>
  <c r="P1803" i="53"/>
  <c r="Q1803" i="53"/>
  <c r="R1803" i="53"/>
  <c r="P1804" i="53"/>
  <c r="Q1804" i="53"/>
  <c r="R1804" i="53"/>
  <c r="P1805" i="53"/>
  <c r="Q1805" i="53"/>
  <c r="R1805" i="53"/>
  <c r="P1806" i="53"/>
  <c r="Q1806" i="53"/>
  <c r="R1806" i="53"/>
  <c r="P1807" i="53"/>
  <c r="Q1807" i="53"/>
  <c r="R1807" i="53"/>
  <c r="P1808" i="53"/>
  <c r="Q1808" i="53"/>
  <c r="R1808" i="53"/>
  <c r="P1809" i="53"/>
  <c r="Q1809" i="53"/>
  <c r="R1809" i="53"/>
  <c r="P1810" i="53"/>
  <c r="Q1810" i="53"/>
  <c r="R1810" i="53"/>
  <c r="P1811" i="53"/>
  <c r="Q1811" i="53"/>
  <c r="R1811" i="53"/>
  <c r="P1812" i="53"/>
  <c r="Q1812" i="53"/>
  <c r="R1812" i="53"/>
  <c r="P1813" i="53"/>
  <c r="Q1813" i="53"/>
  <c r="R1813" i="53"/>
  <c r="P1814" i="53"/>
  <c r="Q1814" i="53"/>
  <c r="R1814" i="53"/>
  <c r="P1815" i="53"/>
  <c r="Q1815" i="53"/>
  <c r="R1815" i="53"/>
  <c r="P1816" i="53"/>
  <c r="Q1816" i="53"/>
  <c r="R1816" i="53"/>
  <c r="P1817" i="53"/>
  <c r="Q1817" i="53"/>
  <c r="R1817" i="53"/>
  <c r="P1818" i="53"/>
  <c r="Q1818" i="53"/>
  <c r="R1818" i="53"/>
  <c r="P1819" i="53"/>
  <c r="Q1819" i="53"/>
  <c r="R1819" i="53"/>
  <c r="P1820" i="53"/>
  <c r="Q1820" i="53"/>
  <c r="R1820" i="53"/>
  <c r="P1821" i="53"/>
  <c r="Q1821" i="53"/>
  <c r="R1821" i="53"/>
  <c r="P1822" i="53"/>
  <c r="Q1822" i="53"/>
  <c r="R1822" i="53"/>
  <c r="P1823" i="53"/>
  <c r="Q1823" i="53"/>
  <c r="R1823" i="53"/>
  <c r="P1824" i="53"/>
  <c r="Q1824" i="53"/>
  <c r="R1824" i="53"/>
  <c r="P1825" i="53"/>
  <c r="Q1825" i="53"/>
  <c r="R1825" i="53"/>
  <c r="P1826" i="53"/>
  <c r="Q1826" i="53"/>
  <c r="R1826" i="53"/>
  <c r="P1827" i="53"/>
  <c r="Q1827" i="53"/>
  <c r="R1827" i="53"/>
  <c r="P1828" i="53"/>
  <c r="Q1828" i="53"/>
  <c r="R1828" i="53"/>
  <c r="P1829" i="53"/>
  <c r="Q1829" i="53"/>
  <c r="R1829" i="53"/>
  <c r="P1830" i="53"/>
  <c r="Q1830" i="53"/>
  <c r="R1830" i="53"/>
  <c r="P1831" i="53"/>
  <c r="Q1831" i="53"/>
  <c r="R1831" i="53"/>
  <c r="P1832" i="53"/>
  <c r="Q1832" i="53"/>
  <c r="R1832" i="53"/>
  <c r="P1833" i="53"/>
  <c r="Q1833" i="53"/>
  <c r="R1833" i="53"/>
  <c r="P1834" i="53"/>
  <c r="Q1834" i="53"/>
  <c r="R1834" i="53"/>
  <c r="P1835" i="53"/>
  <c r="Q1835" i="53"/>
  <c r="R1835" i="53"/>
  <c r="P1836" i="53"/>
  <c r="Q1836" i="53"/>
  <c r="R1836" i="53"/>
  <c r="P1837" i="53"/>
  <c r="Q1837" i="53"/>
  <c r="R1837" i="53"/>
  <c r="P1838" i="53"/>
  <c r="Q1838" i="53"/>
  <c r="R1838" i="53"/>
  <c r="P1839" i="53"/>
  <c r="Q1839" i="53"/>
  <c r="R1839" i="53"/>
  <c r="P1840" i="53"/>
  <c r="Q1840" i="53"/>
  <c r="R1840" i="53"/>
  <c r="P1841" i="53"/>
  <c r="Q1841" i="53"/>
  <c r="R1841" i="53"/>
  <c r="P1842" i="53"/>
  <c r="Q1842" i="53"/>
  <c r="R1842" i="53"/>
  <c r="P1843" i="53"/>
  <c r="Q1843" i="53"/>
  <c r="R1843" i="53"/>
  <c r="P1844" i="53"/>
  <c r="Q1844" i="53"/>
  <c r="R1844" i="53"/>
  <c r="P1845" i="53"/>
  <c r="Q1845" i="53"/>
  <c r="R1845" i="53"/>
  <c r="P1846" i="53"/>
  <c r="Q1846" i="53"/>
  <c r="R1846" i="53"/>
  <c r="P1847" i="53"/>
  <c r="Q1847" i="53"/>
  <c r="R1847" i="53"/>
  <c r="P1848" i="53"/>
  <c r="Q1848" i="53"/>
  <c r="R1848" i="53"/>
  <c r="P1849" i="53"/>
  <c r="Q1849" i="53"/>
  <c r="R1849" i="53"/>
  <c r="P1850" i="53"/>
  <c r="Q1850" i="53"/>
  <c r="R1850" i="53"/>
  <c r="P1851" i="53"/>
  <c r="Q1851" i="53"/>
  <c r="R1851" i="53"/>
  <c r="P1852" i="53"/>
  <c r="Q1852" i="53"/>
  <c r="R1852" i="53"/>
  <c r="P1853" i="53"/>
  <c r="Q1853" i="53"/>
  <c r="R1853" i="53"/>
  <c r="P1854" i="53"/>
  <c r="Q1854" i="53"/>
  <c r="R1854" i="53"/>
  <c r="P1855" i="53"/>
  <c r="Q1855" i="53"/>
  <c r="R1855" i="53"/>
  <c r="P1856" i="53"/>
  <c r="Q1856" i="53"/>
  <c r="R1856" i="53"/>
  <c r="P1857" i="53"/>
  <c r="Q1857" i="53"/>
  <c r="R1857" i="53"/>
  <c r="P1858" i="53"/>
  <c r="Q1858" i="53"/>
  <c r="R1858" i="53"/>
  <c r="P1859" i="53"/>
  <c r="Q1859" i="53"/>
  <c r="R1859" i="53"/>
  <c r="P1860" i="53"/>
  <c r="Q1860" i="53"/>
  <c r="R1860" i="53"/>
  <c r="P1861" i="53"/>
  <c r="Q1861" i="53"/>
  <c r="R1861" i="53"/>
  <c r="P1862" i="53"/>
  <c r="Q1862" i="53"/>
  <c r="R1862" i="53"/>
  <c r="P1863" i="53"/>
  <c r="Q1863" i="53"/>
  <c r="R1863" i="53"/>
  <c r="P1864" i="53"/>
  <c r="Q1864" i="53"/>
  <c r="R1864" i="53"/>
  <c r="P1865" i="53"/>
  <c r="Q1865" i="53"/>
  <c r="R1865" i="53"/>
  <c r="P1866" i="53"/>
  <c r="Q1866" i="53"/>
  <c r="R1866" i="53"/>
  <c r="P1867" i="53"/>
  <c r="Q1867" i="53"/>
  <c r="R1867" i="53"/>
  <c r="P1868" i="53"/>
  <c r="Q1868" i="53"/>
  <c r="R1868" i="53"/>
  <c r="P1869" i="53"/>
  <c r="Q1869" i="53"/>
  <c r="R1869" i="53"/>
  <c r="P1870" i="53"/>
  <c r="Q1870" i="53"/>
  <c r="R1870" i="53"/>
  <c r="P1871" i="53"/>
  <c r="Q1871" i="53"/>
  <c r="R1871" i="53"/>
  <c r="P1872" i="53"/>
  <c r="Q1872" i="53"/>
  <c r="R1872" i="53"/>
  <c r="P1873" i="53"/>
  <c r="Q1873" i="53"/>
  <c r="R1873" i="53"/>
  <c r="P1874" i="53"/>
  <c r="Q1874" i="53"/>
  <c r="R1874" i="53"/>
  <c r="P1875" i="53"/>
  <c r="Q1875" i="53"/>
  <c r="R1875" i="53"/>
  <c r="P1876" i="53"/>
  <c r="Q1876" i="53"/>
  <c r="R1876" i="53"/>
  <c r="P1877" i="53"/>
  <c r="Q1877" i="53"/>
  <c r="R1877" i="53"/>
  <c r="P1878" i="53"/>
  <c r="Q1878" i="53"/>
  <c r="R1878" i="53"/>
  <c r="P1879" i="53"/>
  <c r="Q1879" i="53"/>
  <c r="R1879" i="53"/>
  <c r="P1880" i="53"/>
  <c r="Q1880" i="53"/>
  <c r="R1880" i="53"/>
  <c r="P1881" i="53"/>
  <c r="Q1881" i="53"/>
  <c r="R1881" i="53"/>
  <c r="P1882" i="53"/>
  <c r="Q1882" i="53"/>
  <c r="R1882" i="53"/>
  <c r="P1883" i="53"/>
  <c r="Q1883" i="53"/>
  <c r="R1883" i="53"/>
  <c r="P1884" i="53"/>
  <c r="Q1884" i="53"/>
  <c r="R1884" i="53"/>
  <c r="P1885" i="53"/>
  <c r="Q1885" i="53"/>
  <c r="R1885" i="53"/>
  <c r="P1886" i="53"/>
  <c r="Q1886" i="53"/>
  <c r="R1886" i="53"/>
  <c r="P1887" i="53"/>
  <c r="Q1887" i="53"/>
  <c r="R1887" i="53"/>
  <c r="P1888" i="53"/>
  <c r="Q1888" i="53"/>
  <c r="R1888" i="53"/>
  <c r="P1889" i="53"/>
  <c r="Q1889" i="53"/>
  <c r="R1889" i="53"/>
  <c r="P1890" i="53"/>
  <c r="Q1890" i="53"/>
  <c r="R1890" i="53"/>
  <c r="P1891" i="53"/>
  <c r="Q1891" i="53"/>
  <c r="R1891" i="53"/>
  <c r="P1892" i="53"/>
  <c r="Q1892" i="53"/>
  <c r="R1892" i="53"/>
  <c r="P1893" i="53"/>
  <c r="Q1893" i="53"/>
  <c r="R1893" i="53"/>
  <c r="P1894" i="53"/>
  <c r="Q1894" i="53"/>
  <c r="R1894" i="53"/>
  <c r="P1895" i="53"/>
  <c r="Q1895" i="53"/>
  <c r="R1895" i="53"/>
  <c r="P1896" i="53"/>
  <c r="Q1896" i="53"/>
  <c r="R1896" i="53"/>
  <c r="P1897" i="53"/>
  <c r="Q1897" i="53"/>
  <c r="R1897" i="53"/>
  <c r="P1898" i="53"/>
  <c r="Q1898" i="53"/>
  <c r="R1898" i="53"/>
  <c r="P1899" i="53"/>
  <c r="Q1899" i="53"/>
  <c r="R1899" i="53"/>
  <c r="P1900" i="53"/>
  <c r="Q1900" i="53"/>
  <c r="R1900" i="53"/>
  <c r="P1901" i="53"/>
  <c r="Q1901" i="53"/>
  <c r="R1901" i="53"/>
  <c r="P1902" i="53"/>
  <c r="Q1902" i="53"/>
  <c r="R1902" i="53"/>
  <c r="P1903" i="53"/>
  <c r="Q1903" i="53"/>
  <c r="R1903" i="53"/>
  <c r="P2389" i="33" l="1"/>
  <c r="Q2389" i="33"/>
  <c r="P2390" i="33"/>
  <c r="Q2390" i="33"/>
  <c r="P2391" i="33"/>
  <c r="Q2391" i="33"/>
  <c r="P2392" i="33"/>
  <c r="Q2392" i="33"/>
  <c r="P2393" i="33"/>
  <c r="Q2393" i="33"/>
  <c r="P2394" i="33"/>
  <c r="Q2394" i="33"/>
  <c r="P2395" i="33"/>
  <c r="Q2395" i="33"/>
  <c r="P2396" i="33"/>
  <c r="Q2396" i="33"/>
  <c r="P2397" i="33"/>
  <c r="Q2397" i="33"/>
  <c r="P2398" i="33"/>
  <c r="Q2398" i="33"/>
  <c r="P2399" i="33"/>
  <c r="Q2399" i="33"/>
  <c r="P2400" i="33"/>
  <c r="Q2400" i="33"/>
  <c r="P2401" i="33"/>
  <c r="Q2401" i="33"/>
  <c r="P2402" i="33"/>
  <c r="Q2402" i="33"/>
  <c r="P2403" i="33"/>
  <c r="Q2403" i="33"/>
  <c r="P2404" i="33"/>
  <c r="Q2404" i="33"/>
  <c r="P2405" i="33"/>
  <c r="Q2405" i="33"/>
  <c r="P2406" i="33"/>
  <c r="Q2406" i="33"/>
  <c r="P2407" i="33"/>
  <c r="Q2407" i="33"/>
  <c r="P2408" i="33"/>
  <c r="Q2408" i="33"/>
  <c r="P2409" i="33"/>
  <c r="Q2409" i="33"/>
  <c r="P2410" i="33"/>
  <c r="Q2410" i="33"/>
  <c r="P2411" i="33"/>
  <c r="Q2411" i="33"/>
  <c r="P2412" i="33"/>
  <c r="Q2412" i="33"/>
  <c r="P2413" i="33"/>
  <c r="Q2413" i="33"/>
  <c r="P2414" i="33"/>
  <c r="Q2414" i="33"/>
  <c r="P2415" i="33"/>
  <c r="Q2415" i="33"/>
  <c r="P2416" i="33"/>
  <c r="Q2416" i="33"/>
  <c r="P2417" i="33"/>
  <c r="Q2417" i="33"/>
  <c r="P2418" i="33"/>
  <c r="Q2418" i="33"/>
  <c r="P2419" i="33"/>
  <c r="Q2419" i="33"/>
  <c r="P2420" i="33"/>
  <c r="Q2420" i="33"/>
  <c r="P2421" i="33"/>
  <c r="Q2421" i="33"/>
  <c r="P2422" i="33"/>
  <c r="Q2422" i="33"/>
  <c r="P2423" i="33"/>
  <c r="Q2423" i="33"/>
  <c r="P2424" i="33"/>
  <c r="Q2424" i="33"/>
  <c r="P2425" i="33"/>
  <c r="Q2425" i="33"/>
  <c r="P2426" i="33"/>
  <c r="Q2426" i="33"/>
  <c r="P2427" i="33"/>
  <c r="Q2427" i="33"/>
  <c r="P2428" i="33"/>
  <c r="Q2428" i="33"/>
  <c r="P2429" i="33"/>
  <c r="Q2429" i="33"/>
  <c r="P2430" i="33"/>
  <c r="Q2430" i="33"/>
  <c r="P2431" i="33"/>
  <c r="Q2431" i="33"/>
  <c r="P2432" i="33"/>
  <c r="Q2432" i="33"/>
  <c r="P2433" i="33"/>
  <c r="Q2433" i="33"/>
  <c r="P2434" i="33"/>
  <c r="Q2434" i="33"/>
  <c r="P2435" i="33"/>
  <c r="Q2435" i="33"/>
  <c r="P2436" i="33"/>
  <c r="Q2436" i="33"/>
  <c r="P2437" i="33"/>
  <c r="Q2437" i="33"/>
  <c r="P2438" i="33"/>
  <c r="Q2438" i="33"/>
  <c r="P2439" i="33"/>
  <c r="Q2439" i="33"/>
  <c r="P2440" i="33"/>
  <c r="Q2440" i="33"/>
  <c r="P2441" i="33"/>
  <c r="Q2441" i="33"/>
  <c r="P2442" i="33"/>
  <c r="Q2442" i="33"/>
  <c r="P2443" i="33"/>
  <c r="Q2443" i="33"/>
  <c r="P2444" i="33"/>
  <c r="Q2444" i="33"/>
  <c r="P2445" i="33"/>
  <c r="Q2445" i="33"/>
  <c r="P2446" i="33"/>
  <c r="Q2446" i="33"/>
  <c r="P2447" i="33"/>
  <c r="Q2447" i="33"/>
  <c r="P2448" i="33"/>
  <c r="Q2448" i="33"/>
  <c r="P2449" i="33"/>
  <c r="Q2449" i="33"/>
  <c r="P2450" i="33"/>
  <c r="Q2450" i="33"/>
  <c r="P2451" i="33"/>
  <c r="Q2451" i="33"/>
  <c r="P2452" i="33"/>
  <c r="Q2452" i="33"/>
  <c r="P2453" i="33"/>
  <c r="Q2453" i="33"/>
  <c r="P2454" i="33"/>
  <c r="Q2454" i="33"/>
  <c r="P2455" i="33"/>
  <c r="Q2455" i="33"/>
  <c r="P2456" i="33"/>
  <c r="Q2456" i="33"/>
  <c r="P2457" i="33"/>
  <c r="Q2457" i="33"/>
  <c r="P2458" i="33"/>
  <c r="Q2458" i="33"/>
  <c r="P2459" i="33"/>
  <c r="Q2459" i="33"/>
  <c r="P2460" i="33"/>
  <c r="Q2460" i="33"/>
  <c r="P2461" i="33"/>
  <c r="Q2461" i="33"/>
  <c r="P2462" i="33"/>
  <c r="Q2462" i="33"/>
  <c r="P2463" i="33"/>
  <c r="Q2463" i="33"/>
  <c r="P2464" i="33"/>
  <c r="Q2464" i="33"/>
  <c r="P2465" i="33"/>
  <c r="Q2465" i="33"/>
  <c r="P2466" i="33"/>
  <c r="Q2466" i="33"/>
  <c r="P2467" i="33"/>
  <c r="Q2467" i="33"/>
  <c r="P2468" i="33"/>
  <c r="Q2468" i="33"/>
  <c r="P2469" i="33"/>
  <c r="Q2469" i="33"/>
  <c r="P2470" i="33"/>
  <c r="Q2470" i="33"/>
  <c r="P2471" i="33"/>
  <c r="Q2471" i="33"/>
  <c r="P2472" i="33"/>
  <c r="Q2472" i="33"/>
  <c r="P2473" i="33"/>
  <c r="Q2473" i="33"/>
  <c r="P2474" i="33"/>
  <c r="Q2474" i="33"/>
  <c r="P2475" i="33"/>
  <c r="Q2475" i="33"/>
  <c r="P2476" i="33"/>
  <c r="Q2476" i="33"/>
  <c r="P2477" i="33"/>
  <c r="Q2477" i="33"/>
  <c r="P2478" i="33"/>
  <c r="Q2478" i="33"/>
  <c r="P2479" i="33"/>
  <c r="Q2479" i="33"/>
  <c r="P2480" i="33"/>
  <c r="Q2480" i="33"/>
  <c r="P2481" i="33"/>
  <c r="Q2481" i="33"/>
  <c r="P2482" i="33"/>
  <c r="Q2482" i="33"/>
  <c r="P2483" i="33"/>
  <c r="Q2483" i="33"/>
  <c r="P2484" i="33"/>
  <c r="Q2484" i="33"/>
  <c r="P2485" i="33"/>
  <c r="Q2485" i="33"/>
  <c r="P2486" i="33"/>
  <c r="Q2486" i="33"/>
  <c r="P2487" i="33"/>
  <c r="Q2487" i="33"/>
  <c r="P2488" i="33"/>
  <c r="Q2488" i="33"/>
  <c r="P2489" i="33"/>
  <c r="Q2489" i="33"/>
  <c r="P2490" i="33"/>
  <c r="Q2490" i="33"/>
  <c r="P2491" i="33"/>
  <c r="Q2491" i="33"/>
  <c r="P2492" i="33"/>
  <c r="Q2492" i="33"/>
  <c r="P2493" i="33"/>
  <c r="Q2493" i="33"/>
  <c r="P2494" i="33"/>
  <c r="Q2494" i="33"/>
  <c r="P2495" i="33"/>
  <c r="Q2495" i="33"/>
  <c r="P2496" i="33"/>
  <c r="Q2496" i="33"/>
  <c r="P2497" i="33"/>
  <c r="Q2497" i="33"/>
  <c r="P2498" i="33"/>
  <c r="Q2498" i="33"/>
  <c r="P2499" i="33"/>
  <c r="Q2499" i="33"/>
  <c r="P2500" i="33"/>
  <c r="Q2500" i="33"/>
  <c r="P2501" i="33"/>
  <c r="Q2501" i="33"/>
  <c r="P2502" i="33"/>
  <c r="Q2502" i="33"/>
  <c r="P2503" i="33"/>
  <c r="Q2503" i="33"/>
  <c r="P2504" i="33"/>
  <c r="Q2504" i="33"/>
  <c r="P2505" i="33"/>
  <c r="Q2505" i="33"/>
  <c r="P2506" i="33"/>
  <c r="Q2506" i="33"/>
  <c r="P2507" i="33"/>
  <c r="Q2507" i="33"/>
  <c r="P2508" i="33"/>
  <c r="Q2508" i="33"/>
  <c r="P2509" i="33"/>
  <c r="Q2509" i="33"/>
  <c r="P2510" i="33"/>
  <c r="Q2510" i="33"/>
  <c r="P2511" i="33"/>
  <c r="Q2511" i="33"/>
  <c r="P2512" i="33"/>
  <c r="Q2512" i="33"/>
  <c r="P2513" i="33"/>
  <c r="Q2513" i="33"/>
  <c r="P2514" i="33"/>
  <c r="Q2514" i="33"/>
  <c r="P2515" i="33"/>
  <c r="Q2515" i="33"/>
  <c r="P2516" i="33"/>
  <c r="Q2516" i="33"/>
  <c r="P2517" i="33"/>
  <c r="Q2517" i="33"/>
  <c r="P2518" i="33"/>
  <c r="Q2518" i="33"/>
  <c r="P2519" i="33"/>
  <c r="Q2519" i="33"/>
  <c r="P2520" i="33"/>
  <c r="Q2520" i="33"/>
  <c r="P2521" i="33"/>
  <c r="Q2521" i="33"/>
  <c r="P2522" i="33"/>
  <c r="Q2522" i="33"/>
  <c r="P2523" i="33"/>
  <c r="Q2523" i="33"/>
  <c r="P2524" i="33"/>
  <c r="Q2524" i="33"/>
  <c r="P2525" i="33"/>
  <c r="Q2525" i="33"/>
  <c r="P2526" i="33"/>
  <c r="Q2526" i="33"/>
  <c r="P2527" i="33"/>
  <c r="Q2527" i="33"/>
  <c r="P2528" i="33"/>
  <c r="Q2528" i="33"/>
  <c r="P2529" i="33"/>
  <c r="Q2529" i="33"/>
  <c r="P2530" i="33"/>
  <c r="Q2530" i="33"/>
  <c r="P2531" i="33"/>
  <c r="Q2531" i="33"/>
  <c r="P2532" i="33"/>
  <c r="Q2532" i="33"/>
  <c r="P2533" i="33"/>
  <c r="Q2533" i="33"/>
  <c r="P2534" i="33"/>
  <c r="Q2534" i="33"/>
  <c r="P2535" i="33"/>
  <c r="Q2535" i="33"/>
  <c r="P2536" i="33"/>
  <c r="Q2536" i="33"/>
  <c r="P2537" i="33"/>
  <c r="Q2537" i="33"/>
  <c r="P2538" i="33"/>
  <c r="Q2538" i="33"/>
  <c r="P2539" i="33"/>
  <c r="Q2539" i="33"/>
  <c r="P2540" i="33"/>
  <c r="Q2540" i="33"/>
  <c r="P2541" i="33"/>
  <c r="Q2541" i="33"/>
  <c r="P2542" i="33"/>
  <c r="Q2542" i="33"/>
  <c r="P2543" i="33"/>
  <c r="Q2543" i="33"/>
  <c r="P2544" i="33"/>
  <c r="Q2544" i="33"/>
  <c r="P2545" i="33"/>
  <c r="Q2545" i="33"/>
  <c r="P2546" i="33"/>
  <c r="Q2546" i="33"/>
  <c r="P2547" i="33"/>
  <c r="Q2547" i="33"/>
  <c r="P2548" i="33"/>
  <c r="Q2548" i="33"/>
  <c r="P2549" i="33"/>
  <c r="Q2549" i="33"/>
  <c r="P2550" i="33"/>
  <c r="Q2550" i="33"/>
  <c r="P2551" i="33"/>
  <c r="Q2551" i="33"/>
  <c r="P2552" i="33"/>
  <c r="Q2552" i="33"/>
  <c r="P2553" i="33"/>
  <c r="Q2553" i="33"/>
  <c r="P2554" i="33"/>
  <c r="Q2554" i="33"/>
  <c r="P2555" i="33"/>
  <c r="Q2555" i="33"/>
  <c r="P2556" i="33"/>
  <c r="Q2556" i="33"/>
  <c r="P2557" i="33"/>
  <c r="Q2557" i="33"/>
  <c r="P2558" i="33"/>
  <c r="Q2558" i="33"/>
  <c r="P2559" i="33"/>
  <c r="Q2559" i="33"/>
  <c r="P2560" i="33"/>
  <c r="Q2560" i="33"/>
  <c r="P2561" i="33"/>
  <c r="Q2561" i="33"/>
  <c r="P2562" i="33"/>
  <c r="Q2562" i="33"/>
  <c r="P2563" i="33"/>
  <c r="Q2563" i="33"/>
  <c r="P2564" i="33"/>
  <c r="Q2564" i="33"/>
  <c r="P2565" i="33"/>
  <c r="Q2565" i="33"/>
  <c r="P2566" i="33"/>
  <c r="Q2566" i="33"/>
  <c r="P2567" i="33"/>
  <c r="Q2567" i="33"/>
  <c r="P2568" i="33"/>
  <c r="Q2568" i="33"/>
  <c r="P2569" i="33"/>
  <c r="Q2569" i="33"/>
  <c r="P2570" i="33"/>
  <c r="Q2570" i="33"/>
  <c r="P2571" i="33"/>
  <c r="Q2571" i="33"/>
  <c r="P2572" i="33"/>
  <c r="Q2572" i="33"/>
  <c r="P2573" i="33"/>
  <c r="Q2573" i="33"/>
  <c r="P2574" i="33"/>
  <c r="Q2574" i="33"/>
  <c r="P2575" i="33"/>
  <c r="Q2575" i="33"/>
  <c r="P2576" i="33"/>
  <c r="Q2576" i="33"/>
  <c r="P2577" i="33"/>
  <c r="Q2577" i="33"/>
  <c r="P2578" i="33"/>
  <c r="Q2578" i="33"/>
  <c r="P2579" i="33"/>
  <c r="Q2579" i="33"/>
  <c r="P2580" i="33"/>
  <c r="Q2580" i="33"/>
  <c r="P2581" i="33"/>
  <c r="Q2581" i="33"/>
  <c r="P2582" i="33"/>
  <c r="Q2582" i="33"/>
  <c r="P2583" i="33"/>
  <c r="Q2583" i="33"/>
  <c r="P2584" i="33"/>
  <c r="Q2584" i="33"/>
  <c r="P2585" i="33"/>
  <c r="Q2585" i="33"/>
  <c r="P2586" i="33"/>
  <c r="Q2586" i="33"/>
  <c r="P2587" i="33"/>
  <c r="Q2587" i="33"/>
  <c r="P2588" i="33"/>
  <c r="Q2588" i="33"/>
  <c r="P2589" i="33"/>
  <c r="Q2589" i="33"/>
  <c r="P2590" i="33"/>
  <c r="Q2590" i="33"/>
  <c r="P2591" i="33"/>
  <c r="Q2591" i="33"/>
  <c r="P2592" i="33"/>
  <c r="Q2592" i="33"/>
  <c r="P2593" i="33"/>
  <c r="Q2593" i="33"/>
  <c r="P2594" i="33"/>
  <c r="Q2594" i="33"/>
  <c r="P2595" i="33"/>
  <c r="Q2595" i="33"/>
  <c r="P2596" i="33"/>
  <c r="Q2596" i="33"/>
  <c r="P2597" i="33"/>
  <c r="Q2597" i="33"/>
  <c r="P2598" i="33"/>
  <c r="Q2598" i="33"/>
  <c r="P2599" i="33"/>
  <c r="Q2599" i="33"/>
  <c r="P2600" i="33"/>
  <c r="Q2600" i="33"/>
  <c r="P2601" i="33"/>
  <c r="Q2601" i="33"/>
  <c r="P2602" i="33"/>
  <c r="Q2602" i="33"/>
  <c r="P2603" i="33"/>
  <c r="Q2603" i="33"/>
  <c r="P2604" i="33"/>
  <c r="Q2604" i="33"/>
  <c r="P2605" i="33"/>
  <c r="Q2605" i="33"/>
  <c r="P2606" i="33"/>
  <c r="Q2606" i="33"/>
  <c r="P2607" i="33"/>
  <c r="Q2607" i="33"/>
  <c r="P2608" i="33"/>
  <c r="Q2608" i="33"/>
  <c r="P2609" i="33"/>
  <c r="Q2609" i="33"/>
  <c r="P2610" i="33"/>
  <c r="Q2610" i="33"/>
  <c r="P2611" i="33"/>
  <c r="Q2611" i="33"/>
  <c r="P2612" i="33"/>
  <c r="Q2612" i="33"/>
  <c r="P2613" i="33"/>
  <c r="Q2613" i="33"/>
  <c r="P2614" i="33"/>
  <c r="Q2614" i="33"/>
  <c r="P2615" i="33"/>
  <c r="Q2615" i="33"/>
  <c r="P2616" i="33"/>
  <c r="Q2616" i="33"/>
  <c r="P2617" i="33"/>
  <c r="Q2617" i="33"/>
  <c r="P2618" i="33"/>
  <c r="Q2618" i="33"/>
  <c r="P2619" i="33"/>
  <c r="Q2619" i="33"/>
  <c r="P2620" i="33"/>
  <c r="Q2620" i="33"/>
  <c r="P2621" i="33"/>
  <c r="Q2621" i="33"/>
  <c r="P2622" i="33"/>
  <c r="Q2622" i="33"/>
  <c r="P2623" i="33"/>
  <c r="Q2623" i="33"/>
  <c r="P2624" i="33"/>
  <c r="Q2624" i="33"/>
  <c r="P2625" i="33"/>
  <c r="Q2625" i="33"/>
  <c r="P2626" i="33"/>
  <c r="Q2626" i="33"/>
  <c r="P2627" i="33"/>
  <c r="Q2627" i="33"/>
  <c r="P2628" i="33"/>
  <c r="Q2628" i="33"/>
  <c r="P2629" i="33"/>
  <c r="Q2629" i="33"/>
  <c r="P2630" i="33"/>
  <c r="Q2630" i="33"/>
  <c r="P2631" i="33"/>
  <c r="Q2631" i="33"/>
  <c r="P2632" i="33"/>
  <c r="Q2632" i="33"/>
  <c r="P2633" i="33"/>
  <c r="Q2633" i="33"/>
  <c r="P2634" i="33"/>
  <c r="Q2634" i="33"/>
  <c r="N38" i="43" l="1"/>
  <c r="M38" i="43"/>
  <c r="L38" i="43"/>
  <c r="K38" i="43"/>
  <c r="J38" i="43"/>
  <c r="I38" i="43"/>
  <c r="H38" i="43"/>
  <c r="G38" i="43"/>
  <c r="F38" i="43"/>
  <c r="E38" i="43"/>
  <c r="D38" i="43"/>
  <c r="N37" i="43"/>
  <c r="M37" i="43"/>
  <c r="L37" i="43"/>
  <c r="K37" i="43"/>
  <c r="J37" i="43"/>
  <c r="I37" i="43"/>
  <c r="H37" i="43"/>
  <c r="G37" i="43"/>
  <c r="F37" i="43"/>
  <c r="E37" i="43"/>
  <c r="D37" i="43"/>
  <c r="N36" i="43"/>
  <c r="M36" i="43"/>
  <c r="L36" i="43"/>
  <c r="K36" i="43"/>
  <c r="J36" i="43"/>
  <c r="I36" i="43"/>
  <c r="H36" i="43"/>
  <c r="G36" i="43"/>
  <c r="F36" i="43"/>
  <c r="E36" i="43"/>
  <c r="D36" i="43"/>
  <c r="N35" i="43"/>
  <c r="M35" i="43"/>
  <c r="L35" i="43"/>
  <c r="K35" i="43"/>
  <c r="J35" i="43"/>
  <c r="I35" i="43"/>
  <c r="H35" i="43"/>
  <c r="G35" i="43"/>
  <c r="F35" i="43"/>
  <c r="E35" i="43"/>
  <c r="D35" i="43"/>
  <c r="N34" i="43"/>
  <c r="M34" i="43"/>
  <c r="N33" i="43"/>
  <c r="M33" i="43"/>
  <c r="N32" i="43"/>
  <c r="M32" i="43"/>
  <c r="N31" i="43"/>
  <c r="M31" i="43"/>
  <c r="C6" i="38" l="1"/>
  <c r="P1" i="33"/>
  <c r="Q1" i="33"/>
  <c r="L1" i="47"/>
  <c r="K412" i="44" l="1"/>
  <c r="K414" i="44"/>
  <c r="K413" i="44"/>
  <c r="K6" i="44"/>
  <c r="K8" i="44"/>
  <c r="K10" i="44"/>
  <c r="K12" i="44"/>
  <c r="K14" i="44"/>
  <c r="K16" i="44"/>
  <c r="K18" i="44"/>
  <c r="K20" i="44"/>
  <c r="K22" i="44"/>
  <c r="K24" i="44"/>
  <c r="K26" i="44"/>
  <c r="K28" i="44"/>
  <c r="K30" i="44"/>
  <c r="K32" i="44"/>
  <c r="K34" i="44"/>
  <c r="K36" i="44"/>
  <c r="K38" i="44"/>
  <c r="K40" i="44"/>
  <c r="K42" i="44"/>
  <c r="K44" i="44"/>
  <c r="K46" i="44"/>
  <c r="K48" i="44"/>
  <c r="K50" i="44"/>
  <c r="K52" i="44"/>
  <c r="K54" i="44"/>
  <c r="K56" i="44"/>
  <c r="K58" i="44"/>
  <c r="K60" i="44"/>
  <c r="K62" i="44"/>
  <c r="K64" i="44"/>
  <c r="K66" i="44"/>
  <c r="K68" i="44"/>
  <c r="K70" i="44"/>
  <c r="K72" i="44"/>
  <c r="K74" i="44"/>
  <c r="K76" i="44"/>
  <c r="K78" i="44"/>
  <c r="K80" i="44"/>
  <c r="K82" i="44"/>
  <c r="K84" i="44"/>
  <c r="K86" i="44"/>
  <c r="K88" i="44"/>
  <c r="K90" i="44"/>
  <c r="K92" i="44"/>
  <c r="K94" i="44"/>
  <c r="K96" i="44"/>
  <c r="K98" i="44"/>
  <c r="K100" i="44"/>
  <c r="K102" i="44"/>
  <c r="K104" i="44"/>
  <c r="K106" i="44"/>
  <c r="K108" i="44"/>
  <c r="K110" i="44"/>
  <c r="K112" i="44"/>
  <c r="K114" i="44"/>
  <c r="K116" i="44"/>
  <c r="K118" i="44"/>
  <c r="K120" i="44"/>
  <c r="K122" i="44"/>
  <c r="K124" i="44"/>
  <c r="K126" i="44"/>
  <c r="K128" i="44"/>
  <c r="K130" i="44"/>
  <c r="K132" i="44"/>
  <c r="K134" i="44"/>
  <c r="K136" i="44"/>
  <c r="K138" i="44"/>
  <c r="K140" i="44"/>
  <c r="K142" i="44"/>
  <c r="K144" i="44"/>
  <c r="K146" i="44"/>
  <c r="K148" i="44"/>
  <c r="K150" i="44"/>
  <c r="K152" i="44"/>
  <c r="K154" i="44"/>
  <c r="K156" i="44"/>
  <c r="K158" i="44"/>
  <c r="K160" i="44"/>
  <c r="K162" i="44"/>
  <c r="K164" i="44"/>
  <c r="K166" i="44"/>
  <c r="K168" i="44"/>
  <c r="K170" i="44"/>
  <c r="K172" i="44"/>
  <c r="K174" i="44"/>
  <c r="K176" i="44"/>
  <c r="K7" i="44"/>
  <c r="K11" i="44"/>
  <c r="K15" i="44"/>
  <c r="K17" i="44"/>
  <c r="K19" i="44"/>
  <c r="K21" i="44"/>
  <c r="K23" i="44"/>
  <c r="K25" i="44"/>
  <c r="K29" i="44"/>
  <c r="K33" i="44"/>
  <c r="K37" i="44"/>
  <c r="K43" i="44"/>
  <c r="K47" i="44"/>
  <c r="K51" i="44"/>
  <c r="K55" i="44"/>
  <c r="K59" i="44"/>
  <c r="K63" i="44"/>
  <c r="K67" i="44"/>
  <c r="K71" i="44"/>
  <c r="K75" i="44"/>
  <c r="K81" i="44"/>
  <c r="K85" i="44"/>
  <c r="K89" i="44"/>
  <c r="K93" i="44"/>
  <c r="K99" i="44"/>
  <c r="K103" i="44"/>
  <c r="K107" i="44"/>
  <c r="K111" i="44"/>
  <c r="K115" i="44"/>
  <c r="K119" i="44"/>
  <c r="K123" i="44"/>
  <c r="K129" i="44"/>
  <c r="K133" i="44"/>
  <c r="K137" i="44"/>
  <c r="K141" i="44"/>
  <c r="K145" i="44"/>
  <c r="K149" i="44"/>
  <c r="K153" i="44"/>
  <c r="K159" i="44"/>
  <c r="K163" i="44"/>
  <c r="K167" i="44"/>
  <c r="K171" i="44"/>
  <c r="K175" i="44"/>
  <c r="K179" i="44"/>
  <c r="K183" i="44"/>
  <c r="K187" i="44"/>
  <c r="K191" i="44"/>
  <c r="K195" i="44"/>
  <c r="K199" i="44"/>
  <c r="K205" i="44"/>
  <c r="K209" i="44"/>
  <c r="K213" i="44"/>
  <c r="K217" i="44"/>
  <c r="K221" i="44"/>
  <c r="K225" i="44"/>
  <c r="K229" i="44"/>
  <c r="K233" i="44"/>
  <c r="K237" i="44"/>
  <c r="K241" i="44"/>
  <c r="K245" i="44"/>
  <c r="K249" i="44"/>
  <c r="K253" i="44"/>
  <c r="K257" i="44"/>
  <c r="K261" i="44"/>
  <c r="K265" i="44"/>
  <c r="K269" i="44"/>
  <c r="K273" i="44"/>
  <c r="K277" i="44"/>
  <c r="K281" i="44"/>
  <c r="K285" i="44"/>
  <c r="K289" i="44"/>
  <c r="K293" i="44"/>
  <c r="K299" i="44"/>
  <c r="K9" i="44"/>
  <c r="K13" i="44"/>
  <c r="K27" i="44"/>
  <c r="K31" i="44"/>
  <c r="K35" i="44"/>
  <c r="K39" i="44"/>
  <c r="K41" i="44"/>
  <c r="K45" i="44"/>
  <c r="K49" i="44"/>
  <c r="K53" i="44"/>
  <c r="K57" i="44"/>
  <c r="K61" i="44"/>
  <c r="K65" i="44"/>
  <c r="K69" i="44"/>
  <c r="K73" i="44"/>
  <c r="K77" i="44"/>
  <c r="K79" i="44"/>
  <c r="K83" i="44"/>
  <c r="K87" i="44"/>
  <c r="K91" i="44"/>
  <c r="K95" i="44"/>
  <c r="K97" i="44"/>
  <c r="K101" i="44"/>
  <c r="K105" i="44"/>
  <c r="K109" i="44"/>
  <c r="K113" i="44"/>
  <c r="K117" i="44"/>
  <c r="K121" i="44"/>
  <c r="K125" i="44"/>
  <c r="K127" i="44"/>
  <c r="K131" i="44"/>
  <c r="K135" i="44"/>
  <c r="K139" i="44"/>
  <c r="K143" i="44"/>
  <c r="K147" i="44"/>
  <c r="K151" i="44"/>
  <c r="K155" i="44"/>
  <c r="K157" i="44"/>
  <c r="K161" i="44"/>
  <c r="K165" i="44"/>
  <c r="K169" i="44"/>
  <c r="K173" i="44"/>
  <c r="K177" i="44"/>
  <c r="K181" i="44"/>
  <c r="K185" i="44"/>
  <c r="K189" i="44"/>
  <c r="K193" i="44"/>
  <c r="K197" i="44"/>
  <c r="K201" i="44"/>
  <c r="K203" i="44"/>
  <c r="K207" i="44"/>
  <c r="K211" i="44"/>
  <c r="K215" i="44"/>
  <c r="K219" i="44"/>
  <c r="K223" i="44"/>
  <c r="K227" i="44"/>
  <c r="K231" i="44"/>
  <c r="K235" i="44"/>
  <c r="K239" i="44"/>
  <c r="K243" i="44"/>
  <c r="K247" i="44"/>
  <c r="K251" i="44"/>
  <c r="K255" i="44"/>
  <c r="K259" i="44"/>
  <c r="K263" i="44"/>
  <c r="K267" i="44"/>
  <c r="K271" i="44"/>
  <c r="K275" i="44"/>
  <c r="K279" i="44"/>
  <c r="K283" i="44"/>
  <c r="K287" i="44"/>
  <c r="K291" i="44"/>
  <c r="K295" i="44"/>
  <c r="K297" i="44"/>
  <c r="K301" i="44"/>
  <c r="K180" i="44"/>
  <c r="K188" i="44"/>
  <c r="K196" i="44"/>
  <c r="K204" i="44"/>
  <c r="K212" i="44"/>
  <c r="K220" i="44"/>
  <c r="K228" i="44"/>
  <c r="K236" i="44"/>
  <c r="K244" i="44"/>
  <c r="K252" i="44"/>
  <c r="K260" i="44"/>
  <c r="K268" i="44"/>
  <c r="K276" i="44"/>
  <c r="K284" i="44"/>
  <c r="K292" i="44"/>
  <c r="K300" i="44"/>
  <c r="K311" i="44"/>
  <c r="K317" i="44"/>
  <c r="K321" i="44"/>
  <c r="K325" i="44"/>
  <c r="K329" i="44"/>
  <c r="K333" i="44"/>
  <c r="K337" i="44"/>
  <c r="K341" i="44"/>
  <c r="K347" i="44"/>
  <c r="K349" i="44"/>
  <c r="K353" i="44"/>
  <c r="K357" i="44"/>
  <c r="K361" i="44"/>
  <c r="K365" i="44"/>
  <c r="K369" i="44"/>
  <c r="K373" i="44"/>
  <c r="K377" i="44"/>
  <c r="K381" i="44"/>
  <c r="K385" i="44"/>
  <c r="K389" i="44"/>
  <c r="K393" i="44"/>
  <c r="K397" i="44"/>
  <c r="K401" i="44"/>
  <c r="K405" i="44"/>
  <c r="K409" i="44"/>
  <c r="K370" i="44"/>
  <c r="K378" i="44"/>
  <c r="K382" i="44"/>
  <c r="K388" i="44"/>
  <c r="K394" i="44"/>
  <c r="K400" i="44"/>
  <c r="K406" i="44"/>
  <c r="K178" i="44"/>
  <c r="K186" i="44"/>
  <c r="K194" i="44"/>
  <c r="K202" i="44"/>
  <c r="K210" i="44"/>
  <c r="K218" i="44"/>
  <c r="K226" i="44"/>
  <c r="K234" i="44"/>
  <c r="K242" i="44"/>
  <c r="K250" i="44"/>
  <c r="K258" i="44"/>
  <c r="K266" i="44"/>
  <c r="K274" i="44"/>
  <c r="K282" i="44"/>
  <c r="K290" i="44"/>
  <c r="K298" i="44"/>
  <c r="K303" i="44"/>
  <c r="K305" i="44"/>
  <c r="K307" i="44"/>
  <c r="K309" i="44"/>
  <c r="K313" i="44"/>
  <c r="K315" i="44"/>
  <c r="K319" i="44"/>
  <c r="K323" i="44"/>
  <c r="K327" i="44"/>
  <c r="K331" i="44"/>
  <c r="K335" i="44"/>
  <c r="K339" i="44"/>
  <c r="K343" i="44"/>
  <c r="K345" i="44"/>
  <c r="K351" i="44"/>
  <c r="K355" i="44"/>
  <c r="K359" i="44"/>
  <c r="K363" i="44"/>
  <c r="K367" i="44"/>
  <c r="K371" i="44"/>
  <c r="K375" i="44"/>
  <c r="K379" i="44"/>
  <c r="K383" i="44"/>
  <c r="K387" i="44"/>
  <c r="K391" i="44"/>
  <c r="K395" i="44"/>
  <c r="K399" i="44"/>
  <c r="K403" i="44"/>
  <c r="K407" i="44"/>
  <c r="K411" i="44"/>
  <c r="K372" i="44"/>
  <c r="K384" i="44"/>
  <c r="K390" i="44"/>
  <c r="K396" i="44"/>
  <c r="K402" i="44"/>
  <c r="K408" i="44"/>
  <c r="K184" i="44"/>
  <c r="K192" i="44"/>
  <c r="K200" i="44"/>
  <c r="K208" i="44"/>
  <c r="K216" i="44"/>
  <c r="K224" i="44"/>
  <c r="K232" i="44"/>
  <c r="K240" i="44"/>
  <c r="K248" i="44"/>
  <c r="K256" i="44"/>
  <c r="K264" i="44"/>
  <c r="K272" i="44"/>
  <c r="K280" i="44"/>
  <c r="K288" i="44"/>
  <c r="K296" i="44"/>
  <c r="K182" i="44"/>
  <c r="K190" i="44"/>
  <c r="K198" i="44"/>
  <c r="K206" i="44"/>
  <c r="K214" i="44"/>
  <c r="K222" i="44"/>
  <c r="K230" i="44"/>
  <c r="K238" i="44"/>
  <c r="K246" i="44"/>
  <c r="K254" i="44"/>
  <c r="K262" i="44"/>
  <c r="K270" i="44"/>
  <c r="K278" i="44"/>
  <c r="K286" i="44"/>
  <c r="K294" i="44"/>
  <c r="K302" i="44"/>
  <c r="K304" i="44"/>
  <c r="K306" i="44"/>
  <c r="K308" i="44"/>
  <c r="K310" i="44"/>
  <c r="K312" i="44"/>
  <c r="K314" i="44"/>
  <c r="K316" i="44"/>
  <c r="K318" i="44"/>
  <c r="K320" i="44"/>
  <c r="K322" i="44"/>
  <c r="K324" i="44"/>
  <c r="K326" i="44"/>
  <c r="K328" i="44"/>
  <c r="K330" i="44"/>
  <c r="K332" i="44"/>
  <c r="K334" i="44"/>
  <c r="K336" i="44"/>
  <c r="K338" i="44"/>
  <c r="K340" i="44"/>
  <c r="K342" i="44"/>
  <c r="K344" i="44"/>
  <c r="K346" i="44"/>
  <c r="K348" i="44"/>
  <c r="K350" i="44"/>
  <c r="K352" i="44"/>
  <c r="K354" i="44"/>
  <c r="K356" i="44"/>
  <c r="K358" i="44"/>
  <c r="K360" i="44"/>
  <c r="K362" i="44"/>
  <c r="K364" i="44"/>
  <c r="K366" i="44"/>
  <c r="K368" i="44"/>
  <c r="K374" i="44"/>
  <c r="K376" i="44"/>
  <c r="K380" i="44"/>
  <c r="K386" i="44"/>
  <c r="K392" i="44"/>
  <c r="K398" i="44"/>
  <c r="K404" i="44"/>
  <c r="K410" i="44"/>
  <c r="Q1637" i="33"/>
  <c r="P1636" i="33"/>
  <c r="Q1633" i="33"/>
  <c r="Q1635" i="33"/>
  <c r="Q1636" i="33"/>
  <c r="Q1638" i="33"/>
  <c r="P1637" i="33"/>
  <c r="Q1634" i="33"/>
  <c r="P1633" i="33"/>
  <c r="P1638" i="33"/>
  <c r="P1634" i="33"/>
  <c r="P1635" i="33"/>
  <c r="Q1641" i="33"/>
  <c r="Q1640" i="33"/>
  <c r="Q1639" i="33"/>
  <c r="P1630" i="33"/>
  <c r="Q1627" i="33"/>
  <c r="Q1632" i="33"/>
  <c r="P1627" i="33"/>
  <c r="P1632" i="33"/>
  <c r="Q1629" i="33"/>
  <c r="P1629" i="33"/>
  <c r="Q1626" i="33"/>
  <c r="Q1631" i="33"/>
  <c r="P1626" i="33"/>
  <c r="P1631" i="33"/>
  <c r="P1628" i="33"/>
  <c r="Q1628" i="33"/>
  <c r="Q1630" i="33"/>
  <c r="Q1625" i="33"/>
  <c r="Q1536" i="33"/>
  <c r="P1536" i="33"/>
  <c r="Q1538" i="33"/>
  <c r="P1538" i="33"/>
  <c r="Q1537" i="33"/>
  <c r="P1537" i="33"/>
  <c r="Q1535" i="33"/>
  <c r="Q1652" i="33"/>
  <c r="Q1653" i="33"/>
  <c r="Q1676" i="33"/>
  <c r="Q1647" i="33"/>
  <c r="P1647" i="33"/>
  <c r="Q1645" i="33"/>
  <c r="Q1648" i="33"/>
  <c r="Q1644" i="33"/>
  <c r="Q1649" i="33"/>
  <c r="Q1650" i="33"/>
  <c r="Q1646" i="33"/>
  <c r="Q1643" i="33"/>
  <c r="Q1375" i="33"/>
  <c r="Q1371" i="33"/>
  <c r="Q1376" i="33"/>
  <c r="Q1378" i="33"/>
  <c r="Q1369" i="33"/>
  <c r="Q1377" i="33"/>
  <c r="Q1370" i="33"/>
  <c r="Q1379" i="33"/>
  <c r="Q1372" i="33"/>
  <c r="Q1380" i="33"/>
  <c r="Q1642" i="33"/>
  <c r="Q1373" i="33"/>
  <c r="Q1381" i="33"/>
  <c r="Q1374" i="33"/>
  <c r="P1649" i="33"/>
  <c r="P1646" i="33"/>
  <c r="P1644" i="33"/>
  <c r="P1648" i="33"/>
  <c r="P1650" i="33"/>
  <c r="P1645" i="33"/>
  <c r="P1643" i="33"/>
  <c r="Q1363" i="33"/>
  <c r="Q1367" i="33"/>
  <c r="Q1501" i="33"/>
  <c r="Q1361" i="33"/>
  <c r="Q1365" i="33"/>
  <c r="Q1520" i="33"/>
  <c r="Q1362" i="33"/>
  <c r="Q1500" i="33"/>
  <c r="Q1658" i="33"/>
  <c r="Q1364" i="33"/>
  <c r="Q1368" i="33"/>
  <c r="Q1502" i="33"/>
  <c r="Q1366" i="33"/>
  <c r="Q1416" i="33"/>
  <c r="Q1417" i="33"/>
  <c r="Q1497" i="33"/>
  <c r="Q1448" i="33"/>
  <c r="Q1498" i="33"/>
  <c r="Q1675" i="33"/>
  <c r="Q1704" i="33"/>
  <c r="Q1482" i="33"/>
  <c r="Q1483" i="33"/>
  <c r="Q1729" i="33"/>
  <c r="Q1496" i="33"/>
  <c r="Q1534" i="33"/>
  <c r="Q1449" i="33"/>
  <c r="Q1499" i="33"/>
  <c r="Q1651" i="33"/>
  <c r="Q1693" i="33"/>
  <c r="Q1718" i="33"/>
  <c r="Q1705" i="33"/>
  <c r="Q1694" i="33"/>
  <c r="Q1668" i="33"/>
  <c r="Q1521" i="33"/>
  <c r="Q1703" i="33"/>
  <c r="Q1484" i="33"/>
  <c r="Q1695" i="33"/>
  <c r="Q1730" i="33"/>
  <c r="Q1415" i="33"/>
  <c r="Q1485" i="33"/>
  <c r="Q1701" i="33"/>
  <c r="Q1731" i="33"/>
  <c r="Q1702" i="33"/>
  <c r="Q1669" i="33"/>
  <c r="Q1691" i="33"/>
  <c r="P1691" i="33"/>
  <c r="Q1692" i="33"/>
  <c r="P1692" i="33"/>
  <c r="Q1287" i="33"/>
  <c r="Q1289" i="33"/>
  <c r="Q1290" i="33"/>
  <c r="Q1124" i="33"/>
  <c r="Q1125" i="33"/>
  <c r="Q1288" i="33"/>
  <c r="Q1126" i="33"/>
  <c r="P1667" i="33"/>
  <c r="Q1667" i="33"/>
  <c r="P1640" i="33"/>
  <c r="P1641" i="33"/>
  <c r="Q1517" i="33"/>
  <c r="P1516" i="33"/>
  <c r="Q1518" i="33"/>
  <c r="P1517" i="33"/>
  <c r="Q1519" i="33"/>
  <c r="P1518" i="33"/>
  <c r="P1519" i="33"/>
  <c r="Q1516" i="33"/>
  <c r="Q1720" i="33"/>
  <c r="Q1732" i="33"/>
  <c r="Q1733" i="33"/>
  <c r="Q1719" i="33"/>
  <c r="Q1480" i="33"/>
  <c r="P1480" i="33"/>
  <c r="Q1479" i="33"/>
  <c r="P1479" i="33"/>
  <c r="P1124" i="33"/>
  <c r="P1288" i="33"/>
  <c r="P1361" i="33"/>
  <c r="P1364" i="33"/>
  <c r="P1368" i="33"/>
  <c r="P1372" i="33"/>
  <c r="P1376" i="33"/>
  <c r="P1380" i="33"/>
  <c r="P1416" i="33"/>
  <c r="P1449" i="33"/>
  <c r="P1496" i="33"/>
  <c r="P1499" i="33"/>
  <c r="P1534" i="33"/>
  <c r="P1535" i="33"/>
  <c r="P1658" i="33"/>
  <c r="P1704" i="33"/>
  <c r="P1719" i="33"/>
  <c r="P1730" i="33"/>
  <c r="P1287" i="33"/>
  <c r="P1375" i="33"/>
  <c r="P1502" i="33"/>
  <c r="P1693" i="33"/>
  <c r="P1733" i="33"/>
  <c r="P1125" i="33"/>
  <c r="P1289" i="33"/>
  <c r="P1365" i="33"/>
  <c r="P1373" i="33"/>
  <c r="P1381" i="33"/>
  <c r="P1417" i="33"/>
  <c r="P1497" i="33"/>
  <c r="P1520" i="33"/>
  <c r="P1652" i="33"/>
  <c r="P1675" i="33"/>
  <c r="P1701" i="33"/>
  <c r="P1720" i="33"/>
  <c r="P1363" i="33"/>
  <c r="P1415" i="33"/>
  <c r="P1485" i="33"/>
  <c r="P1703" i="33"/>
  <c r="P1369" i="33"/>
  <c r="P1377" i="33"/>
  <c r="P1500" i="33"/>
  <c r="P1676" i="33"/>
  <c r="P1731" i="33"/>
  <c r="P1371" i="33"/>
  <c r="P1448" i="33"/>
  <c r="P1695" i="33"/>
  <c r="P1126" i="33"/>
  <c r="P1290" i="33"/>
  <c r="P1362" i="33"/>
  <c r="P1366" i="33"/>
  <c r="P1370" i="33"/>
  <c r="P1374" i="33"/>
  <c r="P1378" i="33"/>
  <c r="P1482" i="33"/>
  <c r="P1484" i="33"/>
  <c r="P1498" i="33"/>
  <c r="P1501" i="33"/>
  <c r="P1521" i="33"/>
  <c r="P1642" i="33"/>
  <c r="P1653" i="33"/>
  <c r="P1668" i="33"/>
  <c r="P1694" i="33"/>
  <c r="P1702" i="33"/>
  <c r="P1718" i="33"/>
  <c r="P1732" i="33"/>
  <c r="P1379" i="33"/>
  <c r="P1669" i="33"/>
  <c r="P1729" i="33"/>
  <c r="P1367" i="33"/>
  <c r="P1483" i="33"/>
  <c r="P1651" i="33"/>
  <c r="P1705" i="33"/>
  <c r="Q1460" i="33"/>
  <c r="P1459" i="33"/>
  <c r="Q1456" i="33"/>
  <c r="P1455" i="33"/>
  <c r="Q1452" i="33"/>
  <c r="P1451" i="33"/>
  <c r="P1458" i="33"/>
  <c r="Q1455" i="33"/>
  <c r="P1454" i="33"/>
  <c r="Q1451" i="33"/>
  <c r="P1450" i="33"/>
  <c r="P1460" i="33"/>
  <c r="Q1457" i="33"/>
  <c r="P1456" i="33"/>
  <c r="Q1453" i="33"/>
  <c r="P1452" i="33"/>
  <c r="Q1458" i="33"/>
  <c r="P1457" i="33"/>
  <c r="Q1454" i="33"/>
  <c r="P1453" i="33"/>
  <c r="Q1450" i="33"/>
  <c r="Q1459" i="33"/>
  <c r="Q1447" i="33"/>
  <c r="P1446" i="33"/>
  <c r="Q1446" i="33"/>
  <c r="P1447" i="33"/>
  <c r="P1411" i="33"/>
  <c r="Q1412" i="33"/>
  <c r="P1414" i="33"/>
  <c r="Q1413" i="33"/>
  <c r="P1412" i="33"/>
  <c r="Q1411" i="33"/>
  <c r="Q1414" i="33"/>
  <c r="P1413" i="33"/>
  <c r="Q1284" i="33"/>
  <c r="Q1285" i="33"/>
  <c r="P1284" i="33"/>
  <c r="Q1286" i="33"/>
  <c r="P1285" i="33"/>
  <c r="P1286" i="33"/>
  <c r="Q1726" i="33"/>
  <c r="P1726" i="33"/>
  <c r="Q1725" i="33"/>
  <c r="P1724" i="33"/>
  <c r="P1723" i="33"/>
  <c r="Q1728" i="33"/>
  <c r="P1725" i="33"/>
  <c r="P1728" i="33"/>
  <c r="Q1723" i="33"/>
  <c r="Q1724" i="33"/>
  <c r="Q1657" i="33"/>
  <c r="P1657" i="33"/>
  <c r="P1618" i="33"/>
  <c r="Q1618" i="33"/>
  <c r="Q1616" i="33"/>
  <c r="P1617" i="33"/>
  <c r="P1616" i="33"/>
  <c r="Q1617" i="33"/>
  <c r="Q1615" i="33"/>
  <c r="P1615" i="33"/>
  <c r="Q1490" i="33"/>
  <c r="P1490" i="33"/>
  <c r="Q1471" i="33"/>
  <c r="P1470" i="33"/>
  <c r="P1471" i="33"/>
  <c r="Q1470" i="33"/>
  <c r="Q1260" i="33"/>
  <c r="P1259" i="33"/>
  <c r="Q1256" i="33"/>
  <c r="P1255" i="33"/>
  <c r="Q1258" i="33"/>
  <c r="Q1259" i="33"/>
  <c r="Q1261" i="33"/>
  <c r="P1260" i="33"/>
  <c r="Q1257" i="33"/>
  <c r="P1256" i="33"/>
  <c r="P1257" i="33"/>
  <c r="P1258" i="33"/>
  <c r="Q1255" i="33"/>
  <c r="Q1262" i="33"/>
  <c r="P1261" i="33"/>
  <c r="P1262" i="33"/>
  <c r="P736" i="33"/>
  <c r="Q736" i="33"/>
  <c r="Q1716" i="33"/>
  <c r="P1716" i="33"/>
  <c r="Q1685" i="33"/>
  <c r="P1685" i="33"/>
  <c r="Q1684" i="33"/>
  <c r="P1684" i="33"/>
  <c r="P1614" i="33"/>
  <c r="Q1614" i="33"/>
  <c r="P1532" i="33"/>
  <c r="Q1530" i="33"/>
  <c r="P1530" i="33"/>
  <c r="Q1532" i="33"/>
  <c r="Q1508" i="33"/>
  <c r="P1508" i="33"/>
  <c r="Q1474" i="33"/>
  <c r="P1474" i="33"/>
  <c r="Q1393" i="33"/>
  <c r="P1393" i="33"/>
  <c r="P1399" i="33"/>
  <c r="P1408" i="33"/>
  <c r="Q1399" i="33"/>
  <c r="P1409" i="33"/>
  <c r="Q1408" i="33"/>
  <c r="Q1382" i="33"/>
  <c r="Q1409" i="33"/>
  <c r="Q1407" i="33"/>
  <c r="P1382" i="33"/>
  <c r="P1407" i="33"/>
  <c r="Q1352" i="33"/>
  <c r="P1352" i="33"/>
  <c r="Q1354" i="33"/>
  <c r="P1354" i="33"/>
  <c r="Q1353" i="33"/>
  <c r="P1291" i="33"/>
  <c r="Q1291" i="33"/>
  <c r="P1353" i="33"/>
  <c r="Q1254" i="33"/>
  <c r="P1254" i="33"/>
  <c r="Q1253" i="33"/>
  <c r="P1253" i="33"/>
  <c r="P5" i="33"/>
  <c r="Q5" i="33"/>
  <c r="Q11" i="33"/>
  <c r="Q15" i="33"/>
  <c r="Q18" i="33"/>
  <c r="Q22" i="33"/>
  <c r="Q25" i="33"/>
  <c r="Q59" i="33"/>
  <c r="Q46" i="33"/>
  <c r="Q33" i="33"/>
  <c r="Q27" i="33"/>
  <c r="Q47" i="33"/>
  <c r="Q37" i="33"/>
  <c r="Q39" i="33"/>
  <c r="Q40" i="33"/>
  <c r="Q61" i="33"/>
  <c r="P6" i="33"/>
  <c r="P19" i="33"/>
  <c r="P13" i="33"/>
  <c r="P16" i="33"/>
  <c r="P21" i="33"/>
  <c r="P26" i="33"/>
  <c r="P43" i="33"/>
  <c r="P57" i="33"/>
  <c r="P34" i="33"/>
  <c r="P28" i="33"/>
  <c r="P48" i="33"/>
  <c r="P51" i="33"/>
  <c r="P53" i="33"/>
  <c r="P55" i="33"/>
  <c r="P62" i="33"/>
  <c r="P67" i="33"/>
  <c r="P68" i="33"/>
  <c r="P74" i="33"/>
  <c r="P78" i="33"/>
  <c r="P82" i="33"/>
  <c r="P86" i="33"/>
  <c r="P90" i="33"/>
  <c r="P94" i="33"/>
  <c r="P98" i="33"/>
  <c r="P102" i="33"/>
  <c r="P106" i="33"/>
  <c r="P110" i="33"/>
  <c r="P114" i="33"/>
  <c r="P118" i="33"/>
  <c r="P122" i="33"/>
  <c r="P126" i="33"/>
  <c r="P130" i="33"/>
  <c r="P134" i="33"/>
  <c r="P138" i="33"/>
  <c r="P142" i="33"/>
  <c r="P194" i="33"/>
  <c r="P145" i="33"/>
  <c r="P149" i="33"/>
  <c r="P153" i="33"/>
  <c r="P157" i="33"/>
  <c r="P161" i="33"/>
  <c r="P165" i="33"/>
  <c r="P169" i="33"/>
  <c r="P173" i="33"/>
  <c r="P177" i="33"/>
  <c r="P181" i="33"/>
  <c r="P185" i="33"/>
  <c r="P189" i="33"/>
  <c r="P193" i="33"/>
  <c r="P199" i="33"/>
  <c r="P206" i="33"/>
  <c r="P293" i="33"/>
  <c r="P310" i="33"/>
  <c r="P210" i="33"/>
  <c r="P214" i="33"/>
  <c r="P218" i="33"/>
  <c r="P222" i="33"/>
  <c r="P226" i="33"/>
  <c r="P230" i="33"/>
  <c r="P234" i="33"/>
  <c r="P238" i="33"/>
  <c r="P242" i="33"/>
  <c r="P246" i="33"/>
  <c r="P250" i="33"/>
  <c r="P295" i="33"/>
  <c r="P257" i="33"/>
  <c r="P261" i="33"/>
  <c r="P263" i="33"/>
  <c r="P267" i="33"/>
  <c r="P271" i="33"/>
  <c r="P275" i="33"/>
  <c r="P308" i="33"/>
  <c r="P301" i="33"/>
  <c r="P303" i="33"/>
  <c r="P286" i="33"/>
  <c r="P290" i="33"/>
  <c r="P318" i="33"/>
  <c r="P320" i="33"/>
  <c r="P313" i="33"/>
  <c r="P323" i="33"/>
  <c r="P327" i="33"/>
  <c r="P353" i="33"/>
  <c r="P333" i="33"/>
  <c r="P335" i="33"/>
  <c r="Q6" i="33"/>
  <c r="Q19" i="33"/>
  <c r="Q13" i="33"/>
  <c r="Q16" i="33"/>
  <c r="Q21" i="33"/>
  <c r="Q26" i="33"/>
  <c r="Q43" i="33"/>
  <c r="Q57" i="33"/>
  <c r="Q34" i="33"/>
  <c r="Q28" i="33"/>
  <c r="Q48" i="33"/>
  <c r="Q51" i="33"/>
  <c r="Q53" i="33"/>
  <c r="Q55" i="33"/>
  <c r="Q62" i="33"/>
  <c r="Q67" i="33"/>
  <c r="Q68" i="33"/>
  <c r="Q74" i="33"/>
  <c r="Q78" i="33"/>
  <c r="Q82" i="33"/>
  <c r="Q86" i="33"/>
  <c r="Q90" i="33"/>
  <c r="Q94" i="33"/>
  <c r="Q98" i="33"/>
  <c r="Q102" i="33"/>
  <c r="Q106" i="33"/>
  <c r="Q110" i="33"/>
  <c r="Q114" i="33"/>
  <c r="Q118" i="33"/>
  <c r="Q122" i="33"/>
  <c r="Q126" i="33"/>
  <c r="Q130" i="33"/>
  <c r="Q134" i="33"/>
  <c r="Q138" i="33"/>
  <c r="Q142" i="33"/>
  <c r="Q194" i="33"/>
  <c r="Q145" i="33"/>
  <c r="Q149" i="33"/>
  <c r="Q153" i="33"/>
  <c r="Q157" i="33"/>
  <c r="Q161" i="33"/>
  <c r="Q165" i="33"/>
  <c r="Q169" i="33"/>
  <c r="Q173" i="33"/>
  <c r="Q177" i="33"/>
  <c r="Q181" i="33"/>
  <c r="Q185" i="33"/>
  <c r="Q189" i="33"/>
  <c r="Q193" i="33"/>
  <c r="Q199" i="33"/>
  <c r="Q206" i="33"/>
  <c r="Q293" i="33"/>
  <c r="Q310" i="33"/>
  <c r="Q210" i="33"/>
  <c r="Q214" i="33"/>
  <c r="Q218" i="33"/>
  <c r="Q222" i="33"/>
  <c r="Q226" i="33"/>
  <c r="Q230" i="33"/>
  <c r="Q234" i="33"/>
  <c r="Q238" i="33"/>
  <c r="Q242" i="33"/>
  <c r="Q246" i="33"/>
  <c r="Q250" i="33"/>
  <c r="Q295" i="33"/>
  <c r="Q257" i="33"/>
  <c r="Q261" i="33"/>
  <c r="Q263" i="33"/>
  <c r="Q267" i="33"/>
  <c r="Q271" i="33"/>
  <c r="Q275" i="33"/>
  <c r="Q308" i="33"/>
  <c r="Q301" i="33"/>
  <c r="Q303" i="33"/>
  <c r="Q286" i="33"/>
  <c r="Q290" i="33"/>
  <c r="Q318" i="33"/>
  <c r="Q320" i="33"/>
  <c r="Q313" i="33"/>
  <c r="Q323" i="33"/>
  <c r="Q327" i="33"/>
  <c r="Q353" i="33"/>
  <c r="Q333" i="33"/>
  <c r="Q335" i="33"/>
  <c r="P7" i="33"/>
  <c r="P17" i="33"/>
  <c r="P9" i="33"/>
  <c r="P12" i="33"/>
  <c r="P23" i="33"/>
  <c r="P41" i="33"/>
  <c r="P44" i="33"/>
  <c r="P31" i="33"/>
  <c r="P35" i="33"/>
  <c r="P29" i="33"/>
  <c r="P49" i="33"/>
  <c r="P38" i="33"/>
  <c r="P54" i="33"/>
  <c r="P56" i="33"/>
  <c r="P70" i="33"/>
  <c r="P63" i="33"/>
  <c r="P72" i="33"/>
  <c r="P75" i="33"/>
  <c r="P79" i="33"/>
  <c r="P83" i="33"/>
  <c r="P87" i="33"/>
  <c r="P91" i="33"/>
  <c r="P95" i="33"/>
  <c r="P99" i="33"/>
  <c r="P103" i="33"/>
  <c r="P107" i="33"/>
  <c r="P111" i="33"/>
  <c r="P115" i="33"/>
  <c r="P119" i="33"/>
  <c r="P123" i="33"/>
  <c r="P127" i="33"/>
  <c r="P131" i="33"/>
  <c r="P135" i="33"/>
  <c r="P139" i="33"/>
  <c r="P143" i="33"/>
  <c r="P203" i="33"/>
  <c r="P146" i="33"/>
  <c r="P150" i="33"/>
  <c r="P154" i="33"/>
  <c r="P158" i="33"/>
  <c r="P162" i="33"/>
  <c r="P166" i="33"/>
  <c r="P170" i="33"/>
  <c r="P174" i="33"/>
  <c r="P178" i="33"/>
  <c r="P182" i="33"/>
  <c r="P186" i="33"/>
  <c r="P190" i="33"/>
  <c r="P195" i="33"/>
  <c r="P200" i="33"/>
  <c r="P207" i="33"/>
  <c r="P306" i="33"/>
  <c r="P305" i="33"/>
  <c r="P211" i="33"/>
  <c r="P215" i="33"/>
  <c r="P219" i="33"/>
  <c r="P223" i="33"/>
  <c r="P227" i="33"/>
  <c r="P231" i="33"/>
  <c r="P235" i="33"/>
  <c r="P239" i="33"/>
  <c r="P243" i="33"/>
  <c r="P247" i="33"/>
  <c r="P251" i="33"/>
  <c r="P254" i="33"/>
  <c r="P258" i="33"/>
  <c r="P262" i="33"/>
  <c r="P264" i="33"/>
  <c r="P268" i="33"/>
  <c r="P272" i="33"/>
  <c r="P276" i="33"/>
  <c r="P298" i="33"/>
  <c r="P311" i="33"/>
  <c r="P302" i="33"/>
  <c r="P283" i="33"/>
  <c r="P287" i="33"/>
  <c r="P291" i="33"/>
  <c r="P330" i="33"/>
  <c r="P321" i="33"/>
  <c r="P314" i="33"/>
  <c r="P324" i="33"/>
  <c r="P329" i="33"/>
  <c r="P352" i="33"/>
  <c r="P344" i="33"/>
  <c r="P351" i="33"/>
  <c r="Q7" i="33"/>
  <c r="P8" i="33"/>
  <c r="P10" i="33"/>
  <c r="P24" i="33"/>
  <c r="P45" i="33"/>
  <c r="P36" i="33"/>
  <c r="P50" i="33"/>
  <c r="P58" i="33"/>
  <c r="P71" i="33"/>
  <c r="Q65" i="33"/>
  <c r="Q76" i="33"/>
  <c r="Q83" i="33"/>
  <c r="P89" i="33"/>
  <c r="P96" i="33"/>
  <c r="Q101" i="33"/>
  <c r="Q108" i="33"/>
  <c r="Q115" i="33"/>
  <c r="P121" i="33"/>
  <c r="P128" i="33"/>
  <c r="Q133" i="33"/>
  <c r="Q140" i="33"/>
  <c r="Q203" i="33"/>
  <c r="P148" i="33"/>
  <c r="P155" i="33"/>
  <c r="Q160" i="33"/>
  <c r="Q167" i="33"/>
  <c r="Q174" i="33"/>
  <c r="P180" i="33"/>
  <c r="P187" i="33"/>
  <c r="Q192" i="33"/>
  <c r="Q201" i="33"/>
  <c r="Q306" i="33"/>
  <c r="P294" i="33"/>
  <c r="P216" i="33"/>
  <c r="Q221" i="33"/>
  <c r="Q228" i="33"/>
  <c r="Q235" i="33"/>
  <c r="P241" i="33"/>
  <c r="P248" i="33"/>
  <c r="Q253" i="33"/>
  <c r="Q259" i="33"/>
  <c r="Q264" i="33"/>
  <c r="P270" i="33"/>
  <c r="P277" i="33"/>
  <c r="Q280" i="33"/>
  <c r="Q281" i="33"/>
  <c r="Q287" i="33"/>
  <c r="P317" i="33"/>
  <c r="P322" i="33"/>
  <c r="Q316" i="33"/>
  <c r="Q8" i="33"/>
  <c r="Q10" i="33"/>
  <c r="Q24" i="33"/>
  <c r="Q45" i="33"/>
  <c r="Q36" i="33"/>
  <c r="Q50" i="33"/>
  <c r="Q58" i="33"/>
  <c r="Q71" i="33"/>
  <c r="Q72" i="33"/>
  <c r="P77" i="33"/>
  <c r="P84" i="33"/>
  <c r="Q89" i="33"/>
  <c r="Q96" i="33"/>
  <c r="Q103" i="33"/>
  <c r="P109" i="33"/>
  <c r="P116" i="33"/>
  <c r="Q121" i="33"/>
  <c r="Q128" i="33"/>
  <c r="Q135" i="33"/>
  <c r="P141" i="33"/>
  <c r="P198" i="33"/>
  <c r="Q148" i="33"/>
  <c r="Q155" i="33"/>
  <c r="Q162" i="33"/>
  <c r="P168" i="33"/>
  <c r="P175" i="33"/>
  <c r="Q180" i="33"/>
  <c r="Q187" i="33"/>
  <c r="Q195" i="33"/>
  <c r="P202" i="33"/>
  <c r="P307" i="33"/>
  <c r="Q294" i="33"/>
  <c r="Q216" i="33"/>
  <c r="Q223" i="33"/>
  <c r="P229" i="33"/>
  <c r="P236" i="33"/>
  <c r="Q241" i="33"/>
  <c r="Q248" i="33"/>
  <c r="Q254" i="33"/>
  <c r="P260" i="33"/>
  <c r="P265" i="33"/>
  <c r="Q270" i="33"/>
  <c r="Q277" i="33"/>
  <c r="Q311" i="33"/>
  <c r="P282" i="33"/>
  <c r="P288" i="33"/>
  <c r="Q317" i="33"/>
  <c r="Q322" i="33"/>
  <c r="Q324" i="33"/>
  <c r="P332" i="33"/>
  <c r="P345" i="33"/>
  <c r="Q337" i="33"/>
  <c r="Q341" i="33"/>
  <c r="Q346" i="33"/>
  <c r="P11" i="33"/>
  <c r="P18" i="33"/>
  <c r="P25" i="33"/>
  <c r="P46" i="33"/>
  <c r="P27" i="33"/>
  <c r="P37" i="33"/>
  <c r="P40" i="33"/>
  <c r="P73" i="33"/>
  <c r="P66" i="33"/>
  <c r="Q77" i="33"/>
  <c r="Q84" i="33"/>
  <c r="Q91" i="33"/>
  <c r="P97" i="33"/>
  <c r="P104" i="33"/>
  <c r="Q109" i="33"/>
  <c r="Q116" i="33"/>
  <c r="Q123" i="33"/>
  <c r="P129" i="33"/>
  <c r="P136" i="33"/>
  <c r="Q141" i="33"/>
  <c r="Q198" i="33"/>
  <c r="Q150" i="33"/>
  <c r="P156" i="33"/>
  <c r="P163" i="33"/>
  <c r="Q168" i="33"/>
  <c r="Q175" i="33"/>
  <c r="Q182" i="33"/>
  <c r="P188" i="33"/>
  <c r="P196" i="33"/>
  <c r="Q202" i="33"/>
  <c r="Q307" i="33"/>
  <c r="Q211" i="33"/>
  <c r="P217" i="33"/>
  <c r="P224" i="33"/>
  <c r="Q229" i="33"/>
  <c r="Q236" i="33"/>
  <c r="Q243" i="33"/>
  <c r="P249" i="33"/>
  <c r="P255" i="33"/>
  <c r="Q260" i="33"/>
  <c r="Q265" i="33"/>
  <c r="Q272" i="33"/>
  <c r="P278" i="33"/>
  <c r="P299" i="33"/>
  <c r="Q17" i="33"/>
  <c r="Q12" i="33"/>
  <c r="Q41" i="33"/>
  <c r="Q31" i="33"/>
  <c r="Q29" i="33"/>
  <c r="Q38" i="33"/>
  <c r="Q56" i="33"/>
  <c r="Q73" i="33"/>
  <c r="Q66" i="33"/>
  <c r="Q79" i="33"/>
  <c r="P85" i="33"/>
  <c r="P92" i="33"/>
  <c r="Q97" i="33"/>
  <c r="Q104" i="33"/>
  <c r="Q111" i="33"/>
  <c r="P117" i="33"/>
  <c r="P124" i="33"/>
  <c r="Q129" i="33"/>
  <c r="Q136" i="33"/>
  <c r="Q143" i="33"/>
  <c r="P144" i="33"/>
  <c r="P151" i="33"/>
  <c r="Q156" i="33"/>
  <c r="Q163" i="33"/>
  <c r="Q170" i="33"/>
  <c r="P176" i="33"/>
  <c r="P183" i="33"/>
  <c r="Q188" i="33"/>
  <c r="Q196" i="33"/>
  <c r="Q207" i="33"/>
  <c r="P309" i="33"/>
  <c r="P212" i="33"/>
  <c r="Q217" i="33"/>
  <c r="Q224" i="33"/>
  <c r="Q231" i="33"/>
  <c r="P237" i="33"/>
  <c r="P244" i="33"/>
  <c r="Q249" i="33"/>
  <c r="Q255" i="33"/>
  <c r="Q262" i="33"/>
  <c r="P266" i="33"/>
  <c r="P273" i="33"/>
  <c r="Q278" i="33"/>
  <c r="Q299" i="33"/>
  <c r="Q283" i="33"/>
  <c r="P289" i="33"/>
  <c r="P328" i="33"/>
  <c r="Q312" i="33"/>
  <c r="Q325" i="33"/>
  <c r="Q352" i="33"/>
  <c r="P334" i="33"/>
  <c r="Q338" i="33"/>
  <c r="Q342" i="33"/>
  <c r="Q347" i="33"/>
  <c r="Q362" i="33"/>
  <c r="Q358" i="33"/>
  <c r="Q365" i="33"/>
  <c r="Q374" i="33"/>
  <c r="Q370" i="33"/>
  <c r="Q378" i="33"/>
  <c r="Q382" i="33"/>
  <c r="Q386" i="33"/>
  <c r="Q406" i="33"/>
  <c r="Q405" i="33"/>
  <c r="Q392" i="33"/>
  <c r="Q389" i="33"/>
  <c r="Q403" i="33"/>
  <c r="Q409" i="33"/>
  <c r="Q410" i="33"/>
  <c r="Q417" i="33"/>
  <c r="Q421" i="33"/>
  <c r="Q425" i="33"/>
  <c r="Q429" i="33"/>
  <c r="Q433" i="33"/>
  <c r="Q435" i="33"/>
  <c r="Q439" i="33"/>
  <c r="Q443" i="33"/>
  <c r="Q447" i="33"/>
  <c r="Q451" i="33"/>
  <c r="Q455" i="33"/>
  <c r="Q459" i="33"/>
  <c r="Q463" i="33"/>
  <c r="Q467" i="33"/>
  <c r="Q471" i="33"/>
  <c r="Q475" i="33"/>
  <c r="P14" i="33"/>
  <c r="P20" i="33"/>
  <c r="P42" i="33"/>
  <c r="P32" i="33"/>
  <c r="P30" i="33"/>
  <c r="P52" i="33"/>
  <c r="P60" i="33"/>
  <c r="Q63" i="33"/>
  <c r="P69" i="33"/>
  <c r="P80" i="33"/>
  <c r="Q85" i="33"/>
  <c r="Q92" i="33"/>
  <c r="Q99" i="33"/>
  <c r="P105" i="33"/>
  <c r="P112" i="33"/>
  <c r="Q117" i="33"/>
  <c r="Q124" i="33"/>
  <c r="Q131" i="33"/>
  <c r="P137" i="33"/>
  <c r="P204" i="33"/>
  <c r="Q144" i="33"/>
  <c r="Q151" i="33"/>
  <c r="Q158" i="33"/>
  <c r="P164" i="33"/>
  <c r="P171" i="33"/>
  <c r="Q176" i="33"/>
  <c r="Q183" i="33"/>
  <c r="Q190" i="33"/>
  <c r="P205" i="33"/>
  <c r="P208" i="33"/>
  <c r="Q309" i="33"/>
  <c r="Q212" i="33"/>
  <c r="Q219" i="33"/>
  <c r="P225" i="33"/>
  <c r="P232" i="33"/>
  <c r="Q237" i="33"/>
  <c r="Q244" i="33"/>
  <c r="Q251" i="33"/>
  <c r="P256" i="33"/>
  <c r="P296" i="33"/>
  <c r="Q266" i="33"/>
  <c r="Q273" i="33"/>
  <c r="Q298" i="33"/>
  <c r="P300" i="33"/>
  <c r="P284" i="33"/>
  <c r="Q289" i="33"/>
  <c r="Q328" i="33"/>
  <c r="Q314" i="33"/>
  <c r="P326" i="33"/>
  <c r="Q14" i="33"/>
  <c r="Q20" i="33"/>
  <c r="Q42" i="33"/>
  <c r="Q32" i="33"/>
  <c r="Q30" i="33"/>
  <c r="Q52" i="33"/>
  <c r="Q60" i="33"/>
  <c r="P64" i="33"/>
  <c r="Q69" i="33"/>
  <c r="Q80" i="33"/>
  <c r="Q87" i="33"/>
  <c r="P93" i="33"/>
  <c r="P100" i="33"/>
  <c r="Q105" i="33"/>
  <c r="Q112" i="33"/>
  <c r="Q119" i="33"/>
  <c r="P125" i="33"/>
  <c r="P132" i="33"/>
  <c r="Q137" i="33"/>
  <c r="Q204" i="33"/>
  <c r="Q146" i="33"/>
  <c r="P152" i="33"/>
  <c r="P159" i="33"/>
  <c r="Q164" i="33"/>
  <c r="Q171" i="33"/>
  <c r="Q178" i="33"/>
  <c r="P184" i="33"/>
  <c r="P191" i="33"/>
  <c r="Q205" i="33"/>
  <c r="Q208" i="33"/>
  <c r="Q305" i="33"/>
  <c r="P213" i="33"/>
  <c r="P220" i="33"/>
  <c r="Q225" i="33"/>
  <c r="Q232" i="33"/>
  <c r="Q239" i="33"/>
  <c r="P245" i="33"/>
  <c r="P252" i="33"/>
  <c r="Q256" i="33"/>
  <c r="Q296" i="33"/>
  <c r="Q268" i="33"/>
  <c r="P274" i="33"/>
  <c r="P279" i="33"/>
  <c r="Q300" i="33"/>
  <c r="Q284" i="33"/>
  <c r="Q291" i="33"/>
  <c r="P319" i="33"/>
  <c r="P315" i="33"/>
  <c r="Q326" i="33"/>
  <c r="Q349" i="33"/>
  <c r="Q351" i="33"/>
  <c r="Q339" i="33"/>
  <c r="Q354" i="33"/>
  <c r="Q348" i="33"/>
  <c r="P15" i="33"/>
  <c r="P22" i="33"/>
  <c r="P59" i="33"/>
  <c r="P33" i="33"/>
  <c r="P47" i="33"/>
  <c r="P39" i="33"/>
  <c r="P61" i="33"/>
  <c r="Q64" i="33"/>
  <c r="Q75" i="33"/>
  <c r="P81" i="33"/>
  <c r="P88" i="33"/>
  <c r="Q93" i="33"/>
  <c r="Q100" i="33"/>
  <c r="Q9" i="33"/>
  <c r="Q23" i="33"/>
  <c r="Q44" i="33"/>
  <c r="Q35" i="33"/>
  <c r="Q49" i="33"/>
  <c r="Q54" i="33"/>
  <c r="Q70" i="33"/>
  <c r="P65" i="33"/>
  <c r="P76" i="33"/>
  <c r="Q81" i="33"/>
  <c r="Q88" i="33"/>
  <c r="Q95" i="33"/>
  <c r="P101" i="33"/>
  <c r="P108" i="33"/>
  <c r="Q113" i="33"/>
  <c r="Q120" i="33"/>
  <c r="Q127" i="33"/>
  <c r="P133" i="33"/>
  <c r="P140" i="33"/>
  <c r="Q197" i="33"/>
  <c r="Q147" i="33"/>
  <c r="Q154" i="33"/>
  <c r="P160" i="33"/>
  <c r="P167" i="33"/>
  <c r="Q172" i="33"/>
  <c r="Q179" i="33"/>
  <c r="Q186" i="33"/>
  <c r="P192" i="33"/>
  <c r="P201" i="33"/>
  <c r="Q209" i="33"/>
  <c r="Q304" i="33"/>
  <c r="Q215" i="33"/>
  <c r="P221" i="33"/>
  <c r="P228" i="33"/>
  <c r="Q233" i="33"/>
  <c r="Q240" i="33"/>
  <c r="Q247" i="33"/>
  <c r="P253" i="33"/>
  <c r="P259" i="33"/>
  <c r="Q297" i="33"/>
  <c r="Q269" i="33"/>
  <c r="Q276" i="33"/>
  <c r="P280" i="33"/>
  <c r="P281" i="33"/>
  <c r="Q285" i="33"/>
  <c r="Q292" i="33"/>
  <c r="Q321" i="33"/>
  <c r="P316" i="33"/>
  <c r="P331" i="33"/>
  <c r="Q343" i="33"/>
  <c r="Q336" i="33"/>
  <c r="Q340" i="33"/>
  <c r="Q350" i="33"/>
  <c r="Q361" i="33"/>
  <c r="Q356" i="33"/>
  <c r="Q360" i="33"/>
  <c r="Q367" i="33"/>
  <c r="Q376" i="33"/>
  <c r="Q372" i="33"/>
  <c r="Q380" i="33"/>
  <c r="Q384" i="33"/>
  <c r="Q393" i="33"/>
  <c r="Q408" i="33"/>
  <c r="Q399" i="33"/>
  <c r="Q395" i="33"/>
  <c r="Q401" i="33"/>
  <c r="Q390" i="33"/>
  <c r="Q416" i="33"/>
  <c r="Q415" i="33"/>
  <c r="Q419" i="33"/>
  <c r="Q107" i="33"/>
  <c r="Q152" i="33"/>
  <c r="P209" i="33"/>
  <c r="Q252" i="33"/>
  <c r="P285" i="33"/>
  <c r="Q329" i="33"/>
  <c r="P336" i="33"/>
  <c r="P113" i="33"/>
  <c r="Q159" i="33"/>
  <c r="P304" i="33"/>
  <c r="Q258" i="33"/>
  <c r="Q288" i="33"/>
  <c r="Q331" i="33"/>
  <c r="P337" i="33"/>
  <c r="P346" i="33"/>
  <c r="Q363" i="33"/>
  <c r="P364" i="33"/>
  <c r="P120" i="33"/>
  <c r="Q166" i="33"/>
  <c r="Q213" i="33"/>
  <c r="P297" i="33"/>
  <c r="P292" i="33"/>
  <c r="Q332" i="33"/>
  <c r="P338" i="33"/>
  <c r="Q125" i="33"/>
  <c r="P172" i="33"/>
  <c r="Q220" i="33"/>
  <c r="P269" i="33"/>
  <c r="Q330" i="33"/>
  <c r="P349" i="33"/>
  <c r="P339" i="33"/>
  <c r="Q132" i="33"/>
  <c r="P179" i="33"/>
  <c r="Q227" i="33"/>
  <c r="Q274" i="33"/>
  <c r="Q319" i="33"/>
  <c r="P343" i="33"/>
  <c r="P340" i="33"/>
  <c r="Q139" i="33"/>
  <c r="Q184" i="33"/>
  <c r="P233" i="33"/>
  <c r="Q279" i="33"/>
  <c r="P312" i="33"/>
  <c r="Q344" i="33"/>
  <c r="P341" i="33"/>
  <c r="P355" i="33"/>
  <c r="P358" i="33"/>
  <c r="Q366" i="33"/>
  <c r="P197" i="33"/>
  <c r="Q191" i="33"/>
  <c r="P240" i="33"/>
  <c r="Q302" i="33"/>
  <c r="Q315" i="33"/>
  <c r="Q345" i="33"/>
  <c r="P342" i="33"/>
  <c r="Q355" i="33"/>
  <c r="P359" i="33"/>
  <c r="P367" i="33"/>
  <c r="Q369" i="33"/>
  <c r="P379" i="33"/>
  <c r="P384" i="33"/>
  <c r="Q397" i="33"/>
  <c r="P404" i="33"/>
  <c r="P395" i="33"/>
  <c r="Q402" i="33"/>
  <c r="P412" i="33"/>
  <c r="P415" i="33"/>
  <c r="Q420" i="33"/>
  <c r="P425" i="33"/>
  <c r="P430" i="33"/>
  <c r="Q507" i="33"/>
  <c r="P437" i="33"/>
  <c r="Q441" i="33"/>
  <c r="P446" i="33"/>
  <c r="Q450" i="33"/>
  <c r="P455" i="33"/>
  <c r="P460" i="33"/>
  <c r="Q464" i="33"/>
  <c r="P469" i="33"/>
  <c r="Q473" i="33"/>
  <c r="P478" i="33"/>
  <c r="P482" i="33"/>
  <c r="P486" i="33"/>
  <c r="P490" i="33"/>
  <c r="P494" i="33"/>
  <c r="P498" i="33"/>
  <c r="P502" i="33"/>
  <c r="P506" i="33"/>
  <c r="P511" i="33"/>
  <c r="P514" i="33"/>
  <c r="P522" i="33"/>
  <c r="P525" i="33"/>
  <c r="P539" i="33"/>
  <c r="P527" i="33"/>
  <c r="P531" i="33"/>
  <c r="P542" i="33"/>
  <c r="P544" i="33"/>
  <c r="P551" i="33"/>
  <c r="P549" i="33"/>
  <c r="P569" i="33"/>
  <c r="P559" i="33"/>
  <c r="P563" i="33"/>
  <c r="P567" i="33"/>
  <c r="P572" i="33"/>
  <c r="P579" i="33"/>
  <c r="P581" i="33"/>
  <c r="P584" i="33"/>
  <c r="P586" i="33"/>
  <c r="P592" i="33"/>
  <c r="P596" i="33"/>
  <c r="P600" i="33"/>
  <c r="P604" i="33"/>
  <c r="P608" i="33"/>
  <c r="P612" i="33"/>
  <c r="P616" i="33"/>
  <c r="P620" i="33"/>
  <c r="P624" i="33"/>
  <c r="P628" i="33"/>
  <c r="P632" i="33"/>
  <c r="P636" i="33"/>
  <c r="P640" i="33"/>
  <c r="P644" i="33"/>
  <c r="P648" i="33"/>
  <c r="P652" i="33"/>
  <c r="P656" i="33"/>
  <c r="P659" i="33"/>
  <c r="P663" i="33"/>
  <c r="P667" i="33"/>
  <c r="P671" i="33"/>
  <c r="P675" i="33"/>
  <c r="P679" i="33"/>
  <c r="P683" i="33"/>
  <c r="P687" i="33"/>
  <c r="P147" i="33"/>
  <c r="Q200" i="33"/>
  <c r="Q245" i="33"/>
  <c r="Q282" i="33"/>
  <c r="P325" i="33"/>
  <c r="Q334" i="33"/>
  <c r="P354" i="33"/>
  <c r="P362" i="33"/>
  <c r="Q359" i="33"/>
  <c r="P375" i="33"/>
  <c r="P370" i="33"/>
  <c r="Q379" i="33"/>
  <c r="P385" i="33"/>
  <c r="P406" i="33"/>
  <c r="Q404" i="33"/>
  <c r="P396" i="33"/>
  <c r="P403" i="33"/>
  <c r="Q412" i="33"/>
  <c r="P414" i="33"/>
  <c r="P421" i="33"/>
  <c r="P426" i="33"/>
  <c r="Q430" i="33"/>
  <c r="P508" i="33"/>
  <c r="Q437" i="33"/>
  <c r="P442" i="33"/>
  <c r="Q446" i="33"/>
  <c r="P451" i="33"/>
  <c r="P456" i="33"/>
  <c r="Q460" i="33"/>
  <c r="P465" i="33"/>
  <c r="Q469" i="33"/>
  <c r="P474" i="33"/>
  <c r="Q478" i="33"/>
  <c r="Q482" i="33"/>
  <c r="Q486" i="33"/>
  <c r="Q490" i="33"/>
  <c r="Q494" i="33"/>
  <c r="Q498" i="33"/>
  <c r="Q502" i="33"/>
  <c r="Q506" i="33"/>
  <c r="Q511" i="33"/>
  <c r="Q514" i="33"/>
  <c r="Q522" i="33"/>
  <c r="Q525" i="33"/>
  <c r="Q539" i="33"/>
  <c r="Q527" i="33"/>
  <c r="Q531" i="33"/>
  <c r="Q542" i="33"/>
  <c r="Q544" i="33"/>
  <c r="Q551" i="33"/>
  <c r="Q549" i="33"/>
  <c r="Q569" i="33"/>
  <c r="Q559" i="33"/>
  <c r="Q563" i="33"/>
  <c r="Q567" i="33"/>
  <c r="Q572" i="33"/>
  <c r="Q579" i="33"/>
  <c r="Q581" i="33"/>
  <c r="Q584" i="33"/>
  <c r="Q586" i="33"/>
  <c r="Q592" i="33"/>
  <c r="Q596" i="33"/>
  <c r="Q600" i="33"/>
  <c r="Q604" i="33"/>
  <c r="Q608" i="33"/>
  <c r="Q612" i="33"/>
  <c r="Q616" i="33"/>
  <c r="Q620" i="33"/>
  <c r="Q624" i="33"/>
  <c r="Q628" i="33"/>
  <c r="Q632" i="33"/>
  <c r="Q636" i="33"/>
  <c r="Q640" i="33"/>
  <c r="Q644" i="33"/>
  <c r="Q648" i="33"/>
  <c r="Q652" i="33"/>
  <c r="Q656" i="33"/>
  <c r="Q659" i="33"/>
  <c r="Q663" i="33"/>
  <c r="Q667" i="33"/>
  <c r="Q671" i="33"/>
  <c r="Q675" i="33"/>
  <c r="Q679" i="33"/>
  <c r="Q683" i="33"/>
  <c r="Q687" i="33"/>
  <c r="P350" i="33"/>
  <c r="P347" i="33"/>
  <c r="P361" i="33"/>
  <c r="P366" i="33"/>
  <c r="Q371" i="33"/>
  <c r="P382" i="33"/>
  <c r="P397" i="33"/>
  <c r="P388" i="33"/>
  <c r="Q400" i="33"/>
  <c r="P409" i="33"/>
  <c r="P417" i="33"/>
  <c r="Q423" i="33"/>
  <c r="P429" i="33"/>
  <c r="P434" i="33"/>
  <c r="P440" i="33"/>
  <c r="Q445" i="33"/>
  <c r="Q452" i="33"/>
  <c r="P458" i="33"/>
  <c r="P464" i="33"/>
  <c r="Q470" i="33"/>
  <c r="Q476" i="33"/>
  <c r="Q481" i="33"/>
  <c r="Q487" i="33"/>
  <c r="Q492" i="33"/>
  <c r="Q497" i="33"/>
  <c r="Q503" i="33"/>
  <c r="Q510" i="33"/>
  <c r="Q513" i="33"/>
  <c r="Q523" i="33"/>
  <c r="Q536" i="33"/>
  <c r="Q537" i="33"/>
  <c r="Q532" i="33"/>
  <c r="Q541" i="33"/>
  <c r="Q546" i="33"/>
  <c r="Q550" i="33"/>
  <c r="Q557" i="33"/>
  <c r="Q562" i="33"/>
  <c r="Q568" i="33"/>
  <c r="Q574" i="33"/>
  <c r="Q575" i="33"/>
  <c r="Q589" i="33"/>
  <c r="Q595" i="33"/>
  <c r="Q601" i="33"/>
  <c r="Q606" i="33"/>
  <c r="Q611" i="33"/>
  <c r="Q617" i="33"/>
  <c r="Q622" i="33"/>
  <c r="Q627" i="33"/>
  <c r="Q633" i="33"/>
  <c r="Q638" i="33"/>
  <c r="Q643" i="33"/>
  <c r="Q649" i="33"/>
  <c r="Q654" i="33"/>
  <c r="Q658" i="33"/>
  <c r="Q664" i="33"/>
  <c r="Q669" i="33"/>
  <c r="Q674" i="33"/>
  <c r="Q680" i="33"/>
  <c r="Q685" i="33"/>
  <c r="Q690" i="33"/>
  <c r="Q705" i="33"/>
  <c r="Q693" i="33"/>
  <c r="Q700" i="33"/>
  <c r="Q599" i="33"/>
  <c r="Q709" i="33"/>
  <c r="Q713" i="33"/>
  <c r="Q717" i="33"/>
  <c r="Q734" i="33"/>
  <c r="Q731" i="33"/>
  <c r="Q722" i="33"/>
  <c r="Q726" i="33"/>
  <c r="Q740" i="33"/>
  <c r="Q744" i="33"/>
  <c r="Q748" i="33"/>
  <c r="Q752" i="33"/>
  <c r="Q756" i="33"/>
  <c r="Q760" i="33"/>
  <c r="Q764" i="33"/>
  <c r="Q768" i="33"/>
  <c r="Q772" i="33"/>
  <c r="Q775" i="33"/>
  <c r="Q737" i="33"/>
  <c r="Q780" i="33"/>
  <c r="Q782" i="33"/>
  <c r="Q786" i="33"/>
  <c r="Q790" i="33"/>
  <c r="P363" i="33"/>
  <c r="P356" i="33"/>
  <c r="Q357" i="33"/>
  <c r="Q368" i="33"/>
  <c r="P378" i="33"/>
  <c r="P386" i="33"/>
  <c r="P407" i="33"/>
  <c r="Q394" i="33"/>
  <c r="Q377" i="33"/>
  <c r="P410" i="33"/>
  <c r="P420" i="33"/>
  <c r="P427" i="33"/>
  <c r="Q432" i="33"/>
  <c r="Q436" i="33"/>
  <c r="P443" i="33"/>
  <c r="P449" i="33"/>
  <c r="Q454" i="33"/>
  <c r="Q461" i="33"/>
  <c r="P467" i="33"/>
  <c r="P473" i="33"/>
  <c r="Q479" i="33"/>
  <c r="Q484" i="33"/>
  <c r="Q489" i="33"/>
  <c r="Q495" i="33"/>
  <c r="Q500" i="33"/>
  <c r="Q505" i="33"/>
  <c r="Q516" i="33"/>
  <c r="Q520" i="33"/>
  <c r="Q524" i="33"/>
  <c r="Q518" i="33"/>
  <c r="Q529" i="33"/>
  <c r="Q533" i="33"/>
  <c r="Q543" i="33"/>
  <c r="Q553" i="33"/>
  <c r="Q555" i="33"/>
  <c r="Q560" i="33"/>
  <c r="Q565" i="33"/>
  <c r="Q571" i="33"/>
  <c r="Q580" i="33"/>
  <c r="Q582" i="33"/>
  <c r="Q585" i="33"/>
  <c r="Q593" i="33"/>
  <c r="Q598" i="33"/>
  <c r="Q603" i="33"/>
  <c r="Q609" i="33"/>
  <c r="Q614" i="33"/>
  <c r="Q619" i="33"/>
  <c r="Q625" i="33"/>
  <c r="Q630" i="33"/>
  <c r="Q635" i="33"/>
  <c r="Q641" i="33"/>
  <c r="Q646" i="33"/>
  <c r="Q651" i="33"/>
  <c r="Q657" i="33"/>
  <c r="Q661" i="33"/>
  <c r="Q666" i="33"/>
  <c r="Q672" i="33"/>
  <c r="Q677" i="33"/>
  <c r="Q682" i="33"/>
  <c r="Q688" i="33"/>
  <c r="Q698" i="33"/>
  <c r="Q706" i="33"/>
  <c r="Q695" i="33"/>
  <c r="Q587" i="33"/>
  <c r="Q697" i="33"/>
  <c r="Q711" i="33"/>
  <c r="Q715" i="33"/>
  <c r="Q730" i="33"/>
  <c r="Q733" i="33"/>
  <c r="Q735" i="33"/>
  <c r="Q724" i="33"/>
  <c r="Q729" i="33"/>
  <c r="Q742" i="33"/>
  <c r="Q746" i="33"/>
  <c r="Q750" i="33"/>
  <c r="Q754" i="33"/>
  <c r="Q758" i="33"/>
  <c r="Q762" i="33"/>
  <c r="Q766" i="33"/>
  <c r="Q770" i="33"/>
  <c r="Q774" i="33"/>
  <c r="Q777" i="33"/>
  <c r="Q778" i="33"/>
  <c r="Q784" i="33"/>
  <c r="Q788" i="33"/>
  <c r="Q835" i="33"/>
  <c r="P348" i="33"/>
  <c r="P376" i="33"/>
  <c r="Q381" i="33"/>
  <c r="Q398" i="33"/>
  <c r="Q396" i="33"/>
  <c r="Q391" i="33"/>
  <c r="Q418" i="33"/>
  <c r="Q427" i="33"/>
  <c r="Q508" i="33"/>
  <c r="P441" i="33"/>
  <c r="Q449" i="33"/>
  <c r="Q457" i="33"/>
  <c r="P466" i="33"/>
  <c r="Q474" i="33"/>
  <c r="P481" i="33"/>
  <c r="Q488" i="33"/>
  <c r="P496" i="33"/>
  <c r="P503" i="33"/>
  <c r="Q512" i="33"/>
  <c r="P521" i="33"/>
  <c r="P536" i="33"/>
  <c r="Q528" i="33"/>
  <c r="P540" i="33"/>
  <c r="P546" i="33"/>
  <c r="Q554" i="33"/>
  <c r="P561" i="33"/>
  <c r="P568" i="33"/>
  <c r="Q578" i="33"/>
  <c r="P583" i="33"/>
  <c r="P589" i="33"/>
  <c r="Q597" i="33"/>
  <c r="P605" i="33"/>
  <c r="P611" i="33"/>
  <c r="Q618" i="33"/>
  <c r="P626" i="33"/>
  <c r="P633" i="33"/>
  <c r="Q639" i="33"/>
  <c r="P647" i="33"/>
  <c r="P654" i="33"/>
  <c r="Q660" i="33"/>
  <c r="P668" i="33"/>
  <c r="P674" i="33"/>
  <c r="Q681" i="33"/>
  <c r="P689" i="33"/>
  <c r="P705" i="33"/>
  <c r="Q694" i="33"/>
  <c r="P702" i="33"/>
  <c r="P709" i="33"/>
  <c r="Q714" i="33"/>
  <c r="P719" i="33"/>
  <c r="P731" i="33"/>
  <c r="Q723" i="33"/>
  <c r="P739" i="33"/>
  <c r="P744" i="33"/>
  <c r="Q749" i="33"/>
  <c r="P755" i="33"/>
  <c r="P760" i="33"/>
  <c r="Q765" i="33"/>
  <c r="P771" i="33"/>
  <c r="P775" i="33"/>
  <c r="Q738" i="33"/>
  <c r="P786" i="33"/>
  <c r="Q791" i="33"/>
  <c r="P792" i="33"/>
  <c r="P796" i="33"/>
  <c r="P800" i="33"/>
  <c r="P804" i="33"/>
  <c r="P808" i="33"/>
  <c r="P812" i="33"/>
  <c r="P816" i="33"/>
  <c r="P820" i="33"/>
  <c r="P824" i="33"/>
  <c r="P357" i="33"/>
  <c r="P369" i="33"/>
  <c r="P383" i="33"/>
  <c r="P408" i="33"/>
  <c r="P389" i="33"/>
  <c r="P416" i="33"/>
  <c r="P419" i="33"/>
  <c r="P428" i="33"/>
  <c r="Q434" i="33"/>
  <c r="Q442" i="33"/>
  <c r="P450" i="33"/>
  <c r="Q458" i="33"/>
  <c r="Q466" i="33"/>
  <c r="P475" i="33"/>
  <c r="P483" i="33"/>
  <c r="P489" i="33"/>
  <c r="Q496" i="33"/>
  <c r="P504" i="33"/>
  <c r="P516" i="33"/>
  <c r="Q521" i="33"/>
  <c r="P526" i="33"/>
  <c r="P529" i="33"/>
  <c r="Q540" i="33"/>
  <c r="P552" i="33"/>
  <c r="P555" i="33"/>
  <c r="Q561" i="33"/>
  <c r="P570" i="33"/>
  <c r="P580" i="33"/>
  <c r="Q583" i="33"/>
  <c r="P590" i="33"/>
  <c r="P598" i="33"/>
  <c r="Q605" i="33"/>
  <c r="P613" i="33"/>
  <c r="P619" i="33"/>
  <c r="Q626" i="33"/>
  <c r="P634" i="33"/>
  <c r="P641" i="33"/>
  <c r="Q647" i="33"/>
  <c r="P655" i="33"/>
  <c r="P661" i="33"/>
  <c r="Q668" i="33"/>
  <c r="P676" i="33"/>
  <c r="P682" i="33"/>
  <c r="Q689" i="33"/>
  <c r="P699" i="33"/>
  <c r="P695" i="33"/>
  <c r="Q702" i="33"/>
  <c r="P710" i="33"/>
  <c r="P715" i="33"/>
  <c r="Q719" i="33"/>
  <c r="P727" i="33"/>
  <c r="P724" i="33"/>
  <c r="Q739" i="33"/>
  <c r="P745" i="33"/>
  <c r="P750" i="33"/>
  <c r="Q755" i="33"/>
  <c r="P761" i="33"/>
  <c r="P766" i="33"/>
  <c r="Q771" i="33"/>
  <c r="P776" i="33"/>
  <c r="P778" i="33"/>
  <c r="P787" i="33"/>
  <c r="P835" i="33"/>
  <c r="Q792" i="33"/>
  <c r="Q796" i="33"/>
  <c r="Q800" i="33"/>
  <c r="Q804" i="33"/>
  <c r="Q808" i="33"/>
  <c r="Q812" i="33"/>
  <c r="Q816" i="33"/>
  <c r="Q820" i="33"/>
  <c r="Q824" i="33"/>
  <c r="Q828" i="33"/>
  <c r="Q832" i="33"/>
  <c r="Q844" i="33"/>
  <c r="Q851" i="33"/>
  <c r="Q840" i="33"/>
  <c r="Q854" i="33"/>
  <c r="P360" i="33"/>
  <c r="P371" i="33"/>
  <c r="Q383" i="33"/>
  <c r="Q407" i="33"/>
  <c r="P400" i="33"/>
  <c r="P413" i="33"/>
  <c r="P422" i="33"/>
  <c r="Q428" i="33"/>
  <c r="P435" i="33"/>
  <c r="P444" i="33"/>
  <c r="P452" i="33"/>
  <c r="P459" i="33"/>
  <c r="P468" i="33"/>
  <c r="P476" i="33"/>
  <c r="Q483" i="33"/>
  <c r="P491" i="33"/>
  <c r="P497" i="33"/>
  <c r="Q504" i="33"/>
  <c r="P517" i="33"/>
  <c r="P523" i="33"/>
  <c r="Q526" i="33"/>
  <c r="P530" i="33"/>
  <c r="P541" i="33"/>
  <c r="Q552" i="33"/>
  <c r="P556" i="33"/>
  <c r="P562" i="33"/>
  <c r="Q570" i="33"/>
  <c r="P577" i="33"/>
  <c r="Q590" i="33"/>
  <c r="P606" i="33"/>
  <c r="Q613" i="33"/>
  <c r="P621" i="33"/>
  <c r="P627" i="33"/>
  <c r="Q634" i="33"/>
  <c r="P642" i="33"/>
  <c r="P649" i="33"/>
  <c r="Q655" i="33"/>
  <c r="P662" i="33"/>
  <c r="P669" i="33"/>
  <c r="Q676" i="33"/>
  <c r="P684" i="33"/>
  <c r="P690" i="33"/>
  <c r="Q699" i="33"/>
  <c r="P696" i="33"/>
  <c r="P599" i="33"/>
  <c r="Q710" i="33"/>
  <c r="P716" i="33"/>
  <c r="P734" i="33"/>
  <c r="Q727" i="33"/>
  <c r="P725" i="33"/>
  <c r="P740" i="33"/>
  <c r="Q745" i="33"/>
  <c r="P751" i="33"/>
  <c r="P756" i="33"/>
  <c r="Q761" i="33"/>
  <c r="P767" i="33"/>
  <c r="P772" i="33"/>
  <c r="Q776" i="33"/>
  <c r="P779" i="33"/>
  <c r="P782" i="33"/>
  <c r="Q787" i="33"/>
  <c r="P793" i="33"/>
  <c r="P797" i="33"/>
  <c r="P801" i="33"/>
  <c r="P805" i="33"/>
  <c r="P809" i="33"/>
  <c r="P813" i="33"/>
  <c r="P817" i="33"/>
  <c r="P821" i="33"/>
  <c r="P825" i="33"/>
  <c r="P829" i="33"/>
  <c r="P838" i="33"/>
  <c r="P845" i="33"/>
  <c r="P847" i="33"/>
  <c r="P841" i="33"/>
  <c r="P860" i="33"/>
  <c r="Q364" i="33"/>
  <c r="P372" i="33"/>
  <c r="Q385" i="33"/>
  <c r="P405" i="33"/>
  <c r="P401" i="33"/>
  <c r="Q413" i="33"/>
  <c r="Q422" i="33"/>
  <c r="P431" i="33"/>
  <c r="P436" i="33"/>
  <c r="Q444" i="33"/>
  <c r="P453" i="33"/>
  <c r="P461" i="33"/>
  <c r="Q468" i="33"/>
  <c r="P477" i="33"/>
  <c r="P484" i="33"/>
  <c r="Q491" i="33"/>
  <c r="P499" i="33"/>
  <c r="P505" i="33"/>
  <c r="Q517" i="33"/>
  <c r="P534" i="33"/>
  <c r="P518" i="33"/>
  <c r="Q530" i="33"/>
  <c r="P547" i="33"/>
  <c r="P553" i="33"/>
  <c r="Q556" i="33"/>
  <c r="P564" i="33"/>
  <c r="P571" i="33"/>
  <c r="Q577" i="33"/>
  <c r="P588" i="33"/>
  <c r="P593" i="33"/>
  <c r="P607" i="33"/>
  <c r="P614" i="33"/>
  <c r="Q621" i="33"/>
  <c r="P629" i="33"/>
  <c r="P635" i="33"/>
  <c r="Q642" i="33"/>
  <c r="P650" i="33"/>
  <c r="P657" i="33"/>
  <c r="Q662" i="33"/>
  <c r="P670" i="33"/>
  <c r="P677" i="33"/>
  <c r="Q684" i="33"/>
  <c r="P691" i="33"/>
  <c r="P706" i="33"/>
  <c r="Q696" i="33"/>
  <c r="P708" i="33"/>
  <c r="P711" i="33"/>
  <c r="Q716" i="33"/>
  <c r="P720" i="33"/>
  <c r="P735" i="33"/>
  <c r="Q725" i="33"/>
  <c r="P741" i="33"/>
  <c r="P746" i="33"/>
  <c r="Q751" i="33"/>
  <c r="P757" i="33"/>
  <c r="P762" i="33"/>
  <c r="Q767" i="33"/>
  <c r="P773" i="33"/>
  <c r="P777" i="33"/>
  <c r="Q779" i="33"/>
  <c r="P783" i="33"/>
  <c r="P788" i="33"/>
  <c r="Q793" i="33"/>
  <c r="Q797" i="33"/>
  <c r="Q801" i="33"/>
  <c r="Q805" i="33"/>
  <c r="Q809" i="33"/>
  <c r="Q813" i="33"/>
  <c r="Q817" i="33"/>
  <c r="Q821" i="33"/>
  <c r="Q825" i="33"/>
  <c r="Q829" i="33"/>
  <c r="Q838" i="33"/>
  <c r="Q845" i="33"/>
  <c r="Q847" i="33"/>
  <c r="Q841" i="33"/>
  <c r="Q860" i="33"/>
  <c r="Q869" i="33"/>
  <c r="Q867" i="33"/>
  <c r="Q857" i="33"/>
  <c r="Q852" i="33"/>
  <c r="Q885" i="33"/>
  <c r="Q873" i="33"/>
  <c r="Q882" i="33"/>
  <c r="Q883" i="33"/>
  <c r="Q894" i="33"/>
  <c r="Q898" i="33"/>
  <c r="Q892" i="33"/>
  <c r="Q903" i="33"/>
  <c r="Q915" i="33"/>
  <c r="Q909" i="33"/>
  <c r="Q906" i="33"/>
  <c r="Q918" i="33"/>
  <c r="Q927" i="33"/>
  <c r="Q921" i="33"/>
  <c r="Q925" i="33"/>
  <c r="Q951" i="33"/>
  <c r="Q950" i="33"/>
  <c r="Q944" i="33"/>
  <c r="Q939" i="33"/>
  <c r="Q943" i="33"/>
  <c r="Q954" i="33"/>
  <c r="Q958" i="33"/>
  <c r="Q962" i="33"/>
  <c r="Q965" i="33"/>
  <c r="Q969" i="33"/>
  <c r="Q973" i="33"/>
  <c r="Q977" i="33"/>
  <c r="Q981" i="33"/>
  <c r="Q985" i="33"/>
  <c r="Q989" i="33"/>
  <c r="Q993" i="33"/>
  <c r="Q997" i="33"/>
  <c r="Q1001" i="33"/>
  <c r="Q1005" i="33"/>
  <c r="Q1009" i="33"/>
  <c r="Q1013" i="33"/>
  <c r="Q1017" i="33"/>
  <c r="Q1021" i="33"/>
  <c r="Q1025" i="33"/>
  <c r="Q1028" i="33"/>
  <c r="Q1034" i="33"/>
  <c r="Q1051" i="33"/>
  <c r="Q1056" i="33"/>
  <c r="Q1053" i="33"/>
  <c r="Q1047" i="33"/>
  <c r="Q1071" i="33"/>
  <c r="Q1072" i="33"/>
  <c r="Q1062" i="33"/>
  <c r="Q1066" i="33"/>
  <c r="Q1088" i="33"/>
  <c r="Q1074" i="33"/>
  <c r="Q1076" i="33"/>
  <c r="Q1079" i="33"/>
  <c r="Q1106" i="33"/>
  <c r="Q1101" i="33"/>
  <c r="Q1095" i="33"/>
  <c r="Q1099" i="33"/>
  <c r="Q1100" i="33"/>
  <c r="Q1109" i="33"/>
  <c r="Q1115" i="33"/>
  <c r="Q1112" i="33"/>
  <c r="P365" i="33"/>
  <c r="P373" i="33"/>
  <c r="P387" i="33"/>
  <c r="P399" i="33"/>
  <c r="P402" i="33"/>
  <c r="P411" i="33"/>
  <c r="P423" i="33"/>
  <c r="Q431" i="33"/>
  <c r="P438" i="33"/>
  <c r="P445" i="33"/>
  <c r="Q453" i="33"/>
  <c r="P462" i="33"/>
  <c r="P470" i="33"/>
  <c r="Q477" i="33"/>
  <c r="P485" i="33"/>
  <c r="P492" i="33"/>
  <c r="Q499" i="33"/>
  <c r="P509" i="33"/>
  <c r="P513" i="33"/>
  <c r="Q534" i="33"/>
  <c r="P519" i="33"/>
  <c r="P532" i="33"/>
  <c r="Q547" i="33"/>
  <c r="P548" i="33"/>
  <c r="P557" i="33"/>
  <c r="Q564" i="33"/>
  <c r="P573" i="33"/>
  <c r="P575" i="33"/>
  <c r="Q588" i="33"/>
  <c r="P594" i="33"/>
  <c r="P601" i="33"/>
  <c r="Q607" i="33"/>
  <c r="P615" i="33"/>
  <c r="P622" i="33"/>
  <c r="Q629" i="33"/>
  <c r="P637" i="33"/>
  <c r="P643" i="33"/>
  <c r="Q650" i="33"/>
  <c r="P707" i="33"/>
  <c r="P664" i="33"/>
  <c r="Q670" i="33"/>
  <c r="P678" i="33"/>
  <c r="P685" i="33"/>
  <c r="Q691" i="33"/>
  <c r="P692" i="33"/>
  <c r="P700" i="33"/>
  <c r="Q708" i="33"/>
  <c r="P712" i="33"/>
  <c r="P717" i="33"/>
  <c r="Q720" i="33"/>
  <c r="P732" i="33"/>
  <c r="P726" i="33"/>
  <c r="Q741" i="33"/>
  <c r="P747" i="33"/>
  <c r="P752" i="33"/>
  <c r="Q757" i="33"/>
  <c r="P763" i="33"/>
  <c r="P768" i="33"/>
  <c r="Q773" i="33"/>
  <c r="P834" i="33"/>
  <c r="P780" i="33"/>
  <c r="Q783" i="33"/>
  <c r="P789" i="33"/>
  <c r="P837" i="33"/>
  <c r="P794" i="33"/>
  <c r="P798" i="33"/>
  <c r="P802" i="33"/>
  <c r="P806" i="33"/>
  <c r="P810" i="33"/>
  <c r="P814" i="33"/>
  <c r="P818" i="33"/>
  <c r="P822" i="33"/>
  <c r="P826" i="33"/>
  <c r="P830" i="33"/>
  <c r="P839" i="33"/>
  <c r="P846" i="33"/>
  <c r="P848" i="33"/>
  <c r="P842" i="33"/>
  <c r="P870" i="33"/>
  <c r="P861" i="33"/>
  <c r="P863" i="33"/>
  <c r="P858" i="33"/>
  <c r="P871" i="33"/>
  <c r="P881" i="33"/>
  <c r="P874" i="33"/>
  <c r="P877" i="33"/>
  <c r="P879" i="33"/>
  <c r="P897" i="33"/>
  <c r="P889" i="33"/>
  <c r="P893" i="33"/>
  <c r="P901" i="33"/>
  <c r="P914" i="33"/>
  <c r="P910" i="33"/>
  <c r="P911" i="33"/>
  <c r="P919" i="33"/>
  <c r="P920" i="33"/>
  <c r="P922" i="33"/>
  <c r="P930" i="33"/>
  <c r="P949" i="33"/>
  <c r="P935" i="33"/>
  <c r="P945" i="33"/>
  <c r="P940" i="33"/>
  <c r="P946" i="33"/>
  <c r="P955" i="33"/>
  <c r="P959" i="33"/>
  <c r="P1030" i="33"/>
  <c r="P966" i="33"/>
  <c r="P970" i="33"/>
  <c r="P974" i="33"/>
  <c r="P978" i="33"/>
  <c r="P982" i="33"/>
  <c r="P986" i="33"/>
  <c r="P990" i="33"/>
  <c r="P994" i="33"/>
  <c r="P998" i="33"/>
  <c r="P1002" i="33"/>
  <c r="P1006" i="33"/>
  <c r="P1010" i="33"/>
  <c r="P1014" i="33"/>
  <c r="P1018" i="33"/>
  <c r="P1022" i="33"/>
  <c r="P1026" i="33"/>
  <c r="P1029" i="33"/>
  <c r="P1033" i="33"/>
  <c r="P1050" i="33"/>
  <c r="P1039" i="33"/>
  <c r="P1043" i="33"/>
  <c r="P1054" i="33"/>
  <c r="P1048" i="33"/>
  <c r="P1057" i="33"/>
  <c r="P1059" i="33"/>
  <c r="P1063" i="33"/>
  <c r="P1067" i="33"/>
  <c r="P1081" i="33"/>
  <c r="P1075" i="33"/>
  <c r="P1077" i="33"/>
  <c r="P1085" i="33"/>
  <c r="P1090" i="33"/>
  <c r="P1092" i="33"/>
  <c r="P1096" i="33"/>
  <c r="P1102" i="33"/>
  <c r="P1105" i="33"/>
  <c r="Q375" i="33"/>
  <c r="Q373" i="33"/>
  <c r="Q387" i="33"/>
  <c r="Q388" i="33"/>
  <c r="P377" i="33"/>
  <c r="Q411" i="33"/>
  <c r="P424" i="33"/>
  <c r="P432" i="33"/>
  <c r="Q438" i="33"/>
  <c r="P447" i="33"/>
  <c r="P454" i="33"/>
  <c r="Q462" i="33"/>
  <c r="P471" i="33"/>
  <c r="P479" i="33"/>
  <c r="Q485" i="33"/>
  <c r="P493" i="33"/>
  <c r="P500" i="33"/>
  <c r="Q509" i="33"/>
  <c r="P515" i="33"/>
  <c r="P524" i="33"/>
  <c r="Q519" i="33"/>
  <c r="P535" i="33"/>
  <c r="P543" i="33"/>
  <c r="Q548" i="33"/>
  <c r="P558" i="33"/>
  <c r="P565" i="33"/>
  <c r="Q573" i="33"/>
  <c r="P576" i="33"/>
  <c r="P585" i="33"/>
  <c r="Q594" i="33"/>
  <c r="P602" i="33"/>
  <c r="P609" i="33"/>
  <c r="Q615" i="33"/>
  <c r="P623" i="33"/>
  <c r="P630" i="33"/>
  <c r="Q637" i="33"/>
  <c r="P645" i="33"/>
  <c r="P651" i="33"/>
  <c r="Q707" i="33"/>
  <c r="P665" i="33"/>
  <c r="P672" i="33"/>
  <c r="Q678" i="33"/>
  <c r="P686" i="33"/>
  <c r="P698" i="33"/>
  <c r="Q692" i="33"/>
  <c r="P701" i="33"/>
  <c r="P697" i="33"/>
  <c r="Q712" i="33"/>
  <c r="P718" i="33"/>
  <c r="P733" i="33"/>
  <c r="Q732" i="33"/>
  <c r="P728" i="33"/>
  <c r="P742" i="33"/>
  <c r="Q747" i="33"/>
  <c r="P753" i="33"/>
  <c r="P758" i="33"/>
  <c r="Q763" i="33"/>
  <c r="P769" i="33"/>
  <c r="P774" i="33"/>
  <c r="Q834" i="33"/>
  <c r="P781" i="33"/>
  <c r="P784" i="33"/>
  <c r="Q789" i="33"/>
  <c r="Q837" i="33"/>
  <c r="Q794" i="33"/>
  <c r="Q798" i="33"/>
  <c r="Q802" i="33"/>
  <c r="Q806" i="33"/>
  <c r="Q810" i="33"/>
  <c r="Q814" i="33"/>
  <c r="Q818" i="33"/>
  <c r="Q822" i="33"/>
  <c r="Q826" i="33"/>
  <c r="Q830" i="33"/>
  <c r="Q839" i="33"/>
  <c r="Q846" i="33"/>
  <c r="Q848" i="33"/>
  <c r="Q842" i="33"/>
  <c r="Q870" i="33"/>
  <c r="Q861" i="33"/>
  <c r="Q863" i="33"/>
  <c r="Q858" i="33"/>
  <c r="Q871" i="33"/>
  <c r="Q881" i="33"/>
  <c r="Q874" i="33"/>
  <c r="P374" i="33"/>
  <c r="P380" i="33"/>
  <c r="P393" i="33"/>
  <c r="P392" i="33"/>
  <c r="P390" i="33"/>
  <c r="Q414" i="33"/>
  <c r="Q424" i="33"/>
  <c r="P433" i="33"/>
  <c r="P439" i="33"/>
  <c r="P448" i="33"/>
  <c r="Q456" i="33"/>
  <c r="P463" i="33"/>
  <c r="P472" i="33"/>
  <c r="P480" i="33"/>
  <c r="P487" i="33"/>
  <c r="Q493" i="33"/>
  <c r="P501" i="33"/>
  <c r="P510" i="33"/>
  <c r="Q515" i="33"/>
  <c r="P538" i="33"/>
  <c r="P537" i="33"/>
  <c r="Q535" i="33"/>
  <c r="P545" i="33"/>
  <c r="P550" i="33"/>
  <c r="Q558" i="33"/>
  <c r="P566" i="33"/>
  <c r="P574" i="33"/>
  <c r="Q576" i="33"/>
  <c r="P591" i="33"/>
  <c r="P595" i="33"/>
  <c r="Q602" i="33"/>
  <c r="P610" i="33"/>
  <c r="P617" i="33"/>
  <c r="Q623" i="33"/>
  <c r="P631" i="33"/>
  <c r="P638" i="33"/>
  <c r="Q645" i="33"/>
  <c r="P653" i="33"/>
  <c r="P658" i="33"/>
  <c r="Q665" i="33"/>
  <c r="P673" i="33"/>
  <c r="P680" i="33"/>
  <c r="Q686" i="33"/>
  <c r="P704" i="33"/>
  <c r="P693" i="33"/>
  <c r="Q701" i="33"/>
  <c r="P703" i="33"/>
  <c r="P713" i="33"/>
  <c r="Q718" i="33"/>
  <c r="P721" i="33"/>
  <c r="P722" i="33"/>
  <c r="Q728" i="33"/>
  <c r="P743" i="33"/>
  <c r="P748" i="33"/>
  <c r="Q753" i="33"/>
  <c r="P759" i="33"/>
  <c r="P764" i="33"/>
  <c r="Q769" i="33"/>
  <c r="P833" i="33"/>
  <c r="P737" i="33"/>
  <c r="Q781" i="33"/>
  <c r="P785" i="33"/>
  <c r="P790" i="33"/>
  <c r="P836" i="33"/>
  <c r="P795" i="33"/>
  <c r="P799" i="33"/>
  <c r="P803" i="33"/>
  <c r="P807" i="33"/>
  <c r="P811" i="33"/>
  <c r="P815" i="33"/>
  <c r="P819" i="33"/>
  <c r="P823" i="33"/>
  <c r="P827" i="33"/>
  <c r="P831" i="33"/>
  <c r="P843" i="33"/>
  <c r="P850" i="33"/>
  <c r="P849" i="33"/>
  <c r="P853" i="33"/>
  <c r="P866" i="33"/>
  <c r="P865" i="33"/>
  <c r="P855" i="33"/>
  <c r="P859" i="33"/>
  <c r="P880" i="33"/>
  <c r="P886" i="33"/>
  <c r="P875" i="33"/>
  <c r="P878" i="33"/>
  <c r="P896" i="33"/>
  <c r="P888" i="33"/>
  <c r="P890" i="33"/>
  <c r="P895" i="33"/>
  <c r="P907" i="33"/>
  <c r="P916" i="33"/>
  <c r="P904" i="33"/>
  <c r="P913" i="33"/>
  <c r="P926" i="33"/>
  <c r="P928" i="33"/>
  <c r="P923" i="33"/>
  <c r="P932" i="33"/>
  <c r="P936" i="33"/>
  <c r="P947" i="33"/>
  <c r="P937" i="33"/>
  <c r="P941" i="33"/>
  <c r="P934" i="33"/>
  <c r="P956" i="33"/>
  <c r="P960" i="33"/>
  <c r="P963" i="33"/>
  <c r="P967" i="33"/>
  <c r="P971" i="33"/>
  <c r="P975" i="33"/>
  <c r="P979" i="33"/>
  <c r="P983" i="33"/>
  <c r="P987" i="33"/>
  <c r="P991" i="33"/>
  <c r="P995" i="33"/>
  <c r="P999" i="33"/>
  <c r="P1003" i="33"/>
  <c r="P1007" i="33"/>
  <c r="P1011" i="33"/>
  <c r="P1015" i="33"/>
  <c r="P1019" i="33"/>
  <c r="P1023" i="33"/>
  <c r="P1027" i="33"/>
  <c r="P1031" i="33"/>
  <c r="P1032" i="33"/>
  <c r="P1055" i="33"/>
  <c r="P1042" i="33"/>
  <c r="P1044" i="33"/>
  <c r="P1045" i="33"/>
  <c r="P1049" i="33"/>
  <c r="P1058" i="33"/>
  <c r="P1060" i="33"/>
  <c r="P1064" i="33"/>
  <c r="P1069" i="33"/>
  <c r="P1082" i="33"/>
  <c r="P1087" i="33"/>
  <c r="P1078" i="33"/>
  <c r="P1084" i="33"/>
  <c r="P1091" i="33"/>
  <c r="P1093" i="33"/>
  <c r="P1097" i="33"/>
  <c r="P1103" i="33"/>
  <c r="P1104" i="33"/>
  <c r="P1113" i="33"/>
  <c r="P1117" i="33"/>
  <c r="P1120" i="33"/>
  <c r="P368" i="33"/>
  <c r="P381" i="33"/>
  <c r="P398" i="33"/>
  <c r="P394" i="33"/>
  <c r="P391" i="33"/>
  <c r="P418" i="33"/>
  <c r="Q426" i="33"/>
  <c r="P507" i="33"/>
  <c r="Q440" i="33"/>
  <c r="Q448" i="33"/>
  <c r="P457" i="33"/>
  <c r="Q465" i="33"/>
  <c r="Q472" i="33"/>
  <c r="Q480" i="33"/>
  <c r="P488" i="33"/>
  <c r="P495" i="33"/>
  <c r="Q501" i="33"/>
  <c r="P512" i="33"/>
  <c r="P520" i="33"/>
  <c r="Q538" i="33"/>
  <c r="P528" i="33"/>
  <c r="P533" i="33"/>
  <c r="Q545" i="33"/>
  <c r="P554" i="33"/>
  <c r="P560" i="33"/>
  <c r="Q566" i="33"/>
  <c r="P578" i="33"/>
  <c r="P582" i="33"/>
  <c r="Q591" i="33"/>
  <c r="P597" i="33"/>
  <c r="P603" i="33"/>
  <c r="Q610" i="33"/>
  <c r="P618" i="33"/>
  <c r="P625" i="33"/>
  <c r="Q631" i="33"/>
  <c r="P639" i="33"/>
  <c r="P646" i="33"/>
  <c r="Q653" i="33"/>
  <c r="P660" i="33"/>
  <c r="P666" i="33"/>
  <c r="Q673" i="33"/>
  <c r="P681" i="33"/>
  <c r="P688" i="33"/>
  <c r="Q704" i="33"/>
  <c r="P694" i="33"/>
  <c r="P587" i="33"/>
  <c r="Q703" i="33"/>
  <c r="P714" i="33"/>
  <c r="P730" i="33"/>
  <c r="Q721" i="33"/>
  <c r="P723" i="33"/>
  <c r="P729" i="33"/>
  <c r="Q743" i="33"/>
  <c r="P749" i="33"/>
  <c r="P754" i="33"/>
  <c r="Q759" i="33"/>
  <c r="P765" i="33"/>
  <c r="P770" i="33"/>
  <c r="Q833" i="33"/>
  <c r="P738" i="33"/>
  <c r="Q785" i="33"/>
  <c r="P791" i="33"/>
  <c r="Q836" i="33"/>
  <c r="Q795" i="33"/>
  <c r="Q799" i="33"/>
  <c r="Q803" i="33"/>
  <c r="Q807" i="33"/>
  <c r="Q811" i="33"/>
  <c r="Q815" i="33"/>
  <c r="Q819" i="33"/>
  <c r="Q823" i="33"/>
  <c r="Q827" i="33"/>
  <c r="Q831" i="33"/>
  <c r="Q843" i="33"/>
  <c r="Q850" i="33"/>
  <c r="Q849" i="33"/>
  <c r="Q853" i="33"/>
  <c r="Q866" i="33"/>
  <c r="Q865" i="33"/>
  <c r="Q855" i="33"/>
  <c r="Q859" i="33"/>
  <c r="Q880" i="33"/>
  <c r="Q886" i="33"/>
  <c r="Q875" i="33"/>
  <c r="Q878" i="33"/>
  <c r="Q896" i="33"/>
  <c r="Q888" i="33"/>
  <c r="Q890" i="33"/>
  <c r="Q895" i="33"/>
  <c r="Q907" i="33"/>
  <c r="Q916" i="33"/>
  <c r="Q904" i="33"/>
  <c r="Q913" i="33"/>
  <c r="Q926" i="33"/>
  <c r="Q928" i="33"/>
  <c r="Q923" i="33"/>
  <c r="Q932" i="33"/>
  <c r="Q936" i="33"/>
  <c r="Q947" i="33"/>
  <c r="Q937" i="33"/>
  <c r="Q941" i="33"/>
  <c r="Q934" i="33"/>
  <c r="Q956" i="33"/>
  <c r="Q960" i="33"/>
  <c r="Q963" i="33"/>
  <c r="Q967" i="33"/>
  <c r="Q971" i="33"/>
  <c r="Q975" i="33"/>
  <c r="Q979" i="33"/>
  <c r="Q983" i="33"/>
  <c r="Q987" i="33"/>
  <c r="Q991" i="33"/>
  <c r="Q995" i="33"/>
  <c r="Q999" i="33"/>
  <c r="Q1003" i="33"/>
  <c r="Q1007" i="33"/>
  <c r="Q1011" i="33"/>
  <c r="Q1015" i="33"/>
  <c r="Q1019" i="33"/>
  <c r="Q1023" i="33"/>
  <c r="Q1027" i="33"/>
  <c r="Q1031" i="33"/>
  <c r="Q1032" i="33"/>
  <c r="Q1055" i="33"/>
  <c r="Q1042" i="33"/>
  <c r="Q1044" i="33"/>
  <c r="Q1045" i="33"/>
  <c r="Q1049" i="33"/>
  <c r="Q1058" i="33"/>
  <c r="Q1060" i="33"/>
  <c r="Q1064" i="33"/>
  <c r="Q1069" i="33"/>
  <c r="Q1082" i="33"/>
  <c r="Q1087" i="33"/>
  <c r="Q1078" i="33"/>
  <c r="Q1084" i="33"/>
  <c r="Q1091" i="33"/>
  <c r="Q1093" i="33"/>
  <c r="Q1097" i="33"/>
  <c r="Q1103" i="33"/>
  <c r="Q1104" i="33"/>
  <c r="Q1113" i="33"/>
  <c r="Q1117" i="33"/>
  <c r="Q1120" i="33"/>
  <c r="P828" i="33"/>
  <c r="P869" i="33"/>
  <c r="Q864" i="33"/>
  <c r="P876" i="33"/>
  <c r="P899" i="33"/>
  <c r="P891" i="33"/>
  <c r="P917" i="33"/>
  <c r="P905" i="33"/>
  <c r="P933" i="33"/>
  <c r="P924" i="33"/>
  <c r="P952" i="33"/>
  <c r="P938" i="33"/>
  <c r="P953" i="33"/>
  <c r="P961" i="33"/>
  <c r="P968" i="33"/>
  <c r="P976" i="33"/>
  <c r="P984" i="33"/>
  <c r="P992" i="33"/>
  <c r="P1000" i="33"/>
  <c r="P1008" i="33"/>
  <c r="P1016" i="33"/>
  <c r="P1024" i="33"/>
  <c r="P1035" i="33"/>
  <c r="Q1050" i="33"/>
  <c r="Q1043" i="33"/>
  <c r="Q1048" i="33"/>
  <c r="Q1059" i="33"/>
  <c r="Q1067" i="33"/>
  <c r="Q1075" i="33"/>
  <c r="Q1085" i="33"/>
  <c r="Q1092" i="33"/>
  <c r="Q1102" i="33"/>
  <c r="P1110" i="33"/>
  <c r="Q1122" i="33"/>
  <c r="P1118" i="33"/>
  <c r="P1133" i="33"/>
  <c r="P1131" i="33"/>
  <c r="P1137" i="33"/>
  <c r="P1141" i="33"/>
  <c r="P1145" i="33"/>
  <c r="P1149" i="33"/>
  <c r="P1153" i="33"/>
  <c r="P1157" i="33"/>
  <c r="P1161" i="33"/>
  <c r="P1165" i="33"/>
  <c r="P1169" i="33"/>
  <c r="P1173" i="33"/>
  <c r="P1177" i="33"/>
  <c r="P1181" i="33"/>
  <c r="P1185" i="33"/>
  <c r="P1189" i="33"/>
  <c r="P1193" i="33"/>
  <c r="P1197" i="33"/>
  <c r="P1201" i="33"/>
  <c r="P1205" i="33"/>
  <c r="P1209" i="33"/>
  <c r="P1213" i="33"/>
  <c r="P1217" i="33"/>
  <c r="P1221" i="33"/>
  <c r="P1225" i="33"/>
  <c r="P1229" i="33"/>
  <c r="P1233" i="33"/>
  <c r="P1237" i="33"/>
  <c r="P1239" i="33"/>
  <c r="P1266" i="33"/>
  <c r="P1267" i="33"/>
  <c r="P1243" i="33"/>
  <c r="P1247" i="33"/>
  <c r="P1251" i="33"/>
  <c r="P1269" i="33"/>
  <c r="P1273" i="33"/>
  <c r="P1276" i="33"/>
  <c r="P1295" i="33"/>
  <c r="P1299" i="33"/>
  <c r="P1303" i="33"/>
  <c r="P1307" i="33"/>
  <c r="P832" i="33"/>
  <c r="P862" i="33"/>
  <c r="P852" i="33"/>
  <c r="Q876" i="33"/>
  <c r="Q899" i="33"/>
  <c r="Q891" i="33"/>
  <c r="Q917" i="33"/>
  <c r="Q905" i="33"/>
  <c r="Q933" i="33"/>
  <c r="Q924" i="33"/>
  <c r="Q952" i="33"/>
  <c r="Q938" i="33"/>
  <c r="Q953" i="33"/>
  <c r="Q961" i="33"/>
  <c r="Q968" i="33"/>
  <c r="Q976" i="33"/>
  <c r="Q984" i="33"/>
  <c r="Q992" i="33"/>
  <c r="Q1000" i="33"/>
  <c r="Q1008" i="33"/>
  <c r="Q1016" i="33"/>
  <c r="Q1024" i="33"/>
  <c r="Q1035" i="33"/>
  <c r="P1038" i="33"/>
  <c r="P1052" i="33"/>
  <c r="P1041" i="33"/>
  <c r="P1061" i="33"/>
  <c r="P1070" i="33"/>
  <c r="P1083" i="33"/>
  <c r="P1080" i="33"/>
  <c r="P1094" i="33"/>
  <c r="P1107" i="33"/>
  <c r="Q1110" i="33"/>
  <c r="P1112" i="33"/>
  <c r="Q1118" i="33"/>
  <c r="Q1133" i="33"/>
  <c r="Q1131" i="33"/>
  <c r="Q1137" i="33"/>
  <c r="Q1141" i="33"/>
  <c r="Q1145" i="33"/>
  <c r="Q1149" i="33"/>
  <c r="Q1153" i="33"/>
  <c r="Q1157" i="33"/>
  <c r="Q1161" i="33"/>
  <c r="Q1165" i="33"/>
  <c r="Q1169" i="33"/>
  <c r="Q1173" i="33"/>
  <c r="Q1177" i="33"/>
  <c r="Q1181" i="33"/>
  <c r="Q1185" i="33"/>
  <c r="Q1189" i="33"/>
  <c r="Q1193" i="33"/>
  <c r="Q1197" i="33"/>
  <c r="Q1201" i="33"/>
  <c r="Q1205" i="33"/>
  <c r="Q1209" i="33"/>
  <c r="Q1213" i="33"/>
  <c r="Q1217" i="33"/>
  <c r="Q1221" i="33"/>
  <c r="Q1225" i="33"/>
  <c r="Q1229" i="33"/>
  <c r="Q1233" i="33"/>
  <c r="Q1237" i="33"/>
  <c r="Q1239" i="33"/>
  <c r="Q1266" i="33"/>
  <c r="Q1267" i="33"/>
  <c r="Q1243" i="33"/>
  <c r="Q1247" i="33"/>
  <c r="Q1251" i="33"/>
  <c r="Q1269" i="33"/>
  <c r="Q1273" i="33"/>
  <c r="Q1276" i="33"/>
  <c r="Q1295" i="33"/>
  <c r="Q1299" i="33"/>
  <c r="Q1303" i="33"/>
  <c r="Q1307" i="33"/>
  <c r="Q1311" i="33"/>
  <c r="Q1315" i="33"/>
  <c r="Q1319" i="33"/>
  <c r="Q1323" i="33"/>
  <c r="Q1327" i="33"/>
  <c r="Q1331" i="33"/>
  <c r="Q1358" i="33"/>
  <c r="Q1338" i="33"/>
  <c r="Q1342" i="33"/>
  <c r="P844" i="33"/>
  <c r="Q862" i="33"/>
  <c r="P884" i="33"/>
  <c r="P882" i="33"/>
  <c r="P894" i="33"/>
  <c r="P892" i="33"/>
  <c r="P915" i="33"/>
  <c r="P906" i="33"/>
  <c r="P927" i="33"/>
  <c r="P925" i="33"/>
  <c r="P950" i="33"/>
  <c r="P939" i="33"/>
  <c r="P954" i="33"/>
  <c r="P962" i="33"/>
  <c r="P969" i="33"/>
  <c r="P977" i="33"/>
  <c r="P985" i="33"/>
  <c r="P993" i="33"/>
  <c r="P1001" i="33"/>
  <c r="P1009" i="33"/>
  <c r="P1017" i="33"/>
  <c r="P1025" i="33"/>
  <c r="P1034" i="33"/>
  <c r="Q1038" i="33"/>
  <c r="Q1052" i="33"/>
  <c r="Q1041" i="33"/>
  <c r="Q1061" i="33"/>
  <c r="Q1070" i="33"/>
  <c r="Q1083" i="33"/>
  <c r="Q1080" i="33"/>
  <c r="Q1094" i="33"/>
  <c r="Q1107" i="33"/>
  <c r="P1114" i="33"/>
  <c r="P1111" i="33"/>
  <c r="P1119" i="33"/>
  <c r="P1132" i="33"/>
  <c r="P1134" i="33"/>
  <c r="P1138" i="33"/>
  <c r="P1142" i="33"/>
  <c r="P1146" i="33"/>
  <c r="P1150" i="33"/>
  <c r="P851" i="33"/>
  <c r="P867" i="33"/>
  <c r="Q884" i="33"/>
  <c r="Q877" i="33"/>
  <c r="Q897" i="33"/>
  <c r="Q893" i="33"/>
  <c r="Q914" i="33"/>
  <c r="Q911" i="33"/>
  <c r="Q920" i="33"/>
  <c r="Q930" i="33"/>
  <c r="Q935" i="33"/>
  <c r="Q940" i="33"/>
  <c r="Q955" i="33"/>
  <c r="Q1030" i="33"/>
  <c r="Q970" i="33"/>
  <c r="Q978" i="33"/>
  <c r="Q986" i="33"/>
  <c r="Q994" i="33"/>
  <c r="Q1002" i="33"/>
  <c r="Q1010" i="33"/>
  <c r="Q1018" i="33"/>
  <c r="Q1026" i="33"/>
  <c r="Q1033" i="33"/>
  <c r="P1051" i="33"/>
  <c r="P1053" i="33"/>
  <c r="P1071" i="33"/>
  <c r="P1062" i="33"/>
  <c r="P1088" i="33"/>
  <c r="P1076" i="33"/>
  <c r="P1106" i="33"/>
  <c r="P1095" i="33"/>
  <c r="P1100" i="33"/>
  <c r="Q1114" i="33"/>
  <c r="Q1111" i="33"/>
  <c r="Q1119" i="33"/>
  <c r="Q1132" i="33"/>
  <c r="Q1134" i="33"/>
  <c r="Q1138" i="33"/>
  <c r="Q1142" i="33"/>
  <c r="Q1146" i="33"/>
  <c r="Q1150" i="33"/>
  <c r="Q1154" i="33"/>
  <c r="Q1158" i="33"/>
  <c r="Q1162" i="33"/>
  <c r="Q1166" i="33"/>
  <c r="Q1170" i="33"/>
  <c r="Q1174" i="33"/>
  <c r="Q1178" i="33"/>
  <c r="Q1182" i="33"/>
  <c r="Q1186" i="33"/>
  <c r="Q1190" i="33"/>
  <c r="Q1194" i="33"/>
  <c r="Q1198" i="33"/>
  <c r="Q1202" i="33"/>
  <c r="Q1206" i="33"/>
  <c r="Q1210" i="33"/>
  <c r="Q1214" i="33"/>
  <c r="Q1218" i="33"/>
  <c r="Q1222" i="33"/>
  <c r="Q1226" i="33"/>
  <c r="Q1230" i="33"/>
  <c r="Q1234" i="33"/>
  <c r="Q1263" i="33"/>
  <c r="Q1264" i="33"/>
  <c r="Q1240" i="33"/>
  <c r="Q1281" i="33"/>
  <c r="Q1244" i="33"/>
  <c r="Q1248" i="33"/>
  <c r="Q1252" i="33"/>
  <c r="Q1270" i="33"/>
  <c r="Q1274" i="33"/>
  <c r="Q1292" i="33"/>
  <c r="Q1296" i="33"/>
  <c r="Q1300" i="33"/>
  <c r="Q1304" i="33"/>
  <c r="Q1308" i="33"/>
  <c r="Q1312" i="33"/>
  <c r="Q1316" i="33"/>
  <c r="Q1320" i="33"/>
  <c r="Q1324" i="33"/>
  <c r="Q1328" i="33"/>
  <c r="Q1332" i="33"/>
  <c r="Q1335" i="33"/>
  <c r="Q1339" i="33"/>
  <c r="Q1355" i="33"/>
  <c r="Q1345" i="33"/>
  <c r="Q1349" i="33"/>
  <c r="Q1360" i="33"/>
  <c r="Q1394" i="33"/>
  <c r="Q1402" i="33"/>
  <c r="Q1410" i="33"/>
  <c r="Q1385" i="33"/>
  <c r="Q1389" i="33"/>
  <c r="Q1406" i="33"/>
  <c r="Q1433" i="33"/>
  <c r="Q1442" i="33"/>
  <c r="Q1440" i="33"/>
  <c r="Q1437" i="33"/>
  <c r="Q1422" i="33"/>
  <c r="Q1426" i="33"/>
  <c r="Q1441" i="33"/>
  <c r="Q1461" i="33"/>
  <c r="Q1478" i="33"/>
  <c r="Q1465" i="33"/>
  <c r="Q1469" i="33"/>
  <c r="Q1493" i="33"/>
  <c r="Q1488" i="33"/>
  <c r="Q1505" i="33"/>
  <c r="Q1510" i="33"/>
  <c r="Q1506" i="33"/>
  <c r="Q1531" i="33"/>
  <c r="Q1527" i="33"/>
  <c r="Q1539" i="33"/>
  <c r="Q1545" i="33"/>
  <c r="Q1547" i="33"/>
  <c r="Q1551" i="33"/>
  <c r="Q1555" i="33"/>
  <c r="Q1559" i="33"/>
  <c r="Q1563" i="33"/>
  <c r="Q1567" i="33"/>
  <c r="Q1571" i="33"/>
  <c r="Q1575" i="33"/>
  <c r="Q1579" i="33"/>
  <c r="Q1583" i="33"/>
  <c r="Q1587" i="33"/>
  <c r="Q1591" i="33"/>
  <c r="Q1619" i="33"/>
  <c r="Q1598" i="33"/>
  <c r="Q1602" i="33"/>
  <c r="Q1606" i="33"/>
  <c r="Q1610" i="33"/>
  <c r="Q1612" i="33"/>
  <c r="Q1622" i="33"/>
  <c r="Q1655" i="33"/>
  <c r="Q1660" i="33"/>
  <c r="Q1662" i="33"/>
  <c r="Q1673" i="33"/>
  <c r="Q1678" i="33"/>
  <c r="Q1686" i="33"/>
  <c r="Q1683" i="33"/>
  <c r="Q1699" i="33"/>
  <c r="Q1711" i="33"/>
  <c r="Q1717" i="33"/>
  <c r="Q1712" i="33"/>
  <c r="Q1722" i="33"/>
  <c r="Q1734" i="33"/>
  <c r="P840" i="33"/>
  <c r="P856" i="33"/>
  <c r="P885" i="33"/>
  <c r="P887" i="33"/>
  <c r="P900" i="33"/>
  <c r="P902" i="33"/>
  <c r="P908" i="33"/>
  <c r="P912" i="33"/>
  <c r="P929" i="33"/>
  <c r="P931" i="33"/>
  <c r="P948" i="33"/>
  <c r="P942" i="33"/>
  <c r="P957" i="33"/>
  <c r="P964" i="33"/>
  <c r="P972" i="33"/>
  <c r="P980" i="33"/>
  <c r="P988" i="33"/>
  <c r="P996" i="33"/>
  <c r="P1004" i="33"/>
  <c r="P1012" i="33"/>
  <c r="P1020" i="33"/>
  <c r="P1036" i="33"/>
  <c r="Q1039" i="33"/>
  <c r="Q1054" i="33"/>
  <c r="Q1057" i="33"/>
  <c r="Q1063" i="33"/>
  <c r="Q1081" i="33"/>
  <c r="Q1077" i="33"/>
  <c r="Q1090" i="33"/>
  <c r="Q1096" i="33"/>
  <c r="Q1105" i="33"/>
  <c r="P1115" i="33"/>
  <c r="P1123" i="33"/>
  <c r="P1127" i="33"/>
  <c r="P1129" i="33"/>
  <c r="P1135" i="33"/>
  <c r="P1139" i="33"/>
  <c r="P1143" i="33"/>
  <c r="P1147" i="33"/>
  <c r="P1151" i="33"/>
  <c r="P1155" i="33"/>
  <c r="P1159" i="33"/>
  <c r="P1163" i="33"/>
  <c r="P1167" i="33"/>
  <c r="P1171" i="33"/>
  <c r="P1175" i="33"/>
  <c r="P1179" i="33"/>
  <c r="P1183" i="33"/>
  <c r="P1187" i="33"/>
  <c r="P1191" i="33"/>
  <c r="P1195" i="33"/>
  <c r="P1199" i="33"/>
  <c r="P1203" i="33"/>
  <c r="P1207" i="33"/>
  <c r="P1211" i="33"/>
  <c r="P1215" i="33"/>
  <c r="P1219" i="33"/>
  <c r="P1223" i="33"/>
  <c r="P1227" i="33"/>
  <c r="P1231" i="33"/>
  <c r="P1235" i="33"/>
  <c r="P1238" i="33"/>
  <c r="P1279" i="33"/>
  <c r="P1277" i="33"/>
  <c r="P1241" i="33"/>
  <c r="P1245" i="33"/>
  <c r="P1249" i="33"/>
  <c r="P1278" i="33"/>
  <c r="P1271" i="33"/>
  <c r="P1275" i="33"/>
  <c r="P1293" i="33"/>
  <c r="P1297" i="33"/>
  <c r="P1301" i="33"/>
  <c r="P1305" i="33"/>
  <c r="P1309" i="33"/>
  <c r="P1313" i="33"/>
  <c r="P1317" i="33"/>
  <c r="P1321" i="33"/>
  <c r="P1325" i="33"/>
  <c r="P1329" i="33"/>
  <c r="P1333" i="33"/>
  <c r="P1336" i="33"/>
  <c r="P1340" i="33"/>
  <c r="P854" i="33"/>
  <c r="Q856" i="33"/>
  <c r="P872" i="33"/>
  <c r="Q887" i="33"/>
  <c r="Q900" i="33"/>
  <c r="Q902" i="33"/>
  <c r="Q908" i="33"/>
  <c r="Q912" i="33"/>
  <c r="Q929" i="33"/>
  <c r="Q931" i="33"/>
  <c r="Q948" i="33"/>
  <c r="Q942" i="33"/>
  <c r="Q957" i="33"/>
  <c r="Q964" i="33"/>
  <c r="Q972" i="33"/>
  <c r="Q980" i="33"/>
  <c r="Q988" i="33"/>
  <c r="Q996" i="33"/>
  <c r="Q1004" i="33"/>
  <c r="Q1012" i="33"/>
  <c r="Q1020" i="33"/>
  <c r="Q1036" i="33"/>
  <c r="P1040" i="33"/>
  <c r="P1046" i="33"/>
  <c r="P1068" i="33"/>
  <c r="P1065" i="33"/>
  <c r="P1073" i="33"/>
  <c r="P1086" i="33"/>
  <c r="P1089" i="33"/>
  <c r="P1098" i="33"/>
  <c r="P1108" i="33"/>
  <c r="P1116" i="33"/>
  <c r="Q1123" i="33"/>
  <c r="Q1127" i="33"/>
  <c r="Q1129" i="33"/>
  <c r="Q1135" i="33"/>
  <c r="Q1139" i="33"/>
  <c r="Q1143" i="33"/>
  <c r="Q1147" i="33"/>
  <c r="Q1151" i="33"/>
  <c r="Q1155" i="33"/>
  <c r="Q1159" i="33"/>
  <c r="Q1163" i="33"/>
  <c r="Q1167" i="33"/>
  <c r="Q1171" i="33"/>
  <c r="Q1175" i="33"/>
  <c r="Q1179" i="33"/>
  <c r="Q1183" i="33"/>
  <c r="Q1187" i="33"/>
  <c r="Q1191" i="33"/>
  <c r="Q1195" i="33"/>
  <c r="Q1199" i="33"/>
  <c r="Q1203" i="33"/>
  <c r="Q1207" i="33"/>
  <c r="Q1211" i="33"/>
  <c r="Q1215" i="33"/>
  <c r="Q1219" i="33"/>
  <c r="Q1223" i="33"/>
  <c r="Q1227" i="33"/>
  <c r="Q1231" i="33"/>
  <c r="Q1235" i="33"/>
  <c r="Q1238" i="33"/>
  <c r="Q1279" i="33"/>
  <c r="Q1277" i="33"/>
  <c r="Q1241" i="33"/>
  <c r="Q1245" i="33"/>
  <c r="Q1249" i="33"/>
  <c r="Q1278" i="33"/>
  <c r="Q1271" i="33"/>
  <c r="Q1275" i="33"/>
  <c r="Q1293" i="33"/>
  <c r="Q1297" i="33"/>
  <c r="P868" i="33"/>
  <c r="P857" i="33"/>
  <c r="Q872" i="33"/>
  <c r="P883" i="33"/>
  <c r="P898" i="33"/>
  <c r="P903" i="33"/>
  <c r="P909" i="33"/>
  <c r="P918" i="33"/>
  <c r="P921" i="33"/>
  <c r="P951" i="33"/>
  <c r="P944" i="33"/>
  <c r="P943" i="33"/>
  <c r="P958" i="33"/>
  <c r="P965" i="33"/>
  <c r="P973" i="33"/>
  <c r="P981" i="33"/>
  <c r="P989" i="33"/>
  <c r="P997" i="33"/>
  <c r="P1005" i="33"/>
  <c r="P1013" i="33"/>
  <c r="P1021" i="33"/>
  <c r="P1028" i="33"/>
  <c r="P1037" i="33"/>
  <c r="Q1040" i="33"/>
  <c r="Q1046" i="33"/>
  <c r="Q1068" i="33"/>
  <c r="Q1065" i="33"/>
  <c r="Q1073" i="33"/>
  <c r="Q1086" i="33"/>
  <c r="Q1089" i="33"/>
  <c r="Q1098" i="33"/>
  <c r="Q1108" i="33"/>
  <c r="Q1116" i="33"/>
  <c r="P1121" i="33"/>
  <c r="P1128" i="33"/>
  <c r="P1130" i="33"/>
  <c r="P1136" i="33"/>
  <c r="P1140" i="33"/>
  <c r="P1144" i="33"/>
  <c r="P1148" i="33"/>
  <c r="P1152" i="33"/>
  <c r="P1156" i="33"/>
  <c r="P1160" i="33"/>
  <c r="P1164" i="33"/>
  <c r="P1168" i="33"/>
  <c r="Q868" i="33"/>
  <c r="P864" i="33"/>
  <c r="P873" i="33"/>
  <c r="Q879" i="33"/>
  <c r="Q889" i="33"/>
  <c r="Q901" i="33"/>
  <c r="Q910" i="33"/>
  <c r="Q919" i="33"/>
  <c r="Q922" i="33"/>
  <c r="Q949" i="33"/>
  <c r="Q945" i="33"/>
  <c r="Q946" i="33"/>
  <c r="Q959" i="33"/>
  <c r="Q966" i="33"/>
  <c r="Q974" i="33"/>
  <c r="Q982" i="33"/>
  <c r="Q990" i="33"/>
  <c r="Q998" i="33"/>
  <c r="Q1006" i="33"/>
  <c r="Q1014" i="33"/>
  <c r="Q1022" i="33"/>
  <c r="Q1029" i="33"/>
  <c r="P1056" i="33"/>
  <c r="P1047" i="33"/>
  <c r="P1072" i="33"/>
  <c r="P1066" i="33"/>
  <c r="P1074" i="33"/>
  <c r="P1079" i="33"/>
  <c r="P1101" i="33"/>
  <c r="P1099" i="33"/>
  <c r="P1109" i="33"/>
  <c r="P1122" i="33"/>
  <c r="Q1121" i="33"/>
  <c r="Q1128" i="33"/>
  <c r="Q1130" i="33"/>
  <c r="Q1136" i="33"/>
  <c r="Q1140" i="33"/>
  <c r="Q1144" i="33"/>
  <c r="Q1148" i="33"/>
  <c r="Q1152" i="33"/>
  <c r="Q1156" i="33"/>
  <c r="Q1160" i="33"/>
  <c r="Q1164" i="33"/>
  <c r="Q1168" i="33"/>
  <c r="Q1172" i="33"/>
  <c r="Q1176" i="33"/>
  <c r="Q1180" i="33"/>
  <c r="Q1184" i="33"/>
  <c r="Q1188" i="33"/>
  <c r="Q1192" i="33"/>
  <c r="Q1196" i="33"/>
  <c r="Q1200" i="33"/>
  <c r="Q1204" i="33"/>
  <c r="Q1208" i="33"/>
  <c r="Q1212" i="33"/>
  <c r="Q1216" i="33"/>
  <c r="Q1220" i="33"/>
  <c r="Q1224" i="33"/>
  <c r="Q1228" i="33"/>
  <c r="Q1232" i="33"/>
  <c r="Q1236" i="33"/>
  <c r="Q1282" i="33"/>
  <c r="Q1265" i="33"/>
  <c r="Q1280" i="33"/>
  <c r="Q1242" i="33"/>
  <c r="Q1246" i="33"/>
  <c r="Q1250" i="33"/>
  <c r="Q1268" i="33"/>
  <c r="Q1272" i="33"/>
  <c r="Q1283" i="33"/>
  <c r="Q1294" i="33"/>
  <c r="Q1298" i="33"/>
  <c r="Q1302" i="33"/>
  <c r="Q1306" i="33"/>
  <c r="Q1310" i="33"/>
  <c r="Q1314" i="33"/>
  <c r="Q1318" i="33"/>
  <c r="Q1322" i="33"/>
  <c r="Q1326" i="33"/>
  <c r="Q1330" i="33"/>
  <c r="Q1334" i="33"/>
  <c r="Q1337" i="33"/>
  <c r="Q1341" i="33"/>
  <c r="Q1343" i="33"/>
  <c r="Q1347" i="33"/>
  <c r="Q1357" i="33"/>
  <c r="Q1383" i="33"/>
  <c r="Q1404" i="33"/>
  <c r="Q1397" i="33"/>
  <c r="Q1401" i="33"/>
  <c r="Q1387" i="33"/>
  <c r="Q1391" i="33"/>
  <c r="Q1419" i="33"/>
  <c r="Q1434" i="33"/>
  <c r="Q1439" i="33"/>
  <c r="Q1443" i="33"/>
  <c r="Q1420" i="33"/>
  <c r="Q1424" i="33"/>
  <c r="Q1428" i="33"/>
  <c r="Q1472" i="33"/>
  <c r="Q1476" i="33"/>
  <c r="Q1463" i="33"/>
  <c r="Q1467" i="33"/>
  <c r="Q1487" i="33"/>
  <c r="Q1492" i="33"/>
  <c r="Q1503" i="33"/>
  <c r="Q1515" i="33"/>
  <c r="Q1511" i="33"/>
  <c r="Q1523" i="33"/>
  <c r="Q1525" i="33"/>
  <c r="Q1529" i="33"/>
  <c r="Q1541" i="33"/>
  <c r="Q1542" i="33"/>
  <c r="Q1549" i="33"/>
  <c r="Q1553" i="33"/>
  <c r="Q1557" i="33"/>
  <c r="Q1561" i="33"/>
  <c r="Q1565" i="33"/>
  <c r="Q1569" i="33"/>
  <c r="Q1573" i="33"/>
  <c r="Q1577" i="33"/>
  <c r="Q1581" i="33"/>
  <c r="Q1585" i="33"/>
  <c r="Q1589" i="33"/>
  <c r="Q1593" i="33"/>
  <c r="Q1596" i="33"/>
  <c r="Q1600" i="33"/>
  <c r="Q1604" i="33"/>
  <c r="Q1608" i="33"/>
  <c r="Q1624" i="33"/>
  <c r="Q1661" i="33"/>
  <c r="Q1665" i="33"/>
  <c r="Q1672" i="33"/>
  <c r="Q1670" i="33"/>
  <c r="Q1680" i="33"/>
  <c r="Q1688" i="33"/>
  <c r="Q1690" i="33"/>
  <c r="Q1697" i="33"/>
  <c r="Q1709" i="33"/>
  <c r="Q1708" i="33"/>
  <c r="Q1714" i="33"/>
  <c r="Q1737" i="33"/>
  <c r="Q1736" i="33"/>
  <c r="P1176" i="33"/>
  <c r="P1192" i="33"/>
  <c r="P1208" i="33"/>
  <c r="P1224" i="33"/>
  <c r="P1282" i="33"/>
  <c r="P1246" i="33"/>
  <c r="P1283" i="33"/>
  <c r="P1304" i="33"/>
  <c r="Q1313" i="33"/>
  <c r="Q1321" i="33"/>
  <c r="Q1329" i="33"/>
  <c r="Q1336" i="33"/>
  <c r="P1359" i="33"/>
  <c r="P1347" i="33"/>
  <c r="Q1356" i="33"/>
  <c r="P1395" i="33"/>
  <c r="P1397" i="33"/>
  <c r="Q1403" i="33"/>
  <c r="P1390" i="33"/>
  <c r="P1419" i="33"/>
  <c r="Q1435" i="33"/>
  <c r="P1436" i="33"/>
  <c r="P1420" i="33"/>
  <c r="Q1425" i="33"/>
  <c r="P1462" i="33"/>
  <c r="P1476" i="33"/>
  <c r="Q1464" i="33"/>
  <c r="P1486" i="33"/>
  <c r="P1492" i="33"/>
  <c r="Q1504" i="33"/>
  <c r="P1512" i="33"/>
  <c r="P1523" i="33"/>
  <c r="Q1526" i="33"/>
  <c r="P1540" i="33"/>
  <c r="P1542" i="33"/>
  <c r="Q1550" i="33"/>
  <c r="P1556" i="33"/>
  <c r="P1561" i="33"/>
  <c r="Q1566" i="33"/>
  <c r="P1572" i="33"/>
  <c r="P1577" i="33"/>
  <c r="Q1582" i="33"/>
  <c r="P1588" i="33"/>
  <c r="P1593" i="33"/>
  <c r="Q1597" i="33"/>
  <c r="P1603" i="33"/>
  <c r="P1608" i="33"/>
  <c r="Q1611" i="33"/>
  <c r="P1622" i="33"/>
  <c r="P1654" i="33"/>
  <c r="P1665" i="33"/>
  <c r="Q1671" i="33"/>
  <c r="P1679" i="33"/>
  <c r="P1688" i="33"/>
  <c r="Q1700" i="33"/>
  <c r="P1706" i="33"/>
  <c r="P1708" i="33"/>
  <c r="Q1721" i="33"/>
  <c r="P1735" i="33"/>
  <c r="P1154" i="33"/>
  <c r="P1178" i="33"/>
  <c r="P1194" i="33"/>
  <c r="P1210" i="33"/>
  <c r="P1226" i="33"/>
  <c r="P1264" i="33"/>
  <c r="P1248" i="33"/>
  <c r="P1292" i="33"/>
  <c r="Q1305" i="33"/>
  <c r="P1314" i="33"/>
  <c r="P1322" i="33"/>
  <c r="P1330" i="33"/>
  <c r="P1337" i="33"/>
  <c r="Q1359" i="33"/>
  <c r="P1348" i="33"/>
  <c r="P1360" i="33"/>
  <c r="Q1395" i="33"/>
  <c r="P1398" i="33"/>
  <c r="P1385" i="33"/>
  <c r="Q1390" i="33"/>
  <c r="P1432" i="33"/>
  <c r="P1442" i="33"/>
  <c r="Q1436" i="33"/>
  <c r="P1421" i="33"/>
  <c r="P1426" i="33"/>
  <c r="Q1462" i="33"/>
  <c r="P1473" i="33"/>
  <c r="P1465" i="33"/>
  <c r="Q1486" i="33"/>
  <c r="P1491" i="33"/>
  <c r="P1505" i="33"/>
  <c r="Q1512" i="33"/>
  <c r="P1524" i="33"/>
  <c r="P1527" i="33"/>
  <c r="Q1540" i="33"/>
  <c r="P1544" i="33"/>
  <c r="P1551" i="33"/>
  <c r="Q1556" i="33"/>
  <c r="P1562" i="33"/>
  <c r="P1567" i="33"/>
  <c r="Q1572" i="33"/>
  <c r="P1578" i="33"/>
  <c r="P1583" i="33"/>
  <c r="Q1588" i="33"/>
  <c r="P1594" i="33"/>
  <c r="P1598" i="33"/>
  <c r="Q1603" i="33"/>
  <c r="P1609" i="33"/>
  <c r="P1612" i="33"/>
  <c r="P1621" i="33"/>
  <c r="Q1654" i="33"/>
  <c r="P1666" i="33"/>
  <c r="P1673" i="33"/>
  <c r="Q1679" i="33"/>
  <c r="P1682" i="33"/>
  <c r="P1699" i="33"/>
  <c r="Q1706" i="33"/>
  <c r="P1715" i="33"/>
  <c r="P1722" i="33"/>
  <c r="Q1735" i="33"/>
  <c r="P1158" i="33"/>
  <c r="P1180" i="33"/>
  <c r="P1196" i="33"/>
  <c r="P1212" i="33"/>
  <c r="P1228" i="33"/>
  <c r="P1265" i="33"/>
  <c r="P1250" i="33"/>
  <c r="P1294" i="33"/>
  <c r="P1306" i="33"/>
  <c r="P1315" i="33"/>
  <c r="P1323" i="33"/>
  <c r="P1331" i="33"/>
  <c r="P1338" i="33"/>
  <c r="P1343" i="33"/>
  <c r="Q1348" i="33"/>
  <c r="P1351" i="33"/>
  <c r="P1404" i="33"/>
  <c r="Q1398" i="33"/>
  <c r="P1386" i="33"/>
  <c r="P1391" i="33"/>
  <c r="Q1432" i="33"/>
  <c r="P1444" i="33"/>
  <c r="P1443" i="33"/>
  <c r="Q1421" i="33"/>
  <c r="P1427" i="33"/>
  <c r="P1472" i="33"/>
  <c r="Q1473" i="33"/>
  <c r="P1466" i="33"/>
  <c r="P1487" i="33"/>
  <c r="Q1491" i="33"/>
  <c r="P1513" i="33"/>
  <c r="P1511" i="33"/>
  <c r="Q1524" i="33"/>
  <c r="P1528" i="33"/>
  <c r="P1541" i="33"/>
  <c r="Q1544" i="33"/>
  <c r="P1552" i="33"/>
  <c r="P1557" i="33"/>
  <c r="Q1562" i="33"/>
  <c r="P1568" i="33"/>
  <c r="P1573" i="33"/>
  <c r="Q1578" i="33"/>
  <c r="P1584" i="33"/>
  <c r="P1589" i="33"/>
  <c r="Q1594" i="33"/>
  <c r="P1599" i="33"/>
  <c r="P1604" i="33"/>
  <c r="Q1609" i="33"/>
  <c r="P1613" i="33"/>
  <c r="Q1621" i="33"/>
  <c r="P1661" i="33"/>
  <c r="Q1666" i="33"/>
  <c r="P1674" i="33"/>
  <c r="P1680" i="33"/>
  <c r="Q1682" i="33"/>
  <c r="P1696" i="33"/>
  <c r="P1709" i="33"/>
  <c r="Q1715" i="33"/>
  <c r="P1727" i="33"/>
  <c r="P1736" i="33"/>
  <c r="P1162" i="33"/>
  <c r="P1182" i="33"/>
  <c r="P1198" i="33"/>
  <c r="P1214" i="33"/>
  <c r="P1230" i="33"/>
  <c r="P1240" i="33"/>
  <c r="P1252" i="33"/>
  <c r="P1296" i="33"/>
  <c r="P1308" i="33"/>
  <c r="P1316" i="33"/>
  <c r="P1324" i="33"/>
  <c r="P1332" i="33"/>
  <c r="P1339" i="33"/>
  <c r="P1344" i="33"/>
  <c r="P1349" i="33"/>
  <c r="Q1351" i="33"/>
  <c r="P1405" i="33"/>
  <c r="P1410" i="33"/>
  <c r="Q1386" i="33"/>
  <c r="P1392" i="33"/>
  <c r="P1433" i="33"/>
  <c r="Q1444" i="33"/>
  <c r="P1430" i="33"/>
  <c r="P1422" i="33"/>
  <c r="Q1427" i="33"/>
  <c r="P1475" i="33"/>
  <c r="P1478" i="33"/>
  <c r="Q1466" i="33"/>
  <c r="P1495" i="33"/>
  <c r="P1488" i="33"/>
  <c r="Q1513" i="33"/>
  <c r="P1509" i="33"/>
  <c r="P1531" i="33"/>
  <c r="Q1528" i="33"/>
  <c r="P1546" i="33"/>
  <c r="P1547" i="33"/>
  <c r="Q1552" i="33"/>
  <c r="P1558" i="33"/>
  <c r="P1563" i="33"/>
  <c r="Q1568" i="33"/>
  <c r="P1574" i="33"/>
  <c r="P1579" i="33"/>
  <c r="Q1584" i="33"/>
  <c r="P1590" i="33"/>
  <c r="P1619" i="33"/>
  <c r="Q1599" i="33"/>
  <c r="P1605" i="33"/>
  <c r="P1610" i="33"/>
  <c r="Q1613" i="33"/>
  <c r="P1639" i="33"/>
  <c r="P1659" i="33"/>
  <c r="P1662" i="33"/>
  <c r="Q1674" i="33"/>
  <c r="P1681" i="33"/>
  <c r="P1683" i="33"/>
  <c r="Q1696" i="33"/>
  <c r="P1710" i="33"/>
  <c r="P1712" i="33"/>
  <c r="Q1727" i="33"/>
  <c r="P1166" i="33"/>
  <c r="P1184" i="33"/>
  <c r="P1200" i="33"/>
  <c r="P1216" i="33"/>
  <c r="P1232" i="33"/>
  <c r="P1280" i="33"/>
  <c r="P1268" i="33"/>
  <c r="P1298" i="33"/>
  <c r="Q1309" i="33"/>
  <c r="Q1317" i="33"/>
  <c r="Q1325" i="33"/>
  <c r="Q1333" i="33"/>
  <c r="Q1340" i="33"/>
  <c r="Q1344" i="33"/>
  <c r="P1350" i="33"/>
  <c r="P1383" i="33"/>
  <c r="Q1405" i="33"/>
  <c r="P1400" i="33"/>
  <c r="P1387" i="33"/>
  <c r="Q1392" i="33"/>
  <c r="P1429" i="33"/>
  <c r="P1439" i="33"/>
  <c r="Q1430" i="33"/>
  <c r="P1423" i="33"/>
  <c r="P1428" i="33"/>
  <c r="Q1475" i="33"/>
  <c r="P1481" i="33"/>
  <c r="P1467" i="33"/>
  <c r="Q1495" i="33"/>
  <c r="P1489" i="33"/>
  <c r="P1515" i="33"/>
  <c r="Q1509" i="33"/>
  <c r="P1522" i="33"/>
  <c r="P1529" i="33"/>
  <c r="Q1546" i="33"/>
  <c r="P1548" i="33"/>
  <c r="P1553" i="33"/>
  <c r="Q1558" i="33"/>
  <c r="P1564" i="33"/>
  <c r="P1569" i="33"/>
  <c r="Q1574" i="33"/>
  <c r="P1580" i="33"/>
  <c r="P1585" i="33"/>
  <c r="Q1590" i="33"/>
  <c r="P1595" i="33"/>
  <c r="P1600" i="33"/>
  <c r="Q1605" i="33"/>
  <c r="P1623" i="33"/>
  <c r="P1625" i="33"/>
  <c r="Q1659" i="33"/>
  <c r="P1664" i="33"/>
  <c r="P1670" i="33"/>
  <c r="Q1681" i="33"/>
  <c r="P1689" i="33"/>
  <c r="P1697" i="33"/>
  <c r="Q1710" i="33"/>
  <c r="P1713" i="33"/>
  <c r="P1737" i="33"/>
  <c r="P1170" i="33"/>
  <c r="P1186" i="33"/>
  <c r="P1202" i="33"/>
  <c r="P1218" i="33"/>
  <c r="P1234" i="33"/>
  <c r="P1281" i="33"/>
  <c r="P1270" i="33"/>
  <c r="P1300" i="33"/>
  <c r="P1310" i="33"/>
  <c r="P1318" i="33"/>
  <c r="P1326" i="33"/>
  <c r="P1334" i="33"/>
  <c r="P1341" i="33"/>
  <c r="P1345" i="33"/>
  <c r="Q1350" i="33"/>
  <c r="P1384" i="33"/>
  <c r="P1402" i="33"/>
  <c r="Q1400" i="33"/>
  <c r="P1388" i="33"/>
  <c r="P1406" i="33"/>
  <c r="Q1429" i="33"/>
  <c r="P1445" i="33"/>
  <c r="P1437" i="33"/>
  <c r="Q1423" i="33"/>
  <c r="P1438" i="33"/>
  <c r="P1461" i="33"/>
  <c r="Q1481" i="33"/>
  <c r="P1468" i="33"/>
  <c r="P1493" i="33"/>
  <c r="Q1489" i="33"/>
  <c r="P1514" i="33"/>
  <c r="P1506" i="33"/>
  <c r="Q1522" i="33"/>
  <c r="P1533" i="33"/>
  <c r="P1545" i="33"/>
  <c r="Q1548" i="33"/>
  <c r="P1554" i="33"/>
  <c r="P1559" i="33"/>
  <c r="Q1564" i="33"/>
  <c r="P1570" i="33"/>
  <c r="P1575" i="33"/>
  <c r="Q1580" i="33"/>
  <c r="P1586" i="33"/>
  <c r="P1591" i="33"/>
  <c r="Q1595" i="33"/>
  <c r="P1601" i="33"/>
  <c r="P1606" i="33"/>
  <c r="Q1623" i="33"/>
  <c r="P1656" i="33"/>
  <c r="P1660" i="33"/>
  <c r="Q1664" i="33"/>
  <c r="P1677" i="33"/>
  <c r="P1686" i="33"/>
  <c r="Q1689" i="33"/>
  <c r="P1698" i="33"/>
  <c r="P1717" i="33"/>
  <c r="Q1713" i="33"/>
  <c r="P1738" i="33"/>
  <c r="P1172" i="33"/>
  <c r="P1188" i="33"/>
  <c r="P1204" i="33"/>
  <c r="P1220" i="33"/>
  <c r="P1236" i="33"/>
  <c r="P1242" i="33"/>
  <c r="P1272" i="33"/>
  <c r="Q1301" i="33"/>
  <c r="P1311" i="33"/>
  <c r="P1319" i="33"/>
  <c r="P1327" i="33"/>
  <c r="P1358" i="33"/>
  <c r="P1342" i="33"/>
  <c r="P1346" i="33"/>
  <c r="P1357" i="33"/>
  <c r="Q1384" i="33"/>
  <c r="P1396" i="33"/>
  <c r="P1401" i="33"/>
  <c r="Q1388" i="33"/>
  <c r="P1418" i="33"/>
  <c r="P1434" i="33"/>
  <c r="Q1445" i="33"/>
  <c r="P1431" i="33"/>
  <c r="P1424" i="33"/>
  <c r="Q1438" i="33"/>
  <c r="P1477" i="33"/>
  <c r="P1463" i="33"/>
  <c r="Q1468" i="33"/>
  <c r="P1494" i="33"/>
  <c r="P1503" i="33"/>
  <c r="Q1514" i="33"/>
  <c r="P1507" i="33"/>
  <c r="P1525" i="33"/>
  <c r="Q1533" i="33"/>
  <c r="P1543" i="33"/>
  <c r="P1549" i="33"/>
  <c r="Q1554" i="33"/>
  <c r="P1560" i="33"/>
  <c r="P1565" i="33"/>
  <c r="Q1570" i="33"/>
  <c r="P1576" i="33"/>
  <c r="P1581" i="33"/>
  <c r="Q1586" i="33"/>
  <c r="P1592" i="33"/>
  <c r="P1596" i="33"/>
  <c r="Q1601" i="33"/>
  <c r="P1607" i="33"/>
  <c r="P1624" i="33"/>
  <c r="P1620" i="33"/>
  <c r="Q1656" i="33"/>
  <c r="P1663" i="33"/>
  <c r="P1672" i="33"/>
  <c r="Q1677" i="33"/>
  <c r="P1687" i="33"/>
  <c r="P1690" i="33"/>
  <c r="Q1698" i="33"/>
  <c r="P1707" i="33"/>
  <c r="P1714" i="33"/>
  <c r="Q1738" i="33"/>
  <c r="P1174" i="33"/>
  <c r="P1190" i="33"/>
  <c r="P1206" i="33"/>
  <c r="P1222" i="33"/>
  <c r="P1263" i="33"/>
  <c r="P1244" i="33"/>
  <c r="P1274" i="33"/>
  <c r="P1302" i="33"/>
  <c r="P1312" i="33"/>
  <c r="P1320" i="33"/>
  <c r="P1328" i="33"/>
  <c r="P1335" i="33"/>
  <c r="P1355" i="33"/>
  <c r="Q1346" i="33"/>
  <c r="P1356" i="33"/>
  <c r="P1394" i="33"/>
  <c r="Q1396" i="33"/>
  <c r="P1403" i="33"/>
  <c r="P1389" i="33"/>
  <c r="Q1418" i="33"/>
  <c r="P1435" i="33"/>
  <c r="P1440" i="33"/>
  <c r="Q1431" i="33"/>
  <c r="P1425" i="33"/>
  <c r="P1441" i="33"/>
  <c r="Q1477" i="33"/>
  <c r="P1464" i="33"/>
  <c r="P1469" i="33"/>
  <c r="Q1494" i="33"/>
  <c r="P1504" i="33"/>
  <c r="P1510" i="33"/>
  <c r="Q1507" i="33"/>
  <c r="P1526" i="33"/>
  <c r="P1539" i="33"/>
  <c r="Q1543" i="33"/>
  <c r="P1550" i="33"/>
  <c r="P1555" i="33"/>
  <c r="Q1560" i="33"/>
  <c r="P1566" i="33"/>
  <c r="P1571" i="33"/>
  <c r="Q1576" i="33"/>
  <c r="P1582" i="33"/>
  <c r="P1587" i="33"/>
  <c r="Q1592" i="33"/>
  <c r="P1597" i="33"/>
  <c r="P1602" i="33"/>
  <c r="Q1607" i="33"/>
  <c r="P1611" i="33"/>
  <c r="Q1620" i="33"/>
  <c r="P1655" i="33"/>
  <c r="Q1663" i="33"/>
  <c r="P1671" i="33"/>
  <c r="P1678" i="33"/>
  <c r="Q1687" i="33"/>
  <c r="P1700" i="33"/>
  <c r="P1711" i="33"/>
  <c r="Q1707" i="33"/>
  <c r="P1721" i="33"/>
  <c r="P1734" i="33"/>
  <c r="L82" i="47"/>
  <c r="L14" i="47"/>
  <c r="L10" i="47"/>
  <c r="L9" i="47"/>
  <c r="L12" i="47"/>
  <c r="L13" i="47"/>
  <c r="L8" i="47"/>
  <c r="L11" i="47"/>
  <c r="L175" i="47"/>
  <c r="L179" i="47"/>
  <c r="L183" i="47"/>
  <c r="L187" i="47"/>
  <c r="L191" i="47"/>
  <c r="L195" i="47"/>
  <c r="L176" i="47"/>
  <c r="L180" i="47"/>
  <c r="L184" i="47"/>
  <c r="L188" i="47"/>
  <c r="L192" i="47"/>
  <c r="L196" i="47"/>
  <c r="L177" i="47"/>
  <c r="L181" i="47"/>
  <c r="L185" i="47"/>
  <c r="L189" i="47"/>
  <c r="L193" i="47"/>
  <c r="L197" i="47"/>
  <c r="L178" i="47"/>
  <c r="L182" i="47"/>
  <c r="L186" i="47"/>
  <c r="L190" i="47"/>
  <c r="L194" i="47"/>
  <c r="L198" i="47"/>
  <c r="L112" i="47"/>
  <c r="L116" i="47"/>
  <c r="L120" i="47"/>
  <c r="L124" i="47"/>
  <c r="L128" i="47"/>
  <c r="L132" i="47"/>
  <c r="L136" i="47"/>
  <c r="L140" i="47"/>
  <c r="L144" i="47"/>
  <c r="L148" i="47"/>
  <c r="L152" i="47"/>
  <c r="L156" i="47"/>
  <c r="L160" i="47"/>
  <c r="L164" i="47"/>
  <c r="L168" i="47"/>
  <c r="L109" i="47"/>
  <c r="L113" i="47"/>
  <c r="L117" i="47"/>
  <c r="L121" i="47"/>
  <c r="L125" i="47"/>
  <c r="L129" i="47"/>
  <c r="L133" i="47"/>
  <c r="L137" i="47"/>
  <c r="L141" i="47"/>
  <c r="L145" i="47"/>
  <c r="L149" i="47"/>
  <c r="L153" i="47"/>
  <c r="L157" i="47"/>
  <c r="L161" i="47"/>
  <c r="L165" i="47"/>
  <c r="L169" i="47"/>
  <c r="L173" i="47"/>
  <c r="L110" i="47"/>
  <c r="L114" i="47"/>
  <c r="L118" i="47"/>
  <c r="L122" i="47"/>
  <c r="L126" i="47"/>
  <c r="L130" i="47"/>
  <c r="L134" i="47"/>
  <c r="L138" i="47"/>
  <c r="L142" i="47"/>
  <c r="L146" i="47"/>
  <c r="L150" i="47"/>
  <c r="L154" i="47"/>
  <c r="L158" i="47"/>
  <c r="L162" i="47"/>
  <c r="L166" i="47"/>
  <c r="L170" i="47"/>
  <c r="L174" i="47"/>
  <c r="L111" i="47"/>
  <c r="L115" i="47"/>
  <c r="L119" i="47"/>
  <c r="L123" i="47"/>
  <c r="L127" i="47"/>
  <c r="L131" i="47"/>
  <c r="L135" i="47"/>
  <c r="L139" i="47"/>
  <c r="L143" i="47"/>
  <c r="L147" i="47"/>
  <c r="L151" i="47"/>
  <c r="L155" i="47"/>
  <c r="L159" i="47"/>
  <c r="L163" i="47"/>
  <c r="L167" i="47"/>
  <c r="L171" i="47"/>
  <c r="L172" i="47"/>
  <c r="L17" i="47"/>
  <c r="L21" i="47"/>
  <c r="L25" i="47"/>
  <c r="L29" i="47"/>
  <c r="L33" i="47"/>
  <c r="L37" i="47"/>
  <c r="L41" i="47"/>
  <c r="L45" i="47"/>
  <c r="L49" i="47"/>
  <c r="L53" i="47"/>
  <c r="L57" i="47"/>
  <c r="L61" i="47"/>
  <c r="L65" i="47"/>
  <c r="L69" i="47"/>
  <c r="L73" i="47"/>
  <c r="L77" i="47"/>
  <c r="L81" i="47"/>
  <c r="L86" i="47"/>
  <c r="L90" i="47"/>
  <c r="L94" i="47"/>
  <c r="L98" i="47"/>
  <c r="L102" i="47"/>
  <c r="L106" i="47"/>
  <c r="L18" i="47"/>
  <c r="L22" i="47"/>
  <c r="L26" i="47"/>
  <c r="L30" i="47"/>
  <c r="L34" i="47"/>
  <c r="L38" i="47"/>
  <c r="L42" i="47"/>
  <c r="L46" i="47"/>
  <c r="L50" i="47"/>
  <c r="L54" i="47"/>
  <c r="L58" i="47"/>
  <c r="L62" i="47"/>
  <c r="L66" i="47"/>
  <c r="L70" i="47"/>
  <c r="L74" i="47"/>
  <c r="L78" i="47"/>
  <c r="L83" i="47"/>
  <c r="L87" i="47"/>
  <c r="L91" i="47"/>
  <c r="L95" i="47"/>
  <c r="L99" i="47"/>
  <c r="L103" i="47"/>
  <c r="L107" i="47"/>
  <c r="L15" i="47"/>
  <c r="L19" i="47"/>
  <c r="L23" i="47"/>
  <c r="L27" i="47"/>
  <c r="L31" i="47"/>
  <c r="L35" i="47"/>
  <c r="L39" i="47"/>
  <c r="L43" i="47"/>
  <c r="L47" i="47"/>
  <c r="L51" i="47"/>
  <c r="L55" i="47"/>
  <c r="L59" i="47"/>
  <c r="L63" i="47"/>
  <c r="L67" i="47"/>
  <c r="L71" i="47"/>
  <c r="L75" i="47"/>
  <c r="L79" i="47"/>
  <c r="L84" i="47"/>
  <c r="L88" i="47"/>
  <c r="L92" i="47"/>
  <c r="L96" i="47"/>
  <c r="L100" i="47"/>
  <c r="L104" i="47"/>
  <c r="L108" i="47"/>
  <c r="L16" i="47"/>
  <c r="L20" i="47"/>
  <c r="L24" i="47"/>
  <c r="L28" i="47"/>
  <c r="L32" i="47"/>
  <c r="L36" i="47"/>
  <c r="L40" i="47"/>
  <c r="L44" i="47"/>
  <c r="L48" i="47"/>
  <c r="L52" i="47"/>
  <c r="L56" i="47"/>
  <c r="L60" i="47"/>
  <c r="L64" i="47"/>
  <c r="L68" i="47"/>
  <c r="L72" i="47"/>
  <c r="L76" i="47"/>
  <c r="L80" i="47"/>
  <c r="L85" i="47"/>
  <c r="L89" i="47"/>
  <c r="L93" i="47"/>
  <c r="L97" i="47"/>
  <c r="L101" i="47"/>
  <c r="L105" i="47"/>
  <c r="P1869" i="33"/>
  <c r="Q1870" i="33"/>
  <c r="P1873" i="33"/>
  <c r="Q1874" i="33"/>
  <c r="P1877" i="33"/>
  <c r="Q1878" i="33"/>
  <c r="P1881" i="33"/>
  <c r="Q1882" i="33"/>
  <c r="P1885" i="33"/>
  <c r="Q1886" i="33"/>
  <c r="P1889" i="33"/>
  <c r="Q1890" i="33"/>
  <c r="P1868" i="33"/>
  <c r="Q1871" i="33"/>
  <c r="P1876" i="33"/>
  <c r="Q1879" i="33"/>
  <c r="P1884" i="33"/>
  <c r="Q1887" i="33"/>
  <c r="P1892" i="33"/>
  <c r="Q1893" i="33"/>
  <c r="P1896" i="33"/>
  <c r="Q1897" i="33"/>
  <c r="P1900" i="33"/>
  <c r="Q1901" i="33"/>
  <c r="P1904" i="33"/>
  <c r="Q1905" i="33"/>
  <c r="P1908" i="33"/>
  <c r="Q1909" i="33"/>
  <c r="P1912" i="33"/>
  <c r="Q1913" i="33"/>
  <c r="P1916" i="33"/>
  <c r="Q1917" i="33"/>
  <c r="P1920" i="33"/>
  <c r="Q1921" i="33"/>
  <c r="P1924" i="33"/>
  <c r="Q1925" i="33"/>
  <c r="P1928" i="33"/>
  <c r="Q1929" i="33"/>
  <c r="P1932" i="33"/>
  <c r="Q1933" i="33"/>
  <c r="P1936" i="33"/>
  <c r="Q1937" i="33"/>
  <c r="P1940" i="33"/>
  <c r="Q1941" i="33"/>
  <c r="P1944" i="33"/>
  <c r="Q1945" i="33"/>
  <c r="P1948" i="33"/>
  <c r="Q1949" i="33"/>
  <c r="P1952" i="33"/>
  <c r="Q1953" i="33"/>
  <c r="P1956" i="33"/>
  <c r="Q1957" i="33"/>
  <c r="P1960" i="33"/>
  <c r="Q1961" i="33"/>
  <c r="P1964" i="33"/>
  <c r="Q1965" i="33"/>
  <c r="P1968" i="33"/>
  <c r="Q1969" i="33"/>
  <c r="P1972" i="33"/>
  <c r="Q1973" i="33"/>
  <c r="P1976" i="33"/>
  <c r="Q1977" i="33"/>
  <c r="P1980" i="33"/>
  <c r="Q1981" i="33"/>
  <c r="P1984" i="33"/>
  <c r="Q1985" i="33"/>
  <c r="P1988" i="33"/>
  <c r="Q1989" i="33"/>
  <c r="P1992" i="33"/>
  <c r="Q1993" i="33"/>
  <c r="P1996" i="33"/>
  <c r="Q1997" i="33"/>
  <c r="P2000" i="33"/>
  <c r="Q2001" i="33"/>
  <c r="P2004" i="33"/>
  <c r="Q2005" i="33"/>
  <c r="P2008" i="33"/>
  <c r="Q2009" i="33"/>
  <c r="P2012" i="33"/>
  <c r="Q2013" i="33"/>
  <c r="P2016" i="33"/>
  <c r="Q2017" i="33"/>
  <c r="P2020" i="33"/>
  <c r="Q2021" i="33"/>
  <c r="P2024" i="33"/>
  <c r="Q2025" i="33"/>
  <c r="P2028" i="33"/>
  <c r="Q2029" i="33"/>
  <c r="P2032" i="33"/>
  <c r="Q2033" i="33"/>
  <c r="P2036" i="33"/>
  <c r="Q2037" i="33"/>
  <c r="P2040" i="33"/>
  <c r="Q2041" i="33"/>
  <c r="P2044" i="33"/>
  <c r="Q2045" i="33"/>
  <c r="P2048" i="33"/>
  <c r="Q2049" i="33"/>
  <c r="P2052" i="33"/>
  <c r="Q2053" i="33"/>
  <c r="P2056" i="33"/>
  <c r="Q2057" i="33"/>
  <c r="P2060" i="33"/>
  <c r="Q2061" i="33"/>
  <c r="P2064" i="33"/>
  <c r="Q2065" i="33"/>
  <c r="P2068" i="33"/>
  <c r="Q2069" i="33"/>
  <c r="P2072" i="33"/>
  <c r="Q2073" i="33"/>
  <c r="P2076" i="33"/>
  <c r="Q2077" i="33"/>
  <c r="P2080" i="33"/>
  <c r="Q2081" i="33"/>
  <c r="P2084" i="33"/>
  <c r="Q2085" i="33"/>
  <c r="P2088" i="33"/>
  <c r="Q2089" i="33"/>
  <c r="P2092" i="33"/>
  <c r="Q2093" i="33"/>
  <c r="P2096" i="33"/>
  <c r="Q2097" i="33"/>
  <c r="P2100" i="33"/>
  <c r="Q2101" i="33"/>
  <c r="P2104" i="33"/>
  <c r="Q2105" i="33"/>
  <c r="P2108" i="33"/>
  <c r="Q2109" i="33"/>
  <c r="P2112" i="33"/>
  <c r="Q2113" i="33"/>
  <c r="P2116" i="33"/>
  <c r="Q2117" i="33"/>
  <c r="P2120" i="33"/>
  <c r="Q2121" i="33"/>
  <c r="P2124" i="33"/>
  <c r="Q2125" i="33"/>
  <c r="P2128" i="33"/>
  <c r="Q2129" i="33"/>
  <c r="P2132" i="33"/>
  <c r="Q2133" i="33"/>
  <c r="P2136" i="33"/>
  <c r="Q2137" i="33"/>
  <c r="P2140" i="33"/>
  <c r="Q2141" i="33"/>
  <c r="P2144" i="33"/>
  <c r="Q2145" i="33"/>
  <c r="P2148" i="33"/>
  <c r="Q2149" i="33"/>
  <c r="P2152" i="33"/>
  <c r="Q2153" i="33"/>
  <c r="P2156" i="33"/>
  <c r="Q2157" i="33"/>
  <c r="P2160" i="33"/>
  <c r="Q2161" i="33"/>
  <c r="P2164" i="33"/>
  <c r="Q2165" i="33"/>
  <c r="P2168" i="33"/>
  <c r="Q2169" i="33"/>
  <c r="P2172" i="33"/>
  <c r="Q2173" i="33"/>
  <c r="P2176" i="33"/>
  <c r="Q2177" i="33"/>
  <c r="P2180" i="33"/>
  <c r="Q2181" i="33"/>
  <c r="P2184" i="33"/>
  <c r="Q2185" i="33"/>
  <c r="P2188" i="33"/>
  <c r="Q2189" i="33"/>
  <c r="P2192" i="33"/>
  <c r="Q2193" i="33"/>
  <c r="P2196" i="33"/>
  <c r="Q2197" i="33"/>
  <c r="P2200" i="33"/>
  <c r="Q2201" i="33"/>
  <c r="P2204" i="33"/>
  <c r="Q2205" i="33"/>
  <c r="P2208" i="33"/>
  <c r="Q2209" i="33"/>
  <c r="P2212" i="33"/>
  <c r="Q2213" i="33"/>
  <c r="P2216" i="33"/>
  <c r="Q2217" i="33"/>
  <c r="P2220" i="33"/>
  <c r="Q2221" i="33"/>
  <c r="P2224" i="33"/>
  <c r="Q2225" i="33"/>
  <c r="P2228" i="33"/>
  <c r="Q2229" i="33"/>
  <c r="P2232" i="33"/>
  <c r="Q2233" i="33"/>
  <c r="P2236" i="33"/>
  <c r="Q2237" i="33"/>
  <c r="P2240" i="33"/>
  <c r="Q2241" i="33"/>
  <c r="P2244" i="33"/>
  <c r="Q2245" i="33"/>
  <c r="P2248" i="33"/>
  <c r="Q2249" i="33"/>
  <c r="P2252" i="33"/>
  <c r="Q2253" i="33"/>
  <c r="P2256" i="33"/>
  <c r="Q2257" i="33"/>
  <c r="P2260" i="33"/>
  <c r="Q2261" i="33"/>
  <c r="P2264" i="33"/>
  <c r="Q2265" i="33"/>
  <c r="P2268" i="33"/>
  <c r="Q2269" i="33"/>
  <c r="P2272" i="33"/>
  <c r="Q2273" i="33"/>
  <c r="P2276" i="33"/>
  <c r="Q2277" i="33"/>
  <c r="P2280" i="33"/>
  <c r="Q2281" i="33"/>
  <c r="P2284" i="33"/>
  <c r="Q2285" i="33"/>
  <c r="P2288" i="33"/>
  <c r="Q2289" i="33"/>
  <c r="P2292" i="33"/>
  <c r="Q2293" i="33"/>
  <c r="P2296" i="33"/>
  <c r="Q2297" i="33"/>
  <c r="P2300" i="33"/>
  <c r="Q2301" i="33"/>
  <c r="P2304" i="33"/>
  <c r="Q2305" i="33"/>
  <c r="P2308" i="33"/>
  <c r="Q2309" i="33"/>
  <c r="P2312" i="33"/>
  <c r="Q2313" i="33"/>
  <c r="P2316" i="33"/>
  <c r="Q2317" i="33"/>
  <c r="P2320" i="33"/>
  <c r="Q2321" i="33"/>
  <c r="P2324" i="33"/>
  <c r="Q2325" i="33"/>
  <c r="P2328" i="33"/>
  <c r="Q2329" i="33"/>
  <c r="P2332" i="33"/>
  <c r="Q2333" i="33"/>
  <c r="P2336" i="33"/>
  <c r="Q2337" i="33"/>
  <c r="P2340" i="33"/>
  <c r="Q2341" i="33"/>
  <c r="P2344" i="33"/>
  <c r="Q2345" i="33"/>
  <c r="P2348" i="33"/>
  <c r="Q2349" i="33"/>
  <c r="P2352" i="33"/>
  <c r="Q2353" i="33"/>
  <c r="P2356" i="33"/>
  <c r="Q2357" i="33"/>
  <c r="P2360" i="33"/>
  <c r="Q2361" i="33"/>
  <c r="P2364" i="33"/>
  <c r="Q2365" i="33"/>
  <c r="P2368" i="33"/>
  <c r="Q2369" i="33"/>
  <c r="P1867" i="33"/>
  <c r="Q1868" i="33"/>
  <c r="P1870" i="33"/>
  <c r="Q1873" i="33"/>
  <c r="P1875" i="33"/>
  <c r="Q1876" i="33"/>
  <c r="P1878" i="33"/>
  <c r="Q1881" i="33"/>
  <c r="P1883" i="33"/>
  <c r="Q1884" i="33"/>
  <c r="P1886" i="33"/>
  <c r="Q1889" i="33"/>
  <c r="P1891" i="33"/>
  <c r="Q1892" i="33"/>
  <c r="P1895" i="33"/>
  <c r="Q1896" i="33"/>
  <c r="P1899" i="33"/>
  <c r="Q1900" i="33"/>
  <c r="P1903" i="33"/>
  <c r="Q1904" i="33"/>
  <c r="P1907" i="33"/>
  <c r="Q1908" i="33"/>
  <c r="P1911" i="33"/>
  <c r="Q1912" i="33"/>
  <c r="P1915" i="33"/>
  <c r="Q1916" i="33"/>
  <c r="P1919" i="33"/>
  <c r="Q1920" i="33"/>
  <c r="P1923" i="33"/>
  <c r="Q1924" i="33"/>
  <c r="P1927" i="33"/>
  <c r="Q1928" i="33"/>
  <c r="P1931" i="33"/>
  <c r="Q1932" i="33"/>
  <c r="P1935" i="33"/>
  <c r="Q1936" i="33"/>
  <c r="P1939" i="33"/>
  <c r="Q1940" i="33"/>
  <c r="P1943" i="33"/>
  <c r="Q1944" i="33"/>
  <c r="P1947" i="33"/>
  <c r="Q1948" i="33"/>
  <c r="P1951" i="33"/>
  <c r="Q1952" i="33"/>
  <c r="P1955" i="33"/>
  <c r="Q1956" i="33"/>
  <c r="P1959" i="33"/>
  <c r="Q1960" i="33"/>
  <c r="P1963" i="33"/>
  <c r="Q1964" i="33"/>
  <c r="P1967" i="33"/>
  <c r="Q1968" i="33"/>
  <c r="P1971" i="33"/>
  <c r="Q1972" i="33"/>
  <c r="P1975" i="33"/>
  <c r="Q1976" i="33"/>
  <c r="P1979" i="33"/>
  <c r="Q1980" i="33"/>
  <c r="P1983" i="33"/>
  <c r="Q1984" i="33"/>
  <c r="P1987" i="33"/>
  <c r="Q1988" i="33"/>
  <c r="P1991" i="33"/>
  <c r="Q1992" i="33"/>
  <c r="P1995" i="33"/>
  <c r="Q1996" i="33"/>
  <c r="P1999" i="33"/>
  <c r="Q2000" i="33"/>
  <c r="P2003" i="33"/>
  <c r="Q2004" i="33"/>
  <c r="P2007" i="33"/>
  <c r="Q2008" i="33"/>
  <c r="P2011" i="33"/>
  <c r="Q2012" i="33"/>
  <c r="P2015" i="33"/>
  <c r="Q2016" i="33"/>
  <c r="P2019" i="33"/>
  <c r="Q2020" i="33"/>
  <c r="P2023" i="33"/>
  <c r="Q2024" i="33"/>
  <c r="P2027" i="33"/>
  <c r="Q2028" i="33"/>
  <c r="P2031" i="33"/>
  <c r="Q2032" i="33"/>
  <c r="P2035" i="33"/>
  <c r="Q2036" i="33"/>
  <c r="P2039" i="33"/>
  <c r="Q2040" i="33"/>
  <c r="P2043" i="33"/>
  <c r="Q2044" i="33"/>
  <c r="P2047" i="33"/>
  <c r="Q2048" i="33"/>
  <c r="P2051" i="33"/>
  <c r="Q2052" i="33"/>
  <c r="P2055" i="33"/>
  <c r="Q2056" i="33"/>
  <c r="P2059" i="33"/>
  <c r="Q2060" i="33"/>
  <c r="P2063" i="33"/>
  <c r="Q2064" i="33"/>
  <c r="P2067" i="33"/>
  <c r="Q2068" i="33"/>
  <c r="P2071" i="33"/>
  <c r="Q2072" i="33"/>
  <c r="P2075" i="33"/>
  <c r="Q2076" i="33"/>
  <c r="P2079" i="33"/>
  <c r="Q2080" i="33"/>
  <c r="P2083" i="33"/>
  <c r="Q2084" i="33"/>
  <c r="P2087" i="33"/>
  <c r="Q2088" i="33"/>
  <c r="P2091" i="33"/>
  <c r="Q2092" i="33"/>
  <c r="P2095" i="33"/>
  <c r="Q2096" i="33"/>
  <c r="P2099" i="33"/>
  <c r="Q2100" i="33"/>
  <c r="P2103" i="33"/>
  <c r="Q2104" i="33"/>
  <c r="P2107" i="33"/>
  <c r="Q2108" i="33"/>
  <c r="P2111" i="33"/>
  <c r="Q2112" i="33"/>
  <c r="P2115" i="33"/>
  <c r="Q2116" i="33"/>
  <c r="P2119" i="33"/>
  <c r="Q2120" i="33"/>
  <c r="P2123" i="33"/>
  <c r="Q2124" i="33"/>
  <c r="P2127" i="33"/>
  <c r="Q2128" i="33"/>
  <c r="P2131" i="33"/>
  <c r="Q2132" i="33"/>
  <c r="P2135" i="33"/>
  <c r="Q2136" i="33"/>
  <c r="P2139" i="33"/>
  <c r="Q2140" i="33"/>
  <c r="P2143" i="33"/>
  <c r="Q2144" i="33"/>
  <c r="P2147" i="33"/>
  <c r="Q2148" i="33"/>
  <c r="P2151" i="33"/>
  <c r="Q2152" i="33"/>
  <c r="P2155" i="33"/>
  <c r="Q2156" i="33"/>
  <c r="P2159" i="33"/>
  <c r="Q2160" i="33"/>
  <c r="P2163" i="33"/>
  <c r="Q2164" i="33"/>
  <c r="P2167" i="33"/>
  <c r="Q2168" i="33"/>
  <c r="P2171" i="33"/>
  <c r="Q2172" i="33"/>
  <c r="P2175" i="33"/>
  <c r="Q2176" i="33"/>
  <c r="P2179" i="33"/>
  <c r="Q2180" i="33"/>
  <c r="P2183" i="33"/>
  <c r="Q2184" i="33"/>
  <c r="P2187" i="33"/>
  <c r="Q2188" i="33"/>
  <c r="P2191" i="33"/>
  <c r="Q2192" i="33"/>
  <c r="P2195" i="33"/>
  <c r="Q2196" i="33"/>
  <c r="P2199" i="33"/>
  <c r="Q2200" i="33"/>
  <c r="P2203" i="33"/>
  <c r="Q2204" i="33"/>
  <c r="P2207" i="33"/>
  <c r="Q2208" i="33"/>
  <c r="P2211" i="33"/>
  <c r="Q2212" i="33"/>
  <c r="P2215" i="33"/>
  <c r="Q2216" i="33"/>
  <c r="P2219" i="33"/>
  <c r="Q2220" i="33"/>
  <c r="P2223" i="33"/>
  <c r="Q2224" i="33"/>
  <c r="P2227" i="33"/>
  <c r="Q2228" i="33"/>
  <c r="P2231" i="33"/>
  <c r="Q2232" i="33"/>
  <c r="P2235" i="33"/>
  <c r="Q2236" i="33"/>
  <c r="P2239" i="33"/>
  <c r="Q2240" i="33"/>
  <c r="P2243" i="33"/>
  <c r="Q2244" i="33"/>
  <c r="P2247" i="33"/>
  <c r="Q2248" i="33"/>
  <c r="P2251" i="33"/>
  <c r="Q2252" i="33"/>
  <c r="P2255" i="33"/>
  <c r="Q2256" i="33"/>
  <c r="P2259" i="33"/>
  <c r="Q2260" i="33"/>
  <c r="P2263" i="33"/>
  <c r="Q2264" i="33"/>
  <c r="P2267" i="33"/>
  <c r="Q2268" i="33"/>
  <c r="P2271" i="33"/>
  <c r="Q2272" i="33"/>
  <c r="P2275" i="33"/>
  <c r="Q2276" i="33"/>
  <c r="P2279" i="33"/>
  <c r="Q2280" i="33"/>
  <c r="P2283" i="33"/>
  <c r="Q2284" i="33"/>
  <c r="P2287" i="33"/>
  <c r="Q2288" i="33"/>
  <c r="P2291" i="33"/>
  <c r="Q2292" i="33"/>
  <c r="P2295" i="33"/>
  <c r="Q2296" i="33"/>
  <c r="P2299" i="33"/>
  <c r="Q2300" i="33"/>
  <c r="P2303" i="33"/>
  <c r="Q2304" i="33"/>
  <c r="P2307" i="33"/>
  <c r="Q2308" i="33"/>
  <c r="P2311" i="33"/>
  <c r="Q2312" i="33"/>
  <c r="P2315" i="33"/>
  <c r="Q2316" i="33"/>
  <c r="P2319" i="33"/>
  <c r="Q2320" i="33"/>
  <c r="P2323" i="33"/>
  <c r="Q2324" i="33"/>
  <c r="P2327" i="33"/>
  <c r="Q2328" i="33"/>
  <c r="P2331" i="33"/>
  <c r="Q2332" i="33"/>
  <c r="P2335" i="33"/>
  <c r="Q2336" i="33"/>
  <c r="P2339" i="33"/>
  <c r="Q2340" i="33"/>
  <c r="P2343" i="33"/>
  <c r="Q2344" i="33"/>
  <c r="P2347" i="33"/>
  <c r="Q2348" i="33"/>
  <c r="P2351" i="33"/>
  <c r="Q2352" i="33"/>
  <c r="P2355" i="33"/>
  <c r="Q2356" i="33"/>
  <c r="P2359" i="33"/>
  <c r="Q2360" i="33"/>
  <c r="P2363" i="33"/>
  <c r="Q2364" i="33"/>
  <c r="P2367" i="33"/>
  <c r="Q2368" i="33"/>
  <c r="Q1867" i="33"/>
  <c r="P1872" i="33"/>
  <c r="Q1875" i="33"/>
  <c r="P1880" i="33"/>
  <c r="Q1883" i="33"/>
  <c r="P1888" i="33"/>
  <c r="Q1891" i="33"/>
  <c r="P1894" i="33"/>
  <c r="Q1895" i="33"/>
  <c r="P1898" i="33"/>
  <c r="Q1899" i="33"/>
  <c r="P1902" i="33"/>
  <c r="Q1903" i="33"/>
  <c r="P1906" i="33"/>
  <c r="Q1907" i="33"/>
  <c r="P1910" i="33"/>
  <c r="Q1911" i="33"/>
  <c r="P1914" i="33"/>
  <c r="Q1915" i="33"/>
  <c r="P1918" i="33"/>
  <c r="Q1919" i="33"/>
  <c r="P1922" i="33"/>
  <c r="Q1923" i="33"/>
  <c r="P1926" i="33"/>
  <c r="Q1927" i="33"/>
  <c r="P1930" i="33"/>
  <c r="Q1931" i="33"/>
  <c r="P1934" i="33"/>
  <c r="Q1935" i="33"/>
  <c r="P1938" i="33"/>
  <c r="Q1939" i="33"/>
  <c r="Q1872" i="33"/>
  <c r="Q1880" i="33"/>
  <c r="Q1888" i="33"/>
  <c r="Q1943" i="33"/>
  <c r="Q1947" i="33"/>
  <c r="Q1951" i="33"/>
  <c r="Q1955" i="33"/>
  <c r="Q1959" i="33"/>
  <c r="Q1963" i="33"/>
  <c r="Q1967" i="33"/>
  <c r="Q1971" i="33"/>
  <c r="Q1975" i="33"/>
  <c r="Q1979" i="33"/>
  <c r="Q1983" i="33"/>
  <c r="Q1987" i="33"/>
  <c r="Q1991" i="33"/>
  <c r="Q1995" i="33"/>
  <c r="Q1999" i="33"/>
  <c r="Q2003" i="33"/>
  <c r="Q2007" i="33"/>
  <c r="Q2011" i="33"/>
  <c r="Q2015" i="33"/>
  <c r="Q2019" i="33"/>
  <c r="Q2023" i="33"/>
  <c r="Q2027" i="33"/>
  <c r="Q2031" i="33"/>
  <c r="Q2035" i="33"/>
  <c r="Q2039" i="33"/>
  <c r="Q2043" i="33"/>
  <c r="Q2047" i="33"/>
  <c r="Q2051" i="33"/>
  <c r="Q2055" i="33"/>
  <c r="Q2059" i="33"/>
  <c r="Q2063" i="33"/>
  <c r="Q2067" i="33"/>
  <c r="Q2071" i="33"/>
  <c r="Q2075" i="33"/>
  <c r="Q2079" i="33"/>
  <c r="Q2083" i="33"/>
  <c r="Q2087" i="33"/>
  <c r="Q2091" i="33"/>
  <c r="Q2095" i="33"/>
  <c r="Q2099" i="33"/>
  <c r="Q2103" i="33"/>
  <c r="Q2107" i="33"/>
  <c r="Q2111" i="33"/>
  <c r="Q2115" i="33"/>
  <c r="Q2119" i="33"/>
  <c r="Q2123" i="33"/>
  <c r="Q2127" i="33"/>
  <c r="Q2131" i="33"/>
  <c r="Q2135" i="33"/>
  <c r="Q2139" i="33"/>
  <c r="Q2143" i="33"/>
  <c r="Q2147" i="33"/>
  <c r="Q2151" i="33"/>
  <c r="Q2155" i="33"/>
  <c r="Q2159" i="33"/>
  <c r="Q2163" i="33"/>
  <c r="Q2167" i="33"/>
  <c r="Q2171" i="33"/>
  <c r="Q2175" i="33"/>
  <c r="Q2179" i="33"/>
  <c r="Q2183" i="33"/>
  <c r="Q2187" i="33"/>
  <c r="Q2191" i="33"/>
  <c r="Q2195" i="33"/>
  <c r="Q2199" i="33"/>
  <c r="Q2203" i="33"/>
  <c r="Q2207" i="33"/>
  <c r="Q2211" i="33"/>
  <c r="Q2215" i="33"/>
  <c r="Q2219" i="33"/>
  <c r="Q2223" i="33"/>
  <c r="Q2227" i="33"/>
  <c r="Q2231" i="33"/>
  <c r="Q2235" i="33"/>
  <c r="Q2239" i="33"/>
  <c r="Q2243" i="33"/>
  <c r="Q2247" i="33"/>
  <c r="Q2251" i="33"/>
  <c r="Q2255" i="33"/>
  <c r="Q2259" i="33"/>
  <c r="Q2263" i="33"/>
  <c r="Q2267" i="33"/>
  <c r="Q2271" i="33"/>
  <c r="Q2275" i="33"/>
  <c r="Q2279" i="33"/>
  <c r="Q2283" i="33"/>
  <c r="Q2287" i="33"/>
  <c r="Q2291" i="33"/>
  <c r="Q2295" i="33"/>
  <c r="Q2299" i="33"/>
  <c r="Q2303" i="33"/>
  <c r="Q2307" i="33"/>
  <c r="Q2311" i="33"/>
  <c r="Q2315" i="33"/>
  <c r="Q2319" i="33"/>
  <c r="Q2323" i="33"/>
  <c r="Q2327" i="33"/>
  <c r="Q2331" i="33"/>
  <c r="Q2335" i="33"/>
  <c r="Q2339" i="33"/>
  <c r="Q2343" i="33"/>
  <c r="Q2347" i="33"/>
  <c r="Q2351" i="33"/>
  <c r="Q2355" i="33"/>
  <c r="Q2359" i="33"/>
  <c r="Q2363" i="33"/>
  <c r="Q2367" i="33"/>
  <c r="P2371" i="33"/>
  <c r="Q2372" i="33"/>
  <c r="P2375" i="33"/>
  <c r="Q2376" i="33"/>
  <c r="P2379" i="33"/>
  <c r="Q2380" i="33"/>
  <c r="P2383" i="33"/>
  <c r="Q2384" i="33"/>
  <c r="P2387" i="33"/>
  <c r="Q2388" i="33"/>
  <c r="Q1906" i="33"/>
  <c r="P1925" i="33"/>
  <c r="P1933" i="33"/>
  <c r="Q1938" i="33"/>
  <c r="P1945" i="33"/>
  <c r="P1957" i="33"/>
  <c r="P1965" i="33"/>
  <c r="P1973" i="33"/>
  <c r="P1985" i="33"/>
  <c r="P1993" i="33"/>
  <c r="P2001" i="33"/>
  <c r="P2017" i="33"/>
  <c r="P2033" i="33"/>
  <c r="P2037" i="33"/>
  <c r="P2053" i="33"/>
  <c r="P2061" i="33"/>
  <c r="P2077" i="33"/>
  <c r="P2085" i="33"/>
  <c r="P2093" i="33"/>
  <c r="P2109" i="33"/>
  <c r="P2117" i="33"/>
  <c r="P2129" i="33"/>
  <c r="P2145" i="33"/>
  <c r="P2157" i="33"/>
  <c r="P2169" i="33"/>
  <c r="P2173" i="33"/>
  <c r="P2189" i="33"/>
  <c r="P2197" i="33"/>
  <c r="P2213" i="33"/>
  <c r="P2225" i="33"/>
  <c r="P2233" i="33"/>
  <c r="P2245" i="33"/>
  <c r="P2253" i="33"/>
  <c r="P2261" i="33"/>
  <c r="P2273" i="33"/>
  <c r="P2289" i="33"/>
  <c r="P2297" i="33"/>
  <c r="P2313" i="33"/>
  <c r="P2321" i="33"/>
  <c r="P2333" i="33"/>
  <c r="P2349" i="33"/>
  <c r="P2353" i="33"/>
  <c r="P2365" i="33"/>
  <c r="P2372" i="33"/>
  <c r="P2380" i="33"/>
  <c r="P2384" i="33"/>
  <c r="Q1894" i="33"/>
  <c r="P1897" i="33"/>
  <c r="Q1902" i="33"/>
  <c r="P1905" i="33"/>
  <c r="Q1910" i="33"/>
  <c r="P1913" i="33"/>
  <c r="Q1918" i="33"/>
  <c r="P1921" i="33"/>
  <c r="Q1926" i="33"/>
  <c r="P1929" i="33"/>
  <c r="Q1934" i="33"/>
  <c r="P1937" i="33"/>
  <c r="P1942" i="33"/>
  <c r="P1946" i="33"/>
  <c r="P1950" i="33"/>
  <c r="P1954" i="33"/>
  <c r="P1958" i="33"/>
  <c r="P1962" i="33"/>
  <c r="P1966" i="33"/>
  <c r="P1970" i="33"/>
  <c r="P1974" i="33"/>
  <c r="P1978" i="33"/>
  <c r="P1982" i="33"/>
  <c r="P1986" i="33"/>
  <c r="P1990" i="33"/>
  <c r="P1994" i="33"/>
  <c r="P1998" i="33"/>
  <c r="P2002" i="33"/>
  <c r="P2006" i="33"/>
  <c r="P2010" i="33"/>
  <c r="P2014" i="33"/>
  <c r="P2018" i="33"/>
  <c r="P2022" i="33"/>
  <c r="P2026" i="33"/>
  <c r="P2030" i="33"/>
  <c r="P2034" i="33"/>
  <c r="P2038" i="33"/>
  <c r="P2042" i="33"/>
  <c r="P2046" i="33"/>
  <c r="P2050" i="33"/>
  <c r="P2054" i="33"/>
  <c r="P2058" i="33"/>
  <c r="P2062" i="33"/>
  <c r="P2066" i="33"/>
  <c r="P2070" i="33"/>
  <c r="P2074" i="33"/>
  <c r="P2078" i="33"/>
  <c r="P2082" i="33"/>
  <c r="P2086" i="33"/>
  <c r="P2090" i="33"/>
  <c r="P2094" i="33"/>
  <c r="P2098" i="33"/>
  <c r="P2102" i="33"/>
  <c r="P2106" i="33"/>
  <c r="P2110" i="33"/>
  <c r="P2114" i="33"/>
  <c r="P2118" i="33"/>
  <c r="P2122" i="33"/>
  <c r="P2126" i="33"/>
  <c r="P2130" i="33"/>
  <c r="P2134" i="33"/>
  <c r="P2138" i="33"/>
  <c r="P2142" i="33"/>
  <c r="P2146" i="33"/>
  <c r="P2150" i="33"/>
  <c r="P2154" i="33"/>
  <c r="P2158" i="33"/>
  <c r="P2162" i="33"/>
  <c r="P2166" i="33"/>
  <c r="P2170" i="33"/>
  <c r="P2174" i="33"/>
  <c r="P2178" i="33"/>
  <c r="P2182" i="33"/>
  <c r="P2186" i="33"/>
  <c r="P2190" i="33"/>
  <c r="P2194" i="33"/>
  <c r="P2198" i="33"/>
  <c r="P2202" i="33"/>
  <c r="P2206" i="33"/>
  <c r="P2210" i="33"/>
  <c r="P2214" i="33"/>
  <c r="P2218" i="33"/>
  <c r="P2222" i="33"/>
  <c r="P2226" i="33"/>
  <c r="P2230" i="33"/>
  <c r="P2234" i="33"/>
  <c r="P2238" i="33"/>
  <c r="P2242" i="33"/>
  <c r="P2246" i="33"/>
  <c r="P2250" i="33"/>
  <c r="P2254" i="33"/>
  <c r="P2258" i="33"/>
  <c r="P2262" i="33"/>
  <c r="P2266" i="33"/>
  <c r="P2270" i="33"/>
  <c r="P2274" i="33"/>
  <c r="P2278" i="33"/>
  <c r="P2282" i="33"/>
  <c r="P2286" i="33"/>
  <c r="P2290" i="33"/>
  <c r="P2294" i="33"/>
  <c r="P2298" i="33"/>
  <c r="P2302" i="33"/>
  <c r="P2306" i="33"/>
  <c r="P2310" i="33"/>
  <c r="P2314" i="33"/>
  <c r="P2318" i="33"/>
  <c r="P2322" i="33"/>
  <c r="P2326" i="33"/>
  <c r="P2330" i="33"/>
  <c r="P2334" i="33"/>
  <c r="P2338" i="33"/>
  <c r="P2342" i="33"/>
  <c r="P2346" i="33"/>
  <c r="P2350" i="33"/>
  <c r="P2354" i="33"/>
  <c r="P2358" i="33"/>
  <c r="P2362" i="33"/>
  <c r="P2366" i="33"/>
  <c r="P2370" i="33"/>
  <c r="Q2371" i="33"/>
  <c r="P2374" i="33"/>
  <c r="Q2375" i="33"/>
  <c r="P2378" i="33"/>
  <c r="Q2379" i="33"/>
  <c r="P2382" i="33"/>
  <c r="Q2383" i="33"/>
  <c r="P2386" i="33"/>
  <c r="Q2387" i="33"/>
  <c r="P1949" i="33"/>
  <c r="P1977" i="33"/>
  <c r="P1989" i="33"/>
  <c r="P2005" i="33"/>
  <c r="P2013" i="33"/>
  <c r="P2025" i="33"/>
  <c r="P2041" i="33"/>
  <c r="P2057" i="33"/>
  <c r="P2069" i="33"/>
  <c r="P2081" i="33"/>
  <c r="P2101" i="33"/>
  <c r="P2113" i="33"/>
  <c r="P2125" i="33"/>
  <c r="P2137" i="33"/>
  <c r="P2153" i="33"/>
  <c r="P2165" i="33"/>
  <c r="P2177" i="33"/>
  <c r="P2193" i="33"/>
  <c r="P2205" i="33"/>
  <c r="P2221" i="33"/>
  <c r="P2237" i="33"/>
  <c r="P2249" i="33"/>
  <c r="P2269" i="33"/>
  <c r="P2281" i="33"/>
  <c r="P2293" i="33"/>
  <c r="P2305" i="33"/>
  <c r="P2317" i="33"/>
  <c r="P2329" i="33"/>
  <c r="P2341" i="33"/>
  <c r="P2361" i="33"/>
  <c r="Q2377" i="33"/>
  <c r="Q2381" i="33"/>
  <c r="Q2385" i="33"/>
  <c r="P1871" i="33"/>
  <c r="P1879" i="33"/>
  <c r="P1887" i="33"/>
  <c r="Q1942" i="33"/>
  <c r="Q1946" i="33"/>
  <c r="Q1950" i="33"/>
  <c r="Q1954" i="33"/>
  <c r="Q1958" i="33"/>
  <c r="Q1962" i="33"/>
  <c r="Q1966" i="33"/>
  <c r="Q1970" i="33"/>
  <c r="Q1974" i="33"/>
  <c r="Q1978" i="33"/>
  <c r="Q1982" i="33"/>
  <c r="Q1986" i="33"/>
  <c r="Q1990" i="33"/>
  <c r="Q1994" i="33"/>
  <c r="Q1998" i="33"/>
  <c r="Q2002" i="33"/>
  <c r="Q2006" i="33"/>
  <c r="Q2010" i="33"/>
  <c r="Q2014" i="33"/>
  <c r="Q2018" i="33"/>
  <c r="Q2022" i="33"/>
  <c r="Q2026" i="33"/>
  <c r="Q2030" i="33"/>
  <c r="Q2034" i="33"/>
  <c r="Q2038" i="33"/>
  <c r="Q2042" i="33"/>
  <c r="Q2046" i="33"/>
  <c r="Q2050" i="33"/>
  <c r="Q2054" i="33"/>
  <c r="Q2058" i="33"/>
  <c r="Q2062" i="33"/>
  <c r="Q2066" i="33"/>
  <c r="Q2070" i="33"/>
  <c r="Q2074" i="33"/>
  <c r="Q2078" i="33"/>
  <c r="Q2082" i="33"/>
  <c r="Q2086" i="33"/>
  <c r="Q2090" i="33"/>
  <c r="Q2094" i="33"/>
  <c r="Q2098" i="33"/>
  <c r="Q2102" i="33"/>
  <c r="Q2106" i="33"/>
  <c r="Q2110" i="33"/>
  <c r="Q2114" i="33"/>
  <c r="Q2118" i="33"/>
  <c r="Q2122" i="33"/>
  <c r="Q2126" i="33"/>
  <c r="Q2130" i="33"/>
  <c r="Q2134" i="33"/>
  <c r="Q2138" i="33"/>
  <c r="Q2142" i="33"/>
  <c r="Q2146" i="33"/>
  <c r="Q2150" i="33"/>
  <c r="Q2154" i="33"/>
  <c r="Q2158" i="33"/>
  <c r="Q2162" i="33"/>
  <c r="Q2166" i="33"/>
  <c r="Q2170" i="33"/>
  <c r="Q2174" i="33"/>
  <c r="Q2178" i="33"/>
  <c r="Q2182" i="33"/>
  <c r="Q2186" i="33"/>
  <c r="Q2190" i="33"/>
  <c r="Q2194" i="33"/>
  <c r="Q2198" i="33"/>
  <c r="Q2202" i="33"/>
  <c r="Q2206" i="33"/>
  <c r="Q2210" i="33"/>
  <c r="Q2214" i="33"/>
  <c r="Q2218" i="33"/>
  <c r="Q2222" i="33"/>
  <c r="Q2226" i="33"/>
  <c r="Q2230" i="33"/>
  <c r="Q2234" i="33"/>
  <c r="Q2238" i="33"/>
  <c r="Q2242" i="33"/>
  <c r="Q2246" i="33"/>
  <c r="Q2250" i="33"/>
  <c r="Q2254" i="33"/>
  <c r="Q2258" i="33"/>
  <c r="Q2262" i="33"/>
  <c r="Q2266" i="33"/>
  <c r="Q2270" i="33"/>
  <c r="Q2274" i="33"/>
  <c r="Q2278" i="33"/>
  <c r="Q2282" i="33"/>
  <c r="Q2286" i="33"/>
  <c r="Q2290" i="33"/>
  <c r="Q2294" i="33"/>
  <c r="Q2298" i="33"/>
  <c r="Q2302" i="33"/>
  <c r="Q2306" i="33"/>
  <c r="Q2310" i="33"/>
  <c r="Q2314" i="33"/>
  <c r="Q2318" i="33"/>
  <c r="Q2322" i="33"/>
  <c r="Q2326" i="33"/>
  <c r="Q2330" i="33"/>
  <c r="Q2334" i="33"/>
  <c r="Q2338" i="33"/>
  <c r="Q2342" i="33"/>
  <c r="Q2346" i="33"/>
  <c r="Q2350" i="33"/>
  <c r="Q2354" i="33"/>
  <c r="Q2358" i="33"/>
  <c r="Q2362" i="33"/>
  <c r="Q2366" i="33"/>
  <c r="Q2370" i="33"/>
  <c r="P2373" i="33"/>
  <c r="Q2374" i="33"/>
  <c r="P2377" i="33"/>
  <c r="Q2378" i="33"/>
  <c r="P2381" i="33"/>
  <c r="Q2382" i="33"/>
  <c r="P2385" i="33"/>
  <c r="Q2386" i="33"/>
  <c r="Q1869" i="33"/>
  <c r="P1874" i="33"/>
  <c r="Q1877" i="33"/>
  <c r="P1882" i="33"/>
  <c r="Q1885" i="33"/>
  <c r="P1890" i="33"/>
  <c r="P1893" i="33"/>
  <c r="Q1898" i="33"/>
  <c r="P1901" i="33"/>
  <c r="P1909" i="33"/>
  <c r="Q1914" i="33"/>
  <c r="P1917" i="33"/>
  <c r="Q1922" i="33"/>
  <c r="Q1930" i="33"/>
  <c r="P1941" i="33"/>
  <c r="P1953" i="33"/>
  <c r="P1961" i="33"/>
  <c r="P1969" i="33"/>
  <c r="P1981" i="33"/>
  <c r="P1997" i="33"/>
  <c r="P2009" i="33"/>
  <c r="P2021" i="33"/>
  <c r="P2029" i="33"/>
  <c r="P2045" i="33"/>
  <c r="P2049" i="33"/>
  <c r="P2065" i="33"/>
  <c r="P2073" i="33"/>
  <c r="P2089" i="33"/>
  <c r="P2097" i="33"/>
  <c r="P2105" i="33"/>
  <c r="P2121" i="33"/>
  <c r="P2133" i="33"/>
  <c r="P2141" i="33"/>
  <c r="P2149" i="33"/>
  <c r="P2161" i="33"/>
  <c r="P2181" i="33"/>
  <c r="P2185" i="33"/>
  <c r="P2201" i="33"/>
  <c r="P2209" i="33"/>
  <c r="P2217" i="33"/>
  <c r="P2229" i="33"/>
  <c r="P2241" i="33"/>
  <c r="P2257" i="33"/>
  <c r="P2265" i="33"/>
  <c r="P2277" i="33"/>
  <c r="P2285" i="33"/>
  <c r="P2301" i="33"/>
  <c r="P2309" i="33"/>
  <c r="P2325" i="33"/>
  <c r="P2337" i="33"/>
  <c r="P2345" i="33"/>
  <c r="P2357" i="33"/>
  <c r="P2369" i="33"/>
  <c r="Q2373" i="33"/>
  <c r="P2376" i="33"/>
  <c r="P2388" i="33"/>
  <c r="K5" i="44"/>
  <c r="L5" i="47" l="1"/>
  <c r="L6" i="47"/>
  <c r="L7" i="47"/>
  <c r="L4" i="47"/>
  <c r="Q1" i="56"/>
  <c r="P1" i="56"/>
  <c r="Q1" i="55"/>
  <c r="P1" i="55"/>
  <c r="Q1" i="53"/>
  <c r="P1" i="53"/>
  <c r="D5" i="21"/>
  <c r="E5" i="21"/>
  <c r="F5" i="21"/>
  <c r="G5" i="21"/>
  <c r="H5" i="21"/>
  <c r="I5" i="21"/>
  <c r="J5" i="21"/>
  <c r="K5" i="21"/>
  <c r="L5" i="21"/>
  <c r="M5" i="21"/>
  <c r="N5" i="21"/>
  <c r="D6" i="21"/>
  <c r="E6" i="21"/>
  <c r="F6" i="21"/>
  <c r="G6" i="21"/>
  <c r="H6" i="21"/>
  <c r="I6" i="21"/>
  <c r="J6" i="21"/>
  <c r="K6" i="21"/>
  <c r="L6" i="21"/>
  <c r="M6" i="21"/>
  <c r="N6" i="21"/>
  <c r="D7" i="21"/>
  <c r="E7" i="21"/>
  <c r="F7" i="21"/>
  <c r="G7" i="21"/>
  <c r="H7" i="21"/>
  <c r="I7" i="21"/>
  <c r="J7" i="21"/>
  <c r="K7" i="21"/>
  <c r="L7" i="21"/>
  <c r="M7" i="21"/>
  <c r="N7" i="21"/>
  <c r="C5" i="21"/>
  <c r="C6" i="21"/>
  <c r="D6" i="43"/>
  <c r="E6" i="43"/>
  <c r="F6" i="43"/>
  <c r="G6" i="43"/>
  <c r="H6" i="43"/>
  <c r="I6" i="43"/>
  <c r="J6" i="43"/>
  <c r="K6" i="43"/>
  <c r="L6" i="43"/>
  <c r="M6" i="43"/>
  <c r="N6" i="43"/>
  <c r="D7" i="43"/>
  <c r="E7" i="43"/>
  <c r="F7" i="43"/>
  <c r="G7" i="43"/>
  <c r="H7" i="43"/>
  <c r="I7" i="43"/>
  <c r="J7" i="43"/>
  <c r="K7" i="43"/>
  <c r="L7" i="43"/>
  <c r="M7" i="43"/>
  <c r="N7" i="43"/>
  <c r="D8" i="43"/>
  <c r="E8" i="43"/>
  <c r="F8" i="43"/>
  <c r="G8" i="43"/>
  <c r="H8" i="43"/>
  <c r="I8" i="43"/>
  <c r="J8" i="43"/>
  <c r="K8" i="43"/>
  <c r="L8" i="43"/>
  <c r="M8" i="43"/>
  <c r="N8" i="43"/>
  <c r="C6" i="43"/>
  <c r="C7" i="43"/>
  <c r="D31" i="36"/>
  <c r="E31" i="36"/>
  <c r="F31" i="36"/>
  <c r="G31" i="36"/>
  <c r="H31" i="36"/>
  <c r="I31" i="36"/>
  <c r="J31" i="36"/>
  <c r="K31" i="36"/>
  <c r="L31" i="36"/>
  <c r="M31" i="36"/>
  <c r="N31" i="36"/>
  <c r="D32" i="36"/>
  <c r="E32" i="36"/>
  <c r="F32" i="36"/>
  <c r="G32" i="36"/>
  <c r="H32" i="36"/>
  <c r="I32" i="36"/>
  <c r="J32" i="36"/>
  <c r="K32" i="36"/>
  <c r="L32" i="36"/>
  <c r="M32" i="36"/>
  <c r="N32" i="36"/>
  <c r="C31" i="36"/>
  <c r="C32" i="36"/>
  <c r="D6" i="38"/>
  <c r="E6" i="38"/>
  <c r="F6" i="38"/>
  <c r="G6" i="38"/>
  <c r="H6" i="38"/>
  <c r="I6" i="38"/>
  <c r="J6" i="38"/>
  <c r="K6" i="38"/>
  <c r="L6" i="38"/>
  <c r="M6" i="38"/>
  <c r="N6" i="38"/>
  <c r="D7" i="38"/>
  <c r="E7" i="38"/>
  <c r="F7" i="38"/>
  <c r="G7" i="38"/>
  <c r="H7" i="38"/>
  <c r="I7" i="38"/>
  <c r="J7" i="38"/>
  <c r="K7" i="38"/>
  <c r="L7" i="38"/>
  <c r="M7" i="38"/>
  <c r="N7" i="38"/>
  <c r="D8" i="38"/>
  <c r="E8" i="38"/>
  <c r="F8" i="38"/>
  <c r="G8" i="38"/>
  <c r="H8" i="38"/>
  <c r="I8" i="38"/>
  <c r="J8" i="38"/>
  <c r="K8" i="38"/>
  <c r="L8" i="38"/>
  <c r="M8" i="38"/>
  <c r="N8" i="38"/>
  <c r="C7" i="38"/>
  <c r="D6" i="36"/>
  <c r="E6" i="36"/>
  <c r="F6" i="36"/>
  <c r="G6" i="36"/>
  <c r="H6" i="36"/>
  <c r="I6" i="36"/>
  <c r="J6" i="36"/>
  <c r="K6" i="36"/>
  <c r="L6" i="36"/>
  <c r="M6" i="36"/>
  <c r="N6" i="36"/>
  <c r="D7" i="36"/>
  <c r="E7" i="36"/>
  <c r="F7" i="36"/>
  <c r="G7" i="36"/>
  <c r="H7" i="36"/>
  <c r="I7" i="36"/>
  <c r="J7" i="36"/>
  <c r="K7" i="36"/>
  <c r="L7" i="36"/>
  <c r="M7" i="36"/>
  <c r="N7" i="36"/>
  <c r="D8" i="36"/>
  <c r="E8" i="36"/>
  <c r="F8" i="36"/>
  <c r="G8" i="36"/>
  <c r="H8" i="36"/>
  <c r="I8" i="36"/>
  <c r="J8" i="36"/>
  <c r="K8" i="36"/>
  <c r="L8" i="36"/>
  <c r="M8" i="36"/>
  <c r="N8" i="36"/>
  <c r="C6" i="36"/>
  <c r="C7" i="36"/>
  <c r="R2000" i="56"/>
  <c r="Q2000" i="56"/>
  <c r="P2000" i="56"/>
  <c r="R1999" i="56"/>
  <c r="Q1999" i="56"/>
  <c r="P1999" i="56"/>
  <c r="R1998" i="56"/>
  <c r="Q1998" i="56"/>
  <c r="P1998" i="56"/>
  <c r="R1997" i="56"/>
  <c r="Q1997" i="56"/>
  <c r="P1997" i="56"/>
  <c r="R1996" i="56"/>
  <c r="Q1996" i="56"/>
  <c r="P1996" i="56"/>
  <c r="R1995" i="56"/>
  <c r="Q1995" i="56"/>
  <c r="P1995" i="56"/>
  <c r="R1994" i="56"/>
  <c r="Q1994" i="56"/>
  <c r="P1994" i="56"/>
  <c r="R1993" i="56"/>
  <c r="Q1993" i="56"/>
  <c r="P1993" i="56"/>
  <c r="R1992" i="56"/>
  <c r="Q1992" i="56"/>
  <c r="P1992" i="56"/>
  <c r="R1991" i="56"/>
  <c r="Q1991" i="56"/>
  <c r="P1991" i="56"/>
  <c r="R1990" i="56"/>
  <c r="Q1990" i="56"/>
  <c r="P1990" i="56"/>
  <c r="R1989" i="56"/>
  <c r="Q1989" i="56"/>
  <c r="P1989" i="56"/>
  <c r="R1988" i="56"/>
  <c r="Q1988" i="56"/>
  <c r="P1988" i="56"/>
  <c r="R1987" i="56"/>
  <c r="Q1987" i="56"/>
  <c r="P1987" i="56"/>
  <c r="R1986" i="56"/>
  <c r="Q1986" i="56"/>
  <c r="P1986" i="56"/>
  <c r="R1985" i="56"/>
  <c r="Q1985" i="56"/>
  <c r="P1985" i="56"/>
  <c r="R1984" i="56"/>
  <c r="Q1984" i="56"/>
  <c r="P1984" i="56"/>
  <c r="R1983" i="56"/>
  <c r="Q1983" i="56"/>
  <c r="P1983" i="56"/>
  <c r="R1982" i="56"/>
  <c r="Q1982" i="56"/>
  <c r="P1982" i="56"/>
  <c r="R1981" i="56"/>
  <c r="Q1981" i="56"/>
  <c r="P1981" i="56"/>
  <c r="R1980" i="56"/>
  <c r="Q1980" i="56"/>
  <c r="P1980" i="56"/>
  <c r="R1979" i="56"/>
  <c r="Q1979" i="56"/>
  <c r="P1979" i="56"/>
  <c r="R1978" i="56"/>
  <c r="Q1978" i="56"/>
  <c r="P1978" i="56"/>
  <c r="R1977" i="56"/>
  <c r="Q1977" i="56"/>
  <c r="P1977" i="56"/>
  <c r="R1976" i="56"/>
  <c r="Q1976" i="56"/>
  <c r="P1976" i="56"/>
  <c r="R1975" i="56"/>
  <c r="Q1975" i="56"/>
  <c r="P1975" i="56"/>
  <c r="R1974" i="56"/>
  <c r="Q1974" i="56"/>
  <c r="P1974" i="56"/>
  <c r="R1973" i="56"/>
  <c r="Q1973" i="56"/>
  <c r="P1973" i="56"/>
  <c r="R1972" i="56"/>
  <c r="Q1972" i="56"/>
  <c r="P1972" i="56"/>
  <c r="R1971" i="56"/>
  <c r="Q1971" i="56"/>
  <c r="P1971" i="56"/>
  <c r="R1970" i="56"/>
  <c r="Q1970" i="56"/>
  <c r="P1970" i="56"/>
  <c r="R1969" i="56"/>
  <c r="Q1969" i="56"/>
  <c r="P1969" i="56"/>
  <c r="R1968" i="56"/>
  <c r="Q1968" i="56"/>
  <c r="P1968" i="56"/>
  <c r="R1967" i="56"/>
  <c r="Q1967" i="56"/>
  <c r="P1967" i="56"/>
  <c r="R1966" i="56"/>
  <c r="Q1966" i="56"/>
  <c r="P1966" i="56"/>
  <c r="R1965" i="56"/>
  <c r="Q1965" i="56"/>
  <c r="P1965" i="56"/>
  <c r="R1964" i="56"/>
  <c r="Q1964" i="56"/>
  <c r="P1964" i="56"/>
  <c r="R1963" i="56"/>
  <c r="Q1963" i="56"/>
  <c r="P1963" i="56"/>
  <c r="R1962" i="56"/>
  <c r="Q1962" i="56"/>
  <c r="P1962" i="56"/>
  <c r="R1961" i="56"/>
  <c r="Q1961" i="56"/>
  <c r="P1961" i="56"/>
  <c r="R1960" i="56"/>
  <c r="Q1960" i="56"/>
  <c r="P1960" i="56"/>
  <c r="R1959" i="56"/>
  <c r="Q1959" i="56"/>
  <c r="P1959" i="56"/>
  <c r="R1958" i="56"/>
  <c r="Q1958" i="56"/>
  <c r="P1958" i="56"/>
  <c r="R1957" i="56"/>
  <c r="Q1957" i="56"/>
  <c r="P1957" i="56"/>
  <c r="R1956" i="56"/>
  <c r="Q1956" i="56"/>
  <c r="P1956" i="56"/>
  <c r="R1955" i="56"/>
  <c r="Q1955" i="56"/>
  <c r="P1955" i="56"/>
  <c r="R1954" i="56"/>
  <c r="Q1954" i="56"/>
  <c r="P1954" i="56"/>
  <c r="R1953" i="56"/>
  <c r="Q1953" i="56"/>
  <c r="P1953" i="56"/>
  <c r="R1952" i="56"/>
  <c r="Q1952" i="56"/>
  <c r="P1952" i="56"/>
  <c r="R1951" i="56"/>
  <c r="Q1951" i="56"/>
  <c r="P1951" i="56"/>
  <c r="R1950" i="56"/>
  <c r="Q1950" i="56"/>
  <c r="P1950" i="56"/>
  <c r="R1949" i="56"/>
  <c r="Q1949" i="56"/>
  <c r="P1949" i="56"/>
  <c r="R1948" i="56"/>
  <c r="Q1948" i="56"/>
  <c r="P1948" i="56"/>
  <c r="R1947" i="56"/>
  <c r="Q1947" i="56"/>
  <c r="P1947" i="56"/>
  <c r="R1946" i="56"/>
  <c r="Q1946" i="56"/>
  <c r="P1946" i="56"/>
  <c r="R1945" i="56"/>
  <c r="Q1945" i="56"/>
  <c r="P1945" i="56"/>
  <c r="R1944" i="56"/>
  <c r="Q1944" i="56"/>
  <c r="P1944" i="56"/>
  <c r="R1943" i="56"/>
  <c r="Q1943" i="56"/>
  <c r="P1943" i="56"/>
  <c r="R1942" i="56"/>
  <c r="Q1942" i="56"/>
  <c r="P1942" i="56"/>
  <c r="R1941" i="56"/>
  <c r="Q1941" i="56"/>
  <c r="P1941" i="56"/>
  <c r="R1940" i="56"/>
  <c r="Q1940" i="56"/>
  <c r="P1940" i="56"/>
  <c r="R1939" i="56"/>
  <c r="Q1939" i="56"/>
  <c r="P1939" i="56"/>
  <c r="R1938" i="56"/>
  <c r="Q1938" i="56"/>
  <c r="P1938" i="56"/>
  <c r="R1937" i="56"/>
  <c r="Q1937" i="56"/>
  <c r="P1937" i="56"/>
  <c r="R1936" i="56"/>
  <c r="Q1936" i="56"/>
  <c r="P1936" i="56"/>
  <c r="R1935" i="56"/>
  <c r="Q1935" i="56"/>
  <c r="P1935" i="56"/>
  <c r="R1934" i="56"/>
  <c r="Q1934" i="56"/>
  <c r="P1934" i="56"/>
  <c r="R1933" i="56"/>
  <c r="Q1933" i="56"/>
  <c r="P1933" i="56"/>
  <c r="R1932" i="56"/>
  <c r="Q1932" i="56"/>
  <c r="P1932" i="56"/>
  <c r="R1931" i="56"/>
  <c r="Q1931" i="56"/>
  <c r="P1931" i="56"/>
  <c r="R1930" i="56"/>
  <c r="Q1930" i="56"/>
  <c r="P1930" i="56"/>
  <c r="R1929" i="56"/>
  <c r="Q1929" i="56"/>
  <c r="P1929" i="56"/>
  <c r="R1928" i="56"/>
  <c r="Q1928" i="56"/>
  <c r="P1928" i="56"/>
  <c r="R1927" i="56"/>
  <c r="Q1927" i="56"/>
  <c r="P1927" i="56"/>
  <c r="R1926" i="56"/>
  <c r="Q1926" i="56"/>
  <c r="P1926" i="56"/>
  <c r="R1925" i="56"/>
  <c r="Q1925" i="56"/>
  <c r="P1925" i="56"/>
  <c r="R1924" i="56"/>
  <c r="Q1924" i="56"/>
  <c r="P1924" i="56"/>
  <c r="R1923" i="56"/>
  <c r="Q1923" i="56"/>
  <c r="P1923" i="56"/>
  <c r="R1922" i="56"/>
  <c r="Q1922" i="56"/>
  <c r="P1922" i="56"/>
  <c r="R1921" i="56"/>
  <c r="Q1921" i="56"/>
  <c r="P1921" i="56"/>
  <c r="R1920" i="56"/>
  <c r="Q1920" i="56"/>
  <c r="P1920" i="56"/>
  <c r="R1919" i="56"/>
  <c r="Q1919" i="56"/>
  <c r="P1919" i="56"/>
  <c r="R1918" i="56"/>
  <c r="Q1918" i="56"/>
  <c r="P1918" i="56"/>
  <c r="R1917" i="56"/>
  <c r="Q1917" i="56"/>
  <c r="P1917" i="56"/>
  <c r="R1916" i="56"/>
  <c r="Q1916" i="56"/>
  <c r="P1916" i="56"/>
  <c r="R1915" i="56"/>
  <c r="Q1915" i="56"/>
  <c r="P1915" i="56"/>
  <c r="R1914" i="56"/>
  <c r="Q1914" i="56"/>
  <c r="P1914" i="56"/>
  <c r="R1913" i="56"/>
  <c r="Q1913" i="56"/>
  <c r="P1913" i="56"/>
  <c r="R1912" i="56"/>
  <c r="Q1912" i="56"/>
  <c r="P1912" i="56"/>
  <c r="R1911" i="56"/>
  <c r="Q1911" i="56"/>
  <c r="P1911" i="56"/>
  <c r="R1910" i="56"/>
  <c r="Q1910" i="56"/>
  <c r="P1910" i="56"/>
  <c r="R1909" i="56"/>
  <c r="Q1909" i="56"/>
  <c r="P1909" i="56"/>
  <c r="R1908" i="56"/>
  <c r="Q1908" i="56"/>
  <c r="P1908" i="56"/>
  <c r="R1907" i="56"/>
  <c r="Q1907" i="56"/>
  <c r="P1907" i="56"/>
  <c r="R1906" i="56"/>
  <c r="Q1906" i="56"/>
  <c r="P1906" i="56"/>
  <c r="R1905" i="56"/>
  <c r="Q1905" i="56"/>
  <c r="P1905" i="56"/>
  <c r="R1904" i="56"/>
  <c r="Q1904" i="56"/>
  <c r="P1904" i="56"/>
  <c r="R1903" i="56"/>
  <c r="Q1903" i="56"/>
  <c r="P1903" i="56"/>
  <c r="R1902" i="56"/>
  <c r="Q1902" i="56"/>
  <c r="P1902" i="56"/>
  <c r="R1901" i="56"/>
  <c r="Q1901" i="56"/>
  <c r="P1901" i="56"/>
  <c r="R1900" i="56"/>
  <c r="Q1900" i="56"/>
  <c r="P1900" i="56"/>
  <c r="R1899" i="56"/>
  <c r="Q1899" i="56"/>
  <c r="P1899" i="56"/>
  <c r="R1898" i="56"/>
  <c r="Q1898" i="56"/>
  <c r="P1898" i="56"/>
  <c r="R1897" i="56"/>
  <c r="Q1897" i="56"/>
  <c r="P1897" i="56"/>
  <c r="R1896" i="56"/>
  <c r="Q1896" i="56"/>
  <c r="P1896" i="56"/>
  <c r="R1895" i="56"/>
  <c r="Q1895" i="56"/>
  <c r="P1895" i="56"/>
  <c r="R1894" i="56"/>
  <c r="Q1894" i="56"/>
  <c r="P1894" i="56"/>
  <c r="R1893" i="56"/>
  <c r="Q1893" i="56"/>
  <c r="P1893" i="56"/>
  <c r="R1892" i="56"/>
  <c r="Q1892" i="56"/>
  <c r="P1892" i="56"/>
  <c r="R1891" i="56"/>
  <c r="Q1891" i="56"/>
  <c r="P1891" i="56"/>
  <c r="R1890" i="56"/>
  <c r="Q1890" i="56"/>
  <c r="P1890" i="56"/>
  <c r="R1889" i="56"/>
  <c r="Q1889" i="56"/>
  <c r="P1889" i="56"/>
  <c r="R1888" i="56"/>
  <c r="Q1888" i="56"/>
  <c r="P1888" i="56"/>
  <c r="R1887" i="56"/>
  <c r="Q1887" i="56"/>
  <c r="P1887" i="56"/>
  <c r="R1886" i="56"/>
  <c r="Q1886" i="56"/>
  <c r="P1886" i="56"/>
  <c r="R1885" i="56"/>
  <c r="Q1885" i="56"/>
  <c r="P1885" i="56"/>
  <c r="R1884" i="56"/>
  <c r="Q1884" i="56"/>
  <c r="P1884" i="56"/>
  <c r="R1883" i="56"/>
  <c r="Q1883" i="56"/>
  <c r="P1883" i="56"/>
  <c r="R1882" i="56"/>
  <c r="Q1882" i="56"/>
  <c r="P1882" i="56"/>
  <c r="R1881" i="56"/>
  <c r="Q1881" i="56"/>
  <c r="P1881" i="56"/>
  <c r="R1880" i="56"/>
  <c r="Q1880" i="56"/>
  <c r="P1880" i="56"/>
  <c r="R1879" i="56"/>
  <c r="Q1879" i="56"/>
  <c r="P1879" i="56"/>
  <c r="R1878" i="56"/>
  <c r="Q1878" i="56"/>
  <c r="P1878" i="56"/>
  <c r="R1877" i="56"/>
  <c r="Q1877" i="56"/>
  <c r="P1877" i="56"/>
  <c r="R1876" i="56"/>
  <c r="Q1876" i="56"/>
  <c r="P1876" i="56"/>
  <c r="R1875" i="56"/>
  <c r="Q1875" i="56"/>
  <c r="P1875" i="56"/>
  <c r="R1874" i="56"/>
  <c r="Q1874" i="56"/>
  <c r="P1874" i="56"/>
  <c r="R1873" i="56"/>
  <c r="Q1873" i="56"/>
  <c r="P1873" i="56"/>
  <c r="R1872" i="56"/>
  <c r="Q1872" i="56"/>
  <c r="P1872" i="56"/>
  <c r="R1871" i="56"/>
  <c r="Q1871" i="56"/>
  <c r="P1871" i="56"/>
  <c r="R1870" i="56"/>
  <c r="Q1870" i="56"/>
  <c r="P1870" i="56"/>
  <c r="R1869" i="56"/>
  <c r="Q1869" i="56"/>
  <c r="P1869" i="56"/>
  <c r="R1868" i="56"/>
  <c r="Q1868" i="56"/>
  <c r="P1868" i="56"/>
  <c r="R1867" i="56"/>
  <c r="Q1867" i="56"/>
  <c r="P1867" i="56"/>
  <c r="R1866" i="56"/>
  <c r="Q1866" i="56"/>
  <c r="P1866" i="56"/>
  <c r="R1865" i="56"/>
  <c r="Q1865" i="56"/>
  <c r="P1865" i="56"/>
  <c r="R1864" i="56"/>
  <c r="Q1864" i="56"/>
  <c r="P1864" i="56"/>
  <c r="R1863" i="56"/>
  <c r="Q1863" i="56"/>
  <c r="P1863" i="56"/>
  <c r="R1862" i="56"/>
  <c r="Q1862" i="56"/>
  <c r="P1862" i="56"/>
  <c r="R1861" i="56"/>
  <c r="Q1861" i="56"/>
  <c r="P1861" i="56"/>
  <c r="R1860" i="56"/>
  <c r="Q1860" i="56"/>
  <c r="P1860" i="56"/>
  <c r="R1859" i="56"/>
  <c r="Q1859" i="56"/>
  <c r="P1859" i="56"/>
  <c r="R1858" i="56"/>
  <c r="Q1858" i="56"/>
  <c r="P1858" i="56"/>
  <c r="R1857" i="56"/>
  <c r="Q1857" i="56"/>
  <c r="P1857" i="56"/>
  <c r="R1856" i="56"/>
  <c r="Q1856" i="56"/>
  <c r="P1856" i="56"/>
  <c r="R1855" i="56"/>
  <c r="Q1855" i="56"/>
  <c r="P1855" i="56"/>
  <c r="R1854" i="56"/>
  <c r="Q1854" i="56"/>
  <c r="P1854" i="56"/>
  <c r="R1853" i="56"/>
  <c r="Q1853" i="56"/>
  <c r="P1853" i="56"/>
  <c r="R1852" i="56"/>
  <c r="Q1852" i="56"/>
  <c r="P1852" i="56"/>
  <c r="R1851" i="56"/>
  <c r="Q1851" i="56"/>
  <c r="P1851" i="56"/>
  <c r="R1850" i="56"/>
  <c r="Q1850" i="56"/>
  <c r="P1850" i="56"/>
  <c r="R1849" i="56"/>
  <c r="Q1849" i="56"/>
  <c r="P1849" i="56"/>
  <c r="R1848" i="56"/>
  <c r="Q1848" i="56"/>
  <c r="P1848" i="56"/>
  <c r="R1847" i="56"/>
  <c r="Q1847" i="56"/>
  <c r="P1847" i="56"/>
  <c r="R1846" i="56"/>
  <c r="Q1846" i="56"/>
  <c r="P1846" i="56"/>
  <c r="R1845" i="56"/>
  <c r="Q1845" i="56"/>
  <c r="P1845" i="56"/>
  <c r="R1844" i="56"/>
  <c r="Q1844" i="56"/>
  <c r="P1844" i="56"/>
  <c r="R1843" i="56"/>
  <c r="Q1843" i="56"/>
  <c r="P1843" i="56"/>
  <c r="R1842" i="56"/>
  <c r="Q1842" i="56"/>
  <c r="P1842" i="56"/>
  <c r="R1841" i="56"/>
  <c r="Q1841" i="56"/>
  <c r="P1841" i="56"/>
  <c r="R1840" i="56"/>
  <c r="Q1840" i="56"/>
  <c r="P1840" i="56"/>
  <c r="R1839" i="56"/>
  <c r="Q1839" i="56"/>
  <c r="P1839" i="56"/>
  <c r="R1838" i="56"/>
  <c r="Q1838" i="56"/>
  <c r="P1838" i="56"/>
  <c r="R1837" i="56"/>
  <c r="Q1837" i="56"/>
  <c r="P1837" i="56"/>
  <c r="R1836" i="56"/>
  <c r="Q1836" i="56"/>
  <c r="P1836" i="56"/>
  <c r="R1835" i="56"/>
  <c r="Q1835" i="56"/>
  <c r="P1835" i="56"/>
  <c r="R1834" i="56"/>
  <c r="Q1834" i="56"/>
  <c r="P1834" i="56"/>
  <c r="R1833" i="56"/>
  <c r="Q1833" i="56"/>
  <c r="P1833" i="56"/>
  <c r="R1832" i="56"/>
  <c r="Q1832" i="56"/>
  <c r="P1832" i="56"/>
  <c r="R1831" i="56"/>
  <c r="Q1831" i="56"/>
  <c r="P1831" i="56"/>
  <c r="R1830" i="56"/>
  <c r="Q1830" i="56"/>
  <c r="P1830" i="56"/>
  <c r="R1829" i="56"/>
  <c r="Q1829" i="56"/>
  <c r="P1829" i="56"/>
  <c r="R1828" i="56"/>
  <c r="Q1828" i="56"/>
  <c r="P1828" i="56"/>
  <c r="R1827" i="56"/>
  <c r="Q1827" i="56"/>
  <c r="P1827" i="56"/>
  <c r="R1826" i="56"/>
  <c r="Q1826" i="56"/>
  <c r="P1826" i="56"/>
  <c r="R1825" i="56"/>
  <c r="Q1825" i="56"/>
  <c r="P1825" i="56"/>
  <c r="R1824" i="56"/>
  <c r="Q1824" i="56"/>
  <c r="P1824" i="56"/>
  <c r="R1823" i="56"/>
  <c r="Q1823" i="56"/>
  <c r="P1823" i="56"/>
  <c r="R1822" i="56"/>
  <c r="Q1822" i="56"/>
  <c r="P1822" i="56"/>
  <c r="R1821" i="56"/>
  <c r="Q1821" i="56"/>
  <c r="P1821" i="56"/>
  <c r="R1820" i="56"/>
  <c r="Q1820" i="56"/>
  <c r="P1820" i="56"/>
  <c r="R1819" i="56"/>
  <c r="Q1819" i="56"/>
  <c r="P1819" i="56"/>
  <c r="R1818" i="56"/>
  <c r="Q1818" i="56"/>
  <c r="P1818" i="56"/>
  <c r="R1817" i="56"/>
  <c r="Q1817" i="56"/>
  <c r="P1817" i="56"/>
  <c r="R1816" i="56"/>
  <c r="Q1816" i="56"/>
  <c r="P1816" i="56"/>
  <c r="R1815" i="56"/>
  <c r="Q1815" i="56"/>
  <c r="P1815" i="56"/>
  <c r="R1814" i="56"/>
  <c r="Q1814" i="56"/>
  <c r="P1814" i="56"/>
  <c r="R1813" i="56"/>
  <c r="Q1813" i="56"/>
  <c r="P1813" i="56"/>
  <c r="R1812" i="56"/>
  <c r="Q1812" i="56"/>
  <c r="P1812" i="56"/>
  <c r="R1811" i="56"/>
  <c r="Q1811" i="56"/>
  <c r="P1811" i="56"/>
  <c r="R1810" i="56"/>
  <c r="Q1810" i="56"/>
  <c r="P1810" i="56"/>
  <c r="R1809" i="56"/>
  <c r="Q1809" i="56"/>
  <c r="P1809" i="56"/>
  <c r="R1808" i="56"/>
  <c r="Q1808" i="56"/>
  <c r="P1808" i="56"/>
  <c r="R1807" i="56"/>
  <c r="Q1807" i="56"/>
  <c r="P1807" i="56"/>
  <c r="R1806" i="56"/>
  <c r="Q1806" i="56"/>
  <c r="P1806" i="56"/>
  <c r="R1805" i="56"/>
  <c r="Q1805" i="56"/>
  <c r="P1805" i="56"/>
  <c r="R1804" i="56"/>
  <c r="Q1804" i="56"/>
  <c r="P1804" i="56"/>
  <c r="R1803" i="56"/>
  <c r="Q1803" i="56"/>
  <c r="P1803" i="56"/>
  <c r="R1802" i="56"/>
  <c r="Q1802" i="56"/>
  <c r="P1802" i="56"/>
  <c r="R1801" i="56"/>
  <c r="Q1801" i="56"/>
  <c r="P1801" i="56"/>
  <c r="R1800" i="56"/>
  <c r="Q1800" i="56"/>
  <c r="P1800" i="56"/>
  <c r="R1799" i="56"/>
  <c r="Q1799" i="56"/>
  <c r="P1799" i="56"/>
  <c r="R1798" i="56"/>
  <c r="Q1798" i="56"/>
  <c r="P1798" i="56"/>
  <c r="R1797" i="56"/>
  <c r="Q1797" i="56"/>
  <c r="P1797" i="56"/>
  <c r="R1796" i="56"/>
  <c r="Q1796" i="56"/>
  <c r="P1796" i="56"/>
  <c r="R1795" i="56"/>
  <c r="Q1795" i="56"/>
  <c r="P1795" i="56"/>
  <c r="R1794" i="56"/>
  <c r="Q1794" i="56"/>
  <c r="P1794" i="56"/>
  <c r="R1793" i="56"/>
  <c r="Q1793" i="56"/>
  <c r="P1793" i="56"/>
  <c r="R1792" i="56"/>
  <c r="Q1792" i="56"/>
  <c r="P1792" i="56"/>
  <c r="R1791" i="56"/>
  <c r="Q1791" i="56"/>
  <c r="P1791" i="56"/>
  <c r="R1790" i="56"/>
  <c r="Q1790" i="56"/>
  <c r="P1790" i="56"/>
  <c r="R1789" i="56"/>
  <c r="Q1789" i="56"/>
  <c r="P1789" i="56"/>
  <c r="R1788" i="56"/>
  <c r="Q1788" i="56"/>
  <c r="P1788" i="56"/>
  <c r="R1787" i="56"/>
  <c r="Q1787" i="56"/>
  <c r="P1787" i="56"/>
  <c r="R1786" i="56"/>
  <c r="Q1786" i="56"/>
  <c r="P1786" i="56"/>
  <c r="R1785" i="56"/>
  <c r="Q1785" i="56"/>
  <c r="P1785" i="56"/>
  <c r="R1784" i="56"/>
  <c r="Q1784" i="56"/>
  <c r="P1784" i="56"/>
  <c r="R1783" i="56"/>
  <c r="Q1783" i="56"/>
  <c r="P1783" i="56"/>
  <c r="R1782" i="56"/>
  <c r="Q1782" i="56"/>
  <c r="P1782" i="56"/>
  <c r="R1781" i="56"/>
  <c r="Q1781" i="56"/>
  <c r="P1781" i="56"/>
  <c r="R1780" i="56"/>
  <c r="Q1780" i="56"/>
  <c r="P1780" i="56"/>
  <c r="R1779" i="56"/>
  <c r="Q1779" i="56"/>
  <c r="P1779" i="56"/>
  <c r="R1778" i="56"/>
  <c r="Q1778" i="56"/>
  <c r="P1778" i="56"/>
  <c r="R1777" i="56"/>
  <c r="Q1777" i="56"/>
  <c r="P1777" i="56"/>
  <c r="R1776" i="56"/>
  <c r="Q1776" i="56"/>
  <c r="P1776" i="56"/>
  <c r="R1775" i="56"/>
  <c r="Q1775" i="56"/>
  <c r="P1775" i="56"/>
  <c r="R1774" i="56"/>
  <c r="Q1774" i="56"/>
  <c r="P1774" i="56"/>
  <c r="R1773" i="56"/>
  <c r="Q1773" i="56"/>
  <c r="P1773" i="56"/>
  <c r="R1772" i="56"/>
  <c r="Q1772" i="56"/>
  <c r="P1772" i="56"/>
  <c r="R1771" i="56"/>
  <c r="Q1771" i="56"/>
  <c r="P1771" i="56"/>
  <c r="R1770" i="56"/>
  <c r="Q1770" i="56"/>
  <c r="P1770" i="56"/>
  <c r="R1769" i="56"/>
  <c r="Q1769" i="56"/>
  <c r="P1769" i="56"/>
  <c r="R1768" i="56"/>
  <c r="Q1768" i="56"/>
  <c r="P1768" i="56"/>
  <c r="R1767" i="56"/>
  <c r="Q1767" i="56"/>
  <c r="P1767" i="56"/>
  <c r="R1766" i="56"/>
  <c r="Q1766" i="56"/>
  <c r="P1766" i="56"/>
  <c r="R1765" i="56"/>
  <c r="Q1765" i="56"/>
  <c r="P1765" i="56"/>
  <c r="R1764" i="56"/>
  <c r="Q1764" i="56"/>
  <c r="P1764" i="56"/>
  <c r="R1763" i="56"/>
  <c r="Q1763" i="56"/>
  <c r="P1763" i="56"/>
  <c r="R1762" i="56"/>
  <c r="Q1762" i="56"/>
  <c r="P1762" i="56"/>
  <c r="R1761" i="56"/>
  <c r="Q1761" i="56"/>
  <c r="P1761" i="56"/>
  <c r="R1760" i="56"/>
  <c r="Q1760" i="56"/>
  <c r="P1760" i="56"/>
  <c r="R1759" i="56"/>
  <c r="Q1759" i="56"/>
  <c r="P1759" i="56"/>
  <c r="R1758" i="56"/>
  <c r="Q1758" i="56"/>
  <c r="P1758" i="56"/>
  <c r="R1757" i="56"/>
  <c r="Q1757" i="56"/>
  <c r="P1757" i="56"/>
  <c r="R1756" i="56"/>
  <c r="Q1756" i="56"/>
  <c r="P1756" i="56"/>
  <c r="R1755" i="56"/>
  <c r="Q1755" i="56"/>
  <c r="P1755" i="56"/>
  <c r="R1754" i="56"/>
  <c r="Q1754" i="56"/>
  <c r="P1754" i="56"/>
  <c r="R1753" i="56"/>
  <c r="Q1753" i="56"/>
  <c r="P1753" i="56"/>
  <c r="R1752" i="56"/>
  <c r="Q1752" i="56"/>
  <c r="P1752" i="56"/>
  <c r="R1751" i="56"/>
  <c r="Q1751" i="56"/>
  <c r="P1751" i="56"/>
  <c r="R1750" i="56"/>
  <c r="Q1750" i="56"/>
  <c r="P1750" i="56"/>
  <c r="R1749" i="56"/>
  <c r="Q1749" i="56"/>
  <c r="P1749" i="56"/>
  <c r="R1748" i="56"/>
  <c r="Q1748" i="56"/>
  <c r="P1748" i="56"/>
  <c r="R1747" i="56"/>
  <c r="Q1747" i="56"/>
  <c r="P1747" i="56"/>
  <c r="R1746" i="56"/>
  <c r="Q1746" i="56"/>
  <c r="P1746" i="56"/>
  <c r="R1745" i="56"/>
  <c r="Q1745" i="56"/>
  <c r="P1745" i="56"/>
  <c r="R1744" i="56"/>
  <c r="Q1744" i="56"/>
  <c r="P1744" i="56"/>
  <c r="R1743" i="56"/>
  <c r="Q1743" i="56"/>
  <c r="P1743" i="56"/>
  <c r="R1742" i="56"/>
  <c r="Q1742" i="56"/>
  <c r="P1742" i="56"/>
  <c r="R1741" i="56"/>
  <c r="Q1741" i="56"/>
  <c r="P1741" i="56"/>
  <c r="R1740" i="56"/>
  <c r="Q1740" i="56"/>
  <c r="P1740" i="56"/>
  <c r="R1739" i="56"/>
  <c r="Q1739" i="56"/>
  <c r="P1739" i="56"/>
  <c r="R1738" i="56"/>
  <c r="Q1738" i="56"/>
  <c r="P1738" i="56"/>
  <c r="R1737" i="56"/>
  <c r="Q1737" i="56"/>
  <c r="P1737" i="56"/>
  <c r="R1736" i="56"/>
  <c r="Q1736" i="56"/>
  <c r="P1736" i="56"/>
  <c r="R1735" i="56"/>
  <c r="Q1735" i="56"/>
  <c r="P1735" i="56"/>
  <c r="R1734" i="56"/>
  <c r="Q1734" i="56"/>
  <c r="P1734" i="56"/>
  <c r="R1733" i="56"/>
  <c r="Q1733" i="56"/>
  <c r="P1733" i="56"/>
  <c r="R1732" i="56"/>
  <c r="Q1732" i="56"/>
  <c r="P1732" i="56"/>
  <c r="R1731" i="56"/>
  <c r="Q1731" i="56"/>
  <c r="P1731" i="56"/>
  <c r="R1730" i="56"/>
  <c r="Q1730" i="56"/>
  <c r="P1730" i="56"/>
  <c r="R1729" i="56"/>
  <c r="Q1729" i="56"/>
  <c r="P1729" i="56"/>
  <c r="R1728" i="56"/>
  <c r="Q1728" i="56"/>
  <c r="P1728" i="56"/>
  <c r="R1727" i="56"/>
  <c r="Q1727" i="56"/>
  <c r="P1727" i="56"/>
  <c r="R1726" i="56"/>
  <c r="Q1726" i="56"/>
  <c r="P1726" i="56"/>
  <c r="R1725" i="56"/>
  <c r="Q1725" i="56"/>
  <c r="P1725" i="56"/>
  <c r="R1724" i="56"/>
  <c r="Q1724" i="56"/>
  <c r="P1724" i="56"/>
  <c r="R1723" i="56"/>
  <c r="Q1723" i="56"/>
  <c r="P1723" i="56"/>
  <c r="R1722" i="56"/>
  <c r="Q1722" i="56"/>
  <c r="P1722" i="56"/>
  <c r="R1721" i="56"/>
  <c r="Q1721" i="56"/>
  <c r="P1721" i="56"/>
  <c r="R1720" i="56"/>
  <c r="Q1720" i="56"/>
  <c r="P1720" i="56"/>
  <c r="R1719" i="56"/>
  <c r="Q1719" i="56"/>
  <c r="P1719" i="56"/>
  <c r="R1718" i="56"/>
  <c r="Q1718" i="56"/>
  <c r="P1718" i="56"/>
  <c r="R1717" i="56"/>
  <c r="Q1717" i="56"/>
  <c r="P1717" i="56"/>
  <c r="R1716" i="56"/>
  <c r="Q1716" i="56"/>
  <c r="P1716" i="56"/>
  <c r="R1715" i="56"/>
  <c r="Q1715" i="56"/>
  <c r="P1715" i="56"/>
  <c r="R1714" i="56"/>
  <c r="Q1714" i="56"/>
  <c r="P1714" i="56"/>
  <c r="R1713" i="56"/>
  <c r="Q1713" i="56"/>
  <c r="P1713" i="56"/>
  <c r="R1712" i="56"/>
  <c r="Q1712" i="56"/>
  <c r="P1712" i="56"/>
  <c r="R1711" i="56"/>
  <c r="Q1711" i="56"/>
  <c r="P1711" i="56"/>
  <c r="R1710" i="56"/>
  <c r="Q1710" i="56"/>
  <c r="P1710" i="56"/>
  <c r="R1709" i="56"/>
  <c r="Q1709" i="56"/>
  <c r="P1709" i="56"/>
  <c r="R1708" i="56"/>
  <c r="Q1708" i="56"/>
  <c r="P1708" i="56"/>
  <c r="R1707" i="56"/>
  <c r="Q1707" i="56"/>
  <c r="P1707" i="56"/>
  <c r="R1706" i="56"/>
  <c r="Q1706" i="56"/>
  <c r="P1706" i="56"/>
  <c r="R1705" i="56"/>
  <c r="Q1705" i="56"/>
  <c r="P1705" i="56"/>
  <c r="R1704" i="56"/>
  <c r="Q1704" i="56"/>
  <c r="P1704" i="56"/>
  <c r="R1703" i="56"/>
  <c r="Q1703" i="56"/>
  <c r="P1703" i="56"/>
  <c r="R1702" i="56"/>
  <c r="Q1702" i="56"/>
  <c r="P1702" i="56"/>
  <c r="R1701" i="56"/>
  <c r="Q1701" i="56"/>
  <c r="P1701" i="56"/>
  <c r="R1700" i="56"/>
  <c r="Q1700" i="56"/>
  <c r="P1700" i="56"/>
  <c r="R1699" i="56"/>
  <c r="Q1699" i="56"/>
  <c r="P1699" i="56"/>
  <c r="R1698" i="56"/>
  <c r="Q1698" i="56"/>
  <c r="P1698" i="56"/>
  <c r="R1697" i="56"/>
  <c r="Q1697" i="56"/>
  <c r="P1697" i="56"/>
  <c r="R1696" i="56"/>
  <c r="Q1696" i="56"/>
  <c r="P1696" i="56"/>
  <c r="R1695" i="56"/>
  <c r="Q1695" i="56"/>
  <c r="P1695" i="56"/>
  <c r="R1694" i="56"/>
  <c r="Q1694" i="56"/>
  <c r="P1694" i="56"/>
  <c r="R1693" i="56"/>
  <c r="Q1693" i="56"/>
  <c r="P1693" i="56"/>
  <c r="R1692" i="56"/>
  <c r="Q1692" i="56"/>
  <c r="P1692" i="56"/>
  <c r="R1691" i="56"/>
  <c r="Q1691" i="56"/>
  <c r="P1691" i="56"/>
  <c r="R1690" i="56"/>
  <c r="Q1690" i="56"/>
  <c r="P1690" i="56"/>
  <c r="R1689" i="56"/>
  <c r="Q1689" i="56"/>
  <c r="P1689" i="56"/>
  <c r="R1688" i="56"/>
  <c r="Q1688" i="56"/>
  <c r="P1688" i="56"/>
  <c r="R1687" i="56"/>
  <c r="Q1687" i="56"/>
  <c r="P1687" i="56"/>
  <c r="R1686" i="56"/>
  <c r="Q1686" i="56"/>
  <c r="P1686" i="56"/>
  <c r="R1685" i="56"/>
  <c r="Q1685" i="56"/>
  <c r="P1685" i="56"/>
  <c r="R1684" i="56"/>
  <c r="Q1684" i="56"/>
  <c r="P1684" i="56"/>
  <c r="R1683" i="56"/>
  <c r="Q1683" i="56"/>
  <c r="P1683" i="56"/>
  <c r="R1682" i="56"/>
  <c r="Q1682" i="56"/>
  <c r="P1682" i="56"/>
  <c r="R1681" i="56"/>
  <c r="Q1681" i="56"/>
  <c r="P1681" i="56"/>
  <c r="R1680" i="56"/>
  <c r="Q1680" i="56"/>
  <c r="P1680" i="56"/>
  <c r="R1679" i="56"/>
  <c r="Q1679" i="56"/>
  <c r="P1679" i="56"/>
  <c r="R1678" i="56"/>
  <c r="Q1678" i="56"/>
  <c r="P1678" i="56"/>
  <c r="R1677" i="56"/>
  <c r="Q1677" i="56"/>
  <c r="P1677" i="56"/>
  <c r="R1676" i="56"/>
  <c r="Q1676" i="56"/>
  <c r="P1676" i="56"/>
  <c r="R1675" i="56"/>
  <c r="Q1675" i="56"/>
  <c r="P1675" i="56"/>
  <c r="R1674" i="56"/>
  <c r="Q1674" i="56"/>
  <c r="P1674" i="56"/>
  <c r="R1673" i="56"/>
  <c r="Q1673" i="56"/>
  <c r="P1673" i="56"/>
  <c r="R1672" i="56"/>
  <c r="Q1672" i="56"/>
  <c r="P1672" i="56"/>
  <c r="R1671" i="56"/>
  <c r="Q1671" i="56"/>
  <c r="P1671" i="56"/>
  <c r="R1670" i="56"/>
  <c r="Q1670" i="56"/>
  <c r="P1670" i="56"/>
  <c r="R1669" i="56"/>
  <c r="Q1669" i="56"/>
  <c r="P1669" i="56"/>
  <c r="R1668" i="56"/>
  <c r="Q1668" i="56"/>
  <c r="P1668" i="56"/>
  <c r="R1667" i="56"/>
  <c r="Q1667" i="56"/>
  <c r="P1667" i="56"/>
  <c r="R1666" i="56"/>
  <c r="Q1666" i="56"/>
  <c r="P1666" i="56"/>
  <c r="R1665" i="56"/>
  <c r="Q1665" i="56"/>
  <c r="P1665" i="56"/>
  <c r="R1664" i="56"/>
  <c r="Q1664" i="56"/>
  <c r="P1664" i="56"/>
  <c r="R1663" i="56"/>
  <c r="Q1663" i="56"/>
  <c r="P1663" i="56"/>
  <c r="R1662" i="56"/>
  <c r="Q1662" i="56"/>
  <c r="P1662" i="56"/>
  <c r="R1661" i="56"/>
  <c r="Q1661" i="56"/>
  <c r="P1661" i="56"/>
  <c r="R1660" i="56"/>
  <c r="Q1660" i="56"/>
  <c r="P1660" i="56"/>
  <c r="R1659" i="56"/>
  <c r="Q1659" i="56"/>
  <c r="P1659" i="56"/>
  <c r="R1658" i="56"/>
  <c r="Q1658" i="56"/>
  <c r="P1658" i="56"/>
  <c r="R1657" i="56"/>
  <c r="Q1657" i="56"/>
  <c r="P1657" i="56"/>
  <c r="R1656" i="56"/>
  <c r="Q1656" i="56"/>
  <c r="P1656" i="56"/>
  <c r="R1655" i="56"/>
  <c r="Q1655" i="56"/>
  <c r="P1655" i="56"/>
  <c r="R1654" i="56"/>
  <c r="Q1654" i="56"/>
  <c r="P1654" i="56"/>
  <c r="R1653" i="56"/>
  <c r="Q1653" i="56"/>
  <c r="P1653" i="56"/>
  <c r="R1652" i="56"/>
  <c r="Q1652" i="56"/>
  <c r="P1652" i="56"/>
  <c r="R1651" i="56"/>
  <c r="Q1651" i="56"/>
  <c r="P1651" i="56"/>
  <c r="R1650" i="56"/>
  <c r="Q1650" i="56"/>
  <c r="P1650" i="56"/>
  <c r="R1649" i="56"/>
  <c r="Q1649" i="56"/>
  <c r="P1649" i="56"/>
  <c r="R1648" i="56"/>
  <c r="Q1648" i="56"/>
  <c r="P1648" i="56"/>
  <c r="R1647" i="56"/>
  <c r="Q1647" i="56"/>
  <c r="P1647" i="56"/>
  <c r="R1646" i="56"/>
  <c r="Q1646" i="56"/>
  <c r="P1646" i="56"/>
  <c r="R1645" i="56"/>
  <c r="Q1645" i="56"/>
  <c r="P1645" i="56"/>
  <c r="R1644" i="56"/>
  <c r="Q1644" i="56"/>
  <c r="P1644" i="56"/>
  <c r="R1643" i="56"/>
  <c r="Q1643" i="56"/>
  <c r="P1643" i="56"/>
  <c r="R1642" i="56"/>
  <c r="Q1642" i="56"/>
  <c r="P1642" i="56"/>
  <c r="R1641" i="56"/>
  <c r="Q1641" i="56"/>
  <c r="P1641" i="56"/>
  <c r="R1640" i="56"/>
  <c r="Q1640" i="56"/>
  <c r="P1640" i="56"/>
  <c r="R1639" i="56"/>
  <c r="Q1639" i="56"/>
  <c r="P1639" i="56"/>
  <c r="R1638" i="56"/>
  <c r="Q1638" i="56"/>
  <c r="P1638" i="56"/>
  <c r="R1637" i="56"/>
  <c r="Q1637" i="56"/>
  <c r="P1637" i="56"/>
  <c r="R1636" i="56"/>
  <c r="Q1636" i="56"/>
  <c r="P1636" i="56"/>
  <c r="R1635" i="56"/>
  <c r="Q1635" i="56"/>
  <c r="P1635" i="56"/>
  <c r="R1634" i="56"/>
  <c r="Q1634" i="56"/>
  <c r="P1634" i="56"/>
  <c r="R1633" i="56"/>
  <c r="Q1633" i="56"/>
  <c r="P1633" i="56"/>
  <c r="R1632" i="56"/>
  <c r="Q1632" i="56"/>
  <c r="P1632" i="56"/>
  <c r="R1631" i="56"/>
  <c r="Q1631" i="56"/>
  <c r="P1631" i="56"/>
  <c r="R1630" i="56"/>
  <c r="Q1630" i="56"/>
  <c r="P1630" i="56"/>
  <c r="R1629" i="56"/>
  <c r="Q1629" i="56"/>
  <c r="P1629" i="56"/>
  <c r="R1628" i="56"/>
  <c r="Q1628" i="56"/>
  <c r="P1628" i="56"/>
  <c r="R1627" i="56"/>
  <c r="Q1627" i="56"/>
  <c r="P1627" i="56"/>
  <c r="R1626" i="56"/>
  <c r="Q1626" i="56"/>
  <c r="P1626" i="56"/>
  <c r="R1625" i="56"/>
  <c r="Q1625" i="56"/>
  <c r="P1625" i="56"/>
  <c r="R1624" i="56"/>
  <c r="Q1624" i="56"/>
  <c r="P1624" i="56"/>
  <c r="R1623" i="56"/>
  <c r="Q1623" i="56"/>
  <c r="P1623" i="56"/>
  <c r="R1622" i="56"/>
  <c r="Q1622" i="56"/>
  <c r="P1622" i="56"/>
  <c r="R1621" i="56"/>
  <c r="Q1621" i="56"/>
  <c r="P1621" i="56"/>
  <c r="R1620" i="56"/>
  <c r="Q1620" i="56"/>
  <c r="P1620" i="56"/>
  <c r="R1619" i="56"/>
  <c r="Q1619" i="56"/>
  <c r="P1619" i="56"/>
  <c r="R1618" i="56"/>
  <c r="Q1618" i="56"/>
  <c r="P1618" i="56"/>
  <c r="R1617" i="56"/>
  <c r="Q1617" i="56"/>
  <c r="P1617" i="56"/>
  <c r="R1616" i="56"/>
  <c r="Q1616" i="56"/>
  <c r="P1616" i="56"/>
  <c r="R1615" i="56"/>
  <c r="Q1615" i="56"/>
  <c r="P1615" i="56"/>
  <c r="R1614" i="56"/>
  <c r="Q1614" i="56"/>
  <c r="P1614" i="56"/>
  <c r="R1613" i="56"/>
  <c r="Q1613" i="56"/>
  <c r="P1613" i="56"/>
  <c r="R1612" i="56"/>
  <c r="Q1612" i="56"/>
  <c r="P1612" i="56"/>
  <c r="R1611" i="56"/>
  <c r="Q1611" i="56"/>
  <c r="P1611" i="56"/>
  <c r="R1610" i="56"/>
  <c r="Q1610" i="56"/>
  <c r="P1610" i="56"/>
  <c r="R1609" i="56"/>
  <c r="Q1609" i="56"/>
  <c r="P1609" i="56"/>
  <c r="R1608" i="56"/>
  <c r="Q1608" i="56"/>
  <c r="P1608" i="56"/>
  <c r="R1607" i="56"/>
  <c r="Q1607" i="56"/>
  <c r="P1607" i="56"/>
  <c r="R1606" i="56"/>
  <c r="Q1606" i="56"/>
  <c r="P1606" i="56"/>
  <c r="R1605" i="56"/>
  <c r="Q1605" i="56"/>
  <c r="P1605" i="56"/>
  <c r="R1604" i="56"/>
  <c r="Q1604" i="56"/>
  <c r="P1604" i="56"/>
  <c r="R1603" i="56"/>
  <c r="Q1603" i="56"/>
  <c r="P1603" i="56"/>
  <c r="R1602" i="56"/>
  <c r="Q1602" i="56"/>
  <c r="P1602" i="56"/>
  <c r="R1601" i="56"/>
  <c r="Q1601" i="56"/>
  <c r="P1601" i="56"/>
  <c r="R1600" i="56"/>
  <c r="Q1600" i="56"/>
  <c r="P1600" i="56"/>
  <c r="R1599" i="56"/>
  <c r="Q1599" i="56"/>
  <c r="P1599" i="56"/>
  <c r="R1598" i="56"/>
  <c r="Q1598" i="56"/>
  <c r="P1598" i="56"/>
  <c r="R1597" i="56"/>
  <c r="Q1597" i="56"/>
  <c r="P1597" i="56"/>
  <c r="R1596" i="56"/>
  <c r="Q1596" i="56"/>
  <c r="P1596" i="56"/>
  <c r="R1595" i="56"/>
  <c r="Q1595" i="56"/>
  <c r="P1595" i="56"/>
  <c r="R1594" i="56"/>
  <c r="Q1594" i="56"/>
  <c r="P1594" i="56"/>
  <c r="R1593" i="56"/>
  <c r="Q1593" i="56"/>
  <c r="P1593" i="56"/>
  <c r="R1592" i="56"/>
  <c r="Q1592" i="56"/>
  <c r="P1592" i="56"/>
  <c r="R1591" i="56"/>
  <c r="Q1591" i="56"/>
  <c r="P1591" i="56"/>
  <c r="R1590" i="56"/>
  <c r="Q1590" i="56"/>
  <c r="P1590" i="56"/>
  <c r="R1589" i="56"/>
  <c r="Q1589" i="56"/>
  <c r="P1589" i="56"/>
  <c r="R1588" i="56"/>
  <c r="Q1588" i="56"/>
  <c r="P1588" i="56"/>
  <c r="R1587" i="56"/>
  <c r="Q1587" i="56"/>
  <c r="P1587" i="56"/>
  <c r="R1586" i="56"/>
  <c r="Q1586" i="56"/>
  <c r="P1586" i="56"/>
  <c r="R1585" i="56"/>
  <c r="Q1585" i="56"/>
  <c r="P1585" i="56"/>
  <c r="R1584" i="56"/>
  <c r="Q1584" i="56"/>
  <c r="P1584" i="56"/>
  <c r="R1583" i="56"/>
  <c r="Q1583" i="56"/>
  <c r="P1583" i="56"/>
  <c r="R1582" i="56"/>
  <c r="Q1582" i="56"/>
  <c r="P1582" i="56"/>
  <c r="R1581" i="56"/>
  <c r="Q1581" i="56"/>
  <c r="P1581" i="56"/>
  <c r="R1580" i="56"/>
  <c r="Q1580" i="56"/>
  <c r="P1580" i="56"/>
  <c r="R1579" i="56"/>
  <c r="Q1579" i="56"/>
  <c r="P1579" i="56"/>
  <c r="R1578" i="56"/>
  <c r="Q1578" i="56"/>
  <c r="P1578" i="56"/>
  <c r="R1577" i="56"/>
  <c r="Q1577" i="56"/>
  <c r="P1577" i="56"/>
  <c r="R1576" i="56"/>
  <c r="Q1576" i="56"/>
  <c r="P1576" i="56"/>
  <c r="R1575" i="56"/>
  <c r="Q1575" i="56"/>
  <c r="P1575" i="56"/>
  <c r="R1574" i="56"/>
  <c r="Q1574" i="56"/>
  <c r="P1574" i="56"/>
  <c r="R1573" i="56"/>
  <c r="Q1573" i="56"/>
  <c r="P1573" i="56"/>
  <c r="R1572" i="56"/>
  <c r="Q1572" i="56"/>
  <c r="P1572" i="56"/>
  <c r="R1571" i="56"/>
  <c r="Q1571" i="56"/>
  <c r="P1571" i="56"/>
  <c r="R1570" i="56"/>
  <c r="Q1570" i="56"/>
  <c r="P1570" i="56"/>
  <c r="R1569" i="56"/>
  <c r="Q1569" i="56"/>
  <c r="P1569" i="56"/>
  <c r="R1568" i="56"/>
  <c r="Q1568" i="56"/>
  <c r="P1568" i="56"/>
  <c r="R1567" i="56"/>
  <c r="Q1567" i="56"/>
  <c r="P1567" i="56"/>
  <c r="R1566" i="56"/>
  <c r="Q1566" i="56"/>
  <c r="P1566" i="56"/>
  <c r="R1565" i="56"/>
  <c r="Q1565" i="56"/>
  <c r="P1565" i="56"/>
  <c r="R1564" i="56"/>
  <c r="Q1564" i="56"/>
  <c r="P1564" i="56"/>
  <c r="R1563" i="56"/>
  <c r="Q1563" i="56"/>
  <c r="P1563" i="56"/>
  <c r="R1562" i="56"/>
  <c r="Q1562" i="56"/>
  <c r="P1562" i="56"/>
  <c r="R1561" i="56"/>
  <c r="Q1561" i="56"/>
  <c r="P1561" i="56"/>
  <c r="R1560" i="56"/>
  <c r="Q1560" i="56"/>
  <c r="P1560" i="56"/>
  <c r="R1559" i="56"/>
  <c r="Q1559" i="56"/>
  <c r="P1559" i="56"/>
  <c r="R1558" i="56"/>
  <c r="Q1558" i="56"/>
  <c r="P1558" i="56"/>
  <c r="R1557" i="56"/>
  <c r="Q1557" i="56"/>
  <c r="P1557" i="56"/>
  <c r="R1556" i="56"/>
  <c r="Q1556" i="56"/>
  <c r="P1556" i="56"/>
  <c r="R1555" i="56"/>
  <c r="Q1555" i="56"/>
  <c r="P1555" i="56"/>
  <c r="R1554" i="56"/>
  <c r="Q1554" i="56"/>
  <c r="P1554" i="56"/>
  <c r="R1553" i="56"/>
  <c r="Q1553" i="56"/>
  <c r="P1553" i="56"/>
  <c r="R1552" i="56"/>
  <c r="Q1552" i="56"/>
  <c r="P1552" i="56"/>
  <c r="R1551" i="56"/>
  <c r="Q1551" i="56"/>
  <c r="P1551" i="56"/>
  <c r="R1550" i="56"/>
  <c r="Q1550" i="56"/>
  <c r="P1550" i="56"/>
  <c r="R1549" i="56"/>
  <c r="Q1549" i="56"/>
  <c r="P1549" i="56"/>
  <c r="R1548" i="56"/>
  <c r="Q1548" i="56"/>
  <c r="P1548" i="56"/>
  <c r="R1547" i="56"/>
  <c r="Q1547" i="56"/>
  <c r="P1547" i="56"/>
  <c r="R1546" i="56"/>
  <c r="Q1546" i="56"/>
  <c r="P1546" i="56"/>
  <c r="R1545" i="56"/>
  <c r="Q1545" i="56"/>
  <c r="P1545" i="56"/>
  <c r="R1544" i="56"/>
  <c r="Q1544" i="56"/>
  <c r="P1544" i="56"/>
  <c r="R1543" i="56"/>
  <c r="Q1543" i="56"/>
  <c r="P1543" i="56"/>
  <c r="R1542" i="56"/>
  <c r="Q1542" i="56"/>
  <c r="P1542" i="56"/>
  <c r="R1541" i="56"/>
  <c r="Q1541" i="56"/>
  <c r="P1541" i="56"/>
  <c r="R1540" i="56"/>
  <c r="Q1540" i="56"/>
  <c r="P1540" i="56"/>
  <c r="R1539" i="56"/>
  <c r="Q1539" i="56"/>
  <c r="P1539" i="56"/>
  <c r="R1538" i="56"/>
  <c r="Q1538" i="56"/>
  <c r="P1538" i="56"/>
  <c r="R1537" i="56"/>
  <c r="Q1537" i="56"/>
  <c r="P1537" i="56"/>
  <c r="R1536" i="56"/>
  <c r="Q1536" i="56"/>
  <c r="P1536" i="56"/>
  <c r="R1535" i="56"/>
  <c r="Q1535" i="56"/>
  <c r="P1535" i="56"/>
  <c r="R1534" i="56"/>
  <c r="Q1534" i="56"/>
  <c r="P1534" i="56"/>
  <c r="R1533" i="56"/>
  <c r="Q1533" i="56"/>
  <c r="P1533" i="56"/>
  <c r="R1532" i="56"/>
  <c r="Q1532" i="56"/>
  <c r="P1532" i="56"/>
  <c r="R1531" i="56"/>
  <c r="Q1531" i="56"/>
  <c r="P1531" i="56"/>
  <c r="R1530" i="56"/>
  <c r="Q1530" i="56"/>
  <c r="P1530" i="56"/>
  <c r="R1529" i="56"/>
  <c r="Q1529" i="56"/>
  <c r="P1529" i="56"/>
  <c r="R1528" i="56"/>
  <c r="Q1528" i="56"/>
  <c r="P1528" i="56"/>
  <c r="R1527" i="56"/>
  <c r="Q1527" i="56"/>
  <c r="P1527" i="56"/>
  <c r="R1526" i="56"/>
  <c r="Q1526" i="56"/>
  <c r="P1526" i="56"/>
  <c r="R1525" i="56"/>
  <c r="Q1525" i="56"/>
  <c r="P1525" i="56"/>
  <c r="R1524" i="56"/>
  <c r="Q1524" i="56"/>
  <c r="P1524" i="56"/>
  <c r="R1523" i="56"/>
  <c r="Q1523" i="56"/>
  <c r="P1523" i="56"/>
  <c r="R1522" i="56"/>
  <c r="Q1522" i="56"/>
  <c r="P1522" i="56"/>
  <c r="R1521" i="56"/>
  <c r="Q1521" i="56"/>
  <c r="P1521" i="56"/>
  <c r="R1520" i="56"/>
  <c r="Q1520" i="56"/>
  <c r="P1520" i="56"/>
  <c r="R1519" i="56"/>
  <c r="Q1519" i="56"/>
  <c r="P1519" i="56"/>
  <c r="R1518" i="56"/>
  <c r="Q1518" i="56"/>
  <c r="P1518" i="56"/>
  <c r="R1517" i="56"/>
  <c r="Q1517" i="56"/>
  <c r="P1517" i="56"/>
  <c r="R1516" i="56"/>
  <c r="Q1516" i="56"/>
  <c r="P1516" i="56"/>
  <c r="R1515" i="56"/>
  <c r="Q1515" i="56"/>
  <c r="P1515" i="56"/>
  <c r="R1514" i="56"/>
  <c r="Q1514" i="56"/>
  <c r="P1514" i="56"/>
  <c r="R1513" i="56"/>
  <c r="Q1513" i="56"/>
  <c r="P1513" i="56"/>
  <c r="R1512" i="56"/>
  <c r="Q1512" i="56"/>
  <c r="P1512" i="56"/>
  <c r="R1511" i="56"/>
  <c r="Q1511" i="56"/>
  <c r="P1511" i="56"/>
  <c r="R1510" i="56"/>
  <c r="Q1510" i="56"/>
  <c r="P1510" i="56"/>
  <c r="R1509" i="56"/>
  <c r="Q1509" i="56"/>
  <c r="P1509" i="56"/>
  <c r="R1508" i="56"/>
  <c r="Q1508" i="56"/>
  <c r="P1508" i="56"/>
  <c r="R1507" i="56"/>
  <c r="Q1507" i="56"/>
  <c r="P1507" i="56"/>
  <c r="R1506" i="56"/>
  <c r="Q1506" i="56"/>
  <c r="P1506" i="56"/>
  <c r="R1505" i="56"/>
  <c r="Q1505" i="56"/>
  <c r="P1505" i="56"/>
  <c r="R1504" i="56"/>
  <c r="Q1504" i="56"/>
  <c r="P1504" i="56"/>
  <c r="R1503" i="56"/>
  <c r="Q1503" i="56"/>
  <c r="P1503" i="56"/>
  <c r="R1502" i="56"/>
  <c r="Q1502" i="56"/>
  <c r="P1502" i="56"/>
  <c r="R1501" i="56"/>
  <c r="Q1501" i="56"/>
  <c r="P1501" i="56"/>
  <c r="R1500" i="56"/>
  <c r="Q1500" i="56"/>
  <c r="P1500" i="56"/>
  <c r="R1499" i="56"/>
  <c r="Q1499" i="56"/>
  <c r="P1499" i="56"/>
  <c r="R1498" i="56"/>
  <c r="Q1498" i="56"/>
  <c r="P1498" i="56"/>
  <c r="R1497" i="56"/>
  <c r="Q1497" i="56"/>
  <c r="P1497" i="56"/>
  <c r="R1496" i="56"/>
  <c r="Q1496" i="56"/>
  <c r="P1496" i="56"/>
  <c r="R1495" i="56"/>
  <c r="Q1495" i="56"/>
  <c r="P1495" i="56"/>
  <c r="R1494" i="56"/>
  <c r="Q1494" i="56"/>
  <c r="P1494" i="56"/>
  <c r="R1493" i="56"/>
  <c r="Q1493" i="56"/>
  <c r="P1493" i="56"/>
  <c r="R1492" i="56"/>
  <c r="Q1492" i="56"/>
  <c r="P1492" i="56"/>
  <c r="R1491" i="56"/>
  <c r="Q1491" i="56"/>
  <c r="P1491" i="56"/>
  <c r="R1490" i="56"/>
  <c r="Q1490" i="56"/>
  <c r="P1490" i="56"/>
  <c r="R1489" i="56"/>
  <c r="Q1489" i="56"/>
  <c r="P1489" i="56"/>
  <c r="R1488" i="56"/>
  <c r="Q1488" i="56"/>
  <c r="P1488" i="56"/>
  <c r="R1487" i="56"/>
  <c r="Q1487" i="56"/>
  <c r="P1487" i="56"/>
  <c r="R1486" i="56"/>
  <c r="Q1486" i="56"/>
  <c r="P1486" i="56"/>
  <c r="R1485" i="56"/>
  <c r="Q1485" i="56"/>
  <c r="P1485" i="56"/>
  <c r="R1484" i="56"/>
  <c r="Q1484" i="56"/>
  <c r="P1484" i="56"/>
  <c r="R1483" i="56"/>
  <c r="Q1483" i="56"/>
  <c r="P1483" i="56"/>
  <c r="R1482" i="56"/>
  <c r="Q1482" i="56"/>
  <c r="P1482" i="56"/>
  <c r="R1481" i="56"/>
  <c r="Q1481" i="56"/>
  <c r="P1481" i="56"/>
  <c r="R1480" i="56"/>
  <c r="Q1480" i="56"/>
  <c r="P1480" i="56"/>
  <c r="R1479" i="56"/>
  <c r="Q1479" i="56"/>
  <c r="P1479" i="56"/>
  <c r="R1478" i="56"/>
  <c r="Q1478" i="56"/>
  <c r="P1478" i="56"/>
  <c r="R1477" i="56"/>
  <c r="Q1477" i="56"/>
  <c r="P1477" i="56"/>
  <c r="R1476" i="56"/>
  <c r="Q1476" i="56"/>
  <c r="P1476" i="56"/>
  <c r="R1475" i="56"/>
  <c r="Q1475" i="56"/>
  <c r="P1475" i="56"/>
  <c r="R1474" i="56"/>
  <c r="Q1474" i="56"/>
  <c r="P1474" i="56"/>
  <c r="R1473" i="56"/>
  <c r="Q1473" i="56"/>
  <c r="P1473" i="56"/>
  <c r="R1472" i="56"/>
  <c r="Q1472" i="56"/>
  <c r="P1472" i="56"/>
  <c r="R1471" i="56"/>
  <c r="Q1471" i="56"/>
  <c r="P1471" i="56"/>
  <c r="R1470" i="56"/>
  <c r="Q1470" i="56"/>
  <c r="P1470" i="56"/>
  <c r="R1469" i="56"/>
  <c r="Q1469" i="56"/>
  <c r="P1469" i="56"/>
  <c r="R1468" i="56"/>
  <c r="Q1468" i="56"/>
  <c r="P1468" i="56"/>
  <c r="R1467" i="56"/>
  <c r="Q1467" i="56"/>
  <c r="P1467" i="56"/>
  <c r="R1466" i="56"/>
  <c r="Q1466" i="56"/>
  <c r="P1466" i="56"/>
  <c r="R1465" i="56"/>
  <c r="Q1465" i="56"/>
  <c r="P1465" i="56"/>
  <c r="R1464" i="56"/>
  <c r="Q1464" i="56"/>
  <c r="P1464" i="56"/>
  <c r="R1463" i="56"/>
  <c r="Q1463" i="56"/>
  <c r="P1463" i="56"/>
  <c r="R1462" i="56"/>
  <c r="Q1462" i="56"/>
  <c r="P1462" i="56"/>
  <c r="R1461" i="56"/>
  <c r="Q1461" i="56"/>
  <c r="P1461" i="56"/>
  <c r="R1460" i="56"/>
  <c r="Q1460" i="56"/>
  <c r="P1460" i="56"/>
  <c r="R1459" i="56"/>
  <c r="Q1459" i="56"/>
  <c r="P1459" i="56"/>
  <c r="R1458" i="56"/>
  <c r="Q1458" i="56"/>
  <c r="P1458" i="56"/>
  <c r="R1457" i="56"/>
  <c r="Q1457" i="56"/>
  <c r="P1457" i="56"/>
  <c r="R1456" i="56"/>
  <c r="Q1456" i="56"/>
  <c r="P1456" i="56"/>
  <c r="R1455" i="56"/>
  <c r="Q1455" i="56"/>
  <c r="P1455" i="56"/>
  <c r="R1454" i="56"/>
  <c r="Q1454" i="56"/>
  <c r="P1454" i="56"/>
  <c r="R1453" i="56"/>
  <c r="Q1453" i="56"/>
  <c r="P1453" i="56"/>
  <c r="R1452" i="56"/>
  <c r="Q1452" i="56"/>
  <c r="P1452" i="56"/>
  <c r="R1451" i="56"/>
  <c r="Q1451" i="56"/>
  <c r="P1451" i="56"/>
  <c r="R1450" i="56"/>
  <c r="Q1450" i="56"/>
  <c r="P1450" i="56"/>
  <c r="R1449" i="56"/>
  <c r="Q1449" i="56"/>
  <c r="P1449" i="56"/>
  <c r="R1448" i="56"/>
  <c r="Q1448" i="56"/>
  <c r="P1448" i="56"/>
  <c r="R1447" i="56"/>
  <c r="Q1447" i="56"/>
  <c r="P1447" i="56"/>
  <c r="R1446" i="56"/>
  <c r="Q1446" i="56"/>
  <c r="P1446" i="56"/>
  <c r="R1445" i="56"/>
  <c r="Q1445" i="56"/>
  <c r="P1445" i="56"/>
  <c r="R1444" i="56"/>
  <c r="Q1444" i="56"/>
  <c r="P1444" i="56"/>
  <c r="R1443" i="56"/>
  <c r="Q1443" i="56"/>
  <c r="P1443" i="56"/>
  <c r="R1442" i="56"/>
  <c r="Q1442" i="56"/>
  <c r="P1442" i="56"/>
  <c r="R1441" i="56"/>
  <c r="Q1441" i="56"/>
  <c r="P1441" i="56"/>
  <c r="R1440" i="56"/>
  <c r="Q1440" i="56"/>
  <c r="P1440" i="56"/>
  <c r="R1439" i="56"/>
  <c r="Q1439" i="56"/>
  <c r="P1439" i="56"/>
  <c r="R1438" i="56"/>
  <c r="Q1438" i="56"/>
  <c r="P1438" i="56"/>
  <c r="R1437" i="56"/>
  <c r="Q1437" i="56"/>
  <c r="P1437" i="56"/>
  <c r="R1436" i="56"/>
  <c r="Q1436" i="56"/>
  <c r="P1436" i="56"/>
  <c r="R1435" i="56"/>
  <c r="Q1435" i="56"/>
  <c r="P1435" i="56"/>
  <c r="R1434" i="56"/>
  <c r="Q1434" i="56"/>
  <c r="P1434" i="56"/>
  <c r="R1433" i="56"/>
  <c r="Q1433" i="56"/>
  <c r="P1433" i="56"/>
  <c r="R1432" i="56"/>
  <c r="Q1432" i="56"/>
  <c r="P1432" i="56"/>
  <c r="R1431" i="56"/>
  <c r="Q1431" i="56"/>
  <c r="P1431" i="56"/>
  <c r="R1430" i="56"/>
  <c r="Q1430" i="56"/>
  <c r="P1430" i="56"/>
  <c r="R1429" i="56"/>
  <c r="Q1429" i="56"/>
  <c r="P1429" i="56"/>
  <c r="R1428" i="56"/>
  <c r="Q1428" i="56"/>
  <c r="P1428" i="56"/>
  <c r="R1427" i="56"/>
  <c r="Q1427" i="56"/>
  <c r="P1427" i="56"/>
  <c r="R1426" i="56"/>
  <c r="Q1426" i="56"/>
  <c r="P1426" i="56"/>
  <c r="R1425" i="56"/>
  <c r="Q1425" i="56"/>
  <c r="P1425" i="56"/>
  <c r="R1424" i="56"/>
  <c r="Q1424" i="56"/>
  <c r="P1424" i="56"/>
  <c r="R1423" i="56"/>
  <c r="Q1423" i="56"/>
  <c r="P1423" i="56"/>
  <c r="R1422" i="56"/>
  <c r="Q1422" i="56"/>
  <c r="P1422" i="56"/>
  <c r="R1421" i="56"/>
  <c r="Q1421" i="56"/>
  <c r="P1421" i="56"/>
  <c r="R1420" i="56"/>
  <c r="Q1420" i="56"/>
  <c r="P1420" i="56"/>
  <c r="R1419" i="56"/>
  <c r="Q1419" i="56"/>
  <c r="P1419" i="56"/>
  <c r="R1418" i="56"/>
  <c r="Q1418" i="56"/>
  <c r="P1418" i="56"/>
  <c r="R1417" i="56"/>
  <c r="Q1417" i="56"/>
  <c r="P1417" i="56"/>
  <c r="R1416" i="56"/>
  <c r="Q1416" i="56"/>
  <c r="P1416" i="56"/>
  <c r="R1415" i="56"/>
  <c r="Q1415" i="56"/>
  <c r="P1415" i="56"/>
  <c r="R1414" i="56"/>
  <c r="Q1414" i="56"/>
  <c r="P1414" i="56"/>
  <c r="R1413" i="56"/>
  <c r="Q1413" i="56"/>
  <c r="P1413" i="56"/>
  <c r="R1412" i="56"/>
  <c r="Q1412" i="56"/>
  <c r="P1412" i="56"/>
  <c r="R1411" i="56"/>
  <c r="Q1411" i="56"/>
  <c r="P1411" i="56"/>
  <c r="R1410" i="56"/>
  <c r="Q1410" i="56"/>
  <c r="P1410" i="56"/>
  <c r="R1409" i="56"/>
  <c r="Q1409" i="56"/>
  <c r="P1409" i="56"/>
  <c r="R1408" i="56"/>
  <c r="Q1408" i="56"/>
  <c r="P1408" i="56"/>
  <c r="R1407" i="56"/>
  <c r="Q1407" i="56"/>
  <c r="P1407" i="56"/>
  <c r="R1406" i="56"/>
  <c r="Q1406" i="56"/>
  <c r="P1406" i="56"/>
  <c r="R1405" i="56"/>
  <c r="Q1405" i="56"/>
  <c r="P1405" i="56"/>
  <c r="R1404" i="56"/>
  <c r="Q1404" i="56"/>
  <c r="P1404" i="56"/>
  <c r="R1403" i="56"/>
  <c r="Q1403" i="56"/>
  <c r="P1403" i="56"/>
  <c r="R1402" i="56"/>
  <c r="Q1402" i="56"/>
  <c r="P1402" i="56"/>
  <c r="R1401" i="56"/>
  <c r="Q1401" i="56"/>
  <c r="P1401" i="56"/>
  <c r="R1400" i="56"/>
  <c r="Q1400" i="56"/>
  <c r="P1400" i="56"/>
  <c r="R1399" i="56"/>
  <c r="Q1399" i="56"/>
  <c r="P1399" i="56"/>
  <c r="R1398" i="56"/>
  <c r="Q1398" i="56"/>
  <c r="P1398" i="56"/>
  <c r="R1397" i="56"/>
  <c r="Q1397" i="56"/>
  <c r="P1397" i="56"/>
  <c r="R1396" i="56"/>
  <c r="Q1396" i="56"/>
  <c r="P1396" i="56"/>
  <c r="R1395" i="56"/>
  <c r="Q1395" i="56"/>
  <c r="P1395" i="56"/>
  <c r="R1394" i="56"/>
  <c r="Q1394" i="56"/>
  <c r="P1394" i="56"/>
  <c r="R1393" i="56"/>
  <c r="Q1393" i="56"/>
  <c r="P1393" i="56"/>
  <c r="R1392" i="56"/>
  <c r="Q1392" i="56"/>
  <c r="P1392" i="56"/>
  <c r="R1391" i="56"/>
  <c r="Q1391" i="56"/>
  <c r="P1391" i="56"/>
  <c r="R1390" i="56"/>
  <c r="Q1390" i="56"/>
  <c r="P1390" i="56"/>
  <c r="R1389" i="56"/>
  <c r="Q1389" i="56"/>
  <c r="P1389" i="56"/>
  <c r="R1388" i="56"/>
  <c r="Q1388" i="56"/>
  <c r="P1388" i="56"/>
  <c r="R1387" i="56"/>
  <c r="Q1387" i="56"/>
  <c r="P1387" i="56"/>
  <c r="R1386" i="56"/>
  <c r="Q1386" i="56"/>
  <c r="P1386" i="56"/>
  <c r="R1385" i="56"/>
  <c r="Q1385" i="56"/>
  <c r="P1385" i="56"/>
  <c r="R1384" i="56"/>
  <c r="Q1384" i="56"/>
  <c r="P1384" i="56"/>
  <c r="R1383" i="56"/>
  <c r="Q1383" i="56"/>
  <c r="P1383" i="56"/>
  <c r="R1382" i="56"/>
  <c r="Q1382" i="56"/>
  <c r="P1382" i="56"/>
  <c r="R1381" i="56"/>
  <c r="Q1381" i="56"/>
  <c r="P1381" i="56"/>
  <c r="R1380" i="56"/>
  <c r="Q1380" i="56"/>
  <c r="P1380" i="56"/>
  <c r="R1379" i="56"/>
  <c r="Q1379" i="56"/>
  <c r="P1379" i="56"/>
  <c r="R1378" i="56"/>
  <c r="Q1378" i="56"/>
  <c r="P1378" i="56"/>
  <c r="R1377" i="56"/>
  <c r="Q1377" i="56"/>
  <c r="P1377" i="56"/>
  <c r="R1376" i="56"/>
  <c r="Q1376" i="56"/>
  <c r="P1376" i="56"/>
  <c r="R1375" i="56"/>
  <c r="Q1375" i="56"/>
  <c r="P1375" i="56"/>
  <c r="R1374" i="56"/>
  <c r="Q1374" i="56"/>
  <c r="P1374" i="56"/>
  <c r="R1373" i="56"/>
  <c r="Q1373" i="56"/>
  <c r="P1373" i="56"/>
  <c r="R1372" i="56"/>
  <c r="Q1372" i="56"/>
  <c r="P1372" i="56"/>
  <c r="R1371" i="56"/>
  <c r="Q1371" i="56"/>
  <c r="P1371" i="56"/>
  <c r="R1370" i="56"/>
  <c r="Q1370" i="56"/>
  <c r="P1370" i="56"/>
  <c r="R1369" i="56"/>
  <c r="Q1369" i="56"/>
  <c r="P1369" i="56"/>
  <c r="R1368" i="56"/>
  <c r="Q1368" i="56"/>
  <c r="P1368" i="56"/>
  <c r="R1367" i="56"/>
  <c r="Q1367" i="56"/>
  <c r="P1367" i="56"/>
  <c r="R1366" i="56"/>
  <c r="Q1366" i="56"/>
  <c r="P1366" i="56"/>
  <c r="R1365" i="56"/>
  <c r="Q1365" i="56"/>
  <c r="P1365" i="56"/>
  <c r="R1364" i="56"/>
  <c r="Q1364" i="56"/>
  <c r="P1364" i="56"/>
  <c r="R1363" i="56"/>
  <c r="Q1363" i="56"/>
  <c r="P1363" i="56"/>
  <c r="R1362" i="56"/>
  <c r="Q1362" i="56"/>
  <c r="P1362" i="56"/>
  <c r="R1361" i="56"/>
  <c r="Q1361" i="56"/>
  <c r="P1361" i="56"/>
  <c r="R1360" i="56"/>
  <c r="Q1360" i="56"/>
  <c r="P1360" i="56"/>
  <c r="R1359" i="56"/>
  <c r="Q1359" i="56"/>
  <c r="P1359" i="56"/>
  <c r="R1358" i="56"/>
  <c r="Q1358" i="56"/>
  <c r="P1358" i="56"/>
  <c r="R1357" i="56"/>
  <c r="Q1357" i="56"/>
  <c r="P1357" i="56"/>
  <c r="R1356" i="56"/>
  <c r="Q1356" i="56"/>
  <c r="P1356" i="56"/>
  <c r="R1355" i="56"/>
  <c r="Q1355" i="56"/>
  <c r="P1355" i="56"/>
  <c r="R1354" i="56"/>
  <c r="Q1354" i="56"/>
  <c r="P1354" i="56"/>
  <c r="R1353" i="56"/>
  <c r="Q1353" i="56"/>
  <c r="P1353" i="56"/>
  <c r="R1352" i="56"/>
  <c r="Q1352" i="56"/>
  <c r="P1352" i="56"/>
  <c r="R1351" i="56"/>
  <c r="Q1351" i="56"/>
  <c r="P1351" i="56"/>
  <c r="R1350" i="56"/>
  <c r="Q1350" i="56"/>
  <c r="P1350" i="56"/>
  <c r="R1349" i="56"/>
  <c r="Q1349" i="56"/>
  <c r="P1349" i="56"/>
  <c r="R1348" i="56"/>
  <c r="Q1348" i="56"/>
  <c r="P1348" i="56"/>
  <c r="R1347" i="56"/>
  <c r="Q1347" i="56"/>
  <c r="P1347" i="56"/>
  <c r="R1346" i="56"/>
  <c r="Q1346" i="56"/>
  <c r="P1346" i="56"/>
  <c r="R1345" i="56"/>
  <c r="Q1345" i="56"/>
  <c r="P1345" i="56"/>
  <c r="R1344" i="56"/>
  <c r="Q1344" i="56"/>
  <c r="P1344" i="56"/>
  <c r="R1343" i="56"/>
  <c r="Q1343" i="56"/>
  <c r="P1343" i="56"/>
  <c r="R1342" i="56"/>
  <c r="Q1342" i="56"/>
  <c r="P1342" i="56"/>
  <c r="R1341" i="56"/>
  <c r="Q1341" i="56"/>
  <c r="P1341" i="56"/>
  <c r="R1340" i="56"/>
  <c r="Q1340" i="56"/>
  <c r="P1340" i="56"/>
  <c r="R1339" i="56"/>
  <c r="Q1339" i="56"/>
  <c r="P1339" i="56"/>
  <c r="R1338" i="56"/>
  <c r="Q1338" i="56"/>
  <c r="P1338" i="56"/>
  <c r="R1337" i="56"/>
  <c r="Q1337" i="56"/>
  <c r="P1337" i="56"/>
  <c r="R1336" i="56"/>
  <c r="Q1336" i="56"/>
  <c r="P1336" i="56"/>
  <c r="R1335" i="56"/>
  <c r="Q1335" i="56"/>
  <c r="P1335" i="56"/>
  <c r="R1334" i="56"/>
  <c r="Q1334" i="56"/>
  <c r="P1334" i="56"/>
  <c r="R1333" i="56"/>
  <c r="Q1333" i="56"/>
  <c r="P1333" i="56"/>
  <c r="R1332" i="56"/>
  <c r="Q1332" i="56"/>
  <c r="P1332" i="56"/>
  <c r="R1331" i="56"/>
  <c r="Q1331" i="56"/>
  <c r="P1331" i="56"/>
  <c r="R1330" i="56"/>
  <c r="Q1330" i="56"/>
  <c r="P1330" i="56"/>
  <c r="R1329" i="56"/>
  <c r="Q1329" i="56"/>
  <c r="P1329" i="56"/>
  <c r="R1328" i="56"/>
  <c r="Q1328" i="56"/>
  <c r="P1328" i="56"/>
  <c r="R1327" i="56"/>
  <c r="Q1327" i="56"/>
  <c r="P1327" i="56"/>
  <c r="R1326" i="56"/>
  <c r="Q1326" i="56"/>
  <c r="P1326" i="56"/>
  <c r="R1325" i="56"/>
  <c r="Q1325" i="56"/>
  <c r="P1325" i="56"/>
  <c r="R1324" i="56"/>
  <c r="Q1324" i="56"/>
  <c r="P1324" i="56"/>
  <c r="R1323" i="56"/>
  <c r="Q1323" i="56"/>
  <c r="P1323" i="56"/>
  <c r="R1322" i="56"/>
  <c r="Q1322" i="56"/>
  <c r="P1322" i="56"/>
  <c r="R1321" i="56"/>
  <c r="Q1321" i="56"/>
  <c r="P1321" i="56"/>
  <c r="R1320" i="56"/>
  <c r="Q1320" i="56"/>
  <c r="P1320" i="56"/>
  <c r="R1319" i="56"/>
  <c r="Q1319" i="56"/>
  <c r="P1319" i="56"/>
  <c r="R1318" i="56"/>
  <c r="Q1318" i="56"/>
  <c r="P1318" i="56"/>
  <c r="R1317" i="56"/>
  <c r="Q1317" i="56"/>
  <c r="P1317" i="56"/>
  <c r="R1316" i="56"/>
  <c r="Q1316" i="56"/>
  <c r="P1316" i="56"/>
  <c r="R1315" i="56"/>
  <c r="Q1315" i="56"/>
  <c r="P1315" i="56"/>
  <c r="R1314" i="56"/>
  <c r="Q1314" i="56"/>
  <c r="P1314" i="56"/>
  <c r="R1313" i="56"/>
  <c r="Q1313" i="56"/>
  <c r="P1313" i="56"/>
  <c r="R1312" i="56"/>
  <c r="Q1312" i="56"/>
  <c r="P1312" i="56"/>
  <c r="R1311" i="56"/>
  <c r="Q1311" i="56"/>
  <c r="P1311" i="56"/>
  <c r="R1310" i="56"/>
  <c r="Q1310" i="56"/>
  <c r="P1310" i="56"/>
  <c r="R1309" i="56"/>
  <c r="Q1309" i="56"/>
  <c r="P1309" i="56"/>
  <c r="R1308" i="56"/>
  <c r="Q1308" i="56"/>
  <c r="P1308" i="56"/>
  <c r="R1307" i="56"/>
  <c r="Q1307" i="56"/>
  <c r="P1307" i="56"/>
  <c r="R1306" i="56"/>
  <c r="Q1306" i="56"/>
  <c r="P1306" i="56"/>
  <c r="R1305" i="56"/>
  <c r="Q1305" i="56"/>
  <c r="P1305" i="56"/>
  <c r="R1304" i="56"/>
  <c r="Q1304" i="56"/>
  <c r="P1304" i="56"/>
  <c r="R1303" i="56"/>
  <c r="Q1303" i="56"/>
  <c r="P1303" i="56"/>
  <c r="R1302" i="56"/>
  <c r="Q1302" i="56"/>
  <c r="P1302" i="56"/>
  <c r="R1301" i="56"/>
  <c r="Q1301" i="56"/>
  <c r="P1301" i="56"/>
  <c r="R1300" i="56"/>
  <c r="Q1300" i="56"/>
  <c r="P1300" i="56"/>
  <c r="R1299" i="56"/>
  <c r="Q1299" i="56"/>
  <c r="P1299" i="56"/>
  <c r="R1298" i="56"/>
  <c r="Q1298" i="56"/>
  <c r="P1298" i="56"/>
  <c r="R1297" i="56"/>
  <c r="Q1297" i="56"/>
  <c r="P1297" i="56"/>
  <c r="R1296" i="56"/>
  <c r="Q1296" i="56"/>
  <c r="P1296" i="56"/>
  <c r="R1295" i="56"/>
  <c r="Q1295" i="56"/>
  <c r="P1295" i="56"/>
  <c r="R1294" i="56"/>
  <c r="Q1294" i="56"/>
  <c r="P1294" i="56"/>
  <c r="R1293" i="56"/>
  <c r="Q1293" i="56"/>
  <c r="P1293" i="56"/>
  <c r="R1292" i="56"/>
  <c r="Q1292" i="56"/>
  <c r="P1292" i="56"/>
  <c r="R1291" i="56"/>
  <c r="Q1291" i="56"/>
  <c r="P1291" i="56"/>
  <c r="R1290" i="56"/>
  <c r="Q1290" i="56"/>
  <c r="P1290" i="56"/>
  <c r="R1289" i="56"/>
  <c r="Q1289" i="56"/>
  <c r="P1289" i="56"/>
  <c r="R1288" i="56"/>
  <c r="Q1288" i="56"/>
  <c r="P1288" i="56"/>
  <c r="R1287" i="56"/>
  <c r="Q1287" i="56"/>
  <c r="P1287" i="56"/>
  <c r="R1286" i="56"/>
  <c r="Q1286" i="56"/>
  <c r="P1286" i="56"/>
  <c r="R1285" i="56"/>
  <c r="Q1285" i="56"/>
  <c r="P1285" i="56"/>
  <c r="R1284" i="56"/>
  <c r="Q1284" i="56"/>
  <c r="P1284" i="56"/>
  <c r="R1283" i="56"/>
  <c r="Q1283" i="56"/>
  <c r="P1283" i="56"/>
  <c r="R1282" i="56"/>
  <c r="Q1282" i="56"/>
  <c r="P1282" i="56"/>
  <c r="R1281" i="56"/>
  <c r="Q1281" i="56"/>
  <c r="P1281" i="56"/>
  <c r="R1280" i="56"/>
  <c r="Q1280" i="56"/>
  <c r="P1280" i="56"/>
  <c r="R1279" i="56"/>
  <c r="Q1279" i="56"/>
  <c r="P1279" i="56"/>
  <c r="R1278" i="56"/>
  <c r="Q1278" i="56"/>
  <c r="P1278" i="56"/>
  <c r="R1277" i="56"/>
  <c r="Q1277" i="56"/>
  <c r="P1277" i="56"/>
  <c r="R1276" i="56"/>
  <c r="Q1276" i="56"/>
  <c r="P1276" i="56"/>
  <c r="R1275" i="56"/>
  <c r="Q1275" i="56"/>
  <c r="P1275" i="56"/>
  <c r="R1274" i="56"/>
  <c r="Q1274" i="56"/>
  <c r="P1274" i="56"/>
  <c r="R1273" i="56"/>
  <c r="Q1273" i="56"/>
  <c r="P1273" i="56"/>
  <c r="R1272" i="56"/>
  <c r="Q1272" i="56"/>
  <c r="P1272" i="56"/>
  <c r="R1271" i="56"/>
  <c r="Q1271" i="56"/>
  <c r="P1271" i="56"/>
  <c r="R1270" i="56"/>
  <c r="Q1270" i="56"/>
  <c r="P1270" i="56"/>
  <c r="R1269" i="56"/>
  <c r="Q1269" i="56"/>
  <c r="P1269" i="56"/>
  <c r="R1268" i="56"/>
  <c r="Q1268" i="56"/>
  <c r="P1268" i="56"/>
  <c r="R1267" i="56"/>
  <c r="Q1267" i="56"/>
  <c r="P1267" i="56"/>
  <c r="R1266" i="56"/>
  <c r="Q1266" i="56"/>
  <c r="P1266" i="56"/>
  <c r="R1265" i="56"/>
  <c r="Q1265" i="56"/>
  <c r="P1265" i="56"/>
  <c r="R1264" i="56"/>
  <c r="Q1264" i="56"/>
  <c r="P1264" i="56"/>
  <c r="R1263" i="56"/>
  <c r="Q1263" i="56"/>
  <c r="P1263" i="56"/>
  <c r="R1262" i="56"/>
  <c r="Q1262" i="56"/>
  <c r="P1262" i="56"/>
  <c r="R1261" i="56"/>
  <c r="Q1261" i="56"/>
  <c r="P1261" i="56"/>
  <c r="R1260" i="56"/>
  <c r="Q1260" i="56"/>
  <c r="P1260" i="56"/>
  <c r="R1259" i="56"/>
  <c r="Q1259" i="56"/>
  <c r="P1259" i="56"/>
  <c r="R1258" i="56"/>
  <c r="Q1258" i="56"/>
  <c r="P1258" i="56"/>
  <c r="R1257" i="56"/>
  <c r="Q1257" i="56"/>
  <c r="P1257" i="56"/>
  <c r="R1256" i="56"/>
  <c r="Q1256" i="56"/>
  <c r="P1256" i="56"/>
  <c r="R1255" i="56"/>
  <c r="Q1255" i="56"/>
  <c r="P1255" i="56"/>
  <c r="R1254" i="56"/>
  <c r="Q1254" i="56"/>
  <c r="P1254" i="56"/>
  <c r="R1253" i="56"/>
  <c r="Q1253" i="56"/>
  <c r="P1253" i="56"/>
  <c r="R1252" i="56"/>
  <c r="Q1252" i="56"/>
  <c r="P1252" i="56"/>
  <c r="R1251" i="56"/>
  <c r="Q1251" i="56"/>
  <c r="P1251" i="56"/>
  <c r="R1250" i="56"/>
  <c r="Q1250" i="56"/>
  <c r="P1250" i="56"/>
  <c r="R1249" i="56"/>
  <c r="Q1249" i="56"/>
  <c r="P1249" i="56"/>
  <c r="R1248" i="56"/>
  <c r="Q1248" i="56"/>
  <c r="P1248" i="56"/>
  <c r="R1247" i="56"/>
  <c r="Q1247" i="56"/>
  <c r="P1247" i="56"/>
  <c r="R1246" i="56"/>
  <c r="Q1246" i="56"/>
  <c r="P1246" i="56"/>
  <c r="R1245" i="56"/>
  <c r="Q1245" i="56"/>
  <c r="P1245" i="56"/>
  <c r="R1244" i="56"/>
  <c r="Q1244" i="56"/>
  <c r="P1244" i="56"/>
  <c r="R1243" i="56"/>
  <c r="Q1243" i="56"/>
  <c r="P1243" i="56"/>
  <c r="R1242" i="56"/>
  <c r="Q1242" i="56"/>
  <c r="P1242" i="56"/>
  <c r="R1241" i="56"/>
  <c r="Q1241" i="56"/>
  <c r="P1241" i="56"/>
  <c r="R1240" i="56"/>
  <c r="Q1240" i="56"/>
  <c r="P1240" i="56"/>
  <c r="R1239" i="56"/>
  <c r="Q1239" i="56"/>
  <c r="P1239" i="56"/>
  <c r="R1238" i="56"/>
  <c r="Q1238" i="56"/>
  <c r="P1238" i="56"/>
  <c r="R1237" i="56"/>
  <c r="Q1237" i="56"/>
  <c r="P1237" i="56"/>
  <c r="R1236" i="56"/>
  <c r="Q1236" i="56"/>
  <c r="P1236" i="56"/>
  <c r="R1235" i="56"/>
  <c r="Q1235" i="56"/>
  <c r="P1235" i="56"/>
  <c r="R1234" i="56"/>
  <c r="Q1234" i="56"/>
  <c r="P1234" i="56"/>
  <c r="R1233" i="56"/>
  <c r="Q1233" i="56"/>
  <c r="P1233" i="56"/>
  <c r="R1232" i="56"/>
  <c r="Q1232" i="56"/>
  <c r="P1232" i="56"/>
  <c r="R1231" i="56"/>
  <c r="Q1231" i="56"/>
  <c r="P1231" i="56"/>
  <c r="R1230" i="56"/>
  <c r="Q1230" i="56"/>
  <c r="P1230" i="56"/>
  <c r="R1229" i="56"/>
  <c r="Q1229" i="56"/>
  <c r="P1229" i="56"/>
  <c r="R1228" i="56"/>
  <c r="Q1228" i="56"/>
  <c r="P1228" i="56"/>
  <c r="R1227" i="56"/>
  <c r="Q1227" i="56"/>
  <c r="P1227" i="56"/>
  <c r="R1226" i="56"/>
  <c r="Q1226" i="56"/>
  <c r="P1226" i="56"/>
  <c r="R1225" i="56"/>
  <c r="Q1225" i="56"/>
  <c r="P1225" i="56"/>
  <c r="R1224" i="56"/>
  <c r="Q1224" i="56"/>
  <c r="P1224" i="56"/>
  <c r="R1223" i="56"/>
  <c r="Q1223" i="56"/>
  <c r="P1223" i="56"/>
  <c r="R1222" i="56"/>
  <c r="Q1222" i="56"/>
  <c r="P1222" i="56"/>
  <c r="R1221" i="56"/>
  <c r="Q1221" i="56"/>
  <c r="P1221" i="56"/>
  <c r="R1220" i="56"/>
  <c r="Q1220" i="56"/>
  <c r="P1220" i="56"/>
  <c r="R1219" i="56"/>
  <c r="Q1219" i="56"/>
  <c r="P1219" i="56"/>
  <c r="R1218" i="56"/>
  <c r="Q1218" i="56"/>
  <c r="P1218" i="56"/>
  <c r="R1217" i="56"/>
  <c r="Q1217" i="56"/>
  <c r="P1217" i="56"/>
  <c r="R1216" i="56"/>
  <c r="Q1216" i="56"/>
  <c r="P1216" i="56"/>
  <c r="R1215" i="56"/>
  <c r="Q1215" i="56"/>
  <c r="P1215" i="56"/>
  <c r="R1214" i="56"/>
  <c r="Q1214" i="56"/>
  <c r="P1214" i="56"/>
  <c r="R1213" i="56"/>
  <c r="Q1213" i="56"/>
  <c r="P1213" i="56"/>
  <c r="R1212" i="56"/>
  <c r="Q1212" i="56"/>
  <c r="P1212" i="56"/>
  <c r="R1211" i="56"/>
  <c r="Q1211" i="56"/>
  <c r="P1211" i="56"/>
  <c r="R1210" i="56"/>
  <c r="Q1210" i="56"/>
  <c r="P1210" i="56"/>
  <c r="R1209" i="56"/>
  <c r="Q1209" i="56"/>
  <c r="P1209" i="56"/>
  <c r="R1208" i="56"/>
  <c r="Q1208" i="56"/>
  <c r="P1208" i="56"/>
  <c r="R1207" i="56"/>
  <c r="Q1207" i="56"/>
  <c r="P1207" i="56"/>
  <c r="R1206" i="56"/>
  <c r="Q1206" i="56"/>
  <c r="P1206" i="56"/>
  <c r="R1205" i="56"/>
  <c r="Q1205" i="56"/>
  <c r="P1205" i="56"/>
  <c r="R1204" i="56"/>
  <c r="Q1204" i="56"/>
  <c r="P1204" i="56"/>
  <c r="R1203" i="56"/>
  <c r="Q1203" i="56"/>
  <c r="P1203" i="56"/>
  <c r="R1202" i="56"/>
  <c r="Q1202" i="56"/>
  <c r="P1202" i="56"/>
  <c r="R1201" i="56"/>
  <c r="Q1201" i="56"/>
  <c r="P1201" i="56"/>
  <c r="R1200" i="56"/>
  <c r="Q1200" i="56"/>
  <c r="P1200" i="56"/>
  <c r="R1199" i="56"/>
  <c r="Q1199" i="56"/>
  <c r="P1199" i="56"/>
  <c r="R1198" i="56"/>
  <c r="Q1198" i="56"/>
  <c r="P1198" i="56"/>
  <c r="R1197" i="56"/>
  <c r="Q1197" i="56"/>
  <c r="P1197" i="56"/>
  <c r="R1196" i="56"/>
  <c r="Q1196" i="56"/>
  <c r="P1196" i="56"/>
  <c r="R1195" i="56"/>
  <c r="Q1195" i="56"/>
  <c r="P1195" i="56"/>
  <c r="R1194" i="56"/>
  <c r="Q1194" i="56"/>
  <c r="P1194" i="56"/>
  <c r="R1193" i="56"/>
  <c r="Q1193" i="56"/>
  <c r="P1193" i="56"/>
  <c r="R1192" i="56"/>
  <c r="Q1192" i="56"/>
  <c r="P1192" i="56"/>
  <c r="R1191" i="56"/>
  <c r="Q1191" i="56"/>
  <c r="P1191" i="56"/>
  <c r="R1190" i="56"/>
  <c r="Q1190" i="56"/>
  <c r="P1190" i="56"/>
  <c r="R1189" i="56"/>
  <c r="Q1189" i="56"/>
  <c r="P1189" i="56"/>
  <c r="R1188" i="56"/>
  <c r="Q1188" i="56"/>
  <c r="P1188" i="56"/>
  <c r="R1187" i="56"/>
  <c r="Q1187" i="56"/>
  <c r="P1187" i="56"/>
  <c r="R1186" i="56"/>
  <c r="Q1186" i="56"/>
  <c r="P1186" i="56"/>
  <c r="R1185" i="56"/>
  <c r="Q1185" i="56"/>
  <c r="P1185" i="56"/>
  <c r="R1184" i="56"/>
  <c r="Q1184" i="56"/>
  <c r="P1184" i="56"/>
  <c r="R1183" i="56"/>
  <c r="Q1183" i="56"/>
  <c r="P1183" i="56"/>
  <c r="R1182" i="56"/>
  <c r="Q1182" i="56"/>
  <c r="P1182" i="56"/>
  <c r="R1181" i="56"/>
  <c r="Q1181" i="56"/>
  <c r="P1181" i="56"/>
  <c r="R1180" i="56"/>
  <c r="Q1180" i="56"/>
  <c r="P1180" i="56"/>
  <c r="R1179" i="56"/>
  <c r="Q1179" i="56"/>
  <c r="P1179" i="56"/>
  <c r="R1178" i="56"/>
  <c r="Q1178" i="56"/>
  <c r="P1178" i="56"/>
  <c r="R1177" i="56"/>
  <c r="Q1177" i="56"/>
  <c r="P1177" i="56"/>
  <c r="R1176" i="56"/>
  <c r="Q1176" i="56"/>
  <c r="P1176" i="56"/>
  <c r="R1175" i="56"/>
  <c r="Q1175" i="56"/>
  <c r="P1175" i="56"/>
  <c r="R1174" i="56"/>
  <c r="Q1174" i="56"/>
  <c r="P1174" i="56"/>
  <c r="R1173" i="56"/>
  <c r="Q1173" i="56"/>
  <c r="P1173" i="56"/>
  <c r="R1172" i="56"/>
  <c r="Q1172" i="56"/>
  <c r="P1172" i="56"/>
  <c r="R1171" i="56"/>
  <c r="Q1171" i="56"/>
  <c r="P1171" i="56"/>
  <c r="R1170" i="56"/>
  <c r="Q1170" i="56"/>
  <c r="P1170" i="56"/>
  <c r="R1169" i="56"/>
  <c r="Q1169" i="56"/>
  <c r="P1169" i="56"/>
  <c r="R1168" i="56"/>
  <c r="Q1168" i="56"/>
  <c r="P1168" i="56"/>
  <c r="R1167" i="56"/>
  <c r="Q1167" i="56"/>
  <c r="P1167" i="56"/>
  <c r="R1166" i="56"/>
  <c r="Q1166" i="56"/>
  <c r="P1166" i="56"/>
  <c r="R1165" i="56"/>
  <c r="Q1165" i="56"/>
  <c r="P1165" i="56"/>
  <c r="R1164" i="56"/>
  <c r="Q1164" i="56"/>
  <c r="P1164" i="56"/>
  <c r="R1163" i="56"/>
  <c r="Q1163" i="56"/>
  <c r="P1163" i="56"/>
  <c r="R1162" i="56"/>
  <c r="Q1162" i="56"/>
  <c r="P1162" i="56"/>
  <c r="R1161" i="56"/>
  <c r="Q1161" i="56"/>
  <c r="P1161" i="56"/>
  <c r="R1160" i="56"/>
  <c r="Q1160" i="56"/>
  <c r="P1160" i="56"/>
  <c r="R1159" i="56"/>
  <c r="Q1159" i="56"/>
  <c r="P1159" i="56"/>
  <c r="R1158" i="56"/>
  <c r="Q1158" i="56"/>
  <c r="P1158" i="56"/>
  <c r="R1157" i="56"/>
  <c r="Q1157" i="56"/>
  <c r="P1157" i="56"/>
  <c r="R1156" i="56"/>
  <c r="Q1156" i="56"/>
  <c r="P1156" i="56"/>
  <c r="R1155" i="56"/>
  <c r="Q1155" i="56"/>
  <c r="P1155" i="56"/>
  <c r="R1154" i="56"/>
  <c r="Q1154" i="56"/>
  <c r="P1154" i="56"/>
  <c r="R1153" i="56"/>
  <c r="Q1153" i="56"/>
  <c r="P1153" i="56"/>
  <c r="R1152" i="56"/>
  <c r="Q1152" i="56"/>
  <c r="P1152" i="56"/>
  <c r="R1151" i="56"/>
  <c r="Q1151" i="56"/>
  <c r="P1151" i="56"/>
  <c r="R1150" i="56"/>
  <c r="Q1150" i="56"/>
  <c r="P1150" i="56"/>
  <c r="R1149" i="56"/>
  <c r="Q1149" i="56"/>
  <c r="P1149" i="56"/>
  <c r="R1148" i="56"/>
  <c r="Q1148" i="56"/>
  <c r="P1148" i="56"/>
  <c r="R1147" i="56"/>
  <c r="Q1147" i="56"/>
  <c r="P1147" i="56"/>
  <c r="R1146" i="56"/>
  <c r="Q1146" i="56"/>
  <c r="P1146" i="56"/>
  <c r="R1145" i="56"/>
  <c r="Q1145" i="56"/>
  <c r="P1145" i="56"/>
  <c r="R1144" i="56"/>
  <c r="Q1144" i="56"/>
  <c r="P1144" i="56"/>
  <c r="R1143" i="56"/>
  <c r="Q1143" i="56"/>
  <c r="P1143" i="56"/>
  <c r="R1142" i="56"/>
  <c r="Q1142" i="56"/>
  <c r="P1142" i="56"/>
  <c r="R1141" i="56"/>
  <c r="Q1141" i="56"/>
  <c r="P1141" i="56"/>
  <c r="R1140" i="56"/>
  <c r="Q1140" i="56"/>
  <c r="P1140" i="56"/>
  <c r="R1139" i="56"/>
  <c r="Q1139" i="56"/>
  <c r="P1139" i="56"/>
  <c r="R1138" i="56"/>
  <c r="Q1138" i="56"/>
  <c r="P1138" i="56"/>
  <c r="R1137" i="56"/>
  <c r="Q1137" i="56"/>
  <c r="P1137" i="56"/>
  <c r="R1136" i="56"/>
  <c r="Q1136" i="56"/>
  <c r="P1136" i="56"/>
  <c r="R1135" i="56"/>
  <c r="Q1135" i="56"/>
  <c r="P1135" i="56"/>
  <c r="R1134" i="56"/>
  <c r="Q1134" i="56"/>
  <c r="P1134" i="56"/>
  <c r="R1133" i="56"/>
  <c r="Q1133" i="56"/>
  <c r="P1133" i="56"/>
  <c r="R1132" i="56"/>
  <c r="Q1132" i="56"/>
  <c r="P1132" i="56"/>
  <c r="R1131" i="56"/>
  <c r="Q1131" i="56"/>
  <c r="P1131" i="56"/>
  <c r="R1130" i="56"/>
  <c r="Q1130" i="56"/>
  <c r="P1130" i="56"/>
  <c r="R1129" i="56"/>
  <c r="Q1129" i="56"/>
  <c r="P1129" i="56"/>
  <c r="R1128" i="56"/>
  <c r="Q1128" i="56"/>
  <c r="P1128" i="56"/>
  <c r="R1127" i="56"/>
  <c r="Q1127" i="56"/>
  <c r="P1127" i="56"/>
  <c r="R1126" i="56"/>
  <c r="Q1126" i="56"/>
  <c r="P1126" i="56"/>
  <c r="R1125" i="56"/>
  <c r="Q1125" i="56"/>
  <c r="P1125" i="56"/>
  <c r="R1124" i="56"/>
  <c r="Q1124" i="56"/>
  <c r="P1124" i="56"/>
  <c r="R1123" i="56"/>
  <c r="Q1123" i="56"/>
  <c r="P1123" i="56"/>
  <c r="R1122" i="56"/>
  <c r="Q1122" i="56"/>
  <c r="P1122" i="56"/>
  <c r="R1121" i="56"/>
  <c r="Q1121" i="56"/>
  <c r="P1121" i="56"/>
  <c r="R1120" i="56"/>
  <c r="Q1120" i="56"/>
  <c r="P1120" i="56"/>
  <c r="R1119" i="56"/>
  <c r="Q1119" i="56"/>
  <c r="P1119" i="56"/>
  <c r="R1118" i="56"/>
  <c r="Q1118" i="56"/>
  <c r="P1118" i="56"/>
  <c r="R1117" i="56"/>
  <c r="Q1117" i="56"/>
  <c r="P1117" i="56"/>
  <c r="R1116" i="56"/>
  <c r="Q1116" i="56"/>
  <c r="P1116" i="56"/>
  <c r="R1115" i="56"/>
  <c r="Q1115" i="56"/>
  <c r="P1115" i="56"/>
  <c r="R1114" i="56"/>
  <c r="Q1114" i="56"/>
  <c r="P1114" i="56"/>
  <c r="R1113" i="56"/>
  <c r="Q1113" i="56"/>
  <c r="P1113" i="56"/>
  <c r="R1112" i="56"/>
  <c r="Q1112" i="56"/>
  <c r="P1112" i="56"/>
  <c r="R1111" i="56"/>
  <c r="Q1111" i="56"/>
  <c r="P1111" i="56"/>
  <c r="R1110" i="56"/>
  <c r="Q1110" i="56"/>
  <c r="P1110" i="56"/>
  <c r="R1109" i="56"/>
  <c r="Q1109" i="56"/>
  <c r="P1109" i="56"/>
  <c r="R1108" i="56"/>
  <c r="Q1108" i="56"/>
  <c r="P1108" i="56"/>
  <c r="R1107" i="56"/>
  <c r="Q1107" i="56"/>
  <c r="P1107" i="56"/>
  <c r="R1106" i="56"/>
  <c r="Q1106" i="56"/>
  <c r="P1106" i="56"/>
  <c r="R1105" i="56"/>
  <c r="Q1105" i="56"/>
  <c r="P1105" i="56"/>
  <c r="R1104" i="56"/>
  <c r="Q1104" i="56"/>
  <c r="P1104" i="56"/>
  <c r="R1103" i="56"/>
  <c r="Q1103" i="56"/>
  <c r="P1103" i="56"/>
  <c r="R1102" i="56"/>
  <c r="Q1102" i="56"/>
  <c r="P1102" i="56"/>
  <c r="R1101" i="56"/>
  <c r="Q1101" i="56"/>
  <c r="P1101" i="56"/>
  <c r="R1100" i="56"/>
  <c r="Q1100" i="56"/>
  <c r="P1100" i="56"/>
  <c r="R1099" i="56"/>
  <c r="Q1099" i="56"/>
  <c r="P1099" i="56"/>
  <c r="R1098" i="56"/>
  <c r="Q1098" i="56"/>
  <c r="P1098" i="56"/>
  <c r="R1097" i="56"/>
  <c r="Q1097" i="56"/>
  <c r="P1097" i="56"/>
  <c r="R1096" i="56"/>
  <c r="Q1096" i="56"/>
  <c r="P1096" i="56"/>
  <c r="R1095" i="56"/>
  <c r="Q1095" i="56"/>
  <c r="P1095" i="56"/>
  <c r="R1094" i="56"/>
  <c r="Q1094" i="56"/>
  <c r="P1094" i="56"/>
  <c r="R1093" i="56"/>
  <c r="Q1093" i="56"/>
  <c r="P1093" i="56"/>
  <c r="R1092" i="56"/>
  <c r="Q1092" i="56"/>
  <c r="P1092" i="56"/>
  <c r="R1091" i="56"/>
  <c r="Q1091" i="56"/>
  <c r="P1091" i="56"/>
  <c r="R1090" i="56"/>
  <c r="Q1090" i="56"/>
  <c r="P1090" i="56"/>
  <c r="R1089" i="56"/>
  <c r="Q1089" i="56"/>
  <c r="P1089" i="56"/>
  <c r="R1088" i="56"/>
  <c r="Q1088" i="56"/>
  <c r="P1088" i="56"/>
  <c r="R1087" i="56"/>
  <c r="Q1087" i="56"/>
  <c r="P1087" i="56"/>
  <c r="R1086" i="56"/>
  <c r="Q1086" i="56"/>
  <c r="P1086" i="56"/>
  <c r="R1085" i="56"/>
  <c r="Q1085" i="56"/>
  <c r="P1085" i="56"/>
  <c r="R1084" i="56"/>
  <c r="Q1084" i="56"/>
  <c r="P1084" i="56"/>
  <c r="R1083" i="56"/>
  <c r="Q1083" i="56"/>
  <c r="P1083" i="56"/>
  <c r="R1082" i="56"/>
  <c r="Q1082" i="56"/>
  <c r="P1082" i="56"/>
  <c r="R1081" i="56"/>
  <c r="Q1081" i="56"/>
  <c r="P1081" i="56"/>
  <c r="R1080" i="56"/>
  <c r="Q1080" i="56"/>
  <c r="P1080" i="56"/>
  <c r="R1079" i="56"/>
  <c r="Q1079" i="56"/>
  <c r="P1079" i="56"/>
  <c r="R1078" i="56"/>
  <c r="Q1078" i="56"/>
  <c r="P1078" i="56"/>
  <c r="R1077" i="56"/>
  <c r="Q1077" i="56"/>
  <c r="P1077" i="56"/>
  <c r="R1076" i="56"/>
  <c r="Q1076" i="56"/>
  <c r="P1076" i="56"/>
  <c r="R1075" i="56"/>
  <c r="Q1075" i="56"/>
  <c r="P1075" i="56"/>
  <c r="R1074" i="56"/>
  <c r="Q1074" i="56"/>
  <c r="P1074" i="56"/>
  <c r="R1073" i="56"/>
  <c r="Q1073" i="56"/>
  <c r="P1073" i="56"/>
  <c r="R1072" i="56"/>
  <c r="Q1072" i="56"/>
  <c r="P1072" i="56"/>
  <c r="R1071" i="56"/>
  <c r="Q1071" i="56"/>
  <c r="P1071" i="56"/>
  <c r="R1070" i="56"/>
  <c r="Q1070" i="56"/>
  <c r="P1070" i="56"/>
  <c r="R1069" i="56"/>
  <c r="Q1069" i="56"/>
  <c r="P1069" i="56"/>
  <c r="R1068" i="56"/>
  <c r="Q1068" i="56"/>
  <c r="P1068" i="56"/>
  <c r="R1067" i="56"/>
  <c r="Q1067" i="56"/>
  <c r="P1067" i="56"/>
  <c r="R1066" i="56"/>
  <c r="Q1066" i="56"/>
  <c r="P1066" i="56"/>
  <c r="R1065" i="56"/>
  <c r="Q1065" i="56"/>
  <c r="P1065" i="56"/>
  <c r="R1064" i="56"/>
  <c r="Q1064" i="56"/>
  <c r="P1064" i="56"/>
  <c r="R1063" i="56"/>
  <c r="Q1063" i="56"/>
  <c r="P1063" i="56"/>
  <c r="R1062" i="56"/>
  <c r="Q1062" i="56"/>
  <c r="P1062" i="56"/>
  <c r="R1061" i="56"/>
  <c r="Q1061" i="56"/>
  <c r="P1061" i="56"/>
  <c r="R1060" i="56"/>
  <c r="Q1060" i="56"/>
  <c r="P1060" i="56"/>
  <c r="R1059" i="56"/>
  <c r="Q1059" i="56"/>
  <c r="P1059" i="56"/>
  <c r="R1058" i="56"/>
  <c r="Q1058" i="56"/>
  <c r="P1058" i="56"/>
  <c r="R1057" i="56"/>
  <c r="Q1057" i="56"/>
  <c r="P1057" i="56"/>
  <c r="R1056" i="56"/>
  <c r="Q1056" i="56"/>
  <c r="P1056" i="56"/>
  <c r="R1055" i="56"/>
  <c r="Q1055" i="56"/>
  <c r="P1055" i="56"/>
  <c r="R1054" i="56"/>
  <c r="Q1054" i="56"/>
  <c r="P1054" i="56"/>
  <c r="R1053" i="56"/>
  <c r="Q1053" i="56"/>
  <c r="P1053" i="56"/>
  <c r="R1052" i="56"/>
  <c r="Q1052" i="56"/>
  <c r="P1052" i="56"/>
  <c r="R1051" i="56"/>
  <c r="Q1051" i="56"/>
  <c r="P1051" i="56"/>
  <c r="R1050" i="56"/>
  <c r="Q1050" i="56"/>
  <c r="P1050" i="56"/>
  <c r="R1049" i="56"/>
  <c r="Q1049" i="56"/>
  <c r="P1049" i="56"/>
  <c r="R1048" i="56"/>
  <c r="Q1048" i="56"/>
  <c r="P1048" i="56"/>
  <c r="R1047" i="56"/>
  <c r="Q1047" i="56"/>
  <c r="P1047" i="56"/>
  <c r="R1046" i="56"/>
  <c r="Q1046" i="56"/>
  <c r="P1046" i="56"/>
  <c r="R1045" i="56"/>
  <c r="Q1045" i="56"/>
  <c r="P1045" i="56"/>
  <c r="R1044" i="56"/>
  <c r="Q1044" i="56"/>
  <c r="P1044" i="56"/>
  <c r="R1043" i="56"/>
  <c r="Q1043" i="56"/>
  <c r="P1043" i="56"/>
  <c r="R1042" i="56"/>
  <c r="Q1042" i="56"/>
  <c r="P1042" i="56"/>
  <c r="R1041" i="56"/>
  <c r="Q1041" i="56"/>
  <c r="P1041" i="56"/>
  <c r="R1040" i="56"/>
  <c r="Q1040" i="56"/>
  <c r="P1040" i="56"/>
  <c r="R1039" i="56"/>
  <c r="Q1039" i="56"/>
  <c r="P1039" i="56"/>
  <c r="R1038" i="56"/>
  <c r="Q1038" i="56"/>
  <c r="P1038" i="56"/>
  <c r="R1037" i="56"/>
  <c r="Q1037" i="56"/>
  <c r="P1037" i="56"/>
  <c r="R1036" i="56"/>
  <c r="Q1036" i="56"/>
  <c r="P1036" i="56"/>
  <c r="R1035" i="56"/>
  <c r="Q1035" i="56"/>
  <c r="P1035" i="56"/>
  <c r="R1034" i="56"/>
  <c r="Q1034" i="56"/>
  <c r="P1034" i="56"/>
  <c r="R1033" i="56"/>
  <c r="Q1033" i="56"/>
  <c r="P1033" i="56"/>
  <c r="R1032" i="56"/>
  <c r="Q1032" i="56"/>
  <c r="P1032" i="56"/>
  <c r="R1031" i="56"/>
  <c r="Q1031" i="56"/>
  <c r="P1031" i="56"/>
  <c r="R1030" i="56"/>
  <c r="Q1030" i="56"/>
  <c r="P1030" i="56"/>
  <c r="R1029" i="56"/>
  <c r="Q1029" i="56"/>
  <c r="P1029" i="56"/>
  <c r="R1028" i="56"/>
  <c r="Q1028" i="56"/>
  <c r="P1028" i="56"/>
  <c r="R1027" i="56"/>
  <c r="Q1027" i="56"/>
  <c r="P1027" i="56"/>
  <c r="R1026" i="56"/>
  <c r="Q1026" i="56"/>
  <c r="P1026" i="56"/>
  <c r="R1025" i="56"/>
  <c r="Q1025" i="56"/>
  <c r="P1025" i="56"/>
  <c r="R1024" i="56"/>
  <c r="Q1024" i="56"/>
  <c r="P1024" i="56"/>
  <c r="R1023" i="56"/>
  <c r="Q1023" i="56"/>
  <c r="P1023" i="56"/>
  <c r="R1022" i="56"/>
  <c r="Q1022" i="56"/>
  <c r="P1022" i="56"/>
  <c r="R1021" i="56"/>
  <c r="Q1021" i="56"/>
  <c r="P1021" i="56"/>
  <c r="R1020" i="56"/>
  <c r="Q1020" i="56"/>
  <c r="P1020" i="56"/>
  <c r="R1019" i="56"/>
  <c r="Q1019" i="56"/>
  <c r="P1019" i="56"/>
  <c r="R1018" i="56"/>
  <c r="Q1018" i="56"/>
  <c r="P1018" i="56"/>
  <c r="R1017" i="56"/>
  <c r="Q1017" i="56"/>
  <c r="P1017" i="56"/>
  <c r="R1016" i="56"/>
  <c r="Q1016" i="56"/>
  <c r="P1016" i="56"/>
  <c r="R1015" i="56"/>
  <c r="Q1015" i="56"/>
  <c r="P1015" i="56"/>
  <c r="R1014" i="56"/>
  <c r="Q1014" i="56"/>
  <c r="P1014" i="56"/>
  <c r="R1013" i="56"/>
  <c r="Q1013" i="56"/>
  <c r="P1013" i="56"/>
  <c r="R1012" i="56"/>
  <c r="Q1012" i="56"/>
  <c r="P1012" i="56"/>
  <c r="R1011" i="56"/>
  <c r="Q1011" i="56"/>
  <c r="P1011" i="56"/>
  <c r="R1010" i="56"/>
  <c r="Q1010" i="56"/>
  <c r="P1010" i="56"/>
  <c r="R1009" i="56"/>
  <c r="Q1009" i="56"/>
  <c r="P1009" i="56"/>
  <c r="R1008" i="56"/>
  <c r="Q1008" i="56"/>
  <c r="P1008" i="56"/>
  <c r="R1007" i="56"/>
  <c r="Q1007" i="56"/>
  <c r="P1007" i="56"/>
  <c r="R1006" i="56"/>
  <c r="Q1006" i="56"/>
  <c r="P1006" i="56"/>
  <c r="R1005" i="56"/>
  <c r="Q1005" i="56"/>
  <c r="P1005" i="56"/>
  <c r="R1004" i="56"/>
  <c r="Q1004" i="56"/>
  <c r="P1004" i="56"/>
  <c r="R1003" i="56"/>
  <c r="Q1003" i="56"/>
  <c r="P1003" i="56"/>
  <c r="R1002" i="56"/>
  <c r="Q1002" i="56"/>
  <c r="P1002" i="56"/>
  <c r="R1001" i="56"/>
  <c r="Q1001" i="56"/>
  <c r="P1001" i="56"/>
  <c r="R1000" i="56"/>
  <c r="Q1000" i="56"/>
  <c r="P1000" i="56"/>
  <c r="R999" i="56"/>
  <c r="Q999" i="56"/>
  <c r="P999" i="56"/>
  <c r="R998" i="56"/>
  <c r="Q998" i="56"/>
  <c r="P998" i="56"/>
  <c r="R997" i="56"/>
  <c r="Q997" i="56"/>
  <c r="P997" i="56"/>
  <c r="R996" i="56"/>
  <c r="Q996" i="56"/>
  <c r="P996" i="56"/>
  <c r="R995" i="56"/>
  <c r="Q995" i="56"/>
  <c r="P995" i="56"/>
  <c r="R994" i="56"/>
  <c r="Q994" i="56"/>
  <c r="P994" i="56"/>
  <c r="R993" i="56"/>
  <c r="Q993" i="56"/>
  <c r="P993" i="56"/>
  <c r="R992" i="56"/>
  <c r="Q992" i="56"/>
  <c r="P992" i="56"/>
  <c r="R991" i="56"/>
  <c r="Q991" i="56"/>
  <c r="P991" i="56"/>
  <c r="R990" i="56"/>
  <c r="Q990" i="56"/>
  <c r="P990" i="56"/>
  <c r="R989" i="56"/>
  <c r="Q989" i="56"/>
  <c r="P989" i="56"/>
  <c r="R988" i="56"/>
  <c r="Q988" i="56"/>
  <c r="P988" i="56"/>
  <c r="R987" i="56"/>
  <c r="Q987" i="56"/>
  <c r="P987" i="56"/>
  <c r="R986" i="56"/>
  <c r="Q986" i="56"/>
  <c r="P986" i="56"/>
  <c r="R985" i="56"/>
  <c r="Q985" i="56"/>
  <c r="P985" i="56"/>
  <c r="R984" i="56"/>
  <c r="Q984" i="56"/>
  <c r="P984" i="56"/>
  <c r="R983" i="56"/>
  <c r="Q983" i="56"/>
  <c r="P983" i="56"/>
  <c r="R982" i="56"/>
  <c r="Q982" i="56"/>
  <c r="P982" i="56"/>
  <c r="R981" i="56"/>
  <c r="Q981" i="56"/>
  <c r="P981" i="56"/>
  <c r="R980" i="56"/>
  <c r="Q980" i="56"/>
  <c r="P980" i="56"/>
  <c r="R979" i="56"/>
  <c r="Q979" i="56"/>
  <c r="P979" i="56"/>
  <c r="R978" i="56"/>
  <c r="Q978" i="56"/>
  <c r="P978" i="56"/>
  <c r="R977" i="56"/>
  <c r="Q977" i="56"/>
  <c r="P977" i="56"/>
  <c r="R976" i="56"/>
  <c r="Q976" i="56"/>
  <c r="P976" i="56"/>
  <c r="R975" i="56"/>
  <c r="Q975" i="56"/>
  <c r="P975" i="56"/>
  <c r="R974" i="56"/>
  <c r="Q974" i="56"/>
  <c r="P974" i="56"/>
  <c r="R973" i="56"/>
  <c r="Q973" i="56"/>
  <c r="P973" i="56"/>
  <c r="R972" i="56"/>
  <c r="Q972" i="56"/>
  <c r="P972" i="56"/>
  <c r="R971" i="56"/>
  <c r="Q971" i="56"/>
  <c r="P971" i="56"/>
  <c r="R970" i="56"/>
  <c r="Q970" i="56"/>
  <c r="P970" i="56"/>
  <c r="R969" i="56"/>
  <c r="Q969" i="56"/>
  <c r="P969" i="56"/>
  <c r="R968" i="56"/>
  <c r="Q968" i="56"/>
  <c r="P968" i="56"/>
  <c r="R967" i="56"/>
  <c r="Q967" i="56"/>
  <c r="P967" i="56"/>
  <c r="R966" i="56"/>
  <c r="Q966" i="56"/>
  <c r="P966" i="56"/>
  <c r="R965" i="56"/>
  <c r="Q965" i="56"/>
  <c r="P965" i="56"/>
  <c r="R964" i="56"/>
  <c r="Q964" i="56"/>
  <c r="P964" i="56"/>
  <c r="R963" i="56"/>
  <c r="Q963" i="56"/>
  <c r="P963" i="56"/>
  <c r="R962" i="56"/>
  <c r="Q962" i="56"/>
  <c r="P962" i="56"/>
  <c r="R961" i="56"/>
  <c r="Q961" i="56"/>
  <c r="P961" i="56"/>
  <c r="R960" i="56"/>
  <c r="Q960" i="56"/>
  <c r="P960" i="56"/>
  <c r="R959" i="56"/>
  <c r="Q959" i="56"/>
  <c r="P959" i="56"/>
  <c r="R958" i="56"/>
  <c r="Q958" i="56"/>
  <c r="P958" i="56"/>
  <c r="R957" i="56"/>
  <c r="Q957" i="56"/>
  <c r="P957" i="56"/>
  <c r="R956" i="56"/>
  <c r="Q956" i="56"/>
  <c r="P956" i="56"/>
  <c r="R955" i="56"/>
  <c r="Q955" i="56"/>
  <c r="P955" i="56"/>
  <c r="R954" i="56"/>
  <c r="Q954" i="56"/>
  <c r="P954" i="56"/>
  <c r="R953" i="56"/>
  <c r="Q953" i="56"/>
  <c r="P953" i="56"/>
  <c r="R952" i="56"/>
  <c r="Q952" i="56"/>
  <c r="P952" i="56"/>
  <c r="R951" i="56"/>
  <c r="Q951" i="56"/>
  <c r="P951" i="56"/>
  <c r="R950" i="56"/>
  <c r="Q950" i="56"/>
  <c r="P950" i="56"/>
  <c r="R949" i="56"/>
  <c r="Q949" i="56"/>
  <c r="P949" i="56"/>
  <c r="R948" i="56"/>
  <c r="Q948" i="56"/>
  <c r="P948" i="56"/>
  <c r="R947" i="56"/>
  <c r="Q947" i="56"/>
  <c r="P947" i="56"/>
  <c r="R946" i="56"/>
  <c r="Q946" i="56"/>
  <c r="P946" i="56"/>
  <c r="R945" i="56"/>
  <c r="Q945" i="56"/>
  <c r="P945" i="56"/>
  <c r="R944" i="56"/>
  <c r="Q944" i="56"/>
  <c r="P944" i="56"/>
  <c r="R943" i="56"/>
  <c r="Q943" i="56"/>
  <c r="P943" i="56"/>
  <c r="R942" i="56"/>
  <c r="Q942" i="56"/>
  <c r="P942" i="56"/>
  <c r="R941" i="56"/>
  <c r="Q941" i="56"/>
  <c r="P941" i="56"/>
  <c r="R940" i="56"/>
  <c r="Q940" i="56"/>
  <c r="P940" i="56"/>
  <c r="R939" i="56"/>
  <c r="Q939" i="56"/>
  <c r="P939" i="56"/>
  <c r="R938" i="56"/>
  <c r="Q938" i="56"/>
  <c r="P938" i="56"/>
  <c r="R937" i="56"/>
  <c r="Q937" i="56"/>
  <c r="P937" i="56"/>
  <c r="R936" i="56"/>
  <c r="Q936" i="56"/>
  <c r="P936" i="56"/>
  <c r="R935" i="56"/>
  <c r="Q935" i="56"/>
  <c r="P935" i="56"/>
  <c r="R934" i="56"/>
  <c r="Q934" i="56"/>
  <c r="P934" i="56"/>
  <c r="R933" i="56"/>
  <c r="Q933" i="56"/>
  <c r="P933" i="56"/>
  <c r="R932" i="56"/>
  <c r="Q932" i="56"/>
  <c r="P932" i="56"/>
  <c r="R931" i="56"/>
  <c r="Q931" i="56"/>
  <c r="P931" i="56"/>
  <c r="R930" i="56"/>
  <c r="Q930" i="56"/>
  <c r="P930" i="56"/>
  <c r="R929" i="56"/>
  <c r="Q929" i="56"/>
  <c r="P929" i="56"/>
  <c r="R928" i="56"/>
  <c r="Q928" i="56"/>
  <c r="P928" i="56"/>
  <c r="R927" i="56"/>
  <c r="Q927" i="56"/>
  <c r="P927" i="56"/>
  <c r="R926" i="56"/>
  <c r="Q926" i="56"/>
  <c r="P926" i="56"/>
  <c r="R925" i="56"/>
  <c r="Q925" i="56"/>
  <c r="P925" i="56"/>
  <c r="R924" i="56"/>
  <c r="Q924" i="56"/>
  <c r="P924" i="56"/>
  <c r="R923" i="56"/>
  <c r="Q923" i="56"/>
  <c r="P923" i="56"/>
  <c r="R922" i="56"/>
  <c r="Q922" i="56"/>
  <c r="P922" i="56"/>
  <c r="R921" i="56"/>
  <c r="Q921" i="56"/>
  <c r="P921" i="56"/>
  <c r="R920" i="56"/>
  <c r="Q920" i="56"/>
  <c r="P920" i="56"/>
  <c r="R919" i="56"/>
  <c r="Q919" i="56"/>
  <c r="P919" i="56"/>
  <c r="R918" i="56"/>
  <c r="Q918" i="56"/>
  <c r="P918" i="56"/>
  <c r="R917" i="56"/>
  <c r="Q917" i="56"/>
  <c r="P917" i="56"/>
  <c r="R916" i="56"/>
  <c r="Q916" i="56"/>
  <c r="P916" i="56"/>
  <c r="R915" i="56"/>
  <c r="Q915" i="56"/>
  <c r="P915" i="56"/>
  <c r="R914" i="56"/>
  <c r="Q914" i="56"/>
  <c r="P914" i="56"/>
  <c r="R913" i="56"/>
  <c r="Q913" i="56"/>
  <c r="P913" i="56"/>
  <c r="R912" i="56"/>
  <c r="Q912" i="56"/>
  <c r="P912" i="56"/>
  <c r="R911" i="56"/>
  <c r="Q911" i="56"/>
  <c r="P911" i="56"/>
  <c r="R910" i="56"/>
  <c r="Q910" i="56"/>
  <c r="P910" i="56"/>
  <c r="R909" i="56"/>
  <c r="Q909" i="56"/>
  <c r="P909" i="56"/>
  <c r="R908" i="56"/>
  <c r="Q908" i="56"/>
  <c r="P908" i="56"/>
  <c r="R907" i="56"/>
  <c r="Q907" i="56"/>
  <c r="P907" i="56"/>
  <c r="R906" i="56"/>
  <c r="Q906" i="56"/>
  <c r="P906" i="56"/>
  <c r="R905" i="56"/>
  <c r="Q905" i="56"/>
  <c r="P905" i="56"/>
  <c r="R904" i="56"/>
  <c r="Q904" i="56"/>
  <c r="P904" i="56"/>
  <c r="R903" i="56"/>
  <c r="Q903" i="56"/>
  <c r="P903" i="56"/>
  <c r="R902" i="56"/>
  <c r="Q902" i="56"/>
  <c r="P902" i="56"/>
  <c r="R901" i="56"/>
  <c r="Q901" i="56"/>
  <c r="P901" i="56"/>
  <c r="R900" i="56"/>
  <c r="Q900" i="56"/>
  <c r="P900" i="56"/>
  <c r="R899" i="56"/>
  <c r="Q899" i="56"/>
  <c r="P899" i="56"/>
  <c r="R898" i="56"/>
  <c r="Q898" i="56"/>
  <c r="P898" i="56"/>
  <c r="R897" i="56"/>
  <c r="Q897" i="56"/>
  <c r="P897" i="56"/>
  <c r="R896" i="56"/>
  <c r="Q896" i="56"/>
  <c r="P896" i="56"/>
  <c r="R895" i="56"/>
  <c r="Q895" i="56"/>
  <c r="P895" i="56"/>
  <c r="R894" i="56"/>
  <c r="Q894" i="56"/>
  <c r="P894" i="56"/>
  <c r="R893" i="56"/>
  <c r="Q893" i="56"/>
  <c r="P893" i="56"/>
  <c r="R892" i="56"/>
  <c r="Q892" i="56"/>
  <c r="P892" i="56"/>
  <c r="R891" i="56"/>
  <c r="Q891" i="56"/>
  <c r="P891" i="56"/>
  <c r="R890" i="56"/>
  <c r="Q890" i="56"/>
  <c r="P890" i="56"/>
  <c r="R889" i="56"/>
  <c r="Q889" i="56"/>
  <c r="P889" i="56"/>
  <c r="R888" i="56"/>
  <c r="Q888" i="56"/>
  <c r="P888" i="56"/>
  <c r="R887" i="56"/>
  <c r="Q887" i="56"/>
  <c r="P887" i="56"/>
  <c r="R886" i="56"/>
  <c r="Q886" i="56"/>
  <c r="P886" i="56"/>
  <c r="R885" i="56"/>
  <c r="Q885" i="56"/>
  <c r="P885" i="56"/>
  <c r="R884" i="56"/>
  <c r="Q884" i="56"/>
  <c r="P884" i="56"/>
  <c r="R883" i="56"/>
  <c r="Q883" i="56"/>
  <c r="P883" i="56"/>
  <c r="R882" i="56"/>
  <c r="Q882" i="56"/>
  <c r="P882" i="56"/>
  <c r="R881" i="56"/>
  <c r="Q881" i="56"/>
  <c r="P881" i="56"/>
  <c r="R880" i="56"/>
  <c r="Q880" i="56"/>
  <c r="P880" i="56"/>
  <c r="R879" i="56"/>
  <c r="Q879" i="56"/>
  <c r="P879" i="56"/>
  <c r="R878" i="56"/>
  <c r="Q878" i="56"/>
  <c r="P878" i="56"/>
  <c r="R877" i="56"/>
  <c r="Q877" i="56"/>
  <c r="P877" i="56"/>
  <c r="R876" i="56"/>
  <c r="Q876" i="56"/>
  <c r="P876" i="56"/>
  <c r="R875" i="56"/>
  <c r="Q875" i="56"/>
  <c r="P875" i="56"/>
  <c r="R874" i="56"/>
  <c r="Q874" i="56"/>
  <c r="P874" i="56"/>
  <c r="R873" i="56"/>
  <c r="Q873" i="56"/>
  <c r="P873" i="56"/>
  <c r="R872" i="56"/>
  <c r="Q872" i="56"/>
  <c r="P872" i="56"/>
  <c r="R871" i="56"/>
  <c r="Q871" i="56"/>
  <c r="P871" i="56"/>
  <c r="R870" i="56"/>
  <c r="Q870" i="56"/>
  <c r="P870" i="56"/>
  <c r="R869" i="56"/>
  <c r="Q869" i="56"/>
  <c r="P869" i="56"/>
  <c r="R868" i="56"/>
  <c r="Q868" i="56"/>
  <c r="P868" i="56"/>
  <c r="R867" i="56"/>
  <c r="Q867" i="56"/>
  <c r="P867" i="56"/>
  <c r="R866" i="56"/>
  <c r="Q866" i="56"/>
  <c r="P866" i="56"/>
  <c r="R865" i="56"/>
  <c r="Q865" i="56"/>
  <c r="P865" i="56"/>
  <c r="R864" i="56"/>
  <c r="Q864" i="56"/>
  <c r="P864" i="56"/>
  <c r="R863" i="56"/>
  <c r="Q863" i="56"/>
  <c r="P863" i="56"/>
  <c r="R862" i="56"/>
  <c r="Q862" i="56"/>
  <c r="P862" i="56"/>
  <c r="R861" i="56"/>
  <c r="Q861" i="56"/>
  <c r="P861" i="56"/>
  <c r="R860" i="56"/>
  <c r="Q860" i="56"/>
  <c r="P860" i="56"/>
  <c r="R859" i="56"/>
  <c r="Q859" i="56"/>
  <c r="P859" i="56"/>
  <c r="R858" i="56"/>
  <c r="Q858" i="56"/>
  <c r="P858" i="56"/>
  <c r="R857" i="56"/>
  <c r="Q857" i="56"/>
  <c r="P857" i="56"/>
  <c r="R856" i="56"/>
  <c r="Q856" i="56"/>
  <c r="P856" i="56"/>
  <c r="R855" i="56"/>
  <c r="Q855" i="56"/>
  <c r="P855" i="56"/>
  <c r="R854" i="56"/>
  <c r="Q854" i="56"/>
  <c r="P854" i="56"/>
  <c r="R853" i="56"/>
  <c r="Q853" i="56"/>
  <c r="P853" i="56"/>
  <c r="R852" i="56"/>
  <c r="Q852" i="56"/>
  <c r="P852" i="56"/>
  <c r="R851" i="56"/>
  <c r="Q851" i="56"/>
  <c r="P851" i="56"/>
  <c r="R850" i="56"/>
  <c r="Q850" i="56"/>
  <c r="P850" i="56"/>
  <c r="R849" i="56"/>
  <c r="Q849" i="56"/>
  <c r="P849" i="56"/>
  <c r="R848" i="56"/>
  <c r="Q848" i="56"/>
  <c r="P848" i="56"/>
  <c r="R847" i="56"/>
  <c r="Q847" i="56"/>
  <c r="P847" i="56"/>
  <c r="R846" i="56"/>
  <c r="Q846" i="56"/>
  <c r="P846" i="56"/>
  <c r="R845" i="56"/>
  <c r="Q845" i="56"/>
  <c r="P845" i="56"/>
  <c r="R844" i="56"/>
  <c r="Q844" i="56"/>
  <c r="P844" i="56"/>
  <c r="R843" i="56"/>
  <c r="Q843" i="56"/>
  <c r="P843" i="56"/>
  <c r="R842" i="56"/>
  <c r="Q842" i="56"/>
  <c r="P842" i="56"/>
  <c r="R841" i="56"/>
  <c r="Q841" i="56"/>
  <c r="P841" i="56"/>
  <c r="R840" i="56"/>
  <c r="Q840" i="56"/>
  <c r="P840" i="56"/>
  <c r="R839" i="56"/>
  <c r="Q839" i="56"/>
  <c r="P839" i="56"/>
  <c r="R838" i="56"/>
  <c r="Q838" i="56"/>
  <c r="P838" i="56"/>
  <c r="R837" i="56"/>
  <c r="Q837" i="56"/>
  <c r="P837" i="56"/>
  <c r="R836" i="56"/>
  <c r="Q836" i="56"/>
  <c r="P836" i="56"/>
  <c r="R835" i="56"/>
  <c r="Q835" i="56"/>
  <c r="P835" i="56"/>
  <c r="R834" i="56"/>
  <c r="Q834" i="56"/>
  <c r="P834" i="56"/>
  <c r="R833" i="56"/>
  <c r="Q833" i="56"/>
  <c r="P833" i="56"/>
  <c r="R832" i="56"/>
  <c r="Q832" i="56"/>
  <c r="P832" i="56"/>
  <c r="R831" i="56"/>
  <c r="Q831" i="56"/>
  <c r="P831" i="56"/>
  <c r="R830" i="56"/>
  <c r="Q830" i="56"/>
  <c r="P830" i="56"/>
  <c r="R829" i="56"/>
  <c r="Q829" i="56"/>
  <c r="P829" i="56"/>
  <c r="R828" i="56"/>
  <c r="Q828" i="56"/>
  <c r="P828" i="56"/>
  <c r="R827" i="56"/>
  <c r="Q827" i="56"/>
  <c r="P827" i="56"/>
  <c r="R826" i="56"/>
  <c r="Q826" i="56"/>
  <c r="P826" i="56"/>
  <c r="R825" i="56"/>
  <c r="Q825" i="56"/>
  <c r="P825" i="56"/>
  <c r="R824" i="56"/>
  <c r="Q824" i="56"/>
  <c r="P824" i="56"/>
  <c r="R823" i="56"/>
  <c r="Q823" i="56"/>
  <c r="P823" i="56"/>
  <c r="R822" i="56"/>
  <c r="Q822" i="56"/>
  <c r="P822" i="56"/>
  <c r="R821" i="56"/>
  <c r="Q821" i="56"/>
  <c r="P821" i="56"/>
  <c r="R820" i="56"/>
  <c r="Q820" i="56"/>
  <c r="P820" i="56"/>
  <c r="R819" i="56"/>
  <c r="Q819" i="56"/>
  <c r="P819" i="56"/>
  <c r="R818" i="56"/>
  <c r="Q818" i="56"/>
  <c r="P818" i="56"/>
  <c r="R817" i="56"/>
  <c r="Q817" i="56"/>
  <c r="P817" i="56"/>
  <c r="R816" i="56"/>
  <c r="Q816" i="56"/>
  <c r="P816" i="56"/>
  <c r="R815" i="56"/>
  <c r="Q815" i="56"/>
  <c r="P815" i="56"/>
  <c r="R814" i="56"/>
  <c r="Q814" i="56"/>
  <c r="P814" i="56"/>
  <c r="R813" i="56"/>
  <c r="Q813" i="56"/>
  <c r="P813" i="56"/>
  <c r="R812" i="56"/>
  <c r="Q812" i="56"/>
  <c r="P812" i="56"/>
  <c r="R811" i="56"/>
  <c r="Q811" i="56"/>
  <c r="P811" i="56"/>
  <c r="R810" i="56"/>
  <c r="Q810" i="56"/>
  <c r="P810" i="56"/>
  <c r="R809" i="56"/>
  <c r="Q809" i="56"/>
  <c r="P809" i="56"/>
  <c r="R808" i="56"/>
  <c r="Q808" i="56"/>
  <c r="P808" i="56"/>
  <c r="R807" i="56"/>
  <c r="Q807" i="56"/>
  <c r="P807" i="56"/>
  <c r="R806" i="56"/>
  <c r="Q806" i="56"/>
  <c r="P806" i="56"/>
  <c r="R805" i="56"/>
  <c r="Q805" i="56"/>
  <c r="P805" i="56"/>
  <c r="R804" i="56"/>
  <c r="Q804" i="56"/>
  <c r="P804" i="56"/>
  <c r="R803" i="56"/>
  <c r="Q803" i="56"/>
  <c r="P803" i="56"/>
  <c r="R802" i="56"/>
  <c r="Q802" i="56"/>
  <c r="P802" i="56"/>
  <c r="R801" i="56"/>
  <c r="Q801" i="56"/>
  <c r="P801" i="56"/>
  <c r="R800" i="56"/>
  <c r="Q800" i="56"/>
  <c r="P800" i="56"/>
  <c r="R799" i="56"/>
  <c r="Q799" i="56"/>
  <c r="P799" i="56"/>
  <c r="R798" i="56"/>
  <c r="Q798" i="56"/>
  <c r="P798" i="56"/>
  <c r="R797" i="56"/>
  <c r="Q797" i="56"/>
  <c r="P797" i="56"/>
  <c r="R796" i="56"/>
  <c r="Q796" i="56"/>
  <c r="P796" i="56"/>
  <c r="R795" i="56"/>
  <c r="Q795" i="56"/>
  <c r="P795" i="56"/>
  <c r="R794" i="56"/>
  <c r="Q794" i="56"/>
  <c r="P794" i="56"/>
  <c r="R793" i="56"/>
  <c r="Q793" i="56"/>
  <c r="P793" i="56"/>
  <c r="R792" i="56"/>
  <c r="Q792" i="56"/>
  <c r="P792" i="56"/>
  <c r="R791" i="56"/>
  <c r="Q791" i="56"/>
  <c r="P791" i="56"/>
  <c r="R790" i="56"/>
  <c r="Q790" i="56"/>
  <c r="P790" i="56"/>
  <c r="R789" i="56"/>
  <c r="Q789" i="56"/>
  <c r="P789" i="56"/>
  <c r="R788" i="56"/>
  <c r="Q788" i="56"/>
  <c r="P788" i="56"/>
  <c r="R787" i="56"/>
  <c r="Q787" i="56"/>
  <c r="P787" i="56"/>
  <c r="R786" i="56"/>
  <c r="Q786" i="56"/>
  <c r="P786" i="56"/>
  <c r="R785" i="56"/>
  <c r="Q785" i="56"/>
  <c r="P785" i="56"/>
  <c r="R784" i="56"/>
  <c r="Q784" i="56"/>
  <c r="P784" i="56"/>
  <c r="R783" i="56"/>
  <c r="Q783" i="56"/>
  <c r="P783" i="56"/>
  <c r="R782" i="56"/>
  <c r="Q782" i="56"/>
  <c r="P782" i="56"/>
  <c r="R781" i="56"/>
  <c r="Q781" i="56"/>
  <c r="P781" i="56"/>
  <c r="R780" i="56"/>
  <c r="Q780" i="56"/>
  <c r="P780" i="56"/>
  <c r="R779" i="56"/>
  <c r="Q779" i="56"/>
  <c r="P779" i="56"/>
  <c r="R778" i="56"/>
  <c r="Q778" i="56"/>
  <c r="P778" i="56"/>
  <c r="R777" i="56"/>
  <c r="Q777" i="56"/>
  <c r="P777" i="56"/>
  <c r="R776" i="56"/>
  <c r="Q776" i="56"/>
  <c r="P776" i="56"/>
  <c r="R775" i="56"/>
  <c r="Q775" i="56"/>
  <c r="P775" i="56"/>
  <c r="R774" i="56"/>
  <c r="Q774" i="56"/>
  <c r="P774" i="56"/>
  <c r="R773" i="56"/>
  <c r="Q773" i="56"/>
  <c r="P773" i="56"/>
  <c r="R772" i="56"/>
  <c r="Q772" i="56"/>
  <c r="P772" i="56"/>
  <c r="R771" i="56"/>
  <c r="Q771" i="56"/>
  <c r="P771" i="56"/>
  <c r="R770" i="56"/>
  <c r="Q770" i="56"/>
  <c r="P770" i="56"/>
  <c r="R769" i="56"/>
  <c r="Q769" i="56"/>
  <c r="P769" i="56"/>
  <c r="R768" i="56"/>
  <c r="Q768" i="56"/>
  <c r="P768" i="56"/>
  <c r="R767" i="56"/>
  <c r="Q767" i="56"/>
  <c r="P767" i="56"/>
  <c r="R766" i="56"/>
  <c r="Q766" i="56"/>
  <c r="P766" i="56"/>
  <c r="R765" i="56"/>
  <c r="Q765" i="56"/>
  <c r="P765" i="56"/>
  <c r="R764" i="56"/>
  <c r="Q764" i="56"/>
  <c r="P764" i="56"/>
  <c r="R763" i="56"/>
  <c r="Q763" i="56"/>
  <c r="P763" i="56"/>
  <c r="R762" i="56"/>
  <c r="Q762" i="56"/>
  <c r="P762" i="56"/>
  <c r="R761" i="56"/>
  <c r="Q761" i="56"/>
  <c r="P761" i="56"/>
  <c r="R760" i="56"/>
  <c r="Q760" i="56"/>
  <c r="P760" i="56"/>
  <c r="R759" i="56"/>
  <c r="Q759" i="56"/>
  <c r="P759" i="56"/>
  <c r="R758" i="56"/>
  <c r="Q758" i="56"/>
  <c r="P758" i="56"/>
  <c r="R757" i="56"/>
  <c r="Q757" i="56"/>
  <c r="P757" i="56"/>
  <c r="R756" i="56"/>
  <c r="Q756" i="56"/>
  <c r="P756" i="56"/>
  <c r="R755" i="56"/>
  <c r="Q755" i="56"/>
  <c r="P755" i="56"/>
  <c r="R754" i="56"/>
  <c r="Q754" i="56"/>
  <c r="P754" i="56"/>
  <c r="R753" i="56"/>
  <c r="Q753" i="56"/>
  <c r="P753" i="56"/>
  <c r="R752" i="56"/>
  <c r="Q752" i="56"/>
  <c r="P752" i="56"/>
  <c r="R751" i="56"/>
  <c r="Q751" i="56"/>
  <c r="P751" i="56"/>
  <c r="R750" i="56"/>
  <c r="Q750" i="56"/>
  <c r="P750" i="56"/>
  <c r="R749" i="56"/>
  <c r="Q749" i="56"/>
  <c r="P749" i="56"/>
  <c r="R748" i="56"/>
  <c r="Q748" i="56"/>
  <c r="P748" i="56"/>
  <c r="R747" i="56"/>
  <c r="Q747" i="56"/>
  <c r="P747" i="56"/>
  <c r="R746" i="56"/>
  <c r="Q746" i="56"/>
  <c r="P746" i="56"/>
  <c r="R745" i="56"/>
  <c r="Q745" i="56"/>
  <c r="P745" i="56"/>
  <c r="R744" i="56"/>
  <c r="Q744" i="56"/>
  <c r="P744" i="56"/>
  <c r="R743" i="56"/>
  <c r="Q743" i="56"/>
  <c r="P743" i="56"/>
  <c r="R742" i="56"/>
  <c r="Q742" i="56"/>
  <c r="P742" i="56"/>
  <c r="R741" i="56"/>
  <c r="Q741" i="56"/>
  <c r="P741" i="56"/>
  <c r="R740" i="56"/>
  <c r="Q740" i="56"/>
  <c r="P740" i="56"/>
  <c r="R739" i="56"/>
  <c r="Q739" i="56"/>
  <c r="P739" i="56"/>
  <c r="R738" i="56"/>
  <c r="Q738" i="56"/>
  <c r="P738" i="56"/>
  <c r="R737" i="56"/>
  <c r="Q737" i="56"/>
  <c r="P737" i="56"/>
  <c r="R736" i="56"/>
  <c r="Q736" i="56"/>
  <c r="P736" i="56"/>
  <c r="R735" i="56"/>
  <c r="Q735" i="56"/>
  <c r="P735" i="56"/>
  <c r="R734" i="56"/>
  <c r="Q734" i="56"/>
  <c r="P734" i="56"/>
  <c r="R733" i="56"/>
  <c r="Q733" i="56"/>
  <c r="P733" i="56"/>
  <c r="R732" i="56"/>
  <c r="Q732" i="56"/>
  <c r="P732" i="56"/>
  <c r="R731" i="56"/>
  <c r="Q731" i="56"/>
  <c r="P731" i="56"/>
  <c r="R730" i="56"/>
  <c r="Q730" i="56"/>
  <c r="P730" i="56"/>
  <c r="R729" i="56"/>
  <c r="Q729" i="56"/>
  <c r="P729" i="56"/>
  <c r="R728" i="56"/>
  <c r="Q728" i="56"/>
  <c r="P728" i="56"/>
  <c r="R727" i="56"/>
  <c r="Q727" i="56"/>
  <c r="P727" i="56"/>
  <c r="R726" i="56"/>
  <c r="Q726" i="56"/>
  <c r="P726" i="56"/>
  <c r="R725" i="56"/>
  <c r="Q725" i="56"/>
  <c r="P725" i="56"/>
  <c r="R724" i="56"/>
  <c r="Q724" i="56"/>
  <c r="P724" i="56"/>
  <c r="R723" i="56"/>
  <c r="Q723" i="56"/>
  <c r="P723" i="56"/>
  <c r="R722" i="56"/>
  <c r="Q722" i="56"/>
  <c r="P722" i="56"/>
  <c r="R721" i="56"/>
  <c r="Q721" i="56"/>
  <c r="P721" i="56"/>
  <c r="R720" i="56"/>
  <c r="Q720" i="56"/>
  <c r="P720" i="56"/>
  <c r="R719" i="56"/>
  <c r="Q719" i="56"/>
  <c r="P719" i="56"/>
  <c r="R718" i="56"/>
  <c r="Q718" i="56"/>
  <c r="P718" i="56"/>
  <c r="R717" i="56"/>
  <c r="Q717" i="56"/>
  <c r="P717" i="56"/>
  <c r="R716" i="56"/>
  <c r="Q716" i="56"/>
  <c r="P716" i="56"/>
  <c r="R715" i="56"/>
  <c r="Q715" i="56"/>
  <c r="P715" i="56"/>
  <c r="R714" i="56"/>
  <c r="Q714" i="56"/>
  <c r="P714" i="56"/>
  <c r="R713" i="56"/>
  <c r="Q713" i="56"/>
  <c r="P713" i="56"/>
  <c r="R712" i="56"/>
  <c r="Q712" i="56"/>
  <c r="P712" i="56"/>
  <c r="R711" i="56"/>
  <c r="Q711" i="56"/>
  <c r="P711" i="56"/>
  <c r="R710" i="56"/>
  <c r="Q710" i="56"/>
  <c r="P710" i="56"/>
  <c r="R709" i="56"/>
  <c r="Q709" i="56"/>
  <c r="P709" i="56"/>
  <c r="R708" i="56"/>
  <c r="Q708" i="56"/>
  <c r="P708" i="56"/>
  <c r="R707" i="56"/>
  <c r="Q707" i="56"/>
  <c r="P707" i="56"/>
  <c r="R706" i="56"/>
  <c r="Q706" i="56"/>
  <c r="P706" i="56"/>
  <c r="R705" i="56"/>
  <c r="Q705" i="56"/>
  <c r="P705" i="56"/>
  <c r="R704" i="56"/>
  <c r="Q704" i="56"/>
  <c r="P704" i="56"/>
  <c r="R703" i="56"/>
  <c r="Q703" i="56"/>
  <c r="P703" i="56"/>
  <c r="R702" i="56"/>
  <c r="Q702" i="56"/>
  <c r="P702" i="56"/>
  <c r="R701" i="56"/>
  <c r="Q701" i="56"/>
  <c r="P701" i="56"/>
  <c r="R700" i="56"/>
  <c r="Q700" i="56"/>
  <c r="P700" i="56"/>
  <c r="R699" i="56"/>
  <c r="Q699" i="56"/>
  <c r="P699" i="56"/>
  <c r="R698" i="56"/>
  <c r="Q698" i="56"/>
  <c r="P698" i="56"/>
  <c r="R697" i="56"/>
  <c r="Q697" i="56"/>
  <c r="P697" i="56"/>
  <c r="R696" i="56"/>
  <c r="Q696" i="56"/>
  <c r="P696" i="56"/>
  <c r="R695" i="56"/>
  <c r="Q695" i="56"/>
  <c r="P695" i="56"/>
  <c r="R694" i="56"/>
  <c r="Q694" i="56"/>
  <c r="P694" i="56"/>
  <c r="R693" i="56"/>
  <c r="Q693" i="56"/>
  <c r="P693" i="56"/>
  <c r="R692" i="56"/>
  <c r="Q692" i="56"/>
  <c r="P692" i="56"/>
  <c r="R691" i="56"/>
  <c r="Q691" i="56"/>
  <c r="P691" i="56"/>
  <c r="R690" i="56"/>
  <c r="Q690" i="56"/>
  <c r="P690" i="56"/>
  <c r="R689" i="56"/>
  <c r="Q689" i="56"/>
  <c r="P689" i="56"/>
  <c r="R688" i="56"/>
  <c r="Q688" i="56"/>
  <c r="P688" i="56"/>
  <c r="R687" i="56"/>
  <c r="Q687" i="56"/>
  <c r="P687" i="56"/>
  <c r="R686" i="56"/>
  <c r="Q686" i="56"/>
  <c r="P686" i="56"/>
  <c r="R685" i="56"/>
  <c r="Q685" i="56"/>
  <c r="P685" i="56"/>
  <c r="R684" i="56"/>
  <c r="Q684" i="56"/>
  <c r="P684" i="56"/>
  <c r="R683" i="56"/>
  <c r="Q683" i="56"/>
  <c r="P683" i="56"/>
  <c r="R682" i="56"/>
  <c r="Q682" i="56"/>
  <c r="P682" i="56"/>
  <c r="R681" i="56"/>
  <c r="Q681" i="56"/>
  <c r="P681" i="56"/>
  <c r="R680" i="56"/>
  <c r="Q680" i="56"/>
  <c r="P680" i="56"/>
  <c r="R679" i="56"/>
  <c r="Q679" i="56"/>
  <c r="P679" i="56"/>
  <c r="R678" i="56"/>
  <c r="Q678" i="56"/>
  <c r="P678" i="56"/>
  <c r="R677" i="56"/>
  <c r="Q677" i="56"/>
  <c r="P677" i="56"/>
  <c r="R676" i="56"/>
  <c r="Q676" i="56"/>
  <c r="P676" i="56"/>
  <c r="R675" i="56"/>
  <c r="Q675" i="56"/>
  <c r="P675" i="56"/>
  <c r="R674" i="56"/>
  <c r="Q674" i="56"/>
  <c r="P674" i="56"/>
  <c r="R673" i="56"/>
  <c r="Q673" i="56"/>
  <c r="P673" i="56"/>
  <c r="R672" i="56"/>
  <c r="Q672" i="56"/>
  <c r="P672" i="56"/>
  <c r="R671" i="56"/>
  <c r="Q671" i="56"/>
  <c r="P671" i="56"/>
  <c r="R670" i="56"/>
  <c r="Q670" i="56"/>
  <c r="P670" i="56"/>
  <c r="R669" i="56"/>
  <c r="Q669" i="56"/>
  <c r="P669" i="56"/>
  <c r="R668" i="56"/>
  <c r="Q668" i="56"/>
  <c r="P668" i="56"/>
  <c r="R667" i="56"/>
  <c r="Q667" i="56"/>
  <c r="P667" i="56"/>
  <c r="R666" i="56"/>
  <c r="Q666" i="56"/>
  <c r="P666" i="56"/>
  <c r="R665" i="56"/>
  <c r="Q665" i="56"/>
  <c r="P665" i="56"/>
  <c r="R664" i="56"/>
  <c r="Q664" i="56"/>
  <c r="P664" i="56"/>
  <c r="R663" i="56"/>
  <c r="Q663" i="56"/>
  <c r="P663" i="56"/>
  <c r="R662" i="56"/>
  <c r="Q662" i="56"/>
  <c r="P662" i="56"/>
  <c r="R661" i="56"/>
  <c r="Q661" i="56"/>
  <c r="P661" i="56"/>
  <c r="R660" i="56"/>
  <c r="Q660" i="56"/>
  <c r="P660" i="56"/>
  <c r="R659" i="56"/>
  <c r="Q659" i="56"/>
  <c r="P659" i="56"/>
  <c r="R658" i="56"/>
  <c r="Q658" i="56"/>
  <c r="P658" i="56"/>
  <c r="R657" i="56"/>
  <c r="Q657" i="56"/>
  <c r="P657" i="56"/>
  <c r="R656" i="56"/>
  <c r="Q656" i="56"/>
  <c r="P656" i="56"/>
  <c r="R655" i="56"/>
  <c r="Q655" i="56"/>
  <c r="P655" i="56"/>
  <c r="R654" i="56"/>
  <c r="Q654" i="56"/>
  <c r="P654" i="56"/>
  <c r="R653" i="56"/>
  <c r="Q653" i="56"/>
  <c r="P653" i="56"/>
  <c r="R652" i="56"/>
  <c r="Q652" i="56"/>
  <c r="P652" i="56"/>
  <c r="R651" i="56"/>
  <c r="Q651" i="56"/>
  <c r="P651" i="56"/>
  <c r="R650" i="56"/>
  <c r="Q650" i="56"/>
  <c r="P650" i="56"/>
  <c r="R649" i="56"/>
  <c r="Q649" i="56"/>
  <c r="P649" i="56"/>
  <c r="R648" i="56"/>
  <c r="Q648" i="56"/>
  <c r="P648" i="56"/>
  <c r="R647" i="56"/>
  <c r="Q647" i="56"/>
  <c r="P647" i="56"/>
  <c r="R646" i="56"/>
  <c r="Q646" i="56"/>
  <c r="P646" i="56"/>
  <c r="R645" i="56"/>
  <c r="Q645" i="56"/>
  <c r="P645" i="56"/>
  <c r="R644" i="56"/>
  <c r="Q644" i="56"/>
  <c r="P644" i="56"/>
  <c r="R643" i="56"/>
  <c r="Q643" i="56"/>
  <c r="P643" i="56"/>
  <c r="R642" i="56"/>
  <c r="Q642" i="56"/>
  <c r="P642" i="56"/>
  <c r="R641" i="56"/>
  <c r="Q641" i="56"/>
  <c r="P641" i="56"/>
  <c r="R640" i="56"/>
  <c r="Q640" i="56"/>
  <c r="P640" i="56"/>
  <c r="R639" i="56"/>
  <c r="Q639" i="56"/>
  <c r="P639" i="56"/>
  <c r="R638" i="56"/>
  <c r="Q638" i="56"/>
  <c r="P638" i="56"/>
  <c r="R637" i="56"/>
  <c r="Q637" i="56"/>
  <c r="P637" i="56"/>
  <c r="R636" i="56"/>
  <c r="Q636" i="56"/>
  <c r="P636" i="56"/>
  <c r="R635" i="56"/>
  <c r="Q635" i="56"/>
  <c r="P635" i="56"/>
  <c r="R634" i="56"/>
  <c r="Q634" i="56"/>
  <c r="P634" i="56"/>
  <c r="R633" i="56"/>
  <c r="Q633" i="56"/>
  <c r="P633" i="56"/>
  <c r="R632" i="56"/>
  <c r="Q632" i="56"/>
  <c r="P632" i="56"/>
  <c r="R631" i="56"/>
  <c r="Q631" i="56"/>
  <c r="P631" i="56"/>
  <c r="R630" i="56"/>
  <c r="Q630" i="56"/>
  <c r="P630" i="56"/>
  <c r="R629" i="56"/>
  <c r="Q629" i="56"/>
  <c r="P629" i="56"/>
  <c r="R628" i="56"/>
  <c r="Q628" i="56"/>
  <c r="P628" i="56"/>
  <c r="R627" i="56"/>
  <c r="Q627" i="56"/>
  <c r="P627" i="56"/>
  <c r="R626" i="56"/>
  <c r="Q626" i="56"/>
  <c r="P626" i="56"/>
  <c r="R625" i="56"/>
  <c r="Q625" i="56"/>
  <c r="P625" i="56"/>
  <c r="R624" i="56"/>
  <c r="Q624" i="56"/>
  <c r="P624" i="56"/>
  <c r="R623" i="56"/>
  <c r="Q623" i="56"/>
  <c r="P623" i="56"/>
  <c r="R622" i="56"/>
  <c r="Q622" i="56"/>
  <c r="P622" i="56"/>
  <c r="R621" i="56"/>
  <c r="Q621" i="56"/>
  <c r="P621" i="56"/>
  <c r="R620" i="56"/>
  <c r="Q620" i="56"/>
  <c r="P620" i="56"/>
  <c r="R619" i="56"/>
  <c r="Q619" i="56"/>
  <c r="P619" i="56"/>
  <c r="R618" i="56"/>
  <c r="Q618" i="56"/>
  <c r="P618" i="56"/>
  <c r="R617" i="56"/>
  <c r="Q617" i="56"/>
  <c r="P617" i="56"/>
  <c r="R616" i="56"/>
  <c r="Q616" i="56"/>
  <c r="P616" i="56"/>
  <c r="R615" i="56"/>
  <c r="Q615" i="56"/>
  <c r="P615" i="56"/>
  <c r="R614" i="56"/>
  <c r="Q614" i="56"/>
  <c r="P614" i="56"/>
  <c r="R613" i="56"/>
  <c r="Q613" i="56"/>
  <c r="P613" i="56"/>
  <c r="R612" i="56"/>
  <c r="Q612" i="56"/>
  <c r="P612" i="56"/>
  <c r="R611" i="56"/>
  <c r="Q611" i="56"/>
  <c r="P611" i="56"/>
  <c r="R610" i="56"/>
  <c r="Q610" i="56"/>
  <c r="P610" i="56"/>
  <c r="R609" i="56"/>
  <c r="Q609" i="56"/>
  <c r="P609" i="56"/>
  <c r="R608" i="56"/>
  <c r="Q608" i="56"/>
  <c r="P608" i="56"/>
  <c r="R607" i="56"/>
  <c r="Q607" i="56"/>
  <c r="P607" i="56"/>
  <c r="R606" i="56"/>
  <c r="Q606" i="56"/>
  <c r="P606" i="56"/>
  <c r="R605" i="56"/>
  <c r="Q605" i="56"/>
  <c r="P605" i="56"/>
  <c r="R604" i="56"/>
  <c r="Q604" i="56"/>
  <c r="P604" i="56"/>
  <c r="R603" i="56"/>
  <c r="Q603" i="56"/>
  <c r="P603" i="56"/>
  <c r="R602" i="56"/>
  <c r="Q602" i="56"/>
  <c r="P602" i="56"/>
  <c r="R601" i="56"/>
  <c r="Q601" i="56"/>
  <c r="P601" i="56"/>
  <c r="R600" i="56"/>
  <c r="Q600" i="56"/>
  <c r="P600" i="56"/>
  <c r="R599" i="56"/>
  <c r="Q599" i="56"/>
  <c r="P599" i="56"/>
  <c r="R598" i="56"/>
  <c r="Q598" i="56"/>
  <c r="P598" i="56"/>
  <c r="R597" i="56"/>
  <c r="Q597" i="56"/>
  <c r="P597" i="56"/>
  <c r="R596" i="56"/>
  <c r="Q596" i="56"/>
  <c r="P596" i="56"/>
  <c r="R595" i="56"/>
  <c r="Q595" i="56"/>
  <c r="P595" i="56"/>
  <c r="R594" i="56"/>
  <c r="Q594" i="56"/>
  <c r="P594" i="56"/>
  <c r="R593" i="56"/>
  <c r="Q593" i="56"/>
  <c r="P593" i="56"/>
  <c r="R592" i="56"/>
  <c r="Q592" i="56"/>
  <c r="P592" i="56"/>
  <c r="R591" i="56"/>
  <c r="Q591" i="56"/>
  <c r="P591" i="56"/>
  <c r="R590" i="56"/>
  <c r="Q590" i="56"/>
  <c r="P590" i="56"/>
  <c r="R589" i="56"/>
  <c r="Q589" i="56"/>
  <c r="P589" i="56"/>
  <c r="R588" i="56"/>
  <c r="Q588" i="56"/>
  <c r="P588" i="56"/>
  <c r="R587" i="56"/>
  <c r="Q587" i="56"/>
  <c r="P587" i="56"/>
  <c r="R586" i="56"/>
  <c r="Q586" i="56"/>
  <c r="P586" i="56"/>
  <c r="R585" i="56"/>
  <c r="Q585" i="56"/>
  <c r="P585" i="56"/>
  <c r="R584" i="56"/>
  <c r="Q584" i="56"/>
  <c r="P584" i="56"/>
  <c r="R583" i="56"/>
  <c r="Q583" i="56"/>
  <c r="P583" i="56"/>
  <c r="R582" i="56"/>
  <c r="Q582" i="56"/>
  <c r="P582" i="56"/>
  <c r="R581" i="56"/>
  <c r="Q581" i="56"/>
  <c r="P581" i="56"/>
  <c r="R580" i="56"/>
  <c r="Q580" i="56"/>
  <c r="P580" i="56"/>
  <c r="R579" i="56"/>
  <c r="Q579" i="56"/>
  <c r="P579" i="56"/>
  <c r="R578" i="56"/>
  <c r="Q578" i="56"/>
  <c r="P578" i="56"/>
  <c r="R577" i="56"/>
  <c r="Q577" i="56"/>
  <c r="P577" i="56"/>
  <c r="R576" i="56"/>
  <c r="Q576" i="56"/>
  <c r="P576" i="56"/>
  <c r="R575" i="56"/>
  <c r="Q575" i="56"/>
  <c r="P575" i="56"/>
  <c r="R574" i="56"/>
  <c r="Q574" i="56"/>
  <c r="P574" i="56"/>
  <c r="R573" i="56"/>
  <c r="Q573" i="56"/>
  <c r="P573" i="56"/>
  <c r="R572" i="56"/>
  <c r="Q572" i="56"/>
  <c r="P572" i="56"/>
  <c r="R571" i="56"/>
  <c r="Q571" i="56"/>
  <c r="P571" i="56"/>
  <c r="R570" i="56"/>
  <c r="Q570" i="56"/>
  <c r="P570" i="56"/>
  <c r="R569" i="56"/>
  <c r="Q569" i="56"/>
  <c r="P569" i="56"/>
  <c r="R568" i="56"/>
  <c r="Q568" i="56"/>
  <c r="P568" i="56"/>
  <c r="R567" i="56"/>
  <c r="Q567" i="56"/>
  <c r="P567" i="56"/>
  <c r="R566" i="56"/>
  <c r="Q566" i="56"/>
  <c r="P566" i="56"/>
  <c r="R565" i="56"/>
  <c r="Q565" i="56"/>
  <c r="P565" i="56"/>
  <c r="R564" i="56"/>
  <c r="Q564" i="56"/>
  <c r="P564" i="56"/>
  <c r="R563" i="56"/>
  <c r="Q563" i="56"/>
  <c r="P563" i="56"/>
  <c r="R562" i="56"/>
  <c r="Q562" i="56"/>
  <c r="P562" i="56"/>
  <c r="R561" i="56"/>
  <c r="Q561" i="56"/>
  <c r="P561" i="56"/>
  <c r="R560" i="56"/>
  <c r="Q560" i="56"/>
  <c r="P560" i="56"/>
  <c r="R559" i="56"/>
  <c r="Q559" i="56"/>
  <c r="P559" i="56"/>
  <c r="R558" i="56"/>
  <c r="Q558" i="56"/>
  <c r="P558" i="56"/>
  <c r="R557" i="56"/>
  <c r="Q557" i="56"/>
  <c r="P557" i="56"/>
  <c r="R556" i="56"/>
  <c r="Q556" i="56"/>
  <c r="P556" i="56"/>
  <c r="R555" i="56"/>
  <c r="Q555" i="56"/>
  <c r="P555" i="56"/>
  <c r="R554" i="56"/>
  <c r="Q554" i="56"/>
  <c r="P554" i="56"/>
  <c r="R553" i="56"/>
  <c r="Q553" i="56"/>
  <c r="P553" i="56"/>
  <c r="R552" i="56"/>
  <c r="Q552" i="56"/>
  <c r="P552" i="56"/>
  <c r="R551" i="56"/>
  <c r="Q551" i="56"/>
  <c r="P551" i="56"/>
  <c r="R550" i="56"/>
  <c r="Q550" i="56"/>
  <c r="P550" i="56"/>
  <c r="R549" i="56"/>
  <c r="Q549" i="56"/>
  <c r="P549" i="56"/>
  <c r="R548" i="56"/>
  <c r="Q548" i="56"/>
  <c r="P548" i="56"/>
  <c r="R547" i="56"/>
  <c r="Q547" i="56"/>
  <c r="P547" i="56"/>
  <c r="R546" i="56"/>
  <c r="Q546" i="56"/>
  <c r="P546" i="56"/>
  <c r="R545" i="56"/>
  <c r="Q545" i="56"/>
  <c r="P545" i="56"/>
  <c r="R544" i="56"/>
  <c r="Q544" i="56"/>
  <c r="P544" i="56"/>
  <c r="R543" i="56"/>
  <c r="Q543" i="56"/>
  <c r="P543" i="56"/>
  <c r="R542" i="56"/>
  <c r="Q542" i="56"/>
  <c r="P542" i="56"/>
  <c r="R541" i="56"/>
  <c r="Q541" i="56"/>
  <c r="P541" i="56"/>
  <c r="R540" i="56"/>
  <c r="Q540" i="56"/>
  <c r="P540" i="56"/>
  <c r="R539" i="56"/>
  <c r="Q539" i="56"/>
  <c r="P539" i="56"/>
  <c r="R538" i="56"/>
  <c r="Q538" i="56"/>
  <c r="P538" i="56"/>
  <c r="R537" i="56"/>
  <c r="Q537" i="56"/>
  <c r="P537" i="56"/>
  <c r="R536" i="56"/>
  <c r="Q536" i="56"/>
  <c r="P536" i="56"/>
  <c r="R535" i="56"/>
  <c r="Q535" i="56"/>
  <c r="P535" i="56"/>
  <c r="R534" i="56"/>
  <c r="Q534" i="56"/>
  <c r="P534" i="56"/>
  <c r="R533" i="56"/>
  <c r="Q533" i="56"/>
  <c r="P533" i="56"/>
  <c r="R532" i="56"/>
  <c r="Q532" i="56"/>
  <c r="P532" i="56"/>
  <c r="R531" i="56"/>
  <c r="Q531" i="56"/>
  <c r="P531" i="56"/>
  <c r="R530" i="56"/>
  <c r="Q530" i="56"/>
  <c r="P530" i="56"/>
  <c r="R529" i="56"/>
  <c r="Q529" i="56"/>
  <c r="P529" i="56"/>
  <c r="R528" i="56"/>
  <c r="Q528" i="56"/>
  <c r="P528" i="56"/>
  <c r="R527" i="56"/>
  <c r="Q527" i="56"/>
  <c r="P527" i="56"/>
  <c r="R526" i="56"/>
  <c r="Q526" i="56"/>
  <c r="P526" i="56"/>
  <c r="R525" i="56"/>
  <c r="Q525" i="56"/>
  <c r="P525" i="56"/>
  <c r="R524" i="56"/>
  <c r="Q524" i="56"/>
  <c r="P524" i="56"/>
  <c r="R523" i="56"/>
  <c r="Q523" i="56"/>
  <c r="P523" i="56"/>
  <c r="R522" i="56"/>
  <c r="Q522" i="56"/>
  <c r="P522" i="56"/>
  <c r="R521" i="56"/>
  <c r="Q521" i="56"/>
  <c r="P521" i="56"/>
  <c r="R520" i="56"/>
  <c r="Q520" i="56"/>
  <c r="P520" i="56"/>
  <c r="R519" i="56"/>
  <c r="Q519" i="56"/>
  <c r="P519" i="56"/>
  <c r="R518" i="56"/>
  <c r="Q518" i="56"/>
  <c r="P518" i="56"/>
  <c r="R517" i="56"/>
  <c r="Q517" i="56"/>
  <c r="P517" i="56"/>
  <c r="R516" i="56"/>
  <c r="Q516" i="56"/>
  <c r="P516" i="56"/>
  <c r="R515" i="56"/>
  <c r="Q515" i="56"/>
  <c r="P515" i="56"/>
  <c r="R514" i="56"/>
  <c r="Q514" i="56"/>
  <c r="P514" i="56"/>
  <c r="R513" i="56"/>
  <c r="Q513" i="56"/>
  <c r="P513" i="56"/>
  <c r="R512" i="56"/>
  <c r="Q512" i="56"/>
  <c r="P512" i="56"/>
  <c r="R511" i="56"/>
  <c r="Q511" i="56"/>
  <c r="P511" i="56"/>
  <c r="R510" i="56"/>
  <c r="Q510" i="56"/>
  <c r="P510" i="56"/>
  <c r="R509" i="56"/>
  <c r="Q509" i="56"/>
  <c r="P509" i="56"/>
  <c r="R508" i="56"/>
  <c r="Q508" i="56"/>
  <c r="P508" i="56"/>
  <c r="R507" i="56"/>
  <c r="Q507" i="56"/>
  <c r="P507" i="56"/>
  <c r="R506" i="56"/>
  <c r="Q506" i="56"/>
  <c r="P506" i="56"/>
  <c r="R505" i="56"/>
  <c r="Q505" i="56"/>
  <c r="P505" i="56"/>
  <c r="R504" i="56"/>
  <c r="Q504" i="56"/>
  <c r="P504" i="56"/>
  <c r="R503" i="56"/>
  <c r="Q503" i="56"/>
  <c r="P503" i="56"/>
  <c r="R502" i="56"/>
  <c r="Q502" i="56"/>
  <c r="P502" i="56"/>
  <c r="R501" i="56"/>
  <c r="Q501" i="56"/>
  <c r="P501" i="56"/>
  <c r="R500" i="56"/>
  <c r="Q500" i="56"/>
  <c r="P500" i="56"/>
  <c r="R499" i="56"/>
  <c r="Q499" i="56"/>
  <c r="P499" i="56"/>
  <c r="R498" i="56"/>
  <c r="Q498" i="56"/>
  <c r="P498" i="56"/>
  <c r="R497" i="56"/>
  <c r="Q497" i="56"/>
  <c r="P497" i="56"/>
  <c r="R496" i="56"/>
  <c r="Q496" i="56"/>
  <c r="P496" i="56"/>
  <c r="R495" i="56"/>
  <c r="Q495" i="56"/>
  <c r="P495" i="56"/>
  <c r="R494" i="56"/>
  <c r="Q494" i="56"/>
  <c r="P494" i="56"/>
  <c r="R493" i="56"/>
  <c r="Q493" i="56"/>
  <c r="P493" i="56"/>
  <c r="R492" i="56"/>
  <c r="Q492" i="56"/>
  <c r="P492" i="56"/>
  <c r="R491" i="56"/>
  <c r="Q491" i="56"/>
  <c r="P491" i="56"/>
  <c r="R490" i="56"/>
  <c r="Q490" i="56"/>
  <c r="P490" i="56"/>
  <c r="R489" i="56"/>
  <c r="Q489" i="56"/>
  <c r="P489" i="56"/>
  <c r="R488" i="56"/>
  <c r="Q488" i="56"/>
  <c r="P488" i="56"/>
  <c r="R487" i="56"/>
  <c r="Q487" i="56"/>
  <c r="P487" i="56"/>
  <c r="R486" i="56"/>
  <c r="Q486" i="56"/>
  <c r="P486" i="56"/>
  <c r="R485" i="56"/>
  <c r="Q485" i="56"/>
  <c r="P485" i="56"/>
  <c r="R484" i="56"/>
  <c r="Q484" i="56"/>
  <c r="P484" i="56"/>
  <c r="R483" i="56"/>
  <c r="Q483" i="56"/>
  <c r="P483" i="56"/>
  <c r="R482" i="56"/>
  <c r="Q482" i="56"/>
  <c r="P482" i="56"/>
  <c r="R481" i="56"/>
  <c r="Q481" i="56"/>
  <c r="P481" i="56"/>
  <c r="R480" i="56"/>
  <c r="Q480" i="56"/>
  <c r="P480" i="56"/>
  <c r="R479" i="56"/>
  <c r="Q479" i="56"/>
  <c r="P479" i="56"/>
  <c r="R478" i="56"/>
  <c r="Q478" i="56"/>
  <c r="P478" i="56"/>
  <c r="R477" i="56"/>
  <c r="Q477" i="56"/>
  <c r="P477" i="56"/>
  <c r="R476" i="56"/>
  <c r="Q476" i="56"/>
  <c r="P476" i="56"/>
  <c r="R475" i="56"/>
  <c r="Q475" i="56"/>
  <c r="P475" i="56"/>
  <c r="R474" i="56"/>
  <c r="Q474" i="56"/>
  <c r="P474" i="56"/>
  <c r="R473" i="56"/>
  <c r="Q473" i="56"/>
  <c r="P473" i="56"/>
  <c r="R472" i="56"/>
  <c r="Q472" i="56"/>
  <c r="P472" i="56"/>
  <c r="R471" i="56"/>
  <c r="Q471" i="56"/>
  <c r="P471" i="56"/>
  <c r="R470" i="56"/>
  <c r="Q470" i="56"/>
  <c r="P470" i="56"/>
  <c r="R469" i="56"/>
  <c r="Q469" i="56"/>
  <c r="P469" i="56"/>
  <c r="R468" i="56"/>
  <c r="Q468" i="56"/>
  <c r="P468" i="56"/>
  <c r="R467" i="56"/>
  <c r="Q467" i="56"/>
  <c r="P467" i="56"/>
  <c r="R466" i="56"/>
  <c r="Q466" i="56"/>
  <c r="P466" i="56"/>
  <c r="R465" i="56"/>
  <c r="Q465" i="56"/>
  <c r="P465" i="56"/>
  <c r="R464" i="56"/>
  <c r="Q464" i="56"/>
  <c r="P464" i="56"/>
  <c r="R463" i="56"/>
  <c r="Q463" i="56"/>
  <c r="P463" i="56"/>
  <c r="R462" i="56"/>
  <c r="Q462" i="56"/>
  <c r="P462" i="56"/>
  <c r="R461" i="56"/>
  <c r="Q461" i="56"/>
  <c r="P461" i="56"/>
  <c r="R460" i="56"/>
  <c r="Q460" i="56"/>
  <c r="P460" i="56"/>
  <c r="R459" i="56"/>
  <c r="Q459" i="56"/>
  <c r="P459" i="56"/>
  <c r="R458" i="56"/>
  <c r="Q458" i="56"/>
  <c r="P458" i="56"/>
  <c r="R457" i="56"/>
  <c r="Q457" i="56"/>
  <c r="P457" i="56"/>
  <c r="R456" i="56"/>
  <c r="Q456" i="56"/>
  <c r="P456" i="56"/>
  <c r="R455" i="56"/>
  <c r="Q455" i="56"/>
  <c r="P455" i="56"/>
  <c r="R454" i="56"/>
  <c r="Q454" i="56"/>
  <c r="P454" i="56"/>
  <c r="R453" i="56"/>
  <c r="Q453" i="56"/>
  <c r="P453" i="56"/>
  <c r="R452" i="56"/>
  <c r="Q452" i="56"/>
  <c r="P452" i="56"/>
  <c r="R451" i="56"/>
  <c r="Q451" i="56"/>
  <c r="P451" i="56"/>
  <c r="R450" i="56"/>
  <c r="Q450" i="56"/>
  <c r="P450" i="56"/>
  <c r="R449" i="56"/>
  <c r="Q449" i="56"/>
  <c r="P449" i="56"/>
  <c r="R448" i="56"/>
  <c r="Q448" i="56"/>
  <c r="P448" i="56"/>
  <c r="R447" i="56"/>
  <c r="Q447" i="56"/>
  <c r="P447" i="56"/>
  <c r="R446" i="56"/>
  <c r="Q446" i="56"/>
  <c r="P446" i="56"/>
  <c r="R445" i="56"/>
  <c r="Q445" i="56"/>
  <c r="P445" i="56"/>
  <c r="R444" i="56"/>
  <c r="Q444" i="56"/>
  <c r="P444" i="56"/>
  <c r="R443" i="56"/>
  <c r="Q443" i="56"/>
  <c r="P443" i="56"/>
  <c r="R442" i="56"/>
  <c r="Q442" i="56"/>
  <c r="P442" i="56"/>
  <c r="R441" i="56"/>
  <c r="Q441" i="56"/>
  <c r="P441" i="56"/>
  <c r="R440" i="56"/>
  <c r="Q440" i="56"/>
  <c r="P440" i="56"/>
  <c r="R439" i="56"/>
  <c r="Q439" i="56"/>
  <c r="P439" i="56"/>
  <c r="R438" i="56"/>
  <c r="Q438" i="56"/>
  <c r="P438" i="56"/>
  <c r="R437" i="56"/>
  <c r="Q437" i="56"/>
  <c r="P437" i="56"/>
  <c r="R436" i="56"/>
  <c r="Q436" i="56"/>
  <c r="P436" i="56"/>
  <c r="R435" i="56"/>
  <c r="Q435" i="56"/>
  <c r="P435" i="56"/>
  <c r="R434" i="56"/>
  <c r="Q434" i="56"/>
  <c r="P434" i="56"/>
  <c r="R433" i="56"/>
  <c r="Q433" i="56"/>
  <c r="P433" i="56"/>
  <c r="R432" i="56"/>
  <c r="Q432" i="56"/>
  <c r="P432" i="56"/>
  <c r="R431" i="56"/>
  <c r="Q431" i="56"/>
  <c r="P431" i="56"/>
  <c r="R430" i="56"/>
  <c r="Q430" i="56"/>
  <c r="P430" i="56"/>
  <c r="R429" i="56"/>
  <c r="Q429" i="56"/>
  <c r="P429" i="56"/>
  <c r="R428" i="56"/>
  <c r="Q428" i="56"/>
  <c r="P428" i="56"/>
  <c r="R427" i="56"/>
  <c r="Q427" i="56"/>
  <c r="P427" i="56"/>
  <c r="R426" i="56"/>
  <c r="Q426" i="56"/>
  <c r="P426" i="56"/>
  <c r="R425" i="56"/>
  <c r="Q425" i="56"/>
  <c r="P425" i="56"/>
  <c r="R424" i="56"/>
  <c r="Q424" i="56"/>
  <c r="P424" i="56"/>
  <c r="R423" i="56"/>
  <c r="Q423" i="56"/>
  <c r="P423" i="56"/>
  <c r="R422" i="56"/>
  <c r="Q422" i="56"/>
  <c r="P422" i="56"/>
  <c r="R421" i="56"/>
  <c r="Q421" i="56"/>
  <c r="P421" i="56"/>
  <c r="R420" i="56"/>
  <c r="Q420" i="56"/>
  <c r="P420" i="56"/>
  <c r="R419" i="56"/>
  <c r="Q419" i="56"/>
  <c r="P419" i="56"/>
  <c r="R418" i="56"/>
  <c r="Q418" i="56"/>
  <c r="P418" i="56"/>
  <c r="R417" i="56"/>
  <c r="Q417" i="56"/>
  <c r="P417" i="56"/>
  <c r="R416" i="56"/>
  <c r="Q416" i="56"/>
  <c r="P416" i="56"/>
  <c r="R415" i="56"/>
  <c r="Q415" i="56"/>
  <c r="P415" i="56"/>
  <c r="R414" i="56"/>
  <c r="Q414" i="56"/>
  <c r="P414" i="56"/>
  <c r="R413" i="56"/>
  <c r="Q413" i="56"/>
  <c r="P413" i="56"/>
  <c r="R412" i="56"/>
  <c r="Q412" i="56"/>
  <c r="P412" i="56"/>
  <c r="R411" i="56"/>
  <c r="Q411" i="56"/>
  <c r="P411" i="56"/>
  <c r="R410" i="56"/>
  <c r="Q410" i="56"/>
  <c r="P410" i="56"/>
  <c r="R409" i="56"/>
  <c r="Q409" i="56"/>
  <c r="P409" i="56"/>
  <c r="R408" i="56"/>
  <c r="Q408" i="56"/>
  <c r="P408" i="56"/>
  <c r="R407" i="56"/>
  <c r="Q407" i="56"/>
  <c r="P407" i="56"/>
  <c r="R406" i="56"/>
  <c r="Q406" i="56"/>
  <c r="P406" i="56"/>
  <c r="R405" i="56"/>
  <c r="Q405" i="56"/>
  <c r="P405" i="56"/>
  <c r="R404" i="56"/>
  <c r="Q404" i="56"/>
  <c r="P404" i="56"/>
  <c r="R403" i="56"/>
  <c r="Q403" i="56"/>
  <c r="P403" i="56"/>
  <c r="R402" i="56"/>
  <c r="Q402" i="56"/>
  <c r="P402" i="56"/>
  <c r="R401" i="56"/>
  <c r="Q401" i="56"/>
  <c r="P401" i="56"/>
  <c r="R400" i="56"/>
  <c r="Q400" i="56"/>
  <c r="P400" i="56"/>
  <c r="R399" i="56"/>
  <c r="Q399" i="56"/>
  <c r="P399" i="56"/>
  <c r="R398" i="56"/>
  <c r="Q398" i="56"/>
  <c r="P398" i="56"/>
  <c r="R397" i="56"/>
  <c r="Q397" i="56"/>
  <c r="P397" i="56"/>
  <c r="R396" i="56"/>
  <c r="Q396" i="56"/>
  <c r="P396" i="56"/>
  <c r="R395" i="56"/>
  <c r="Q395" i="56"/>
  <c r="P395" i="56"/>
  <c r="R394" i="56"/>
  <c r="Q394" i="56"/>
  <c r="P394" i="56"/>
  <c r="R393" i="56"/>
  <c r="Q393" i="56"/>
  <c r="P393" i="56"/>
  <c r="R392" i="56"/>
  <c r="Q392" i="56"/>
  <c r="P392" i="56"/>
  <c r="R391" i="56"/>
  <c r="Q391" i="56"/>
  <c r="P391" i="56"/>
  <c r="R390" i="56"/>
  <c r="Q390" i="56"/>
  <c r="P390" i="56"/>
  <c r="R389" i="56"/>
  <c r="Q389" i="56"/>
  <c r="P389" i="56"/>
  <c r="R388" i="56"/>
  <c r="Q388" i="56"/>
  <c r="P388" i="56"/>
  <c r="R387" i="56"/>
  <c r="Q387" i="56"/>
  <c r="P387" i="56"/>
  <c r="R386" i="56"/>
  <c r="Q386" i="56"/>
  <c r="P386" i="56"/>
  <c r="R385" i="56"/>
  <c r="Q385" i="56"/>
  <c r="P385" i="56"/>
  <c r="R384" i="56"/>
  <c r="Q384" i="56"/>
  <c r="P384" i="56"/>
  <c r="R383" i="56"/>
  <c r="Q383" i="56"/>
  <c r="P383" i="56"/>
  <c r="R382" i="56"/>
  <c r="Q382" i="56"/>
  <c r="P382" i="56"/>
  <c r="R381" i="56"/>
  <c r="Q381" i="56"/>
  <c r="P381" i="56"/>
  <c r="R380" i="56"/>
  <c r="Q380" i="56"/>
  <c r="P380" i="56"/>
  <c r="R379" i="56"/>
  <c r="Q379" i="56"/>
  <c r="P379" i="56"/>
  <c r="R378" i="56"/>
  <c r="Q378" i="56"/>
  <c r="P378" i="56"/>
  <c r="R377" i="56"/>
  <c r="Q377" i="56"/>
  <c r="P377" i="56"/>
  <c r="R376" i="56"/>
  <c r="Q376" i="56"/>
  <c r="P376" i="56"/>
  <c r="R375" i="56"/>
  <c r="Q375" i="56"/>
  <c r="P375" i="56"/>
  <c r="R374" i="56"/>
  <c r="Q374" i="56"/>
  <c r="P374" i="56"/>
  <c r="R373" i="56"/>
  <c r="Q373" i="56"/>
  <c r="P373" i="56"/>
  <c r="R372" i="56"/>
  <c r="Q372" i="56"/>
  <c r="P372" i="56"/>
  <c r="R371" i="56"/>
  <c r="Q371" i="56"/>
  <c r="P371" i="56"/>
  <c r="R370" i="56"/>
  <c r="Q370" i="56"/>
  <c r="P370" i="56"/>
  <c r="R369" i="56"/>
  <c r="Q369" i="56"/>
  <c r="P369" i="56"/>
  <c r="R368" i="56"/>
  <c r="Q368" i="56"/>
  <c r="P368" i="56"/>
  <c r="R367" i="56"/>
  <c r="Q367" i="56"/>
  <c r="P367" i="56"/>
  <c r="R366" i="56"/>
  <c r="Q366" i="56"/>
  <c r="P366" i="56"/>
  <c r="R365" i="56"/>
  <c r="Q365" i="56"/>
  <c r="P365" i="56"/>
  <c r="R364" i="56"/>
  <c r="Q364" i="56"/>
  <c r="P364" i="56"/>
  <c r="R363" i="56"/>
  <c r="Q363" i="56"/>
  <c r="P363" i="56"/>
  <c r="R362" i="56"/>
  <c r="Q362" i="56"/>
  <c r="P362" i="56"/>
  <c r="R361" i="56"/>
  <c r="Q361" i="56"/>
  <c r="P361" i="56"/>
  <c r="R360" i="56"/>
  <c r="Q360" i="56"/>
  <c r="P360" i="56"/>
  <c r="R359" i="56"/>
  <c r="Q359" i="56"/>
  <c r="P359" i="56"/>
  <c r="R358" i="56"/>
  <c r="Q358" i="56"/>
  <c r="P358" i="56"/>
  <c r="R357" i="56"/>
  <c r="Q357" i="56"/>
  <c r="P357" i="56"/>
  <c r="R356" i="56"/>
  <c r="Q356" i="56"/>
  <c r="P356" i="56"/>
  <c r="R355" i="56"/>
  <c r="Q355" i="56"/>
  <c r="P355" i="56"/>
  <c r="R354" i="56"/>
  <c r="Q354" i="56"/>
  <c r="P354" i="56"/>
  <c r="R353" i="56"/>
  <c r="Q353" i="56"/>
  <c r="P353" i="56"/>
  <c r="R352" i="56"/>
  <c r="Q352" i="56"/>
  <c r="P352" i="56"/>
  <c r="R351" i="56"/>
  <c r="Q351" i="56"/>
  <c r="P351" i="56"/>
  <c r="R350" i="56"/>
  <c r="Q350" i="56"/>
  <c r="P350" i="56"/>
  <c r="R349" i="56"/>
  <c r="Q349" i="56"/>
  <c r="P349" i="56"/>
  <c r="R348" i="56"/>
  <c r="Q348" i="56"/>
  <c r="P348" i="56"/>
  <c r="R347" i="56"/>
  <c r="Q347" i="56"/>
  <c r="P347" i="56"/>
  <c r="R346" i="56"/>
  <c r="Q346" i="56"/>
  <c r="P346" i="56"/>
  <c r="R345" i="56"/>
  <c r="Q345" i="56"/>
  <c r="P345" i="56"/>
  <c r="R6" i="56"/>
  <c r="R5" i="56"/>
  <c r="R4" i="56"/>
  <c r="A1" i="56"/>
  <c r="R2000" i="55"/>
  <c r="Q2000" i="55"/>
  <c r="P2000" i="55"/>
  <c r="R1999" i="55"/>
  <c r="Q1999" i="55"/>
  <c r="P1999" i="55"/>
  <c r="R1998" i="55"/>
  <c r="Q1998" i="55"/>
  <c r="P1998" i="55"/>
  <c r="R1997" i="55"/>
  <c r="Q1997" i="55"/>
  <c r="P1997" i="55"/>
  <c r="R1996" i="55"/>
  <c r="Q1996" i="55"/>
  <c r="P1996" i="55"/>
  <c r="R1995" i="55"/>
  <c r="Q1995" i="55"/>
  <c r="P1995" i="55"/>
  <c r="R1994" i="55"/>
  <c r="Q1994" i="55"/>
  <c r="P1994" i="55"/>
  <c r="R1993" i="55"/>
  <c r="Q1993" i="55"/>
  <c r="P1993" i="55"/>
  <c r="R1992" i="55"/>
  <c r="Q1992" i="55"/>
  <c r="P1992" i="55"/>
  <c r="R1991" i="55"/>
  <c r="Q1991" i="55"/>
  <c r="P1991" i="55"/>
  <c r="R1990" i="55"/>
  <c r="Q1990" i="55"/>
  <c r="P1990" i="55"/>
  <c r="R1989" i="55"/>
  <c r="Q1989" i="55"/>
  <c r="P1989" i="55"/>
  <c r="R1988" i="55"/>
  <c r="Q1988" i="55"/>
  <c r="P1988" i="55"/>
  <c r="R1987" i="55"/>
  <c r="Q1987" i="55"/>
  <c r="P1987" i="55"/>
  <c r="R1986" i="55"/>
  <c r="Q1986" i="55"/>
  <c r="P1986" i="55"/>
  <c r="R1985" i="55"/>
  <c r="Q1985" i="55"/>
  <c r="P1985" i="55"/>
  <c r="R1984" i="55"/>
  <c r="Q1984" i="55"/>
  <c r="P1984" i="55"/>
  <c r="R1983" i="55"/>
  <c r="Q1983" i="55"/>
  <c r="P1983" i="55"/>
  <c r="R1982" i="55"/>
  <c r="Q1982" i="55"/>
  <c r="P1982" i="55"/>
  <c r="R1981" i="55"/>
  <c r="Q1981" i="55"/>
  <c r="P1981" i="55"/>
  <c r="R1980" i="55"/>
  <c r="Q1980" i="55"/>
  <c r="P1980" i="55"/>
  <c r="R1979" i="55"/>
  <c r="Q1979" i="55"/>
  <c r="P1979" i="55"/>
  <c r="R1978" i="55"/>
  <c r="Q1978" i="55"/>
  <c r="P1978" i="55"/>
  <c r="R1977" i="55"/>
  <c r="Q1977" i="55"/>
  <c r="P1977" i="55"/>
  <c r="R1976" i="55"/>
  <c r="Q1976" i="55"/>
  <c r="P1976" i="55"/>
  <c r="R1975" i="55"/>
  <c r="Q1975" i="55"/>
  <c r="P1975" i="55"/>
  <c r="R1974" i="55"/>
  <c r="Q1974" i="55"/>
  <c r="P1974" i="55"/>
  <c r="R1973" i="55"/>
  <c r="Q1973" i="55"/>
  <c r="P1973" i="55"/>
  <c r="R1972" i="55"/>
  <c r="Q1972" i="55"/>
  <c r="P1972" i="55"/>
  <c r="R1971" i="55"/>
  <c r="Q1971" i="55"/>
  <c r="P1971" i="55"/>
  <c r="R1970" i="55"/>
  <c r="Q1970" i="55"/>
  <c r="P1970" i="55"/>
  <c r="R1969" i="55"/>
  <c r="Q1969" i="55"/>
  <c r="P1969" i="55"/>
  <c r="R1968" i="55"/>
  <c r="Q1968" i="55"/>
  <c r="P1968" i="55"/>
  <c r="R1967" i="55"/>
  <c r="Q1967" i="55"/>
  <c r="P1967" i="55"/>
  <c r="R1966" i="55"/>
  <c r="Q1966" i="55"/>
  <c r="P1966" i="55"/>
  <c r="R1965" i="55"/>
  <c r="Q1965" i="55"/>
  <c r="P1965" i="55"/>
  <c r="R1964" i="55"/>
  <c r="Q1964" i="55"/>
  <c r="P1964" i="55"/>
  <c r="R1963" i="55"/>
  <c r="Q1963" i="55"/>
  <c r="P1963" i="55"/>
  <c r="R1962" i="55"/>
  <c r="Q1962" i="55"/>
  <c r="P1962" i="55"/>
  <c r="R1961" i="55"/>
  <c r="Q1961" i="55"/>
  <c r="P1961" i="55"/>
  <c r="R1960" i="55"/>
  <c r="Q1960" i="55"/>
  <c r="P1960" i="55"/>
  <c r="R1959" i="55"/>
  <c r="Q1959" i="55"/>
  <c r="P1959" i="55"/>
  <c r="R1958" i="55"/>
  <c r="Q1958" i="55"/>
  <c r="P1958" i="55"/>
  <c r="R1957" i="55"/>
  <c r="Q1957" i="55"/>
  <c r="P1957" i="55"/>
  <c r="R1956" i="55"/>
  <c r="Q1956" i="55"/>
  <c r="P1956" i="55"/>
  <c r="R1955" i="55"/>
  <c r="Q1955" i="55"/>
  <c r="P1955" i="55"/>
  <c r="R1954" i="55"/>
  <c r="Q1954" i="55"/>
  <c r="P1954" i="55"/>
  <c r="R1953" i="55"/>
  <c r="Q1953" i="55"/>
  <c r="P1953" i="55"/>
  <c r="R1952" i="55"/>
  <c r="Q1952" i="55"/>
  <c r="P1952" i="55"/>
  <c r="R1951" i="55"/>
  <c r="Q1951" i="55"/>
  <c r="P1951" i="55"/>
  <c r="R1950" i="55"/>
  <c r="Q1950" i="55"/>
  <c r="P1950" i="55"/>
  <c r="R1949" i="55"/>
  <c r="Q1949" i="55"/>
  <c r="P1949" i="55"/>
  <c r="R1948" i="55"/>
  <c r="Q1948" i="55"/>
  <c r="P1948" i="55"/>
  <c r="R1947" i="55"/>
  <c r="Q1947" i="55"/>
  <c r="P1947" i="55"/>
  <c r="R1946" i="55"/>
  <c r="Q1946" i="55"/>
  <c r="P1946" i="55"/>
  <c r="R1945" i="55"/>
  <c r="Q1945" i="55"/>
  <c r="P1945" i="55"/>
  <c r="R1944" i="55"/>
  <c r="Q1944" i="55"/>
  <c r="P1944" i="55"/>
  <c r="R1943" i="55"/>
  <c r="Q1943" i="55"/>
  <c r="P1943" i="55"/>
  <c r="R1942" i="55"/>
  <c r="Q1942" i="55"/>
  <c r="P1942" i="55"/>
  <c r="R1941" i="55"/>
  <c r="Q1941" i="55"/>
  <c r="P1941" i="55"/>
  <c r="R1940" i="55"/>
  <c r="Q1940" i="55"/>
  <c r="P1940" i="55"/>
  <c r="R1939" i="55"/>
  <c r="Q1939" i="55"/>
  <c r="P1939" i="55"/>
  <c r="R1938" i="55"/>
  <c r="Q1938" i="55"/>
  <c r="P1938" i="55"/>
  <c r="R1937" i="55"/>
  <c r="Q1937" i="55"/>
  <c r="P1937" i="55"/>
  <c r="R1936" i="55"/>
  <c r="Q1936" i="55"/>
  <c r="P1936" i="55"/>
  <c r="R1935" i="55"/>
  <c r="Q1935" i="55"/>
  <c r="P1935" i="55"/>
  <c r="R1934" i="55"/>
  <c r="Q1934" i="55"/>
  <c r="P1934" i="55"/>
  <c r="R1933" i="55"/>
  <c r="Q1933" i="55"/>
  <c r="P1933" i="55"/>
  <c r="R1932" i="55"/>
  <c r="Q1932" i="55"/>
  <c r="P1932" i="55"/>
  <c r="R1931" i="55"/>
  <c r="Q1931" i="55"/>
  <c r="P1931" i="55"/>
  <c r="R1930" i="55"/>
  <c r="Q1930" i="55"/>
  <c r="P1930" i="55"/>
  <c r="R1929" i="55"/>
  <c r="Q1929" i="55"/>
  <c r="P1929" i="55"/>
  <c r="R1928" i="55"/>
  <c r="Q1928" i="55"/>
  <c r="P1928" i="55"/>
  <c r="R1927" i="55"/>
  <c r="Q1927" i="55"/>
  <c r="P1927" i="55"/>
  <c r="R1926" i="55"/>
  <c r="Q1926" i="55"/>
  <c r="P1926" i="55"/>
  <c r="R1925" i="55"/>
  <c r="Q1925" i="55"/>
  <c r="P1925" i="55"/>
  <c r="R1924" i="55"/>
  <c r="Q1924" i="55"/>
  <c r="P1924" i="55"/>
  <c r="R1923" i="55"/>
  <c r="Q1923" i="55"/>
  <c r="P1923" i="55"/>
  <c r="R1922" i="55"/>
  <c r="Q1922" i="55"/>
  <c r="P1922" i="55"/>
  <c r="R1921" i="55"/>
  <c r="Q1921" i="55"/>
  <c r="P1921" i="55"/>
  <c r="R1920" i="55"/>
  <c r="Q1920" i="55"/>
  <c r="P1920" i="55"/>
  <c r="R1919" i="55"/>
  <c r="Q1919" i="55"/>
  <c r="P1919" i="55"/>
  <c r="R1918" i="55"/>
  <c r="Q1918" i="55"/>
  <c r="P1918" i="55"/>
  <c r="R1917" i="55"/>
  <c r="Q1917" i="55"/>
  <c r="P1917" i="55"/>
  <c r="R1916" i="55"/>
  <c r="Q1916" i="55"/>
  <c r="P1916" i="55"/>
  <c r="R1915" i="55"/>
  <c r="Q1915" i="55"/>
  <c r="P1915" i="55"/>
  <c r="R1914" i="55"/>
  <c r="Q1914" i="55"/>
  <c r="P1914" i="55"/>
  <c r="R1913" i="55"/>
  <c r="Q1913" i="55"/>
  <c r="P1913" i="55"/>
  <c r="R1912" i="55"/>
  <c r="Q1912" i="55"/>
  <c r="P1912" i="55"/>
  <c r="R1911" i="55"/>
  <c r="Q1911" i="55"/>
  <c r="P1911" i="55"/>
  <c r="R1910" i="55"/>
  <c r="Q1910" i="55"/>
  <c r="P1910" i="55"/>
  <c r="R1909" i="55"/>
  <c r="Q1909" i="55"/>
  <c r="P1909" i="55"/>
  <c r="R1908" i="55"/>
  <c r="Q1908" i="55"/>
  <c r="P1908" i="55"/>
  <c r="R1907" i="55"/>
  <c r="Q1907" i="55"/>
  <c r="P1907" i="55"/>
  <c r="R1906" i="55"/>
  <c r="Q1906" i="55"/>
  <c r="P1906" i="55"/>
  <c r="R1905" i="55"/>
  <c r="Q1905" i="55"/>
  <c r="P1905" i="55"/>
  <c r="R1904" i="55"/>
  <c r="Q1904" i="55"/>
  <c r="P1904" i="55"/>
  <c r="R1903" i="55"/>
  <c r="Q1903" i="55"/>
  <c r="P1903" i="55"/>
  <c r="R1902" i="55"/>
  <c r="Q1902" i="55"/>
  <c r="P1902" i="55"/>
  <c r="R1901" i="55"/>
  <c r="Q1901" i="55"/>
  <c r="P1901" i="55"/>
  <c r="R1900" i="55"/>
  <c r="Q1900" i="55"/>
  <c r="P1900" i="55"/>
  <c r="R1899" i="55"/>
  <c r="Q1899" i="55"/>
  <c r="P1899" i="55"/>
  <c r="R1898" i="55"/>
  <c r="Q1898" i="55"/>
  <c r="P1898" i="55"/>
  <c r="R1897" i="55"/>
  <c r="Q1897" i="55"/>
  <c r="P1897" i="55"/>
  <c r="R1896" i="55"/>
  <c r="Q1896" i="55"/>
  <c r="P1896" i="55"/>
  <c r="R1895" i="55"/>
  <c r="Q1895" i="55"/>
  <c r="P1895" i="55"/>
  <c r="R1894" i="55"/>
  <c r="Q1894" i="55"/>
  <c r="P1894" i="55"/>
  <c r="R1893" i="55"/>
  <c r="Q1893" i="55"/>
  <c r="P1893" i="55"/>
  <c r="R1892" i="55"/>
  <c r="Q1892" i="55"/>
  <c r="P1892" i="55"/>
  <c r="R1891" i="55"/>
  <c r="Q1891" i="55"/>
  <c r="P1891" i="55"/>
  <c r="R1890" i="55"/>
  <c r="Q1890" i="55"/>
  <c r="P1890" i="55"/>
  <c r="R1889" i="55"/>
  <c r="Q1889" i="55"/>
  <c r="P1889" i="55"/>
  <c r="R1888" i="55"/>
  <c r="Q1888" i="55"/>
  <c r="P1888" i="55"/>
  <c r="R1887" i="55"/>
  <c r="Q1887" i="55"/>
  <c r="P1887" i="55"/>
  <c r="R1886" i="55"/>
  <c r="Q1886" i="55"/>
  <c r="P1886" i="55"/>
  <c r="R1885" i="55"/>
  <c r="Q1885" i="55"/>
  <c r="P1885" i="55"/>
  <c r="R1884" i="55"/>
  <c r="Q1884" i="55"/>
  <c r="P1884" i="55"/>
  <c r="R1883" i="55"/>
  <c r="Q1883" i="55"/>
  <c r="P1883" i="55"/>
  <c r="R1882" i="55"/>
  <c r="Q1882" i="55"/>
  <c r="P1882" i="55"/>
  <c r="R1881" i="55"/>
  <c r="Q1881" i="55"/>
  <c r="P1881" i="55"/>
  <c r="R1880" i="55"/>
  <c r="Q1880" i="55"/>
  <c r="P1880" i="55"/>
  <c r="R1879" i="55"/>
  <c r="Q1879" i="55"/>
  <c r="P1879" i="55"/>
  <c r="R1878" i="55"/>
  <c r="Q1878" i="55"/>
  <c r="P1878" i="55"/>
  <c r="R1877" i="55"/>
  <c r="Q1877" i="55"/>
  <c r="P1877" i="55"/>
  <c r="R1876" i="55"/>
  <c r="Q1876" i="55"/>
  <c r="P1876" i="55"/>
  <c r="R1875" i="55"/>
  <c r="Q1875" i="55"/>
  <c r="P1875" i="55"/>
  <c r="R1874" i="55"/>
  <c r="Q1874" i="55"/>
  <c r="P1874" i="55"/>
  <c r="R1873" i="55"/>
  <c r="Q1873" i="55"/>
  <c r="P1873" i="55"/>
  <c r="R1872" i="55"/>
  <c r="Q1872" i="55"/>
  <c r="P1872" i="55"/>
  <c r="R1871" i="55"/>
  <c r="Q1871" i="55"/>
  <c r="P1871" i="55"/>
  <c r="R1870" i="55"/>
  <c r="Q1870" i="55"/>
  <c r="P1870" i="55"/>
  <c r="R1869" i="55"/>
  <c r="Q1869" i="55"/>
  <c r="P1869" i="55"/>
  <c r="R1868" i="55"/>
  <c r="Q1868" i="55"/>
  <c r="P1868" i="55"/>
  <c r="R1867" i="55"/>
  <c r="Q1867" i="55"/>
  <c r="P1867" i="55"/>
  <c r="R1866" i="55"/>
  <c r="Q1866" i="55"/>
  <c r="P1866" i="55"/>
  <c r="R1865" i="55"/>
  <c r="Q1865" i="55"/>
  <c r="P1865" i="55"/>
  <c r="R1864" i="55"/>
  <c r="Q1864" i="55"/>
  <c r="P1864" i="55"/>
  <c r="R1863" i="55"/>
  <c r="Q1863" i="55"/>
  <c r="P1863" i="55"/>
  <c r="R1862" i="55"/>
  <c r="Q1862" i="55"/>
  <c r="P1862" i="55"/>
  <c r="R1861" i="55"/>
  <c r="Q1861" i="55"/>
  <c r="P1861" i="55"/>
  <c r="R1860" i="55"/>
  <c r="Q1860" i="55"/>
  <c r="P1860" i="55"/>
  <c r="R1859" i="55"/>
  <c r="Q1859" i="55"/>
  <c r="P1859" i="55"/>
  <c r="R1858" i="55"/>
  <c r="Q1858" i="55"/>
  <c r="P1858" i="55"/>
  <c r="R1857" i="55"/>
  <c r="Q1857" i="55"/>
  <c r="P1857" i="55"/>
  <c r="R1856" i="55"/>
  <c r="Q1856" i="55"/>
  <c r="P1856" i="55"/>
  <c r="R1855" i="55"/>
  <c r="Q1855" i="55"/>
  <c r="P1855" i="55"/>
  <c r="R1854" i="55"/>
  <c r="Q1854" i="55"/>
  <c r="P1854" i="55"/>
  <c r="R1853" i="55"/>
  <c r="Q1853" i="55"/>
  <c r="P1853" i="55"/>
  <c r="R1852" i="55"/>
  <c r="Q1852" i="55"/>
  <c r="P1852" i="55"/>
  <c r="R1851" i="55"/>
  <c r="Q1851" i="55"/>
  <c r="P1851" i="55"/>
  <c r="R1850" i="55"/>
  <c r="Q1850" i="55"/>
  <c r="P1850" i="55"/>
  <c r="R1849" i="55"/>
  <c r="Q1849" i="55"/>
  <c r="P1849" i="55"/>
  <c r="R1848" i="55"/>
  <c r="Q1848" i="55"/>
  <c r="P1848" i="55"/>
  <c r="R1847" i="55"/>
  <c r="Q1847" i="55"/>
  <c r="P1847" i="55"/>
  <c r="R1846" i="55"/>
  <c r="Q1846" i="55"/>
  <c r="P1846" i="55"/>
  <c r="R1845" i="55"/>
  <c r="Q1845" i="55"/>
  <c r="P1845" i="55"/>
  <c r="R1844" i="55"/>
  <c r="Q1844" i="55"/>
  <c r="P1844" i="55"/>
  <c r="R1843" i="55"/>
  <c r="Q1843" i="55"/>
  <c r="P1843" i="55"/>
  <c r="R1842" i="55"/>
  <c r="Q1842" i="55"/>
  <c r="P1842" i="55"/>
  <c r="R1841" i="55"/>
  <c r="Q1841" i="55"/>
  <c r="P1841" i="55"/>
  <c r="R1840" i="55"/>
  <c r="Q1840" i="55"/>
  <c r="P1840" i="55"/>
  <c r="R1839" i="55"/>
  <c r="Q1839" i="55"/>
  <c r="P1839" i="55"/>
  <c r="R1838" i="55"/>
  <c r="Q1838" i="55"/>
  <c r="P1838" i="55"/>
  <c r="R1837" i="55"/>
  <c r="Q1837" i="55"/>
  <c r="P1837" i="55"/>
  <c r="R1836" i="55"/>
  <c r="Q1836" i="55"/>
  <c r="P1836" i="55"/>
  <c r="R1835" i="55"/>
  <c r="Q1835" i="55"/>
  <c r="P1835" i="55"/>
  <c r="R1834" i="55"/>
  <c r="Q1834" i="55"/>
  <c r="P1834" i="55"/>
  <c r="R1833" i="55"/>
  <c r="Q1833" i="55"/>
  <c r="P1833" i="55"/>
  <c r="R1832" i="55"/>
  <c r="Q1832" i="55"/>
  <c r="P1832" i="55"/>
  <c r="R1831" i="55"/>
  <c r="Q1831" i="55"/>
  <c r="P1831" i="55"/>
  <c r="R1830" i="55"/>
  <c r="Q1830" i="55"/>
  <c r="P1830" i="55"/>
  <c r="R1829" i="55"/>
  <c r="Q1829" i="55"/>
  <c r="P1829" i="55"/>
  <c r="R1828" i="55"/>
  <c r="Q1828" i="55"/>
  <c r="P1828" i="55"/>
  <c r="R1827" i="55"/>
  <c r="Q1827" i="55"/>
  <c r="P1827" i="55"/>
  <c r="R1826" i="55"/>
  <c r="Q1826" i="55"/>
  <c r="P1826" i="55"/>
  <c r="R1825" i="55"/>
  <c r="Q1825" i="55"/>
  <c r="P1825" i="55"/>
  <c r="R1824" i="55"/>
  <c r="Q1824" i="55"/>
  <c r="P1824" i="55"/>
  <c r="R1823" i="55"/>
  <c r="Q1823" i="55"/>
  <c r="P1823" i="55"/>
  <c r="R1822" i="55"/>
  <c r="Q1822" i="55"/>
  <c r="P1822" i="55"/>
  <c r="R1821" i="55"/>
  <c r="Q1821" i="55"/>
  <c r="P1821" i="55"/>
  <c r="R1820" i="55"/>
  <c r="Q1820" i="55"/>
  <c r="P1820" i="55"/>
  <c r="R1819" i="55"/>
  <c r="Q1819" i="55"/>
  <c r="P1819" i="55"/>
  <c r="R1818" i="55"/>
  <c r="Q1818" i="55"/>
  <c r="P1818" i="55"/>
  <c r="R1817" i="55"/>
  <c r="Q1817" i="55"/>
  <c r="P1817" i="55"/>
  <c r="R1816" i="55"/>
  <c r="Q1816" i="55"/>
  <c r="P1816" i="55"/>
  <c r="R1815" i="55"/>
  <c r="Q1815" i="55"/>
  <c r="P1815" i="55"/>
  <c r="R1814" i="55"/>
  <c r="Q1814" i="55"/>
  <c r="P1814" i="55"/>
  <c r="R1813" i="55"/>
  <c r="Q1813" i="55"/>
  <c r="P1813" i="55"/>
  <c r="R1812" i="55"/>
  <c r="Q1812" i="55"/>
  <c r="P1812" i="55"/>
  <c r="R1811" i="55"/>
  <c r="Q1811" i="55"/>
  <c r="P1811" i="55"/>
  <c r="R1810" i="55"/>
  <c r="Q1810" i="55"/>
  <c r="P1810" i="55"/>
  <c r="R1809" i="55"/>
  <c r="Q1809" i="55"/>
  <c r="P1809" i="55"/>
  <c r="R1808" i="55"/>
  <c r="Q1808" i="55"/>
  <c r="P1808" i="55"/>
  <c r="R1807" i="55"/>
  <c r="Q1807" i="55"/>
  <c r="P1807" i="55"/>
  <c r="R1806" i="55"/>
  <c r="Q1806" i="55"/>
  <c r="P1806" i="55"/>
  <c r="R1805" i="55"/>
  <c r="Q1805" i="55"/>
  <c r="P1805" i="55"/>
  <c r="R1804" i="55"/>
  <c r="Q1804" i="55"/>
  <c r="P1804" i="55"/>
  <c r="R1803" i="55"/>
  <c r="Q1803" i="55"/>
  <c r="P1803" i="55"/>
  <c r="R1802" i="55"/>
  <c r="Q1802" i="55"/>
  <c r="P1802" i="55"/>
  <c r="R1801" i="55"/>
  <c r="Q1801" i="55"/>
  <c r="P1801" i="55"/>
  <c r="R1800" i="55"/>
  <c r="Q1800" i="55"/>
  <c r="P1800" i="55"/>
  <c r="R1799" i="55"/>
  <c r="Q1799" i="55"/>
  <c r="P1799" i="55"/>
  <c r="R1798" i="55"/>
  <c r="Q1798" i="55"/>
  <c r="P1798" i="55"/>
  <c r="R1797" i="55"/>
  <c r="Q1797" i="55"/>
  <c r="P1797" i="55"/>
  <c r="R1796" i="55"/>
  <c r="Q1796" i="55"/>
  <c r="P1796" i="55"/>
  <c r="R1795" i="55"/>
  <c r="Q1795" i="55"/>
  <c r="P1795" i="55"/>
  <c r="R1794" i="55"/>
  <c r="Q1794" i="55"/>
  <c r="P1794" i="55"/>
  <c r="R1793" i="55"/>
  <c r="Q1793" i="55"/>
  <c r="P1793" i="55"/>
  <c r="R1792" i="55"/>
  <c r="Q1792" i="55"/>
  <c r="P1792" i="55"/>
  <c r="R1791" i="55"/>
  <c r="Q1791" i="55"/>
  <c r="P1791" i="55"/>
  <c r="R1790" i="55"/>
  <c r="Q1790" i="55"/>
  <c r="P1790" i="55"/>
  <c r="R1789" i="55"/>
  <c r="Q1789" i="55"/>
  <c r="P1789" i="55"/>
  <c r="R1788" i="55"/>
  <c r="Q1788" i="55"/>
  <c r="P1788" i="55"/>
  <c r="R1787" i="55"/>
  <c r="Q1787" i="55"/>
  <c r="P1787" i="55"/>
  <c r="R1786" i="55"/>
  <c r="Q1786" i="55"/>
  <c r="P1786" i="55"/>
  <c r="R1785" i="55"/>
  <c r="Q1785" i="55"/>
  <c r="P1785" i="55"/>
  <c r="R1784" i="55"/>
  <c r="Q1784" i="55"/>
  <c r="P1784" i="55"/>
  <c r="R1783" i="55"/>
  <c r="Q1783" i="55"/>
  <c r="P1783" i="55"/>
  <c r="R1782" i="55"/>
  <c r="Q1782" i="55"/>
  <c r="P1782" i="55"/>
  <c r="R1781" i="55"/>
  <c r="Q1781" i="55"/>
  <c r="P1781" i="55"/>
  <c r="R1780" i="55"/>
  <c r="Q1780" i="55"/>
  <c r="P1780" i="55"/>
  <c r="R1779" i="55"/>
  <c r="Q1779" i="55"/>
  <c r="P1779" i="55"/>
  <c r="R1778" i="55"/>
  <c r="Q1778" i="55"/>
  <c r="P1778" i="55"/>
  <c r="R1777" i="55"/>
  <c r="Q1777" i="55"/>
  <c r="P1777" i="55"/>
  <c r="R1776" i="55"/>
  <c r="Q1776" i="55"/>
  <c r="P1776" i="55"/>
  <c r="R1775" i="55"/>
  <c r="Q1775" i="55"/>
  <c r="P1775" i="55"/>
  <c r="R1774" i="55"/>
  <c r="Q1774" i="55"/>
  <c r="P1774" i="55"/>
  <c r="R1773" i="55"/>
  <c r="Q1773" i="55"/>
  <c r="P1773" i="55"/>
  <c r="R1772" i="55"/>
  <c r="Q1772" i="55"/>
  <c r="P1772" i="55"/>
  <c r="R1771" i="55"/>
  <c r="Q1771" i="55"/>
  <c r="P1771" i="55"/>
  <c r="R1770" i="55"/>
  <c r="Q1770" i="55"/>
  <c r="P1770" i="55"/>
  <c r="R1769" i="55"/>
  <c r="Q1769" i="55"/>
  <c r="P1769" i="55"/>
  <c r="R1768" i="55"/>
  <c r="Q1768" i="55"/>
  <c r="P1768" i="55"/>
  <c r="R1767" i="55"/>
  <c r="Q1767" i="55"/>
  <c r="P1767" i="55"/>
  <c r="R1766" i="55"/>
  <c r="Q1766" i="55"/>
  <c r="P1766" i="55"/>
  <c r="R1765" i="55"/>
  <c r="Q1765" i="55"/>
  <c r="P1765" i="55"/>
  <c r="R1764" i="55"/>
  <c r="Q1764" i="55"/>
  <c r="P1764" i="55"/>
  <c r="R1763" i="55"/>
  <c r="Q1763" i="55"/>
  <c r="P1763" i="55"/>
  <c r="R1762" i="55"/>
  <c r="Q1762" i="55"/>
  <c r="P1762" i="55"/>
  <c r="R1761" i="55"/>
  <c r="Q1761" i="55"/>
  <c r="P1761" i="55"/>
  <c r="R1760" i="55"/>
  <c r="Q1760" i="55"/>
  <c r="P1760" i="55"/>
  <c r="R1759" i="55"/>
  <c r="Q1759" i="55"/>
  <c r="P1759" i="55"/>
  <c r="R1758" i="55"/>
  <c r="Q1758" i="55"/>
  <c r="P1758" i="55"/>
  <c r="R1757" i="55"/>
  <c r="Q1757" i="55"/>
  <c r="P1757" i="55"/>
  <c r="R1756" i="55"/>
  <c r="Q1756" i="55"/>
  <c r="P1756" i="55"/>
  <c r="R1755" i="55"/>
  <c r="Q1755" i="55"/>
  <c r="P1755" i="55"/>
  <c r="R1754" i="55"/>
  <c r="Q1754" i="55"/>
  <c r="P1754" i="55"/>
  <c r="R1753" i="55"/>
  <c r="Q1753" i="55"/>
  <c r="P1753" i="55"/>
  <c r="R1752" i="55"/>
  <c r="Q1752" i="55"/>
  <c r="P1752" i="55"/>
  <c r="R1751" i="55"/>
  <c r="Q1751" i="55"/>
  <c r="P1751" i="55"/>
  <c r="R1750" i="55"/>
  <c r="Q1750" i="55"/>
  <c r="P1750" i="55"/>
  <c r="R1749" i="55"/>
  <c r="Q1749" i="55"/>
  <c r="P1749" i="55"/>
  <c r="R1748" i="55"/>
  <c r="Q1748" i="55"/>
  <c r="P1748" i="55"/>
  <c r="R1747" i="55"/>
  <c r="Q1747" i="55"/>
  <c r="P1747" i="55"/>
  <c r="R1746" i="55"/>
  <c r="Q1746" i="55"/>
  <c r="P1746" i="55"/>
  <c r="R1745" i="55"/>
  <c r="Q1745" i="55"/>
  <c r="P1745" i="55"/>
  <c r="R1744" i="55"/>
  <c r="Q1744" i="55"/>
  <c r="P1744" i="55"/>
  <c r="R1743" i="55"/>
  <c r="Q1743" i="55"/>
  <c r="P1743" i="55"/>
  <c r="R1742" i="55"/>
  <c r="Q1742" i="55"/>
  <c r="P1742" i="55"/>
  <c r="R1741" i="55"/>
  <c r="Q1741" i="55"/>
  <c r="P1741" i="55"/>
  <c r="R1740" i="55"/>
  <c r="Q1740" i="55"/>
  <c r="P1740" i="55"/>
  <c r="R1739" i="55"/>
  <c r="Q1739" i="55"/>
  <c r="P1739" i="55"/>
  <c r="R1738" i="55"/>
  <c r="Q1738" i="55"/>
  <c r="P1738" i="55"/>
  <c r="R1737" i="55"/>
  <c r="Q1737" i="55"/>
  <c r="P1737" i="55"/>
  <c r="R1736" i="55"/>
  <c r="Q1736" i="55"/>
  <c r="P1736" i="55"/>
  <c r="R1735" i="55"/>
  <c r="Q1735" i="55"/>
  <c r="P1735" i="55"/>
  <c r="R1734" i="55"/>
  <c r="Q1734" i="55"/>
  <c r="P1734" i="55"/>
  <c r="R1733" i="55"/>
  <c r="Q1733" i="55"/>
  <c r="P1733" i="55"/>
  <c r="R1732" i="55"/>
  <c r="Q1732" i="55"/>
  <c r="P1732" i="55"/>
  <c r="R1731" i="55"/>
  <c r="Q1731" i="55"/>
  <c r="P1731" i="55"/>
  <c r="R1730" i="55"/>
  <c r="Q1730" i="55"/>
  <c r="P1730" i="55"/>
  <c r="R1729" i="55"/>
  <c r="Q1729" i="55"/>
  <c r="P1729" i="55"/>
  <c r="R1728" i="55"/>
  <c r="Q1728" i="55"/>
  <c r="P1728" i="55"/>
  <c r="R1727" i="55"/>
  <c r="Q1727" i="55"/>
  <c r="P1727" i="55"/>
  <c r="R1726" i="55"/>
  <c r="Q1726" i="55"/>
  <c r="P1726" i="55"/>
  <c r="R1725" i="55"/>
  <c r="Q1725" i="55"/>
  <c r="P1725" i="55"/>
  <c r="R1724" i="55"/>
  <c r="Q1724" i="55"/>
  <c r="P1724" i="55"/>
  <c r="R1723" i="55"/>
  <c r="Q1723" i="55"/>
  <c r="P1723" i="55"/>
  <c r="R1722" i="55"/>
  <c r="Q1722" i="55"/>
  <c r="P1722" i="55"/>
  <c r="R1721" i="55"/>
  <c r="Q1721" i="55"/>
  <c r="P1721" i="55"/>
  <c r="R1720" i="55"/>
  <c r="Q1720" i="55"/>
  <c r="P1720" i="55"/>
  <c r="R1719" i="55"/>
  <c r="Q1719" i="55"/>
  <c r="P1719" i="55"/>
  <c r="R1718" i="55"/>
  <c r="Q1718" i="55"/>
  <c r="P1718" i="55"/>
  <c r="R1717" i="55"/>
  <c r="Q1717" i="55"/>
  <c r="P1717" i="55"/>
  <c r="R1716" i="55"/>
  <c r="Q1716" i="55"/>
  <c r="P1716" i="55"/>
  <c r="R1715" i="55"/>
  <c r="Q1715" i="55"/>
  <c r="P1715" i="55"/>
  <c r="R1714" i="55"/>
  <c r="Q1714" i="55"/>
  <c r="P1714" i="55"/>
  <c r="R1713" i="55"/>
  <c r="Q1713" i="55"/>
  <c r="P1713" i="55"/>
  <c r="R1712" i="55"/>
  <c r="Q1712" i="55"/>
  <c r="P1712" i="55"/>
  <c r="R1711" i="55"/>
  <c r="Q1711" i="55"/>
  <c r="P1711" i="55"/>
  <c r="R1710" i="55"/>
  <c r="Q1710" i="55"/>
  <c r="P1710" i="55"/>
  <c r="R1709" i="55"/>
  <c r="Q1709" i="55"/>
  <c r="P1709" i="55"/>
  <c r="R1708" i="55"/>
  <c r="Q1708" i="55"/>
  <c r="P1708" i="55"/>
  <c r="R1707" i="55"/>
  <c r="Q1707" i="55"/>
  <c r="P1707" i="55"/>
  <c r="R1706" i="55"/>
  <c r="Q1706" i="55"/>
  <c r="P1706" i="55"/>
  <c r="R1705" i="55"/>
  <c r="Q1705" i="55"/>
  <c r="P1705" i="55"/>
  <c r="R1704" i="55"/>
  <c r="Q1704" i="55"/>
  <c r="P1704" i="55"/>
  <c r="R1703" i="55"/>
  <c r="Q1703" i="55"/>
  <c r="P1703" i="55"/>
  <c r="R1702" i="55"/>
  <c r="Q1702" i="55"/>
  <c r="P1702" i="55"/>
  <c r="R1701" i="55"/>
  <c r="Q1701" i="55"/>
  <c r="P1701" i="55"/>
  <c r="R1700" i="55"/>
  <c r="Q1700" i="55"/>
  <c r="P1700" i="55"/>
  <c r="R1699" i="55"/>
  <c r="Q1699" i="55"/>
  <c r="P1699" i="55"/>
  <c r="R1698" i="55"/>
  <c r="Q1698" i="55"/>
  <c r="P1698" i="55"/>
  <c r="R1697" i="55"/>
  <c r="Q1697" i="55"/>
  <c r="P1697" i="55"/>
  <c r="R1696" i="55"/>
  <c r="Q1696" i="55"/>
  <c r="P1696" i="55"/>
  <c r="R1695" i="55"/>
  <c r="Q1695" i="55"/>
  <c r="P1695" i="55"/>
  <c r="R1694" i="55"/>
  <c r="Q1694" i="55"/>
  <c r="P1694" i="55"/>
  <c r="R1693" i="55"/>
  <c r="Q1693" i="55"/>
  <c r="P1693" i="55"/>
  <c r="R1692" i="55"/>
  <c r="Q1692" i="55"/>
  <c r="P1692" i="55"/>
  <c r="R1691" i="55"/>
  <c r="Q1691" i="55"/>
  <c r="P1691" i="55"/>
  <c r="R1690" i="55"/>
  <c r="Q1690" i="55"/>
  <c r="P1690" i="55"/>
  <c r="R1689" i="55"/>
  <c r="Q1689" i="55"/>
  <c r="P1689" i="55"/>
  <c r="R1688" i="55"/>
  <c r="Q1688" i="55"/>
  <c r="P1688" i="55"/>
  <c r="R1687" i="55"/>
  <c r="Q1687" i="55"/>
  <c r="P1687" i="55"/>
  <c r="R1686" i="55"/>
  <c r="Q1686" i="55"/>
  <c r="P1686" i="55"/>
  <c r="R1685" i="55"/>
  <c r="Q1685" i="55"/>
  <c r="P1685" i="55"/>
  <c r="R1684" i="55"/>
  <c r="Q1684" i="55"/>
  <c r="P1684" i="55"/>
  <c r="R1683" i="55"/>
  <c r="Q1683" i="55"/>
  <c r="P1683" i="55"/>
  <c r="R1682" i="55"/>
  <c r="Q1682" i="55"/>
  <c r="P1682" i="55"/>
  <c r="R1681" i="55"/>
  <c r="Q1681" i="55"/>
  <c r="P1681" i="55"/>
  <c r="R1680" i="55"/>
  <c r="Q1680" i="55"/>
  <c r="P1680" i="55"/>
  <c r="R1679" i="55"/>
  <c r="Q1679" i="55"/>
  <c r="P1679" i="55"/>
  <c r="R1678" i="55"/>
  <c r="Q1678" i="55"/>
  <c r="P1678" i="55"/>
  <c r="R1677" i="55"/>
  <c r="Q1677" i="55"/>
  <c r="P1677" i="55"/>
  <c r="R1676" i="55"/>
  <c r="Q1676" i="55"/>
  <c r="P1676" i="55"/>
  <c r="R1675" i="55"/>
  <c r="Q1675" i="55"/>
  <c r="P1675" i="55"/>
  <c r="R1674" i="55"/>
  <c r="Q1674" i="55"/>
  <c r="P1674" i="55"/>
  <c r="R1673" i="55"/>
  <c r="Q1673" i="55"/>
  <c r="P1673" i="55"/>
  <c r="R1672" i="55"/>
  <c r="Q1672" i="55"/>
  <c r="P1672" i="55"/>
  <c r="R1671" i="55"/>
  <c r="Q1671" i="55"/>
  <c r="P1671" i="55"/>
  <c r="R1670" i="55"/>
  <c r="Q1670" i="55"/>
  <c r="P1670" i="55"/>
  <c r="R1669" i="55"/>
  <c r="Q1669" i="55"/>
  <c r="P1669" i="55"/>
  <c r="R1668" i="55"/>
  <c r="Q1668" i="55"/>
  <c r="P1668" i="55"/>
  <c r="R1667" i="55"/>
  <c r="Q1667" i="55"/>
  <c r="P1667" i="55"/>
  <c r="R1666" i="55"/>
  <c r="Q1666" i="55"/>
  <c r="P1666" i="55"/>
  <c r="R1665" i="55"/>
  <c r="Q1665" i="55"/>
  <c r="P1665" i="55"/>
  <c r="R1664" i="55"/>
  <c r="Q1664" i="55"/>
  <c r="P1664" i="55"/>
  <c r="R1663" i="55"/>
  <c r="Q1663" i="55"/>
  <c r="P1663" i="55"/>
  <c r="R1662" i="55"/>
  <c r="Q1662" i="55"/>
  <c r="P1662" i="55"/>
  <c r="R1661" i="55"/>
  <c r="Q1661" i="55"/>
  <c r="P1661" i="55"/>
  <c r="R1660" i="55"/>
  <c r="Q1660" i="55"/>
  <c r="P1660" i="55"/>
  <c r="R1659" i="55"/>
  <c r="Q1659" i="55"/>
  <c r="P1659" i="55"/>
  <c r="R1658" i="55"/>
  <c r="Q1658" i="55"/>
  <c r="P1658" i="55"/>
  <c r="R1657" i="55"/>
  <c r="Q1657" i="55"/>
  <c r="P1657" i="55"/>
  <c r="R1656" i="55"/>
  <c r="Q1656" i="55"/>
  <c r="P1656" i="55"/>
  <c r="R1655" i="55"/>
  <c r="Q1655" i="55"/>
  <c r="P1655" i="55"/>
  <c r="R1654" i="55"/>
  <c r="Q1654" i="55"/>
  <c r="P1654" i="55"/>
  <c r="R1653" i="55"/>
  <c r="Q1653" i="55"/>
  <c r="P1653" i="55"/>
  <c r="R1652" i="55"/>
  <c r="Q1652" i="55"/>
  <c r="P1652" i="55"/>
  <c r="R1651" i="55"/>
  <c r="Q1651" i="55"/>
  <c r="P1651" i="55"/>
  <c r="R1650" i="55"/>
  <c r="Q1650" i="55"/>
  <c r="P1650" i="55"/>
  <c r="R1649" i="55"/>
  <c r="Q1649" i="55"/>
  <c r="P1649" i="55"/>
  <c r="R1648" i="55"/>
  <c r="Q1648" i="55"/>
  <c r="P1648" i="55"/>
  <c r="R1647" i="55"/>
  <c r="Q1647" i="55"/>
  <c r="P1647" i="55"/>
  <c r="R1646" i="55"/>
  <c r="Q1646" i="55"/>
  <c r="P1646" i="55"/>
  <c r="R1645" i="55"/>
  <c r="Q1645" i="55"/>
  <c r="P1645" i="55"/>
  <c r="R1644" i="55"/>
  <c r="Q1644" i="55"/>
  <c r="P1644" i="55"/>
  <c r="R1643" i="55"/>
  <c r="Q1643" i="55"/>
  <c r="P1643" i="55"/>
  <c r="R1642" i="55"/>
  <c r="Q1642" i="55"/>
  <c r="P1642" i="55"/>
  <c r="R1641" i="55"/>
  <c r="Q1641" i="55"/>
  <c r="P1641" i="55"/>
  <c r="R1640" i="55"/>
  <c r="Q1640" i="55"/>
  <c r="P1640" i="55"/>
  <c r="R1639" i="55"/>
  <c r="Q1639" i="55"/>
  <c r="P1639" i="55"/>
  <c r="R1638" i="55"/>
  <c r="Q1638" i="55"/>
  <c r="P1638" i="55"/>
  <c r="R1637" i="55"/>
  <c r="Q1637" i="55"/>
  <c r="P1637" i="55"/>
  <c r="R1636" i="55"/>
  <c r="Q1636" i="55"/>
  <c r="P1636" i="55"/>
  <c r="R1635" i="55"/>
  <c r="Q1635" i="55"/>
  <c r="P1635" i="55"/>
  <c r="R1634" i="55"/>
  <c r="Q1634" i="55"/>
  <c r="P1634" i="55"/>
  <c r="R1633" i="55"/>
  <c r="Q1633" i="55"/>
  <c r="P1633" i="55"/>
  <c r="R1632" i="55"/>
  <c r="Q1632" i="55"/>
  <c r="P1632" i="55"/>
  <c r="R1631" i="55"/>
  <c r="Q1631" i="55"/>
  <c r="P1631" i="55"/>
  <c r="R1630" i="55"/>
  <c r="Q1630" i="55"/>
  <c r="P1630" i="55"/>
  <c r="R1629" i="55"/>
  <c r="Q1629" i="55"/>
  <c r="P1629" i="55"/>
  <c r="R1628" i="55"/>
  <c r="Q1628" i="55"/>
  <c r="P1628" i="55"/>
  <c r="R1627" i="55"/>
  <c r="Q1627" i="55"/>
  <c r="P1627" i="55"/>
  <c r="R1626" i="55"/>
  <c r="Q1626" i="55"/>
  <c r="P1626" i="55"/>
  <c r="R1625" i="55"/>
  <c r="Q1625" i="55"/>
  <c r="P1625" i="55"/>
  <c r="R1624" i="55"/>
  <c r="Q1624" i="55"/>
  <c r="P1624" i="55"/>
  <c r="R1623" i="55"/>
  <c r="Q1623" i="55"/>
  <c r="P1623" i="55"/>
  <c r="R1622" i="55"/>
  <c r="Q1622" i="55"/>
  <c r="P1622" i="55"/>
  <c r="R1621" i="55"/>
  <c r="Q1621" i="55"/>
  <c r="P1621" i="55"/>
  <c r="R1620" i="55"/>
  <c r="Q1620" i="55"/>
  <c r="P1620" i="55"/>
  <c r="R1619" i="55"/>
  <c r="Q1619" i="55"/>
  <c r="P1619" i="55"/>
  <c r="R1618" i="55"/>
  <c r="Q1618" i="55"/>
  <c r="P1618" i="55"/>
  <c r="R1617" i="55"/>
  <c r="Q1617" i="55"/>
  <c r="P1617" i="55"/>
  <c r="R1616" i="55"/>
  <c r="Q1616" i="55"/>
  <c r="P1616" i="55"/>
  <c r="R1615" i="55"/>
  <c r="Q1615" i="55"/>
  <c r="P1615" i="55"/>
  <c r="R1614" i="55"/>
  <c r="Q1614" i="55"/>
  <c r="P1614" i="55"/>
  <c r="R1613" i="55"/>
  <c r="Q1613" i="55"/>
  <c r="P1613" i="55"/>
  <c r="R1612" i="55"/>
  <c r="Q1612" i="55"/>
  <c r="P1612" i="55"/>
  <c r="R1611" i="55"/>
  <c r="Q1611" i="55"/>
  <c r="P1611" i="55"/>
  <c r="R1610" i="55"/>
  <c r="Q1610" i="55"/>
  <c r="P1610" i="55"/>
  <c r="R1609" i="55"/>
  <c r="Q1609" i="55"/>
  <c r="P1609" i="55"/>
  <c r="R1608" i="55"/>
  <c r="Q1608" i="55"/>
  <c r="P1608" i="55"/>
  <c r="R1607" i="55"/>
  <c r="Q1607" i="55"/>
  <c r="P1607" i="55"/>
  <c r="R1606" i="55"/>
  <c r="Q1606" i="55"/>
  <c r="P1606" i="55"/>
  <c r="R1605" i="55"/>
  <c r="Q1605" i="55"/>
  <c r="P1605" i="55"/>
  <c r="R1604" i="55"/>
  <c r="Q1604" i="55"/>
  <c r="P1604" i="55"/>
  <c r="R1603" i="55"/>
  <c r="Q1603" i="55"/>
  <c r="P1603" i="55"/>
  <c r="R1602" i="55"/>
  <c r="Q1602" i="55"/>
  <c r="P1602" i="55"/>
  <c r="R1601" i="55"/>
  <c r="Q1601" i="55"/>
  <c r="P1601" i="55"/>
  <c r="R1600" i="55"/>
  <c r="Q1600" i="55"/>
  <c r="P1600" i="55"/>
  <c r="R1599" i="55"/>
  <c r="Q1599" i="55"/>
  <c r="P1599" i="55"/>
  <c r="R1598" i="55"/>
  <c r="Q1598" i="55"/>
  <c r="P1598" i="55"/>
  <c r="R1597" i="55"/>
  <c r="Q1597" i="55"/>
  <c r="P1597" i="55"/>
  <c r="R1596" i="55"/>
  <c r="Q1596" i="55"/>
  <c r="P1596" i="55"/>
  <c r="R1595" i="55"/>
  <c r="Q1595" i="55"/>
  <c r="P1595" i="55"/>
  <c r="R1594" i="55"/>
  <c r="Q1594" i="55"/>
  <c r="P1594" i="55"/>
  <c r="R1593" i="55"/>
  <c r="Q1593" i="55"/>
  <c r="P1593" i="55"/>
  <c r="R1592" i="55"/>
  <c r="Q1592" i="55"/>
  <c r="P1592" i="55"/>
  <c r="R1591" i="55"/>
  <c r="Q1591" i="55"/>
  <c r="P1591" i="55"/>
  <c r="R1590" i="55"/>
  <c r="Q1590" i="55"/>
  <c r="P1590" i="55"/>
  <c r="R1589" i="55"/>
  <c r="Q1589" i="55"/>
  <c r="P1589" i="55"/>
  <c r="R1588" i="55"/>
  <c r="Q1588" i="55"/>
  <c r="P1588" i="55"/>
  <c r="R1587" i="55"/>
  <c r="Q1587" i="55"/>
  <c r="P1587" i="55"/>
  <c r="R1586" i="55"/>
  <c r="Q1586" i="55"/>
  <c r="P1586" i="55"/>
  <c r="R1585" i="55"/>
  <c r="Q1585" i="55"/>
  <c r="P1585" i="55"/>
  <c r="R1584" i="55"/>
  <c r="Q1584" i="55"/>
  <c r="P1584" i="55"/>
  <c r="R1583" i="55"/>
  <c r="Q1583" i="55"/>
  <c r="P1583" i="55"/>
  <c r="R1582" i="55"/>
  <c r="Q1582" i="55"/>
  <c r="P1582" i="55"/>
  <c r="R1581" i="55"/>
  <c r="Q1581" i="55"/>
  <c r="P1581" i="55"/>
  <c r="R1580" i="55"/>
  <c r="Q1580" i="55"/>
  <c r="P1580" i="55"/>
  <c r="R1579" i="55"/>
  <c r="Q1579" i="55"/>
  <c r="P1579" i="55"/>
  <c r="R1578" i="55"/>
  <c r="Q1578" i="55"/>
  <c r="P1578" i="55"/>
  <c r="R1577" i="55"/>
  <c r="Q1577" i="55"/>
  <c r="P1577" i="55"/>
  <c r="R1576" i="55"/>
  <c r="Q1576" i="55"/>
  <c r="P1576" i="55"/>
  <c r="R1575" i="55"/>
  <c r="Q1575" i="55"/>
  <c r="P1575" i="55"/>
  <c r="R1574" i="55"/>
  <c r="Q1574" i="55"/>
  <c r="P1574" i="55"/>
  <c r="R1573" i="55"/>
  <c r="Q1573" i="55"/>
  <c r="P1573" i="55"/>
  <c r="R1572" i="55"/>
  <c r="Q1572" i="55"/>
  <c r="P1572" i="55"/>
  <c r="R1571" i="55"/>
  <c r="Q1571" i="55"/>
  <c r="P1571" i="55"/>
  <c r="R1570" i="55"/>
  <c r="Q1570" i="55"/>
  <c r="P1570" i="55"/>
  <c r="R1569" i="55"/>
  <c r="Q1569" i="55"/>
  <c r="P1569" i="55"/>
  <c r="R1568" i="55"/>
  <c r="Q1568" i="55"/>
  <c r="P1568" i="55"/>
  <c r="R1567" i="55"/>
  <c r="Q1567" i="55"/>
  <c r="P1567" i="55"/>
  <c r="R1566" i="55"/>
  <c r="Q1566" i="55"/>
  <c r="P1566" i="55"/>
  <c r="R1565" i="55"/>
  <c r="Q1565" i="55"/>
  <c r="P1565" i="55"/>
  <c r="R1564" i="55"/>
  <c r="Q1564" i="55"/>
  <c r="P1564" i="55"/>
  <c r="R1563" i="55"/>
  <c r="Q1563" i="55"/>
  <c r="P1563" i="55"/>
  <c r="R1562" i="55"/>
  <c r="Q1562" i="55"/>
  <c r="P1562" i="55"/>
  <c r="R1561" i="55"/>
  <c r="Q1561" i="55"/>
  <c r="P1561" i="55"/>
  <c r="R1560" i="55"/>
  <c r="Q1560" i="55"/>
  <c r="P1560" i="55"/>
  <c r="R1559" i="55"/>
  <c r="Q1559" i="55"/>
  <c r="P1559" i="55"/>
  <c r="R1558" i="55"/>
  <c r="Q1558" i="55"/>
  <c r="P1558" i="55"/>
  <c r="R1557" i="55"/>
  <c r="Q1557" i="55"/>
  <c r="P1557" i="55"/>
  <c r="R1556" i="55"/>
  <c r="Q1556" i="55"/>
  <c r="P1556" i="55"/>
  <c r="R1555" i="55"/>
  <c r="Q1555" i="55"/>
  <c r="P1555" i="55"/>
  <c r="R1554" i="55"/>
  <c r="Q1554" i="55"/>
  <c r="P1554" i="55"/>
  <c r="R1553" i="55"/>
  <c r="Q1553" i="55"/>
  <c r="P1553" i="55"/>
  <c r="R1552" i="55"/>
  <c r="Q1552" i="55"/>
  <c r="P1552" i="55"/>
  <c r="R1551" i="55"/>
  <c r="Q1551" i="55"/>
  <c r="P1551" i="55"/>
  <c r="R1550" i="55"/>
  <c r="Q1550" i="55"/>
  <c r="P1550" i="55"/>
  <c r="R1549" i="55"/>
  <c r="Q1549" i="55"/>
  <c r="P1549" i="55"/>
  <c r="R1548" i="55"/>
  <c r="Q1548" i="55"/>
  <c r="P1548" i="55"/>
  <c r="R1547" i="55"/>
  <c r="Q1547" i="55"/>
  <c r="P1547" i="55"/>
  <c r="R1546" i="55"/>
  <c r="Q1546" i="55"/>
  <c r="P1546" i="55"/>
  <c r="R1545" i="55"/>
  <c r="Q1545" i="55"/>
  <c r="P1545" i="55"/>
  <c r="R1544" i="55"/>
  <c r="Q1544" i="55"/>
  <c r="P1544" i="55"/>
  <c r="R1543" i="55"/>
  <c r="Q1543" i="55"/>
  <c r="P1543" i="55"/>
  <c r="R1542" i="55"/>
  <c r="Q1542" i="55"/>
  <c r="P1542" i="55"/>
  <c r="R1541" i="55"/>
  <c r="Q1541" i="55"/>
  <c r="P1541" i="55"/>
  <c r="R1540" i="55"/>
  <c r="Q1540" i="55"/>
  <c r="P1540" i="55"/>
  <c r="R1539" i="55"/>
  <c r="Q1539" i="55"/>
  <c r="P1539" i="55"/>
  <c r="R1538" i="55"/>
  <c r="Q1538" i="55"/>
  <c r="P1538" i="55"/>
  <c r="R1537" i="55"/>
  <c r="Q1537" i="55"/>
  <c r="P1537" i="55"/>
  <c r="R1536" i="55"/>
  <c r="Q1536" i="55"/>
  <c r="P1536" i="55"/>
  <c r="R1535" i="55"/>
  <c r="Q1535" i="55"/>
  <c r="P1535" i="55"/>
  <c r="R1534" i="55"/>
  <c r="Q1534" i="55"/>
  <c r="P1534" i="55"/>
  <c r="R1533" i="55"/>
  <c r="Q1533" i="55"/>
  <c r="P1533" i="55"/>
  <c r="R1532" i="55"/>
  <c r="Q1532" i="55"/>
  <c r="P1532" i="55"/>
  <c r="R1531" i="55"/>
  <c r="Q1531" i="55"/>
  <c r="P1531" i="55"/>
  <c r="R1530" i="55"/>
  <c r="Q1530" i="55"/>
  <c r="P1530" i="55"/>
  <c r="R1529" i="55"/>
  <c r="Q1529" i="55"/>
  <c r="P1529" i="55"/>
  <c r="R1528" i="55"/>
  <c r="Q1528" i="55"/>
  <c r="P1528" i="55"/>
  <c r="R1527" i="55"/>
  <c r="Q1527" i="55"/>
  <c r="P1527" i="55"/>
  <c r="R1526" i="55"/>
  <c r="Q1526" i="55"/>
  <c r="P1526" i="55"/>
  <c r="R1525" i="55"/>
  <c r="Q1525" i="55"/>
  <c r="P1525" i="55"/>
  <c r="R1524" i="55"/>
  <c r="Q1524" i="55"/>
  <c r="P1524" i="55"/>
  <c r="R1523" i="55"/>
  <c r="Q1523" i="55"/>
  <c r="P1523" i="55"/>
  <c r="R1522" i="55"/>
  <c r="Q1522" i="55"/>
  <c r="P1522" i="55"/>
  <c r="R1521" i="55"/>
  <c r="Q1521" i="55"/>
  <c r="P1521" i="55"/>
  <c r="R1520" i="55"/>
  <c r="Q1520" i="55"/>
  <c r="P1520" i="55"/>
  <c r="R1519" i="55"/>
  <c r="Q1519" i="55"/>
  <c r="P1519" i="55"/>
  <c r="R1518" i="55"/>
  <c r="Q1518" i="55"/>
  <c r="P1518" i="55"/>
  <c r="R1517" i="55"/>
  <c r="Q1517" i="55"/>
  <c r="P1517" i="55"/>
  <c r="R1516" i="55"/>
  <c r="Q1516" i="55"/>
  <c r="P1516" i="55"/>
  <c r="R1515" i="55"/>
  <c r="Q1515" i="55"/>
  <c r="P1515" i="55"/>
  <c r="R1514" i="55"/>
  <c r="Q1514" i="55"/>
  <c r="P1514" i="55"/>
  <c r="R1513" i="55"/>
  <c r="Q1513" i="55"/>
  <c r="P1513" i="55"/>
  <c r="R1512" i="55"/>
  <c r="Q1512" i="55"/>
  <c r="P1512" i="55"/>
  <c r="R1511" i="55"/>
  <c r="Q1511" i="55"/>
  <c r="P1511" i="55"/>
  <c r="R1510" i="55"/>
  <c r="Q1510" i="55"/>
  <c r="P1510" i="55"/>
  <c r="R1509" i="55"/>
  <c r="Q1509" i="55"/>
  <c r="P1509" i="55"/>
  <c r="R1508" i="55"/>
  <c r="Q1508" i="55"/>
  <c r="P1508" i="55"/>
  <c r="R1507" i="55"/>
  <c r="Q1507" i="55"/>
  <c r="P1507" i="55"/>
  <c r="R1506" i="55"/>
  <c r="Q1506" i="55"/>
  <c r="P1506" i="55"/>
  <c r="R1505" i="55"/>
  <c r="Q1505" i="55"/>
  <c r="P1505" i="55"/>
  <c r="R1504" i="55"/>
  <c r="Q1504" i="55"/>
  <c r="P1504" i="55"/>
  <c r="R1503" i="55"/>
  <c r="Q1503" i="55"/>
  <c r="P1503" i="55"/>
  <c r="R1502" i="55"/>
  <c r="Q1502" i="55"/>
  <c r="P1502" i="55"/>
  <c r="R1501" i="55"/>
  <c r="Q1501" i="55"/>
  <c r="P1501" i="55"/>
  <c r="R1500" i="55"/>
  <c r="Q1500" i="55"/>
  <c r="P1500" i="55"/>
  <c r="R1499" i="55"/>
  <c r="Q1499" i="55"/>
  <c r="P1499" i="55"/>
  <c r="R1498" i="55"/>
  <c r="Q1498" i="55"/>
  <c r="P1498" i="55"/>
  <c r="R1497" i="55"/>
  <c r="Q1497" i="55"/>
  <c r="P1497" i="55"/>
  <c r="R1496" i="55"/>
  <c r="Q1496" i="55"/>
  <c r="P1496" i="55"/>
  <c r="R1495" i="55"/>
  <c r="Q1495" i="55"/>
  <c r="P1495" i="55"/>
  <c r="R1494" i="55"/>
  <c r="Q1494" i="55"/>
  <c r="P1494" i="55"/>
  <c r="R1493" i="55"/>
  <c r="Q1493" i="55"/>
  <c r="P1493" i="55"/>
  <c r="R1492" i="55"/>
  <c r="Q1492" i="55"/>
  <c r="P1492" i="55"/>
  <c r="R1491" i="55"/>
  <c r="Q1491" i="55"/>
  <c r="P1491" i="55"/>
  <c r="R1490" i="55"/>
  <c r="Q1490" i="55"/>
  <c r="P1490" i="55"/>
  <c r="R1489" i="55"/>
  <c r="Q1489" i="55"/>
  <c r="P1489" i="55"/>
  <c r="R1488" i="55"/>
  <c r="Q1488" i="55"/>
  <c r="P1488" i="55"/>
  <c r="R1487" i="55"/>
  <c r="Q1487" i="55"/>
  <c r="P1487" i="55"/>
  <c r="R1486" i="55"/>
  <c r="Q1486" i="55"/>
  <c r="P1486" i="55"/>
  <c r="R1485" i="55"/>
  <c r="Q1485" i="55"/>
  <c r="P1485" i="55"/>
  <c r="R1484" i="55"/>
  <c r="Q1484" i="55"/>
  <c r="P1484" i="55"/>
  <c r="R1483" i="55"/>
  <c r="Q1483" i="55"/>
  <c r="P1483" i="55"/>
  <c r="R1482" i="55"/>
  <c r="Q1482" i="55"/>
  <c r="P1482" i="55"/>
  <c r="R1481" i="55"/>
  <c r="Q1481" i="55"/>
  <c r="P1481" i="55"/>
  <c r="R1480" i="55"/>
  <c r="Q1480" i="55"/>
  <c r="P1480" i="55"/>
  <c r="R1479" i="55"/>
  <c r="Q1479" i="55"/>
  <c r="P1479" i="55"/>
  <c r="R1478" i="55"/>
  <c r="Q1478" i="55"/>
  <c r="P1478" i="55"/>
  <c r="R1477" i="55"/>
  <c r="Q1477" i="55"/>
  <c r="P1477" i="55"/>
  <c r="R1476" i="55"/>
  <c r="Q1476" i="55"/>
  <c r="P1476" i="55"/>
  <c r="R1475" i="55"/>
  <c r="Q1475" i="55"/>
  <c r="P1475" i="55"/>
  <c r="R1474" i="55"/>
  <c r="Q1474" i="55"/>
  <c r="P1474" i="55"/>
  <c r="R1473" i="55"/>
  <c r="Q1473" i="55"/>
  <c r="P1473" i="55"/>
  <c r="R1472" i="55"/>
  <c r="Q1472" i="55"/>
  <c r="P1472" i="55"/>
  <c r="R1471" i="55"/>
  <c r="Q1471" i="55"/>
  <c r="P1471" i="55"/>
  <c r="R1470" i="55"/>
  <c r="Q1470" i="55"/>
  <c r="P1470" i="55"/>
  <c r="R1469" i="55"/>
  <c r="Q1469" i="55"/>
  <c r="P1469" i="55"/>
  <c r="R1468" i="55"/>
  <c r="Q1468" i="55"/>
  <c r="P1468" i="55"/>
  <c r="R1467" i="55"/>
  <c r="Q1467" i="55"/>
  <c r="P1467" i="55"/>
  <c r="R1466" i="55"/>
  <c r="Q1466" i="55"/>
  <c r="P1466" i="55"/>
  <c r="R1465" i="55"/>
  <c r="Q1465" i="55"/>
  <c r="P1465" i="55"/>
  <c r="R1464" i="55"/>
  <c r="Q1464" i="55"/>
  <c r="P1464" i="55"/>
  <c r="R1463" i="55"/>
  <c r="Q1463" i="55"/>
  <c r="P1463" i="55"/>
  <c r="R1462" i="55"/>
  <c r="Q1462" i="55"/>
  <c r="P1462" i="55"/>
  <c r="R1461" i="55"/>
  <c r="Q1461" i="55"/>
  <c r="P1461" i="55"/>
  <c r="R1460" i="55"/>
  <c r="Q1460" i="55"/>
  <c r="P1460" i="55"/>
  <c r="R1459" i="55"/>
  <c r="Q1459" i="55"/>
  <c r="P1459" i="55"/>
  <c r="R1458" i="55"/>
  <c r="Q1458" i="55"/>
  <c r="P1458" i="55"/>
  <c r="R1457" i="55"/>
  <c r="Q1457" i="55"/>
  <c r="P1457" i="55"/>
  <c r="R1456" i="55"/>
  <c r="Q1456" i="55"/>
  <c r="P1456" i="55"/>
  <c r="R1455" i="55"/>
  <c r="Q1455" i="55"/>
  <c r="P1455" i="55"/>
  <c r="R1454" i="55"/>
  <c r="Q1454" i="55"/>
  <c r="P1454" i="55"/>
  <c r="R1453" i="55"/>
  <c r="Q1453" i="55"/>
  <c r="P1453" i="55"/>
  <c r="R1452" i="55"/>
  <c r="Q1452" i="55"/>
  <c r="P1452" i="55"/>
  <c r="R1451" i="55"/>
  <c r="Q1451" i="55"/>
  <c r="P1451" i="55"/>
  <c r="R1450" i="55"/>
  <c r="Q1450" i="55"/>
  <c r="P1450" i="55"/>
  <c r="R1449" i="55"/>
  <c r="Q1449" i="55"/>
  <c r="P1449" i="55"/>
  <c r="R1448" i="55"/>
  <c r="Q1448" i="55"/>
  <c r="P1448" i="55"/>
  <c r="R1447" i="55"/>
  <c r="Q1447" i="55"/>
  <c r="P1447" i="55"/>
  <c r="R1446" i="55"/>
  <c r="Q1446" i="55"/>
  <c r="P1446" i="55"/>
  <c r="R1445" i="55"/>
  <c r="Q1445" i="55"/>
  <c r="P1445" i="55"/>
  <c r="R1444" i="55"/>
  <c r="Q1444" i="55"/>
  <c r="P1444" i="55"/>
  <c r="R1443" i="55"/>
  <c r="Q1443" i="55"/>
  <c r="P1443" i="55"/>
  <c r="R1442" i="55"/>
  <c r="Q1442" i="55"/>
  <c r="P1442" i="55"/>
  <c r="R1441" i="55"/>
  <c r="Q1441" i="55"/>
  <c r="P1441" i="55"/>
  <c r="R1440" i="55"/>
  <c r="Q1440" i="55"/>
  <c r="P1440" i="55"/>
  <c r="R1439" i="55"/>
  <c r="Q1439" i="55"/>
  <c r="P1439" i="55"/>
  <c r="R1438" i="55"/>
  <c r="Q1438" i="55"/>
  <c r="P1438" i="55"/>
  <c r="R1437" i="55"/>
  <c r="Q1437" i="55"/>
  <c r="P1437" i="55"/>
  <c r="R1436" i="55"/>
  <c r="Q1436" i="55"/>
  <c r="P1436" i="55"/>
  <c r="R1435" i="55"/>
  <c r="Q1435" i="55"/>
  <c r="P1435" i="55"/>
  <c r="R1434" i="55"/>
  <c r="Q1434" i="55"/>
  <c r="P1434" i="55"/>
  <c r="R1433" i="55"/>
  <c r="Q1433" i="55"/>
  <c r="P1433" i="55"/>
  <c r="R1432" i="55"/>
  <c r="Q1432" i="55"/>
  <c r="P1432" i="55"/>
  <c r="R1431" i="55"/>
  <c r="Q1431" i="55"/>
  <c r="P1431" i="55"/>
  <c r="R1430" i="55"/>
  <c r="Q1430" i="55"/>
  <c r="P1430" i="55"/>
  <c r="R1429" i="55"/>
  <c r="Q1429" i="55"/>
  <c r="P1429" i="55"/>
  <c r="R1428" i="55"/>
  <c r="Q1428" i="55"/>
  <c r="P1428" i="55"/>
  <c r="R1427" i="55"/>
  <c r="Q1427" i="55"/>
  <c r="P1427" i="55"/>
  <c r="R1426" i="55"/>
  <c r="Q1426" i="55"/>
  <c r="P1426" i="55"/>
  <c r="R1425" i="55"/>
  <c r="Q1425" i="55"/>
  <c r="P1425" i="55"/>
  <c r="R1424" i="55"/>
  <c r="Q1424" i="55"/>
  <c r="P1424" i="55"/>
  <c r="R1423" i="55"/>
  <c r="Q1423" i="55"/>
  <c r="P1423" i="55"/>
  <c r="R1422" i="55"/>
  <c r="Q1422" i="55"/>
  <c r="P1422" i="55"/>
  <c r="R1421" i="55"/>
  <c r="Q1421" i="55"/>
  <c r="P1421" i="55"/>
  <c r="R1420" i="55"/>
  <c r="Q1420" i="55"/>
  <c r="P1420" i="55"/>
  <c r="R1419" i="55"/>
  <c r="Q1419" i="55"/>
  <c r="P1419" i="55"/>
  <c r="R1418" i="55"/>
  <c r="Q1418" i="55"/>
  <c r="P1418" i="55"/>
  <c r="R1417" i="55"/>
  <c r="Q1417" i="55"/>
  <c r="P1417" i="55"/>
  <c r="R1416" i="55"/>
  <c r="Q1416" i="55"/>
  <c r="P1416" i="55"/>
  <c r="R1415" i="55"/>
  <c r="Q1415" i="55"/>
  <c r="P1415" i="55"/>
  <c r="R1414" i="55"/>
  <c r="Q1414" i="55"/>
  <c r="P1414" i="55"/>
  <c r="R1413" i="55"/>
  <c r="Q1413" i="55"/>
  <c r="P1413" i="55"/>
  <c r="R1412" i="55"/>
  <c r="Q1412" i="55"/>
  <c r="P1412" i="55"/>
  <c r="R1411" i="55"/>
  <c r="Q1411" i="55"/>
  <c r="P1411" i="55"/>
  <c r="R1410" i="55"/>
  <c r="Q1410" i="55"/>
  <c r="P1410" i="55"/>
  <c r="R1409" i="55"/>
  <c r="Q1409" i="55"/>
  <c r="P1409" i="55"/>
  <c r="R1408" i="55"/>
  <c r="Q1408" i="55"/>
  <c r="P1408" i="55"/>
  <c r="R1407" i="55"/>
  <c r="Q1407" i="55"/>
  <c r="P1407" i="55"/>
  <c r="R1406" i="55"/>
  <c r="Q1406" i="55"/>
  <c r="P1406" i="55"/>
  <c r="R1405" i="55"/>
  <c r="Q1405" i="55"/>
  <c r="P1405" i="55"/>
  <c r="R1404" i="55"/>
  <c r="Q1404" i="55"/>
  <c r="P1404" i="55"/>
  <c r="R1403" i="55"/>
  <c r="Q1403" i="55"/>
  <c r="P1403" i="55"/>
  <c r="R1402" i="55"/>
  <c r="Q1402" i="55"/>
  <c r="P1402" i="55"/>
  <c r="R1401" i="55"/>
  <c r="Q1401" i="55"/>
  <c r="P1401" i="55"/>
  <c r="R1400" i="55"/>
  <c r="Q1400" i="55"/>
  <c r="P1400" i="55"/>
  <c r="R1399" i="55"/>
  <c r="Q1399" i="55"/>
  <c r="P1399" i="55"/>
  <c r="R1398" i="55"/>
  <c r="Q1398" i="55"/>
  <c r="P1398" i="55"/>
  <c r="R1397" i="55"/>
  <c r="Q1397" i="55"/>
  <c r="P1397" i="55"/>
  <c r="R1396" i="55"/>
  <c r="Q1396" i="55"/>
  <c r="P1396" i="55"/>
  <c r="R1395" i="55"/>
  <c r="Q1395" i="55"/>
  <c r="P1395" i="55"/>
  <c r="R1394" i="55"/>
  <c r="Q1394" i="55"/>
  <c r="P1394" i="55"/>
  <c r="R1393" i="55"/>
  <c r="Q1393" i="55"/>
  <c r="P1393" i="55"/>
  <c r="R1392" i="55"/>
  <c r="Q1392" i="55"/>
  <c r="P1392" i="55"/>
  <c r="R1391" i="55"/>
  <c r="Q1391" i="55"/>
  <c r="P1391" i="55"/>
  <c r="R1390" i="55"/>
  <c r="Q1390" i="55"/>
  <c r="P1390" i="55"/>
  <c r="R1389" i="55"/>
  <c r="Q1389" i="55"/>
  <c r="P1389" i="55"/>
  <c r="R1388" i="55"/>
  <c r="Q1388" i="55"/>
  <c r="P1388" i="55"/>
  <c r="R1387" i="55"/>
  <c r="Q1387" i="55"/>
  <c r="P1387" i="55"/>
  <c r="R1386" i="55"/>
  <c r="Q1386" i="55"/>
  <c r="P1386" i="55"/>
  <c r="R1385" i="55"/>
  <c r="Q1385" i="55"/>
  <c r="P1385" i="55"/>
  <c r="R1384" i="55"/>
  <c r="Q1384" i="55"/>
  <c r="P1384" i="55"/>
  <c r="R1383" i="55"/>
  <c r="Q1383" i="55"/>
  <c r="P1383" i="55"/>
  <c r="R1382" i="55"/>
  <c r="Q1382" i="55"/>
  <c r="P1382" i="55"/>
  <c r="R1381" i="55"/>
  <c r="Q1381" i="55"/>
  <c r="P1381" i="55"/>
  <c r="R1380" i="55"/>
  <c r="Q1380" i="55"/>
  <c r="P1380" i="55"/>
  <c r="R1379" i="55"/>
  <c r="Q1379" i="55"/>
  <c r="P1379" i="55"/>
  <c r="R1378" i="55"/>
  <c r="Q1378" i="55"/>
  <c r="P1378" i="55"/>
  <c r="R1377" i="55"/>
  <c r="Q1377" i="55"/>
  <c r="P1377" i="55"/>
  <c r="R1376" i="55"/>
  <c r="Q1376" i="55"/>
  <c r="P1376" i="55"/>
  <c r="R1375" i="55"/>
  <c r="Q1375" i="55"/>
  <c r="P1375" i="55"/>
  <c r="R1374" i="55"/>
  <c r="Q1374" i="55"/>
  <c r="P1374" i="55"/>
  <c r="R1373" i="55"/>
  <c r="Q1373" i="55"/>
  <c r="P1373" i="55"/>
  <c r="R1372" i="55"/>
  <c r="Q1372" i="55"/>
  <c r="P1372" i="55"/>
  <c r="R1371" i="55"/>
  <c r="Q1371" i="55"/>
  <c r="P1371" i="55"/>
  <c r="R1370" i="55"/>
  <c r="Q1370" i="55"/>
  <c r="P1370" i="55"/>
  <c r="R1369" i="55"/>
  <c r="Q1369" i="55"/>
  <c r="P1369" i="55"/>
  <c r="R1368" i="55"/>
  <c r="Q1368" i="55"/>
  <c r="P1368" i="55"/>
  <c r="R1367" i="55"/>
  <c r="Q1367" i="55"/>
  <c r="P1367" i="55"/>
  <c r="R1366" i="55"/>
  <c r="Q1366" i="55"/>
  <c r="P1366" i="55"/>
  <c r="R1365" i="55"/>
  <c r="Q1365" i="55"/>
  <c r="P1365" i="55"/>
  <c r="R1364" i="55"/>
  <c r="Q1364" i="55"/>
  <c r="P1364" i="55"/>
  <c r="R1363" i="55"/>
  <c r="Q1363" i="55"/>
  <c r="P1363" i="55"/>
  <c r="R1362" i="55"/>
  <c r="Q1362" i="55"/>
  <c r="P1362" i="55"/>
  <c r="R1361" i="55"/>
  <c r="Q1361" i="55"/>
  <c r="P1361" i="55"/>
  <c r="R1360" i="55"/>
  <c r="Q1360" i="55"/>
  <c r="P1360" i="55"/>
  <c r="R1359" i="55"/>
  <c r="Q1359" i="55"/>
  <c r="P1359" i="55"/>
  <c r="R1358" i="55"/>
  <c r="Q1358" i="55"/>
  <c r="P1358" i="55"/>
  <c r="R1357" i="55"/>
  <c r="Q1357" i="55"/>
  <c r="P1357" i="55"/>
  <c r="R1356" i="55"/>
  <c r="Q1356" i="55"/>
  <c r="P1356" i="55"/>
  <c r="R1355" i="55"/>
  <c r="Q1355" i="55"/>
  <c r="P1355" i="55"/>
  <c r="R1354" i="55"/>
  <c r="Q1354" i="55"/>
  <c r="P1354" i="55"/>
  <c r="R1353" i="55"/>
  <c r="Q1353" i="55"/>
  <c r="P1353" i="55"/>
  <c r="R1352" i="55"/>
  <c r="Q1352" i="55"/>
  <c r="P1352" i="55"/>
  <c r="R1351" i="55"/>
  <c r="Q1351" i="55"/>
  <c r="P1351" i="55"/>
  <c r="R1350" i="55"/>
  <c r="Q1350" i="55"/>
  <c r="P1350" i="55"/>
  <c r="R1349" i="55"/>
  <c r="Q1349" i="55"/>
  <c r="P1349" i="55"/>
  <c r="R1348" i="55"/>
  <c r="Q1348" i="55"/>
  <c r="P1348" i="55"/>
  <c r="R1347" i="55"/>
  <c r="Q1347" i="55"/>
  <c r="P1347" i="55"/>
  <c r="R1346" i="55"/>
  <c r="Q1346" i="55"/>
  <c r="P1346" i="55"/>
  <c r="R1345" i="55"/>
  <c r="Q1345" i="55"/>
  <c r="P1345" i="55"/>
  <c r="R1344" i="55"/>
  <c r="Q1344" i="55"/>
  <c r="P1344" i="55"/>
  <c r="R1343" i="55"/>
  <c r="Q1343" i="55"/>
  <c r="P1343" i="55"/>
  <c r="R1342" i="55"/>
  <c r="Q1342" i="55"/>
  <c r="P1342" i="55"/>
  <c r="R1341" i="55"/>
  <c r="Q1341" i="55"/>
  <c r="P1341" i="55"/>
  <c r="R1340" i="55"/>
  <c r="Q1340" i="55"/>
  <c r="P1340" i="55"/>
  <c r="R1339" i="55"/>
  <c r="Q1339" i="55"/>
  <c r="P1339" i="55"/>
  <c r="R1338" i="55"/>
  <c r="Q1338" i="55"/>
  <c r="P1338" i="55"/>
  <c r="R1337" i="55"/>
  <c r="Q1337" i="55"/>
  <c r="P1337" i="55"/>
  <c r="R1336" i="55"/>
  <c r="Q1336" i="55"/>
  <c r="P1336" i="55"/>
  <c r="R1335" i="55"/>
  <c r="Q1335" i="55"/>
  <c r="P1335" i="55"/>
  <c r="R1334" i="55"/>
  <c r="Q1334" i="55"/>
  <c r="P1334" i="55"/>
  <c r="R1333" i="55"/>
  <c r="Q1333" i="55"/>
  <c r="P1333" i="55"/>
  <c r="R1332" i="55"/>
  <c r="Q1332" i="55"/>
  <c r="P1332" i="55"/>
  <c r="R1331" i="55"/>
  <c r="Q1331" i="55"/>
  <c r="P1331" i="55"/>
  <c r="R1330" i="55"/>
  <c r="Q1330" i="55"/>
  <c r="P1330" i="55"/>
  <c r="R1329" i="55"/>
  <c r="Q1329" i="55"/>
  <c r="P1329" i="55"/>
  <c r="R1328" i="55"/>
  <c r="Q1328" i="55"/>
  <c r="P1328" i="55"/>
  <c r="R1327" i="55"/>
  <c r="Q1327" i="55"/>
  <c r="P1327" i="55"/>
  <c r="R1326" i="55"/>
  <c r="Q1326" i="55"/>
  <c r="P1326" i="55"/>
  <c r="R1325" i="55"/>
  <c r="Q1325" i="55"/>
  <c r="P1325" i="55"/>
  <c r="R1324" i="55"/>
  <c r="Q1324" i="55"/>
  <c r="P1324" i="55"/>
  <c r="R1323" i="55"/>
  <c r="Q1323" i="55"/>
  <c r="P1323" i="55"/>
  <c r="R1322" i="55"/>
  <c r="Q1322" i="55"/>
  <c r="P1322" i="55"/>
  <c r="R1321" i="55"/>
  <c r="Q1321" i="55"/>
  <c r="P1321" i="55"/>
  <c r="R1320" i="55"/>
  <c r="Q1320" i="55"/>
  <c r="P1320" i="55"/>
  <c r="R1319" i="55"/>
  <c r="Q1319" i="55"/>
  <c r="P1319" i="55"/>
  <c r="R1318" i="55"/>
  <c r="Q1318" i="55"/>
  <c r="P1318" i="55"/>
  <c r="R1317" i="55"/>
  <c r="Q1317" i="55"/>
  <c r="P1317" i="55"/>
  <c r="R1316" i="55"/>
  <c r="Q1316" i="55"/>
  <c r="P1316" i="55"/>
  <c r="R1315" i="55"/>
  <c r="Q1315" i="55"/>
  <c r="P1315" i="55"/>
  <c r="R1314" i="55"/>
  <c r="Q1314" i="55"/>
  <c r="P1314" i="55"/>
  <c r="R1313" i="55"/>
  <c r="Q1313" i="55"/>
  <c r="P1313" i="55"/>
  <c r="R1312" i="55"/>
  <c r="Q1312" i="55"/>
  <c r="P1312" i="55"/>
  <c r="R1311" i="55"/>
  <c r="Q1311" i="55"/>
  <c r="P1311" i="55"/>
  <c r="R1310" i="55"/>
  <c r="Q1310" i="55"/>
  <c r="P1310" i="55"/>
  <c r="R1309" i="55"/>
  <c r="Q1309" i="55"/>
  <c r="P1309" i="55"/>
  <c r="R1308" i="55"/>
  <c r="Q1308" i="55"/>
  <c r="P1308" i="55"/>
  <c r="R1307" i="55"/>
  <c r="Q1307" i="55"/>
  <c r="P1307" i="55"/>
  <c r="R1306" i="55"/>
  <c r="Q1306" i="55"/>
  <c r="P1306" i="55"/>
  <c r="R1305" i="55"/>
  <c r="Q1305" i="55"/>
  <c r="P1305" i="55"/>
  <c r="R1304" i="55"/>
  <c r="Q1304" i="55"/>
  <c r="P1304" i="55"/>
  <c r="R1303" i="55"/>
  <c r="Q1303" i="55"/>
  <c r="P1303" i="55"/>
  <c r="R1302" i="55"/>
  <c r="Q1302" i="55"/>
  <c r="P1302" i="55"/>
  <c r="R1301" i="55"/>
  <c r="Q1301" i="55"/>
  <c r="P1301" i="55"/>
  <c r="R1300" i="55"/>
  <c r="Q1300" i="55"/>
  <c r="P1300" i="55"/>
  <c r="R1299" i="55"/>
  <c r="Q1299" i="55"/>
  <c r="P1299" i="55"/>
  <c r="R1298" i="55"/>
  <c r="Q1298" i="55"/>
  <c r="P1298" i="55"/>
  <c r="R1297" i="55"/>
  <c r="Q1297" i="55"/>
  <c r="P1297" i="55"/>
  <c r="R1296" i="55"/>
  <c r="Q1296" i="55"/>
  <c r="P1296" i="55"/>
  <c r="R1295" i="55"/>
  <c r="Q1295" i="55"/>
  <c r="P1295" i="55"/>
  <c r="R6" i="55"/>
  <c r="R5" i="55"/>
  <c r="R4" i="55"/>
  <c r="A1" i="55"/>
  <c r="N28" i="21"/>
  <c r="M28" i="21"/>
  <c r="N18" i="21"/>
  <c r="M18" i="21"/>
  <c r="L18" i="21"/>
  <c r="K18" i="21"/>
  <c r="J18" i="21"/>
  <c r="I18" i="21"/>
  <c r="H18" i="21"/>
  <c r="G18" i="21"/>
  <c r="F18" i="21"/>
  <c r="N4" i="21"/>
  <c r="M4" i="21"/>
  <c r="L4" i="21"/>
  <c r="K4" i="21"/>
  <c r="J4" i="21"/>
  <c r="I4" i="21"/>
  <c r="H4" i="21"/>
  <c r="G4" i="21"/>
  <c r="F4" i="21"/>
  <c r="R2000" i="53"/>
  <c r="Q2000" i="53"/>
  <c r="P2000" i="53"/>
  <c r="R1999" i="53"/>
  <c r="Q1999" i="53"/>
  <c r="P1999" i="53"/>
  <c r="R1998" i="53"/>
  <c r="Q1998" i="53"/>
  <c r="P1998" i="53"/>
  <c r="R1997" i="53"/>
  <c r="Q1997" i="53"/>
  <c r="P1997" i="53"/>
  <c r="R1996" i="53"/>
  <c r="Q1996" i="53"/>
  <c r="P1996" i="53"/>
  <c r="R1995" i="53"/>
  <c r="Q1995" i="53"/>
  <c r="P1995" i="53"/>
  <c r="R1994" i="53"/>
  <c r="Q1994" i="53"/>
  <c r="P1994" i="53"/>
  <c r="R1993" i="53"/>
  <c r="Q1993" i="53"/>
  <c r="P1993" i="53"/>
  <c r="R1992" i="53"/>
  <c r="Q1992" i="53"/>
  <c r="P1992" i="53"/>
  <c r="R1991" i="53"/>
  <c r="Q1991" i="53"/>
  <c r="P1991" i="53"/>
  <c r="R1990" i="53"/>
  <c r="Q1990" i="53"/>
  <c r="P1990" i="53"/>
  <c r="R1989" i="53"/>
  <c r="Q1989" i="53"/>
  <c r="P1989" i="53"/>
  <c r="R1988" i="53"/>
  <c r="Q1988" i="53"/>
  <c r="P1988" i="53"/>
  <c r="R1987" i="53"/>
  <c r="Q1987" i="53"/>
  <c r="P1987" i="53"/>
  <c r="R1986" i="53"/>
  <c r="Q1986" i="53"/>
  <c r="P1986" i="53"/>
  <c r="R1985" i="53"/>
  <c r="Q1985" i="53"/>
  <c r="P1985" i="53"/>
  <c r="R1984" i="53"/>
  <c r="Q1984" i="53"/>
  <c r="P1984" i="53"/>
  <c r="R1983" i="53"/>
  <c r="Q1983" i="53"/>
  <c r="P1983" i="53"/>
  <c r="R1982" i="53"/>
  <c r="Q1982" i="53"/>
  <c r="P1982" i="53"/>
  <c r="R1981" i="53"/>
  <c r="Q1981" i="53"/>
  <c r="P1981" i="53"/>
  <c r="R1980" i="53"/>
  <c r="Q1980" i="53"/>
  <c r="P1980" i="53"/>
  <c r="R1979" i="53"/>
  <c r="Q1979" i="53"/>
  <c r="P1979" i="53"/>
  <c r="R1978" i="53"/>
  <c r="Q1978" i="53"/>
  <c r="P1978" i="53"/>
  <c r="R1977" i="53"/>
  <c r="Q1977" i="53"/>
  <c r="P1977" i="53"/>
  <c r="R1976" i="53"/>
  <c r="Q1976" i="53"/>
  <c r="P1976" i="53"/>
  <c r="R1975" i="53"/>
  <c r="Q1975" i="53"/>
  <c r="P1975" i="53"/>
  <c r="R1974" i="53"/>
  <c r="Q1974" i="53"/>
  <c r="P1974" i="53"/>
  <c r="R1973" i="53"/>
  <c r="Q1973" i="53"/>
  <c r="P1973" i="53"/>
  <c r="R1972" i="53"/>
  <c r="Q1972" i="53"/>
  <c r="P1972" i="53"/>
  <c r="R1971" i="53"/>
  <c r="Q1971" i="53"/>
  <c r="P1971" i="53"/>
  <c r="R1970" i="53"/>
  <c r="Q1970" i="53"/>
  <c r="P1970" i="53"/>
  <c r="R1969" i="53"/>
  <c r="Q1969" i="53"/>
  <c r="P1969" i="53"/>
  <c r="R1968" i="53"/>
  <c r="Q1968" i="53"/>
  <c r="P1968" i="53"/>
  <c r="R1967" i="53"/>
  <c r="Q1967" i="53"/>
  <c r="P1967" i="53"/>
  <c r="R1966" i="53"/>
  <c r="Q1966" i="53"/>
  <c r="P1966" i="53"/>
  <c r="R1965" i="53"/>
  <c r="Q1965" i="53"/>
  <c r="P1965" i="53"/>
  <c r="R1964" i="53"/>
  <c r="Q1964" i="53"/>
  <c r="P1964" i="53"/>
  <c r="R1963" i="53"/>
  <c r="Q1963" i="53"/>
  <c r="P1963" i="53"/>
  <c r="R1962" i="53"/>
  <c r="Q1962" i="53"/>
  <c r="P1962" i="53"/>
  <c r="R1961" i="53"/>
  <c r="Q1961" i="53"/>
  <c r="P1961" i="53"/>
  <c r="R1960" i="53"/>
  <c r="Q1960" i="53"/>
  <c r="P1960" i="53"/>
  <c r="R1959" i="53"/>
  <c r="Q1959" i="53"/>
  <c r="P1959" i="53"/>
  <c r="R1958" i="53"/>
  <c r="Q1958" i="53"/>
  <c r="P1958" i="53"/>
  <c r="R1957" i="53"/>
  <c r="Q1957" i="53"/>
  <c r="P1957" i="53"/>
  <c r="R1956" i="53"/>
  <c r="Q1956" i="53"/>
  <c r="P1956" i="53"/>
  <c r="R1955" i="53"/>
  <c r="Q1955" i="53"/>
  <c r="P1955" i="53"/>
  <c r="R1954" i="53"/>
  <c r="Q1954" i="53"/>
  <c r="P1954" i="53"/>
  <c r="R1953" i="53"/>
  <c r="Q1953" i="53"/>
  <c r="P1953" i="53"/>
  <c r="R1952" i="53"/>
  <c r="Q1952" i="53"/>
  <c r="P1952" i="53"/>
  <c r="R1951" i="53"/>
  <c r="Q1951" i="53"/>
  <c r="P1951" i="53"/>
  <c r="R1950" i="53"/>
  <c r="Q1950" i="53"/>
  <c r="P1950" i="53"/>
  <c r="R1949" i="53"/>
  <c r="Q1949" i="53"/>
  <c r="P1949" i="53"/>
  <c r="R1948" i="53"/>
  <c r="Q1948" i="53"/>
  <c r="P1948" i="53"/>
  <c r="R1947" i="53"/>
  <c r="Q1947" i="53"/>
  <c r="P1947" i="53"/>
  <c r="R1946" i="53"/>
  <c r="Q1946" i="53"/>
  <c r="P1946" i="53"/>
  <c r="R1945" i="53"/>
  <c r="Q1945" i="53"/>
  <c r="P1945" i="53"/>
  <c r="R1944" i="53"/>
  <c r="Q1944" i="53"/>
  <c r="P1944" i="53"/>
  <c r="R1943" i="53"/>
  <c r="Q1943" i="53"/>
  <c r="P1943" i="53"/>
  <c r="R1942" i="53"/>
  <c r="Q1942" i="53"/>
  <c r="P1942" i="53"/>
  <c r="R1941" i="53"/>
  <c r="Q1941" i="53"/>
  <c r="P1941" i="53"/>
  <c r="R1940" i="53"/>
  <c r="Q1940" i="53"/>
  <c r="P1940" i="53"/>
  <c r="R1939" i="53"/>
  <c r="Q1939" i="53"/>
  <c r="P1939" i="53"/>
  <c r="R1938" i="53"/>
  <c r="Q1938" i="53"/>
  <c r="P1938" i="53"/>
  <c r="R1937" i="53"/>
  <c r="Q1937" i="53"/>
  <c r="P1937" i="53"/>
  <c r="R1936" i="53"/>
  <c r="Q1936" i="53"/>
  <c r="P1936" i="53"/>
  <c r="R1935" i="53"/>
  <c r="Q1935" i="53"/>
  <c r="P1935" i="53"/>
  <c r="R1934" i="53"/>
  <c r="Q1934" i="53"/>
  <c r="P1934" i="53"/>
  <c r="R1933" i="53"/>
  <c r="Q1933" i="53"/>
  <c r="P1933" i="53"/>
  <c r="R1932" i="53"/>
  <c r="Q1932" i="53"/>
  <c r="P1932" i="53"/>
  <c r="R1931" i="53"/>
  <c r="Q1931" i="53"/>
  <c r="P1931" i="53"/>
  <c r="R1930" i="53"/>
  <c r="Q1930" i="53"/>
  <c r="P1930" i="53"/>
  <c r="R1929" i="53"/>
  <c r="Q1929" i="53"/>
  <c r="P1929" i="53"/>
  <c r="R1928" i="53"/>
  <c r="Q1928" i="53"/>
  <c r="P1928" i="53"/>
  <c r="R1927" i="53"/>
  <c r="Q1927" i="53"/>
  <c r="P1927" i="53"/>
  <c r="R1926" i="53"/>
  <c r="Q1926" i="53"/>
  <c r="P1926" i="53"/>
  <c r="R1925" i="53"/>
  <c r="Q1925" i="53"/>
  <c r="P1925" i="53"/>
  <c r="R1924" i="53"/>
  <c r="Q1924" i="53"/>
  <c r="P1924" i="53"/>
  <c r="R1923" i="53"/>
  <c r="Q1923" i="53"/>
  <c r="P1923" i="53"/>
  <c r="R1922" i="53"/>
  <c r="Q1922" i="53"/>
  <c r="P1922" i="53"/>
  <c r="R1921" i="53"/>
  <c r="Q1921" i="53"/>
  <c r="P1921" i="53"/>
  <c r="R1920" i="53"/>
  <c r="Q1920" i="53"/>
  <c r="P1920" i="53"/>
  <c r="R1919" i="53"/>
  <c r="Q1919" i="53"/>
  <c r="P1919" i="53"/>
  <c r="R1918" i="53"/>
  <c r="Q1918" i="53"/>
  <c r="P1918" i="53"/>
  <c r="R1917" i="53"/>
  <c r="Q1917" i="53"/>
  <c r="P1917" i="53"/>
  <c r="R1916" i="53"/>
  <c r="Q1916" i="53"/>
  <c r="P1916" i="53"/>
  <c r="R1915" i="53"/>
  <c r="Q1915" i="53"/>
  <c r="P1915" i="53"/>
  <c r="R1914" i="53"/>
  <c r="Q1914" i="53"/>
  <c r="P1914" i="53"/>
  <c r="R1913" i="53"/>
  <c r="Q1913" i="53"/>
  <c r="P1913" i="53"/>
  <c r="R1912" i="53"/>
  <c r="Q1912" i="53"/>
  <c r="P1912" i="53"/>
  <c r="R1911" i="53"/>
  <c r="Q1911" i="53"/>
  <c r="P1911" i="53"/>
  <c r="R1910" i="53"/>
  <c r="Q1910" i="53"/>
  <c r="P1910" i="53"/>
  <c r="R1909" i="53"/>
  <c r="Q1909" i="53"/>
  <c r="P1909" i="53"/>
  <c r="R1908" i="53"/>
  <c r="Q1908" i="53"/>
  <c r="P1908" i="53"/>
  <c r="R1907" i="53"/>
  <c r="Q1907" i="53"/>
  <c r="P1907" i="53"/>
  <c r="R1906" i="53"/>
  <c r="Q1906" i="53"/>
  <c r="P1906" i="53"/>
  <c r="R1905" i="53"/>
  <c r="Q1905" i="53"/>
  <c r="P1905" i="53"/>
  <c r="R1904" i="53"/>
  <c r="Q1904" i="53"/>
  <c r="P1904" i="53"/>
  <c r="R7" i="53"/>
  <c r="R6" i="53"/>
  <c r="R5" i="53"/>
  <c r="R4" i="53"/>
  <c r="A1" i="53"/>
  <c r="F5" i="43"/>
  <c r="G5" i="43"/>
  <c r="H5" i="43"/>
  <c r="I5" i="43"/>
  <c r="J5" i="43"/>
  <c r="K5" i="43"/>
  <c r="L5" i="43"/>
  <c r="M5" i="43"/>
  <c r="N5" i="43"/>
  <c r="O26" i="36"/>
  <c r="O24" i="36"/>
  <c r="O23" i="36"/>
  <c r="O13" i="36"/>
  <c r="O19" i="36"/>
  <c r="O20" i="36"/>
  <c r="O21" i="36"/>
  <c r="O18" i="36"/>
  <c r="O12" i="36"/>
  <c r="O11" i="36"/>
  <c r="O10" i="36"/>
  <c r="I30" i="36"/>
  <c r="I41" i="36" s="1"/>
  <c r="J30" i="36"/>
  <c r="J41" i="36" s="1"/>
  <c r="K30" i="36"/>
  <c r="K41" i="36" s="1"/>
  <c r="L30" i="36"/>
  <c r="L41" i="36" s="1"/>
  <c r="M30" i="36"/>
  <c r="M41" i="36" s="1"/>
  <c r="N30" i="36"/>
  <c r="N41" i="36" s="1"/>
  <c r="I33" i="36"/>
  <c r="J33" i="36"/>
  <c r="K33" i="36"/>
  <c r="L33" i="36"/>
  <c r="M33" i="36"/>
  <c r="N33" i="36"/>
  <c r="I5" i="36"/>
  <c r="I16" i="36" s="1"/>
  <c r="J5" i="36"/>
  <c r="J16" i="36" s="1"/>
  <c r="K5" i="36"/>
  <c r="K16" i="36" s="1"/>
  <c r="L5" i="36"/>
  <c r="L16" i="36" s="1"/>
  <c r="M5" i="36"/>
  <c r="M16" i="36" s="1"/>
  <c r="N5" i="36"/>
  <c r="N16" i="36" s="1"/>
  <c r="I14" i="36"/>
  <c r="J14" i="36"/>
  <c r="K14" i="36"/>
  <c r="L14" i="36"/>
  <c r="M14" i="36"/>
  <c r="N14" i="36"/>
  <c r="I22" i="36"/>
  <c r="I27" i="36" s="1"/>
  <c r="J22" i="36"/>
  <c r="J27" i="36" s="1"/>
  <c r="K22" i="36"/>
  <c r="K27" i="36" s="1"/>
  <c r="L22" i="36"/>
  <c r="L27" i="36" s="1"/>
  <c r="M22" i="36"/>
  <c r="M27" i="36" s="1"/>
  <c r="N22" i="36"/>
  <c r="N27" i="36" s="1"/>
  <c r="F27" i="20"/>
  <c r="E27" i="20"/>
  <c r="D27" i="20"/>
  <c r="P1054" i="53" l="1"/>
  <c r="Q1055" i="53"/>
  <c r="P1058" i="53"/>
  <c r="Q1059" i="53"/>
  <c r="P1062" i="53"/>
  <c r="Q1063" i="53"/>
  <c r="P1066" i="53"/>
  <c r="Q1067" i="53"/>
  <c r="P1069" i="53"/>
  <c r="Q1056" i="53"/>
  <c r="Q1060" i="53"/>
  <c r="Q1064" i="53"/>
  <c r="Q1054" i="53"/>
  <c r="P1057" i="53"/>
  <c r="Q1058" i="53"/>
  <c r="P1061" i="53"/>
  <c r="Q1062" i="53"/>
  <c r="P1065" i="53"/>
  <c r="Q1066" i="53"/>
  <c r="P1055" i="53"/>
  <c r="P1059" i="53"/>
  <c r="P1063" i="53"/>
  <c r="P1067" i="53"/>
  <c r="P1056" i="53"/>
  <c r="Q1057" i="53"/>
  <c r="P1060" i="53"/>
  <c r="Q1061" i="53"/>
  <c r="P1064" i="53"/>
  <c r="Q1065" i="53"/>
  <c r="P1068" i="53"/>
  <c r="Q1069" i="53"/>
  <c r="Q1068" i="53"/>
  <c r="Q1038" i="53"/>
  <c r="P1038" i="53"/>
  <c r="Q1037" i="53"/>
  <c r="P1040" i="53"/>
  <c r="Q1041" i="53"/>
  <c r="P1044" i="53"/>
  <c r="Q1045" i="53"/>
  <c r="P1048" i="53"/>
  <c r="Q1049" i="53"/>
  <c r="P1052" i="53"/>
  <c r="Q1053" i="53"/>
  <c r="Q1040" i="53"/>
  <c r="P1043" i="53"/>
  <c r="Q1044" i="53"/>
  <c r="P1047" i="53"/>
  <c r="Q1048" i="53"/>
  <c r="P1051" i="53"/>
  <c r="Q1052" i="53"/>
  <c r="P1042" i="53"/>
  <c r="Q1043" i="53"/>
  <c r="P1046" i="53"/>
  <c r="Q1047" i="53"/>
  <c r="P1050" i="53"/>
  <c r="Q1051" i="53"/>
  <c r="P1037" i="53"/>
  <c r="Q1042" i="53"/>
  <c r="P1045" i="53"/>
  <c r="Q1046" i="53"/>
  <c r="P1041" i="53"/>
  <c r="P1049" i="53"/>
  <c r="Q1050" i="53"/>
  <c r="P1053" i="53"/>
  <c r="Q1039" i="53"/>
  <c r="P974" i="53"/>
  <c r="Q974" i="53"/>
  <c r="P1010" i="53"/>
  <c r="P1009" i="53"/>
  <c r="Q1010" i="53"/>
  <c r="P1013" i="53"/>
  <c r="Q1014" i="53"/>
  <c r="P1017" i="53"/>
  <c r="Q1018" i="53"/>
  <c r="P1021" i="53"/>
  <c r="Q1022" i="53"/>
  <c r="P1025" i="53"/>
  <c r="Q1026" i="53"/>
  <c r="P1029" i="53"/>
  <c r="Q1030" i="53"/>
  <c r="P1033" i="53"/>
  <c r="Q1034" i="53"/>
  <c r="P1011" i="53"/>
  <c r="Q1012" i="53"/>
  <c r="Q1016" i="53"/>
  <c r="P1019" i="53"/>
  <c r="Q1024" i="53"/>
  <c r="Q1028" i="53"/>
  <c r="Q1032" i="53"/>
  <c r="P1035" i="53"/>
  <c r="Q1011" i="53"/>
  <c r="Q1015" i="53"/>
  <c r="Q1019" i="53"/>
  <c r="Q1023" i="53"/>
  <c r="Q1027" i="53"/>
  <c r="Q1031" i="53"/>
  <c r="Q1035" i="53"/>
  <c r="P1039" i="53"/>
  <c r="P1008" i="53"/>
  <c r="Q1009" i="53"/>
  <c r="P1012" i="53"/>
  <c r="Q1013" i="53"/>
  <c r="P1016" i="53"/>
  <c r="Q1017" i="53"/>
  <c r="P1020" i="53"/>
  <c r="Q1021" i="53"/>
  <c r="P1024" i="53"/>
  <c r="Q1025" i="53"/>
  <c r="P1028" i="53"/>
  <c r="Q1029" i="53"/>
  <c r="P1032" i="53"/>
  <c r="Q1033" i="53"/>
  <c r="P1036" i="53"/>
  <c r="Q1008" i="53"/>
  <c r="P1015" i="53"/>
  <c r="Q1020" i="53"/>
  <c r="P1023" i="53"/>
  <c r="P1027" i="53"/>
  <c r="P1031" i="53"/>
  <c r="Q1036" i="53"/>
  <c r="P1014" i="53"/>
  <c r="P1018" i="53"/>
  <c r="P1022" i="53"/>
  <c r="P1026" i="53"/>
  <c r="P1030" i="53"/>
  <c r="P1034" i="53"/>
  <c r="Q975" i="53"/>
  <c r="P975" i="53"/>
  <c r="P12" i="53"/>
  <c r="Q13" i="53"/>
  <c r="P16" i="53"/>
  <c r="Q17" i="53"/>
  <c r="P20" i="53"/>
  <c r="Q21" i="53"/>
  <c r="P24" i="53"/>
  <c r="Q25" i="53"/>
  <c r="P28" i="53"/>
  <c r="Q29" i="53"/>
  <c r="P32" i="53"/>
  <c r="Q33" i="53"/>
  <c r="P36" i="53"/>
  <c r="Q37" i="53"/>
  <c r="P40" i="53"/>
  <c r="Q41" i="53"/>
  <c r="P44" i="53"/>
  <c r="Q45" i="53"/>
  <c r="P48" i="53"/>
  <c r="Q49" i="53"/>
  <c r="P52" i="53"/>
  <c r="Q53" i="53"/>
  <c r="P56" i="53"/>
  <c r="Q57" i="53"/>
  <c r="P60" i="53"/>
  <c r="Q61" i="53"/>
  <c r="P64" i="53"/>
  <c r="Q65" i="53"/>
  <c r="P68" i="53"/>
  <c r="Q69" i="53"/>
  <c r="P72" i="53"/>
  <c r="Q73" i="53"/>
  <c r="P76" i="53"/>
  <c r="Q77" i="53"/>
  <c r="P80" i="53"/>
  <c r="Q81" i="53"/>
  <c r="P84" i="53"/>
  <c r="Q85" i="53"/>
  <c r="P88" i="53"/>
  <c r="Q89" i="53"/>
  <c r="P92" i="53"/>
  <c r="Q93" i="53"/>
  <c r="P96" i="53"/>
  <c r="Q97" i="53"/>
  <c r="P100" i="53"/>
  <c r="Q101" i="53"/>
  <c r="P104" i="53"/>
  <c r="Q105" i="53"/>
  <c r="P108" i="53"/>
  <c r="Q109" i="53"/>
  <c r="P112" i="53"/>
  <c r="Q113" i="53"/>
  <c r="P116" i="53"/>
  <c r="Q117" i="53"/>
  <c r="P120" i="53"/>
  <c r="Q121" i="53"/>
  <c r="P124" i="53"/>
  <c r="Q125" i="53"/>
  <c r="P128" i="53"/>
  <c r="Q129" i="53"/>
  <c r="P132" i="53"/>
  <c r="Q133" i="53"/>
  <c r="P136" i="53"/>
  <c r="Q137" i="53"/>
  <c r="P140" i="53"/>
  <c r="Q141" i="53"/>
  <c r="P144" i="53"/>
  <c r="Q145" i="53"/>
  <c r="P148" i="53"/>
  <c r="Q149" i="53"/>
  <c r="P152" i="53"/>
  <c r="Q153" i="53"/>
  <c r="P156" i="53"/>
  <c r="Q157" i="53"/>
  <c r="P160" i="53"/>
  <c r="Q161" i="53"/>
  <c r="P164" i="53"/>
  <c r="Q165" i="53"/>
  <c r="P168" i="53"/>
  <c r="Q169" i="53"/>
  <c r="P172" i="53"/>
  <c r="Q173" i="53"/>
  <c r="P176" i="53"/>
  <c r="Q177" i="53"/>
  <c r="P180" i="53"/>
  <c r="Q12" i="53"/>
  <c r="P15" i="53"/>
  <c r="Q16" i="53"/>
  <c r="P19" i="53"/>
  <c r="Q20" i="53"/>
  <c r="P23" i="53"/>
  <c r="Q24" i="53"/>
  <c r="P27" i="53"/>
  <c r="Q28" i="53"/>
  <c r="P31" i="53"/>
  <c r="Q32" i="53"/>
  <c r="P35" i="53"/>
  <c r="Q36" i="53"/>
  <c r="P39" i="53"/>
  <c r="Q40" i="53"/>
  <c r="P43" i="53"/>
  <c r="Q44" i="53"/>
  <c r="P47" i="53"/>
  <c r="Q48" i="53"/>
  <c r="P51" i="53"/>
  <c r="Q52" i="53"/>
  <c r="P55" i="53"/>
  <c r="Q56" i="53"/>
  <c r="P59" i="53"/>
  <c r="Q60" i="53"/>
  <c r="P63" i="53"/>
  <c r="Q64" i="53"/>
  <c r="P67" i="53"/>
  <c r="Q68" i="53"/>
  <c r="P71" i="53"/>
  <c r="Q72" i="53"/>
  <c r="P75" i="53"/>
  <c r="Q76" i="53"/>
  <c r="P79" i="53"/>
  <c r="Q80" i="53"/>
  <c r="P83" i="53"/>
  <c r="Q84" i="53"/>
  <c r="P87" i="53"/>
  <c r="Q88" i="53"/>
  <c r="P91" i="53"/>
  <c r="Q92" i="53"/>
  <c r="P95" i="53"/>
  <c r="Q96" i="53"/>
  <c r="P99" i="53"/>
  <c r="Q100" i="53"/>
  <c r="P103" i="53"/>
  <c r="Q104" i="53"/>
  <c r="P107" i="53"/>
  <c r="Q108" i="53"/>
  <c r="P111" i="53"/>
  <c r="Q112" i="53"/>
  <c r="P115" i="53"/>
  <c r="Q116" i="53"/>
  <c r="P119" i="53"/>
  <c r="Q120" i="53"/>
  <c r="P123" i="53"/>
  <c r="Q124" i="53"/>
  <c r="P127" i="53"/>
  <c r="Q128" i="53"/>
  <c r="P131" i="53"/>
  <c r="Q132" i="53"/>
  <c r="P135" i="53"/>
  <c r="Q136" i="53"/>
  <c r="P139" i="53"/>
  <c r="Q140" i="53"/>
  <c r="P143" i="53"/>
  <c r="Q144" i="53"/>
  <c r="P147" i="53"/>
  <c r="Q148" i="53"/>
  <c r="P151" i="53"/>
  <c r="Q152" i="53"/>
  <c r="P155" i="53"/>
  <c r="Q156" i="53"/>
  <c r="P159" i="53"/>
  <c r="Q160" i="53"/>
  <c r="P163" i="53"/>
  <c r="Q164" i="53"/>
  <c r="P167" i="53"/>
  <c r="Q168" i="53"/>
  <c r="P171" i="53"/>
  <c r="Q172" i="53"/>
  <c r="P175" i="53"/>
  <c r="Q176" i="53"/>
  <c r="P179" i="53"/>
  <c r="Q180" i="53"/>
  <c r="P14" i="53"/>
  <c r="Q15" i="53"/>
  <c r="P18" i="53"/>
  <c r="Q19" i="53"/>
  <c r="P22" i="53"/>
  <c r="Q23" i="53"/>
  <c r="P26" i="53"/>
  <c r="Q27" i="53"/>
  <c r="P30" i="53"/>
  <c r="Q31" i="53"/>
  <c r="P34" i="53"/>
  <c r="Q35" i="53"/>
  <c r="P38" i="53"/>
  <c r="Q39" i="53"/>
  <c r="P42" i="53"/>
  <c r="Q43" i="53"/>
  <c r="P46" i="53"/>
  <c r="Q47" i="53"/>
  <c r="P50" i="53"/>
  <c r="Q51" i="53"/>
  <c r="P54" i="53"/>
  <c r="Q55" i="53"/>
  <c r="P58" i="53"/>
  <c r="Q59" i="53"/>
  <c r="P62" i="53"/>
  <c r="Q63" i="53"/>
  <c r="P66" i="53"/>
  <c r="Q67" i="53"/>
  <c r="P70" i="53"/>
  <c r="Q71" i="53"/>
  <c r="P74" i="53"/>
  <c r="Q75" i="53"/>
  <c r="P78" i="53"/>
  <c r="Q79" i="53"/>
  <c r="P82" i="53"/>
  <c r="Q83" i="53"/>
  <c r="P86" i="53"/>
  <c r="Q87" i="53"/>
  <c r="P90" i="53"/>
  <c r="Q91" i="53"/>
  <c r="P94" i="53"/>
  <c r="Q95" i="53"/>
  <c r="P98" i="53"/>
  <c r="Q99" i="53"/>
  <c r="P102" i="53"/>
  <c r="Q103" i="53"/>
  <c r="P106" i="53"/>
  <c r="Q107" i="53"/>
  <c r="P110" i="53"/>
  <c r="Q111" i="53"/>
  <c r="P114" i="53"/>
  <c r="Q115" i="53"/>
  <c r="P118" i="53"/>
  <c r="Q119" i="53"/>
  <c r="P122" i="53"/>
  <c r="Q123" i="53"/>
  <c r="P126" i="53"/>
  <c r="Q127" i="53"/>
  <c r="P130" i="53"/>
  <c r="Q131" i="53"/>
  <c r="P134" i="53"/>
  <c r="Q135" i="53"/>
  <c r="P138" i="53"/>
  <c r="Q139" i="53"/>
  <c r="P142" i="53"/>
  <c r="Q143" i="53"/>
  <c r="P146" i="53"/>
  <c r="Q147" i="53"/>
  <c r="P150" i="53"/>
  <c r="Q151" i="53"/>
  <c r="P154" i="53"/>
  <c r="Q155" i="53"/>
  <c r="P158" i="53"/>
  <c r="Q159" i="53"/>
  <c r="P162" i="53"/>
  <c r="Q163" i="53"/>
  <c r="P166" i="53"/>
  <c r="Q167" i="53"/>
  <c r="P170" i="53"/>
  <c r="Q171" i="53"/>
  <c r="P174" i="53"/>
  <c r="Q175" i="53"/>
  <c r="P178" i="53"/>
  <c r="Q179" i="53"/>
  <c r="P182" i="53"/>
  <c r="Q182" i="53"/>
  <c r="P185" i="53"/>
  <c r="Q186" i="53"/>
  <c r="P189" i="53"/>
  <c r="Q190" i="53"/>
  <c r="P193" i="53"/>
  <c r="Q194" i="53"/>
  <c r="P197" i="53"/>
  <c r="Q198" i="53"/>
  <c r="P201" i="53"/>
  <c r="Q202" i="53"/>
  <c r="P205" i="53"/>
  <c r="Q206" i="53"/>
  <c r="P209" i="53"/>
  <c r="Q210" i="53"/>
  <c r="P213" i="53"/>
  <c r="Q214" i="53"/>
  <c r="P217" i="53"/>
  <c r="Q218" i="53"/>
  <c r="P221" i="53"/>
  <c r="Q222" i="53"/>
  <c r="P225" i="53"/>
  <c r="Q226" i="53"/>
  <c r="P229" i="53"/>
  <c r="Q230" i="53"/>
  <c r="P233" i="53"/>
  <c r="Q234" i="53"/>
  <c r="P237" i="53"/>
  <c r="Q238" i="53"/>
  <c r="P241" i="53"/>
  <c r="Q242" i="53"/>
  <c r="P245" i="53"/>
  <c r="Q246" i="53"/>
  <c r="P249" i="53"/>
  <c r="Q250" i="53"/>
  <c r="P253" i="53"/>
  <c r="Q254" i="53"/>
  <c r="P257" i="53"/>
  <c r="Q258" i="53"/>
  <c r="P261" i="53"/>
  <c r="Q262" i="53"/>
  <c r="P265" i="53"/>
  <c r="Q266" i="53"/>
  <c r="P269" i="53"/>
  <c r="Q270" i="53"/>
  <c r="P273" i="53"/>
  <c r="Q274" i="53"/>
  <c r="P277" i="53"/>
  <c r="Q278" i="53"/>
  <c r="P281" i="53"/>
  <c r="Q282" i="53"/>
  <c r="P285" i="53"/>
  <c r="Q286" i="53"/>
  <c r="P289" i="53"/>
  <c r="Q290" i="53"/>
  <c r="P293" i="53"/>
  <c r="Q294" i="53"/>
  <c r="P297" i="53"/>
  <c r="Q298" i="53"/>
  <c r="P301" i="53"/>
  <c r="Q302" i="53"/>
  <c r="P305" i="53"/>
  <c r="Q306" i="53"/>
  <c r="P309" i="53"/>
  <c r="Q310" i="53"/>
  <c r="P313" i="53"/>
  <c r="Q314" i="53"/>
  <c r="P317" i="53"/>
  <c r="Q318" i="53"/>
  <c r="P321" i="53"/>
  <c r="Q322" i="53"/>
  <c r="P325" i="53"/>
  <c r="Q326" i="53"/>
  <c r="P329" i="53"/>
  <c r="Q330" i="53"/>
  <c r="P333" i="53"/>
  <c r="Q334" i="53"/>
  <c r="P337" i="53"/>
  <c r="Q338" i="53"/>
  <c r="P341" i="53"/>
  <c r="Q342" i="53"/>
  <c r="P345" i="53"/>
  <c r="Q346" i="53"/>
  <c r="P349" i="53"/>
  <c r="Q350" i="53"/>
  <c r="P13" i="53"/>
  <c r="Q18" i="53"/>
  <c r="P21" i="53"/>
  <c r="Q26" i="53"/>
  <c r="P29" i="53"/>
  <c r="Q34" i="53"/>
  <c r="P37" i="53"/>
  <c r="Q42" i="53"/>
  <c r="P45" i="53"/>
  <c r="Q50" i="53"/>
  <c r="P53" i="53"/>
  <c r="Q58" i="53"/>
  <c r="P61" i="53"/>
  <c r="Q66" i="53"/>
  <c r="P69" i="53"/>
  <c r="Q74" i="53"/>
  <c r="P77" i="53"/>
  <c r="Q82" i="53"/>
  <c r="P85" i="53"/>
  <c r="Q90" i="53"/>
  <c r="P93" i="53"/>
  <c r="Q98" i="53"/>
  <c r="P101" i="53"/>
  <c r="Q106" i="53"/>
  <c r="P109" i="53"/>
  <c r="Q114" i="53"/>
  <c r="P117" i="53"/>
  <c r="Q122" i="53"/>
  <c r="P125" i="53"/>
  <c r="Q130" i="53"/>
  <c r="P133" i="53"/>
  <c r="Q138" i="53"/>
  <c r="P141" i="53"/>
  <c r="Q146" i="53"/>
  <c r="P149" i="53"/>
  <c r="Q154" i="53"/>
  <c r="P157" i="53"/>
  <c r="Q162" i="53"/>
  <c r="P165" i="53"/>
  <c r="Q170" i="53"/>
  <c r="P173" i="53"/>
  <c r="Q178" i="53"/>
  <c r="P181" i="53"/>
  <c r="P184" i="53"/>
  <c r="Q185" i="53"/>
  <c r="P188" i="53"/>
  <c r="Q189" i="53"/>
  <c r="P192" i="53"/>
  <c r="Q193" i="53"/>
  <c r="P196" i="53"/>
  <c r="Q197" i="53"/>
  <c r="P200" i="53"/>
  <c r="Q201" i="53"/>
  <c r="P204" i="53"/>
  <c r="Q205" i="53"/>
  <c r="P208" i="53"/>
  <c r="Q209" i="53"/>
  <c r="P212" i="53"/>
  <c r="Q213" i="53"/>
  <c r="P216" i="53"/>
  <c r="Q217" i="53"/>
  <c r="P220" i="53"/>
  <c r="Q221" i="53"/>
  <c r="Q22" i="53"/>
  <c r="P25" i="53"/>
  <c r="Q38" i="53"/>
  <c r="P41" i="53"/>
  <c r="Q54" i="53"/>
  <c r="P57" i="53"/>
  <c r="Q70" i="53"/>
  <c r="P73" i="53"/>
  <c r="Q86" i="53"/>
  <c r="P89" i="53"/>
  <c r="Q102" i="53"/>
  <c r="P105" i="53"/>
  <c r="Q118" i="53"/>
  <c r="P121" i="53"/>
  <c r="Q134" i="53"/>
  <c r="P137" i="53"/>
  <c r="Q150" i="53"/>
  <c r="P153" i="53"/>
  <c r="Q166" i="53"/>
  <c r="P169" i="53"/>
  <c r="P186" i="53"/>
  <c r="P190" i="53"/>
  <c r="P194" i="53"/>
  <c r="P198" i="53"/>
  <c r="P202" i="53"/>
  <c r="P206" i="53"/>
  <c r="P210" i="53"/>
  <c r="P214" i="53"/>
  <c r="P218" i="53"/>
  <c r="P222" i="53"/>
  <c r="Q225" i="53"/>
  <c r="P227" i="53"/>
  <c r="Q228" i="53"/>
  <c r="P230" i="53"/>
  <c r="Q233" i="53"/>
  <c r="P235" i="53"/>
  <c r="Q236" i="53"/>
  <c r="P238" i="53"/>
  <c r="Q241" i="53"/>
  <c r="P243" i="53"/>
  <c r="Q244" i="53"/>
  <c r="P246" i="53"/>
  <c r="Q249" i="53"/>
  <c r="P251" i="53"/>
  <c r="Q252" i="53"/>
  <c r="P254" i="53"/>
  <c r="Q257" i="53"/>
  <c r="P259" i="53"/>
  <c r="Q260" i="53"/>
  <c r="P262" i="53"/>
  <c r="Q265" i="53"/>
  <c r="P267" i="53"/>
  <c r="Q268" i="53"/>
  <c r="P270" i="53"/>
  <c r="Q273" i="53"/>
  <c r="P275" i="53"/>
  <c r="Q276" i="53"/>
  <c r="P278" i="53"/>
  <c r="Q281" i="53"/>
  <c r="P283" i="53"/>
  <c r="Q284" i="53"/>
  <c r="P286" i="53"/>
  <c r="Q289" i="53"/>
  <c r="P291" i="53"/>
  <c r="Q292" i="53"/>
  <c r="P294" i="53"/>
  <c r="Q297" i="53"/>
  <c r="P299" i="53"/>
  <c r="Q300" i="53"/>
  <c r="P302" i="53"/>
  <c r="Q305" i="53"/>
  <c r="P307" i="53"/>
  <c r="Q308" i="53"/>
  <c r="P310" i="53"/>
  <c r="Q313" i="53"/>
  <c r="P315" i="53"/>
  <c r="Q316" i="53"/>
  <c r="P318" i="53"/>
  <c r="Q321" i="53"/>
  <c r="P323" i="53"/>
  <c r="Q324" i="53"/>
  <c r="P326" i="53"/>
  <c r="Q329" i="53"/>
  <c r="P331" i="53"/>
  <c r="Q332" i="53"/>
  <c r="P334" i="53"/>
  <c r="Q337" i="53"/>
  <c r="P339" i="53"/>
  <c r="Q340" i="53"/>
  <c r="P342" i="53"/>
  <c r="Q345" i="53"/>
  <c r="P347" i="53"/>
  <c r="Q348" i="53"/>
  <c r="P350" i="53"/>
  <c r="P353" i="53"/>
  <c r="Q354" i="53"/>
  <c r="P357" i="53"/>
  <c r="Q358" i="53"/>
  <c r="P361" i="53"/>
  <c r="Q362" i="53"/>
  <c r="P365" i="53"/>
  <c r="Q366" i="53"/>
  <c r="P369" i="53"/>
  <c r="Q370" i="53"/>
  <c r="P373" i="53"/>
  <c r="Q184" i="53"/>
  <c r="Q188" i="53"/>
  <c r="Q192" i="53"/>
  <c r="Q196" i="53"/>
  <c r="Q200" i="53"/>
  <c r="Q204" i="53"/>
  <c r="Q208" i="53"/>
  <c r="Q212" i="53"/>
  <c r="Q216" i="53"/>
  <c r="Q220" i="53"/>
  <c r="P224" i="53"/>
  <c r="Q227" i="53"/>
  <c r="P232" i="53"/>
  <c r="Q235" i="53"/>
  <c r="P240" i="53"/>
  <c r="Q243" i="53"/>
  <c r="P248" i="53"/>
  <c r="Q251" i="53"/>
  <c r="P256" i="53"/>
  <c r="Q259" i="53"/>
  <c r="P264" i="53"/>
  <c r="Q267" i="53"/>
  <c r="P272" i="53"/>
  <c r="Q275" i="53"/>
  <c r="P280" i="53"/>
  <c r="Q283" i="53"/>
  <c r="P288" i="53"/>
  <c r="Q291" i="53"/>
  <c r="P296" i="53"/>
  <c r="Q299" i="53"/>
  <c r="P304" i="53"/>
  <c r="Q307" i="53"/>
  <c r="P312" i="53"/>
  <c r="Q315" i="53"/>
  <c r="P320" i="53"/>
  <c r="Q323" i="53"/>
  <c r="P328" i="53"/>
  <c r="Q331" i="53"/>
  <c r="P336" i="53"/>
  <c r="Q339" i="53"/>
  <c r="P344" i="53"/>
  <c r="Q347" i="53"/>
  <c r="P352" i="53"/>
  <c r="Q353" i="53"/>
  <c r="P356" i="53"/>
  <c r="Q357" i="53"/>
  <c r="P360" i="53"/>
  <c r="Q361" i="53"/>
  <c r="P364" i="53"/>
  <c r="Q365" i="53"/>
  <c r="P368" i="53"/>
  <c r="Q369" i="53"/>
  <c r="P372" i="53"/>
  <c r="Q373" i="53"/>
  <c r="P376" i="53"/>
  <c r="Q377" i="53"/>
  <c r="P380" i="53"/>
  <c r="Q381" i="53"/>
  <c r="P384" i="53"/>
  <c r="Q385" i="53"/>
  <c r="P388" i="53"/>
  <c r="Q389" i="53"/>
  <c r="P392" i="53"/>
  <c r="Q393" i="53"/>
  <c r="P396" i="53"/>
  <c r="Q397" i="53"/>
  <c r="P400" i="53"/>
  <c r="Q401" i="53"/>
  <c r="P404" i="53"/>
  <c r="Q405" i="53"/>
  <c r="P408" i="53"/>
  <c r="Q409" i="53"/>
  <c r="P412" i="53"/>
  <c r="Q413" i="53"/>
  <c r="P416" i="53"/>
  <c r="Q417" i="53"/>
  <c r="P420" i="53"/>
  <c r="Q421" i="53"/>
  <c r="P424" i="53"/>
  <c r="Q425" i="53"/>
  <c r="P428" i="53"/>
  <c r="Q429" i="53"/>
  <c r="P432" i="53"/>
  <c r="Q433" i="53"/>
  <c r="P436" i="53"/>
  <c r="Q437" i="53"/>
  <c r="P440" i="53"/>
  <c r="Q441" i="53"/>
  <c r="P444" i="53"/>
  <c r="Q445" i="53"/>
  <c r="P448" i="53"/>
  <c r="Q449" i="53"/>
  <c r="P452" i="53"/>
  <c r="Q453" i="53"/>
  <c r="P456" i="53"/>
  <c r="Q457" i="53"/>
  <c r="P460" i="53"/>
  <c r="Q461" i="53"/>
  <c r="P464" i="53"/>
  <c r="Q465" i="53"/>
  <c r="P468" i="53"/>
  <c r="Q469" i="53"/>
  <c r="P472" i="53"/>
  <c r="Q473" i="53"/>
  <c r="P476" i="53"/>
  <c r="Q477" i="53"/>
  <c r="P480" i="53"/>
  <c r="Q481" i="53"/>
  <c r="P484" i="53"/>
  <c r="Q485" i="53"/>
  <c r="P488" i="53"/>
  <c r="Q489" i="53"/>
  <c r="P492" i="53"/>
  <c r="Q493" i="53"/>
  <c r="P496" i="53"/>
  <c r="Q497" i="53"/>
  <c r="P500" i="53"/>
  <c r="Q501" i="53"/>
  <c r="P504" i="53"/>
  <c r="Q505" i="53"/>
  <c r="P508" i="53"/>
  <c r="Q509" i="53"/>
  <c r="P512" i="53"/>
  <c r="Q513" i="53"/>
  <c r="P516" i="53"/>
  <c r="Q517" i="53"/>
  <c r="P520" i="53"/>
  <c r="Q521" i="53"/>
  <c r="P524" i="53"/>
  <c r="Q525" i="53"/>
  <c r="P528" i="53"/>
  <c r="Q529" i="53"/>
  <c r="P532" i="53"/>
  <c r="Q533" i="53"/>
  <c r="P536" i="53"/>
  <c r="Q537" i="53"/>
  <c r="P540" i="53"/>
  <c r="Q541" i="53"/>
  <c r="P544" i="53"/>
  <c r="Q545" i="53"/>
  <c r="P548" i="53"/>
  <c r="Q549" i="53"/>
  <c r="P552" i="53"/>
  <c r="Q553" i="53"/>
  <c r="P556" i="53"/>
  <c r="Q557" i="53"/>
  <c r="P560" i="53"/>
  <c r="Q561" i="53"/>
  <c r="P564" i="53"/>
  <c r="Q565" i="53"/>
  <c r="P568" i="53"/>
  <c r="Q569" i="53"/>
  <c r="P572" i="53"/>
  <c r="Q573" i="53"/>
  <c r="P576" i="53"/>
  <c r="Q577" i="53"/>
  <c r="P580" i="53"/>
  <c r="Q581" i="53"/>
  <c r="P584" i="53"/>
  <c r="Q585" i="53"/>
  <c r="P588" i="53"/>
  <c r="Q589" i="53"/>
  <c r="P592" i="53"/>
  <c r="Q593" i="53"/>
  <c r="P596" i="53"/>
  <c r="Q597" i="53"/>
  <c r="P600" i="53"/>
  <c r="Q601" i="53"/>
  <c r="P604" i="53"/>
  <c r="Q605" i="53"/>
  <c r="Q30" i="53"/>
  <c r="P33" i="53"/>
  <c r="Q62" i="53"/>
  <c r="P65" i="53"/>
  <c r="Q94" i="53"/>
  <c r="P97" i="53"/>
  <c r="Q126" i="53"/>
  <c r="P129" i="53"/>
  <c r="Q158" i="53"/>
  <c r="P161" i="53"/>
  <c r="P187" i="53"/>
  <c r="P195" i="53"/>
  <c r="P203" i="53"/>
  <c r="P211" i="53"/>
  <c r="P219" i="53"/>
  <c r="P226" i="53"/>
  <c r="P231" i="53"/>
  <c r="P242" i="53"/>
  <c r="P247" i="53"/>
  <c r="P258" i="53"/>
  <c r="P263" i="53"/>
  <c r="P274" i="53"/>
  <c r="P279" i="53"/>
  <c r="P290" i="53"/>
  <c r="P295" i="53"/>
  <c r="P306" i="53"/>
  <c r="P311" i="53"/>
  <c r="P322" i="53"/>
  <c r="P327" i="53"/>
  <c r="P338" i="53"/>
  <c r="P343" i="53"/>
  <c r="P354" i="53"/>
  <c r="P358" i="53"/>
  <c r="P362" i="53"/>
  <c r="P366" i="53"/>
  <c r="P370" i="53"/>
  <c r="P374" i="53"/>
  <c r="Q375" i="53"/>
  <c r="P377" i="53"/>
  <c r="Q380" i="53"/>
  <c r="P382" i="53"/>
  <c r="Q383" i="53"/>
  <c r="P385" i="53"/>
  <c r="Q388" i="53"/>
  <c r="P390" i="53"/>
  <c r="Q391" i="53"/>
  <c r="P393" i="53"/>
  <c r="Q396" i="53"/>
  <c r="P398" i="53"/>
  <c r="Q399" i="53"/>
  <c r="P401" i="53"/>
  <c r="Q404" i="53"/>
  <c r="P406" i="53"/>
  <c r="Q407" i="53"/>
  <c r="P409" i="53"/>
  <c r="Q412" i="53"/>
  <c r="P414" i="53"/>
  <c r="Q415" i="53"/>
  <c r="P417" i="53"/>
  <c r="Q420" i="53"/>
  <c r="P422" i="53"/>
  <c r="Q423" i="53"/>
  <c r="P425" i="53"/>
  <c r="Q428" i="53"/>
  <c r="P430" i="53"/>
  <c r="Q431" i="53"/>
  <c r="P433" i="53"/>
  <c r="Q436" i="53"/>
  <c r="P438" i="53"/>
  <c r="Q439" i="53"/>
  <c r="P441" i="53"/>
  <c r="Q444" i="53"/>
  <c r="P446" i="53"/>
  <c r="Q447" i="53"/>
  <c r="P449" i="53"/>
  <c r="Q452" i="53"/>
  <c r="P454" i="53"/>
  <c r="Q455" i="53"/>
  <c r="P457" i="53"/>
  <c r="Q460" i="53"/>
  <c r="P462" i="53"/>
  <c r="Q463" i="53"/>
  <c r="P465" i="53"/>
  <c r="Q468" i="53"/>
  <c r="P470" i="53"/>
  <c r="Q471" i="53"/>
  <c r="P473" i="53"/>
  <c r="Q476" i="53"/>
  <c r="P478" i="53"/>
  <c r="Q479" i="53"/>
  <c r="P481" i="53"/>
  <c r="Q484" i="53"/>
  <c r="P486" i="53"/>
  <c r="Q487" i="53"/>
  <c r="P489" i="53"/>
  <c r="Q492" i="53"/>
  <c r="P494" i="53"/>
  <c r="Q495" i="53"/>
  <c r="P497" i="53"/>
  <c r="Q500" i="53"/>
  <c r="P502" i="53"/>
  <c r="Q503" i="53"/>
  <c r="P505" i="53"/>
  <c r="Q508" i="53"/>
  <c r="P510" i="53"/>
  <c r="Q511" i="53"/>
  <c r="P513" i="53"/>
  <c r="Q516" i="53"/>
  <c r="P518" i="53"/>
  <c r="Q519" i="53"/>
  <c r="P521" i="53"/>
  <c r="Q524" i="53"/>
  <c r="P526" i="53"/>
  <c r="Q527" i="53"/>
  <c r="P529" i="53"/>
  <c r="Q532" i="53"/>
  <c r="P534" i="53"/>
  <c r="Q535" i="53"/>
  <c r="P537" i="53"/>
  <c r="Q540" i="53"/>
  <c r="P542" i="53"/>
  <c r="Q543" i="53"/>
  <c r="P545" i="53"/>
  <c r="Q548" i="53"/>
  <c r="P550" i="53"/>
  <c r="Q551" i="53"/>
  <c r="P553" i="53"/>
  <c r="Q556" i="53"/>
  <c r="P558" i="53"/>
  <c r="Q559" i="53"/>
  <c r="P561" i="53"/>
  <c r="Q564" i="53"/>
  <c r="P566" i="53"/>
  <c r="Q567" i="53"/>
  <c r="P569" i="53"/>
  <c r="Q572" i="53"/>
  <c r="P574" i="53"/>
  <c r="Q575" i="53"/>
  <c r="P577" i="53"/>
  <c r="Q580" i="53"/>
  <c r="P582" i="53"/>
  <c r="Q583" i="53"/>
  <c r="P585" i="53"/>
  <c r="Q588" i="53"/>
  <c r="P590" i="53"/>
  <c r="Q591" i="53"/>
  <c r="P593" i="53"/>
  <c r="Q596" i="53"/>
  <c r="P598" i="53"/>
  <c r="Q599" i="53"/>
  <c r="P601" i="53"/>
  <c r="Q604" i="53"/>
  <c r="P606" i="53"/>
  <c r="Q607" i="53"/>
  <c r="P610" i="53"/>
  <c r="Q611" i="53"/>
  <c r="P614" i="53"/>
  <c r="Q615" i="53"/>
  <c r="P618" i="53"/>
  <c r="Q619" i="53"/>
  <c r="P622" i="53"/>
  <c r="Q623" i="53"/>
  <c r="P626" i="53"/>
  <c r="Q627" i="53"/>
  <c r="P630" i="53"/>
  <c r="Q631" i="53"/>
  <c r="P634" i="53"/>
  <c r="Q635" i="53"/>
  <c r="P638" i="53"/>
  <c r="Q639" i="53"/>
  <c r="Q187" i="53"/>
  <c r="Q195" i="53"/>
  <c r="Q203" i="53"/>
  <c r="Q211" i="53"/>
  <c r="Q219" i="53"/>
  <c r="Q224" i="53"/>
  <c r="Q229" i="53"/>
  <c r="Q231" i="53"/>
  <c r="P236" i="53"/>
  <c r="Q240" i="53"/>
  <c r="Q245" i="53"/>
  <c r="Q247" i="53"/>
  <c r="P252" i="53"/>
  <c r="Q256" i="53"/>
  <c r="Q261" i="53"/>
  <c r="Q263" i="53"/>
  <c r="P268" i="53"/>
  <c r="Q272" i="53"/>
  <c r="Q277" i="53"/>
  <c r="Q279" i="53"/>
  <c r="P284" i="53"/>
  <c r="Q288" i="53"/>
  <c r="Q293" i="53"/>
  <c r="Q295" i="53"/>
  <c r="P300" i="53"/>
  <c r="Q304" i="53"/>
  <c r="Q309" i="53"/>
  <c r="Q311" i="53"/>
  <c r="P316" i="53"/>
  <c r="Q320" i="53"/>
  <c r="Q325" i="53"/>
  <c r="Q327" i="53"/>
  <c r="P332" i="53"/>
  <c r="Q336" i="53"/>
  <c r="Q341" i="53"/>
  <c r="Q343" i="53"/>
  <c r="P348" i="53"/>
  <c r="Q352" i="53"/>
  <c r="Q356" i="53"/>
  <c r="Q360" i="53"/>
  <c r="Q364" i="53"/>
  <c r="Q368" i="53"/>
  <c r="Q372" i="53"/>
  <c r="Q374" i="53"/>
  <c r="P379" i="53"/>
  <c r="Q382" i="53"/>
  <c r="P387" i="53"/>
  <c r="Q390" i="53"/>
  <c r="P395" i="53"/>
  <c r="Q398" i="53"/>
  <c r="P403" i="53"/>
  <c r="Q406" i="53"/>
  <c r="P411" i="53"/>
  <c r="Q414" i="53"/>
  <c r="P419" i="53"/>
  <c r="Q422" i="53"/>
  <c r="P427" i="53"/>
  <c r="Q430" i="53"/>
  <c r="P435" i="53"/>
  <c r="Q438" i="53"/>
  <c r="P443" i="53"/>
  <c r="Q446" i="53"/>
  <c r="P451" i="53"/>
  <c r="Q454" i="53"/>
  <c r="P459" i="53"/>
  <c r="Q462" i="53"/>
  <c r="P467" i="53"/>
  <c r="Q470" i="53"/>
  <c r="P475" i="53"/>
  <c r="Q478" i="53"/>
  <c r="P483" i="53"/>
  <c r="Q486" i="53"/>
  <c r="P491" i="53"/>
  <c r="Q494" i="53"/>
  <c r="P499" i="53"/>
  <c r="Q502" i="53"/>
  <c r="P507" i="53"/>
  <c r="Q510" i="53"/>
  <c r="P515" i="53"/>
  <c r="Q518" i="53"/>
  <c r="P523" i="53"/>
  <c r="Q526" i="53"/>
  <c r="P531" i="53"/>
  <c r="Q534" i="53"/>
  <c r="P539" i="53"/>
  <c r="Q542" i="53"/>
  <c r="P547" i="53"/>
  <c r="Q550" i="53"/>
  <c r="P555" i="53"/>
  <c r="Q558" i="53"/>
  <c r="P563" i="53"/>
  <c r="Q566" i="53"/>
  <c r="P571" i="53"/>
  <c r="Q574" i="53"/>
  <c r="P579" i="53"/>
  <c r="Q582" i="53"/>
  <c r="P587" i="53"/>
  <c r="Q590" i="53"/>
  <c r="P595" i="53"/>
  <c r="Q598" i="53"/>
  <c r="P603" i="53"/>
  <c r="Q606" i="53"/>
  <c r="P609" i="53"/>
  <c r="Q46" i="53"/>
  <c r="P49" i="53"/>
  <c r="Q110" i="53"/>
  <c r="P113" i="53"/>
  <c r="Q174" i="53"/>
  <c r="P177" i="53"/>
  <c r="P183" i="53"/>
  <c r="P199" i="53"/>
  <c r="P215" i="53"/>
  <c r="P239" i="53"/>
  <c r="Q248" i="53"/>
  <c r="P271" i="53"/>
  <c r="Q280" i="53"/>
  <c r="P303" i="53"/>
  <c r="Q312" i="53"/>
  <c r="P335" i="53"/>
  <c r="Q344" i="53"/>
  <c r="P355" i="53"/>
  <c r="P363" i="53"/>
  <c r="P371" i="53"/>
  <c r="Q376" i="53"/>
  <c r="Q378" i="53"/>
  <c r="P383" i="53"/>
  <c r="Q387" i="53"/>
  <c r="Q392" i="53"/>
  <c r="Q394" i="53"/>
  <c r="P399" i="53"/>
  <c r="Q403" i="53"/>
  <c r="Q408" i="53"/>
  <c r="Q410" i="53"/>
  <c r="P415" i="53"/>
  <c r="Q419" i="53"/>
  <c r="Q424" i="53"/>
  <c r="Q426" i="53"/>
  <c r="P431" i="53"/>
  <c r="Q435" i="53"/>
  <c r="Q440" i="53"/>
  <c r="Q442" i="53"/>
  <c r="P447" i="53"/>
  <c r="Q451" i="53"/>
  <c r="Q456" i="53"/>
  <c r="Q458" i="53"/>
  <c r="P463" i="53"/>
  <c r="Q467" i="53"/>
  <c r="Q472" i="53"/>
  <c r="Q474" i="53"/>
  <c r="P479" i="53"/>
  <c r="Q483" i="53"/>
  <c r="Q488" i="53"/>
  <c r="Q490" i="53"/>
  <c r="P495" i="53"/>
  <c r="Q499" i="53"/>
  <c r="Q504" i="53"/>
  <c r="Q506" i="53"/>
  <c r="P511" i="53"/>
  <c r="Q515" i="53"/>
  <c r="Q520" i="53"/>
  <c r="Q522" i="53"/>
  <c r="P527" i="53"/>
  <c r="Q531" i="53"/>
  <c r="Q536" i="53"/>
  <c r="Q538" i="53"/>
  <c r="P543" i="53"/>
  <c r="Q547" i="53"/>
  <c r="Q552" i="53"/>
  <c r="Q554" i="53"/>
  <c r="P559" i="53"/>
  <c r="Q563" i="53"/>
  <c r="Q568" i="53"/>
  <c r="Q570" i="53"/>
  <c r="P575" i="53"/>
  <c r="Q579" i="53"/>
  <c r="Q584" i="53"/>
  <c r="Q586" i="53"/>
  <c r="P591" i="53"/>
  <c r="Q595" i="53"/>
  <c r="Q600" i="53"/>
  <c r="Q602" i="53"/>
  <c r="P607" i="53"/>
  <c r="Q612" i="53"/>
  <c r="P617" i="53"/>
  <c r="Q620" i="53"/>
  <c r="P625" i="53"/>
  <c r="Q628" i="53"/>
  <c r="P633" i="53"/>
  <c r="Q636" i="53"/>
  <c r="P641" i="53"/>
  <c r="Q642" i="53"/>
  <c r="P645" i="53"/>
  <c r="Q646" i="53"/>
  <c r="P649" i="53"/>
  <c r="Q650" i="53"/>
  <c r="P653" i="53"/>
  <c r="Q654" i="53"/>
  <c r="P657" i="53"/>
  <c r="Q658" i="53"/>
  <c r="P661" i="53"/>
  <c r="Q662" i="53"/>
  <c r="P665" i="53"/>
  <c r="Q666" i="53"/>
  <c r="P669" i="53"/>
  <c r="Q670" i="53"/>
  <c r="P673" i="53"/>
  <c r="Q674" i="53"/>
  <c r="P677" i="53"/>
  <c r="Q678" i="53"/>
  <c r="P681" i="53"/>
  <c r="Q682" i="53"/>
  <c r="P685" i="53"/>
  <c r="Q686" i="53"/>
  <c r="P689" i="53"/>
  <c r="Q690" i="53"/>
  <c r="P693" i="53"/>
  <c r="Q694" i="53"/>
  <c r="P697" i="53"/>
  <c r="Q698" i="53"/>
  <c r="P701" i="53"/>
  <c r="Q702" i="53"/>
  <c r="P705" i="53"/>
  <c r="Q706" i="53"/>
  <c r="P709" i="53"/>
  <c r="Q710" i="53"/>
  <c r="P713" i="53"/>
  <c r="Q714" i="53"/>
  <c r="P717" i="53"/>
  <c r="Q718" i="53"/>
  <c r="P721" i="53"/>
  <c r="Q722" i="53"/>
  <c r="P725" i="53"/>
  <c r="Q726" i="53"/>
  <c r="P729" i="53"/>
  <c r="Q730" i="53"/>
  <c r="P733" i="53"/>
  <c r="Q734" i="53"/>
  <c r="P737" i="53"/>
  <c r="Q738" i="53"/>
  <c r="P741" i="53"/>
  <c r="Q742" i="53"/>
  <c r="P745" i="53"/>
  <c r="Q746" i="53"/>
  <c r="P749" i="53"/>
  <c r="Q750" i="53"/>
  <c r="P753" i="53"/>
  <c r="Q754" i="53"/>
  <c r="P757" i="53"/>
  <c r="Q758" i="53"/>
  <c r="P761" i="53"/>
  <c r="Q762" i="53"/>
  <c r="P765" i="53"/>
  <c r="Q766" i="53"/>
  <c r="P769" i="53"/>
  <c r="Q770" i="53"/>
  <c r="P773" i="53"/>
  <c r="Q774" i="53"/>
  <c r="P777" i="53"/>
  <c r="Q778" i="53"/>
  <c r="P781" i="53"/>
  <c r="Q782" i="53"/>
  <c r="P785" i="53"/>
  <c r="Q786" i="53"/>
  <c r="P789" i="53"/>
  <c r="Q790" i="53"/>
  <c r="P793" i="53"/>
  <c r="Q794" i="53"/>
  <c r="P797" i="53"/>
  <c r="Q798" i="53"/>
  <c r="P801" i="53"/>
  <c r="Q802" i="53"/>
  <c r="P805" i="53"/>
  <c r="Q806" i="53"/>
  <c r="P809" i="53"/>
  <c r="Q810" i="53"/>
  <c r="P813" i="53"/>
  <c r="Q814" i="53"/>
  <c r="P817" i="53"/>
  <c r="Q818" i="53"/>
  <c r="P821" i="53"/>
  <c r="Q822" i="53"/>
  <c r="P825" i="53"/>
  <c r="Q826" i="53"/>
  <c r="P829" i="53"/>
  <c r="Q830" i="53"/>
  <c r="P833" i="53"/>
  <c r="Q834" i="53"/>
  <c r="P837" i="53"/>
  <c r="Q838" i="53"/>
  <c r="P841" i="53"/>
  <c r="Q842" i="53"/>
  <c r="P845" i="53"/>
  <c r="Q846" i="53"/>
  <c r="P849" i="53"/>
  <c r="Q850" i="53"/>
  <c r="P853" i="53"/>
  <c r="Q854" i="53"/>
  <c r="P857" i="53"/>
  <c r="Q858" i="53"/>
  <c r="P861" i="53"/>
  <c r="Q862" i="53"/>
  <c r="P865" i="53"/>
  <c r="Q866" i="53"/>
  <c r="P869" i="53"/>
  <c r="Q870" i="53"/>
  <c r="P873" i="53"/>
  <c r="Q874" i="53"/>
  <c r="P877" i="53"/>
  <c r="Q878" i="53"/>
  <c r="P881" i="53"/>
  <c r="Q882" i="53"/>
  <c r="P885" i="53"/>
  <c r="Q886" i="53"/>
  <c r="P889" i="53"/>
  <c r="Q890" i="53"/>
  <c r="P893" i="53"/>
  <c r="Q894" i="53"/>
  <c r="P897" i="53"/>
  <c r="Q898" i="53"/>
  <c r="P901" i="53"/>
  <c r="Q902" i="53"/>
  <c r="P905" i="53"/>
  <c r="Q906" i="53"/>
  <c r="P909" i="53"/>
  <c r="Q910" i="53"/>
  <c r="P913" i="53"/>
  <c r="Q914" i="53"/>
  <c r="P917" i="53"/>
  <c r="Q918" i="53"/>
  <c r="P921" i="53"/>
  <c r="Q922" i="53"/>
  <c r="P925" i="53"/>
  <c r="Q926" i="53"/>
  <c r="P929" i="53"/>
  <c r="Q930" i="53"/>
  <c r="P933" i="53"/>
  <c r="Q934" i="53"/>
  <c r="P937" i="53"/>
  <c r="Q938" i="53"/>
  <c r="P941" i="53"/>
  <c r="Q942" i="53"/>
  <c r="P945" i="53"/>
  <c r="Q946" i="53"/>
  <c r="P949" i="53"/>
  <c r="Q950" i="53"/>
  <c r="P953" i="53"/>
  <c r="Q954" i="53"/>
  <c r="P957" i="53"/>
  <c r="Q958" i="53"/>
  <c r="P961" i="53"/>
  <c r="Q962" i="53"/>
  <c r="P965" i="53"/>
  <c r="Q966" i="53"/>
  <c r="P969" i="53"/>
  <c r="Q970" i="53"/>
  <c r="P973" i="53"/>
  <c r="P978" i="53"/>
  <c r="Q979" i="53"/>
  <c r="P982" i="53"/>
  <c r="Q983" i="53"/>
  <c r="P986" i="53"/>
  <c r="Q987" i="53"/>
  <c r="P990" i="53"/>
  <c r="Q991" i="53"/>
  <c r="P994" i="53"/>
  <c r="Q995" i="53"/>
  <c r="P998" i="53"/>
  <c r="Q999" i="53"/>
  <c r="P1002" i="53"/>
  <c r="Q1003" i="53"/>
  <c r="P1006" i="53"/>
  <c r="Q1007" i="53"/>
  <c r="P17" i="53"/>
  <c r="P81" i="53"/>
  <c r="P145" i="53"/>
  <c r="P191" i="53"/>
  <c r="P223" i="53"/>
  <c r="Q264" i="53"/>
  <c r="P287" i="53"/>
  <c r="Q328" i="53"/>
  <c r="P359" i="53"/>
  <c r="P367" i="53"/>
  <c r="Q384" i="53"/>
  <c r="P391" i="53"/>
  <c r="Q400" i="53"/>
  <c r="P407" i="53"/>
  <c r="Q411" i="53"/>
  <c r="Q418" i="53"/>
  <c r="Q432" i="53"/>
  <c r="P439" i="53"/>
  <c r="Q448" i="53"/>
  <c r="P455" i="53"/>
  <c r="Q464" i="53"/>
  <c r="P471" i="53"/>
  <c r="Q480" i="53"/>
  <c r="P487" i="53"/>
  <c r="Q491" i="53"/>
  <c r="P503" i="53"/>
  <c r="Q512" i="53"/>
  <c r="P519" i="53"/>
  <c r="Q528" i="53"/>
  <c r="P535" i="53"/>
  <c r="Q544" i="53"/>
  <c r="P551" i="53"/>
  <c r="Q560" i="53"/>
  <c r="P567" i="53"/>
  <c r="Q576" i="53"/>
  <c r="P583" i="53"/>
  <c r="Q594" i="53"/>
  <c r="P599" i="53"/>
  <c r="P608" i="53"/>
  <c r="Q616" i="53"/>
  <c r="Q624" i="53"/>
  <c r="Q632" i="53"/>
  <c r="P637" i="53"/>
  <c r="P643" i="53"/>
  <c r="P647" i="53"/>
  <c r="Q652" i="53"/>
  <c r="Q656" i="53"/>
  <c r="Q660" i="53"/>
  <c r="P663" i="53"/>
  <c r="Q668" i="53"/>
  <c r="P671" i="53"/>
  <c r="P675" i="53"/>
  <c r="Q680" i="53"/>
  <c r="Q684" i="53"/>
  <c r="P687" i="53"/>
  <c r="P691" i="53"/>
  <c r="P695" i="53"/>
  <c r="Q700" i="53"/>
  <c r="P703" i="53"/>
  <c r="P707" i="53"/>
  <c r="Q712" i="53"/>
  <c r="Q716" i="53"/>
  <c r="P719" i="53"/>
  <c r="P723" i="53"/>
  <c r="P727" i="53"/>
  <c r="P731" i="53"/>
  <c r="P735" i="53"/>
  <c r="Q740" i="53"/>
  <c r="Q744" i="53"/>
  <c r="Q748" i="53"/>
  <c r="P751" i="53"/>
  <c r="Q181" i="53"/>
  <c r="Q183" i="53"/>
  <c r="Q199" i="53"/>
  <c r="Q215" i="53"/>
  <c r="P228" i="53"/>
  <c r="P234" i="53"/>
  <c r="Q237" i="53"/>
  <c r="Q239" i="53"/>
  <c r="P260" i="53"/>
  <c r="P266" i="53"/>
  <c r="Q269" i="53"/>
  <c r="Q271" i="53"/>
  <c r="P292" i="53"/>
  <c r="P298" i="53"/>
  <c r="Q301" i="53"/>
  <c r="Q303" i="53"/>
  <c r="P324" i="53"/>
  <c r="P330" i="53"/>
  <c r="Q333" i="53"/>
  <c r="Q335" i="53"/>
  <c r="Q355" i="53"/>
  <c r="Q363" i="53"/>
  <c r="Q371" i="53"/>
  <c r="P381" i="53"/>
  <c r="P386" i="53"/>
  <c r="P397" i="53"/>
  <c r="P402" i="53"/>
  <c r="P413" i="53"/>
  <c r="P418" i="53"/>
  <c r="P429" i="53"/>
  <c r="P434" i="53"/>
  <c r="P445" i="53"/>
  <c r="P450" i="53"/>
  <c r="P461" i="53"/>
  <c r="P466" i="53"/>
  <c r="P477" i="53"/>
  <c r="P482" i="53"/>
  <c r="P493" i="53"/>
  <c r="P498" i="53"/>
  <c r="P509" i="53"/>
  <c r="P514" i="53"/>
  <c r="P525" i="53"/>
  <c r="P530" i="53"/>
  <c r="P541" i="53"/>
  <c r="P546" i="53"/>
  <c r="P557" i="53"/>
  <c r="P562" i="53"/>
  <c r="P573" i="53"/>
  <c r="P578" i="53"/>
  <c r="P589" i="53"/>
  <c r="P594" i="53"/>
  <c r="P605" i="53"/>
  <c r="Q609" i="53"/>
  <c r="P611" i="53"/>
  <c r="Q614" i="53"/>
  <c r="P616" i="53"/>
  <c r="Q617" i="53"/>
  <c r="P619" i="53"/>
  <c r="Q622" i="53"/>
  <c r="P624" i="53"/>
  <c r="Q625" i="53"/>
  <c r="P627" i="53"/>
  <c r="Q630" i="53"/>
  <c r="P632" i="53"/>
  <c r="Q633" i="53"/>
  <c r="P635" i="53"/>
  <c r="Q638" i="53"/>
  <c r="P640" i="53"/>
  <c r="Q641" i="53"/>
  <c r="P644" i="53"/>
  <c r="Q645" i="53"/>
  <c r="P648" i="53"/>
  <c r="Q649" i="53"/>
  <c r="P652" i="53"/>
  <c r="Q653" i="53"/>
  <c r="P656" i="53"/>
  <c r="Q657" i="53"/>
  <c r="P660" i="53"/>
  <c r="Q661" i="53"/>
  <c r="P664" i="53"/>
  <c r="Q665" i="53"/>
  <c r="P668" i="53"/>
  <c r="Q669" i="53"/>
  <c r="P672" i="53"/>
  <c r="Q673" i="53"/>
  <c r="P676" i="53"/>
  <c r="Q677" i="53"/>
  <c r="P680" i="53"/>
  <c r="Q681" i="53"/>
  <c r="P684" i="53"/>
  <c r="Q685" i="53"/>
  <c r="P688" i="53"/>
  <c r="Q689" i="53"/>
  <c r="P692" i="53"/>
  <c r="Q693" i="53"/>
  <c r="P696" i="53"/>
  <c r="Q697" i="53"/>
  <c r="P700" i="53"/>
  <c r="Q701" i="53"/>
  <c r="P704" i="53"/>
  <c r="Q705" i="53"/>
  <c r="P708" i="53"/>
  <c r="Q709" i="53"/>
  <c r="P712" i="53"/>
  <c r="Q713" i="53"/>
  <c r="P716" i="53"/>
  <c r="Q717" i="53"/>
  <c r="P720" i="53"/>
  <c r="Q721" i="53"/>
  <c r="P724" i="53"/>
  <c r="Q725" i="53"/>
  <c r="P728" i="53"/>
  <c r="Q729" i="53"/>
  <c r="P732" i="53"/>
  <c r="Q733" i="53"/>
  <c r="P736" i="53"/>
  <c r="Q737" i="53"/>
  <c r="P740" i="53"/>
  <c r="Q741" i="53"/>
  <c r="P744" i="53"/>
  <c r="Q745" i="53"/>
  <c r="P748" i="53"/>
  <c r="Q749" i="53"/>
  <c r="P752" i="53"/>
  <c r="Q753" i="53"/>
  <c r="P756" i="53"/>
  <c r="Q757" i="53"/>
  <c r="P760" i="53"/>
  <c r="Q761" i="53"/>
  <c r="P764" i="53"/>
  <c r="Q765" i="53"/>
  <c r="P768" i="53"/>
  <c r="Q769" i="53"/>
  <c r="P772" i="53"/>
  <c r="Q773" i="53"/>
  <c r="P776" i="53"/>
  <c r="Q777" i="53"/>
  <c r="P780" i="53"/>
  <c r="Q781" i="53"/>
  <c r="P784" i="53"/>
  <c r="Q785" i="53"/>
  <c r="P788" i="53"/>
  <c r="Q789" i="53"/>
  <c r="P792" i="53"/>
  <c r="Q793" i="53"/>
  <c r="P796" i="53"/>
  <c r="Q797" i="53"/>
  <c r="P800" i="53"/>
  <c r="Q801" i="53"/>
  <c r="P804" i="53"/>
  <c r="Q805" i="53"/>
  <c r="P808" i="53"/>
  <c r="Q809" i="53"/>
  <c r="P812" i="53"/>
  <c r="Q813" i="53"/>
  <c r="P816" i="53"/>
  <c r="Q817" i="53"/>
  <c r="P820" i="53"/>
  <c r="Q821" i="53"/>
  <c r="P824" i="53"/>
  <c r="Q825" i="53"/>
  <c r="P828" i="53"/>
  <c r="Q829" i="53"/>
  <c r="P832" i="53"/>
  <c r="Q833" i="53"/>
  <c r="P836" i="53"/>
  <c r="Q837" i="53"/>
  <c r="P840" i="53"/>
  <c r="Q841" i="53"/>
  <c r="P844" i="53"/>
  <c r="Q845" i="53"/>
  <c r="P848" i="53"/>
  <c r="Q849" i="53"/>
  <c r="P852" i="53"/>
  <c r="Q853" i="53"/>
  <c r="P856" i="53"/>
  <c r="Q857" i="53"/>
  <c r="P860" i="53"/>
  <c r="Q861" i="53"/>
  <c r="P864" i="53"/>
  <c r="Q865" i="53"/>
  <c r="P868" i="53"/>
  <c r="Q869" i="53"/>
  <c r="P872" i="53"/>
  <c r="Q873" i="53"/>
  <c r="P876" i="53"/>
  <c r="Q877" i="53"/>
  <c r="P880" i="53"/>
  <c r="Q881" i="53"/>
  <c r="P884" i="53"/>
  <c r="Q885" i="53"/>
  <c r="P888" i="53"/>
  <c r="Q889" i="53"/>
  <c r="P892" i="53"/>
  <c r="Q893" i="53"/>
  <c r="P896" i="53"/>
  <c r="Q897" i="53"/>
  <c r="P900" i="53"/>
  <c r="Q901" i="53"/>
  <c r="P904" i="53"/>
  <c r="Q905" i="53"/>
  <c r="P908" i="53"/>
  <c r="Q909" i="53"/>
  <c r="P912" i="53"/>
  <c r="Q913" i="53"/>
  <c r="P916" i="53"/>
  <c r="Q917" i="53"/>
  <c r="P920" i="53"/>
  <c r="Q921" i="53"/>
  <c r="P924" i="53"/>
  <c r="Q925" i="53"/>
  <c r="P928" i="53"/>
  <c r="Q929" i="53"/>
  <c r="P932" i="53"/>
  <c r="Q933" i="53"/>
  <c r="P936" i="53"/>
  <c r="Q937" i="53"/>
  <c r="P940" i="53"/>
  <c r="Q941" i="53"/>
  <c r="P944" i="53"/>
  <c r="Q945" i="53"/>
  <c r="P948" i="53"/>
  <c r="Q949" i="53"/>
  <c r="P952" i="53"/>
  <c r="Q953" i="53"/>
  <c r="P956" i="53"/>
  <c r="Q957" i="53"/>
  <c r="P960" i="53"/>
  <c r="Q961" i="53"/>
  <c r="P964" i="53"/>
  <c r="Q965" i="53"/>
  <c r="P968" i="53"/>
  <c r="Q969" i="53"/>
  <c r="P972" i="53"/>
  <c r="Q973" i="53"/>
  <c r="P977" i="53"/>
  <c r="Q978" i="53"/>
  <c r="P981" i="53"/>
  <c r="Q982" i="53"/>
  <c r="P985" i="53"/>
  <c r="Q986" i="53"/>
  <c r="P989" i="53"/>
  <c r="Q990" i="53"/>
  <c r="P993" i="53"/>
  <c r="Q994" i="53"/>
  <c r="P997" i="53"/>
  <c r="Q998" i="53"/>
  <c r="P1001" i="53"/>
  <c r="Q1002" i="53"/>
  <c r="P1005" i="53"/>
  <c r="Q1006" i="53"/>
  <c r="Q14" i="53"/>
  <c r="Q78" i="53"/>
  <c r="Q142" i="53"/>
  <c r="P207" i="53"/>
  <c r="Q232" i="53"/>
  <c r="P255" i="53"/>
  <c r="Q296" i="53"/>
  <c r="P319" i="53"/>
  <c r="P351" i="53"/>
  <c r="P375" i="53"/>
  <c r="Q379" i="53"/>
  <c r="Q386" i="53"/>
  <c r="Q395" i="53"/>
  <c r="Q402" i="53"/>
  <c r="Q416" i="53"/>
  <c r="P423" i="53"/>
  <c r="Q427" i="53"/>
  <c r="Q434" i="53"/>
  <c r="Q443" i="53"/>
  <c r="Q450" i="53"/>
  <c r="Q459" i="53"/>
  <c r="Q466" i="53"/>
  <c r="Q475" i="53"/>
  <c r="Q482" i="53"/>
  <c r="Q496" i="53"/>
  <c r="Q498" i="53"/>
  <c r="Q507" i="53"/>
  <c r="Q514" i="53"/>
  <c r="Q523" i="53"/>
  <c r="Q530" i="53"/>
  <c r="Q539" i="53"/>
  <c r="Q546" i="53"/>
  <c r="Q555" i="53"/>
  <c r="Q562" i="53"/>
  <c r="Q571" i="53"/>
  <c r="Q578" i="53"/>
  <c r="Q587" i="53"/>
  <c r="Q592" i="53"/>
  <c r="Q603" i="53"/>
  <c r="P613" i="53"/>
  <c r="P621" i="53"/>
  <c r="P629" i="53"/>
  <c r="Q640" i="53"/>
  <c r="Q644" i="53"/>
  <c r="Q648" i="53"/>
  <c r="P651" i="53"/>
  <c r="P655" i="53"/>
  <c r="P659" i="53"/>
  <c r="Q664" i="53"/>
  <c r="P667" i="53"/>
  <c r="Q672" i="53"/>
  <c r="Q676" i="53"/>
  <c r="P679" i="53"/>
  <c r="P683" i="53"/>
  <c r="Q688" i="53"/>
  <c r="Q692" i="53"/>
  <c r="Q696" i="53"/>
  <c r="P699" i="53"/>
  <c r="Q704" i="53"/>
  <c r="Q708" i="53"/>
  <c r="P711" i="53"/>
  <c r="P715" i="53"/>
  <c r="Q720" i="53"/>
  <c r="Q724" i="53"/>
  <c r="Q728" i="53"/>
  <c r="Q732" i="53"/>
  <c r="Q736" i="53"/>
  <c r="P739" i="53"/>
  <c r="P743" i="53"/>
  <c r="P747" i="53"/>
  <c r="Q752" i="53"/>
  <c r="Q207" i="53"/>
  <c r="P612" i="53"/>
  <c r="P620" i="53"/>
  <c r="P628" i="53"/>
  <c r="P636" i="53"/>
  <c r="Q755" i="53"/>
  <c r="Q759" i="53"/>
  <c r="Q763" i="53"/>
  <c r="Q767" i="53"/>
  <c r="Q771" i="53"/>
  <c r="Q775" i="53"/>
  <c r="Q779" i="53"/>
  <c r="Q783" i="53"/>
  <c r="Q787" i="53"/>
  <c r="Q791" i="53"/>
  <c r="Q795" i="53"/>
  <c r="Q799" i="53"/>
  <c r="Q803" i="53"/>
  <c r="Q807" i="53"/>
  <c r="Q811" i="53"/>
  <c r="Q815" i="53"/>
  <c r="Q819" i="53"/>
  <c r="Q823" i="53"/>
  <c r="Q827" i="53"/>
  <c r="Q831" i="53"/>
  <c r="Q835" i="53"/>
  <c r="Q839" i="53"/>
  <c r="Q843" i="53"/>
  <c r="Q847" i="53"/>
  <c r="Q851" i="53"/>
  <c r="Q855" i="53"/>
  <c r="Q859" i="53"/>
  <c r="Q863" i="53"/>
  <c r="Q867" i="53"/>
  <c r="Q871" i="53"/>
  <c r="Q875" i="53"/>
  <c r="Q879" i="53"/>
  <c r="Q883" i="53"/>
  <c r="Q887" i="53"/>
  <c r="Q891" i="53"/>
  <c r="Q895" i="53"/>
  <c r="Q899" i="53"/>
  <c r="Q903" i="53"/>
  <c r="Q907" i="53"/>
  <c r="Q911" i="53"/>
  <c r="Q915" i="53"/>
  <c r="Q919" i="53"/>
  <c r="Q923" i="53"/>
  <c r="Q927" i="53"/>
  <c r="Q931" i="53"/>
  <c r="Q935" i="53"/>
  <c r="Q939" i="53"/>
  <c r="Q943" i="53"/>
  <c r="Q947" i="53"/>
  <c r="Q951" i="53"/>
  <c r="Q955" i="53"/>
  <c r="Q959" i="53"/>
  <c r="Q963" i="53"/>
  <c r="Q967" i="53"/>
  <c r="Q971" i="53"/>
  <c r="Q976" i="53"/>
  <c r="Q980" i="53"/>
  <c r="Q984" i="53"/>
  <c r="Q988" i="53"/>
  <c r="Q992" i="53"/>
  <c r="Q996" i="53"/>
  <c r="Q1000" i="53"/>
  <c r="Q1004" i="53"/>
  <c r="Q621" i="53"/>
  <c r="Q756" i="53"/>
  <c r="Q768" i="53"/>
  <c r="Q776" i="53"/>
  <c r="Q784" i="53"/>
  <c r="Q792" i="53"/>
  <c r="Q804" i="53"/>
  <c r="Q812" i="53"/>
  <c r="Q820" i="53"/>
  <c r="Q828" i="53"/>
  <c r="Q840" i="53"/>
  <c r="Q848" i="53"/>
  <c r="Q856" i="53"/>
  <c r="Q864" i="53"/>
  <c r="Q872" i="53"/>
  <c r="Q884" i="53"/>
  <c r="Q896" i="53"/>
  <c r="Q912" i="53"/>
  <c r="Q920" i="53"/>
  <c r="Q928" i="53"/>
  <c r="Q940" i="53"/>
  <c r="Q952" i="53"/>
  <c r="Q968" i="53"/>
  <c r="Q981" i="53"/>
  <c r="Q993" i="53"/>
  <c r="Q1005" i="53"/>
  <c r="P308" i="53"/>
  <c r="P378" i="53"/>
  <c r="P421" i="53"/>
  <c r="P474" i="53"/>
  <c r="P538" i="53"/>
  <c r="P581" i="53"/>
  <c r="P646" i="53"/>
  <c r="Q659" i="53"/>
  <c r="Q675" i="53"/>
  <c r="P686" i="53"/>
  <c r="P694" i="53"/>
  <c r="P702" i="53"/>
  <c r="P710" i="53"/>
  <c r="Q723" i="53"/>
  <c r="Q731" i="53"/>
  <c r="P742" i="53"/>
  <c r="P755" i="53"/>
  <c r="P767" i="53"/>
  <c r="P779" i="53"/>
  <c r="P791" i="53"/>
  <c r="P807" i="53"/>
  <c r="P831" i="53"/>
  <c r="P851" i="53"/>
  <c r="P875" i="53"/>
  <c r="P899" i="53"/>
  <c r="P911" i="53"/>
  <c r="P931" i="53"/>
  <c r="P951" i="53"/>
  <c r="P976" i="53"/>
  <c r="P992" i="53"/>
  <c r="P1004" i="53"/>
  <c r="Q223" i="53"/>
  <c r="Q255" i="53"/>
  <c r="Q287" i="53"/>
  <c r="Q319" i="53"/>
  <c r="Q351" i="53"/>
  <c r="P394" i="53"/>
  <c r="P405" i="53"/>
  <c r="P426" i="53"/>
  <c r="P437" i="53"/>
  <c r="P458" i="53"/>
  <c r="P469" i="53"/>
  <c r="P490" i="53"/>
  <c r="P501" i="53"/>
  <c r="P522" i="53"/>
  <c r="P533" i="53"/>
  <c r="P554" i="53"/>
  <c r="P565" i="53"/>
  <c r="P586" i="53"/>
  <c r="P597" i="53"/>
  <c r="Q610" i="53"/>
  <c r="P615" i="53"/>
  <c r="Q618" i="53"/>
  <c r="P623" i="53"/>
  <c r="Q626" i="53"/>
  <c r="P631" i="53"/>
  <c r="Q634" i="53"/>
  <c r="P639" i="53"/>
  <c r="P642" i="53"/>
  <c r="Q647" i="53"/>
  <c r="P650" i="53"/>
  <c r="Q655" i="53"/>
  <c r="P658" i="53"/>
  <c r="Q663" i="53"/>
  <c r="P666" i="53"/>
  <c r="Q671" i="53"/>
  <c r="P674" i="53"/>
  <c r="Q679" i="53"/>
  <c r="P682" i="53"/>
  <c r="Q687" i="53"/>
  <c r="P690" i="53"/>
  <c r="Q695" i="53"/>
  <c r="P698" i="53"/>
  <c r="Q703" i="53"/>
  <c r="P706" i="53"/>
  <c r="Q711" i="53"/>
  <c r="P714" i="53"/>
  <c r="Q719" i="53"/>
  <c r="P722" i="53"/>
  <c r="Q727" i="53"/>
  <c r="P730" i="53"/>
  <c r="Q735" i="53"/>
  <c r="P738" i="53"/>
  <c r="Q743" i="53"/>
  <c r="P746" i="53"/>
  <c r="Q751" i="53"/>
  <c r="P754" i="53"/>
  <c r="P758" i="53"/>
  <c r="P762" i="53"/>
  <c r="P766" i="53"/>
  <c r="P770" i="53"/>
  <c r="P774" i="53"/>
  <c r="P778" i="53"/>
  <c r="P782" i="53"/>
  <c r="P786" i="53"/>
  <c r="P790" i="53"/>
  <c r="P794" i="53"/>
  <c r="P798" i="53"/>
  <c r="P802" i="53"/>
  <c r="P806" i="53"/>
  <c r="P810" i="53"/>
  <c r="P814" i="53"/>
  <c r="P818" i="53"/>
  <c r="P822" i="53"/>
  <c r="P826" i="53"/>
  <c r="P830" i="53"/>
  <c r="P834" i="53"/>
  <c r="P838" i="53"/>
  <c r="P842" i="53"/>
  <c r="P846" i="53"/>
  <c r="P850" i="53"/>
  <c r="P854" i="53"/>
  <c r="P858" i="53"/>
  <c r="P862" i="53"/>
  <c r="P866" i="53"/>
  <c r="P870" i="53"/>
  <c r="P874" i="53"/>
  <c r="P878" i="53"/>
  <c r="P882" i="53"/>
  <c r="P886" i="53"/>
  <c r="P890" i="53"/>
  <c r="P894" i="53"/>
  <c r="P898" i="53"/>
  <c r="P902" i="53"/>
  <c r="P906" i="53"/>
  <c r="P910" i="53"/>
  <c r="P914" i="53"/>
  <c r="P918" i="53"/>
  <c r="P922" i="53"/>
  <c r="P926" i="53"/>
  <c r="P930" i="53"/>
  <c r="P934" i="53"/>
  <c r="P938" i="53"/>
  <c r="P942" i="53"/>
  <c r="P946" i="53"/>
  <c r="P950" i="53"/>
  <c r="P954" i="53"/>
  <c r="P958" i="53"/>
  <c r="P962" i="53"/>
  <c r="P966" i="53"/>
  <c r="P970" i="53"/>
  <c r="P979" i="53"/>
  <c r="P983" i="53"/>
  <c r="P987" i="53"/>
  <c r="P991" i="53"/>
  <c r="P995" i="53"/>
  <c r="P999" i="53"/>
  <c r="P1003" i="53"/>
  <c r="P1007" i="53"/>
  <c r="P250" i="53"/>
  <c r="Q253" i="53"/>
  <c r="P282" i="53"/>
  <c r="Q285" i="53"/>
  <c r="P314" i="53"/>
  <c r="Q317" i="53"/>
  <c r="P346" i="53"/>
  <c r="Q349" i="53"/>
  <c r="Q359" i="53"/>
  <c r="Q608" i="53"/>
  <c r="Q613" i="53"/>
  <c r="Q629" i="53"/>
  <c r="Q637" i="53"/>
  <c r="Q760" i="53"/>
  <c r="Q764" i="53"/>
  <c r="Q772" i="53"/>
  <c r="Q780" i="53"/>
  <c r="Q788" i="53"/>
  <c r="Q796" i="53"/>
  <c r="Q800" i="53"/>
  <c r="Q808" i="53"/>
  <c r="Q816" i="53"/>
  <c r="Q824" i="53"/>
  <c r="Q832" i="53"/>
  <c r="Q836" i="53"/>
  <c r="Q844" i="53"/>
  <c r="Q852" i="53"/>
  <c r="Q860" i="53"/>
  <c r="Q868" i="53"/>
  <c r="Q876" i="53"/>
  <c r="Q880" i="53"/>
  <c r="Q888" i="53"/>
  <c r="Q892" i="53"/>
  <c r="Q900" i="53"/>
  <c r="Q904" i="53"/>
  <c r="Q908" i="53"/>
  <c r="Q916" i="53"/>
  <c r="Q924" i="53"/>
  <c r="Q932" i="53"/>
  <c r="Q936" i="53"/>
  <c r="Q944" i="53"/>
  <c r="Q948" i="53"/>
  <c r="Q956" i="53"/>
  <c r="Q960" i="53"/>
  <c r="Q964" i="53"/>
  <c r="Q972" i="53"/>
  <c r="Q977" i="53"/>
  <c r="Q985" i="53"/>
  <c r="Q989" i="53"/>
  <c r="Q997" i="53"/>
  <c r="Q1001" i="53"/>
  <c r="Q191" i="53"/>
  <c r="P244" i="53"/>
  <c r="P276" i="53"/>
  <c r="P340" i="53"/>
  <c r="Q367" i="53"/>
  <c r="P389" i="53"/>
  <c r="P410" i="53"/>
  <c r="P442" i="53"/>
  <c r="P453" i="53"/>
  <c r="P485" i="53"/>
  <c r="P506" i="53"/>
  <c r="P517" i="53"/>
  <c r="P549" i="53"/>
  <c r="P570" i="53"/>
  <c r="P602" i="53"/>
  <c r="Q643" i="53"/>
  <c r="Q651" i="53"/>
  <c r="P654" i="53"/>
  <c r="P662" i="53"/>
  <c r="Q667" i="53"/>
  <c r="P670" i="53"/>
  <c r="P678" i="53"/>
  <c r="Q683" i="53"/>
  <c r="Q691" i="53"/>
  <c r="Q699" i="53"/>
  <c r="Q707" i="53"/>
  <c r="Q715" i="53"/>
  <c r="P718" i="53"/>
  <c r="P726" i="53"/>
  <c r="P734" i="53"/>
  <c r="Q739" i="53"/>
  <c r="Q747" i="53"/>
  <c r="P750" i="53"/>
  <c r="P759" i="53"/>
  <c r="P763" i="53"/>
  <c r="P771" i="53"/>
  <c r="P775" i="53"/>
  <c r="P783" i="53"/>
  <c r="P787" i="53"/>
  <c r="P799" i="53"/>
  <c r="P803" i="53"/>
  <c r="P811" i="53"/>
  <c r="P819" i="53"/>
  <c r="P827" i="53"/>
  <c r="P839" i="53"/>
  <c r="P847" i="53"/>
  <c r="P859" i="53"/>
  <c r="P867" i="53"/>
  <c r="P879" i="53"/>
  <c r="P887" i="53"/>
  <c r="P895" i="53"/>
  <c r="P907" i="53"/>
  <c r="P919" i="53"/>
  <c r="P927" i="53"/>
  <c r="P935" i="53"/>
  <c r="P943" i="53"/>
  <c r="P959" i="53"/>
  <c r="P967" i="53"/>
  <c r="P971" i="53"/>
  <c r="P984" i="53"/>
  <c r="P1000" i="53"/>
  <c r="P795" i="53"/>
  <c r="P815" i="53"/>
  <c r="P823" i="53"/>
  <c r="P835" i="53"/>
  <c r="P843" i="53"/>
  <c r="P855" i="53"/>
  <c r="P863" i="53"/>
  <c r="P871" i="53"/>
  <c r="P883" i="53"/>
  <c r="P891" i="53"/>
  <c r="P903" i="53"/>
  <c r="P915" i="53"/>
  <c r="P923" i="53"/>
  <c r="P939" i="53"/>
  <c r="P947" i="53"/>
  <c r="P955" i="53"/>
  <c r="P963" i="53"/>
  <c r="P980" i="53"/>
  <c r="P988" i="53"/>
  <c r="P996" i="53"/>
  <c r="P7" i="56"/>
  <c r="Q8" i="56"/>
  <c r="P11" i="56"/>
  <c r="Q12" i="56"/>
  <c r="P15" i="56"/>
  <c r="Q16" i="56"/>
  <c r="P19" i="56"/>
  <c r="Q20" i="56"/>
  <c r="P23" i="56"/>
  <c r="Q24" i="56"/>
  <c r="P27" i="56"/>
  <c r="Q28" i="56"/>
  <c r="P31" i="56"/>
  <c r="Q32" i="56"/>
  <c r="P35" i="56"/>
  <c r="Q36" i="56"/>
  <c r="P39" i="56"/>
  <c r="Q40" i="56"/>
  <c r="P43" i="56"/>
  <c r="Q44" i="56"/>
  <c r="P47" i="56"/>
  <c r="Q48" i="56"/>
  <c r="P51" i="56"/>
  <c r="Q52" i="56"/>
  <c r="P55" i="56"/>
  <c r="Q56" i="56"/>
  <c r="P59" i="56"/>
  <c r="Q60" i="56"/>
  <c r="P63" i="56"/>
  <c r="Q64" i="56"/>
  <c r="P67" i="56"/>
  <c r="Q68" i="56"/>
  <c r="P71" i="56"/>
  <c r="Q72" i="56"/>
  <c r="P75" i="56"/>
  <c r="Q76" i="56"/>
  <c r="P79" i="56"/>
  <c r="Q80" i="56"/>
  <c r="P83" i="56"/>
  <c r="Q84" i="56"/>
  <c r="P87" i="56"/>
  <c r="Q88" i="56"/>
  <c r="P91" i="56"/>
  <c r="Q92" i="56"/>
  <c r="P95" i="56"/>
  <c r="Q96" i="56"/>
  <c r="P99" i="56"/>
  <c r="Q100" i="56"/>
  <c r="P103" i="56"/>
  <c r="Q104" i="56"/>
  <c r="P107" i="56"/>
  <c r="Q108" i="56"/>
  <c r="P111" i="56"/>
  <c r="Q112" i="56"/>
  <c r="P115" i="56"/>
  <c r="Q116" i="56"/>
  <c r="P119" i="56"/>
  <c r="Q120" i="56"/>
  <c r="P123" i="56"/>
  <c r="Q124" i="56"/>
  <c r="P127" i="56"/>
  <c r="Q128" i="56"/>
  <c r="P131" i="56"/>
  <c r="Q132" i="56"/>
  <c r="P135" i="56"/>
  <c r="Q136" i="56"/>
  <c r="P139" i="56"/>
  <c r="Q140" i="56"/>
  <c r="P143" i="56"/>
  <c r="Q144" i="56"/>
  <c r="P147" i="56"/>
  <c r="Q148" i="56"/>
  <c r="P151" i="56"/>
  <c r="Q152" i="56"/>
  <c r="P155" i="56"/>
  <c r="Q156" i="56"/>
  <c r="P159" i="56"/>
  <c r="Q160" i="56"/>
  <c r="P163" i="56"/>
  <c r="Q164" i="56"/>
  <c r="P167" i="56"/>
  <c r="Q168" i="56"/>
  <c r="P171" i="56"/>
  <c r="Q172" i="56"/>
  <c r="P175" i="56"/>
  <c r="Q7" i="56"/>
  <c r="P10" i="56"/>
  <c r="Q11" i="56"/>
  <c r="P14" i="56"/>
  <c r="Q15" i="56"/>
  <c r="P18" i="56"/>
  <c r="Q19" i="56"/>
  <c r="P22" i="56"/>
  <c r="Q23" i="56"/>
  <c r="P26" i="56"/>
  <c r="Q27" i="56"/>
  <c r="P30" i="56"/>
  <c r="Q31" i="56"/>
  <c r="P34" i="56"/>
  <c r="Q35" i="56"/>
  <c r="P38" i="56"/>
  <c r="Q39" i="56"/>
  <c r="P42" i="56"/>
  <c r="Q43" i="56"/>
  <c r="P46" i="56"/>
  <c r="Q47" i="56"/>
  <c r="P50" i="56"/>
  <c r="Q51" i="56"/>
  <c r="P54" i="56"/>
  <c r="Q55" i="56"/>
  <c r="P58" i="56"/>
  <c r="Q59" i="56"/>
  <c r="P62" i="56"/>
  <c r="Q63" i="56"/>
  <c r="P66" i="56"/>
  <c r="Q67" i="56"/>
  <c r="P70" i="56"/>
  <c r="Q71" i="56"/>
  <c r="P74" i="56"/>
  <c r="Q75" i="56"/>
  <c r="P78" i="56"/>
  <c r="Q79" i="56"/>
  <c r="P82" i="56"/>
  <c r="Q83" i="56"/>
  <c r="P86" i="56"/>
  <c r="Q87" i="56"/>
  <c r="P90" i="56"/>
  <c r="Q91" i="56"/>
  <c r="P94" i="56"/>
  <c r="Q95" i="56"/>
  <c r="P98" i="56"/>
  <c r="Q99" i="56"/>
  <c r="P102" i="56"/>
  <c r="Q103" i="56"/>
  <c r="P106" i="56"/>
  <c r="Q107" i="56"/>
  <c r="P110" i="56"/>
  <c r="Q111" i="56"/>
  <c r="P114" i="56"/>
  <c r="Q115" i="56"/>
  <c r="P118" i="56"/>
  <c r="Q119" i="56"/>
  <c r="P122" i="56"/>
  <c r="Q123" i="56"/>
  <c r="P126" i="56"/>
  <c r="Q127" i="56"/>
  <c r="P130" i="56"/>
  <c r="Q131" i="56"/>
  <c r="P134" i="56"/>
  <c r="Q135" i="56"/>
  <c r="P138" i="56"/>
  <c r="Q139" i="56"/>
  <c r="P142" i="56"/>
  <c r="Q143" i="56"/>
  <c r="P146" i="56"/>
  <c r="Q147" i="56"/>
  <c r="P150" i="56"/>
  <c r="Q151" i="56"/>
  <c r="P154" i="56"/>
  <c r="Q155" i="56"/>
  <c r="P158" i="56"/>
  <c r="Q159" i="56"/>
  <c r="P162" i="56"/>
  <c r="Q163" i="56"/>
  <c r="P166" i="56"/>
  <c r="Q167" i="56"/>
  <c r="P170" i="56"/>
  <c r="Q171" i="56"/>
  <c r="P174" i="56"/>
  <c r="P9" i="56"/>
  <c r="Q10" i="56"/>
  <c r="P13" i="56"/>
  <c r="Q14" i="56"/>
  <c r="P17" i="56"/>
  <c r="Q18" i="56"/>
  <c r="P21" i="56"/>
  <c r="Q22" i="56"/>
  <c r="P25" i="56"/>
  <c r="Q26" i="56"/>
  <c r="P29" i="56"/>
  <c r="Q30" i="56"/>
  <c r="P33" i="56"/>
  <c r="Q34" i="56"/>
  <c r="P37" i="56"/>
  <c r="Q38" i="56"/>
  <c r="P41" i="56"/>
  <c r="Q42" i="56"/>
  <c r="P45" i="56"/>
  <c r="Q46" i="56"/>
  <c r="P49" i="56"/>
  <c r="Q50" i="56"/>
  <c r="P53" i="56"/>
  <c r="Q54" i="56"/>
  <c r="P57" i="56"/>
  <c r="Q58" i="56"/>
  <c r="P61" i="56"/>
  <c r="Q62" i="56"/>
  <c r="P65" i="56"/>
  <c r="Q66" i="56"/>
  <c r="P69" i="56"/>
  <c r="Q70" i="56"/>
  <c r="P73" i="56"/>
  <c r="Q74" i="56"/>
  <c r="P77" i="56"/>
  <c r="Q78" i="56"/>
  <c r="P81" i="56"/>
  <c r="Q82" i="56"/>
  <c r="P85" i="56"/>
  <c r="Q86" i="56"/>
  <c r="P89" i="56"/>
  <c r="Q90" i="56"/>
  <c r="P93" i="56"/>
  <c r="Q94" i="56"/>
  <c r="P97" i="56"/>
  <c r="Q98" i="56"/>
  <c r="P101" i="56"/>
  <c r="Q102" i="56"/>
  <c r="P105" i="56"/>
  <c r="Q106" i="56"/>
  <c r="P109" i="56"/>
  <c r="Q110" i="56"/>
  <c r="P113" i="56"/>
  <c r="Q114" i="56"/>
  <c r="P117" i="56"/>
  <c r="Q118" i="56"/>
  <c r="P121" i="56"/>
  <c r="Q122" i="56"/>
  <c r="P125" i="56"/>
  <c r="Q126" i="56"/>
  <c r="P129" i="56"/>
  <c r="Q130" i="56"/>
  <c r="P133" i="56"/>
  <c r="Q134" i="56"/>
  <c r="P137" i="56"/>
  <c r="Q138" i="56"/>
  <c r="P141" i="56"/>
  <c r="Q142" i="56"/>
  <c r="P145" i="56"/>
  <c r="Q146" i="56"/>
  <c r="P149" i="56"/>
  <c r="Q150" i="56"/>
  <c r="P153" i="56"/>
  <c r="Q154" i="56"/>
  <c r="P157" i="56"/>
  <c r="Q158" i="56"/>
  <c r="P161" i="56"/>
  <c r="Q162" i="56"/>
  <c r="P165" i="56"/>
  <c r="Q166" i="56"/>
  <c r="P169" i="56"/>
  <c r="Q170" i="56"/>
  <c r="P173" i="56"/>
  <c r="Q174" i="56"/>
  <c r="Q175" i="56"/>
  <c r="P178" i="56"/>
  <c r="Q179" i="56"/>
  <c r="P182" i="56"/>
  <c r="Q183" i="56"/>
  <c r="P186" i="56"/>
  <c r="Q187" i="56"/>
  <c r="P190" i="56"/>
  <c r="Q191" i="56"/>
  <c r="P194" i="56"/>
  <c r="Q195" i="56"/>
  <c r="P198" i="56"/>
  <c r="Q199" i="56"/>
  <c r="P202" i="56"/>
  <c r="Q203" i="56"/>
  <c r="P206" i="56"/>
  <c r="Q207" i="56"/>
  <c r="P210" i="56"/>
  <c r="Q211" i="56"/>
  <c r="P214" i="56"/>
  <c r="Q215" i="56"/>
  <c r="P218" i="56"/>
  <c r="Q219" i="56"/>
  <c r="P222" i="56"/>
  <c r="Q223" i="56"/>
  <c r="P226" i="56"/>
  <c r="Q227" i="56"/>
  <c r="P230" i="56"/>
  <c r="Q231" i="56"/>
  <c r="P234" i="56"/>
  <c r="Q235" i="56"/>
  <c r="P238" i="56"/>
  <c r="Q239" i="56"/>
  <c r="P242" i="56"/>
  <c r="Q243" i="56"/>
  <c r="P233" i="56"/>
  <c r="P237" i="56"/>
  <c r="Q81" i="56"/>
  <c r="Q97" i="56"/>
  <c r="Q105" i="56"/>
  <c r="Q121" i="56"/>
  <c r="Q137" i="56"/>
  <c r="P156" i="56"/>
  <c r="P164" i="56"/>
  <c r="Q169" i="56"/>
  <c r="Q176" i="56"/>
  <c r="P179" i="56"/>
  <c r="P191" i="56"/>
  <c r="P8" i="56"/>
  <c r="Q13" i="56"/>
  <c r="P16" i="56"/>
  <c r="Q21" i="56"/>
  <c r="P24" i="56"/>
  <c r="Q29" i="56"/>
  <c r="P32" i="56"/>
  <c r="Q37" i="56"/>
  <c r="P40" i="56"/>
  <c r="Q45" i="56"/>
  <c r="P48" i="56"/>
  <c r="Q53" i="56"/>
  <c r="P56" i="56"/>
  <c r="Q61" i="56"/>
  <c r="P64" i="56"/>
  <c r="Q69" i="56"/>
  <c r="P72" i="56"/>
  <c r="Q77" i="56"/>
  <c r="P80" i="56"/>
  <c r="Q85" i="56"/>
  <c r="P88" i="56"/>
  <c r="Q93" i="56"/>
  <c r="P96" i="56"/>
  <c r="Q101" i="56"/>
  <c r="P104" i="56"/>
  <c r="Q109" i="56"/>
  <c r="P112" i="56"/>
  <c r="Q117" i="56"/>
  <c r="P120" i="56"/>
  <c r="Q125" i="56"/>
  <c r="P128" i="56"/>
  <c r="Q133" i="56"/>
  <c r="P136" i="56"/>
  <c r="Q141" i="56"/>
  <c r="P144" i="56"/>
  <c r="Q149" i="56"/>
  <c r="P152" i="56"/>
  <c r="Q157" i="56"/>
  <c r="P160" i="56"/>
  <c r="Q165" i="56"/>
  <c r="P168" i="56"/>
  <c r="Q173" i="56"/>
  <c r="P177" i="56"/>
  <c r="Q178" i="56"/>
  <c r="P181" i="56"/>
  <c r="Q182" i="56"/>
  <c r="P185" i="56"/>
  <c r="Q186" i="56"/>
  <c r="P189" i="56"/>
  <c r="Q190" i="56"/>
  <c r="P193" i="56"/>
  <c r="Q194" i="56"/>
  <c r="P197" i="56"/>
  <c r="Q198" i="56"/>
  <c r="P201" i="56"/>
  <c r="Q202" i="56"/>
  <c r="P205" i="56"/>
  <c r="Q206" i="56"/>
  <c r="P209" i="56"/>
  <c r="Q210" i="56"/>
  <c r="P213" i="56"/>
  <c r="Q214" i="56"/>
  <c r="P217" i="56"/>
  <c r="Q218" i="56"/>
  <c r="P221" i="56"/>
  <c r="Q222" i="56"/>
  <c r="P225" i="56"/>
  <c r="Q226" i="56"/>
  <c r="P229" i="56"/>
  <c r="Q230" i="56"/>
  <c r="Q234" i="56"/>
  <c r="Q238" i="56"/>
  <c r="P241" i="56"/>
  <c r="Q242" i="56"/>
  <c r="P100" i="56"/>
  <c r="P108" i="56"/>
  <c r="P116" i="56"/>
  <c r="P124" i="56"/>
  <c r="P132" i="56"/>
  <c r="P140" i="56"/>
  <c r="P148" i="56"/>
  <c r="Q153" i="56"/>
  <c r="P172" i="56"/>
  <c r="Q184" i="56"/>
  <c r="Q188" i="56"/>
  <c r="P176" i="56"/>
  <c r="Q177" i="56"/>
  <c r="P180" i="56"/>
  <c r="Q181" i="56"/>
  <c r="P184" i="56"/>
  <c r="Q185" i="56"/>
  <c r="P188" i="56"/>
  <c r="Q189" i="56"/>
  <c r="P192" i="56"/>
  <c r="Q193" i="56"/>
  <c r="P196" i="56"/>
  <c r="Q197" i="56"/>
  <c r="P200" i="56"/>
  <c r="Q201" i="56"/>
  <c r="P204" i="56"/>
  <c r="Q205" i="56"/>
  <c r="P208" i="56"/>
  <c r="Q209" i="56"/>
  <c r="P212" i="56"/>
  <c r="Q213" i="56"/>
  <c r="P216" i="56"/>
  <c r="Q217" i="56"/>
  <c r="P220" i="56"/>
  <c r="Q221" i="56"/>
  <c r="P224" i="56"/>
  <c r="Q225" i="56"/>
  <c r="P228" i="56"/>
  <c r="Q229" i="56"/>
  <c r="P232" i="56"/>
  <c r="Q233" i="56"/>
  <c r="P236" i="56"/>
  <c r="Q237" i="56"/>
  <c r="P240" i="56"/>
  <c r="Q241" i="56"/>
  <c r="P244" i="56"/>
  <c r="Q9" i="56"/>
  <c r="P12" i="56"/>
  <c r="Q17" i="56"/>
  <c r="P20" i="56"/>
  <c r="Q25" i="56"/>
  <c r="P28" i="56"/>
  <c r="Q33" i="56"/>
  <c r="P36" i="56"/>
  <c r="Q41" i="56"/>
  <c r="P44" i="56"/>
  <c r="Q49" i="56"/>
  <c r="P52" i="56"/>
  <c r="Q57" i="56"/>
  <c r="P60" i="56"/>
  <c r="Q65" i="56"/>
  <c r="P68" i="56"/>
  <c r="Q73" i="56"/>
  <c r="P76" i="56"/>
  <c r="P84" i="56"/>
  <c r="Q89" i="56"/>
  <c r="P92" i="56"/>
  <c r="Q113" i="56"/>
  <c r="Q129" i="56"/>
  <c r="Q145" i="56"/>
  <c r="Q161" i="56"/>
  <c r="Q180" i="56"/>
  <c r="P183" i="56"/>
  <c r="P187" i="56"/>
  <c r="Q200" i="56"/>
  <c r="P203" i="56"/>
  <c r="Q208" i="56"/>
  <c r="Q224" i="56"/>
  <c r="P227" i="56"/>
  <c r="Q232" i="56"/>
  <c r="P235" i="56"/>
  <c r="Q240" i="56"/>
  <c r="P243" i="56"/>
  <c r="Q228" i="56"/>
  <c r="Q236" i="56"/>
  <c r="Q192" i="56"/>
  <c r="P195" i="56"/>
  <c r="P211" i="56"/>
  <c r="Q216" i="56"/>
  <c r="P219" i="56"/>
  <c r="P231" i="56"/>
  <c r="P239" i="56"/>
  <c r="Q244" i="56"/>
  <c r="Q196" i="56"/>
  <c r="P199" i="56"/>
  <c r="Q204" i="56"/>
  <c r="P207" i="56"/>
  <c r="Q212" i="56"/>
  <c r="P215" i="56"/>
  <c r="Q220" i="56"/>
  <c r="P223" i="56"/>
  <c r="P695" i="55"/>
  <c r="Q696" i="55"/>
  <c r="P699" i="55"/>
  <c r="Q700" i="55"/>
  <c r="P703" i="55"/>
  <c r="Q704" i="55"/>
  <c r="P707" i="55"/>
  <c r="Q708" i="55"/>
  <c r="P711" i="55"/>
  <c r="Q712" i="55"/>
  <c r="P715" i="55"/>
  <c r="Q716" i="55"/>
  <c r="P700" i="55"/>
  <c r="Q695" i="55"/>
  <c r="P698" i="55"/>
  <c r="Q699" i="55"/>
  <c r="P702" i="55"/>
  <c r="Q703" i="55"/>
  <c r="P706" i="55"/>
  <c r="Q707" i="55"/>
  <c r="P710" i="55"/>
  <c r="Q711" i="55"/>
  <c r="P714" i="55"/>
  <c r="Q715" i="55"/>
  <c r="Q697" i="55"/>
  <c r="P704" i="55"/>
  <c r="Q713" i="55"/>
  <c r="P716" i="55"/>
  <c r="P697" i="55"/>
  <c r="Q698" i="55"/>
  <c r="P701" i="55"/>
  <c r="Q702" i="55"/>
  <c r="P705" i="55"/>
  <c r="Q706" i="55"/>
  <c r="P709" i="55"/>
  <c r="Q710" i="55"/>
  <c r="P713" i="55"/>
  <c r="Q714" i="55"/>
  <c r="Q701" i="55"/>
  <c r="Q705" i="55"/>
  <c r="P708" i="55"/>
  <c r="Q709" i="55"/>
  <c r="P712" i="55"/>
  <c r="P696" i="55"/>
  <c r="Q692" i="55"/>
  <c r="P692" i="55"/>
  <c r="P10" i="55"/>
  <c r="Q11" i="55"/>
  <c r="P14" i="55"/>
  <c r="Q15" i="55"/>
  <c r="P18" i="55"/>
  <c r="Q19" i="55"/>
  <c r="P22" i="55"/>
  <c r="Q23" i="55"/>
  <c r="P26" i="55"/>
  <c r="Q27" i="55"/>
  <c r="P30" i="55"/>
  <c r="Q31" i="55"/>
  <c r="P34" i="55"/>
  <c r="Q35" i="55"/>
  <c r="P38" i="55"/>
  <c r="Q39" i="55"/>
  <c r="P42" i="55"/>
  <c r="Q43" i="55"/>
  <c r="P46" i="55"/>
  <c r="Q47" i="55"/>
  <c r="P50" i="55"/>
  <c r="Q51" i="55"/>
  <c r="P54" i="55"/>
  <c r="Q55" i="55"/>
  <c r="P58" i="55"/>
  <c r="Q59" i="55"/>
  <c r="P62" i="55"/>
  <c r="Q63" i="55"/>
  <c r="P66" i="55"/>
  <c r="Q67" i="55"/>
  <c r="P70" i="55"/>
  <c r="Q71" i="55"/>
  <c r="P74" i="55"/>
  <c r="Q75" i="55"/>
  <c r="P78" i="55"/>
  <c r="Q79" i="55"/>
  <c r="P82" i="55"/>
  <c r="Q83" i="55"/>
  <c r="P86" i="55"/>
  <c r="Q87" i="55"/>
  <c r="P90" i="55"/>
  <c r="Q91" i="55"/>
  <c r="P94" i="55"/>
  <c r="Q95" i="55"/>
  <c r="P98" i="55"/>
  <c r="Q99" i="55"/>
  <c r="P102" i="55"/>
  <c r="Q103" i="55"/>
  <c r="P106" i="55"/>
  <c r="Q107" i="55"/>
  <c r="P110" i="55"/>
  <c r="Q111" i="55"/>
  <c r="P114" i="55"/>
  <c r="Q115" i="55"/>
  <c r="P118" i="55"/>
  <c r="Q119" i="55"/>
  <c r="P122" i="55"/>
  <c r="Q123" i="55"/>
  <c r="P126" i="55"/>
  <c r="Q127" i="55"/>
  <c r="P130" i="55"/>
  <c r="Q131" i="55"/>
  <c r="P134" i="55"/>
  <c r="Q135" i="55"/>
  <c r="P138" i="55"/>
  <c r="Q139" i="55"/>
  <c r="P142" i="55"/>
  <c r="Q143" i="55"/>
  <c r="P146" i="55"/>
  <c r="Q147" i="55"/>
  <c r="P150" i="55"/>
  <c r="Q151" i="55"/>
  <c r="P154" i="55"/>
  <c r="Q155" i="55"/>
  <c r="P158" i="55"/>
  <c r="Q159" i="55"/>
  <c r="P162" i="55"/>
  <c r="Q163" i="55"/>
  <c r="P166" i="55"/>
  <c r="Q167" i="55"/>
  <c r="P170" i="55"/>
  <c r="Q171" i="55"/>
  <c r="P174" i="55"/>
  <c r="Q175" i="55"/>
  <c r="P178" i="55"/>
  <c r="Q10" i="55"/>
  <c r="P13" i="55"/>
  <c r="Q14" i="55"/>
  <c r="P17" i="55"/>
  <c r="Q18" i="55"/>
  <c r="P21" i="55"/>
  <c r="Q22" i="55"/>
  <c r="P25" i="55"/>
  <c r="Q26" i="55"/>
  <c r="P29" i="55"/>
  <c r="Q30" i="55"/>
  <c r="P33" i="55"/>
  <c r="Q34" i="55"/>
  <c r="P37" i="55"/>
  <c r="Q38" i="55"/>
  <c r="P41" i="55"/>
  <c r="Q42" i="55"/>
  <c r="P45" i="55"/>
  <c r="Q46" i="55"/>
  <c r="P49" i="55"/>
  <c r="Q50" i="55"/>
  <c r="P53" i="55"/>
  <c r="Q54" i="55"/>
  <c r="P57" i="55"/>
  <c r="Q58" i="55"/>
  <c r="P61" i="55"/>
  <c r="Q62" i="55"/>
  <c r="P65" i="55"/>
  <c r="Q66" i="55"/>
  <c r="P69" i="55"/>
  <c r="Q70" i="55"/>
  <c r="P73" i="55"/>
  <c r="Q74" i="55"/>
  <c r="P77" i="55"/>
  <c r="Q78" i="55"/>
  <c r="P81" i="55"/>
  <c r="Q82" i="55"/>
  <c r="P85" i="55"/>
  <c r="Q86" i="55"/>
  <c r="P89" i="55"/>
  <c r="Q90" i="55"/>
  <c r="P93" i="55"/>
  <c r="Q94" i="55"/>
  <c r="P97" i="55"/>
  <c r="Q98" i="55"/>
  <c r="P101" i="55"/>
  <c r="Q102" i="55"/>
  <c r="P105" i="55"/>
  <c r="Q106" i="55"/>
  <c r="P109" i="55"/>
  <c r="Q110" i="55"/>
  <c r="P113" i="55"/>
  <c r="Q114" i="55"/>
  <c r="P117" i="55"/>
  <c r="Q118" i="55"/>
  <c r="P121" i="55"/>
  <c r="Q122" i="55"/>
  <c r="P125" i="55"/>
  <c r="Q126" i="55"/>
  <c r="P129" i="55"/>
  <c r="Q130" i="55"/>
  <c r="P133" i="55"/>
  <c r="Q134" i="55"/>
  <c r="P137" i="55"/>
  <c r="Q138" i="55"/>
  <c r="P141" i="55"/>
  <c r="Q142" i="55"/>
  <c r="P145" i="55"/>
  <c r="Q146" i="55"/>
  <c r="P149" i="55"/>
  <c r="Q150" i="55"/>
  <c r="P153" i="55"/>
  <c r="Q154" i="55"/>
  <c r="P157" i="55"/>
  <c r="Q158" i="55"/>
  <c r="P161" i="55"/>
  <c r="Q162" i="55"/>
  <c r="P165" i="55"/>
  <c r="Q166" i="55"/>
  <c r="P169" i="55"/>
  <c r="Q170" i="55"/>
  <c r="P173" i="55"/>
  <c r="Q174" i="55"/>
  <c r="P177" i="55"/>
  <c r="Q178" i="55"/>
  <c r="P12" i="55"/>
  <c r="Q13" i="55"/>
  <c r="P16" i="55"/>
  <c r="Q17" i="55"/>
  <c r="P20" i="55"/>
  <c r="Q21" i="55"/>
  <c r="P24" i="55"/>
  <c r="Q25" i="55"/>
  <c r="P28" i="55"/>
  <c r="Q29" i="55"/>
  <c r="P32" i="55"/>
  <c r="Q33" i="55"/>
  <c r="P36" i="55"/>
  <c r="Q37" i="55"/>
  <c r="P40" i="55"/>
  <c r="Q41" i="55"/>
  <c r="P44" i="55"/>
  <c r="Q45" i="55"/>
  <c r="P48" i="55"/>
  <c r="Q49" i="55"/>
  <c r="P52" i="55"/>
  <c r="Q53" i="55"/>
  <c r="P56" i="55"/>
  <c r="Q57" i="55"/>
  <c r="P60" i="55"/>
  <c r="Q61" i="55"/>
  <c r="P64" i="55"/>
  <c r="Q65" i="55"/>
  <c r="P68" i="55"/>
  <c r="Q69" i="55"/>
  <c r="P72" i="55"/>
  <c r="Q73" i="55"/>
  <c r="P76" i="55"/>
  <c r="Q77" i="55"/>
  <c r="P80" i="55"/>
  <c r="Q81" i="55"/>
  <c r="P84" i="55"/>
  <c r="Q85" i="55"/>
  <c r="P88" i="55"/>
  <c r="Q89" i="55"/>
  <c r="P92" i="55"/>
  <c r="Q93" i="55"/>
  <c r="P96" i="55"/>
  <c r="Q97" i="55"/>
  <c r="P100" i="55"/>
  <c r="Q101" i="55"/>
  <c r="P104" i="55"/>
  <c r="Q105" i="55"/>
  <c r="P108" i="55"/>
  <c r="Q109" i="55"/>
  <c r="P112" i="55"/>
  <c r="Q113" i="55"/>
  <c r="P116" i="55"/>
  <c r="Q117" i="55"/>
  <c r="P120" i="55"/>
  <c r="Q121" i="55"/>
  <c r="P124" i="55"/>
  <c r="Q125" i="55"/>
  <c r="P128" i="55"/>
  <c r="Q129" i="55"/>
  <c r="P132" i="55"/>
  <c r="Q133" i="55"/>
  <c r="P136" i="55"/>
  <c r="Q137" i="55"/>
  <c r="P140" i="55"/>
  <c r="Q141" i="55"/>
  <c r="P144" i="55"/>
  <c r="Q145" i="55"/>
  <c r="P148" i="55"/>
  <c r="Q149" i="55"/>
  <c r="P152" i="55"/>
  <c r="Q153" i="55"/>
  <c r="P156" i="55"/>
  <c r="Q157" i="55"/>
  <c r="P160" i="55"/>
  <c r="Q161" i="55"/>
  <c r="P164" i="55"/>
  <c r="Q165" i="55"/>
  <c r="P168" i="55"/>
  <c r="Q169" i="55"/>
  <c r="P172" i="55"/>
  <c r="Q173" i="55"/>
  <c r="P176" i="55"/>
  <c r="Q177" i="55"/>
  <c r="P180" i="55"/>
  <c r="Q180" i="55"/>
  <c r="P183" i="55"/>
  <c r="Q184" i="55"/>
  <c r="P187" i="55"/>
  <c r="Q188" i="55"/>
  <c r="P191" i="55"/>
  <c r="Q192" i="55"/>
  <c r="P195" i="55"/>
  <c r="Q196" i="55"/>
  <c r="P199" i="55"/>
  <c r="Q200" i="55"/>
  <c r="P203" i="55"/>
  <c r="Q204" i="55"/>
  <c r="P207" i="55"/>
  <c r="Q208" i="55"/>
  <c r="P211" i="55"/>
  <c r="Q212" i="55"/>
  <c r="P215" i="55"/>
  <c r="Q216" i="55"/>
  <c r="P219" i="55"/>
  <c r="Q220" i="55"/>
  <c r="P223" i="55"/>
  <c r="Q224" i="55"/>
  <c r="P227" i="55"/>
  <c r="Q228" i="55"/>
  <c r="P231" i="55"/>
  <c r="Q232" i="55"/>
  <c r="P235" i="55"/>
  <c r="Q236" i="55"/>
  <c r="P239" i="55"/>
  <c r="Q240" i="55"/>
  <c r="P243" i="55"/>
  <c r="Q244" i="55"/>
  <c r="P247" i="55"/>
  <c r="Q248" i="55"/>
  <c r="P251" i="55"/>
  <c r="Q252" i="55"/>
  <c r="P255" i="55"/>
  <c r="Q256" i="55"/>
  <c r="P259" i="55"/>
  <c r="Q260" i="55"/>
  <c r="P263" i="55"/>
  <c r="Q264" i="55"/>
  <c r="P267" i="55"/>
  <c r="Q268" i="55"/>
  <c r="P11" i="55"/>
  <c r="Q16" i="55"/>
  <c r="P19" i="55"/>
  <c r="Q24" i="55"/>
  <c r="P27" i="55"/>
  <c r="Q32" i="55"/>
  <c r="P35" i="55"/>
  <c r="Q40" i="55"/>
  <c r="P43" i="55"/>
  <c r="Q48" i="55"/>
  <c r="P51" i="55"/>
  <c r="Q56" i="55"/>
  <c r="P59" i="55"/>
  <c r="Q64" i="55"/>
  <c r="P67" i="55"/>
  <c r="Q72" i="55"/>
  <c r="P75" i="55"/>
  <c r="Q80" i="55"/>
  <c r="P83" i="55"/>
  <c r="Q88" i="55"/>
  <c r="P91" i="55"/>
  <c r="Q96" i="55"/>
  <c r="P99" i="55"/>
  <c r="Q104" i="55"/>
  <c r="P107" i="55"/>
  <c r="Q112" i="55"/>
  <c r="P115" i="55"/>
  <c r="Q120" i="55"/>
  <c r="P123" i="55"/>
  <c r="Q128" i="55"/>
  <c r="P131" i="55"/>
  <c r="Q136" i="55"/>
  <c r="P139" i="55"/>
  <c r="Q144" i="55"/>
  <c r="P147" i="55"/>
  <c r="Q152" i="55"/>
  <c r="P155" i="55"/>
  <c r="Q160" i="55"/>
  <c r="P163" i="55"/>
  <c r="Q168" i="55"/>
  <c r="P171" i="55"/>
  <c r="Q176" i="55"/>
  <c r="P179" i="55"/>
  <c r="P182" i="55"/>
  <c r="Q183" i="55"/>
  <c r="P186" i="55"/>
  <c r="Q187" i="55"/>
  <c r="P190" i="55"/>
  <c r="Q191" i="55"/>
  <c r="P194" i="55"/>
  <c r="Q195" i="55"/>
  <c r="P198" i="55"/>
  <c r="Q199" i="55"/>
  <c r="P202" i="55"/>
  <c r="Q203" i="55"/>
  <c r="P206" i="55"/>
  <c r="Q207" i="55"/>
  <c r="P210" i="55"/>
  <c r="Q211" i="55"/>
  <c r="P214" i="55"/>
  <c r="Q215" i="55"/>
  <c r="P218" i="55"/>
  <c r="Q219" i="55"/>
  <c r="P222" i="55"/>
  <c r="Q223" i="55"/>
  <c r="P226" i="55"/>
  <c r="Q227" i="55"/>
  <c r="P230" i="55"/>
  <c r="Q231" i="55"/>
  <c r="P234" i="55"/>
  <c r="Q235" i="55"/>
  <c r="P238" i="55"/>
  <c r="Q239" i="55"/>
  <c r="P242" i="55"/>
  <c r="Q243" i="55"/>
  <c r="P246" i="55"/>
  <c r="Q247" i="55"/>
  <c r="P250" i="55"/>
  <c r="Q251" i="55"/>
  <c r="P254" i="55"/>
  <c r="Q255" i="55"/>
  <c r="P258" i="55"/>
  <c r="Q259" i="55"/>
  <c r="P262" i="55"/>
  <c r="Q263" i="55"/>
  <c r="P266" i="55"/>
  <c r="Q267" i="55"/>
  <c r="P270" i="55"/>
  <c r="Q271" i="55"/>
  <c r="P274" i="55"/>
  <c r="Q275" i="55"/>
  <c r="P278" i="55"/>
  <c r="Q279" i="55"/>
  <c r="P282" i="55"/>
  <c r="Q283" i="55"/>
  <c r="P286" i="55"/>
  <c r="Q287" i="55"/>
  <c r="P290" i="55"/>
  <c r="Q179" i="55"/>
  <c r="P181" i="55"/>
  <c r="Q182" i="55"/>
  <c r="P185" i="55"/>
  <c r="Q186" i="55"/>
  <c r="P189" i="55"/>
  <c r="Q190" i="55"/>
  <c r="P193" i="55"/>
  <c r="Q194" i="55"/>
  <c r="P197" i="55"/>
  <c r="Q198" i="55"/>
  <c r="P201" i="55"/>
  <c r="Q202" i="55"/>
  <c r="P205" i="55"/>
  <c r="Q206" i="55"/>
  <c r="P209" i="55"/>
  <c r="Q210" i="55"/>
  <c r="P213" i="55"/>
  <c r="Q214" i="55"/>
  <c r="P217" i="55"/>
  <c r="Q218" i="55"/>
  <c r="P221" i="55"/>
  <c r="Q222" i="55"/>
  <c r="P225" i="55"/>
  <c r="Q226" i="55"/>
  <c r="P229" i="55"/>
  <c r="Q230" i="55"/>
  <c r="P233" i="55"/>
  <c r="Q234" i="55"/>
  <c r="P237" i="55"/>
  <c r="Q238" i="55"/>
  <c r="P241" i="55"/>
  <c r="Q242" i="55"/>
  <c r="P245" i="55"/>
  <c r="Q246" i="55"/>
  <c r="P249" i="55"/>
  <c r="Q250" i="55"/>
  <c r="P253" i="55"/>
  <c r="Q254" i="55"/>
  <c r="P257" i="55"/>
  <c r="Q258" i="55"/>
  <c r="P261" i="55"/>
  <c r="Q262" i="55"/>
  <c r="P265" i="55"/>
  <c r="Q266" i="55"/>
  <c r="P269" i="55"/>
  <c r="Q270" i="55"/>
  <c r="P273" i="55"/>
  <c r="Q274" i="55"/>
  <c r="P277" i="55"/>
  <c r="Q278" i="55"/>
  <c r="P281" i="55"/>
  <c r="Q282" i="55"/>
  <c r="P285" i="55"/>
  <c r="Q286" i="55"/>
  <c r="P289" i="55"/>
  <c r="Q290" i="55"/>
  <c r="P293" i="55"/>
  <c r="Q294" i="55"/>
  <c r="P297" i="55"/>
  <c r="Q298" i="55"/>
  <c r="P301" i="55"/>
  <c r="Q302" i="55"/>
  <c r="P305" i="55"/>
  <c r="Q306" i="55"/>
  <c r="P309" i="55"/>
  <c r="Q310" i="55"/>
  <c r="P313" i="55"/>
  <c r="Q314" i="55"/>
  <c r="P317" i="55"/>
  <c r="Q318" i="55"/>
  <c r="P321" i="55"/>
  <c r="Q322" i="55"/>
  <c r="P325" i="55"/>
  <c r="Q326" i="55"/>
  <c r="P329" i="55"/>
  <c r="Q330" i="55"/>
  <c r="P333" i="55"/>
  <c r="Q334" i="55"/>
  <c r="P337" i="55"/>
  <c r="Q338" i="55"/>
  <c r="P341" i="55"/>
  <c r="Q342" i="55"/>
  <c r="P345" i="55"/>
  <c r="Q346" i="55"/>
  <c r="Q20" i="55"/>
  <c r="P23" i="55"/>
  <c r="Q36" i="55"/>
  <c r="P39" i="55"/>
  <c r="Q52" i="55"/>
  <c r="P55" i="55"/>
  <c r="Q68" i="55"/>
  <c r="P71" i="55"/>
  <c r="Q84" i="55"/>
  <c r="P87" i="55"/>
  <c r="Q100" i="55"/>
  <c r="P103" i="55"/>
  <c r="Q116" i="55"/>
  <c r="P119" i="55"/>
  <c r="Q132" i="55"/>
  <c r="P135" i="55"/>
  <c r="Q148" i="55"/>
  <c r="P151" i="55"/>
  <c r="Q164" i="55"/>
  <c r="P167" i="55"/>
  <c r="P271" i="55"/>
  <c r="P275" i="55"/>
  <c r="P279" i="55"/>
  <c r="P283" i="55"/>
  <c r="P287" i="55"/>
  <c r="P291" i="55"/>
  <c r="Q292" i="55"/>
  <c r="P294" i="55"/>
  <c r="Q297" i="55"/>
  <c r="P299" i="55"/>
  <c r="Q300" i="55"/>
  <c r="P302" i="55"/>
  <c r="Q305" i="55"/>
  <c r="P307" i="55"/>
  <c r="Q308" i="55"/>
  <c r="P310" i="55"/>
  <c r="Q313" i="55"/>
  <c r="P315" i="55"/>
  <c r="Q316" i="55"/>
  <c r="P318" i="55"/>
  <c r="Q321" i="55"/>
  <c r="P323" i="55"/>
  <c r="Q324" i="55"/>
  <c r="P326" i="55"/>
  <c r="Q329" i="55"/>
  <c r="P331" i="55"/>
  <c r="Q332" i="55"/>
  <c r="P334" i="55"/>
  <c r="Q337" i="55"/>
  <c r="P339" i="55"/>
  <c r="Q340" i="55"/>
  <c r="P342" i="55"/>
  <c r="Q345" i="55"/>
  <c r="P347" i="55"/>
  <c r="Q348" i="55"/>
  <c r="P351" i="55"/>
  <c r="Q352" i="55"/>
  <c r="P355" i="55"/>
  <c r="Q356" i="55"/>
  <c r="P359" i="55"/>
  <c r="Q360" i="55"/>
  <c r="P363" i="55"/>
  <c r="Q364" i="55"/>
  <c r="P367" i="55"/>
  <c r="Q368" i="55"/>
  <c r="P371" i="55"/>
  <c r="Q372" i="55"/>
  <c r="P375" i="55"/>
  <c r="Q376" i="55"/>
  <c r="P379" i="55"/>
  <c r="Q380" i="55"/>
  <c r="P383" i="55"/>
  <c r="Q384" i="55"/>
  <c r="P387" i="55"/>
  <c r="Q388" i="55"/>
  <c r="P391" i="55"/>
  <c r="Q392" i="55"/>
  <c r="P395" i="55"/>
  <c r="Q396" i="55"/>
  <c r="P399" i="55"/>
  <c r="Q400" i="55"/>
  <c r="P403" i="55"/>
  <c r="Q404" i="55"/>
  <c r="P407" i="55"/>
  <c r="Q408" i="55"/>
  <c r="P411" i="55"/>
  <c r="Q412" i="55"/>
  <c r="P415" i="55"/>
  <c r="Q416" i="55"/>
  <c r="P419" i="55"/>
  <c r="Q420" i="55"/>
  <c r="P423" i="55"/>
  <c r="Q424" i="55"/>
  <c r="P427" i="55"/>
  <c r="Q428" i="55"/>
  <c r="P431" i="55"/>
  <c r="Q432" i="55"/>
  <c r="P435" i="55"/>
  <c r="Q436" i="55"/>
  <c r="P439" i="55"/>
  <c r="Q440" i="55"/>
  <c r="P443" i="55"/>
  <c r="Q444" i="55"/>
  <c r="P447" i="55"/>
  <c r="Q448" i="55"/>
  <c r="P451" i="55"/>
  <c r="Q452" i="55"/>
  <c r="P455" i="55"/>
  <c r="Q456" i="55"/>
  <c r="P459" i="55"/>
  <c r="Q460" i="55"/>
  <c r="P463" i="55"/>
  <c r="Q464" i="55"/>
  <c r="P467" i="55"/>
  <c r="Q468" i="55"/>
  <c r="P471" i="55"/>
  <c r="Q472" i="55"/>
  <c r="P475" i="55"/>
  <c r="Q476" i="55"/>
  <c r="P479" i="55"/>
  <c r="Q480" i="55"/>
  <c r="P483" i="55"/>
  <c r="Q484" i="55"/>
  <c r="P487" i="55"/>
  <c r="Q488" i="55"/>
  <c r="P491" i="55"/>
  <c r="Q492" i="55"/>
  <c r="P495" i="55"/>
  <c r="Q496" i="55"/>
  <c r="P499" i="55"/>
  <c r="Q500" i="55"/>
  <c r="P503" i="55"/>
  <c r="Q504" i="55"/>
  <c r="P507" i="55"/>
  <c r="Q508" i="55"/>
  <c r="P511" i="55"/>
  <c r="Q512" i="55"/>
  <c r="P515" i="55"/>
  <c r="Q516" i="55"/>
  <c r="P519" i="55"/>
  <c r="Q520" i="55"/>
  <c r="P523" i="55"/>
  <c r="Q524" i="55"/>
  <c r="P527" i="55"/>
  <c r="Q528" i="55"/>
  <c r="P531" i="55"/>
  <c r="Q532" i="55"/>
  <c r="P535" i="55"/>
  <c r="Q536" i="55"/>
  <c r="P539" i="55"/>
  <c r="Q540" i="55"/>
  <c r="P543" i="55"/>
  <c r="Q544" i="55"/>
  <c r="P547" i="55"/>
  <c r="Q548" i="55"/>
  <c r="P551" i="55"/>
  <c r="Q552" i="55"/>
  <c r="P555" i="55"/>
  <c r="Q556" i="55"/>
  <c r="P559" i="55"/>
  <c r="Q560" i="55"/>
  <c r="P563" i="55"/>
  <c r="Q564" i="55"/>
  <c r="P567" i="55"/>
  <c r="Q568" i="55"/>
  <c r="P571" i="55"/>
  <c r="Q572" i="55"/>
  <c r="P575" i="55"/>
  <c r="Q576" i="55"/>
  <c r="P579" i="55"/>
  <c r="Q181" i="55"/>
  <c r="P184" i="55"/>
  <c r="Q189" i="55"/>
  <c r="P192" i="55"/>
  <c r="Q197" i="55"/>
  <c r="P200" i="55"/>
  <c r="Q205" i="55"/>
  <c r="P208" i="55"/>
  <c r="Q213" i="55"/>
  <c r="P216" i="55"/>
  <c r="Q221" i="55"/>
  <c r="P224" i="55"/>
  <c r="Q229" i="55"/>
  <c r="P232" i="55"/>
  <c r="Q237" i="55"/>
  <c r="P240" i="55"/>
  <c r="Q245" i="55"/>
  <c r="P248" i="55"/>
  <c r="Q253" i="55"/>
  <c r="P256" i="55"/>
  <c r="Q261" i="55"/>
  <c r="P264" i="55"/>
  <c r="Q269" i="55"/>
  <c r="Q273" i="55"/>
  <c r="Q277" i="55"/>
  <c r="Q281" i="55"/>
  <c r="Q285" i="55"/>
  <c r="Q289" i="55"/>
  <c r="Q291" i="55"/>
  <c r="P296" i="55"/>
  <c r="Q299" i="55"/>
  <c r="P304" i="55"/>
  <c r="Q307" i="55"/>
  <c r="P312" i="55"/>
  <c r="Q315" i="55"/>
  <c r="P320" i="55"/>
  <c r="Q323" i="55"/>
  <c r="P328" i="55"/>
  <c r="Q331" i="55"/>
  <c r="P336" i="55"/>
  <c r="Q339" i="55"/>
  <c r="P344" i="55"/>
  <c r="Q347" i="55"/>
  <c r="P350" i="55"/>
  <c r="Q351" i="55"/>
  <c r="P354" i="55"/>
  <c r="Q355" i="55"/>
  <c r="P358" i="55"/>
  <c r="Q359" i="55"/>
  <c r="P362" i="55"/>
  <c r="Q363" i="55"/>
  <c r="P366" i="55"/>
  <c r="Q367" i="55"/>
  <c r="P370" i="55"/>
  <c r="Q371" i="55"/>
  <c r="P374" i="55"/>
  <c r="Q375" i="55"/>
  <c r="P378" i="55"/>
  <c r="Q379" i="55"/>
  <c r="P382" i="55"/>
  <c r="Q383" i="55"/>
  <c r="P386" i="55"/>
  <c r="Q387" i="55"/>
  <c r="P390" i="55"/>
  <c r="Q391" i="55"/>
  <c r="P394" i="55"/>
  <c r="Q395" i="55"/>
  <c r="P398" i="55"/>
  <c r="Q399" i="55"/>
  <c r="P402" i="55"/>
  <c r="Q403" i="55"/>
  <c r="P406" i="55"/>
  <c r="Q407" i="55"/>
  <c r="P410" i="55"/>
  <c r="Q411" i="55"/>
  <c r="P414" i="55"/>
  <c r="Q415" i="55"/>
  <c r="P418" i="55"/>
  <c r="Q419" i="55"/>
  <c r="P422" i="55"/>
  <c r="Q423" i="55"/>
  <c r="P426" i="55"/>
  <c r="Q427" i="55"/>
  <c r="P430" i="55"/>
  <c r="Q431" i="55"/>
  <c r="P434" i="55"/>
  <c r="Q435" i="55"/>
  <c r="P438" i="55"/>
  <c r="Q439" i="55"/>
  <c r="P442" i="55"/>
  <c r="Q443" i="55"/>
  <c r="P446" i="55"/>
  <c r="Q447" i="55"/>
  <c r="P450" i="55"/>
  <c r="Q451" i="55"/>
  <c r="P454" i="55"/>
  <c r="Q455" i="55"/>
  <c r="P458" i="55"/>
  <c r="Q459" i="55"/>
  <c r="P462" i="55"/>
  <c r="Q463" i="55"/>
  <c r="P466" i="55"/>
  <c r="Q467" i="55"/>
  <c r="P470" i="55"/>
  <c r="Q471" i="55"/>
  <c r="P474" i="55"/>
  <c r="Q475" i="55"/>
  <c r="P478" i="55"/>
  <c r="Q479" i="55"/>
  <c r="P482" i="55"/>
  <c r="Q483" i="55"/>
  <c r="P486" i="55"/>
  <c r="Q487" i="55"/>
  <c r="P490" i="55"/>
  <c r="Q491" i="55"/>
  <c r="P494" i="55"/>
  <c r="Q495" i="55"/>
  <c r="P498" i="55"/>
  <c r="Q499" i="55"/>
  <c r="P502" i="55"/>
  <c r="Q503" i="55"/>
  <c r="P506" i="55"/>
  <c r="Q507" i="55"/>
  <c r="P510" i="55"/>
  <c r="Q511" i="55"/>
  <c r="P514" i="55"/>
  <c r="Q515" i="55"/>
  <c r="P518" i="55"/>
  <c r="Q519" i="55"/>
  <c r="P522" i="55"/>
  <c r="Q523" i="55"/>
  <c r="P526" i="55"/>
  <c r="Q527" i="55"/>
  <c r="P530" i="55"/>
  <c r="Q531" i="55"/>
  <c r="P534" i="55"/>
  <c r="Q535" i="55"/>
  <c r="P538" i="55"/>
  <c r="Q539" i="55"/>
  <c r="P542" i="55"/>
  <c r="Q543" i="55"/>
  <c r="P546" i="55"/>
  <c r="Q547" i="55"/>
  <c r="P550" i="55"/>
  <c r="Q551" i="55"/>
  <c r="P554" i="55"/>
  <c r="Q555" i="55"/>
  <c r="P558" i="55"/>
  <c r="Q559" i="55"/>
  <c r="P562" i="55"/>
  <c r="Q563" i="55"/>
  <c r="P566" i="55"/>
  <c r="Q567" i="55"/>
  <c r="P570" i="55"/>
  <c r="Q571" i="55"/>
  <c r="P574" i="55"/>
  <c r="Q575" i="55"/>
  <c r="P578" i="55"/>
  <c r="Q579" i="55"/>
  <c r="Q12" i="55"/>
  <c r="P15" i="55"/>
  <c r="Q28" i="55"/>
  <c r="P31" i="55"/>
  <c r="Q44" i="55"/>
  <c r="P47" i="55"/>
  <c r="Q60" i="55"/>
  <c r="P63" i="55"/>
  <c r="Q76" i="55"/>
  <c r="P79" i="55"/>
  <c r="Q92" i="55"/>
  <c r="P95" i="55"/>
  <c r="Q108" i="55"/>
  <c r="P111" i="55"/>
  <c r="Q124" i="55"/>
  <c r="P127" i="55"/>
  <c r="Q140" i="55"/>
  <c r="P143" i="55"/>
  <c r="Q156" i="55"/>
  <c r="P159" i="55"/>
  <c r="Q172" i="55"/>
  <c r="P175" i="55"/>
  <c r="P272" i="55"/>
  <c r="P276" i="55"/>
  <c r="P280" i="55"/>
  <c r="P284" i="55"/>
  <c r="P288" i="55"/>
  <c r="Q293" i="55"/>
  <c r="P295" i="55"/>
  <c r="Q296" i="55"/>
  <c r="P298" i="55"/>
  <c r="Q301" i="55"/>
  <c r="P303" i="55"/>
  <c r="Q304" i="55"/>
  <c r="P306" i="55"/>
  <c r="Q309" i="55"/>
  <c r="P311" i="55"/>
  <c r="Q312" i="55"/>
  <c r="P314" i="55"/>
  <c r="Q317" i="55"/>
  <c r="P319" i="55"/>
  <c r="Q320" i="55"/>
  <c r="P322" i="55"/>
  <c r="Q325" i="55"/>
  <c r="P327" i="55"/>
  <c r="Q328" i="55"/>
  <c r="P330" i="55"/>
  <c r="Q333" i="55"/>
  <c r="P335" i="55"/>
  <c r="Q336" i="55"/>
  <c r="P338" i="55"/>
  <c r="Q341" i="55"/>
  <c r="P343" i="55"/>
  <c r="Q344" i="55"/>
  <c r="P346" i="55"/>
  <c r="P349" i="55"/>
  <c r="Q350" i="55"/>
  <c r="P353" i="55"/>
  <c r="Q354" i="55"/>
  <c r="P357" i="55"/>
  <c r="Q358" i="55"/>
  <c r="P361" i="55"/>
  <c r="Q362" i="55"/>
  <c r="P365" i="55"/>
  <c r="Q366" i="55"/>
  <c r="P369" i="55"/>
  <c r="Q370" i="55"/>
  <c r="P373" i="55"/>
  <c r="Q374" i="55"/>
  <c r="P377" i="55"/>
  <c r="Q378" i="55"/>
  <c r="P381" i="55"/>
  <c r="Q382" i="55"/>
  <c r="P385" i="55"/>
  <c r="Q386" i="55"/>
  <c r="P389" i="55"/>
  <c r="Q390" i="55"/>
  <c r="P393" i="55"/>
  <c r="Q394" i="55"/>
  <c r="Q272" i="55"/>
  <c r="Q288" i="55"/>
  <c r="Q398" i="55"/>
  <c r="Q402" i="55"/>
  <c r="Q406" i="55"/>
  <c r="Q410" i="55"/>
  <c r="Q414" i="55"/>
  <c r="Q418" i="55"/>
  <c r="Q422" i="55"/>
  <c r="Q426" i="55"/>
  <c r="Q430" i="55"/>
  <c r="Q434" i="55"/>
  <c r="Q438" i="55"/>
  <c r="Q442" i="55"/>
  <c r="Q446" i="55"/>
  <c r="Q450" i="55"/>
  <c r="Q454" i="55"/>
  <c r="Q458" i="55"/>
  <c r="Q462" i="55"/>
  <c r="Q466" i="55"/>
  <c r="Q470" i="55"/>
  <c r="Q474" i="55"/>
  <c r="Q478" i="55"/>
  <c r="Q482" i="55"/>
  <c r="Q486" i="55"/>
  <c r="Q490" i="55"/>
  <c r="Q494" i="55"/>
  <c r="Q498" i="55"/>
  <c r="Q502" i="55"/>
  <c r="Q506" i="55"/>
  <c r="Q510" i="55"/>
  <c r="Q514" i="55"/>
  <c r="Q518" i="55"/>
  <c r="Q522" i="55"/>
  <c r="Q526" i="55"/>
  <c r="Q530" i="55"/>
  <c r="Q534" i="55"/>
  <c r="Q538" i="55"/>
  <c r="Q542" i="55"/>
  <c r="Q546" i="55"/>
  <c r="Q550" i="55"/>
  <c r="Q554" i="55"/>
  <c r="Q558" i="55"/>
  <c r="Q562" i="55"/>
  <c r="Q566" i="55"/>
  <c r="Q570" i="55"/>
  <c r="Q574" i="55"/>
  <c r="Q578" i="55"/>
  <c r="Q580" i="55"/>
  <c r="P583" i="55"/>
  <c r="Q584" i="55"/>
  <c r="P587" i="55"/>
  <c r="Q588" i="55"/>
  <c r="P591" i="55"/>
  <c r="Q592" i="55"/>
  <c r="P595" i="55"/>
  <c r="Q596" i="55"/>
  <c r="P599" i="55"/>
  <c r="Q600" i="55"/>
  <c r="P603" i="55"/>
  <c r="Q604" i="55"/>
  <c r="P607" i="55"/>
  <c r="Q608" i="55"/>
  <c r="P611" i="55"/>
  <c r="Q612" i="55"/>
  <c r="P615" i="55"/>
  <c r="Q616" i="55"/>
  <c r="P619" i="55"/>
  <c r="Q620" i="55"/>
  <c r="P623" i="55"/>
  <c r="Q624" i="55"/>
  <c r="P627" i="55"/>
  <c r="Q628" i="55"/>
  <c r="P631" i="55"/>
  <c r="Q632" i="55"/>
  <c r="P635" i="55"/>
  <c r="Q636" i="55"/>
  <c r="P639" i="55"/>
  <c r="Q640" i="55"/>
  <c r="P643" i="55"/>
  <c r="Q644" i="55"/>
  <c r="P647" i="55"/>
  <c r="Q648" i="55"/>
  <c r="P651" i="55"/>
  <c r="Q652" i="55"/>
  <c r="P655" i="55"/>
  <c r="Q656" i="55"/>
  <c r="P659" i="55"/>
  <c r="Q660" i="55"/>
  <c r="P663" i="55"/>
  <c r="Q664" i="55"/>
  <c r="P667" i="55"/>
  <c r="Q668" i="55"/>
  <c r="P671" i="55"/>
  <c r="Q672" i="55"/>
  <c r="P675" i="55"/>
  <c r="Q676" i="55"/>
  <c r="P679" i="55"/>
  <c r="Q680" i="55"/>
  <c r="P683" i="55"/>
  <c r="Q684" i="55"/>
  <c r="P687" i="55"/>
  <c r="Q688" i="55"/>
  <c r="P691" i="55"/>
  <c r="Q693" i="55"/>
  <c r="P188" i="55"/>
  <c r="Q201" i="55"/>
  <c r="Q217" i="55"/>
  <c r="Q233" i="55"/>
  <c r="Q249" i="55"/>
  <c r="Q265" i="55"/>
  <c r="P300" i="55"/>
  <c r="P316" i="55"/>
  <c r="P332" i="55"/>
  <c r="P348" i="55"/>
  <c r="Q361" i="55"/>
  <c r="Q369" i="55"/>
  <c r="Q377" i="55"/>
  <c r="Q385" i="55"/>
  <c r="Q393" i="55"/>
  <c r="P400" i="55"/>
  <c r="P408" i="55"/>
  <c r="P416" i="55"/>
  <c r="P424" i="55"/>
  <c r="P432" i="55"/>
  <c r="P440" i="55"/>
  <c r="P448" i="55"/>
  <c r="P452" i="55"/>
  <c r="P460" i="55"/>
  <c r="P468" i="55"/>
  <c r="P476" i="55"/>
  <c r="P484" i="55"/>
  <c r="P492" i="55"/>
  <c r="P500" i="55"/>
  <c r="P508" i="55"/>
  <c r="P516" i="55"/>
  <c r="P528" i="55"/>
  <c r="Q193" i="55"/>
  <c r="P196" i="55"/>
  <c r="Q209" i="55"/>
  <c r="P212" i="55"/>
  <c r="Q225" i="55"/>
  <c r="P228" i="55"/>
  <c r="Q241" i="55"/>
  <c r="P244" i="55"/>
  <c r="Q257" i="55"/>
  <c r="P260" i="55"/>
  <c r="Q276" i="55"/>
  <c r="P292" i="55"/>
  <c r="Q295" i="55"/>
  <c r="P308" i="55"/>
  <c r="Q311" i="55"/>
  <c r="P324" i="55"/>
  <c r="Q327" i="55"/>
  <c r="P340" i="55"/>
  <c r="Q343" i="55"/>
  <c r="Q349" i="55"/>
  <c r="P352" i="55"/>
  <c r="Q357" i="55"/>
  <c r="P360" i="55"/>
  <c r="Q365" i="55"/>
  <c r="P368" i="55"/>
  <c r="Q373" i="55"/>
  <c r="P376" i="55"/>
  <c r="Q381" i="55"/>
  <c r="P384" i="55"/>
  <c r="Q389" i="55"/>
  <c r="P392" i="55"/>
  <c r="P397" i="55"/>
  <c r="P401" i="55"/>
  <c r="P405" i="55"/>
  <c r="P409" i="55"/>
  <c r="P413" i="55"/>
  <c r="P417" i="55"/>
  <c r="P421" i="55"/>
  <c r="P425" i="55"/>
  <c r="P429" i="55"/>
  <c r="P433" i="55"/>
  <c r="P437" i="55"/>
  <c r="P441" i="55"/>
  <c r="P445" i="55"/>
  <c r="P449" i="55"/>
  <c r="P453" i="55"/>
  <c r="P457" i="55"/>
  <c r="P461" i="55"/>
  <c r="P465" i="55"/>
  <c r="P469" i="55"/>
  <c r="P473" i="55"/>
  <c r="P477" i="55"/>
  <c r="P481" i="55"/>
  <c r="P485" i="55"/>
  <c r="P489" i="55"/>
  <c r="P493" i="55"/>
  <c r="P497" i="55"/>
  <c r="P501" i="55"/>
  <c r="P505" i="55"/>
  <c r="P509" i="55"/>
  <c r="P513" i="55"/>
  <c r="P517" i="55"/>
  <c r="P521" i="55"/>
  <c r="P525" i="55"/>
  <c r="P529" i="55"/>
  <c r="P533" i="55"/>
  <c r="P537" i="55"/>
  <c r="P541" i="55"/>
  <c r="P545" i="55"/>
  <c r="P549" i="55"/>
  <c r="P553" i="55"/>
  <c r="P557" i="55"/>
  <c r="P561" i="55"/>
  <c r="P565" i="55"/>
  <c r="P569" i="55"/>
  <c r="P573" i="55"/>
  <c r="P577" i="55"/>
  <c r="P582" i="55"/>
  <c r="Q583" i="55"/>
  <c r="P586" i="55"/>
  <c r="Q587" i="55"/>
  <c r="P590" i="55"/>
  <c r="Q591" i="55"/>
  <c r="P594" i="55"/>
  <c r="Q595" i="55"/>
  <c r="P598" i="55"/>
  <c r="Q599" i="55"/>
  <c r="P602" i="55"/>
  <c r="Q603" i="55"/>
  <c r="P606" i="55"/>
  <c r="Q607" i="55"/>
  <c r="P610" i="55"/>
  <c r="Q611" i="55"/>
  <c r="P614" i="55"/>
  <c r="Q615" i="55"/>
  <c r="P618" i="55"/>
  <c r="Q619" i="55"/>
  <c r="P622" i="55"/>
  <c r="Q623" i="55"/>
  <c r="P626" i="55"/>
  <c r="Q627" i="55"/>
  <c r="P630" i="55"/>
  <c r="Q631" i="55"/>
  <c r="P634" i="55"/>
  <c r="Q635" i="55"/>
  <c r="P638" i="55"/>
  <c r="Q639" i="55"/>
  <c r="P642" i="55"/>
  <c r="Q643" i="55"/>
  <c r="P646" i="55"/>
  <c r="Q647" i="55"/>
  <c r="P650" i="55"/>
  <c r="Q651" i="55"/>
  <c r="P654" i="55"/>
  <c r="Q655" i="55"/>
  <c r="P658" i="55"/>
  <c r="Q659" i="55"/>
  <c r="P662" i="55"/>
  <c r="Q663" i="55"/>
  <c r="P666" i="55"/>
  <c r="Q667" i="55"/>
  <c r="P670" i="55"/>
  <c r="Q671" i="55"/>
  <c r="P674" i="55"/>
  <c r="Q675" i="55"/>
  <c r="P678" i="55"/>
  <c r="Q679" i="55"/>
  <c r="P682" i="55"/>
  <c r="Q683" i="55"/>
  <c r="P686" i="55"/>
  <c r="Q687" i="55"/>
  <c r="P690" i="55"/>
  <c r="Q691" i="55"/>
  <c r="Q185" i="55"/>
  <c r="P204" i="55"/>
  <c r="P220" i="55"/>
  <c r="P236" i="55"/>
  <c r="P252" i="55"/>
  <c r="P268" i="55"/>
  <c r="Q284" i="55"/>
  <c r="Q303" i="55"/>
  <c r="Q319" i="55"/>
  <c r="Q335" i="55"/>
  <c r="Q353" i="55"/>
  <c r="P356" i="55"/>
  <c r="P364" i="55"/>
  <c r="P372" i="55"/>
  <c r="P380" i="55"/>
  <c r="P388" i="55"/>
  <c r="P396" i="55"/>
  <c r="P404" i="55"/>
  <c r="P412" i="55"/>
  <c r="P420" i="55"/>
  <c r="P428" i="55"/>
  <c r="P436" i="55"/>
  <c r="P444" i="55"/>
  <c r="P456" i="55"/>
  <c r="P464" i="55"/>
  <c r="P472" i="55"/>
  <c r="P480" i="55"/>
  <c r="P488" i="55"/>
  <c r="P496" i="55"/>
  <c r="P504" i="55"/>
  <c r="P512" i="55"/>
  <c r="P520" i="55"/>
  <c r="P524" i="55"/>
  <c r="Q280" i="55"/>
  <c r="Q397" i="55"/>
  <c r="Q401" i="55"/>
  <c r="Q405" i="55"/>
  <c r="Q409" i="55"/>
  <c r="Q413" i="55"/>
  <c r="Q417" i="55"/>
  <c r="Q421" i="55"/>
  <c r="Q425" i="55"/>
  <c r="Q429" i="55"/>
  <c r="Q433" i="55"/>
  <c r="Q437" i="55"/>
  <c r="Q441" i="55"/>
  <c r="Q445" i="55"/>
  <c r="Q449" i="55"/>
  <c r="Q453" i="55"/>
  <c r="Q457" i="55"/>
  <c r="Q461" i="55"/>
  <c r="Q465" i="55"/>
  <c r="Q469" i="55"/>
  <c r="Q473" i="55"/>
  <c r="Q477" i="55"/>
  <c r="Q481" i="55"/>
  <c r="Q485" i="55"/>
  <c r="Q489" i="55"/>
  <c r="Q493" i="55"/>
  <c r="Q497" i="55"/>
  <c r="Q501" i="55"/>
  <c r="Q505" i="55"/>
  <c r="Q509" i="55"/>
  <c r="Q513" i="55"/>
  <c r="Q517" i="55"/>
  <c r="Q521" i="55"/>
  <c r="Q525" i="55"/>
  <c r="Q529" i="55"/>
  <c r="Q533" i="55"/>
  <c r="Q537" i="55"/>
  <c r="Q541" i="55"/>
  <c r="Q545" i="55"/>
  <c r="Q549" i="55"/>
  <c r="Q553" i="55"/>
  <c r="Q557" i="55"/>
  <c r="Q561" i="55"/>
  <c r="Q565" i="55"/>
  <c r="Q569" i="55"/>
  <c r="Q573" i="55"/>
  <c r="Q577" i="55"/>
  <c r="P581" i="55"/>
  <c r="Q582" i="55"/>
  <c r="P585" i="55"/>
  <c r="Q586" i="55"/>
  <c r="P589" i="55"/>
  <c r="Q590" i="55"/>
  <c r="P593" i="55"/>
  <c r="Q594" i="55"/>
  <c r="P597" i="55"/>
  <c r="Q598" i="55"/>
  <c r="P601" i="55"/>
  <c r="Q602" i="55"/>
  <c r="P605" i="55"/>
  <c r="Q606" i="55"/>
  <c r="P609" i="55"/>
  <c r="Q610" i="55"/>
  <c r="P613" i="55"/>
  <c r="Q614" i="55"/>
  <c r="P617" i="55"/>
  <c r="Q618" i="55"/>
  <c r="P621" i="55"/>
  <c r="Q622" i="55"/>
  <c r="P625" i="55"/>
  <c r="Q626" i="55"/>
  <c r="P629" i="55"/>
  <c r="Q630" i="55"/>
  <c r="P633" i="55"/>
  <c r="Q634" i="55"/>
  <c r="P637" i="55"/>
  <c r="Q638" i="55"/>
  <c r="P641" i="55"/>
  <c r="Q642" i="55"/>
  <c r="P645" i="55"/>
  <c r="Q646" i="55"/>
  <c r="P649" i="55"/>
  <c r="Q650" i="55"/>
  <c r="P653" i="55"/>
  <c r="Q654" i="55"/>
  <c r="P657" i="55"/>
  <c r="Q658" i="55"/>
  <c r="P661" i="55"/>
  <c r="Q662" i="55"/>
  <c r="P665" i="55"/>
  <c r="Q666" i="55"/>
  <c r="P669" i="55"/>
  <c r="Q670" i="55"/>
  <c r="P673" i="55"/>
  <c r="Q674" i="55"/>
  <c r="P677" i="55"/>
  <c r="Q678" i="55"/>
  <c r="P681" i="55"/>
  <c r="Q682" i="55"/>
  <c r="P685" i="55"/>
  <c r="Q686" i="55"/>
  <c r="P689" i="55"/>
  <c r="Q690" i="55"/>
  <c r="P694" i="55"/>
  <c r="P540" i="55"/>
  <c r="P556" i="55"/>
  <c r="P572" i="55"/>
  <c r="Q581" i="55"/>
  <c r="P584" i="55"/>
  <c r="Q589" i="55"/>
  <c r="P592" i="55"/>
  <c r="Q597" i="55"/>
  <c r="P600" i="55"/>
  <c r="Q605" i="55"/>
  <c r="P608" i="55"/>
  <c r="Q613" i="55"/>
  <c r="P616" i="55"/>
  <c r="Q621" i="55"/>
  <c r="P624" i="55"/>
  <c r="Q629" i="55"/>
  <c r="P632" i="55"/>
  <c r="Q637" i="55"/>
  <c r="P640" i="55"/>
  <c r="Q645" i="55"/>
  <c r="P648" i="55"/>
  <c r="Q653" i="55"/>
  <c r="P656" i="55"/>
  <c r="Q661" i="55"/>
  <c r="P664" i="55"/>
  <c r="Q669" i="55"/>
  <c r="P672" i="55"/>
  <c r="Q677" i="55"/>
  <c r="P680" i="55"/>
  <c r="Q685" i="55"/>
  <c r="P688" i="55"/>
  <c r="Q694" i="55"/>
  <c r="P544" i="55"/>
  <c r="P560" i="55"/>
  <c r="P576" i="55"/>
  <c r="P604" i="55"/>
  <c r="Q617" i="55"/>
  <c r="Q625" i="55"/>
  <c r="Q633" i="55"/>
  <c r="Q641" i="55"/>
  <c r="Q649" i="55"/>
  <c r="Q657" i="55"/>
  <c r="Q665" i="55"/>
  <c r="Q673" i="55"/>
  <c r="Q681" i="55"/>
  <c r="Q689" i="55"/>
  <c r="P536" i="55"/>
  <c r="P532" i="55"/>
  <c r="P548" i="55"/>
  <c r="P564" i="55"/>
  <c r="P580" i="55"/>
  <c r="Q585" i="55"/>
  <c r="P588" i="55"/>
  <c r="Q593" i="55"/>
  <c r="P596" i="55"/>
  <c r="Q601" i="55"/>
  <c r="Q609" i="55"/>
  <c r="P612" i="55"/>
  <c r="P620" i="55"/>
  <c r="P628" i="55"/>
  <c r="P636" i="55"/>
  <c r="P644" i="55"/>
  <c r="P652" i="55"/>
  <c r="P660" i="55"/>
  <c r="P668" i="55"/>
  <c r="P676" i="55"/>
  <c r="P684" i="55"/>
  <c r="P693" i="55"/>
  <c r="P552" i="55"/>
  <c r="P568" i="55"/>
  <c r="P7" i="55"/>
  <c r="Q7" i="55"/>
  <c r="P9" i="55"/>
  <c r="P8" i="55"/>
  <c r="Q9" i="55"/>
  <c r="Q8" i="55"/>
  <c r="Q4" i="55"/>
  <c r="P5" i="55"/>
  <c r="Q6" i="55"/>
  <c r="P6" i="55"/>
  <c r="P4" i="55"/>
  <c r="Q5" i="55"/>
  <c r="P8" i="53"/>
  <c r="Q9" i="53"/>
  <c r="Q8" i="53"/>
  <c r="P11" i="53"/>
  <c r="P9" i="53"/>
  <c r="Q10" i="53"/>
  <c r="Q11" i="53"/>
  <c r="P10" i="53"/>
  <c r="P1070" i="53"/>
  <c r="Q1071" i="53"/>
  <c r="P1074" i="53"/>
  <c r="Q1075" i="53"/>
  <c r="P1078" i="53"/>
  <c r="Q1079" i="53"/>
  <c r="P1082" i="53"/>
  <c r="Q1083" i="53"/>
  <c r="P1086" i="53"/>
  <c r="Q1087" i="53"/>
  <c r="P1090" i="53"/>
  <c r="Q1091" i="53"/>
  <c r="P1094" i="53"/>
  <c r="Q1095" i="53"/>
  <c r="P1098" i="53"/>
  <c r="Q1099" i="53"/>
  <c r="P1102" i="53"/>
  <c r="Q1103" i="53"/>
  <c r="P1106" i="53"/>
  <c r="Q1107" i="53"/>
  <c r="P1110" i="53"/>
  <c r="Q1111" i="53"/>
  <c r="P1114" i="53"/>
  <c r="Q1115" i="53"/>
  <c r="P1118" i="53"/>
  <c r="Q1119" i="53"/>
  <c r="P1122" i="53"/>
  <c r="Q1123" i="53"/>
  <c r="P1126" i="53"/>
  <c r="Q1127" i="53"/>
  <c r="P1130" i="53"/>
  <c r="Q1131" i="53"/>
  <c r="P1134" i="53"/>
  <c r="Q1135" i="53"/>
  <c r="P1138" i="53"/>
  <c r="Q1139" i="53"/>
  <c r="P1142" i="53"/>
  <c r="Q1143" i="53"/>
  <c r="P1146" i="53"/>
  <c r="Q1147" i="53"/>
  <c r="P1150" i="53"/>
  <c r="Q1151" i="53"/>
  <c r="P1154" i="53"/>
  <c r="Q1155" i="53"/>
  <c r="P1158" i="53"/>
  <c r="Q1159" i="53"/>
  <c r="P1162" i="53"/>
  <c r="Q1163" i="53"/>
  <c r="P1166" i="53"/>
  <c r="Q1167" i="53"/>
  <c r="P1170" i="53"/>
  <c r="Q1171" i="53"/>
  <c r="P1174" i="53"/>
  <c r="Q1175" i="53"/>
  <c r="P1178" i="53"/>
  <c r="Q1179" i="53"/>
  <c r="P1182" i="53"/>
  <c r="Q1183" i="53"/>
  <c r="P1186" i="53"/>
  <c r="Q1187" i="53"/>
  <c r="P1190" i="53"/>
  <c r="Q1191" i="53"/>
  <c r="P1194" i="53"/>
  <c r="Q1195" i="53"/>
  <c r="P1198" i="53"/>
  <c r="Q1199" i="53"/>
  <c r="P1202" i="53"/>
  <c r="Q1203" i="53"/>
  <c r="P1206" i="53"/>
  <c r="Q1207" i="53"/>
  <c r="P1210" i="53"/>
  <c r="Q1211" i="53"/>
  <c r="P1214" i="53"/>
  <c r="Q1215" i="53"/>
  <c r="P1218" i="53"/>
  <c r="Q1219" i="53"/>
  <c r="P1222" i="53"/>
  <c r="Q1223" i="53"/>
  <c r="P1226" i="53"/>
  <c r="Q1227" i="53"/>
  <c r="P1230" i="53"/>
  <c r="Q1231" i="53"/>
  <c r="P1234" i="53"/>
  <c r="Q1235" i="53"/>
  <c r="P1238" i="53"/>
  <c r="Q1239" i="53"/>
  <c r="P1242" i="53"/>
  <c r="Q1243" i="53"/>
  <c r="P1246" i="53"/>
  <c r="Q1247" i="53"/>
  <c r="P1250" i="53"/>
  <c r="Q1251" i="53"/>
  <c r="P1254" i="53"/>
  <c r="Q1255" i="53"/>
  <c r="P1258" i="53"/>
  <c r="Q1259" i="53"/>
  <c r="P1262" i="53"/>
  <c r="Q1263" i="53"/>
  <c r="P1266" i="53"/>
  <c r="Q1267" i="53"/>
  <c r="P1270" i="53"/>
  <c r="Q1271" i="53"/>
  <c r="P1274" i="53"/>
  <c r="Q1275" i="53"/>
  <c r="P1278" i="53"/>
  <c r="Q1279" i="53"/>
  <c r="P1282" i="53"/>
  <c r="Q1283" i="53"/>
  <c r="P1286" i="53"/>
  <c r="Q1287" i="53"/>
  <c r="P1290" i="53"/>
  <c r="Q1291" i="53"/>
  <c r="P1294" i="53"/>
  <c r="Q1295" i="53"/>
  <c r="P1298" i="53"/>
  <c r="Q1299" i="53"/>
  <c r="P1302" i="53"/>
  <c r="Q1303" i="53"/>
  <c r="P1306" i="53"/>
  <c r="Q1307" i="53"/>
  <c r="P1310" i="53"/>
  <c r="Q1311" i="53"/>
  <c r="Q1070" i="53"/>
  <c r="P1073" i="53"/>
  <c r="Q1074" i="53"/>
  <c r="P1077" i="53"/>
  <c r="Q1078" i="53"/>
  <c r="P1081" i="53"/>
  <c r="Q1082" i="53"/>
  <c r="P1085" i="53"/>
  <c r="Q1086" i="53"/>
  <c r="P1089" i="53"/>
  <c r="Q1090" i="53"/>
  <c r="P1093" i="53"/>
  <c r="Q1094" i="53"/>
  <c r="P1097" i="53"/>
  <c r="Q1098" i="53"/>
  <c r="P1101" i="53"/>
  <c r="Q1102" i="53"/>
  <c r="P1105" i="53"/>
  <c r="Q1106" i="53"/>
  <c r="P1109" i="53"/>
  <c r="Q1110" i="53"/>
  <c r="P1113" i="53"/>
  <c r="Q1114" i="53"/>
  <c r="P1117" i="53"/>
  <c r="Q1118" i="53"/>
  <c r="P1121" i="53"/>
  <c r="Q1122" i="53"/>
  <c r="P1125" i="53"/>
  <c r="Q1126" i="53"/>
  <c r="P1129" i="53"/>
  <c r="Q1130" i="53"/>
  <c r="P1133" i="53"/>
  <c r="Q1134" i="53"/>
  <c r="P1137" i="53"/>
  <c r="Q1138" i="53"/>
  <c r="P1141" i="53"/>
  <c r="Q1142" i="53"/>
  <c r="P1145" i="53"/>
  <c r="Q1146" i="53"/>
  <c r="P1149" i="53"/>
  <c r="Q1150" i="53"/>
  <c r="P1153" i="53"/>
  <c r="Q1154" i="53"/>
  <c r="P1157" i="53"/>
  <c r="Q1158" i="53"/>
  <c r="P1161" i="53"/>
  <c r="Q1162" i="53"/>
  <c r="P1165" i="53"/>
  <c r="Q1166" i="53"/>
  <c r="P1169" i="53"/>
  <c r="Q1170" i="53"/>
  <c r="P1173" i="53"/>
  <c r="Q1174" i="53"/>
  <c r="P1177" i="53"/>
  <c r="Q1178" i="53"/>
  <c r="P1181" i="53"/>
  <c r="Q1182" i="53"/>
  <c r="P1185" i="53"/>
  <c r="Q1186" i="53"/>
  <c r="P1189" i="53"/>
  <c r="Q1190" i="53"/>
  <c r="P1193" i="53"/>
  <c r="Q1194" i="53"/>
  <c r="P1197" i="53"/>
  <c r="Q1198" i="53"/>
  <c r="P1201" i="53"/>
  <c r="Q1202" i="53"/>
  <c r="P1205" i="53"/>
  <c r="Q1206" i="53"/>
  <c r="P1209" i="53"/>
  <c r="Q1210" i="53"/>
  <c r="P1213" i="53"/>
  <c r="Q1214" i="53"/>
  <c r="P1217" i="53"/>
  <c r="Q1218" i="53"/>
  <c r="P1221" i="53"/>
  <c r="Q1222" i="53"/>
  <c r="P1225" i="53"/>
  <c r="Q1226" i="53"/>
  <c r="P1229" i="53"/>
  <c r="Q1230" i="53"/>
  <c r="P1233" i="53"/>
  <c r="Q1234" i="53"/>
  <c r="P1237" i="53"/>
  <c r="Q1238" i="53"/>
  <c r="P1241" i="53"/>
  <c r="Q1242" i="53"/>
  <c r="P1245" i="53"/>
  <c r="Q1246" i="53"/>
  <c r="P1249" i="53"/>
  <c r="Q1250" i="53"/>
  <c r="P1253" i="53"/>
  <c r="Q1254" i="53"/>
  <c r="P1257" i="53"/>
  <c r="Q1258" i="53"/>
  <c r="P1261" i="53"/>
  <c r="Q1262" i="53"/>
  <c r="P1265" i="53"/>
  <c r="Q1266" i="53"/>
  <c r="P1269" i="53"/>
  <c r="Q1270" i="53"/>
  <c r="P1273" i="53"/>
  <c r="Q1274" i="53"/>
  <c r="P1277" i="53"/>
  <c r="Q1278" i="53"/>
  <c r="P1281" i="53"/>
  <c r="Q1282" i="53"/>
  <c r="P1285" i="53"/>
  <c r="Q1286" i="53"/>
  <c r="P1289" i="53"/>
  <c r="Q1290" i="53"/>
  <c r="P1293" i="53"/>
  <c r="Q1294" i="53"/>
  <c r="P1297" i="53"/>
  <c r="Q1298" i="53"/>
  <c r="P1301" i="53"/>
  <c r="Q1302" i="53"/>
  <c r="P1305" i="53"/>
  <c r="Q1306" i="53"/>
  <c r="P1309" i="53"/>
  <c r="Q1310" i="53"/>
  <c r="P1072" i="53"/>
  <c r="Q1073" i="53"/>
  <c r="P1076" i="53"/>
  <c r="Q1077" i="53"/>
  <c r="P1080" i="53"/>
  <c r="Q1081" i="53"/>
  <c r="P1084" i="53"/>
  <c r="Q1085" i="53"/>
  <c r="P1088" i="53"/>
  <c r="Q1089" i="53"/>
  <c r="P1092" i="53"/>
  <c r="Q1093" i="53"/>
  <c r="P1096" i="53"/>
  <c r="Q1097" i="53"/>
  <c r="P1100" i="53"/>
  <c r="Q1101" i="53"/>
  <c r="P1104" i="53"/>
  <c r="Q1105" i="53"/>
  <c r="P1108" i="53"/>
  <c r="Q1109" i="53"/>
  <c r="P1112" i="53"/>
  <c r="Q1113" i="53"/>
  <c r="P1116" i="53"/>
  <c r="Q1117" i="53"/>
  <c r="P1120" i="53"/>
  <c r="Q1121" i="53"/>
  <c r="P1124" i="53"/>
  <c r="Q1125" i="53"/>
  <c r="P1128" i="53"/>
  <c r="Q1129" i="53"/>
  <c r="P1132" i="53"/>
  <c r="Q1133" i="53"/>
  <c r="P1136" i="53"/>
  <c r="Q1137" i="53"/>
  <c r="P1140" i="53"/>
  <c r="Q1141" i="53"/>
  <c r="P1144" i="53"/>
  <c r="Q1145" i="53"/>
  <c r="P1148" i="53"/>
  <c r="Q1149" i="53"/>
  <c r="P1152" i="53"/>
  <c r="Q1153" i="53"/>
  <c r="P1156" i="53"/>
  <c r="Q1157" i="53"/>
  <c r="P1160" i="53"/>
  <c r="Q1161" i="53"/>
  <c r="P1164" i="53"/>
  <c r="Q1165" i="53"/>
  <c r="P1168" i="53"/>
  <c r="Q1169" i="53"/>
  <c r="P1172" i="53"/>
  <c r="Q1173" i="53"/>
  <c r="P1176" i="53"/>
  <c r="Q1177" i="53"/>
  <c r="P1180" i="53"/>
  <c r="Q1181" i="53"/>
  <c r="P1184" i="53"/>
  <c r="Q1185" i="53"/>
  <c r="P1188" i="53"/>
  <c r="Q1189" i="53"/>
  <c r="P1192" i="53"/>
  <c r="Q1193" i="53"/>
  <c r="P1196" i="53"/>
  <c r="Q1197" i="53"/>
  <c r="P1200" i="53"/>
  <c r="Q1201" i="53"/>
  <c r="P1204" i="53"/>
  <c r="Q1205" i="53"/>
  <c r="P1208" i="53"/>
  <c r="Q1209" i="53"/>
  <c r="P1212" i="53"/>
  <c r="Q1213" i="53"/>
  <c r="P1216" i="53"/>
  <c r="Q1217" i="53"/>
  <c r="P1220" i="53"/>
  <c r="Q1221" i="53"/>
  <c r="P1224" i="53"/>
  <c r="Q1225" i="53"/>
  <c r="P1228" i="53"/>
  <c r="Q1229" i="53"/>
  <c r="P1232" i="53"/>
  <c r="Q1233" i="53"/>
  <c r="P1236" i="53"/>
  <c r="Q1237" i="53"/>
  <c r="P1240" i="53"/>
  <c r="Q1241" i="53"/>
  <c r="P1244" i="53"/>
  <c r="Q1245" i="53"/>
  <c r="P1248" i="53"/>
  <c r="Q1249" i="53"/>
  <c r="P1252" i="53"/>
  <c r="Q1253" i="53"/>
  <c r="P1256" i="53"/>
  <c r="Q1257" i="53"/>
  <c r="P1260" i="53"/>
  <c r="Q1261" i="53"/>
  <c r="P1264" i="53"/>
  <c r="Q1265" i="53"/>
  <c r="P1268" i="53"/>
  <c r="Q1269" i="53"/>
  <c r="P1272" i="53"/>
  <c r="Q1273" i="53"/>
  <c r="P1276" i="53"/>
  <c r="Q1277" i="53"/>
  <c r="P1280" i="53"/>
  <c r="Q1281" i="53"/>
  <c r="P1284" i="53"/>
  <c r="Q1285" i="53"/>
  <c r="P1288" i="53"/>
  <c r="Q1289" i="53"/>
  <c r="P1292" i="53"/>
  <c r="Q1293" i="53"/>
  <c r="P1296" i="53"/>
  <c r="Q1297" i="53"/>
  <c r="P1300" i="53"/>
  <c r="Q1301" i="53"/>
  <c r="P1304" i="53"/>
  <c r="Q1305" i="53"/>
  <c r="P1308" i="53"/>
  <c r="Q1309" i="53"/>
  <c r="P1071" i="53"/>
  <c r="Q1072" i="53"/>
  <c r="P1075" i="53"/>
  <c r="Q1076" i="53"/>
  <c r="P1079" i="53"/>
  <c r="Q1080" i="53"/>
  <c r="P1083" i="53"/>
  <c r="Q1084" i="53"/>
  <c r="P1087" i="53"/>
  <c r="Q1088" i="53"/>
  <c r="P1091" i="53"/>
  <c r="Q1092" i="53"/>
  <c r="P1095" i="53"/>
  <c r="Q1096" i="53"/>
  <c r="P1099" i="53"/>
  <c r="Q1100" i="53"/>
  <c r="P1103" i="53"/>
  <c r="Q1104" i="53"/>
  <c r="P1107" i="53"/>
  <c r="Q1108" i="53"/>
  <c r="P1111" i="53"/>
  <c r="Q1112" i="53"/>
  <c r="P1115" i="53"/>
  <c r="Q1116" i="53"/>
  <c r="P1119" i="53"/>
  <c r="Q1120" i="53"/>
  <c r="P1123" i="53"/>
  <c r="Q1124" i="53"/>
  <c r="P1127" i="53"/>
  <c r="Q1128" i="53"/>
  <c r="P1131" i="53"/>
  <c r="Q1132" i="53"/>
  <c r="P1135" i="53"/>
  <c r="Q1136" i="53"/>
  <c r="P1139" i="53"/>
  <c r="Q1140" i="53"/>
  <c r="P1143" i="53"/>
  <c r="Q1144" i="53"/>
  <c r="P1147" i="53"/>
  <c r="Q1148" i="53"/>
  <c r="P1151" i="53"/>
  <c r="Q1152" i="53"/>
  <c r="P1155" i="53"/>
  <c r="Q1156" i="53"/>
  <c r="P1159" i="53"/>
  <c r="Q1160" i="53"/>
  <c r="P1163" i="53"/>
  <c r="Q1164" i="53"/>
  <c r="P1167" i="53"/>
  <c r="Q1168" i="53"/>
  <c r="P1171" i="53"/>
  <c r="Q1172" i="53"/>
  <c r="P1175" i="53"/>
  <c r="Q1176" i="53"/>
  <c r="P1179" i="53"/>
  <c r="Q1180" i="53"/>
  <c r="P1183" i="53"/>
  <c r="Q1184" i="53"/>
  <c r="P1187" i="53"/>
  <c r="Q1188" i="53"/>
  <c r="P1191" i="53"/>
  <c r="Q1192" i="53"/>
  <c r="P1195" i="53"/>
  <c r="Q1196" i="53"/>
  <c r="P1199" i="53"/>
  <c r="Q1200" i="53"/>
  <c r="P1203" i="53"/>
  <c r="Q1204" i="53"/>
  <c r="P1207" i="53"/>
  <c r="Q1208" i="53"/>
  <c r="P1211" i="53"/>
  <c r="Q1212" i="53"/>
  <c r="P1215" i="53"/>
  <c r="Q1216" i="53"/>
  <c r="P1219" i="53"/>
  <c r="Q1220" i="53"/>
  <c r="P1223" i="53"/>
  <c r="Q1224" i="53"/>
  <c r="P1227" i="53"/>
  <c r="Q1228" i="53"/>
  <c r="P1231" i="53"/>
  <c r="Q1232" i="53"/>
  <c r="P1235" i="53"/>
  <c r="Q1236" i="53"/>
  <c r="P1239" i="53"/>
  <c r="Q1240" i="53"/>
  <c r="P1243" i="53"/>
  <c r="Q1244" i="53"/>
  <c r="P1247" i="53"/>
  <c r="Q1248" i="53"/>
  <c r="P1251" i="53"/>
  <c r="Q1252" i="53"/>
  <c r="P1255" i="53"/>
  <c r="Q1256" i="53"/>
  <c r="P1259" i="53"/>
  <c r="Q1260" i="53"/>
  <c r="P1263" i="53"/>
  <c r="Q1264" i="53"/>
  <c r="P1267" i="53"/>
  <c r="Q1268" i="53"/>
  <c r="P1271" i="53"/>
  <c r="Q1272" i="53"/>
  <c r="P1275" i="53"/>
  <c r="Q1276" i="53"/>
  <c r="P1279" i="53"/>
  <c r="Q1280" i="53"/>
  <c r="P1283" i="53"/>
  <c r="Q1284" i="53"/>
  <c r="P1287" i="53"/>
  <c r="Q1288" i="53"/>
  <c r="P1291" i="53"/>
  <c r="Q1292" i="53"/>
  <c r="P1295" i="53"/>
  <c r="Q1296" i="53"/>
  <c r="P1299" i="53"/>
  <c r="Q1300" i="53"/>
  <c r="P1303" i="53"/>
  <c r="Q1304" i="53"/>
  <c r="P1307" i="53"/>
  <c r="Q1308" i="53"/>
  <c r="P1312" i="53"/>
  <c r="Q1313" i="53"/>
  <c r="P1316" i="53"/>
  <c r="Q1317" i="53"/>
  <c r="P1320" i="53"/>
  <c r="Q1321" i="53"/>
  <c r="P1324" i="53"/>
  <c r="Q1325" i="53"/>
  <c r="P1328" i="53"/>
  <c r="Q1329" i="53"/>
  <c r="P1332" i="53"/>
  <c r="Q1333" i="53"/>
  <c r="P1336" i="53"/>
  <c r="Q1337" i="53"/>
  <c r="P1340" i="53"/>
  <c r="Q1341" i="53"/>
  <c r="P1344" i="53"/>
  <c r="Q1345" i="53"/>
  <c r="P1348" i="53"/>
  <c r="Q1349" i="53"/>
  <c r="P1352" i="53"/>
  <c r="Q1353" i="53"/>
  <c r="P1356" i="53"/>
  <c r="Q1357" i="53"/>
  <c r="P1360" i="53"/>
  <c r="Q1361" i="53"/>
  <c r="P1364" i="53"/>
  <c r="Q1365" i="53"/>
  <c r="P1368" i="53"/>
  <c r="Q1369" i="53"/>
  <c r="P1372" i="53"/>
  <c r="Q1373" i="53"/>
  <c r="P1376" i="53"/>
  <c r="Q1377" i="53"/>
  <c r="P1380" i="53"/>
  <c r="Q1381" i="53"/>
  <c r="P1384" i="53"/>
  <c r="Q1385" i="53"/>
  <c r="P1388" i="53"/>
  <c r="Q1389" i="53"/>
  <c r="P1392" i="53"/>
  <c r="Q1393" i="53"/>
  <c r="P1396" i="53"/>
  <c r="Q1397" i="53"/>
  <c r="P1400" i="53"/>
  <c r="Q1401" i="53"/>
  <c r="P1404" i="53"/>
  <c r="Q1405" i="53"/>
  <c r="P1408" i="53"/>
  <c r="Q1409" i="53"/>
  <c r="P1412" i="53"/>
  <c r="Q1413" i="53"/>
  <c r="P1416" i="53"/>
  <c r="Q1417" i="53"/>
  <c r="P1420" i="53"/>
  <c r="Q1421" i="53"/>
  <c r="P1424" i="53"/>
  <c r="Q1425" i="53"/>
  <c r="P1428" i="53"/>
  <c r="Q1429" i="53"/>
  <c r="P1432" i="53"/>
  <c r="Q1433" i="53"/>
  <c r="P1436" i="53"/>
  <c r="Q1437" i="53"/>
  <c r="P1440" i="53"/>
  <c r="Q1441" i="53"/>
  <c r="P1444" i="53"/>
  <c r="Q1445" i="53"/>
  <c r="P1448" i="53"/>
  <c r="Q1449" i="53"/>
  <c r="P1452" i="53"/>
  <c r="Q1453" i="53"/>
  <c r="P1456" i="53"/>
  <c r="Q1457" i="53"/>
  <c r="P1460" i="53"/>
  <c r="Q1461" i="53"/>
  <c r="P1464" i="53"/>
  <c r="Q1465" i="53"/>
  <c r="P1468" i="53"/>
  <c r="Q1469" i="53"/>
  <c r="P1472" i="53"/>
  <c r="Q1473" i="53"/>
  <c r="P1476" i="53"/>
  <c r="Q1477" i="53"/>
  <c r="P1480" i="53"/>
  <c r="Q1481" i="53"/>
  <c r="P1484" i="53"/>
  <c r="Q1485" i="53"/>
  <c r="P1488" i="53"/>
  <c r="Q1489" i="53"/>
  <c r="P1492" i="53"/>
  <c r="Q1493" i="53"/>
  <c r="P1496" i="53"/>
  <c r="Q1497" i="53"/>
  <c r="P1500" i="53"/>
  <c r="Q1501" i="53"/>
  <c r="P1504" i="53"/>
  <c r="Q1505" i="53"/>
  <c r="P1508" i="53"/>
  <c r="Q1509" i="53"/>
  <c r="P1512" i="53"/>
  <c r="Q1513" i="53"/>
  <c r="P1516" i="53"/>
  <c r="Q1517" i="53"/>
  <c r="P1520" i="53"/>
  <c r="Q1521" i="53"/>
  <c r="P1524" i="53"/>
  <c r="Q1525" i="53"/>
  <c r="P1528" i="53"/>
  <c r="Q1529" i="53"/>
  <c r="P1532" i="53"/>
  <c r="Q1533" i="53"/>
  <c r="P1536" i="53"/>
  <c r="Q1537" i="53"/>
  <c r="P1540" i="53"/>
  <c r="Q1541" i="53"/>
  <c r="P1544" i="53"/>
  <c r="Q1545" i="53"/>
  <c r="P1548" i="53"/>
  <c r="Q1549" i="53"/>
  <c r="P1552" i="53"/>
  <c r="Q1553" i="53"/>
  <c r="P1556" i="53"/>
  <c r="Q1557" i="53"/>
  <c r="P1560" i="53"/>
  <c r="Q1561" i="53"/>
  <c r="P1564" i="53"/>
  <c r="Q1565" i="53"/>
  <c r="P1568" i="53"/>
  <c r="Q1569" i="53"/>
  <c r="P1572" i="53"/>
  <c r="Q1573" i="53"/>
  <c r="P1576" i="53"/>
  <c r="Q1577" i="53"/>
  <c r="P1580" i="53"/>
  <c r="Q1581" i="53"/>
  <c r="P1584" i="53"/>
  <c r="Q1585" i="53"/>
  <c r="P1588" i="53"/>
  <c r="Q1589" i="53"/>
  <c r="P1592" i="53"/>
  <c r="Q1593" i="53"/>
  <c r="P1596" i="53"/>
  <c r="Q1597" i="53"/>
  <c r="P1600" i="53"/>
  <c r="Q1601" i="53"/>
  <c r="P1604" i="53"/>
  <c r="Q1605" i="53"/>
  <c r="P1608" i="53"/>
  <c r="Q1609" i="53"/>
  <c r="P1612" i="53"/>
  <c r="Q1613" i="53"/>
  <c r="P1616" i="53"/>
  <c r="Q1617" i="53"/>
  <c r="P1620" i="53"/>
  <c r="Q1621" i="53"/>
  <c r="P1624" i="53"/>
  <c r="Q1625" i="53"/>
  <c r="P1628" i="53"/>
  <c r="Q1629" i="53"/>
  <c r="P1632" i="53"/>
  <c r="Q1633" i="53"/>
  <c r="P1636" i="53"/>
  <c r="Q1637" i="53"/>
  <c r="P1640" i="53"/>
  <c r="Q1312" i="53"/>
  <c r="P1315" i="53"/>
  <c r="Q1316" i="53"/>
  <c r="P1319" i="53"/>
  <c r="Q1320" i="53"/>
  <c r="P1323" i="53"/>
  <c r="Q1324" i="53"/>
  <c r="P1327" i="53"/>
  <c r="Q1328" i="53"/>
  <c r="P1331" i="53"/>
  <c r="Q1332" i="53"/>
  <c r="P1335" i="53"/>
  <c r="Q1336" i="53"/>
  <c r="P1339" i="53"/>
  <c r="Q1340" i="53"/>
  <c r="P1343" i="53"/>
  <c r="Q1344" i="53"/>
  <c r="P1347" i="53"/>
  <c r="Q1348" i="53"/>
  <c r="P1351" i="53"/>
  <c r="Q1352" i="53"/>
  <c r="P1355" i="53"/>
  <c r="Q1356" i="53"/>
  <c r="P1359" i="53"/>
  <c r="Q1360" i="53"/>
  <c r="P1363" i="53"/>
  <c r="Q1364" i="53"/>
  <c r="P1367" i="53"/>
  <c r="Q1368" i="53"/>
  <c r="P1371" i="53"/>
  <c r="Q1372" i="53"/>
  <c r="P1375" i="53"/>
  <c r="Q1376" i="53"/>
  <c r="P1379" i="53"/>
  <c r="Q1380" i="53"/>
  <c r="P1383" i="53"/>
  <c r="Q1384" i="53"/>
  <c r="P1387" i="53"/>
  <c r="Q1388" i="53"/>
  <c r="P1391" i="53"/>
  <c r="Q1392" i="53"/>
  <c r="P1395" i="53"/>
  <c r="Q1396" i="53"/>
  <c r="P1399" i="53"/>
  <c r="Q1400" i="53"/>
  <c r="P1403" i="53"/>
  <c r="Q1404" i="53"/>
  <c r="P1407" i="53"/>
  <c r="Q1408" i="53"/>
  <c r="P1411" i="53"/>
  <c r="Q1412" i="53"/>
  <c r="P1415" i="53"/>
  <c r="Q1416" i="53"/>
  <c r="P1419" i="53"/>
  <c r="Q1420" i="53"/>
  <c r="P1423" i="53"/>
  <c r="Q1424" i="53"/>
  <c r="P1427" i="53"/>
  <c r="Q1428" i="53"/>
  <c r="P1431" i="53"/>
  <c r="Q1432" i="53"/>
  <c r="P1435" i="53"/>
  <c r="Q1436" i="53"/>
  <c r="P1439" i="53"/>
  <c r="Q1440" i="53"/>
  <c r="P1443" i="53"/>
  <c r="Q1444" i="53"/>
  <c r="P1447" i="53"/>
  <c r="Q1448" i="53"/>
  <c r="P1451" i="53"/>
  <c r="Q1452" i="53"/>
  <c r="P1455" i="53"/>
  <c r="Q1456" i="53"/>
  <c r="P1459" i="53"/>
  <c r="Q1460" i="53"/>
  <c r="P1463" i="53"/>
  <c r="Q1464" i="53"/>
  <c r="P1467" i="53"/>
  <c r="Q1468" i="53"/>
  <c r="P1471" i="53"/>
  <c r="Q1472" i="53"/>
  <c r="P1475" i="53"/>
  <c r="Q1476" i="53"/>
  <c r="P1479" i="53"/>
  <c r="Q1480" i="53"/>
  <c r="P1483" i="53"/>
  <c r="Q1484" i="53"/>
  <c r="P1487" i="53"/>
  <c r="Q1488" i="53"/>
  <c r="P1491" i="53"/>
  <c r="Q1492" i="53"/>
  <c r="P1495" i="53"/>
  <c r="Q1496" i="53"/>
  <c r="P1499" i="53"/>
  <c r="Q1500" i="53"/>
  <c r="P1503" i="53"/>
  <c r="Q1504" i="53"/>
  <c r="P1507" i="53"/>
  <c r="Q1508" i="53"/>
  <c r="P1511" i="53"/>
  <c r="Q1512" i="53"/>
  <c r="P1515" i="53"/>
  <c r="Q1516" i="53"/>
  <c r="P1519" i="53"/>
  <c r="Q1520" i="53"/>
  <c r="P1523" i="53"/>
  <c r="Q1524" i="53"/>
  <c r="P1527" i="53"/>
  <c r="Q1528" i="53"/>
  <c r="P1531" i="53"/>
  <c r="Q1532" i="53"/>
  <c r="P1535" i="53"/>
  <c r="Q1536" i="53"/>
  <c r="P1539" i="53"/>
  <c r="Q1540" i="53"/>
  <c r="P1543" i="53"/>
  <c r="Q1544" i="53"/>
  <c r="P1547" i="53"/>
  <c r="Q1548" i="53"/>
  <c r="P1551" i="53"/>
  <c r="Q1552" i="53"/>
  <c r="P1555" i="53"/>
  <c r="Q1556" i="53"/>
  <c r="P1559" i="53"/>
  <c r="Q1560" i="53"/>
  <c r="P1563" i="53"/>
  <c r="Q1564" i="53"/>
  <c r="P1567" i="53"/>
  <c r="Q1568" i="53"/>
  <c r="P1571" i="53"/>
  <c r="Q1572" i="53"/>
  <c r="P1575" i="53"/>
  <c r="Q1576" i="53"/>
  <c r="P1579" i="53"/>
  <c r="Q1580" i="53"/>
  <c r="P1583" i="53"/>
  <c r="Q1584" i="53"/>
  <c r="P1587" i="53"/>
  <c r="Q1588" i="53"/>
  <c r="P1591" i="53"/>
  <c r="Q1592" i="53"/>
  <c r="P1595" i="53"/>
  <c r="Q1596" i="53"/>
  <c r="P1599" i="53"/>
  <c r="Q1600" i="53"/>
  <c r="P1603" i="53"/>
  <c r="Q1604" i="53"/>
  <c r="P1607" i="53"/>
  <c r="Q1608" i="53"/>
  <c r="P1611" i="53"/>
  <c r="Q1612" i="53"/>
  <c r="P1615" i="53"/>
  <c r="Q1616" i="53"/>
  <c r="P1619" i="53"/>
  <c r="Q1620" i="53"/>
  <c r="P1623" i="53"/>
  <c r="Q1624" i="53"/>
  <c r="P1627" i="53"/>
  <c r="Q1628" i="53"/>
  <c r="P1631" i="53"/>
  <c r="Q1632" i="53"/>
  <c r="P1635" i="53"/>
  <c r="Q1636" i="53"/>
  <c r="P1639" i="53"/>
  <c r="Q1640" i="53"/>
  <c r="P1311" i="53"/>
  <c r="P1314" i="53"/>
  <c r="Q1315" i="53"/>
  <c r="P1318" i="53"/>
  <c r="Q1319" i="53"/>
  <c r="P1322" i="53"/>
  <c r="Q1323" i="53"/>
  <c r="P1326" i="53"/>
  <c r="Q1327" i="53"/>
  <c r="P1330" i="53"/>
  <c r="Q1331" i="53"/>
  <c r="P1334" i="53"/>
  <c r="Q1335" i="53"/>
  <c r="P1338" i="53"/>
  <c r="Q1339" i="53"/>
  <c r="P1342" i="53"/>
  <c r="Q1343" i="53"/>
  <c r="P1346" i="53"/>
  <c r="Q1347" i="53"/>
  <c r="P1350" i="53"/>
  <c r="Q1351" i="53"/>
  <c r="P1354" i="53"/>
  <c r="Q1355" i="53"/>
  <c r="P1358" i="53"/>
  <c r="Q1359" i="53"/>
  <c r="P1362" i="53"/>
  <c r="Q1363" i="53"/>
  <c r="P1366" i="53"/>
  <c r="Q1367" i="53"/>
  <c r="P1370" i="53"/>
  <c r="Q1371" i="53"/>
  <c r="P1374" i="53"/>
  <c r="Q1375" i="53"/>
  <c r="P1378" i="53"/>
  <c r="Q1379" i="53"/>
  <c r="P1382" i="53"/>
  <c r="Q1383" i="53"/>
  <c r="P1386" i="53"/>
  <c r="Q1387" i="53"/>
  <c r="P1390" i="53"/>
  <c r="Q1391" i="53"/>
  <c r="P1394" i="53"/>
  <c r="Q1395" i="53"/>
  <c r="P1398" i="53"/>
  <c r="Q1399" i="53"/>
  <c r="P1402" i="53"/>
  <c r="Q1403" i="53"/>
  <c r="P1406" i="53"/>
  <c r="Q1407" i="53"/>
  <c r="P1410" i="53"/>
  <c r="Q1411" i="53"/>
  <c r="P1414" i="53"/>
  <c r="Q1415" i="53"/>
  <c r="P1418" i="53"/>
  <c r="Q1419" i="53"/>
  <c r="P1422" i="53"/>
  <c r="Q1423" i="53"/>
  <c r="P1426" i="53"/>
  <c r="Q1427" i="53"/>
  <c r="P1430" i="53"/>
  <c r="Q1431" i="53"/>
  <c r="P1434" i="53"/>
  <c r="Q1435" i="53"/>
  <c r="P1438" i="53"/>
  <c r="Q1439" i="53"/>
  <c r="P1442" i="53"/>
  <c r="Q1443" i="53"/>
  <c r="P1446" i="53"/>
  <c r="Q1447" i="53"/>
  <c r="P1450" i="53"/>
  <c r="Q1451" i="53"/>
  <c r="P1454" i="53"/>
  <c r="Q1455" i="53"/>
  <c r="P1458" i="53"/>
  <c r="Q1459" i="53"/>
  <c r="P1462" i="53"/>
  <c r="Q1463" i="53"/>
  <c r="P1466" i="53"/>
  <c r="Q1467" i="53"/>
  <c r="P1470" i="53"/>
  <c r="Q1471" i="53"/>
  <c r="P1474" i="53"/>
  <c r="Q1475" i="53"/>
  <c r="P1478" i="53"/>
  <c r="Q1479" i="53"/>
  <c r="P1482" i="53"/>
  <c r="Q1483" i="53"/>
  <c r="P1486" i="53"/>
  <c r="Q1487" i="53"/>
  <c r="P1490" i="53"/>
  <c r="Q1491" i="53"/>
  <c r="P1494" i="53"/>
  <c r="Q1495" i="53"/>
  <c r="P1498" i="53"/>
  <c r="Q1499" i="53"/>
  <c r="P1502" i="53"/>
  <c r="Q1503" i="53"/>
  <c r="P1506" i="53"/>
  <c r="Q1507" i="53"/>
  <c r="P1510" i="53"/>
  <c r="Q1511" i="53"/>
  <c r="P1514" i="53"/>
  <c r="Q1515" i="53"/>
  <c r="P1518" i="53"/>
  <c r="Q1519" i="53"/>
  <c r="P1522" i="53"/>
  <c r="Q1523" i="53"/>
  <c r="P1526" i="53"/>
  <c r="Q1527" i="53"/>
  <c r="P1530" i="53"/>
  <c r="Q1531" i="53"/>
  <c r="P1534" i="53"/>
  <c r="Q1535" i="53"/>
  <c r="P1538" i="53"/>
  <c r="Q1539" i="53"/>
  <c r="P1542" i="53"/>
  <c r="Q1543" i="53"/>
  <c r="P1546" i="53"/>
  <c r="Q1547" i="53"/>
  <c r="P1550" i="53"/>
  <c r="Q1551" i="53"/>
  <c r="P1554" i="53"/>
  <c r="Q1555" i="53"/>
  <c r="P1558" i="53"/>
  <c r="Q1559" i="53"/>
  <c r="P1562" i="53"/>
  <c r="Q1563" i="53"/>
  <c r="P1566" i="53"/>
  <c r="Q1567" i="53"/>
  <c r="P1570" i="53"/>
  <c r="Q1571" i="53"/>
  <c r="P1574" i="53"/>
  <c r="Q1575" i="53"/>
  <c r="P1578" i="53"/>
  <c r="Q1579" i="53"/>
  <c r="P1582" i="53"/>
  <c r="Q1583" i="53"/>
  <c r="P1586" i="53"/>
  <c r="Q1587" i="53"/>
  <c r="P1590" i="53"/>
  <c r="Q1591" i="53"/>
  <c r="P1594" i="53"/>
  <c r="Q1595" i="53"/>
  <c r="P1598" i="53"/>
  <c r="Q1599" i="53"/>
  <c r="P1602" i="53"/>
  <c r="Q1603" i="53"/>
  <c r="P1606" i="53"/>
  <c r="Q1607" i="53"/>
  <c r="P1610" i="53"/>
  <c r="Q1611" i="53"/>
  <c r="P1614" i="53"/>
  <c r="Q1615" i="53"/>
  <c r="P1618" i="53"/>
  <c r="Q1619" i="53"/>
  <c r="P1622" i="53"/>
  <c r="Q1623" i="53"/>
  <c r="P1626" i="53"/>
  <c r="Q1627" i="53"/>
  <c r="P1630" i="53"/>
  <c r="Q1631" i="53"/>
  <c r="P1634" i="53"/>
  <c r="Q1635" i="53"/>
  <c r="P1638" i="53"/>
  <c r="Q1639" i="53"/>
  <c r="P1313" i="53"/>
  <c r="Q1314" i="53"/>
  <c r="P1317" i="53"/>
  <c r="Q1318" i="53"/>
  <c r="P1321" i="53"/>
  <c r="Q1322" i="53"/>
  <c r="P1325" i="53"/>
  <c r="Q1326" i="53"/>
  <c r="P1329" i="53"/>
  <c r="Q1330" i="53"/>
  <c r="P1333" i="53"/>
  <c r="Q1334" i="53"/>
  <c r="P1337" i="53"/>
  <c r="Q1338" i="53"/>
  <c r="P1341" i="53"/>
  <c r="Q1342" i="53"/>
  <c r="P1345" i="53"/>
  <c r="Q1346" i="53"/>
  <c r="P1349" i="53"/>
  <c r="Q1350" i="53"/>
  <c r="P1353" i="53"/>
  <c r="Q1354" i="53"/>
  <c r="P1357" i="53"/>
  <c r="Q1358" i="53"/>
  <c r="P1361" i="53"/>
  <c r="Q1362" i="53"/>
  <c r="P1365" i="53"/>
  <c r="Q1366" i="53"/>
  <c r="P1369" i="53"/>
  <c r="Q1370" i="53"/>
  <c r="P1373" i="53"/>
  <c r="Q1374" i="53"/>
  <c r="P1377" i="53"/>
  <c r="Q1378" i="53"/>
  <c r="P1381" i="53"/>
  <c r="Q1382" i="53"/>
  <c r="P1385" i="53"/>
  <c r="Q1386" i="53"/>
  <c r="P1389" i="53"/>
  <c r="Q1390" i="53"/>
  <c r="P1393" i="53"/>
  <c r="Q1394" i="53"/>
  <c r="P1397" i="53"/>
  <c r="Q1398" i="53"/>
  <c r="P1401" i="53"/>
  <c r="Q1402" i="53"/>
  <c r="P1405" i="53"/>
  <c r="Q1406" i="53"/>
  <c r="P1409" i="53"/>
  <c r="Q1410" i="53"/>
  <c r="P1413" i="53"/>
  <c r="Q1414" i="53"/>
  <c r="P1417" i="53"/>
  <c r="Q1418" i="53"/>
  <c r="P1421" i="53"/>
  <c r="Q1422" i="53"/>
  <c r="P1425" i="53"/>
  <c r="Q1426" i="53"/>
  <c r="P1429" i="53"/>
  <c r="Q1430" i="53"/>
  <c r="P1433" i="53"/>
  <c r="Q1434" i="53"/>
  <c r="P1437" i="53"/>
  <c r="Q1438" i="53"/>
  <c r="P1441" i="53"/>
  <c r="Q1442" i="53"/>
  <c r="P1445" i="53"/>
  <c r="Q1446" i="53"/>
  <c r="P1449" i="53"/>
  <c r="Q1450" i="53"/>
  <c r="P1453" i="53"/>
  <c r="Q1454" i="53"/>
  <c r="P1457" i="53"/>
  <c r="Q1458" i="53"/>
  <c r="P1461" i="53"/>
  <c r="Q1462" i="53"/>
  <c r="P1465" i="53"/>
  <c r="Q1466" i="53"/>
  <c r="P1469" i="53"/>
  <c r="Q1470" i="53"/>
  <c r="P1473" i="53"/>
  <c r="Q1474" i="53"/>
  <c r="P1477" i="53"/>
  <c r="Q1478" i="53"/>
  <c r="P1481" i="53"/>
  <c r="Q1482" i="53"/>
  <c r="P1485" i="53"/>
  <c r="Q1486" i="53"/>
  <c r="P1489" i="53"/>
  <c r="Q1490" i="53"/>
  <c r="P1493" i="53"/>
  <c r="Q1494" i="53"/>
  <c r="P1497" i="53"/>
  <c r="Q1498" i="53"/>
  <c r="P1501" i="53"/>
  <c r="Q1502" i="53"/>
  <c r="P1505" i="53"/>
  <c r="Q1506" i="53"/>
  <c r="P1509" i="53"/>
  <c r="Q1510" i="53"/>
  <c r="P1513" i="53"/>
  <c r="Q1514" i="53"/>
  <c r="P1517" i="53"/>
  <c r="Q1518" i="53"/>
  <c r="P1521" i="53"/>
  <c r="Q1522" i="53"/>
  <c r="P1525" i="53"/>
  <c r="Q1526" i="53"/>
  <c r="P1529" i="53"/>
  <c r="Q1530" i="53"/>
  <c r="P1533" i="53"/>
  <c r="Q1534" i="53"/>
  <c r="P1537" i="53"/>
  <c r="Q1538" i="53"/>
  <c r="P1541" i="53"/>
  <c r="Q1542" i="53"/>
  <c r="P1545" i="53"/>
  <c r="Q1546" i="53"/>
  <c r="P1549" i="53"/>
  <c r="Q1550" i="53"/>
  <c r="P1553" i="53"/>
  <c r="Q1554" i="53"/>
  <c r="P1557" i="53"/>
  <c r="Q1558" i="53"/>
  <c r="P1561" i="53"/>
  <c r="Q1562" i="53"/>
  <c r="P1565" i="53"/>
  <c r="Q1566" i="53"/>
  <c r="P1569" i="53"/>
  <c r="Q1570" i="53"/>
  <c r="P1573" i="53"/>
  <c r="Q1574" i="53"/>
  <c r="P1577" i="53"/>
  <c r="Q1578" i="53"/>
  <c r="P1581" i="53"/>
  <c r="Q1582" i="53"/>
  <c r="P1585" i="53"/>
  <c r="Q1586" i="53"/>
  <c r="P1589" i="53"/>
  <c r="Q1590" i="53"/>
  <c r="P1593" i="53"/>
  <c r="Q1594" i="53"/>
  <c r="P1597" i="53"/>
  <c r="Q1598" i="53"/>
  <c r="P1601" i="53"/>
  <c r="Q1602" i="53"/>
  <c r="P1605" i="53"/>
  <c r="Q1606" i="53"/>
  <c r="P1609" i="53"/>
  <c r="Q1610" i="53"/>
  <c r="P1613" i="53"/>
  <c r="Q1614" i="53"/>
  <c r="P1617" i="53"/>
  <c r="Q1618" i="53"/>
  <c r="P1621" i="53"/>
  <c r="Q1622" i="53"/>
  <c r="P1625" i="53"/>
  <c r="Q1626" i="53"/>
  <c r="P1629" i="53"/>
  <c r="Q1630" i="53"/>
  <c r="P1633" i="53"/>
  <c r="Q1634" i="53"/>
  <c r="P1637" i="53"/>
  <c r="Q1638" i="53"/>
  <c r="Q6" i="53"/>
  <c r="Q5" i="56"/>
  <c r="Q4" i="56"/>
  <c r="Q6" i="56"/>
  <c r="Q4" i="53"/>
  <c r="Q5" i="53"/>
  <c r="Q7" i="53"/>
  <c r="P6" i="53"/>
  <c r="P7" i="53"/>
  <c r="P5" i="53"/>
  <c r="P4" i="53"/>
  <c r="P5" i="56"/>
  <c r="P4" i="56"/>
  <c r="P6" i="56"/>
  <c r="A2" i="20" l="1"/>
  <c r="A1" i="20"/>
  <c r="H5" i="38" l="1"/>
  <c r="I5" i="38"/>
  <c r="J5" i="38"/>
  <c r="K5" i="38"/>
  <c r="L5" i="38"/>
  <c r="M5" i="38"/>
  <c r="N5" i="38"/>
  <c r="C36" i="46" l="1"/>
  <c r="A3" i="49" l="1"/>
  <c r="A2" i="48" l="1"/>
  <c r="A1" i="48"/>
  <c r="B2" i="48"/>
  <c r="B1" i="48"/>
  <c r="A1" i="47" l="1"/>
  <c r="D14" i="36"/>
  <c r="E14" i="36"/>
  <c r="F14" i="36"/>
  <c r="G14" i="36"/>
  <c r="H14" i="36"/>
  <c r="C14" i="36"/>
  <c r="O14" i="36" l="1"/>
  <c r="C37" i="20"/>
  <c r="A2" i="46" l="1"/>
  <c r="A1" i="46"/>
  <c r="C35" i="43" l="1"/>
  <c r="C36" i="43"/>
  <c r="C37" i="43"/>
  <c r="C38" i="43"/>
  <c r="D4" i="21" l="1"/>
  <c r="E4" i="21"/>
  <c r="C7" i="21"/>
  <c r="C4" i="21"/>
  <c r="C10" i="38"/>
  <c r="D95" i="26"/>
  <c r="O13" i="21"/>
  <c r="O14" i="21"/>
  <c r="Q49" i="36"/>
  <c r="Q37" i="36"/>
  <c r="J5" i="44"/>
  <c r="A2" i="44"/>
  <c r="A1" i="44"/>
  <c r="D18" i="21"/>
  <c r="E18" i="21"/>
  <c r="C18" i="21"/>
  <c r="O11" i="21"/>
  <c r="O12" i="21"/>
  <c r="O15" i="21"/>
  <c r="O16" i="21"/>
  <c r="O17" i="21"/>
  <c r="O10" i="21"/>
  <c r="C8" i="43"/>
  <c r="E5" i="43"/>
  <c r="D5" i="43"/>
  <c r="C5" i="43"/>
  <c r="A3" i="43"/>
  <c r="A2" i="43"/>
  <c r="O41" i="36"/>
  <c r="D33" i="36"/>
  <c r="E33" i="36"/>
  <c r="F33" i="36"/>
  <c r="G33" i="36"/>
  <c r="H33" i="36"/>
  <c r="C33" i="36"/>
  <c r="D30" i="36"/>
  <c r="D41" i="36" s="1"/>
  <c r="E30" i="36"/>
  <c r="E41" i="36" s="1"/>
  <c r="F30" i="36"/>
  <c r="F41" i="36" s="1"/>
  <c r="G30" i="36"/>
  <c r="G41" i="36" s="1"/>
  <c r="H30" i="36"/>
  <c r="H41" i="36" s="1"/>
  <c r="C30" i="36"/>
  <c r="C41" i="36" s="1"/>
  <c r="Q41" i="36"/>
  <c r="R4" i="33"/>
  <c r="A2" i="26"/>
  <c r="A2" i="21"/>
  <c r="A1" i="26"/>
  <c r="A1" i="33"/>
  <c r="A1" i="21"/>
  <c r="A3" i="38"/>
  <c r="A2" i="38"/>
  <c r="A2" i="36"/>
  <c r="A1" i="36"/>
  <c r="D5" i="38"/>
  <c r="E5" i="38"/>
  <c r="F5" i="38"/>
  <c r="G5" i="38"/>
  <c r="C8" i="38"/>
  <c r="C5" i="38"/>
  <c r="D5" i="36"/>
  <c r="D16" i="36" s="1"/>
  <c r="E5" i="36"/>
  <c r="E16" i="36" s="1"/>
  <c r="F5" i="36"/>
  <c r="F16" i="36" s="1"/>
  <c r="G5" i="36"/>
  <c r="G16" i="36" s="1"/>
  <c r="H5" i="36"/>
  <c r="H16" i="36" s="1"/>
  <c r="C5" i="36"/>
  <c r="C16" i="36" s="1"/>
  <c r="R41" i="36"/>
  <c r="C8" i="36"/>
  <c r="H22" i="36"/>
  <c r="H27" i="36" s="1"/>
  <c r="G22" i="36"/>
  <c r="G27" i="36" s="1"/>
  <c r="F22" i="36"/>
  <c r="F27" i="36" s="1"/>
  <c r="E22" i="36"/>
  <c r="E27" i="36" s="1"/>
  <c r="D22" i="36"/>
  <c r="D27" i="36" s="1"/>
  <c r="O16" i="36"/>
  <c r="C27" i="20"/>
  <c r="C22" i="36"/>
  <c r="C27" i="36" l="1"/>
  <c r="O27" i="36" s="1"/>
  <c r="O22" i="36"/>
  <c r="P4" i="33"/>
  <c r="Q4" i="33"/>
  <c r="O18" i="21"/>
  <c r="D35" i="46" l="1" a="1"/>
  <c r="D35" i="46" s="1"/>
  <c r="D34" i="46" a="1"/>
  <c r="D34" i="46" s="1"/>
  <c r="E34" i="46" s="1"/>
  <c r="D30" i="46" a="1"/>
  <c r="D30" i="46" s="1"/>
  <c r="D26" i="46" a="1"/>
  <c r="D26" i="46" s="1"/>
  <c r="E26" i="46" s="1"/>
  <c r="D22" i="46" a="1"/>
  <c r="D22" i="46" s="1"/>
  <c r="D18" i="46" a="1"/>
  <c r="D18" i="46" s="1"/>
  <c r="E18" i="46" s="1"/>
  <c r="D14" i="46" a="1"/>
  <c r="D14" i="46" s="1"/>
  <c r="E14" i="46" s="1"/>
  <c r="D10" i="46" a="1"/>
  <c r="D10" i="46" s="1"/>
  <c r="E10" i="46" s="1"/>
  <c r="D6" i="46" a="1"/>
  <c r="D6" i="46" s="1"/>
  <c r="C45" i="46" s="1"/>
  <c r="D7" i="46" a="1"/>
  <c r="D7" i="46" s="1"/>
  <c r="D33" i="46" a="1"/>
  <c r="D33" i="46" s="1"/>
  <c r="E33" i="46" s="1"/>
  <c r="D29" i="46" a="1"/>
  <c r="D29" i="46" s="1"/>
  <c r="E29" i="46" s="1"/>
  <c r="D25" i="46" a="1"/>
  <c r="D25" i="46" s="1"/>
  <c r="E25" i="46" s="1"/>
  <c r="D21" i="46" a="1"/>
  <c r="D21" i="46" s="1"/>
  <c r="E21" i="46" s="1"/>
  <c r="D17" i="46" a="1"/>
  <c r="D17" i="46" s="1"/>
  <c r="E17" i="46" s="1"/>
  <c r="D13" i="46" a="1"/>
  <c r="D13" i="46" s="1"/>
  <c r="E13" i="46" s="1"/>
  <c r="D9" i="46" a="1"/>
  <c r="D9" i="46" s="1"/>
  <c r="D27" i="46" a="1"/>
  <c r="D27" i="46" s="1"/>
  <c r="E27" i="46" s="1"/>
  <c r="D19" i="46" a="1"/>
  <c r="D19" i="46" s="1"/>
  <c r="E19" i="46" s="1"/>
  <c r="D15" i="46" a="1"/>
  <c r="D15" i="46" s="1"/>
  <c r="E15" i="46" s="1"/>
  <c r="D32" i="46" a="1"/>
  <c r="D32" i="46" s="1"/>
  <c r="E32" i="46" s="1"/>
  <c r="D28" i="46" a="1"/>
  <c r="D28" i="46" s="1"/>
  <c r="E28" i="46" s="1"/>
  <c r="D24" i="46" a="1"/>
  <c r="D24" i="46" s="1"/>
  <c r="E24" i="46" s="1"/>
  <c r="D20" i="46" a="1"/>
  <c r="D20" i="46" s="1"/>
  <c r="E20" i="46" s="1"/>
  <c r="D16" i="46" a="1"/>
  <c r="D16" i="46" s="1"/>
  <c r="E16" i="46" s="1"/>
  <c r="D12" i="46" a="1"/>
  <c r="D12" i="46" s="1"/>
  <c r="E12" i="46" s="1"/>
  <c r="D8" i="46" a="1"/>
  <c r="D8" i="46" s="1"/>
  <c r="E8" i="46" s="1"/>
  <c r="D31" i="46" a="1"/>
  <c r="D31" i="46" s="1"/>
  <c r="D23" i="46" a="1"/>
  <c r="D23" i="46" s="1"/>
  <c r="E23" i="46" s="1"/>
  <c r="D11" i="46" a="1"/>
  <c r="D11" i="46" s="1"/>
  <c r="E11" i="46" s="1"/>
  <c r="E35" i="46"/>
  <c r="E30" i="46"/>
  <c r="M165" i="38"/>
  <c r="G165" i="38"/>
  <c r="C165" i="38"/>
  <c r="N165" i="38"/>
  <c r="I165" i="38"/>
  <c r="L165" i="38"/>
  <c r="J165" i="38"/>
  <c r="E165" i="38"/>
  <c r="H165" i="38"/>
  <c r="F165" i="38"/>
  <c r="K165" i="38"/>
  <c r="D165" i="38"/>
  <c r="E22" i="46"/>
  <c r="N162" i="43"/>
  <c r="N50" i="36" s="1"/>
  <c r="J162" i="43"/>
  <c r="J50" i="36" s="1"/>
  <c r="F162" i="43"/>
  <c r="F50" i="36" s="1"/>
  <c r="G162" i="43"/>
  <c r="G50" i="36" s="1"/>
  <c r="M162" i="43"/>
  <c r="M50" i="36" s="1"/>
  <c r="I162" i="43"/>
  <c r="I50" i="36" s="1"/>
  <c r="E162" i="43"/>
  <c r="E50" i="36" s="1"/>
  <c r="C162" i="43"/>
  <c r="C50" i="36" s="1"/>
  <c r="L162" i="43"/>
  <c r="L50" i="36" s="1"/>
  <c r="H162" i="43"/>
  <c r="H50" i="36" s="1"/>
  <c r="D162" i="43"/>
  <c r="D50" i="36" s="1"/>
  <c r="K162" i="43"/>
  <c r="K50" i="36" s="1"/>
  <c r="C117" i="43"/>
  <c r="G118" i="43"/>
  <c r="K119" i="43"/>
  <c r="F121" i="43"/>
  <c r="J122" i="43"/>
  <c r="N123" i="43"/>
  <c r="E125" i="43"/>
  <c r="I126" i="43"/>
  <c r="M127" i="43"/>
  <c r="E129" i="43"/>
  <c r="H130" i="43"/>
  <c r="L131" i="43"/>
  <c r="D133" i="43"/>
  <c r="H134" i="43"/>
  <c r="L135" i="43"/>
  <c r="D137" i="43"/>
  <c r="G138" i="43"/>
  <c r="K139" i="43"/>
  <c r="C141" i="43"/>
  <c r="G142" i="43"/>
  <c r="K143" i="43"/>
  <c r="D118" i="43"/>
  <c r="H119" i="43"/>
  <c r="K120" i="43"/>
  <c r="C122" i="43"/>
  <c r="G123" i="43"/>
  <c r="N124" i="43"/>
  <c r="F126" i="43"/>
  <c r="J127" i="43"/>
  <c r="N128" i="43"/>
  <c r="E130" i="43"/>
  <c r="I131" i="43"/>
  <c r="M132" i="43"/>
  <c r="E134" i="43"/>
  <c r="I135" i="43"/>
  <c r="M136" i="43"/>
  <c r="D138" i="43"/>
  <c r="H139" i="43"/>
  <c r="L140" i="43"/>
  <c r="D142" i="43"/>
  <c r="H143" i="43"/>
  <c r="L144" i="43"/>
  <c r="E118" i="43"/>
  <c r="I119" i="43"/>
  <c r="L120" i="43"/>
  <c r="D122" i="43"/>
  <c r="H123" i="43"/>
  <c r="K124" i="43"/>
  <c r="C126" i="43"/>
  <c r="G127" i="43"/>
  <c r="K128" i="43"/>
  <c r="F130" i="43"/>
  <c r="J131" i="43"/>
  <c r="N132" i="43"/>
  <c r="F134" i="43"/>
  <c r="J135" i="43"/>
  <c r="N136" i="43"/>
  <c r="E138" i="43"/>
  <c r="I139" i="43"/>
  <c r="M140" i="43"/>
  <c r="E142" i="43"/>
  <c r="F118" i="43"/>
  <c r="J119" i="43"/>
  <c r="M120" i="43"/>
  <c r="E122" i="43"/>
  <c r="I123" i="43"/>
  <c r="L124" i="43"/>
  <c r="D126" i="43"/>
  <c r="H127" i="43"/>
  <c r="L128" i="43"/>
  <c r="C130" i="43"/>
  <c r="G131" i="43"/>
  <c r="K132" i="43"/>
  <c r="C134" i="43"/>
  <c r="G135" i="43"/>
  <c r="K136" i="43"/>
  <c r="F138" i="43"/>
  <c r="J139" i="43"/>
  <c r="N140" i="43"/>
  <c r="F142" i="43"/>
  <c r="J143" i="43"/>
  <c r="K144" i="43"/>
  <c r="M142" i="43"/>
  <c r="E145" i="43"/>
  <c r="C144" i="43"/>
  <c r="J145" i="43"/>
  <c r="J144" i="43"/>
  <c r="N145" i="43"/>
  <c r="K117" i="43"/>
  <c r="J120" i="43"/>
  <c r="F123" i="43"/>
  <c r="M125" i="43"/>
  <c r="I128" i="43"/>
  <c r="D131" i="43"/>
  <c r="L133" i="43"/>
  <c r="H136" i="43"/>
  <c r="C139" i="43"/>
  <c r="K141" i="43"/>
  <c r="H117" i="43"/>
  <c r="C120" i="43"/>
  <c r="K122" i="43"/>
  <c r="J125" i="43"/>
  <c r="F128" i="43"/>
  <c r="M130" i="43"/>
  <c r="E136" i="43"/>
  <c r="H141" i="43"/>
  <c r="M118" i="43"/>
  <c r="C124" i="43"/>
  <c r="N130" i="43"/>
  <c r="F136" i="43"/>
  <c r="I141" i="43"/>
  <c r="I121" i="43"/>
  <c r="L126" i="43"/>
  <c r="C132" i="43"/>
  <c r="G137" i="43"/>
  <c r="N142" i="43"/>
  <c r="M145" i="43"/>
  <c r="C118" i="43"/>
  <c r="J123" i="43"/>
  <c r="M128" i="43"/>
  <c r="D134" i="43"/>
  <c r="G139" i="43"/>
  <c r="L117" i="43"/>
  <c r="C123" i="43"/>
  <c r="J128" i="43"/>
  <c r="M133" i="43"/>
  <c r="D139" i="43"/>
  <c r="H144" i="43"/>
  <c r="L121" i="43"/>
  <c r="C127" i="43"/>
  <c r="J132" i="43"/>
  <c r="N137" i="43"/>
  <c r="N117" i="43"/>
  <c r="E123" i="43"/>
  <c r="L129" i="43"/>
  <c r="K133" i="43"/>
  <c r="J140" i="43"/>
  <c r="M144" i="43"/>
  <c r="K145" i="43"/>
  <c r="G117" i="43"/>
  <c r="K118" i="43"/>
  <c r="F120" i="43"/>
  <c r="J121" i="43"/>
  <c r="N122" i="43"/>
  <c r="E124" i="43"/>
  <c r="I125" i="43"/>
  <c r="M126" i="43"/>
  <c r="E128" i="43"/>
  <c r="I129" i="43"/>
  <c r="L130" i="43"/>
  <c r="D132" i="43"/>
  <c r="H133" i="43"/>
  <c r="L134" i="43"/>
  <c r="D136" i="43"/>
  <c r="H137" i="43"/>
  <c r="K138" i="43"/>
  <c r="C140" i="43"/>
  <c r="G141" i="43"/>
  <c r="K142" i="43"/>
  <c r="D117" i="43"/>
  <c r="H118" i="43"/>
  <c r="L119" i="43"/>
  <c r="C121" i="43"/>
  <c r="G122" i="43"/>
  <c r="K123" i="43"/>
  <c r="F125" i="43"/>
  <c r="J126" i="43"/>
  <c r="N127" i="43"/>
  <c r="F129" i="43"/>
  <c r="I130" i="43"/>
  <c r="M131" i="43"/>
  <c r="E133" i="43"/>
  <c r="I134" i="43"/>
  <c r="M135" i="43"/>
  <c r="E137" i="43"/>
  <c r="H138" i="43"/>
  <c r="L139" i="43"/>
  <c r="D141" i="43"/>
  <c r="H142" i="43"/>
  <c r="L143" i="43"/>
  <c r="E117" i="43"/>
  <c r="I118" i="43"/>
  <c r="M119" i="43"/>
  <c r="D121" i="43"/>
  <c r="H122" i="43"/>
  <c r="L123" i="43"/>
  <c r="C125" i="43"/>
  <c r="G126" i="43"/>
  <c r="K127" i="43"/>
  <c r="C129" i="43"/>
  <c r="J130" i="43"/>
  <c r="N131" i="43"/>
  <c r="F133" i="43"/>
  <c r="J134" i="43"/>
  <c r="N135" i="43"/>
  <c r="F137" i="43"/>
  <c r="I138" i="43"/>
  <c r="M139" i="43"/>
  <c r="E141" i="43"/>
  <c r="F117" i="43"/>
  <c r="J118" i="43"/>
  <c r="N119" i="43"/>
  <c r="E121" i="43"/>
  <c r="I122" i="43"/>
  <c r="M123" i="43"/>
  <c r="D125" i="43"/>
  <c r="H126" i="43"/>
  <c r="L127" i="43"/>
  <c r="D129" i="43"/>
  <c r="G130" i="43"/>
  <c r="K131" i="43"/>
  <c r="C133" i="43"/>
  <c r="G134" i="43"/>
  <c r="K135" i="43"/>
  <c r="C137" i="43"/>
  <c r="J138" i="43"/>
  <c r="N139" i="43"/>
  <c r="F141" i="43"/>
  <c r="J142" i="43"/>
  <c r="I142" i="43"/>
  <c r="D145" i="43"/>
  <c r="N143" i="43"/>
  <c r="I145" i="43"/>
  <c r="I144" i="43"/>
  <c r="C145" i="43"/>
  <c r="C119" i="43"/>
  <c r="N121" i="43"/>
  <c r="I124" i="43"/>
  <c r="E127" i="43"/>
  <c r="M129" i="43"/>
  <c r="H132" i="43"/>
  <c r="D135" i="43"/>
  <c r="L137" i="43"/>
  <c r="G140" i="43"/>
  <c r="C143" i="43"/>
  <c r="L118" i="43"/>
  <c r="G121" i="43"/>
  <c r="F124" i="43"/>
  <c r="N126" i="43"/>
  <c r="J129" i="43"/>
  <c r="E132" i="43"/>
  <c r="M134" i="43"/>
  <c r="I137" i="43"/>
  <c r="D140" i="43"/>
  <c r="L142" i="43"/>
  <c r="I117" i="43"/>
  <c r="D120" i="43"/>
  <c r="L122" i="43"/>
  <c r="G125" i="43"/>
  <c r="C128" i="43"/>
  <c r="G129" i="43"/>
  <c r="J133" i="43"/>
  <c r="N134" i="43"/>
  <c r="M138" i="43"/>
  <c r="E140" i="43"/>
  <c r="N118" i="43"/>
  <c r="E120" i="43"/>
  <c r="D124" i="43"/>
  <c r="H125" i="43"/>
  <c r="H129" i="43"/>
  <c r="K130" i="43"/>
  <c r="K134" i="43"/>
  <c r="C136" i="43"/>
  <c r="F140" i="43"/>
  <c r="J141" i="43"/>
  <c r="H145" i="43"/>
  <c r="G144" i="43"/>
  <c r="I143" i="43"/>
  <c r="G145" i="43"/>
  <c r="N120" i="43"/>
  <c r="F122" i="43"/>
  <c r="E126" i="43"/>
  <c r="I127" i="43"/>
  <c r="H131" i="43"/>
  <c r="L132" i="43"/>
  <c r="L136" i="43"/>
  <c r="C138" i="43"/>
  <c r="K140" i="43"/>
  <c r="G143" i="43"/>
  <c r="D119" i="43"/>
  <c r="K121" i="43"/>
  <c r="J124" i="43"/>
  <c r="F127" i="43"/>
  <c r="N129" i="43"/>
  <c r="I132" i="43"/>
  <c r="E135" i="43"/>
  <c r="M137" i="43"/>
  <c r="H140" i="43"/>
  <c r="D143" i="43"/>
  <c r="M117" i="43"/>
  <c r="H120" i="43"/>
  <c r="G124" i="43"/>
  <c r="K125" i="43"/>
  <c r="K129" i="43"/>
  <c r="F131" i="43"/>
  <c r="F135" i="43"/>
  <c r="J136" i="43"/>
  <c r="I140" i="43"/>
  <c r="M141" i="43"/>
  <c r="I120" i="43"/>
  <c r="M121" i="43"/>
  <c r="L125" i="43"/>
  <c r="D127" i="43"/>
  <c r="H128" i="43"/>
  <c r="G132" i="43"/>
  <c r="G136" i="43"/>
  <c r="K137" i="43"/>
  <c r="N141" i="43"/>
  <c r="F143" i="43"/>
  <c r="L145" i="43"/>
  <c r="E143" i="43"/>
  <c r="F145" i="43"/>
  <c r="I133" i="43"/>
  <c r="L138" i="43"/>
  <c r="D144" i="43"/>
  <c r="H121" i="43"/>
  <c r="K126" i="43"/>
  <c r="F132" i="43"/>
  <c r="J137" i="43"/>
  <c r="J117" i="43"/>
  <c r="M122" i="43"/>
  <c r="D128" i="43"/>
  <c r="G133" i="43"/>
  <c r="N138" i="43"/>
  <c r="M143" i="43"/>
  <c r="N144" i="43"/>
  <c r="G119" i="43"/>
  <c r="M124" i="43"/>
  <c r="D130" i="43"/>
  <c r="H135" i="43"/>
  <c r="C142" i="43"/>
  <c r="G120" i="43"/>
  <c r="N125" i="43"/>
  <c r="E131" i="43"/>
  <c r="I136" i="43"/>
  <c r="L141" i="43"/>
  <c r="E119" i="43"/>
  <c r="D123" i="43"/>
  <c r="G128" i="43"/>
  <c r="N133" i="43"/>
  <c r="E139" i="43"/>
  <c r="F119" i="43"/>
  <c r="H124" i="43"/>
  <c r="C131" i="43"/>
  <c r="C135" i="43"/>
  <c r="F139" i="43"/>
  <c r="F144" i="43"/>
  <c r="E144" i="43"/>
  <c r="E120" i="38"/>
  <c r="I121" i="38"/>
  <c r="M122" i="38"/>
  <c r="D124" i="38"/>
  <c r="H125" i="38"/>
  <c r="L126" i="38"/>
  <c r="D128" i="38"/>
  <c r="H129" i="38"/>
  <c r="L130" i="38"/>
  <c r="C132" i="38"/>
  <c r="G133" i="38"/>
  <c r="K134" i="38"/>
  <c r="C136" i="38"/>
  <c r="G137" i="38"/>
  <c r="K138" i="38"/>
  <c r="C140" i="38"/>
  <c r="J141" i="38"/>
  <c r="N142" i="38"/>
  <c r="F144" i="38"/>
  <c r="J145" i="38"/>
  <c r="N146" i="38"/>
  <c r="F120" i="38"/>
  <c r="J121" i="38"/>
  <c r="N122" i="38"/>
  <c r="E124" i="38"/>
  <c r="I125" i="38"/>
  <c r="M126" i="38"/>
  <c r="E128" i="38"/>
  <c r="I129" i="38"/>
  <c r="M130" i="38"/>
  <c r="D132" i="38"/>
  <c r="H133" i="38"/>
  <c r="L134" i="38"/>
  <c r="D136" i="38"/>
  <c r="H137" i="38"/>
  <c r="L138" i="38"/>
  <c r="D140" i="38"/>
  <c r="G141" i="38"/>
  <c r="K142" i="38"/>
  <c r="C144" i="38"/>
  <c r="G145" i="38"/>
  <c r="K146" i="38"/>
  <c r="C148" i="38"/>
  <c r="C121" i="38"/>
  <c r="G122" i="38"/>
  <c r="N123" i="38"/>
  <c r="F125" i="38"/>
  <c r="J126" i="38"/>
  <c r="N127" i="38"/>
  <c r="F129" i="38"/>
  <c r="J130" i="38"/>
  <c r="M131" i="38"/>
  <c r="E133" i="38"/>
  <c r="I134" i="38"/>
  <c r="M135" i="38"/>
  <c r="E137" i="38"/>
  <c r="I138" i="38"/>
  <c r="M139" i="38"/>
  <c r="D141" i="38"/>
  <c r="H142" i="38"/>
  <c r="L143" i="38"/>
  <c r="D145" i="38"/>
  <c r="H146" i="38"/>
  <c r="D120" i="38"/>
  <c r="H121" i="38"/>
  <c r="L122" i="38"/>
  <c r="C124" i="38"/>
  <c r="G125" i="38"/>
  <c r="K126" i="38"/>
  <c r="C128" i="38"/>
  <c r="G129" i="38"/>
  <c r="K130" i="38"/>
  <c r="F132" i="38"/>
  <c r="J133" i="38"/>
  <c r="N134" i="38"/>
  <c r="F136" i="38"/>
  <c r="J137" i="38"/>
  <c r="N138" i="38"/>
  <c r="F140" i="38"/>
  <c r="I141" i="38"/>
  <c r="M142" i="38"/>
  <c r="E144" i="38"/>
  <c r="I145" i="38"/>
  <c r="I120" i="38"/>
  <c r="M121" i="38"/>
  <c r="D123" i="38"/>
  <c r="H124" i="38"/>
  <c r="L125" i="38"/>
  <c r="D127" i="38"/>
  <c r="H128" i="38"/>
  <c r="L129" i="38"/>
  <c r="C131" i="38"/>
  <c r="G132" i="38"/>
  <c r="K133" i="38"/>
  <c r="C135" i="38"/>
  <c r="G136" i="38"/>
  <c r="K137" i="38"/>
  <c r="C139" i="38"/>
  <c r="G140" i="38"/>
  <c r="N141" i="38"/>
  <c r="F143" i="38"/>
  <c r="J144" i="38"/>
  <c r="N145" i="38"/>
  <c r="F147" i="38"/>
  <c r="J120" i="38"/>
  <c r="N121" i="38"/>
  <c r="E123" i="38"/>
  <c r="I124" i="38"/>
  <c r="M125" i="38"/>
  <c r="E127" i="38"/>
  <c r="I128" i="38"/>
  <c r="M129" i="38"/>
  <c r="D131" i="38"/>
  <c r="H132" i="38"/>
  <c r="L133" i="38"/>
  <c r="D135" i="38"/>
  <c r="H136" i="38"/>
  <c r="L137" i="38"/>
  <c r="D139" i="38"/>
  <c r="H140" i="38"/>
  <c r="K141" i="38"/>
  <c r="C143" i="38"/>
  <c r="G144" i="38"/>
  <c r="K145" i="38"/>
  <c r="C147" i="38"/>
  <c r="C120" i="38"/>
  <c r="G121" i="38"/>
  <c r="K122" i="38"/>
  <c r="F124" i="38"/>
  <c r="J125" i="38"/>
  <c r="N126" i="38"/>
  <c r="F128" i="38"/>
  <c r="J129" i="38"/>
  <c r="N130" i="38"/>
  <c r="E132" i="38"/>
  <c r="I133" i="38"/>
  <c r="M134" i="38"/>
  <c r="E136" i="38"/>
  <c r="I137" i="38"/>
  <c r="M138" i="38"/>
  <c r="E140" i="38"/>
  <c r="H141" i="38"/>
  <c r="L142" i="38"/>
  <c r="D144" i="38"/>
  <c r="H145" i="38"/>
  <c r="L146" i="38"/>
  <c r="H120" i="38"/>
  <c r="L121" i="38"/>
  <c r="C123" i="38"/>
  <c r="G124" i="38"/>
  <c r="K125" i="38"/>
  <c r="C127" i="38"/>
  <c r="G128" i="38"/>
  <c r="K129" i="38"/>
  <c r="F131" i="38"/>
  <c r="J132" i="38"/>
  <c r="N133" i="38"/>
  <c r="F135" i="38"/>
  <c r="J136" i="38"/>
  <c r="N137" i="38"/>
  <c r="F139" i="38"/>
  <c r="J140" i="38"/>
  <c r="M141" i="38"/>
  <c r="E143" i="38"/>
  <c r="I144" i="38"/>
  <c r="M145" i="38"/>
  <c r="M120" i="38"/>
  <c r="E122" i="38"/>
  <c r="H123" i="38"/>
  <c r="L124" i="38"/>
  <c r="D126" i="38"/>
  <c r="H127" i="38"/>
  <c r="L128" i="38"/>
  <c r="D130" i="38"/>
  <c r="G131" i="38"/>
  <c r="K132" i="38"/>
  <c r="C134" i="38"/>
  <c r="G135" i="38"/>
  <c r="K136" i="38"/>
  <c r="C138" i="38"/>
  <c r="G139" i="38"/>
  <c r="K140" i="38"/>
  <c r="F142" i="38"/>
  <c r="J143" i="38"/>
  <c r="N144" i="38"/>
  <c r="F146" i="38"/>
  <c r="J147" i="38"/>
  <c r="N120" i="38"/>
  <c r="F122" i="38"/>
  <c r="I123" i="38"/>
  <c r="M124" i="38"/>
  <c r="E126" i="38"/>
  <c r="I127" i="38"/>
  <c r="M128" i="38"/>
  <c r="E130" i="38"/>
  <c r="H131" i="38"/>
  <c r="L132" i="38"/>
  <c r="D134" i="38"/>
  <c r="H135" i="38"/>
  <c r="L136" i="38"/>
  <c r="D138" i="38"/>
  <c r="H139" i="38"/>
  <c r="L140" i="38"/>
  <c r="C142" i="38"/>
  <c r="G143" i="38"/>
  <c r="K144" i="38"/>
  <c r="C146" i="38"/>
  <c r="G147" i="38"/>
  <c r="G120" i="38"/>
  <c r="K121" i="38"/>
  <c r="F123" i="38"/>
  <c r="J124" i="38"/>
  <c r="N125" i="38"/>
  <c r="F127" i="38"/>
  <c r="J128" i="38"/>
  <c r="N129" i="38"/>
  <c r="E131" i="38"/>
  <c r="I132" i="38"/>
  <c r="M133" i="38"/>
  <c r="E135" i="38"/>
  <c r="I136" i="38"/>
  <c r="M137" i="38"/>
  <c r="E139" i="38"/>
  <c r="I140" i="38"/>
  <c r="L141" i="38"/>
  <c r="D143" i="38"/>
  <c r="H144" i="38"/>
  <c r="L145" i="38"/>
  <c r="D147" i="38"/>
  <c r="L120" i="38"/>
  <c r="D122" i="38"/>
  <c r="G123" i="38"/>
  <c r="K124" i="38"/>
  <c r="C126" i="38"/>
  <c r="G127" i="38"/>
  <c r="K128" i="38"/>
  <c r="C130" i="38"/>
  <c r="J131" i="38"/>
  <c r="N132" i="38"/>
  <c r="F134" i="38"/>
  <c r="J135" i="38"/>
  <c r="N136" i="38"/>
  <c r="F138" i="38"/>
  <c r="J139" i="38"/>
  <c r="N140" i="38"/>
  <c r="E142" i="38"/>
  <c r="I143" i="38"/>
  <c r="M144" i="38"/>
  <c r="E146" i="38"/>
  <c r="I147" i="38"/>
  <c r="M148" i="38"/>
  <c r="E121" i="38"/>
  <c r="I122" i="38"/>
  <c r="L123" i="38"/>
  <c r="D125" i="38"/>
  <c r="H126" i="38"/>
  <c r="L127" i="38"/>
  <c r="D129" i="38"/>
  <c r="H130" i="38"/>
  <c r="K131" i="38"/>
  <c r="C133" i="38"/>
  <c r="G134" i="38"/>
  <c r="K135" i="38"/>
  <c r="C137" i="38"/>
  <c r="G138" i="38"/>
  <c r="K139" i="38"/>
  <c r="F141" i="38"/>
  <c r="J142" i="38"/>
  <c r="N143" i="38"/>
  <c r="F145" i="38"/>
  <c r="J146" i="38"/>
  <c r="N147" i="38"/>
  <c r="F121" i="38"/>
  <c r="J122" i="38"/>
  <c r="M123" i="38"/>
  <c r="E125" i="38"/>
  <c r="I126" i="38"/>
  <c r="M127" i="38"/>
  <c r="E129" i="38"/>
  <c r="I130" i="38"/>
  <c r="L131" i="38"/>
  <c r="D133" i="38"/>
  <c r="H134" i="38"/>
  <c r="L135" i="38"/>
  <c r="D137" i="38"/>
  <c r="H138" i="38"/>
  <c r="L139" i="38"/>
  <c r="C141" i="38"/>
  <c r="G142" i="38"/>
  <c r="K143" i="38"/>
  <c r="C145" i="38"/>
  <c r="G146" i="38"/>
  <c r="K147" i="38"/>
  <c r="K120" i="38"/>
  <c r="C122" i="38"/>
  <c r="J123" i="38"/>
  <c r="N124" i="38"/>
  <c r="F126" i="38"/>
  <c r="J127" i="38"/>
  <c r="N128" i="38"/>
  <c r="F130" i="38"/>
  <c r="I131" i="38"/>
  <c r="M132" i="38"/>
  <c r="E134" i="38"/>
  <c r="I135" i="38"/>
  <c r="M136" i="38"/>
  <c r="E138" i="38"/>
  <c r="I139" i="38"/>
  <c r="M140" i="38"/>
  <c r="D142" i="38"/>
  <c r="H143" i="38"/>
  <c r="L144" i="38"/>
  <c r="D146" i="38"/>
  <c r="H147" i="38"/>
  <c r="D121" i="38"/>
  <c r="H122" i="38"/>
  <c r="K123" i="38"/>
  <c r="C125" i="38"/>
  <c r="G126" i="38"/>
  <c r="K127" i="38"/>
  <c r="C129" i="38"/>
  <c r="G130" i="38"/>
  <c r="N131" i="38"/>
  <c r="F133" i="38"/>
  <c r="J134" i="38"/>
  <c r="N135" i="38"/>
  <c r="F137" i="38"/>
  <c r="J138" i="38"/>
  <c r="N139" i="38"/>
  <c r="E141" i="38"/>
  <c r="I142" i="38"/>
  <c r="M143" i="38"/>
  <c r="E145" i="38"/>
  <c r="I146" i="38"/>
  <c r="E148" i="38"/>
  <c r="J148" i="38"/>
  <c r="G148" i="38"/>
  <c r="M146" i="38"/>
  <c r="I148" i="38"/>
  <c r="N148" i="38"/>
  <c r="K148" i="38"/>
  <c r="E147" i="38"/>
  <c r="D148" i="38"/>
  <c r="H148" i="38"/>
  <c r="L148" i="38"/>
  <c r="M147" i="38"/>
  <c r="F148" i="38"/>
  <c r="L147" i="38"/>
  <c r="N42" i="43"/>
  <c r="J42" i="43"/>
  <c r="F42" i="43"/>
  <c r="M41" i="43"/>
  <c r="I41" i="43"/>
  <c r="E41" i="43"/>
  <c r="L40" i="43"/>
  <c r="H40" i="43"/>
  <c r="D40" i="43"/>
  <c r="K39" i="43"/>
  <c r="G39" i="43"/>
  <c r="I39" i="43"/>
  <c r="G42" i="43"/>
  <c r="F41" i="43"/>
  <c r="E40" i="43"/>
  <c r="D39" i="43"/>
  <c r="M42" i="43"/>
  <c r="I42" i="43"/>
  <c r="E42" i="43"/>
  <c r="L41" i="43"/>
  <c r="H41" i="43"/>
  <c r="D41" i="43"/>
  <c r="K40" i="43"/>
  <c r="G40" i="43"/>
  <c r="N39" i="43"/>
  <c r="J39" i="43"/>
  <c r="F39" i="43"/>
  <c r="K42" i="43"/>
  <c r="J41" i="43"/>
  <c r="I40" i="43"/>
  <c r="H39" i="43"/>
  <c r="L42" i="43"/>
  <c r="H42" i="43"/>
  <c r="D42" i="43"/>
  <c r="K41" i="43"/>
  <c r="G41" i="43"/>
  <c r="N40" i="43"/>
  <c r="J40" i="43"/>
  <c r="F40" i="43"/>
  <c r="M39" i="43"/>
  <c r="E39" i="43"/>
  <c r="N41" i="43"/>
  <c r="M40" i="43"/>
  <c r="L39" i="43"/>
  <c r="C54" i="38"/>
  <c r="G54" i="38"/>
  <c r="K54" i="38"/>
  <c r="D54" i="38"/>
  <c r="H54" i="38"/>
  <c r="L54" i="38"/>
  <c r="E54" i="38"/>
  <c r="I54" i="38"/>
  <c r="M54" i="38"/>
  <c r="F54" i="38"/>
  <c r="J54" i="38"/>
  <c r="N54" i="38"/>
  <c r="N11" i="43"/>
  <c r="N35" i="36" s="1"/>
  <c r="C51" i="43"/>
  <c r="G51" i="43"/>
  <c r="K51" i="43"/>
  <c r="D51" i="43"/>
  <c r="H51" i="43"/>
  <c r="L51" i="43"/>
  <c r="E51" i="43"/>
  <c r="I51" i="43"/>
  <c r="M51" i="43"/>
  <c r="F51" i="43"/>
  <c r="J51" i="43"/>
  <c r="N51" i="43"/>
  <c r="C163" i="43"/>
  <c r="J163" i="43"/>
  <c r="J51" i="36" s="1"/>
  <c r="M163" i="43"/>
  <c r="M51" i="36" s="1"/>
  <c r="D148" i="43"/>
  <c r="I149" i="43"/>
  <c r="N150" i="43"/>
  <c r="H152" i="43"/>
  <c r="M153" i="43"/>
  <c r="G155" i="43"/>
  <c r="L156" i="43"/>
  <c r="F158" i="43"/>
  <c r="K159" i="43"/>
  <c r="H155" i="43"/>
  <c r="G158" i="43"/>
  <c r="H158" i="43"/>
  <c r="I150" i="43"/>
  <c r="M154" i="43"/>
  <c r="M158" i="43"/>
  <c r="I148" i="43"/>
  <c r="N149" i="43"/>
  <c r="H151" i="43"/>
  <c r="M152" i="43"/>
  <c r="G154" i="43"/>
  <c r="I156" i="43"/>
  <c r="L159" i="43"/>
  <c r="F160" i="43"/>
  <c r="G152" i="43"/>
  <c r="H157" i="43"/>
  <c r="F148" i="43"/>
  <c r="K149" i="43"/>
  <c r="E151" i="43"/>
  <c r="J152" i="43"/>
  <c r="D154" i="43"/>
  <c r="I155" i="43"/>
  <c r="N156" i="43"/>
  <c r="I159" i="43"/>
  <c r="J151" i="43"/>
  <c r="J155" i="43"/>
  <c r="K148" i="43"/>
  <c r="C149" i="43"/>
  <c r="C150" i="43"/>
  <c r="C151" i="43"/>
  <c r="D56" i="43"/>
  <c r="I57" i="43"/>
  <c r="N58" i="43"/>
  <c r="H60" i="43"/>
  <c r="M61" i="43"/>
  <c r="G63" i="43"/>
  <c r="L64" i="43"/>
  <c r="F66" i="43"/>
  <c r="K67" i="43"/>
  <c r="E69" i="43"/>
  <c r="J70" i="43"/>
  <c r="D72" i="43"/>
  <c r="I73" i="43"/>
  <c r="N74" i="43"/>
  <c r="H76" i="43"/>
  <c r="M77" i="43"/>
  <c r="G79" i="43"/>
  <c r="L80" i="43"/>
  <c r="F82" i="43"/>
  <c r="K83" i="43"/>
  <c r="E85" i="43"/>
  <c r="J86" i="43"/>
  <c r="F57" i="43"/>
  <c r="K58" i="43"/>
  <c r="E60" i="43"/>
  <c r="J61" i="43"/>
  <c r="D63" i="43"/>
  <c r="I64" i="43"/>
  <c r="N65" i="43"/>
  <c r="H67" i="43"/>
  <c r="M68" i="43"/>
  <c r="G70" i="43"/>
  <c r="L71" i="43"/>
  <c r="F73" i="43"/>
  <c r="K74" i="43"/>
  <c r="E76" i="43"/>
  <c r="J77" i="43"/>
  <c r="D79" i="43"/>
  <c r="I80" i="43"/>
  <c r="N81" i="43"/>
  <c r="H83" i="43"/>
  <c r="M84" i="43"/>
  <c r="F56" i="43"/>
  <c r="D163" i="43"/>
  <c r="D51" i="36" s="1"/>
  <c r="N163" i="43"/>
  <c r="N51" i="36" s="1"/>
  <c r="F163" i="43"/>
  <c r="F51" i="36" s="1"/>
  <c r="H148" i="43"/>
  <c r="M149" i="43"/>
  <c r="G151" i="43"/>
  <c r="L152" i="43"/>
  <c r="F154" i="43"/>
  <c r="K155" i="43"/>
  <c r="E157" i="43"/>
  <c r="J158" i="43"/>
  <c r="D160" i="43"/>
  <c r="L155" i="43"/>
  <c r="K158" i="43"/>
  <c r="L158" i="43"/>
  <c r="M150" i="43"/>
  <c r="G156" i="43"/>
  <c r="G160" i="43"/>
  <c r="M148" i="43"/>
  <c r="G150" i="43"/>
  <c r="L151" i="43"/>
  <c r="F153" i="43"/>
  <c r="K154" i="43"/>
  <c r="F157" i="43"/>
  <c r="I160" i="43"/>
  <c r="H149" i="43"/>
  <c r="L153" i="43"/>
  <c r="L157" i="43"/>
  <c r="J148" i="43"/>
  <c r="D150" i="43"/>
  <c r="I151" i="43"/>
  <c r="N152" i="43"/>
  <c r="H154" i="43"/>
  <c r="M155" i="43"/>
  <c r="G157" i="43"/>
  <c r="M159" i="43"/>
  <c r="K152" i="43"/>
  <c r="K156" i="43"/>
  <c r="N151" i="43"/>
  <c r="C153" i="43"/>
  <c r="C154" i="43"/>
  <c r="C155" i="43"/>
  <c r="H56" i="43"/>
  <c r="M57" i="43"/>
  <c r="G59" i="43"/>
  <c r="L60" i="43"/>
  <c r="F62" i="43"/>
  <c r="K63" i="43"/>
  <c r="E65" i="43"/>
  <c r="J66" i="43"/>
  <c r="D68" i="43"/>
  <c r="I69" i="43"/>
  <c r="N70" i="43"/>
  <c r="H72" i="43"/>
  <c r="M73" i="43"/>
  <c r="G75" i="43"/>
  <c r="L76" i="43"/>
  <c r="F78" i="43"/>
  <c r="K79" i="43"/>
  <c r="E81" i="43"/>
  <c r="J82" i="43"/>
  <c r="D84" i="43"/>
  <c r="I85" i="43"/>
  <c r="E56" i="43"/>
  <c r="J57" i="43"/>
  <c r="D59" i="43"/>
  <c r="I60" i="43"/>
  <c r="N61" i="43"/>
  <c r="H63" i="43"/>
  <c r="M64" i="43"/>
  <c r="G66" i="43"/>
  <c r="L67" i="43"/>
  <c r="F69" i="43"/>
  <c r="K70" i="43"/>
  <c r="E72" i="43"/>
  <c r="J73" i="43"/>
  <c r="H163" i="43"/>
  <c r="H51" i="36" s="1"/>
  <c r="E163" i="43"/>
  <c r="E51" i="36" s="1"/>
  <c r="G163" i="43"/>
  <c r="G51" i="36" s="1"/>
  <c r="L148" i="43"/>
  <c r="F150" i="43"/>
  <c r="K151" i="43"/>
  <c r="E153" i="43"/>
  <c r="J154" i="43"/>
  <c r="D156" i="43"/>
  <c r="I157" i="43"/>
  <c r="N158" i="43"/>
  <c r="H160" i="43"/>
  <c r="M156" i="43"/>
  <c r="H159" i="43"/>
  <c r="J160" i="43"/>
  <c r="D153" i="43"/>
  <c r="D157" i="43"/>
  <c r="K160" i="43"/>
  <c r="F149" i="43"/>
  <c r="K150" i="43"/>
  <c r="E152" i="43"/>
  <c r="J153" i="43"/>
  <c r="D155" i="43"/>
  <c r="N157" i="43"/>
  <c r="M160" i="43"/>
  <c r="L149" i="43"/>
  <c r="F155" i="43"/>
  <c r="F159" i="43"/>
  <c r="N148" i="43"/>
  <c r="H150" i="43"/>
  <c r="M151" i="43"/>
  <c r="G153" i="43"/>
  <c r="L154" i="43"/>
  <c r="F156" i="43"/>
  <c r="K157" i="43"/>
  <c r="D149" i="43"/>
  <c r="H153" i="43"/>
  <c r="E158" i="43"/>
  <c r="J159" i="43"/>
  <c r="C157" i="43"/>
  <c r="C158" i="43"/>
  <c r="C159" i="43"/>
  <c r="L56" i="43"/>
  <c r="F58" i="43"/>
  <c r="K59" i="43"/>
  <c r="E61" i="43"/>
  <c r="J62" i="43"/>
  <c r="D64" i="43"/>
  <c r="I65" i="43"/>
  <c r="N66" i="43"/>
  <c r="H68" i="43"/>
  <c r="M69" i="43"/>
  <c r="G71" i="43"/>
  <c r="L72" i="43"/>
  <c r="F74" i="43"/>
  <c r="K75" i="43"/>
  <c r="E77" i="43"/>
  <c r="J78" i="43"/>
  <c r="D80" i="43"/>
  <c r="I81" i="43"/>
  <c r="N82" i="43"/>
  <c r="H84" i="43"/>
  <c r="M85" i="43"/>
  <c r="I56" i="43"/>
  <c r="N57" i="43"/>
  <c r="H59" i="43"/>
  <c r="M60" i="43"/>
  <c r="G62" i="43"/>
  <c r="L63" i="43"/>
  <c r="F65" i="43"/>
  <c r="K66" i="43"/>
  <c r="E68" i="43"/>
  <c r="J69" i="43"/>
  <c r="D71" i="43"/>
  <c r="I72" i="43"/>
  <c r="N73" i="43"/>
  <c r="H75" i="43"/>
  <c r="M76" i="43"/>
  <c r="G78" i="43"/>
  <c r="L79" i="43"/>
  <c r="F81" i="43"/>
  <c r="K82" i="43"/>
  <c r="E84" i="43"/>
  <c r="J85" i="43"/>
  <c r="N56" i="43"/>
  <c r="L163" i="43"/>
  <c r="L51" i="36" s="1"/>
  <c r="J150" i="43"/>
  <c r="H156" i="43"/>
  <c r="J157" i="43"/>
  <c r="I158" i="43"/>
  <c r="I152" i="43"/>
  <c r="E159" i="43"/>
  <c r="G149" i="43"/>
  <c r="E155" i="43"/>
  <c r="I154" i="43"/>
  <c r="C152" i="43"/>
  <c r="D60" i="43"/>
  <c r="M65" i="43"/>
  <c r="K71" i="43"/>
  <c r="I77" i="43"/>
  <c r="G83" i="43"/>
  <c r="G58" i="43"/>
  <c r="E64" i="43"/>
  <c r="N69" i="43"/>
  <c r="D75" i="43"/>
  <c r="N77" i="43"/>
  <c r="M80" i="43"/>
  <c r="L83" i="43"/>
  <c r="J56" i="43"/>
  <c r="H58" i="43"/>
  <c r="M59" i="43"/>
  <c r="G61" i="43"/>
  <c r="L62" i="43"/>
  <c r="F64" i="43"/>
  <c r="K65" i="43"/>
  <c r="E67" i="43"/>
  <c r="J68" i="43"/>
  <c r="D70" i="43"/>
  <c r="I71" i="43"/>
  <c r="N72" i="43"/>
  <c r="H74" i="43"/>
  <c r="K56" i="43"/>
  <c r="E58" i="43"/>
  <c r="J59" i="43"/>
  <c r="H65" i="43"/>
  <c r="F71" i="43"/>
  <c r="F76" i="43"/>
  <c r="E79" i="43"/>
  <c r="D82" i="43"/>
  <c r="N84" i="43"/>
  <c r="E87" i="43"/>
  <c r="J88" i="43"/>
  <c r="D90" i="43"/>
  <c r="I91" i="43"/>
  <c r="N92" i="43"/>
  <c r="H94" i="43"/>
  <c r="M95" i="43"/>
  <c r="G97" i="43"/>
  <c r="L98" i="43"/>
  <c r="F100" i="43"/>
  <c r="K101" i="43"/>
  <c r="E103" i="43"/>
  <c r="J104" i="43"/>
  <c r="D106" i="43"/>
  <c r="I163" i="43"/>
  <c r="I51" i="36" s="1"/>
  <c r="D152" i="43"/>
  <c r="M157" i="43"/>
  <c r="E160" i="43"/>
  <c r="E148" i="43"/>
  <c r="N153" i="43"/>
  <c r="F151" i="43"/>
  <c r="L150" i="43"/>
  <c r="J156" i="43"/>
  <c r="G148" i="43"/>
  <c r="C156" i="43"/>
  <c r="I61" i="43"/>
  <c r="G67" i="43"/>
  <c r="E73" i="43"/>
  <c r="N78" i="43"/>
  <c r="L84" i="43"/>
  <c r="L59" i="43"/>
  <c r="J65" i="43"/>
  <c r="H71" i="43"/>
  <c r="L75" i="43"/>
  <c r="K78" i="43"/>
  <c r="J81" i="43"/>
  <c r="I84" i="43"/>
  <c r="G57" i="43"/>
  <c r="L58" i="43"/>
  <c r="F60" i="43"/>
  <c r="K61" i="43"/>
  <c r="E63" i="43"/>
  <c r="J64" i="43"/>
  <c r="D66" i="43"/>
  <c r="I67" i="43"/>
  <c r="N68" i="43"/>
  <c r="H70" i="43"/>
  <c r="M71" i="43"/>
  <c r="G73" i="43"/>
  <c r="L74" i="43"/>
  <c r="D57" i="43"/>
  <c r="I58" i="43"/>
  <c r="D61" i="43"/>
  <c r="M66" i="43"/>
  <c r="K72" i="43"/>
  <c r="N76" i="43"/>
  <c r="M79" i="43"/>
  <c r="L82" i="43"/>
  <c r="K85" i="43"/>
  <c r="I87" i="43"/>
  <c r="N88" i="43"/>
  <c r="H90" i="43"/>
  <c r="M91" i="43"/>
  <c r="G93" i="43"/>
  <c r="L94" i="43"/>
  <c r="F96" i="43"/>
  <c r="K97" i="43"/>
  <c r="E99" i="43"/>
  <c r="J100" i="43"/>
  <c r="D102" i="43"/>
  <c r="I103" i="43"/>
  <c r="N104" i="43"/>
  <c r="H106" i="43"/>
  <c r="M62" i="43"/>
  <c r="K68" i="43"/>
  <c r="I74" i="43"/>
  <c r="L77" i="43"/>
  <c r="K80" i="43"/>
  <c r="J83" i="43"/>
  <c r="H86" i="43"/>
  <c r="N87" i="43"/>
  <c r="H89" i="43"/>
  <c r="M90" i="43"/>
  <c r="G92" i="43"/>
  <c r="L93" i="43"/>
  <c r="F95" i="43"/>
  <c r="K96" i="43"/>
  <c r="E98" i="43"/>
  <c r="J99" i="43"/>
  <c r="D101" i="43"/>
  <c r="K163" i="43"/>
  <c r="K51" i="36" s="1"/>
  <c r="I153" i="43"/>
  <c r="G159" i="43"/>
  <c r="N160" i="43"/>
  <c r="J149" i="43"/>
  <c r="E156" i="43"/>
  <c r="N155" i="43"/>
  <c r="F152" i="43"/>
  <c r="D158" i="43"/>
  <c r="C148" i="43"/>
  <c r="E57" i="43"/>
  <c r="N62" i="43"/>
  <c r="L68" i="43"/>
  <c r="J74" i="43"/>
  <c r="H80" i="43"/>
  <c r="F86" i="43"/>
  <c r="F61" i="43"/>
  <c r="D67" i="43"/>
  <c r="M72" i="43"/>
  <c r="I76" i="43"/>
  <c r="H79" i="43"/>
  <c r="G82" i="43"/>
  <c r="F85" i="43"/>
  <c r="K57" i="43"/>
  <c r="E59" i="43"/>
  <c r="J60" i="43"/>
  <c r="D62" i="43"/>
  <c r="I63" i="43"/>
  <c r="N64" i="43"/>
  <c r="H66" i="43"/>
  <c r="M67" i="43"/>
  <c r="G69" i="43"/>
  <c r="L70" i="43"/>
  <c r="F72" i="43"/>
  <c r="K73" i="43"/>
  <c r="E75" i="43"/>
  <c r="H57" i="43"/>
  <c r="M58" i="43"/>
  <c r="I62" i="43"/>
  <c r="G68" i="43"/>
  <c r="E74" i="43"/>
  <c r="K77" i="43"/>
  <c r="J80" i="43"/>
  <c r="I83" i="43"/>
  <c r="G86" i="43"/>
  <c r="M87" i="43"/>
  <c r="G89" i="43"/>
  <c r="L90" i="43"/>
  <c r="F92" i="43"/>
  <c r="K93" i="43"/>
  <c r="E95" i="43"/>
  <c r="J96" i="43"/>
  <c r="D98" i="43"/>
  <c r="I99" i="43"/>
  <c r="N100" i="43"/>
  <c r="H102" i="43"/>
  <c r="M103" i="43"/>
  <c r="G105" i="43"/>
  <c r="L106" i="43"/>
  <c r="G64" i="43"/>
  <c r="E70" i="43"/>
  <c r="J75" i="43"/>
  <c r="I78" i="43"/>
  <c r="H81" i="43"/>
  <c r="G84" i="43"/>
  <c r="M86" i="43"/>
  <c r="G88" i="43"/>
  <c r="L89" i="43"/>
  <c r="F91" i="43"/>
  <c r="K92" i="43"/>
  <c r="E94" i="43"/>
  <c r="J95" i="43"/>
  <c r="D97" i="43"/>
  <c r="I98" i="43"/>
  <c r="N99" i="43"/>
  <c r="G60" i="43"/>
  <c r="E66" i="43"/>
  <c r="N71" i="43"/>
  <c r="J76" i="43"/>
  <c r="I79" i="43"/>
  <c r="H82" i="43"/>
  <c r="G85" i="43"/>
  <c r="G87" i="43"/>
  <c r="L88" i="43"/>
  <c r="F90" i="43"/>
  <c r="E149" i="43"/>
  <c r="N154" i="43"/>
  <c r="L160" i="43"/>
  <c r="E154" i="43"/>
  <c r="D151" i="43"/>
  <c r="D159" i="43"/>
  <c r="N159" i="43"/>
  <c r="K153" i="43"/>
  <c r="E150" i="43"/>
  <c r="C160" i="43"/>
  <c r="J58" i="43"/>
  <c r="H64" i="43"/>
  <c r="F70" i="43"/>
  <c r="D76" i="43"/>
  <c r="M81" i="43"/>
  <c r="M56" i="43"/>
  <c r="K62" i="43"/>
  <c r="I68" i="43"/>
  <c r="G74" i="43"/>
  <c r="F77" i="43"/>
  <c r="E80" i="43"/>
  <c r="D83" i="43"/>
  <c r="N85" i="43"/>
  <c r="D58" i="43"/>
  <c r="I59" i="43"/>
  <c r="N60" i="43"/>
  <c r="H62" i="43"/>
  <c r="M63" i="43"/>
  <c r="G65" i="43"/>
  <c r="L66" i="43"/>
  <c r="F68" i="43"/>
  <c r="K69" i="43"/>
  <c r="E71" i="43"/>
  <c r="J72" i="43"/>
  <c r="D74" i="43"/>
  <c r="G56" i="43"/>
  <c r="L57" i="43"/>
  <c r="F59" i="43"/>
  <c r="N63" i="43"/>
  <c r="L69" i="43"/>
  <c r="I75" i="43"/>
  <c r="H78" i="43"/>
  <c r="G81" i="43"/>
  <c r="F84" i="43"/>
  <c r="L86" i="43"/>
  <c r="F88" i="43"/>
  <c r="K89" i="43"/>
  <c r="E91" i="43"/>
  <c r="J92" i="43"/>
  <c r="D94" i="43"/>
  <c r="I95" i="43"/>
  <c r="N96" i="43"/>
  <c r="H98" i="43"/>
  <c r="M99" i="43"/>
  <c r="G101" i="43"/>
  <c r="L102" i="43"/>
  <c r="F104" i="43"/>
  <c r="K105" i="43"/>
  <c r="N59" i="43"/>
  <c r="L65" i="43"/>
  <c r="J71" i="43"/>
  <c r="G76" i="43"/>
  <c r="F79" i="43"/>
  <c r="E82" i="43"/>
  <c r="D85" i="43"/>
  <c r="F87" i="43"/>
  <c r="K88" i="43"/>
  <c r="E90" i="43"/>
  <c r="J91" i="43"/>
  <c r="D93" i="43"/>
  <c r="I94" i="43"/>
  <c r="N95" i="43"/>
  <c r="H97" i="43"/>
  <c r="M98" i="43"/>
  <c r="G100" i="43"/>
  <c r="L61" i="43"/>
  <c r="J67" i="43"/>
  <c r="H73" i="43"/>
  <c r="G77" i="43"/>
  <c r="H61" i="43"/>
  <c r="N79" i="43"/>
  <c r="D89" i="43"/>
  <c r="M94" i="43"/>
  <c r="K100" i="43"/>
  <c r="I70" i="43"/>
  <c r="L78" i="43"/>
  <c r="E83" i="43"/>
  <c r="I86" i="43"/>
  <c r="H88" i="43"/>
  <c r="J90" i="43"/>
  <c r="D92" i="43"/>
  <c r="I93" i="43"/>
  <c r="N94" i="43"/>
  <c r="H96" i="43"/>
  <c r="M97" i="43"/>
  <c r="G99" i="43"/>
  <c r="L100" i="43"/>
  <c r="F102" i="43"/>
  <c r="K103" i="43"/>
  <c r="E105" i="43"/>
  <c r="J106" i="43"/>
  <c r="K60" i="43"/>
  <c r="I66" i="43"/>
  <c r="G72" i="43"/>
  <c r="K76" i="43"/>
  <c r="J79" i="43"/>
  <c r="I82" i="43"/>
  <c r="H85" i="43"/>
  <c r="H87" i="43"/>
  <c r="M88" i="43"/>
  <c r="G90" i="43"/>
  <c r="L91" i="43"/>
  <c r="F93" i="43"/>
  <c r="K94" i="43"/>
  <c r="E96" i="43"/>
  <c r="J97" i="43"/>
  <c r="D99" i="43"/>
  <c r="I100" i="43"/>
  <c r="N101" i="43"/>
  <c r="H103" i="43"/>
  <c r="M104" i="43"/>
  <c r="G106" i="43"/>
  <c r="H101" i="43"/>
  <c r="E107" i="43"/>
  <c r="M108" i="43"/>
  <c r="G110" i="43"/>
  <c r="L111" i="43"/>
  <c r="F103" i="43"/>
  <c r="M107" i="43"/>
  <c r="G109" i="43"/>
  <c r="L110" i="43"/>
  <c r="F112" i="43"/>
  <c r="K113" i="43"/>
  <c r="E115" i="43"/>
  <c r="J116" i="43"/>
  <c r="I116" i="43"/>
  <c r="D105" i="43"/>
  <c r="G108" i="43"/>
  <c r="L109" i="43"/>
  <c r="F111" i="43"/>
  <c r="K112" i="43"/>
  <c r="E114" i="43"/>
  <c r="J115" i="43"/>
  <c r="J113" i="43"/>
  <c r="M106" i="43"/>
  <c r="L108" i="43"/>
  <c r="F110" i="43"/>
  <c r="K111" i="43"/>
  <c r="E113" i="43"/>
  <c r="J114" i="43"/>
  <c r="D116" i="43"/>
  <c r="I112" i="43"/>
  <c r="C65" i="43"/>
  <c r="C81" i="43"/>
  <c r="C97" i="43"/>
  <c r="C113" i="43"/>
  <c r="C76" i="43"/>
  <c r="C116" i="43"/>
  <c r="C70" i="43"/>
  <c r="C86" i="43"/>
  <c r="C102" i="43"/>
  <c r="F67" i="43"/>
  <c r="M82" i="43"/>
  <c r="I90" i="43"/>
  <c r="G96" i="43"/>
  <c r="F63" i="43"/>
  <c r="M74" i="43"/>
  <c r="F80" i="43"/>
  <c r="M83" i="43"/>
  <c r="N86" i="43"/>
  <c r="E89" i="43"/>
  <c r="N90" i="43"/>
  <c r="H92" i="43"/>
  <c r="M93" i="43"/>
  <c r="G95" i="43"/>
  <c r="L96" i="43"/>
  <c r="F98" i="43"/>
  <c r="K99" i="43"/>
  <c r="E101" i="43"/>
  <c r="J102" i="43"/>
  <c r="D104" i="43"/>
  <c r="I105" i="43"/>
  <c r="N106" i="43"/>
  <c r="E62" i="43"/>
  <c r="N67" i="43"/>
  <c r="L73" i="43"/>
  <c r="H77" i="43"/>
  <c r="G80" i="43"/>
  <c r="F83" i="43"/>
  <c r="E86" i="43"/>
  <c r="L87" i="43"/>
  <c r="F89" i="43"/>
  <c r="K90" i="43"/>
  <c r="E92" i="43"/>
  <c r="J93" i="43"/>
  <c r="D95" i="43"/>
  <c r="I96" i="43"/>
  <c r="N97" i="43"/>
  <c r="H99" i="43"/>
  <c r="M100" i="43"/>
  <c r="G102" i="43"/>
  <c r="L103" i="43"/>
  <c r="F105" i="43"/>
  <c r="K106" i="43"/>
  <c r="M102" i="43"/>
  <c r="L107" i="43"/>
  <c r="F109" i="43"/>
  <c r="K110" i="43"/>
  <c r="E112" i="43"/>
  <c r="K104" i="43"/>
  <c r="F108" i="43"/>
  <c r="K109" i="43"/>
  <c r="E111" i="43"/>
  <c r="J112" i="43"/>
  <c r="D114" i="43"/>
  <c r="I115" i="43"/>
  <c r="N116" i="43"/>
  <c r="F113" i="43"/>
  <c r="I106" i="43"/>
  <c r="K108" i="43"/>
  <c r="E110" i="43"/>
  <c r="J111" i="43"/>
  <c r="D113" i="43"/>
  <c r="I114" i="43"/>
  <c r="N115" i="43"/>
  <c r="N113" i="43"/>
  <c r="I102" i="43"/>
  <c r="J107" i="43"/>
  <c r="E109" i="43"/>
  <c r="J110" i="43"/>
  <c r="D112" i="43"/>
  <c r="I113" i="43"/>
  <c r="N114" i="43"/>
  <c r="H116" i="43"/>
  <c r="M112" i="43"/>
  <c r="C56" i="43"/>
  <c r="C69" i="43"/>
  <c r="C85" i="43"/>
  <c r="C101" i="43"/>
  <c r="C88" i="43"/>
  <c r="C58" i="43"/>
  <c r="C74" i="43"/>
  <c r="C90" i="43"/>
  <c r="D73" i="43"/>
  <c r="L85" i="43"/>
  <c r="N91" i="43"/>
  <c r="L97" i="43"/>
  <c r="K64" i="43"/>
  <c r="M75" i="43"/>
  <c r="N80" i="43"/>
  <c r="J84" i="43"/>
  <c r="K87" i="43"/>
  <c r="I89" i="43"/>
  <c r="G91" i="43"/>
  <c r="L92" i="43"/>
  <c r="F94" i="43"/>
  <c r="K95" i="43"/>
  <c r="E97" i="43"/>
  <c r="J98" i="43"/>
  <c r="D100" i="43"/>
  <c r="I101" i="43"/>
  <c r="N102" i="43"/>
  <c r="H104" i="43"/>
  <c r="M105" i="43"/>
  <c r="G107" i="43"/>
  <c r="J63" i="43"/>
  <c r="H69" i="43"/>
  <c r="F75" i="43"/>
  <c r="E78" i="43"/>
  <c r="D81" i="43"/>
  <c r="N83" i="43"/>
  <c r="K86" i="43"/>
  <c r="E88" i="43"/>
  <c r="J89" i="43"/>
  <c r="D91" i="43"/>
  <c r="I92" i="43"/>
  <c r="N93" i="43"/>
  <c r="H95" i="43"/>
  <c r="M96" i="43"/>
  <c r="G98" i="43"/>
  <c r="L99" i="43"/>
  <c r="F101" i="43"/>
  <c r="K102" i="43"/>
  <c r="E104" i="43"/>
  <c r="J105" i="43"/>
  <c r="D107" i="43"/>
  <c r="G104" i="43"/>
  <c r="E108" i="43"/>
  <c r="J109" i="43"/>
  <c r="D111" i="43"/>
  <c r="M116" i="43"/>
  <c r="E106" i="43"/>
  <c r="J108" i="43"/>
  <c r="D110" i="43"/>
  <c r="I111" i="43"/>
  <c r="N112" i="43"/>
  <c r="H114" i="43"/>
  <c r="M115" i="43"/>
  <c r="G114" i="43"/>
  <c r="E102" i="43"/>
  <c r="I107" i="43"/>
  <c r="D109" i="43"/>
  <c r="I110" i="43"/>
  <c r="N111" i="43"/>
  <c r="H113" i="43"/>
  <c r="M114" i="43"/>
  <c r="G116" i="43"/>
  <c r="H115" i="43"/>
  <c r="N103" i="43"/>
  <c r="D108" i="43"/>
  <c r="I109" i="43"/>
  <c r="N110" i="43"/>
  <c r="H112" i="43"/>
  <c r="M113" i="43"/>
  <c r="G115" i="43"/>
  <c r="L116" i="43"/>
  <c r="K114" i="43"/>
  <c r="C57" i="43"/>
  <c r="C73" i="43"/>
  <c r="C89" i="43"/>
  <c r="C105" i="43"/>
  <c r="C111" i="43"/>
  <c r="C96" i="43"/>
  <c r="C62" i="43"/>
  <c r="C78" i="43"/>
  <c r="C94" i="43"/>
  <c r="D77" i="43"/>
  <c r="J87" i="43"/>
  <c r="H93" i="43"/>
  <c r="F99" i="43"/>
  <c r="D69" i="43"/>
  <c r="D78" i="43"/>
  <c r="K81" i="43"/>
  <c r="D86" i="43"/>
  <c r="D88" i="43"/>
  <c r="M89" i="43"/>
  <c r="K91" i="43"/>
  <c r="E93" i="43"/>
  <c r="J94" i="43"/>
  <c r="D96" i="43"/>
  <c r="I97" i="43"/>
  <c r="N98" i="43"/>
  <c r="H100" i="43"/>
  <c r="M101" i="43"/>
  <c r="G103" i="43"/>
  <c r="L104" i="43"/>
  <c r="F106" i="43"/>
  <c r="K107" i="43"/>
  <c r="D65" i="43"/>
  <c r="M70" i="43"/>
  <c r="N75" i="43"/>
  <c r="M78" i="43"/>
  <c r="L81" i="43"/>
  <c r="K84" i="43"/>
  <c r="D87" i="43"/>
  <c r="I88" i="43"/>
  <c r="N89" i="43"/>
  <c r="H91" i="43"/>
  <c r="M92" i="43"/>
  <c r="G94" i="43"/>
  <c r="L95" i="43"/>
  <c r="F97" i="43"/>
  <c r="K98" i="43"/>
  <c r="E100" i="43"/>
  <c r="J101" i="43"/>
  <c r="D103" i="43"/>
  <c r="I104" i="43"/>
  <c r="N105" i="43"/>
  <c r="H107" i="43"/>
  <c r="L105" i="43"/>
  <c r="I108" i="43"/>
  <c r="N109" i="43"/>
  <c r="H111" i="43"/>
  <c r="L101" i="43"/>
  <c r="F107" i="43"/>
  <c r="N108" i="43"/>
  <c r="H110" i="43"/>
  <c r="M111" i="43"/>
  <c r="G113" i="43"/>
  <c r="L114" i="43"/>
  <c r="F116" i="43"/>
  <c r="D115" i="43"/>
  <c r="J103" i="43"/>
  <c r="N107" i="43"/>
  <c r="H109" i="43"/>
  <c r="M110" i="43"/>
  <c r="G112" i="43"/>
  <c r="L113" i="43"/>
  <c r="F115" i="43"/>
  <c r="K116" i="43"/>
  <c r="E116" i="43"/>
  <c r="H105" i="43"/>
  <c r="H108" i="43"/>
  <c r="M109" i="43"/>
  <c r="G111" i="43"/>
  <c r="L112" i="43"/>
  <c r="F114" i="43"/>
  <c r="K115" i="43"/>
  <c r="L115" i="43"/>
  <c r="C61" i="43"/>
  <c r="C77" i="43"/>
  <c r="C93" i="43"/>
  <c r="C109" i="43"/>
  <c r="C64" i="43"/>
  <c r="C108" i="43"/>
  <c r="C66" i="43"/>
  <c r="C82" i="43"/>
  <c r="C114" i="43"/>
  <c r="C68" i="43"/>
  <c r="C59" i="43"/>
  <c r="C75" i="43"/>
  <c r="C91" i="43"/>
  <c r="C72" i="43"/>
  <c r="D45" i="43"/>
  <c r="I46" i="43"/>
  <c r="N47" i="43"/>
  <c r="H49" i="43"/>
  <c r="M50" i="43"/>
  <c r="F49" i="43"/>
  <c r="E45" i="43"/>
  <c r="J46" i="43"/>
  <c r="D48" i="43"/>
  <c r="I49" i="43"/>
  <c r="N50" i="43"/>
  <c r="J49" i="43"/>
  <c r="F45" i="43"/>
  <c r="K46" i="43"/>
  <c r="E48" i="43"/>
  <c r="D46" i="43"/>
  <c r="I47" i="43"/>
  <c r="N48" i="43"/>
  <c r="H50" i="43"/>
  <c r="M52" i="43"/>
  <c r="C49" i="43"/>
  <c r="C39" i="43"/>
  <c r="D27" i="43"/>
  <c r="I28" i="43"/>
  <c r="M27" i="43"/>
  <c r="K27" i="43"/>
  <c r="H28" i="43"/>
  <c r="G28" i="43"/>
  <c r="D20" i="43"/>
  <c r="N21" i="43"/>
  <c r="H23" i="43"/>
  <c r="M24" i="43"/>
  <c r="E23" i="43"/>
  <c r="J24" i="43"/>
  <c r="E20" i="43"/>
  <c r="F20" i="43"/>
  <c r="E22" i="43"/>
  <c r="J23" i="43"/>
  <c r="G23" i="43"/>
  <c r="K20" i="43"/>
  <c r="E21" i="43"/>
  <c r="J22" i="43"/>
  <c r="C24" i="43"/>
  <c r="D11" i="43"/>
  <c r="I12" i="43"/>
  <c r="I36" i="36" s="1"/>
  <c r="N13" i="43"/>
  <c r="N37" i="36" s="1"/>
  <c r="E11" i="43"/>
  <c r="E35" i="36" s="1"/>
  <c r="J12" i="43"/>
  <c r="J36" i="36" s="1"/>
  <c r="D14" i="43"/>
  <c r="D38" i="36" s="1"/>
  <c r="G12" i="43"/>
  <c r="G36" i="36" s="1"/>
  <c r="L13" i="43"/>
  <c r="L37" i="36" s="1"/>
  <c r="L14" i="43"/>
  <c r="L38" i="36" s="1"/>
  <c r="H12" i="43"/>
  <c r="H36" i="36" s="1"/>
  <c r="M13" i="43"/>
  <c r="M37" i="36" s="1"/>
  <c r="C11" i="43"/>
  <c r="C98" i="43"/>
  <c r="C95" i="43"/>
  <c r="C80" i="43"/>
  <c r="C63" i="43"/>
  <c r="C79" i="43"/>
  <c r="C99" i="43"/>
  <c r="C84" i="43"/>
  <c r="H45" i="43"/>
  <c r="M46" i="43"/>
  <c r="G48" i="43"/>
  <c r="L49" i="43"/>
  <c r="F52" i="43"/>
  <c r="G50" i="43"/>
  <c r="I45" i="43"/>
  <c r="N46" i="43"/>
  <c r="H48" i="43"/>
  <c r="M49" i="43"/>
  <c r="G52" i="43"/>
  <c r="N49" i="43"/>
  <c r="J45" i="43"/>
  <c r="D47" i="43"/>
  <c r="I48" i="43"/>
  <c r="H46" i="43"/>
  <c r="M47" i="43"/>
  <c r="G49" i="43"/>
  <c r="L50" i="43"/>
  <c r="C45" i="43"/>
  <c r="C47" i="43"/>
  <c r="C106" i="43"/>
  <c r="C103" i="43"/>
  <c r="C92" i="43"/>
  <c r="C67" i="43"/>
  <c r="C83" i="43"/>
  <c r="C107" i="43"/>
  <c r="C100" i="43"/>
  <c r="L45" i="43"/>
  <c r="F47" i="43"/>
  <c r="K48" i="43"/>
  <c r="E50" i="43"/>
  <c r="J52" i="43"/>
  <c r="K50" i="43"/>
  <c r="M45" i="43"/>
  <c r="G47" i="43"/>
  <c r="L48" i="43"/>
  <c r="F50" i="43"/>
  <c r="K52" i="43"/>
  <c r="D52" i="43"/>
  <c r="N45" i="43"/>
  <c r="H47" i="43"/>
  <c r="G45" i="43"/>
  <c r="L46" i="43"/>
  <c r="F48" i="43"/>
  <c r="K49" i="43"/>
  <c r="E52" i="43"/>
  <c r="C110" i="43"/>
  <c r="C115" i="43"/>
  <c r="C104" i="43"/>
  <c r="C71" i="43"/>
  <c r="C87" i="43"/>
  <c r="C60" i="43"/>
  <c r="C112" i="43"/>
  <c r="E46" i="43"/>
  <c r="J47" i="43"/>
  <c r="D49" i="43"/>
  <c r="I50" i="43"/>
  <c r="N52" i="43"/>
  <c r="H52" i="43"/>
  <c r="F46" i="43"/>
  <c r="K47" i="43"/>
  <c r="E49" i="43"/>
  <c r="J50" i="43"/>
  <c r="M48" i="43"/>
  <c r="L52" i="43"/>
  <c r="G46" i="43"/>
  <c r="L47" i="43"/>
  <c r="K45" i="43"/>
  <c r="E47" i="43"/>
  <c r="J48" i="43"/>
  <c r="D50" i="43"/>
  <c r="I52" i="43"/>
  <c r="C50" i="43"/>
  <c r="C48" i="43"/>
  <c r="C42" i="43"/>
  <c r="E28" i="43"/>
  <c r="I27" i="43"/>
  <c r="G27" i="43"/>
  <c r="K28" i="43"/>
  <c r="J27" i="43"/>
  <c r="C28" i="43"/>
  <c r="J21" i="43"/>
  <c r="D23" i="43"/>
  <c r="I24" i="43"/>
  <c r="L22" i="43"/>
  <c r="F24" i="43"/>
  <c r="L24" i="43"/>
  <c r="K21" i="43"/>
  <c r="L21" i="43"/>
  <c r="F23" i="43"/>
  <c r="K24" i="43"/>
  <c r="G20" i="43"/>
  <c r="F22" i="43"/>
  <c r="C23" i="43"/>
  <c r="E12" i="43"/>
  <c r="E36" i="36" s="1"/>
  <c r="J13" i="43"/>
  <c r="J37" i="36" s="1"/>
  <c r="H14" i="43"/>
  <c r="H38" i="36" s="1"/>
  <c r="F12" i="43"/>
  <c r="F36" i="36" s="1"/>
  <c r="K13" i="43"/>
  <c r="K37" i="36" s="1"/>
  <c r="H13" i="43"/>
  <c r="H37" i="36" s="1"/>
  <c r="M14" i="43"/>
  <c r="M38" i="36" s="1"/>
  <c r="D12" i="43"/>
  <c r="D36" i="36" s="1"/>
  <c r="I13" i="43"/>
  <c r="I37" i="36" s="1"/>
  <c r="N14" i="43"/>
  <c r="N38" i="36" s="1"/>
  <c r="C14" i="43"/>
  <c r="C46" i="43"/>
  <c r="H27" i="43"/>
  <c r="F28" i="43"/>
  <c r="L28" i="43"/>
  <c r="H20" i="43"/>
  <c r="G22" i="43"/>
  <c r="D22" i="43"/>
  <c r="N24" i="43"/>
  <c r="D21" i="43"/>
  <c r="N23" i="43"/>
  <c r="N22" i="43"/>
  <c r="H11" i="43"/>
  <c r="H35" i="36" s="1"/>
  <c r="G14" i="43"/>
  <c r="G38" i="36" s="1"/>
  <c r="N12" i="43"/>
  <c r="N36" i="36" s="1"/>
  <c r="K12" i="43"/>
  <c r="K36" i="36" s="1"/>
  <c r="G11" i="43"/>
  <c r="G35" i="36" s="1"/>
  <c r="F14" i="43"/>
  <c r="F38" i="36" s="1"/>
  <c r="C52" i="43"/>
  <c r="L27" i="43"/>
  <c r="N28" i="43"/>
  <c r="F27" i="43"/>
  <c r="L20" i="43"/>
  <c r="K22" i="43"/>
  <c r="H22" i="43"/>
  <c r="H24" i="43"/>
  <c r="G21" i="43"/>
  <c r="H21" i="43"/>
  <c r="G24" i="43"/>
  <c r="C20" i="43"/>
  <c r="L11" i="43"/>
  <c r="L35" i="36" s="1"/>
  <c r="K14" i="43"/>
  <c r="K38" i="36" s="1"/>
  <c r="G13" i="43"/>
  <c r="G37" i="36" s="1"/>
  <c r="D13" i="43"/>
  <c r="D37" i="36" s="1"/>
  <c r="K11" i="43"/>
  <c r="K35" i="36" s="1"/>
  <c r="J14" i="43"/>
  <c r="J38" i="36" s="1"/>
  <c r="C40" i="43"/>
  <c r="M28" i="43"/>
  <c r="J28" i="43"/>
  <c r="D28" i="43"/>
  <c r="L23" i="43"/>
  <c r="I23" i="43"/>
  <c r="I20" i="43"/>
  <c r="J20" i="43"/>
  <c r="I22" i="43"/>
  <c r="K23" i="43"/>
  <c r="I21" i="43"/>
  <c r="C21" i="43"/>
  <c r="M12" i="43"/>
  <c r="M36" i="36" s="1"/>
  <c r="I11" i="43"/>
  <c r="I35" i="36" s="1"/>
  <c r="F11" i="43"/>
  <c r="F35" i="36" s="1"/>
  <c r="E14" i="43"/>
  <c r="E38" i="36" s="1"/>
  <c r="L12" i="43"/>
  <c r="L36" i="36" s="1"/>
  <c r="C12" i="43"/>
  <c r="C36" i="36" s="1"/>
  <c r="C41" i="43"/>
  <c r="E27" i="43"/>
  <c r="N27" i="43"/>
  <c r="C27" i="43"/>
  <c r="F21" i="43"/>
  <c r="E24" i="43"/>
  <c r="M23" i="43"/>
  <c r="M20" i="43"/>
  <c r="N20" i="43"/>
  <c r="M22" i="43"/>
  <c r="D24" i="43"/>
  <c r="M21" i="43"/>
  <c r="C22" i="43"/>
  <c r="F13" i="43"/>
  <c r="F37" i="36" s="1"/>
  <c r="M11" i="43"/>
  <c r="M35" i="36" s="1"/>
  <c r="J11" i="43"/>
  <c r="J35" i="36" s="1"/>
  <c r="I14" i="43"/>
  <c r="I38" i="36" s="1"/>
  <c r="E13" i="43"/>
  <c r="E37" i="36" s="1"/>
  <c r="C13" i="43"/>
  <c r="C37" i="36" s="1"/>
  <c r="N166" i="38"/>
  <c r="J166" i="38"/>
  <c r="F166" i="38"/>
  <c r="H166" i="38"/>
  <c r="M166" i="38"/>
  <c r="I166" i="38"/>
  <c r="E166" i="38"/>
  <c r="D166" i="38"/>
  <c r="K166" i="38"/>
  <c r="G166" i="38"/>
  <c r="L166" i="38"/>
  <c r="C166" i="38"/>
  <c r="D151" i="38"/>
  <c r="H151" i="38"/>
  <c r="L151" i="38"/>
  <c r="E152" i="38"/>
  <c r="I152" i="38"/>
  <c r="M152" i="38"/>
  <c r="F153" i="38"/>
  <c r="J153" i="38"/>
  <c r="N153" i="38"/>
  <c r="G154" i="38"/>
  <c r="K154" i="38"/>
  <c r="D155" i="38"/>
  <c r="H155" i="38"/>
  <c r="L155" i="38"/>
  <c r="E156" i="38"/>
  <c r="I156" i="38"/>
  <c r="M156" i="38"/>
  <c r="F157" i="38"/>
  <c r="J157" i="38"/>
  <c r="N157" i="38"/>
  <c r="G158" i="38"/>
  <c r="K158" i="38"/>
  <c r="D159" i="38"/>
  <c r="H159" i="38"/>
  <c r="L159" i="38"/>
  <c r="E160" i="38"/>
  <c r="I160" i="38"/>
  <c r="M160" i="38"/>
  <c r="F161" i="38"/>
  <c r="J161" i="38"/>
  <c r="N161" i="38"/>
  <c r="G162" i="38"/>
  <c r="K162" i="38"/>
  <c r="D163" i="38"/>
  <c r="H163" i="38"/>
  <c r="L163" i="38"/>
  <c r="J155" i="38"/>
  <c r="N163" i="38"/>
  <c r="D152" i="38"/>
  <c r="M153" i="38"/>
  <c r="N154" i="38"/>
  <c r="H156" i="38"/>
  <c r="M157" i="38"/>
  <c r="N158" i="38"/>
  <c r="K159" i="38"/>
  <c r="E161" i="38"/>
  <c r="F162" i="38"/>
  <c r="N162" i="38"/>
  <c r="K163" i="38"/>
  <c r="E151" i="38"/>
  <c r="I151" i="38"/>
  <c r="M151" i="38"/>
  <c r="F152" i="38"/>
  <c r="J152" i="38"/>
  <c r="N152" i="38"/>
  <c r="G153" i="38"/>
  <c r="K153" i="38"/>
  <c r="D154" i="38"/>
  <c r="H154" i="38"/>
  <c r="L154" i="38"/>
  <c r="E155" i="38"/>
  <c r="I155" i="38"/>
  <c r="M155" i="38"/>
  <c r="F156" i="38"/>
  <c r="J156" i="38"/>
  <c r="N156" i="38"/>
  <c r="G157" i="38"/>
  <c r="K157" i="38"/>
  <c r="D158" i="38"/>
  <c r="H158" i="38"/>
  <c r="L158" i="38"/>
  <c r="E159" i="38"/>
  <c r="I159" i="38"/>
  <c r="M159" i="38"/>
  <c r="F160" i="38"/>
  <c r="J160" i="38"/>
  <c r="N160" i="38"/>
  <c r="G161" i="38"/>
  <c r="K161" i="38"/>
  <c r="D162" i="38"/>
  <c r="H162" i="38"/>
  <c r="L162" i="38"/>
  <c r="E163" i="38"/>
  <c r="I163" i="38"/>
  <c r="M163" i="38"/>
  <c r="I154" i="38"/>
  <c r="M154" i="38"/>
  <c r="G156" i="38"/>
  <c r="K156" i="38"/>
  <c r="L157" i="38"/>
  <c r="I158" i="38"/>
  <c r="M158" i="38"/>
  <c r="J159" i="38"/>
  <c r="K160" i="38"/>
  <c r="H161" i="38"/>
  <c r="L161" i="38"/>
  <c r="I162" i="38"/>
  <c r="J163" i="38"/>
  <c r="G151" i="38"/>
  <c r="H152" i="38"/>
  <c r="E153" i="38"/>
  <c r="J154" i="38"/>
  <c r="K155" i="38"/>
  <c r="L156" i="38"/>
  <c r="I157" i="38"/>
  <c r="J158" i="38"/>
  <c r="D160" i="38"/>
  <c r="L160" i="38"/>
  <c r="M161" i="38"/>
  <c r="G163" i="38"/>
  <c r="F151" i="38"/>
  <c r="J151" i="38"/>
  <c r="N151" i="38"/>
  <c r="G152" i="38"/>
  <c r="K152" i="38"/>
  <c r="D153" i="38"/>
  <c r="H153" i="38"/>
  <c r="L153" i="38"/>
  <c r="E154" i="38"/>
  <c r="F155" i="38"/>
  <c r="N155" i="38"/>
  <c r="D157" i="38"/>
  <c r="H157" i="38"/>
  <c r="E158" i="38"/>
  <c r="F159" i="38"/>
  <c r="N159" i="38"/>
  <c r="G160" i="38"/>
  <c r="D161" i="38"/>
  <c r="E162" i="38"/>
  <c r="M162" i="38"/>
  <c r="F163" i="38"/>
  <c r="K151" i="38"/>
  <c r="L152" i="38"/>
  <c r="I153" i="38"/>
  <c r="F154" i="38"/>
  <c r="G155" i="38"/>
  <c r="D156" i="38"/>
  <c r="E157" i="38"/>
  <c r="F158" i="38"/>
  <c r="G159" i="38"/>
  <c r="H160" i="38"/>
  <c r="I161" i="38"/>
  <c r="J162" i="38"/>
  <c r="C151" i="38"/>
  <c r="C152" i="38"/>
  <c r="C156" i="38"/>
  <c r="C160" i="38"/>
  <c r="C162" i="38"/>
  <c r="C153" i="38"/>
  <c r="C157" i="38"/>
  <c r="C161" i="38"/>
  <c r="C154" i="38"/>
  <c r="C155" i="38"/>
  <c r="C159" i="38"/>
  <c r="C163" i="38"/>
  <c r="C158" i="38"/>
  <c r="D59" i="38"/>
  <c r="H59" i="38"/>
  <c r="L59" i="38"/>
  <c r="E60" i="38"/>
  <c r="I60" i="38"/>
  <c r="M60" i="38"/>
  <c r="F61" i="38"/>
  <c r="J61" i="38"/>
  <c r="N61" i="38"/>
  <c r="G62" i="38"/>
  <c r="K62" i="38"/>
  <c r="D63" i="38"/>
  <c r="H63" i="38"/>
  <c r="L63" i="38"/>
  <c r="E64" i="38"/>
  <c r="I64" i="38"/>
  <c r="M64" i="38"/>
  <c r="F65" i="38"/>
  <c r="J65" i="38"/>
  <c r="N65" i="38"/>
  <c r="G66" i="38"/>
  <c r="K66" i="38"/>
  <c r="D67" i="38"/>
  <c r="H67" i="38"/>
  <c r="L67" i="38"/>
  <c r="E68" i="38"/>
  <c r="I68" i="38"/>
  <c r="M68" i="38"/>
  <c r="F69" i="38"/>
  <c r="J69" i="38"/>
  <c r="N69" i="38"/>
  <c r="G70" i="38"/>
  <c r="K70" i="38"/>
  <c r="D71" i="38"/>
  <c r="H71" i="38"/>
  <c r="L71" i="38"/>
  <c r="E72" i="38"/>
  <c r="I72" i="38"/>
  <c r="M72" i="38"/>
  <c r="F73" i="38"/>
  <c r="J73" i="38"/>
  <c r="N73" i="38"/>
  <c r="G74" i="38"/>
  <c r="K74" i="38"/>
  <c r="D75" i="38"/>
  <c r="H75" i="38"/>
  <c r="L75" i="38"/>
  <c r="E76" i="38"/>
  <c r="I76" i="38"/>
  <c r="M76" i="38"/>
  <c r="F77" i="38"/>
  <c r="J77" i="38"/>
  <c r="N77" i="38"/>
  <c r="G78" i="38"/>
  <c r="K78" i="38"/>
  <c r="D79" i="38"/>
  <c r="H79" i="38"/>
  <c r="L79" i="38"/>
  <c r="E80" i="38"/>
  <c r="I80" i="38"/>
  <c r="M80" i="38"/>
  <c r="F81" i="38"/>
  <c r="J81" i="38"/>
  <c r="N81" i="38"/>
  <c r="G82" i="38"/>
  <c r="K82" i="38"/>
  <c r="D83" i="38"/>
  <c r="H83" i="38"/>
  <c r="L83" i="38"/>
  <c r="E84" i="38"/>
  <c r="I84" i="38"/>
  <c r="M84" i="38"/>
  <c r="F85" i="38"/>
  <c r="J85" i="38"/>
  <c r="N85" i="38"/>
  <c r="G86" i="38"/>
  <c r="K86" i="38"/>
  <c r="D87" i="38"/>
  <c r="H87" i="38"/>
  <c r="E59" i="38"/>
  <c r="I59" i="38"/>
  <c r="M59" i="38"/>
  <c r="F60" i="38"/>
  <c r="J60" i="38"/>
  <c r="N60" i="38"/>
  <c r="G61" i="38"/>
  <c r="K61" i="38"/>
  <c r="D62" i="38"/>
  <c r="H62" i="38"/>
  <c r="L62" i="38"/>
  <c r="E63" i="38"/>
  <c r="I63" i="38"/>
  <c r="M63" i="38"/>
  <c r="F64" i="38"/>
  <c r="J64" i="38"/>
  <c r="N64" i="38"/>
  <c r="G65" i="38"/>
  <c r="K65" i="38"/>
  <c r="D66" i="38"/>
  <c r="H66" i="38"/>
  <c r="L66" i="38"/>
  <c r="E67" i="38"/>
  <c r="I67" i="38"/>
  <c r="M67" i="38"/>
  <c r="F68" i="38"/>
  <c r="J68" i="38"/>
  <c r="N68" i="38"/>
  <c r="G69" i="38"/>
  <c r="K69" i="38"/>
  <c r="D70" i="38"/>
  <c r="H70" i="38"/>
  <c r="L70" i="38"/>
  <c r="E71" i="38"/>
  <c r="I71" i="38"/>
  <c r="M71" i="38"/>
  <c r="F72" i="38"/>
  <c r="J72" i="38"/>
  <c r="N72" i="38"/>
  <c r="G73" i="38"/>
  <c r="K73" i="38"/>
  <c r="D74" i="38"/>
  <c r="H74" i="38"/>
  <c r="L74" i="38"/>
  <c r="E75" i="38"/>
  <c r="I75" i="38"/>
  <c r="M75" i="38"/>
  <c r="F76" i="38"/>
  <c r="J76" i="38"/>
  <c r="N76" i="38"/>
  <c r="G77" i="38"/>
  <c r="K77" i="38"/>
  <c r="D78" i="38"/>
  <c r="H78" i="38"/>
  <c r="L78" i="38"/>
  <c r="E79" i="38"/>
  <c r="I79" i="38"/>
  <c r="M79" i="38"/>
  <c r="F80" i="38"/>
  <c r="J80" i="38"/>
  <c r="N80" i="38"/>
  <c r="G81" i="38"/>
  <c r="K81" i="38"/>
  <c r="D82" i="38"/>
  <c r="H82" i="38"/>
  <c r="L82" i="38"/>
  <c r="E83" i="38"/>
  <c r="I83" i="38"/>
  <c r="M83" i="38"/>
  <c r="F84" i="38"/>
  <c r="J84" i="38"/>
  <c r="N84" i="38"/>
  <c r="G85" i="38"/>
  <c r="K85" i="38"/>
  <c r="D86" i="38"/>
  <c r="H86" i="38"/>
  <c r="L86" i="38"/>
  <c r="E87" i="38"/>
  <c r="I87" i="38"/>
  <c r="M87" i="38"/>
  <c r="F88" i="38"/>
  <c r="J88" i="38"/>
  <c r="N88" i="38"/>
  <c r="F59" i="38"/>
  <c r="J59" i="38"/>
  <c r="N59" i="38"/>
  <c r="G60" i="38"/>
  <c r="K60" i="38"/>
  <c r="D61" i="38"/>
  <c r="H61" i="38"/>
  <c r="L61" i="38"/>
  <c r="E62" i="38"/>
  <c r="I62" i="38"/>
  <c r="M62" i="38"/>
  <c r="F63" i="38"/>
  <c r="J63" i="38"/>
  <c r="N63" i="38"/>
  <c r="G64" i="38"/>
  <c r="K64" i="38"/>
  <c r="D65" i="38"/>
  <c r="H65" i="38"/>
  <c r="L65" i="38"/>
  <c r="E66" i="38"/>
  <c r="I66" i="38"/>
  <c r="M66" i="38"/>
  <c r="F67" i="38"/>
  <c r="J67" i="38"/>
  <c r="N67" i="38"/>
  <c r="G68" i="38"/>
  <c r="K68" i="38"/>
  <c r="D69" i="38"/>
  <c r="H69" i="38"/>
  <c r="L69" i="38"/>
  <c r="E70" i="38"/>
  <c r="I70" i="38"/>
  <c r="M70" i="38"/>
  <c r="F71" i="38"/>
  <c r="J71" i="38"/>
  <c r="N71" i="38"/>
  <c r="G72" i="38"/>
  <c r="K72" i="38"/>
  <c r="D73" i="38"/>
  <c r="H73" i="38"/>
  <c r="L73" i="38"/>
  <c r="E74" i="38"/>
  <c r="I74" i="38"/>
  <c r="M74" i="38"/>
  <c r="F75" i="38"/>
  <c r="J75" i="38"/>
  <c r="N75" i="38"/>
  <c r="G76" i="38"/>
  <c r="K76" i="38"/>
  <c r="D77" i="38"/>
  <c r="H77" i="38"/>
  <c r="L77" i="38"/>
  <c r="E78" i="38"/>
  <c r="I78" i="38"/>
  <c r="M78" i="38"/>
  <c r="F79" i="38"/>
  <c r="J79" i="38"/>
  <c r="N79" i="38"/>
  <c r="G80" i="38"/>
  <c r="K80" i="38"/>
  <c r="D81" i="38"/>
  <c r="H81" i="38"/>
  <c r="L81" i="38"/>
  <c r="E82" i="38"/>
  <c r="I82" i="38"/>
  <c r="M82" i="38"/>
  <c r="F83" i="38"/>
  <c r="J83" i="38"/>
  <c r="N83" i="38"/>
  <c r="G84" i="38"/>
  <c r="K84" i="38"/>
  <c r="D85" i="38"/>
  <c r="H85" i="38"/>
  <c r="L85" i="38"/>
  <c r="E86" i="38"/>
  <c r="I86" i="38"/>
  <c r="M86" i="38"/>
  <c r="F87" i="38"/>
  <c r="J87" i="38"/>
  <c r="N87" i="38"/>
  <c r="G88" i="38"/>
  <c r="K88" i="38"/>
  <c r="D89" i="38"/>
  <c r="H89" i="38"/>
  <c r="L89" i="38"/>
  <c r="G59" i="38"/>
  <c r="K59" i="38"/>
  <c r="D60" i="38"/>
  <c r="H60" i="38"/>
  <c r="L60" i="38"/>
  <c r="E61" i="38"/>
  <c r="I61" i="38"/>
  <c r="M61" i="38"/>
  <c r="F62" i="38"/>
  <c r="J62" i="38"/>
  <c r="N62" i="38"/>
  <c r="G63" i="38"/>
  <c r="K63" i="38"/>
  <c r="D64" i="38"/>
  <c r="H64" i="38"/>
  <c r="L64" i="38"/>
  <c r="E65" i="38"/>
  <c r="I65" i="38"/>
  <c r="M65" i="38"/>
  <c r="F66" i="38"/>
  <c r="J66" i="38"/>
  <c r="N66" i="38"/>
  <c r="G67" i="38"/>
  <c r="K67" i="38"/>
  <c r="D68" i="38"/>
  <c r="H68" i="38"/>
  <c r="L68" i="38"/>
  <c r="E69" i="38"/>
  <c r="I69" i="38"/>
  <c r="M69" i="38"/>
  <c r="F70" i="38"/>
  <c r="J70" i="38"/>
  <c r="N70" i="38"/>
  <c r="G71" i="38"/>
  <c r="K71" i="38"/>
  <c r="D72" i="38"/>
  <c r="H72" i="38"/>
  <c r="L72" i="38"/>
  <c r="E73" i="38"/>
  <c r="J74" i="38"/>
  <c r="D76" i="38"/>
  <c r="I77" i="38"/>
  <c r="N78" i="38"/>
  <c r="H80" i="38"/>
  <c r="M81" i="38"/>
  <c r="G83" i="38"/>
  <c r="L84" i="38"/>
  <c r="F86" i="38"/>
  <c r="K87" i="38"/>
  <c r="H88" i="38"/>
  <c r="E89" i="38"/>
  <c r="J89" i="38"/>
  <c r="D90" i="38"/>
  <c r="H90" i="38"/>
  <c r="L90" i="38"/>
  <c r="E91" i="38"/>
  <c r="I91" i="38"/>
  <c r="M91" i="38"/>
  <c r="F92" i="38"/>
  <c r="J92" i="38"/>
  <c r="N92" i="38"/>
  <c r="G93" i="38"/>
  <c r="K93" i="38"/>
  <c r="D94" i="38"/>
  <c r="H94" i="38"/>
  <c r="L94" i="38"/>
  <c r="E95" i="38"/>
  <c r="I95" i="38"/>
  <c r="M95" i="38"/>
  <c r="F96" i="38"/>
  <c r="J96" i="38"/>
  <c r="N96" i="38"/>
  <c r="G97" i="38"/>
  <c r="K97" i="38"/>
  <c r="D98" i="38"/>
  <c r="H98" i="38"/>
  <c r="L98" i="38"/>
  <c r="E99" i="38"/>
  <c r="I99" i="38"/>
  <c r="M99" i="38"/>
  <c r="F100" i="38"/>
  <c r="J100" i="38"/>
  <c r="N100" i="38"/>
  <c r="G101" i="38"/>
  <c r="K101" i="38"/>
  <c r="D102" i="38"/>
  <c r="H102" i="38"/>
  <c r="L102" i="38"/>
  <c r="E103" i="38"/>
  <c r="I103" i="38"/>
  <c r="M103" i="38"/>
  <c r="F104" i="38"/>
  <c r="J104" i="38"/>
  <c r="N104" i="38"/>
  <c r="G105" i="38"/>
  <c r="K105" i="38"/>
  <c r="D106" i="38"/>
  <c r="H106" i="38"/>
  <c r="L106" i="38"/>
  <c r="E107" i="38"/>
  <c r="I107" i="38"/>
  <c r="M107" i="38"/>
  <c r="F108" i="38"/>
  <c r="J108" i="38"/>
  <c r="N108" i="38"/>
  <c r="G109" i="38"/>
  <c r="K109" i="38"/>
  <c r="D110" i="38"/>
  <c r="H110" i="38"/>
  <c r="L110" i="38"/>
  <c r="E111" i="38"/>
  <c r="I111" i="38"/>
  <c r="M111" i="38"/>
  <c r="F112" i="38"/>
  <c r="J112" i="38"/>
  <c r="N112" i="38"/>
  <c r="G113" i="38"/>
  <c r="K113" i="38"/>
  <c r="D114" i="38"/>
  <c r="H114" i="38"/>
  <c r="I73" i="38"/>
  <c r="N74" i="38"/>
  <c r="H76" i="38"/>
  <c r="M77" i="38"/>
  <c r="G79" i="38"/>
  <c r="L80" i="38"/>
  <c r="F82" i="38"/>
  <c r="K83" i="38"/>
  <c r="E85" i="38"/>
  <c r="J86" i="38"/>
  <c r="L87" i="38"/>
  <c r="I88" i="38"/>
  <c r="F89" i="38"/>
  <c r="K89" i="38"/>
  <c r="E90" i="38"/>
  <c r="I90" i="38"/>
  <c r="M90" i="38"/>
  <c r="F91" i="38"/>
  <c r="J91" i="38"/>
  <c r="N91" i="38"/>
  <c r="G92" i="38"/>
  <c r="K92" i="38"/>
  <c r="D93" i="38"/>
  <c r="H93" i="38"/>
  <c r="L93" i="38"/>
  <c r="E94" i="38"/>
  <c r="I94" i="38"/>
  <c r="M94" i="38"/>
  <c r="F95" i="38"/>
  <c r="J95" i="38"/>
  <c r="N95" i="38"/>
  <c r="G96" i="38"/>
  <c r="K96" i="38"/>
  <c r="D97" i="38"/>
  <c r="H97" i="38"/>
  <c r="L97" i="38"/>
  <c r="E98" i="38"/>
  <c r="I98" i="38"/>
  <c r="M98" i="38"/>
  <c r="F99" i="38"/>
  <c r="J99" i="38"/>
  <c r="N99" i="38"/>
  <c r="G100" i="38"/>
  <c r="K100" i="38"/>
  <c r="D101" i="38"/>
  <c r="H101" i="38"/>
  <c r="L101" i="38"/>
  <c r="E102" i="38"/>
  <c r="I102" i="38"/>
  <c r="M102" i="38"/>
  <c r="F103" i="38"/>
  <c r="J103" i="38"/>
  <c r="N103" i="38"/>
  <c r="G104" i="38"/>
  <c r="K104" i="38"/>
  <c r="D105" i="38"/>
  <c r="H105" i="38"/>
  <c r="L105" i="38"/>
  <c r="E106" i="38"/>
  <c r="I106" i="38"/>
  <c r="M106" i="38"/>
  <c r="F107" i="38"/>
  <c r="J107" i="38"/>
  <c r="N107" i="38"/>
  <c r="G108" i="38"/>
  <c r="K108" i="38"/>
  <c r="D109" i="38"/>
  <c r="H109" i="38"/>
  <c r="L109" i="38"/>
  <c r="E110" i="38"/>
  <c r="I110" i="38"/>
  <c r="M110" i="38"/>
  <c r="F111" i="38"/>
  <c r="J111" i="38"/>
  <c r="M73" i="38"/>
  <c r="G75" i="38"/>
  <c r="L76" i="38"/>
  <c r="F78" i="38"/>
  <c r="K79" i="38"/>
  <c r="E81" i="38"/>
  <c r="J82" i="38"/>
  <c r="D84" i="38"/>
  <c r="I85" i="38"/>
  <c r="N86" i="38"/>
  <c r="D88" i="38"/>
  <c r="L88" i="38"/>
  <c r="G89" i="38"/>
  <c r="M89" i="38"/>
  <c r="F90" i="38"/>
  <c r="J90" i="38"/>
  <c r="N90" i="38"/>
  <c r="G91" i="38"/>
  <c r="K91" i="38"/>
  <c r="D92" i="38"/>
  <c r="H92" i="38"/>
  <c r="L92" i="38"/>
  <c r="E93" i="38"/>
  <c r="I93" i="38"/>
  <c r="M93" i="38"/>
  <c r="F94" i="38"/>
  <c r="J94" i="38"/>
  <c r="N94" i="38"/>
  <c r="G95" i="38"/>
  <c r="K95" i="38"/>
  <c r="D96" i="38"/>
  <c r="H96" i="38"/>
  <c r="L96" i="38"/>
  <c r="E97" i="38"/>
  <c r="I97" i="38"/>
  <c r="M97" i="38"/>
  <c r="F98" i="38"/>
  <c r="J98" i="38"/>
  <c r="N98" i="38"/>
  <c r="G99" i="38"/>
  <c r="K99" i="38"/>
  <c r="D100" i="38"/>
  <c r="H100" i="38"/>
  <c r="L100" i="38"/>
  <c r="E101" i="38"/>
  <c r="I101" i="38"/>
  <c r="M101" i="38"/>
  <c r="F102" i="38"/>
  <c r="J102" i="38"/>
  <c r="N102" i="38"/>
  <c r="G103" i="38"/>
  <c r="K103" i="38"/>
  <c r="D104" i="38"/>
  <c r="H104" i="38"/>
  <c r="L104" i="38"/>
  <c r="E105" i="38"/>
  <c r="I105" i="38"/>
  <c r="M105" i="38"/>
  <c r="F106" i="38"/>
  <c r="J106" i="38"/>
  <c r="N106" i="38"/>
  <c r="G107" i="38"/>
  <c r="K107" i="38"/>
  <c r="D108" i="38"/>
  <c r="H108" i="38"/>
  <c r="L108" i="38"/>
  <c r="E109" i="38"/>
  <c r="I109" i="38"/>
  <c r="M109" i="38"/>
  <c r="F110" i="38"/>
  <c r="J110" i="38"/>
  <c r="N110" i="38"/>
  <c r="G111" i="38"/>
  <c r="K111" i="38"/>
  <c r="D112" i="38"/>
  <c r="H112" i="38"/>
  <c r="L112" i="38"/>
  <c r="E113" i="38"/>
  <c r="I113" i="38"/>
  <c r="M113" i="38"/>
  <c r="F114" i="38"/>
  <c r="J114" i="38"/>
  <c r="N114" i="38"/>
  <c r="G115" i="38"/>
  <c r="F74" i="38"/>
  <c r="K75" i="38"/>
  <c r="E77" i="38"/>
  <c r="J78" i="38"/>
  <c r="D80" i="38"/>
  <c r="I81" i="38"/>
  <c r="N82" i="38"/>
  <c r="H84" i="38"/>
  <c r="M85" i="38"/>
  <c r="G87" i="38"/>
  <c r="E88" i="38"/>
  <c r="M88" i="38"/>
  <c r="I89" i="38"/>
  <c r="N89" i="38"/>
  <c r="G90" i="38"/>
  <c r="K90" i="38"/>
  <c r="D91" i="38"/>
  <c r="H91" i="38"/>
  <c r="L91" i="38"/>
  <c r="E92" i="38"/>
  <c r="I92" i="38"/>
  <c r="M92" i="38"/>
  <c r="F93" i="38"/>
  <c r="J93" i="38"/>
  <c r="N93" i="38"/>
  <c r="G94" i="38"/>
  <c r="K94" i="38"/>
  <c r="D95" i="38"/>
  <c r="H95" i="38"/>
  <c r="L95" i="38"/>
  <c r="E96" i="38"/>
  <c r="I96" i="38"/>
  <c r="M96" i="38"/>
  <c r="F97" i="38"/>
  <c r="J97" i="38"/>
  <c r="N97" i="38"/>
  <c r="G98" i="38"/>
  <c r="K98" i="38"/>
  <c r="D99" i="38"/>
  <c r="H99" i="38"/>
  <c r="L99" i="38"/>
  <c r="E100" i="38"/>
  <c r="I100" i="38"/>
  <c r="M100" i="38"/>
  <c r="F101" i="38"/>
  <c r="J101" i="38"/>
  <c r="N101" i="38"/>
  <c r="G102" i="38"/>
  <c r="K102" i="38"/>
  <c r="D103" i="38"/>
  <c r="H103" i="38"/>
  <c r="L103" i="38"/>
  <c r="E104" i="38"/>
  <c r="I104" i="38"/>
  <c r="M104" i="38"/>
  <c r="F105" i="38"/>
  <c r="J105" i="38"/>
  <c r="N105" i="38"/>
  <c r="G106" i="38"/>
  <c r="K106" i="38"/>
  <c r="D107" i="38"/>
  <c r="H107" i="38"/>
  <c r="L107" i="38"/>
  <c r="E108" i="38"/>
  <c r="I108" i="38"/>
  <c r="M108" i="38"/>
  <c r="F109" i="38"/>
  <c r="J109" i="38"/>
  <c r="N109" i="38"/>
  <c r="G110" i="38"/>
  <c r="K110" i="38"/>
  <c r="D111" i="38"/>
  <c r="H111" i="38"/>
  <c r="L111" i="38"/>
  <c r="E112" i="38"/>
  <c r="I112" i="38"/>
  <c r="M112" i="38"/>
  <c r="F113" i="38"/>
  <c r="J113" i="38"/>
  <c r="N113" i="38"/>
  <c r="G114" i="38"/>
  <c r="K114" i="38"/>
  <c r="D115" i="38"/>
  <c r="H115" i="38"/>
  <c r="L115" i="38"/>
  <c r="N111" i="38"/>
  <c r="H113" i="38"/>
  <c r="L114" i="38"/>
  <c r="I115" i="38"/>
  <c r="N115" i="38"/>
  <c r="G116" i="38"/>
  <c r="K116" i="38"/>
  <c r="D117" i="38"/>
  <c r="H117" i="38"/>
  <c r="L117" i="38"/>
  <c r="E118" i="38"/>
  <c r="I118" i="38"/>
  <c r="M118" i="38"/>
  <c r="F119" i="38"/>
  <c r="J119" i="38"/>
  <c r="N119" i="38"/>
  <c r="G112" i="38"/>
  <c r="L113" i="38"/>
  <c r="M114" i="38"/>
  <c r="J115" i="38"/>
  <c r="D116" i="38"/>
  <c r="H116" i="38"/>
  <c r="L116" i="38"/>
  <c r="E117" i="38"/>
  <c r="I117" i="38"/>
  <c r="M117" i="38"/>
  <c r="F118" i="38"/>
  <c r="J118" i="38"/>
  <c r="N118" i="38"/>
  <c r="G119" i="38"/>
  <c r="K119" i="38"/>
  <c r="K112" i="38"/>
  <c r="E114" i="38"/>
  <c r="E115" i="38"/>
  <c r="K115" i="38"/>
  <c r="E116" i="38"/>
  <c r="I116" i="38"/>
  <c r="M116" i="38"/>
  <c r="F117" i="38"/>
  <c r="J117" i="38"/>
  <c r="N117" i="38"/>
  <c r="G118" i="38"/>
  <c r="K118" i="38"/>
  <c r="D119" i="38"/>
  <c r="H119" i="38"/>
  <c r="L119" i="38"/>
  <c r="D113" i="38"/>
  <c r="I114" i="38"/>
  <c r="F115" i="38"/>
  <c r="M115" i="38"/>
  <c r="F116" i="38"/>
  <c r="J116" i="38"/>
  <c r="N116" i="38"/>
  <c r="G117" i="38"/>
  <c r="K117" i="38"/>
  <c r="D118" i="38"/>
  <c r="H118" i="38"/>
  <c r="L118" i="38"/>
  <c r="E119" i="38"/>
  <c r="I119" i="38"/>
  <c r="M119" i="38"/>
  <c r="C59" i="38"/>
  <c r="C60" i="38"/>
  <c r="C64" i="38"/>
  <c r="C68" i="38"/>
  <c r="C72" i="38"/>
  <c r="C76" i="38"/>
  <c r="C80" i="38"/>
  <c r="C84" i="38"/>
  <c r="C88" i="38"/>
  <c r="C92" i="38"/>
  <c r="C96" i="38"/>
  <c r="C100" i="38"/>
  <c r="C104" i="38"/>
  <c r="C108" i="38"/>
  <c r="C112" i="38"/>
  <c r="C116" i="38"/>
  <c r="C61" i="38"/>
  <c r="C65" i="38"/>
  <c r="C69" i="38"/>
  <c r="C73" i="38"/>
  <c r="C77" i="38"/>
  <c r="C81" i="38"/>
  <c r="C85" i="38"/>
  <c r="C89" i="38"/>
  <c r="C93" i="38"/>
  <c r="C97" i="38"/>
  <c r="C101" i="38"/>
  <c r="C105" i="38"/>
  <c r="C109" i="38"/>
  <c r="C113" i="38"/>
  <c r="C117" i="38"/>
  <c r="C62" i="38"/>
  <c r="C66" i="38"/>
  <c r="C78" i="38"/>
  <c r="C90" i="38"/>
  <c r="C102" i="38"/>
  <c r="C63" i="38"/>
  <c r="C75" i="38"/>
  <c r="C87" i="38"/>
  <c r="C99" i="38"/>
  <c r="C111" i="38"/>
  <c r="C74" i="38"/>
  <c r="C82" i="38"/>
  <c r="C94" i="38"/>
  <c r="C106" i="38"/>
  <c r="C114" i="38"/>
  <c r="C67" i="38"/>
  <c r="C83" i="38"/>
  <c r="C91" i="38"/>
  <c r="C103" i="38"/>
  <c r="C115" i="38"/>
  <c r="C70" i="38"/>
  <c r="C86" i="38"/>
  <c r="C98" i="38"/>
  <c r="C110" i="38"/>
  <c r="C118" i="38"/>
  <c r="C71" i="38"/>
  <c r="C79" i="38"/>
  <c r="C95" i="38"/>
  <c r="C107" i="38"/>
  <c r="C119" i="38"/>
  <c r="D48" i="38"/>
  <c r="H48" i="38"/>
  <c r="L48" i="38"/>
  <c r="E49" i="38"/>
  <c r="I49" i="38"/>
  <c r="M49" i="38"/>
  <c r="F50" i="38"/>
  <c r="J50" i="38"/>
  <c r="N50" i="38"/>
  <c r="G51" i="38"/>
  <c r="K51" i="38"/>
  <c r="D52" i="38"/>
  <c r="H52" i="38"/>
  <c r="L52" i="38"/>
  <c r="E53" i="38"/>
  <c r="I53" i="38"/>
  <c r="M53" i="38"/>
  <c r="F55" i="38"/>
  <c r="J55" i="38"/>
  <c r="N55" i="38"/>
  <c r="E48" i="38"/>
  <c r="I48" i="38"/>
  <c r="M48" i="38"/>
  <c r="F49" i="38"/>
  <c r="J49" i="38"/>
  <c r="N49" i="38"/>
  <c r="G50" i="38"/>
  <c r="K50" i="38"/>
  <c r="D51" i="38"/>
  <c r="H51" i="38"/>
  <c r="L51" i="38"/>
  <c r="E52" i="38"/>
  <c r="I52" i="38"/>
  <c r="M52" i="38"/>
  <c r="F53" i="38"/>
  <c r="J53" i="38"/>
  <c r="N53" i="38"/>
  <c r="G55" i="38"/>
  <c r="K55" i="38"/>
  <c r="F48" i="38"/>
  <c r="J48" i="38"/>
  <c r="N48" i="38"/>
  <c r="G49" i="38"/>
  <c r="K49" i="38"/>
  <c r="D50" i="38"/>
  <c r="H50" i="38"/>
  <c r="L50" i="38"/>
  <c r="E51" i="38"/>
  <c r="I51" i="38"/>
  <c r="M51" i="38"/>
  <c r="F52" i="38"/>
  <c r="J52" i="38"/>
  <c r="N52" i="38"/>
  <c r="G53" i="38"/>
  <c r="K53" i="38"/>
  <c r="D55" i="38"/>
  <c r="H55" i="38"/>
  <c r="L55" i="38"/>
  <c r="M55" i="38"/>
  <c r="G48" i="38"/>
  <c r="K48" i="38"/>
  <c r="D49" i="38"/>
  <c r="H49" i="38"/>
  <c r="L49" i="38"/>
  <c r="E50" i="38"/>
  <c r="I50" i="38"/>
  <c r="M50" i="38"/>
  <c r="F51" i="38"/>
  <c r="J51" i="38"/>
  <c r="N51" i="38"/>
  <c r="G52" i="38"/>
  <c r="K52" i="38"/>
  <c r="D53" i="38"/>
  <c r="H53" i="38"/>
  <c r="L53" i="38"/>
  <c r="E55" i="38"/>
  <c r="I55" i="38"/>
  <c r="C49" i="38"/>
  <c r="C53" i="38"/>
  <c r="C50" i="38"/>
  <c r="C55" i="38"/>
  <c r="C52" i="38"/>
  <c r="C51" i="38"/>
  <c r="C48" i="38"/>
  <c r="D34" i="38"/>
  <c r="D30" i="21" s="1"/>
  <c r="H34" i="38"/>
  <c r="H30" i="21" s="1"/>
  <c r="L34" i="38"/>
  <c r="E35" i="38"/>
  <c r="E31" i="21" s="1"/>
  <c r="I35" i="38"/>
  <c r="I31" i="21" s="1"/>
  <c r="M35" i="38"/>
  <c r="M31" i="21" s="1"/>
  <c r="F36" i="38"/>
  <c r="F32" i="21" s="1"/>
  <c r="J36" i="38"/>
  <c r="J32" i="21" s="1"/>
  <c r="N36" i="38"/>
  <c r="N32" i="21" s="1"/>
  <c r="G37" i="38"/>
  <c r="G33" i="21" s="1"/>
  <c r="K37" i="38"/>
  <c r="K33" i="21" s="1"/>
  <c r="D38" i="38"/>
  <c r="D34" i="21" s="1"/>
  <c r="H38" i="38"/>
  <c r="H34" i="21" s="1"/>
  <c r="L38" i="38"/>
  <c r="L34" i="21" s="1"/>
  <c r="E39" i="38"/>
  <c r="E35" i="21" s="1"/>
  <c r="I39" i="38"/>
  <c r="I35" i="21" s="1"/>
  <c r="M39" i="38"/>
  <c r="M35" i="21" s="1"/>
  <c r="F40" i="38"/>
  <c r="F36" i="21" s="1"/>
  <c r="J40" i="38"/>
  <c r="J36" i="21" s="1"/>
  <c r="N40" i="38"/>
  <c r="N36" i="21" s="1"/>
  <c r="G41" i="38"/>
  <c r="G37" i="21" s="1"/>
  <c r="K41" i="38"/>
  <c r="K37" i="21" s="1"/>
  <c r="D42" i="38"/>
  <c r="H42" i="38"/>
  <c r="L42" i="38"/>
  <c r="E43" i="38"/>
  <c r="I43" i="38"/>
  <c r="M43" i="38"/>
  <c r="F44" i="38"/>
  <c r="J44" i="38"/>
  <c r="N44" i="38"/>
  <c r="G45" i="38"/>
  <c r="K45" i="38"/>
  <c r="J42" i="38"/>
  <c r="K43" i="38"/>
  <c r="L44" i="38"/>
  <c r="M45" i="38"/>
  <c r="F41" i="38"/>
  <c r="F37" i="21" s="1"/>
  <c r="K42" i="38"/>
  <c r="E44" i="38"/>
  <c r="F45" i="38"/>
  <c r="N45" i="38"/>
  <c r="E34" i="38"/>
  <c r="E30" i="21" s="1"/>
  <c r="I34" i="38"/>
  <c r="M34" i="38"/>
  <c r="F35" i="38"/>
  <c r="F31" i="21" s="1"/>
  <c r="J35" i="38"/>
  <c r="J31" i="21" s="1"/>
  <c r="N35" i="38"/>
  <c r="N31" i="21" s="1"/>
  <c r="G36" i="38"/>
  <c r="G32" i="21" s="1"/>
  <c r="K36" i="38"/>
  <c r="K32" i="21" s="1"/>
  <c r="D37" i="38"/>
  <c r="D33" i="21" s="1"/>
  <c r="H37" i="38"/>
  <c r="H33" i="21" s="1"/>
  <c r="L37" i="38"/>
  <c r="L33" i="21" s="1"/>
  <c r="E38" i="38"/>
  <c r="E34" i="21" s="1"/>
  <c r="I38" i="38"/>
  <c r="I34" i="21" s="1"/>
  <c r="M38" i="38"/>
  <c r="M34" i="21" s="1"/>
  <c r="F39" i="38"/>
  <c r="F35" i="21" s="1"/>
  <c r="J39" i="38"/>
  <c r="J35" i="21" s="1"/>
  <c r="N39" i="38"/>
  <c r="N35" i="21" s="1"/>
  <c r="G40" i="38"/>
  <c r="G36" i="21" s="1"/>
  <c r="K40" i="38"/>
  <c r="K36" i="21" s="1"/>
  <c r="D41" i="38"/>
  <c r="D37" i="21" s="1"/>
  <c r="H41" i="38"/>
  <c r="H37" i="21" s="1"/>
  <c r="L41" i="38"/>
  <c r="L37" i="21" s="1"/>
  <c r="E42" i="38"/>
  <c r="I42" i="38"/>
  <c r="M42" i="38"/>
  <c r="F43" i="38"/>
  <c r="J43" i="38"/>
  <c r="N43" i="38"/>
  <c r="G44" i="38"/>
  <c r="K44" i="38"/>
  <c r="D45" i="38"/>
  <c r="H45" i="38"/>
  <c r="L45" i="38"/>
  <c r="F42" i="38"/>
  <c r="N42" i="38"/>
  <c r="D44" i="38"/>
  <c r="I45" i="38"/>
  <c r="I40" i="38"/>
  <c r="I36" i="21" s="1"/>
  <c r="J41" i="38"/>
  <c r="J37" i="21" s="1"/>
  <c r="G42" i="38"/>
  <c r="H43" i="38"/>
  <c r="I44" i="38"/>
  <c r="J45" i="38"/>
  <c r="F34" i="38"/>
  <c r="F30" i="21" s="1"/>
  <c r="J34" i="38"/>
  <c r="N34" i="38"/>
  <c r="G35" i="38"/>
  <c r="G31" i="21" s="1"/>
  <c r="K35" i="38"/>
  <c r="K31" i="21" s="1"/>
  <c r="D36" i="38"/>
  <c r="D32" i="21" s="1"/>
  <c r="H36" i="38"/>
  <c r="H32" i="21" s="1"/>
  <c r="L36" i="38"/>
  <c r="L32" i="21" s="1"/>
  <c r="E37" i="38"/>
  <c r="E33" i="21" s="1"/>
  <c r="I37" i="38"/>
  <c r="I33" i="21" s="1"/>
  <c r="M37" i="38"/>
  <c r="M33" i="21" s="1"/>
  <c r="F38" i="38"/>
  <c r="F34" i="21" s="1"/>
  <c r="J38" i="38"/>
  <c r="J34" i="21" s="1"/>
  <c r="N38" i="38"/>
  <c r="N34" i="21" s="1"/>
  <c r="G39" i="38"/>
  <c r="G35" i="21" s="1"/>
  <c r="K39" i="38"/>
  <c r="K35" i="21" s="1"/>
  <c r="D40" i="38"/>
  <c r="D36" i="21" s="1"/>
  <c r="H40" i="38"/>
  <c r="H36" i="21" s="1"/>
  <c r="L40" i="38"/>
  <c r="L36" i="21" s="1"/>
  <c r="E41" i="38"/>
  <c r="E37" i="21" s="1"/>
  <c r="I41" i="38"/>
  <c r="I37" i="21" s="1"/>
  <c r="M41" i="38"/>
  <c r="M37" i="21" s="1"/>
  <c r="G43" i="38"/>
  <c r="H44" i="38"/>
  <c r="E45" i="38"/>
  <c r="M40" i="38"/>
  <c r="M36" i="21" s="1"/>
  <c r="N41" i="38"/>
  <c r="N37" i="21" s="1"/>
  <c r="D43" i="38"/>
  <c r="L43" i="38"/>
  <c r="M44" i="38"/>
  <c r="G34" i="38"/>
  <c r="G30" i="21" s="1"/>
  <c r="K34" i="38"/>
  <c r="D35" i="38"/>
  <c r="D31" i="21" s="1"/>
  <c r="H35" i="38"/>
  <c r="H31" i="21" s="1"/>
  <c r="L35" i="38"/>
  <c r="L31" i="21" s="1"/>
  <c r="E36" i="38"/>
  <c r="E32" i="21" s="1"/>
  <c r="I36" i="38"/>
  <c r="I32" i="21" s="1"/>
  <c r="M36" i="38"/>
  <c r="M32" i="21" s="1"/>
  <c r="F37" i="38"/>
  <c r="F33" i="21" s="1"/>
  <c r="J37" i="38"/>
  <c r="J33" i="21" s="1"/>
  <c r="N37" i="38"/>
  <c r="N33" i="21" s="1"/>
  <c r="G38" i="38"/>
  <c r="G34" i="21" s="1"/>
  <c r="K38" i="38"/>
  <c r="K34" i="21" s="1"/>
  <c r="D39" i="38"/>
  <c r="D35" i="21" s="1"/>
  <c r="H39" i="38"/>
  <c r="H35" i="21" s="1"/>
  <c r="L39" i="38"/>
  <c r="L35" i="21" s="1"/>
  <c r="E40" i="38"/>
  <c r="E36" i="21" s="1"/>
  <c r="C34" i="38"/>
  <c r="C35" i="38"/>
  <c r="C39" i="38"/>
  <c r="C43" i="38"/>
  <c r="C37" i="38"/>
  <c r="C36" i="38"/>
  <c r="C40" i="38"/>
  <c r="C45" i="38"/>
  <c r="C38" i="38"/>
  <c r="C42" i="38"/>
  <c r="C44" i="38"/>
  <c r="C41" i="38"/>
  <c r="D30" i="38"/>
  <c r="H30" i="38"/>
  <c r="L30" i="38"/>
  <c r="E31" i="38"/>
  <c r="I31" i="38"/>
  <c r="M31" i="38"/>
  <c r="H31" i="38"/>
  <c r="E30" i="38"/>
  <c r="I30" i="38"/>
  <c r="M30" i="38"/>
  <c r="F31" i="38"/>
  <c r="J31" i="38"/>
  <c r="N31" i="38"/>
  <c r="G30" i="38"/>
  <c r="L31" i="38"/>
  <c r="F30" i="38"/>
  <c r="J30" i="38"/>
  <c r="N30" i="38"/>
  <c r="G31" i="38"/>
  <c r="K31" i="38"/>
  <c r="K30" i="38"/>
  <c r="D31" i="38"/>
  <c r="C30" i="38"/>
  <c r="C31" i="38"/>
  <c r="D23" i="38"/>
  <c r="H23" i="38"/>
  <c r="L23" i="38"/>
  <c r="F24" i="38"/>
  <c r="J24" i="38"/>
  <c r="N24" i="38"/>
  <c r="G25" i="38"/>
  <c r="K25" i="38"/>
  <c r="D26" i="38"/>
  <c r="H26" i="38"/>
  <c r="L26" i="38"/>
  <c r="E27" i="38"/>
  <c r="I27" i="38"/>
  <c r="M27" i="38"/>
  <c r="N26" i="38"/>
  <c r="M24" i="38"/>
  <c r="G26" i="38"/>
  <c r="H27" i="38"/>
  <c r="E23" i="38"/>
  <c r="I23" i="38"/>
  <c r="M23" i="38"/>
  <c r="G24" i="38"/>
  <c r="K24" i="38"/>
  <c r="D25" i="38"/>
  <c r="H25" i="38"/>
  <c r="L25" i="38"/>
  <c r="E26" i="38"/>
  <c r="I26" i="38"/>
  <c r="M26" i="38"/>
  <c r="F27" i="38"/>
  <c r="J27" i="38"/>
  <c r="N27" i="38"/>
  <c r="M25" i="38"/>
  <c r="F26" i="38"/>
  <c r="G27" i="38"/>
  <c r="F25" i="38"/>
  <c r="N25" i="38"/>
  <c r="D27" i="38"/>
  <c r="F23" i="38"/>
  <c r="J23" i="38"/>
  <c r="N23" i="38"/>
  <c r="D24" i="38"/>
  <c r="H24" i="38"/>
  <c r="L24" i="38"/>
  <c r="E25" i="38"/>
  <c r="I25" i="38"/>
  <c r="J26" i="38"/>
  <c r="K27" i="38"/>
  <c r="J25" i="38"/>
  <c r="K26" i="38"/>
  <c r="L27" i="38"/>
  <c r="G23" i="38"/>
  <c r="K23" i="38"/>
  <c r="E24" i="38"/>
  <c r="I24" i="38"/>
  <c r="C23" i="38"/>
  <c r="C27" i="38"/>
  <c r="C24" i="38"/>
  <c r="C25" i="38"/>
  <c r="C26" i="38"/>
  <c r="D17" i="38"/>
  <c r="H17" i="38"/>
  <c r="L17" i="38"/>
  <c r="E17" i="38"/>
  <c r="I17" i="38"/>
  <c r="M17" i="38"/>
  <c r="F17" i="38"/>
  <c r="J17" i="38"/>
  <c r="N17" i="38"/>
  <c r="G17" i="38"/>
  <c r="K17" i="38"/>
  <c r="D14" i="38"/>
  <c r="H14" i="38"/>
  <c r="L14" i="38"/>
  <c r="E15" i="38"/>
  <c r="I15" i="38"/>
  <c r="M15" i="38"/>
  <c r="F16" i="38"/>
  <c r="J16" i="38"/>
  <c r="N16" i="38"/>
  <c r="L15" i="38"/>
  <c r="M16" i="38"/>
  <c r="E14" i="38"/>
  <c r="I14" i="38"/>
  <c r="M14" i="38"/>
  <c r="F15" i="38"/>
  <c r="J15" i="38"/>
  <c r="N15" i="38"/>
  <c r="G16" i="38"/>
  <c r="K16" i="38"/>
  <c r="G14" i="38"/>
  <c r="D15" i="38"/>
  <c r="E16" i="38"/>
  <c r="F14" i="38"/>
  <c r="J14" i="38"/>
  <c r="N14" i="38"/>
  <c r="G15" i="38"/>
  <c r="K15" i="38"/>
  <c r="D16" i="38"/>
  <c r="H16" i="38"/>
  <c r="L16" i="38"/>
  <c r="K14" i="38"/>
  <c r="H15" i="38"/>
  <c r="I16" i="38"/>
  <c r="C14" i="38"/>
  <c r="C15" i="38"/>
  <c r="C16" i="38"/>
  <c r="C17" i="38"/>
  <c r="O50" i="36" l="1"/>
  <c r="R50" i="36" s="1"/>
  <c r="O165" i="38"/>
  <c r="C46" i="46"/>
  <c r="O162" i="43"/>
  <c r="O135" i="43"/>
  <c r="O142" i="43"/>
  <c r="O141" i="38"/>
  <c r="O137" i="38"/>
  <c r="O131" i="43"/>
  <c r="O133" i="43"/>
  <c r="O123" i="43"/>
  <c r="O124" i="43"/>
  <c r="O120" i="43"/>
  <c r="O145" i="38"/>
  <c r="O124" i="38"/>
  <c r="O136" i="43"/>
  <c r="O143" i="43"/>
  <c r="O137" i="43"/>
  <c r="O125" i="43"/>
  <c r="O121" i="43"/>
  <c r="O130" i="43"/>
  <c r="O141" i="43"/>
  <c r="O128" i="43"/>
  <c r="O119" i="43"/>
  <c r="O129" i="43"/>
  <c r="O127" i="43"/>
  <c r="O118" i="43"/>
  <c r="O132" i="43"/>
  <c r="O134" i="43"/>
  <c r="O138" i="43"/>
  <c r="O145" i="43"/>
  <c r="O140" i="43"/>
  <c r="O139" i="43"/>
  <c r="O144" i="43"/>
  <c r="O126" i="43"/>
  <c r="O122" i="43"/>
  <c r="O117" i="43"/>
  <c r="O142" i="38"/>
  <c r="O138" i="38"/>
  <c r="O127" i="38"/>
  <c r="O131" i="38"/>
  <c r="O121" i="38"/>
  <c r="O144" i="38"/>
  <c r="O140" i="38"/>
  <c r="O122" i="38"/>
  <c r="O146" i="38"/>
  <c r="O135" i="38"/>
  <c r="O148" i="38"/>
  <c r="O125" i="38"/>
  <c r="O126" i="38"/>
  <c r="O120" i="38"/>
  <c r="O143" i="38"/>
  <c r="O139" i="38"/>
  <c r="O128" i="38"/>
  <c r="O132" i="38"/>
  <c r="O129" i="38"/>
  <c r="O133" i="38"/>
  <c r="O130" i="38"/>
  <c r="O134" i="38"/>
  <c r="O123" i="38"/>
  <c r="O147" i="38"/>
  <c r="O136" i="38"/>
  <c r="D32" i="43"/>
  <c r="D31" i="43"/>
  <c r="H34" i="43"/>
  <c r="E34" i="43"/>
  <c r="E32" i="43"/>
  <c r="I34" i="43"/>
  <c r="K32" i="43"/>
  <c r="F32" i="43"/>
  <c r="G32" i="43"/>
  <c r="I32" i="43"/>
  <c r="H32" i="43"/>
  <c r="J32" i="43"/>
  <c r="L33" i="43"/>
  <c r="L32" i="43"/>
  <c r="O54" i="38"/>
  <c r="O51" i="43"/>
  <c r="N39" i="36"/>
  <c r="M39" i="36"/>
  <c r="K39" i="36"/>
  <c r="L39" i="36"/>
  <c r="C18" i="38"/>
  <c r="C10" i="20" s="1"/>
  <c r="K32" i="38"/>
  <c r="M29" i="43"/>
  <c r="M44" i="36" s="1"/>
  <c r="N53" i="43"/>
  <c r="N46" i="36" s="1"/>
  <c r="K15" i="43"/>
  <c r="H29" i="43"/>
  <c r="H44" i="36" s="1"/>
  <c r="L25" i="43"/>
  <c r="L43" i="36" s="1"/>
  <c r="K29" i="43"/>
  <c r="K44" i="36" s="1"/>
  <c r="K161" i="43"/>
  <c r="K49" i="36" s="1"/>
  <c r="G161" i="43"/>
  <c r="G49" i="36" s="1"/>
  <c r="G146" i="43"/>
  <c r="G48" i="36" s="1"/>
  <c r="F146" i="43"/>
  <c r="F48" i="36" s="1"/>
  <c r="N25" i="43"/>
  <c r="N43" i="36" s="1"/>
  <c r="J29" i="43"/>
  <c r="J44" i="36" s="1"/>
  <c r="N161" i="43"/>
  <c r="N49" i="36" s="1"/>
  <c r="J53" i="43"/>
  <c r="J46" i="36" s="1"/>
  <c r="N43" i="43"/>
  <c r="N45" i="36" s="1"/>
  <c r="N15" i="43"/>
  <c r="G29" i="43"/>
  <c r="G44" i="36" s="1"/>
  <c r="F29" i="43"/>
  <c r="F44" i="36" s="1"/>
  <c r="J161" i="43"/>
  <c r="J49" i="36" s="1"/>
  <c r="M161" i="43"/>
  <c r="M49" i="36" s="1"/>
  <c r="L161" i="43"/>
  <c r="L49" i="36" s="1"/>
  <c r="K146" i="43"/>
  <c r="K48" i="36" s="1"/>
  <c r="F53" i="43"/>
  <c r="F46" i="36" s="1"/>
  <c r="G15" i="43"/>
  <c r="N146" i="43"/>
  <c r="N48" i="36" s="1"/>
  <c r="M53" i="43"/>
  <c r="M46" i="36" s="1"/>
  <c r="F25" i="43"/>
  <c r="F43" i="36" s="1"/>
  <c r="J15" i="43"/>
  <c r="M146" i="43"/>
  <c r="M48" i="36" s="1"/>
  <c r="L53" i="43"/>
  <c r="L46" i="36" s="1"/>
  <c r="I25" i="43"/>
  <c r="I43" i="36" s="1"/>
  <c r="M15" i="43"/>
  <c r="L146" i="43"/>
  <c r="L48" i="36" s="1"/>
  <c r="K53" i="43"/>
  <c r="K46" i="36" s="1"/>
  <c r="L15" i="43"/>
  <c r="F161" i="43"/>
  <c r="F49" i="36" s="1"/>
  <c r="I161" i="43"/>
  <c r="I49" i="36" s="1"/>
  <c r="H161" i="43"/>
  <c r="H49" i="36" s="1"/>
  <c r="J146" i="43"/>
  <c r="J48" i="36" s="1"/>
  <c r="I53" i="43"/>
  <c r="I46" i="36" s="1"/>
  <c r="M43" i="43"/>
  <c r="M45" i="36" s="1"/>
  <c r="L29" i="43"/>
  <c r="L44" i="36" s="1"/>
  <c r="F15" i="43"/>
  <c r="I146" i="43"/>
  <c r="I48" i="36" s="1"/>
  <c r="H53" i="43"/>
  <c r="H46" i="36" s="1"/>
  <c r="I15" i="43"/>
  <c r="H146" i="43"/>
  <c r="H48" i="36" s="1"/>
  <c r="G53" i="43"/>
  <c r="G46" i="36" s="1"/>
  <c r="N29" i="43"/>
  <c r="N44" i="36" s="1"/>
  <c r="H15" i="43"/>
  <c r="L18" i="38"/>
  <c r="L10" i="20" s="1"/>
  <c r="O48" i="38"/>
  <c r="O44" i="38"/>
  <c r="O158" i="38"/>
  <c r="O162" i="38"/>
  <c r="L32" i="38"/>
  <c r="K56" i="38"/>
  <c r="O113" i="38"/>
  <c r="J164" i="38"/>
  <c r="L56" i="38"/>
  <c r="M149" i="38"/>
  <c r="I30" i="21"/>
  <c r="I46" i="38"/>
  <c r="I28" i="38"/>
  <c r="O88" i="38"/>
  <c r="O156" i="38"/>
  <c r="L164" i="38"/>
  <c r="N56" i="38"/>
  <c r="M18" i="38"/>
  <c r="M10" i="20" s="1"/>
  <c r="N149" i="38"/>
  <c r="I149" i="38"/>
  <c r="K30" i="21"/>
  <c r="K46" i="38"/>
  <c r="M28" i="38"/>
  <c r="K28" i="38"/>
  <c r="N32" i="38"/>
  <c r="M56" i="38"/>
  <c r="J25" i="43"/>
  <c r="J43" i="36" s="1"/>
  <c r="M25" i="43"/>
  <c r="O114" i="38"/>
  <c r="O70" i="38"/>
  <c r="K18" i="38"/>
  <c r="K10" i="20" s="1"/>
  <c r="N18" i="38"/>
  <c r="N10" i="20" s="1"/>
  <c r="J56" i="38"/>
  <c r="I18" i="38"/>
  <c r="I10" i="20" s="1"/>
  <c r="M164" i="38"/>
  <c r="L149" i="38"/>
  <c r="J149" i="38"/>
  <c r="L30" i="21"/>
  <c r="L46" i="38"/>
  <c r="L28" i="38"/>
  <c r="N30" i="21"/>
  <c r="N38" i="21" s="1"/>
  <c r="N46" i="38"/>
  <c r="J32" i="38"/>
  <c r="N28" i="38"/>
  <c r="I56" i="38"/>
  <c r="M32" i="38"/>
  <c r="K25" i="43"/>
  <c r="K43" i="36" s="1"/>
  <c r="I29" i="43"/>
  <c r="I44" i="36" s="1"/>
  <c r="H25" i="43"/>
  <c r="H43" i="36" s="1"/>
  <c r="K164" i="38"/>
  <c r="J18" i="38"/>
  <c r="J10" i="20" s="1"/>
  <c r="N164" i="38"/>
  <c r="I164" i="38"/>
  <c r="J30" i="21"/>
  <c r="J46" i="38"/>
  <c r="J28" i="38"/>
  <c r="K149" i="38"/>
  <c r="M30" i="21"/>
  <c r="M38" i="21" s="1"/>
  <c r="M46" i="38"/>
  <c r="I32" i="38"/>
  <c r="G25" i="43"/>
  <c r="G43" i="36" s="1"/>
  <c r="O45" i="38"/>
  <c r="C36" i="21"/>
  <c r="O36" i="21" s="1"/>
  <c r="O40" i="38"/>
  <c r="O119" i="38"/>
  <c r="O81" i="38"/>
  <c r="O59" i="38"/>
  <c r="O117" i="38"/>
  <c r="G38" i="21"/>
  <c r="O104" i="38"/>
  <c r="C32" i="21"/>
  <c r="O36" i="38"/>
  <c r="O83" i="38"/>
  <c r="C35" i="21"/>
  <c r="O35" i="21" s="1"/>
  <c r="O39" i="38"/>
  <c r="O84" i="38"/>
  <c r="H38" i="21"/>
  <c r="O30" i="38"/>
  <c r="O153" i="38"/>
  <c r="O90" i="38"/>
  <c r="O78" i="38"/>
  <c r="O75" i="38"/>
  <c r="O25" i="38"/>
  <c r="O95" i="38"/>
  <c r="O98" i="38"/>
  <c r="O69" i="38"/>
  <c r="O118" i="38"/>
  <c r="O101" i="38"/>
  <c r="O23" i="38"/>
  <c r="O159" i="38"/>
  <c r="O55" i="38"/>
  <c r="O107" i="38"/>
  <c r="C34" i="21"/>
  <c r="O38" i="38"/>
  <c r="O151" i="38"/>
  <c r="O161" i="38"/>
  <c r="O64" i="38"/>
  <c r="O163" i="38"/>
  <c r="O27" i="38"/>
  <c r="O110" i="38"/>
  <c r="O60" i="38"/>
  <c r="O157" i="38"/>
  <c r="O106" i="38"/>
  <c r="O152" i="38"/>
  <c r="O31" i="38"/>
  <c r="O93" i="38"/>
  <c r="O155" i="38"/>
  <c r="O103" i="38"/>
  <c r="O72" i="38"/>
  <c r="O92" i="38"/>
  <c r="O108" i="38"/>
  <c r="O97" i="38"/>
  <c r="O87" i="38"/>
  <c r="O43" i="38"/>
  <c r="O111" i="38"/>
  <c r="C30" i="21"/>
  <c r="O34" i="38"/>
  <c r="O105" i="38"/>
  <c r="F38" i="21"/>
  <c r="O26" i="38"/>
  <c r="O80" i="38"/>
  <c r="O63" i="38"/>
  <c r="O160" i="38"/>
  <c r="O50" i="38"/>
  <c r="O42" i="38"/>
  <c r="O68" i="38"/>
  <c r="O102" i="38"/>
  <c r="O65" i="38"/>
  <c r="O61" i="38"/>
  <c r="O74" i="38"/>
  <c r="O94" i="38"/>
  <c r="O91" i="38"/>
  <c r="O115" i="38"/>
  <c r="O166" i="38"/>
  <c r="O62" i="38"/>
  <c r="O73" i="38"/>
  <c r="C33" i="21"/>
  <c r="O33" i="21" s="1"/>
  <c r="O37" i="38"/>
  <c r="O66" i="38"/>
  <c r="O71" i="38"/>
  <c r="O89" i="38"/>
  <c r="O96" i="38"/>
  <c r="O99" i="38"/>
  <c r="C31" i="21"/>
  <c r="O35" i="38"/>
  <c r="O112" i="38"/>
  <c r="O49" i="38"/>
  <c r="O53" i="38"/>
  <c r="O86" i="38"/>
  <c r="O100" i="38"/>
  <c r="C37" i="21"/>
  <c r="O37" i="21" s="1"/>
  <c r="O41" i="38"/>
  <c r="O79" i="38"/>
  <c r="O85" i="38"/>
  <c r="O52" i="38"/>
  <c r="O51" i="38"/>
  <c r="O77" i="38"/>
  <c r="O24" i="38"/>
  <c r="O82" i="38"/>
  <c r="O67" i="38"/>
  <c r="O109" i="38"/>
  <c r="O76" i="38"/>
  <c r="O116" i="38"/>
  <c r="O154" i="38"/>
  <c r="O15" i="38"/>
  <c r="O17" i="38"/>
  <c r="O14" i="38"/>
  <c r="O16" i="38"/>
  <c r="F39" i="36"/>
  <c r="C35" i="36"/>
  <c r="C15" i="43"/>
  <c r="E39" i="36"/>
  <c r="E15" i="43"/>
  <c r="D35" i="36"/>
  <c r="D39" i="36" s="1"/>
  <c r="D15" i="43"/>
  <c r="H39" i="36"/>
  <c r="G39" i="36"/>
  <c r="E31" i="46"/>
  <c r="D36" i="46"/>
  <c r="E7" i="46"/>
  <c r="G18" i="38"/>
  <c r="G10" i="20" s="1"/>
  <c r="C51" i="36"/>
  <c r="O163" i="43"/>
  <c r="C38" i="36"/>
  <c r="O14" i="43"/>
  <c r="E18" i="38"/>
  <c r="E10" i="20" s="1"/>
  <c r="E29" i="43"/>
  <c r="E44" i="36" s="1"/>
  <c r="H18" i="38"/>
  <c r="H10" i="20" s="1"/>
  <c r="D18" i="38"/>
  <c r="D10" i="20" s="1"/>
  <c r="F18" i="38"/>
  <c r="F10" i="20" s="1"/>
  <c r="D29" i="43"/>
  <c r="D44" i="36" s="1"/>
  <c r="E6" i="46"/>
  <c r="E9" i="46"/>
  <c r="O42" i="43"/>
  <c r="O12" i="43"/>
  <c r="O41" i="43"/>
  <c r="O27" i="43"/>
  <c r="O111" i="43"/>
  <c r="O40" i="43"/>
  <c r="O39" i="43"/>
  <c r="O13" i="43"/>
  <c r="O11" i="43"/>
  <c r="O60" i="43"/>
  <c r="F32" i="38"/>
  <c r="O148" i="43"/>
  <c r="O151" i="43"/>
  <c r="O158" i="43"/>
  <c r="O153" i="43"/>
  <c r="H28" i="38"/>
  <c r="E32" i="38"/>
  <c r="D32" i="38"/>
  <c r="O85" i="43"/>
  <c r="O86" i="43"/>
  <c r="O28" i="43"/>
  <c r="E164" i="38"/>
  <c r="O101" i="43"/>
  <c r="D149" i="38"/>
  <c r="O105" i="43"/>
  <c r="O58" i="43"/>
  <c r="O22" i="43"/>
  <c r="C161" i="43"/>
  <c r="C49" i="36" s="1"/>
  <c r="O92" i="43"/>
  <c r="O106" i="43"/>
  <c r="O52" i="43"/>
  <c r="O83" i="43"/>
  <c r="O98" i="43"/>
  <c r="O68" i="43"/>
  <c r="O157" i="43"/>
  <c r="C29" i="43"/>
  <c r="C44" i="36" s="1"/>
  <c r="O89" i="43"/>
  <c r="O82" i="43"/>
  <c r="E161" i="43"/>
  <c r="E49" i="36" s="1"/>
  <c r="O113" i="43"/>
  <c r="O156" i="43"/>
  <c r="O81" i="43"/>
  <c r="O112" i="43"/>
  <c r="E146" i="43"/>
  <c r="E48" i="36" s="1"/>
  <c r="O61" i="43"/>
  <c r="O47" i="43"/>
  <c r="O65" i="43"/>
  <c r="C146" i="43"/>
  <c r="C48" i="36" s="1"/>
  <c r="O108" i="43"/>
  <c r="O62" i="43"/>
  <c r="D161" i="43"/>
  <c r="D49" i="36" s="1"/>
  <c r="O99" i="43"/>
  <c r="O72" i="43"/>
  <c r="O155" i="43"/>
  <c r="O88" i="43"/>
  <c r="O90" i="43"/>
  <c r="O103" i="43"/>
  <c r="O107" i="43"/>
  <c r="O91" i="43"/>
  <c r="O115" i="43"/>
  <c r="O154" i="43"/>
  <c r="O109" i="43"/>
  <c r="O104" i="43"/>
  <c r="O116" i="43"/>
  <c r="O150" i="43"/>
  <c r="O73" i="43"/>
  <c r="O77" i="43"/>
  <c r="O71" i="43"/>
  <c r="O70" i="43"/>
  <c r="O87" i="43"/>
  <c r="O79" i="43"/>
  <c r="C53" i="43"/>
  <c r="C46" i="36" s="1"/>
  <c r="O45" i="43"/>
  <c r="O64" i="43"/>
  <c r="E25" i="43"/>
  <c r="E43" i="36" s="1"/>
  <c r="O57" i="43"/>
  <c r="O63" i="43"/>
  <c r="O49" i="43"/>
  <c r="O110" i="43"/>
  <c r="O66" i="43"/>
  <c r="O21" i="43"/>
  <c r="O149" i="43"/>
  <c r="O75" i="43"/>
  <c r="O74" i="43"/>
  <c r="O97" i="43"/>
  <c r="O59" i="43"/>
  <c r="O48" i="43"/>
  <c r="O84" i="43"/>
  <c r="D53" i="43"/>
  <c r="D46" i="36" s="1"/>
  <c r="E53" i="43"/>
  <c r="E46" i="36" s="1"/>
  <c r="O152" i="43"/>
  <c r="O114" i="43"/>
  <c r="O100" i="43"/>
  <c r="O94" i="43"/>
  <c r="C25" i="43"/>
  <c r="C43" i="36" s="1"/>
  <c r="O20" i="43"/>
  <c r="D25" i="43"/>
  <c r="D43" i="36" s="1"/>
  <c r="O93" i="43"/>
  <c r="O102" i="43"/>
  <c r="O23" i="43"/>
  <c r="O46" i="43"/>
  <c r="O24" i="43"/>
  <c r="O76" i="43"/>
  <c r="O69" i="43"/>
  <c r="O56" i="43"/>
  <c r="D146" i="43"/>
  <c r="D48" i="36" s="1"/>
  <c r="O78" i="43"/>
  <c r="O50" i="43"/>
  <c r="O96" i="43"/>
  <c r="O160" i="43"/>
  <c r="O159" i="43"/>
  <c r="O80" i="43"/>
  <c r="O95" i="43"/>
  <c r="O67" i="43"/>
  <c r="F56" i="38"/>
  <c r="O26" i="21"/>
  <c r="O37" i="43" s="1"/>
  <c r="D28" i="38"/>
  <c r="C32" i="38"/>
  <c r="F46" i="38"/>
  <c r="D46" i="38"/>
  <c r="F28" i="38"/>
  <c r="E28" i="38"/>
  <c r="H46" i="38"/>
  <c r="O27" i="21"/>
  <c r="O38" i="43" s="1"/>
  <c r="C28" i="38"/>
  <c r="H149" i="38"/>
  <c r="D56" i="38"/>
  <c r="C56" i="38"/>
  <c r="C164" i="38"/>
  <c r="G46" i="38"/>
  <c r="C46" i="38"/>
  <c r="G28" i="38"/>
  <c r="G149" i="38"/>
  <c r="F149" i="38"/>
  <c r="D164" i="38"/>
  <c r="G56" i="38"/>
  <c r="H32" i="38"/>
  <c r="O24" i="21"/>
  <c r="O35" i="43" s="1"/>
  <c r="C149" i="38"/>
  <c r="E46" i="38"/>
  <c r="O25" i="21"/>
  <c r="O36" i="43" s="1"/>
  <c r="H164" i="38"/>
  <c r="G164" i="38"/>
  <c r="G32" i="38"/>
  <c r="E149" i="38"/>
  <c r="E56" i="38"/>
  <c r="F164" i="38"/>
  <c r="H56" i="38"/>
  <c r="C31" i="43" l="1"/>
  <c r="K33" i="43"/>
  <c r="J33" i="43"/>
  <c r="I33" i="43"/>
  <c r="L34" i="43"/>
  <c r="K34" i="43"/>
  <c r="J34" i="43"/>
  <c r="H28" i="21"/>
  <c r="H31" i="43"/>
  <c r="H33" i="43"/>
  <c r="J38" i="21"/>
  <c r="L38" i="21"/>
  <c r="K38" i="21"/>
  <c r="I38" i="21"/>
  <c r="G34" i="43"/>
  <c r="G33" i="43"/>
  <c r="F34" i="43"/>
  <c r="F33" i="43"/>
  <c r="G31" i="43"/>
  <c r="F31" i="43"/>
  <c r="F28" i="21"/>
  <c r="D33" i="43"/>
  <c r="D34" i="43"/>
  <c r="D28" i="21"/>
  <c r="E33" i="43"/>
  <c r="O32" i="21"/>
  <c r="O31" i="21"/>
  <c r="E28" i="21"/>
  <c r="E31" i="43"/>
  <c r="N47" i="36"/>
  <c r="N52" i="36" s="1"/>
  <c r="M54" i="43"/>
  <c r="M164" i="43" s="1"/>
  <c r="M43" i="36"/>
  <c r="M47" i="36" s="1"/>
  <c r="M52" i="36" s="1"/>
  <c r="N54" i="43"/>
  <c r="N164" i="43" s="1"/>
  <c r="K57" i="38"/>
  <c r="K167" i="38" s="1"/>
  <c r="K11" i="20" s="1"/>
  <c r="N57" i="38"/>
  <c r="N167" i="38" s="1"/>
  <c r="N11" i="20" s="1"/>
  <c r="O30" i="21"/>
  <c r="L57" i="38"/>
  <c r="L167" i="38" s="1"/>
  <c r="L11" i="20" s="1"/>
  <c r="I57" i="38"/>
  <c r="I167" i="38" s="1"/>
  <c r="I11" i="20" s="1"/>
  <c r="J57" i="38"/>
  <c r="J167" i="38" s="1"/>
  <c r="J11" i="20" s="1"/>
  <c r="M57" i="38"/>
  <c r="M167" i="38" s="1"/>
  <c r="M11" i="20" s="1"/>
  <c r="I39" i="36"/>
  <c r="C39" i="36"/>
  <c r="O18" i="38"/>
  <c r="O15" i="43"/>
  <c r="P14" i="43" s="1"/>
  <c r="O38" i="36" s="1"/>
  <c r="D38" i="21"/>
  <c r="E38" i="21"/>
  <c r="O29" i="43"/>
  <c r="O34" i="21"/>
  <c r="C38" i="21"/>
  <c r="O146" i="43"/>
  <c r="G57" i="38"/>
  <c r="O161" i="43"/>
  <c r="O25" i="43"/>
  <c r="O53" i="43"/>
  <c r="F57" i="38"/>
  <c r="F167" i="38" s="1"/>
  <c r="D57" i="38"/>
  <c r="O164" i="38"/>
  <c r="E57" i="38"/>
  <c r="E167" i="38" s="1"/>
  <c r="O149" i="38"/>
  <c r="O56" i="38"/>
  <c r="H57" i="38"/>
  <c r="O28" i="38"/>
  <c r="O32" i="38"/>
  <c r="O46" i="38"/>
  <c r="C57" i="38"/>
  <c r="C167" i="38" s="1"/>
  <c r="H43" i="43" l="1"/>
  <c r="H45" i="36" s="1"/>
  <c r="H47" i="36" s="1"/>
  <c r="H52" i="36" s="1"/>
  <c r="I31" i="43"/>
  <c r="I43" i="43" s="1"/>
  <c r="I28" i="21"/>
  <c r="K31" i="43"/>
  <c r="K28" i="21"/>
  <c r="L31" i="43"/>
  <c r="L28" i="21"/>
  <c r="J31" i="43"/>
  <c r="J28" i="21"/>
  <c r="G28" i="21"/>
  <c r="G43" i="43"/>
  <c r="F43" i="43"/>
  <c r="F45" i="36" s="1"/>
  <c r="F47" i="36" s="1"/>
  <c r="F52" i="36" s="1"/>
  <c r="D43" i="43"/>
  <c r="O20" i="21"/>
  <c r="E43" i="43"/>
  <c r="E45" i="36" s="1"/>
  <c r="E47" i="36" s="1"/>
  <c r="E52" i="36" s="1"/>
  <c r="C32" i="43"/>
  <c r="O21" i="21"/>
  <c r="C33" i="43"/>
  <c r="O22" i="21"/>
  <c r="R38" i="36"/>
  <c r="Q38" i="36"/>
  <c r="P17" i="38"/>
  <c r="P15" i="43"/>
  <c r="G167" i="38"/>
  <c r="G11" i="20" s="1"/>
  <c r="D167" i="38"/>
  <c r="D11" i="20" s="1"/>
  <c r="E11" i="20"/>
  <c r="F11" i="20"/>
  <c r="H167" i="38"/>
  <c r="H11" i="20" s="1"/>
  <c r="P11" i="43"/>
  <c r="O38" i="21"/>
  <c r="P12" i="43"/>
  <c r="O36" i="36" s="1"/>
  <c r="P13" i="43"/>
  <c r="O37" i="36" s="1"/>
  <c r="R37" i="36" s="1"/>
  <c r="C11" i="20"/>
  <c r="C13" i="20" s="1"/>
  <c r="D10" i="38"/>
  <c r="O57" i="38"/>
  <c r="O167" i="38" s="1"/>
  <c r="P165" i="38" s="1"/>
  <c r="P18" i="38"/>
  <c r="P15" i="38"/>
  <c r="P16" i="38"/>
  <c r="P14" i="38"/>
  <c r="R36" i="36" l="1"/>
  <c r="Q36" i="36"/>
  <c r="P120" i="38"/>
  <c r="P122" i="38"/>
  <c r="P124" i="38"/>
  <c r="P126" i="38"/>
  <c r="P128" i="38"/>
  <c r="P130" i="38"/>
  <c r="P132" i="38"/>
  <c r="P134" i="38"/>
  <c r="P136" i="38"/>
  <c r="P138" i="38"/>
  <c r="P140" i="38"/>
  <c r="P142" i="38"/>
  <c r="P144" i="38"/>
  <c r="P146" i="38"/>
  <c r="P121" i="38"/>
  <c r="P123" i="38"/>
  <c r="P125" i="38"/>
  <c r="P127" i="38"/>
  <c r="P129" i="38"/>
  <c r="P131" i="38"/>
  <c r="P133" i="38"/>
  <c r="P135" i="38"/>
  <c r="P137" i="38"/>
  <c r="P139" i="38"/>
  <c r="P141" i="38"/>
  <c r="P143" i="38"/>
  <c r="P145" i="38"/>
  <c r="P147" i="38"/>
  <c r="P148" i="38"/>
  <c r="H54" i="43"/>
  <c r="H164" i="43" s="1"/>
  <c r="O31" i="43"/>
  <c r="J43" i="43"/>
  <c r="J45" i="36" s="1"/>
  <c r="K43" i="43"/>
  <c r="K45" i="36" s="1"/>
  <c r="K47" i="36" s="1"/>
  <c r="K52" i="36" s="1"/>
  <c r="L43" i="43"/>
  <c r="L45" i="36" s="1"/>
  <c r="L47" i="36" s="1"/>
  <c r="L52" i="36" s="1"/>
  <c r="F54" i="43"/>
  <c r="F164" i="43" s="1"/>
  <c r="G45" i="36"/>
  <c r="G47" i="36" s="1"/>
  <c r="G52" i="36" s="1"/>
  <c r="G54" i="43"/>
  <c r="G164" i="43" s="1"/>
  <c r="D45" i="36"/>
  <c r="D47" i="36" s="1"/>
  <c r="D52" i="36" s="1"/>
  <c r="D54" i="43"/>
  <c r="D164" i="43" s="1"/>
  <c r="O32" i="43"/>
  <c r="E54" i="43"/>
  <c r="E164" i="43" s="1"/>
  <c r="C34" i="43"/>
  <c r="C43" i="43" s="1"/>
  <c r="O23" i="21"/>
  <c r="C28" i="21"/>
  <c r="O33" i="43"/>
  <c r="P54" i="38"/>
  <c r="I54" i="43"/>
  <c r="I164" i="43" s="1"/>
  <c r="I45" i="36"/>
  <c r="I47" i="36" s="1"/>
  <c r="I52" i="36" s="1"/>
  <c r="J39" i="36"/>
  <c r="O39" i="36" s="1"/>
  <c r="O35" i="36"/>
  <c r="P166" i="38"/>
  <c r="E10" i="38"/>
  <c r="D8" i="20"/>
  <c r="D13" i="20" s="1"/>
  <c r="P158" i="38"/>
  <c r="P154" i="38"/>
  <c r="P95" i="38"/>
  <c r="P63" i="38"/>
  <c r="P27" i="38"/>
  <c r="P112" i="38"/>
  <c r="P80" i="38"/>
  <c r="P55" i="38"/>
  <c r="P28" i="38"/>
  <c r="P156" i="38"/>
  <c r="P113" i="38"/>
  <c r="P97" i="38"/>
  <c r="P81" i="38"/>
  <c r="P65" i="38"/>
  <c r="P47" i="38"/>
  <c r="P30" i="38"/>
  <c r="P157" i="38"/>
  <c r="P114" i="38"/>
  <c r="P98" i="38"/>
  <c r="P82" i="38"/>
  <c r="P66" i="38"/>
  <c r="P48" i="38"/>
  <c r="P31" i="38"/>
  <c r="P107" i="38"/>
  <c r="P75" i="38"/>
  <c r="P41" i="38"/>
  <c r="P151" i="38"/>
  <c r="P92" i="38"/>
  <c r="P60" i="38"/>
  <c r="P38" i="38"/>
  <c r="P160" i="38"/>
  <c r="P117" i="38"/>
  <c r="P101" i="38"/>
  <c r="P85" i="38"/>
  <c r="P69" i="38"/>
  <c r="P51" i="38"/>
  <c r="P35" i="38"/>
  <c r="P161" i="38"/>
  <c r="P118" i="38"/>
  <c r="P102" i="38"/>
  <c r="P86" i="38"/>
  <c r="P70" i="38"/>
  <c r="P52" i="38"/>
  <c r="P36" i="38"/>
  <c r="P111" i="38"/>
  <c r="P79" i="38"/>
  <c r="P45" i="38"/>
  <c r="P155" i="38"/>
  <c r="P96" i="38"/>
  <c r="P64" i="38"/>
  <c r="P42" i="38"/>
  <c r="P164" i="38"/>
  <c r="P119" i="38"/>
  <c r="P105" i="38"/>
  <c r="P89" i="38"/>
  <c r="P73" i="38"/>
  <c r="P56" i="38"/>
  <c r="P39" i="38"/>
  <c r="P167" i="38"/>
  <c r="P106" i="38"/>
  <c r="P90" i="38"/>
  <c r="P74" i="38"/>
  <c r="P57" i="38"/>
  <c r="P40" i="38"/>
  <c r="P23" i="38"/>
  <c r="P149" i="38"/>
  <c r="P91" i="38"/>
  <c r="P59" i="38"/>
  <c r="P108" i="38"/>
  <c r="P76" i="38"/>
  <c r="P46" i="38"/>
  <c r="P24" i="38"/>
  <c r="P152" i="38"/>
  <c r="P109" i="38"/>
  <c r="P93" i="38"/>
  <c r="P77" i="38"/>
  <c r="P61" i="38"/>
  <c r="P43" i="38"/>
  <c r="P25" i="38"/>
  <c r="P153" i="38"/>
  <c r="P110" i="38"/>
  <c r="P94" i="38"/>
  <c r="P78" i="38"/>
  <c r="P62" i="38"/>
  <c r="P44" i="38"/>
  <c r="P26" i="38"/>
  <c r="P162" i="38"/>
  <c r="P99" i="38"/>
  <c r="P104" i="38"/>
  <c r="P53" i="38"/>
  <c r="P68" i="38"/>
  <c r="P159" i="38"/>
  <c r="P83" i="38"/>
  <c r="P88" i="38"/>
  <c r="P37" i="38"/>
  <c r="P103" i="38"/>
  <c r="P50" i="38"/>
  <c r="P116" i="38"/>
  <c r="P67" i="38"/>
  <c r="P72" i="38"/>
  <c r="P163" i="38"/>
  <c r="P87" i="38"/>
  <c r="P34" i="38"/>
  <c r="P100" i="38"/>
  <c r="P49" i="38"/>
  <c r="P115" i="38"/>
  <c r="P71" i="38"/>
  <c r="P84" i="38"/>
  <c r="P32" i="38"/>
  <c r="J54" i="43" l="1"/>
  <c r="J164" i="43" s="1"/>
  <c r="L54" i="43"/>
  <c r="L164" i="43" s="1"/>
  <c r="K54" i="43"/>
  <c r="K164" i="43" s="1"/>
  <c r="O34" i="43"/>
  <c r="O43" i="43" s="1"/>
  <c r="O54" i="43" s="1"/>
  <c r="O164" i="43" s="1"/>
  <c r="P162" i="43" s="1"/>
  <c r="C45" i="36"/>
  <c r="C47" i="36" s="1"/>
  <c r="C52" i="36" s="1"/>
  <c r="C54" i="43"/>
  <c r="C164" i="43" s="1"/>
  <c r="O28" i="21"/>
  <c r="C39" i="21"/>
  <c r="D8" i="21" s="1"/>
  <c r="D39" i="21" s="1"/>
  <c r="E8" i="21" s="1"/>
  <c r="E39" i="21" s="1"/>
  <c r="F8" i="21" s="1"/>
  <c r="F39" i="21" s="1"/>
  <c r="G8" i="21" s="1"/>
  <c r="G39" i="21" s="1"/>
  <c r="H8" i="21" s="1"/>
  <c r="H39" i="21" s="1"/>
  <c r="I8" i="21" s="1"/>
  <c r="I39" i="21" s="1"/>
  <c r="J8" i="21" s="1"/>
  <c r="J39" i="21" s="1"/>
  <c r="K8" i="21" s="1"/>
  <c r="K39" i="21" s="1"/>
  <c r="L8" i="21" s="1"/>
  <c r="L39" i="21" s="1"/>
  <c r="M8" i="21" s="1"/>
  <c r="M39" i="21" s="1"/>
  <c r="N8" i="21" s="1"/>
  <c r="N39" i="21" s="1"/>
  <c r="R35" i="36"/>
  <c r="Q35" i="36"/>
  <c r="R39" i="36"/>
  <c r="Q39" i="36"/>
  <c r="F10" i="38"/>
  <c r="E8" i="20"/>
  <c r="E13" i="20" s="1"/>
  <c r="C29" i="20" s="1"/>
  <c r="P88" i="43" l="1"/>
  <c r="P117" i="43"/>
  <c r="P119" i="43"/>
  <c r="P121" i="43"/>
  <c r="P123" i="43"/>
  <c r="P125" i="43"/>
  <c r="P127" i="43"/>
  <c r="P129" i="43"/>
  <c r="P131" i="43"/>
  <c r="P133" i="43"/>
  <c r="P135" i="43"/>
  <c r="P137" i="43"/>
  <c r="P139" i="43"/>
  <c r="P141" i="43"/>
  <c r="P143" i="43"/>
  <c r="P145" i="43"/>
  <c r="P144" i="43"/>
  <c r="P118" i="43"/>
  <c r="P120" i="43"/>
  <c r="P122" i="43"/>
  <c r="P124" i="43"/>
  <c r="P126" i="43"/>
  <c r="P128" i="43"/>
  <c r="P130" i="43"/>
  <c r="P132" i="43"/>
  <c r="P134" i="43"/>
  <c r="P136" i="43"/>
  <c r="P138" i="43"/>
  <c r="P140" i="43"/>
  <c r="P142" i="43"/>
  <c r="P49" i="43"/>
  <c r="P21" i="43"/>
  <c r="P87" i="43"/>
  <c r="P80" i="43"/>
  <c r="P74" i="43"/>
  <c r="P155" i="43"/>
  <c r="P58" i="43"/>
  <c r="P66" i="43"/>
  <c r="P101" i="43"/>
  <c r="P56" i="43"/>
  <c r="P94" i="43"/>
  <c r="P69" i="43"/>
  <c r="P59" i="43"/>
  <c r="P68" i="43"/>
  <c r="P51" i="43"/>
  <c r="P150" i="43"/>
  <c r="P20" i="43"/>
  <c r="P111" i="43"/>
  <c r="P61" i="43"/>
  <c r="P84" i="43"/>
  <c r="P34" i="43"/>
  <c r="P64" i="43"/>
  <c r="P31" i="43"/>
  <c r="P95" i="43"/>
  <c r="P104" i="43"/>
  <c r="P154" i="43"/>
  <c r="P93" i="43"/>
  <c r="P85" i="43"/>
  <c r="P70" i="43"/>
  <c r="P156" i="43"/>
  <c r="P91" i="43"/>
  <c r="P27" i="43"/>
  <c r="P71" i="43"/>
  <c r="P160" i="43"/>
  <c r="P112" i="43"/>
  <c r="P82" i="43"/>
  <c r="P105" i="43"/>
  <c r="P79" i="43"/>
  <c r="P24" i="43"/>
  <c r="P33" i="43"/>
  <c r="P102" i="43"/>
  <c r="P28" i="43"/>
  <c r="P107" i="43"/>
  <c r="P73" i="43"/>
  <c r="P45" i="43"/>
  <c r="P110" i="43"/>
  <c r="P52" i="43"/>
  <c r="P35" i="43"/>
  <c r="P113" i="43"/>
  <c r="P22" i="43"/>
  <c r="P76" i="43"/>
  <c r="P37" i="43"/>
  <c r="P63" i="43"/>
  <c r="P153" i="43"/>
  <c r="P53" i="43"/>
  <c r="O46" i="36" s="1"/>
  <c r="R46" i="36" s="1"/>
  <c r="P99" i="43"/>
  <c r="P65" i="43"/>
  <c r="P72" i="43"/>
  <c r="P152" i="43"/>
  <c r="P50" i="43"/>
  <c r="P116" i="43"/>
  <c r="P46" i="43"/>
  <c r="P75" i="43"/>
  <c r="P38" i="43"/>
  <c r="P151" i="43"/>
  <c r="P78" i="43"/>
  <c r="P86" i="43"/>
  <c r="P115" i="43"/>
  <c r="P81" i="43"/>
  <c r="P40" i="43"/>
  <c r="P149" i="43"/>
  <c r="P92" i="43"/>
  <c r="P43" i="43"/>
  <c r="O45" i="36" s="1"/>
  <c r="R45" i="36" s="1"/>
  <c r="P77" i="43"/>
  <c r="P83" i="43"/>
  <c r="P47" i="43"/>
  <c r="P148" i="43"/>
  <c r="P25" i="43"/>
  <c r="P89" i="43"/>
  <c r="P108" i="43"/>
  <c r="P62" i="43"/>
  <c r="P100" i="43"/>
  <c r="P32" i="43"/>
  <c r="P114" i="43"/>
  <c r="P57" i="43"/>
  <c r="P42" i="43"/>
  <c r="P161" i="43"/>
  <c r="O49" i="36" s="1"/>
  <c r="R49" i="36" s="1"/>
  <c r="P158" i="43"/>
  <c r="P97" i="43"/>
  <c r="P146" i="43"/>
  <c r="O48" i="36" s="1"/>
  <c r="R48" i="36" s="1"/>
  <c r="P90" i="43"/>
  <c r="P60" i="43"/>
  <c r="P164" i="43"/>
  <c r="P159" i="43"/>
  <c r="P157" i="43"/>
  <c r="P54" i="43"/>
  <c r="P29" i="43"/>
  <c r="O44" i="36" s="1"/>
  <c r="R44" i="36" s="1"/>
  <c r="P39" i="43"/>
  <c r="P36" i="43"/>
  <c r="P106" i="43"/>
  <c r="P103" i="43"/>
  <c r="P163" i="43"/>
  <c r="O51" i="36" s="1"/>
  <c r="R51" i="36" s="1"/>
  <c r="P96" i="43"/>
  <c r="P109" i="43"/>
  <c r="P67" i="43"/>
  <c r="P48" i="43"/>
  <c r="P41" i="43"/>
  <c r="P98" i="43"/>
  <c r="P23" i="43"/>
  <c r="J47" i="36"/>
  <c r="O43" i="36"/>
  <c r="F8" i="20"/>
  <c r="F13" i="20" s="1"/>
  <c r="G10" i="38"/>
  <c r="G8" i="20" s="1"/>
  <c r="Q45" i="36" l="1"/>
  <c r="Q46" i="36"/>
  <c r="Q48" i="36"/>
  <c r="Q44" i="36"/>
  <c r="Q51" i="36"/>
  <c r="R43" i="36"/>
  <c r="Q43" i="36"/>
  <c r="J52" i="36"/>
  <c r="O47" i="36"/>
  <c r="Q47" i="36" s="1"/>
  <c r="C16" i="20"/>
  <c r="H10" i="38"/>
  <c r="G13" i="20"/>
  <c r="O52" i="36" l="1"/>
  <c r="R47" i="36"/>
  <c r="H8" i="20"/>
  <c r="H13" i="20" s="1"/>
  <c r="D29" i="20" s="1"/>
  <c r="I10" i="38"/>
  <c r="R52" i="36" l="1"/>
  <c r="Q52" i="36"/>
  <c r="J10" i="38"/>
  <c r="I8" i="20"/>
  <c r="I13" i="20" s="1"/>
  <c r="K10" i="38" l="1"/>
  <c r="J8" i="20"/>
  <c r="J13" i="20" s="1"/>
  <c r="L10" i="38" l="1"/>
  <c r="K8" i="20"/>
  <c r="K13" i="20" s="1"/>
  <c r="E29" i="20" s="1"/>
  <c r="M10" i="38" l="1"/>
  <c r="L8" i="20"/>
  <c r="L13" i="20" s="1"/>
  <c r="N10" i="38" l="1"/>
  <c r="M8" i="20"/>
  <c r="M13" i="20" s="1"/>
  <c r="N8" i="20" l="1"/>
  <c r="N13" i="20" s="1"/>
  <c r="C19" i="20" s="1"/>
  <c r="O10" i="38"/>
  <c r="P10" i="38" s="1"/>
  <c r="F29" i="20" l="1"/>
</calcChain>
</file>

<file path=xl/sharedStrings.xml><?xml version="1.0" encoding="utf-8"?>
<sst xmlns="http://schemas.openxmlformats.org/spreadsheetml/2006/main" count="24265" uniqueCount="3575">
  <si>
    <t>Material de Escritorio</t>
  </si>
  <si>
    <t>Salários</t>
  </si>
  <si>
    <t>Aluguel</t>
  </si>
  <si>
    <t>IPTU</t>
  </si>
  <si>
    <t>FGTS</t>
  </si>
  <si>
    <t>TOTAL</t>
  </si>
  <si>
    <t>Vale Alimentação</t>
  </si>
  <si>
    <t>Estagiários</t>
  </si>
  <si>
    <t>Seguro de Vida</t>
  </si>
  <si>
    <t>Assessoria Jurídica</t>
  </si>
  <si>
    <t>FGTS Multa Rescisória</t>
  </si>
  <si>
    <t>2.1.1</t>
  </si>
  <si>
    <t>2.1.2</t>
  </si>
  <si>
    <t>2.1.3</t>
  </si>
  <si>
    <t>2.1.4</t>
  </si>
  <si>
    <t>1.1</t>
  </si>
  <si>
    <t>2.2.1</t>
  </si>
  <si>
    <t>2.2.2</t>
  </si>
  <si>
    <t>2.2.3</t>
  </si>
  <si>
    <t>2.2.4</t>
  </si>
  <si>
    <t>2.2.5</t>
  </si>
  <si>
    <t>__________________________________</t>
  </si>
  <si>
    <t>Período Avaliatório</t>
  </si>
  <si>
    <t>2.3.2</t>
  </si>
  <si>
    <t>2.3.3</t>
  </si>
  <si>
    <t>2.3.4</t>
  </si>
  <si>
    <t>2.3.5</t>
  </si>
  <si>
    <t>2.3.6</t>
  </si>
  <si>
    <t>2.3.7</t>
  </si>
  <si>
    <t>2.3.1</t>
  </si>
  <si>
    <t>Data de Aquisição</t>
  </si>
  <si>
    <t>Fornecedor</t>
  </si>
  <si>
    <t>Nota Fiscal</t>
  </si>
  <si>
    <t>Carga-Horária 
(Semanal)</t>
  </si>
  <si>
    <t>Receitas</t>
  </si>
  <si>
    <t>Categoria</t>
  </si>
  <si>
    <t>Forma de Contratação</t>
  </si>
  <si>
    <t>Encargos</t>
  </si>
  <si>
    <t>Benefícios</t>
  </si>
  <si>
    <t>2.1</t>
  </si>
  <si>
    <t>2.2</t>
  </si>
  <si>
    <t>2.3</t>
  </si>
  <si>
    <t>1.1.1</t>
  </si>
  <si>
    <t>1.1.2</t>
  </si>
  <si>
    <t>Subcategoria</t>
  </si>
  <si>
    <t>1.1.4</t>
  </si>
  <si>
    <t>Subtotal:</t>
  </si>
  <si>
    <t>T</t>
  </si>
  <si>
    <t>(T)</t>
  </si>
  <si>
    <t>(A)</t>
  </si>
  <si>
    <t>(E)</t>
  </si>
  <si>
    <t>(C)</t>
  </si>
  <si>
    <t>Tipo do Documento</t>
  </si>
  <si>
    <t>Subtotal (Pessoal):</t>
  </si>
  <si>
    <t>Favorecido</t>
  </si>
  <si>
    <t>Vinculação ao Objeto / Justificativa</t>
  </si>
  <si>
    <t>CNPJ - CPF (Favorecido)</t>
  </si>
  <si>
    <t>Plano Odontológico</t>
  </si>
  <si>
    <t>Cesta Básica</t>
  </si>
  <si>
    <t>Assessoria Contábil</t>
  </si>
  <si>
    <t>Cartório</t>
  </si>
  <si>
    <t>Correios e Telégrafos</t>
  </si>
  <si>
    <t>Lanches e Refeiçoes</t>
  </si>
  <si>
    <t>Estacionamento</t>
  </si>
  <si>
    <t>Taxi</t>
  </si>
  <si>
    <t>Seguros de Imóveis</t>
  </si>
  <si>
    <t>Assinatura de Certificado Digital</t>
  </si>
  <si>
    <t>Taxas Municipais, Estaduais e Federais</t>
  </si>
  <si>
    <t>I.O.F</t>
  </si>
  <si>
    <t>Taxa de Expediente</t>
  </si>
  <si>
    <t>Juros e Multas</t>
  </si>
  <si>
    <t>Despesas Bancárias</t>
  </si>
  <si>
    <t>Veículos</t>
  </si>
  <si>
    <t>Número do Patrimônio</t>
  </si>
  <si>
    <t>Descrição Completa</t>
  </si>
  <si>
    <t>Nº do Documento</t>
  </si>
  <si>
    <t>Forma de Pagamento</t>
  </si>
  <si>
    <t>Outros Benefícios</t>
  </si>
  <si>
    <t>I.R.R.F s/ Aplicações</t>
  </si>
  <si>
    <t>Saldo Extrato C/C no período</t>
  </si>
  <si>
    <t>Saldo Extrato CI no período</t>
  </si>
  <si>
    <t>( = ) Saldo Financeiro no período</t>
  </si>
  <si>
    <t>Uniformes</t>
  </si>
  <si>
    <t>Combustível</t>
  </si>
  <si>
    <t>Água e Esgoto</t>
  </si>
  <si>
    <t>Energia Elétrica</t>
  </si>
  <si>
    <t>Serviços de Motoboy</t>
  </si>
  <si>
    <t>Locação de Veículos</t>
  </si>
  <si>
    <t>Serviços Gráficos</t>
  </si>
  <si>
    <t>Material Pedagógico/Didático</t>
  </si>
  <si>
    <t>Serviços de Mão-de-obra Terceirizada</t>
  </si>
  <si>
    <t>Fretes e Carretos</t>
  </si>
  <si>
    <t>Locação de Equipamentos e Máquinas</t>
  </si>
  <si>
    <t>Salários e Remunerações</t>
  </si>
  <si>
    <t>Outros Gastos com Pessoal</t>
  </si>
  <si>
    <t>Localização do Bem</t>
  </si>
  <si>
    <t>(G)</t>
  </si>
  <si>
    <t>Nº Lançto</t>
  </si>
  <si>
    <t>Eventos</t>
  </si>
  <si>
    <t>Cursos</t>
  </si>
  <si>
    <t>2.1.1.1</t>
  </si>
  <si>
    <t>2.1.1.2</t>
  </si>
  <si>
    <t>2.1.1.3</t>
  </si>
  <si>
    <t>2.1.1.4</t>
  </si>
  <si>
    <t>2.1.1.5</t>
  </si>
  <si>
    <t>Subtotal Salários :</t>
  </si>
  <si>
    <t>2.1.2.1</t>
  </si>
  <si>
    <t>Subtotal Estagiários:</t>
  </si>
  <si>
    <t>2.1.3.1</t>
  </si>
  <si>
    <t>2.1.4.1</t>
  </si>
  <si>
    <t>2.1.4.2</t>
  </si>
  <si>
    <t>2.1.4.3</t>
  </si>
  <si>
    <t>2.1.4.4</t>
  </si>
  <si>
    <t>2.1.4.5</t>
  </si>
  <si>
    <t>Subtotal Encargos Trabalhistas:</t>
  </si>
  <si>
    <t>Subtotal Benefícios:</t>
  </si>
  <si>
    <t>2.2.6</t>
  </si>
  <si>
    <t>2.2.7</t>
  </si>
  <si>
    <t>2.2.8</t>
  </si>
  <si>
    <t>2.2.9</t>
  </si>
  <si>
    <t>2.2.10</t>
  </si>
  <si>
    <t>2.2.11</t>
  </si>
  <si>
    <t>2.2.12</t>
  </si>
  <si>
    <t>2.2.13</t>
  </si>
  <si>
    <t>2.2.14</t>
  </si>
  <si>
    <t>2.2.15</t>
  </si>
  <si>
    <t>2.2.16</t>
  </si>
  <si>
    <t>2.2.17</t>
  </si>
  <si>
    <t>2.2.18</t>
  </si>
  <si>
    <t>2.2.19</t>
  </si>
  <si>
    <t>2.2.20</t>
  </si>
  <si>
    <t>2.2.21</t>
  </si>
  <si>
    <t>2.2.22</t>
  </si>
  <si>
    <t>2.2.23</t>
  </si>
  <si>
    <t>2.2.24</t>
  </si>
  <si>
    <t>2.2.25</t>
  </si>
  <si>
    <t>2.3.8</t>
  </si>
  <si>
    <t>2.3.9</t>
  </si>
  <si>
    <t>2.3.10</t>
  </si>
  <si>
    <t>Material de Copa e Cozinha</t>
  </si>
  <si>
    <t>2.3.11</t>
  </si>
  <si>
    <t>Material de Limpeza</t>
  </si>
  <si>
    <t>2.3.12</t>
  </si>
  <si>
    <t>2.3.13</t>
  </si>
  <si>
    <t>Aquisição de Bens Permanentes</t>
  </si>
  <si>
    <t>Número do Mês</t>
  </si>
  <si>
    <t>2.2.26</t>
  </si>
  <si>
    <t>2.2.27</t>
  </si>
  <si>
    <t>2.2.28</t>
  </si>
  <si>
    <t>2.2.29</t>
  </si>
  <si>
    <t>2.2.30</t>
  </si>
  <si>
    <t>2.2.31</t>
  </si>
  <si>
    <t>2.2.32</t>
  </si>
  <si>
    <t>2.2.33</t>
  </si>
  <si>
    <t>2.2.34</t>
  </si>
  <si>
    <t>Condomínio</t>
  </si>
  <si>
    <t>Entrada de Recursos</t>
  </si>
  <si>
    <t>Saída de Recursos</t>
  </si>
  <si>
    <t>Previsto
(-) Realizado</t>
  </si>
  <si>
    <t>Previsto</t>
  </si>
  <si>
    <t>Realizado</t>
  </si>
  <si>
    <t>Vale Transporte</t>
  </si>
  <si>
    <t>Valor</t>
  </si>
  <si>
    <t>Telefone Fixo</t>
  </si>
  <si>
    <t>Telefone Móvel</t>
  </si>
  <si>
    <t>Data do Documento</t>
  </si>
  <si>
    <t>Transporte de Saldo Acumulado Anterior</t>
  </si>
  <si>
    <t>Outras Receitas</t>
  </si>
  <si>
    <t>Celetista</t>
  </si>
  <si>
    <t>Adicional Noturno</t>
  </si>
  <si>
    <t>2.1.4.6</t>
  </si>
  <si>
    <t>2.1.4.7</t>
  </si>
  <si>
    <t>2.1.3.2</t>
  </si>
  <si>
    <t>Hora Extra</t>
  </si>
  <si>
    <t>DSR sobre Hora Extra/Adic. Noturno</t>
  </si>
  <si>
    <t>Rescisão de Trabalho (Saldo Salário, Aviso Prévio, outros)</t>
  </si>
  <si>
    <t>Despesas Sindicais</t>
  </si>
  <si>
    <t>Consultoria</t>
  </si>
  <si>
    <t>Serviços de Segurança</t>
  </si>
  <si>
    <t>Medicina e Segurança do Trabalho</t>
  </si>
  <si>
    <t>Serviços de Internet (Web Design, Hospedagem de Site, outros)</t>
  </si>
  <si>
    <t>Justificativa para a aquisição</t>
  </si>
  <si>
    <t>Gastos com Pessoal</t>
  </si>
  <si>
    <t>Internet</t>
  </si>
  <si>
    <t>Publicidade, Comunicação e Marketing</t>
  </si>
  <si>
    <t>Assinatura de Periódicos e Aquisição de Livros</t>
  </si>
  <si>
    <t>Aquisição e Suporte em Softwares</t>
  </si>
  <si>
    <t>Manutenção e Reparos em Redes e Computadores</t>
  </si>
  <si>
    <t>Serviços de Instalação e Manutenção Elétrica e Hidráulica</t>
  </si>
  <si>
    <t>Manutenção e Reparos em Ar Condicionado</t>
  </si>
  <si>
    <t>Serviços de Entrega/Recarga de Vale Transportes</t>
  </si>
  <si>
    <t>2.2.35</t>
  </si>
  <si>
    <t>2.2.36</t>
  </si>
  <si>
    <t>2.2.37</t>
  </si>
  <si>
    <t>2.2.38</t>
  </si>
  <si>
    <t>2.2.39</t>
  </si>
  <si>
    <t>2.2.40</t>
  </si>
  <si>
    <t>2.2.41</t>
  </si>
  <si>
    <t>2.2.42</t>
  </si>
  <si>
    <t>2.2.43</t>
  </si>
  <si>
    <t>2.2.44</t>
  </si>
  <si>
    <t>2.2.45</t>
  </si>
  <si>
    <t>2.2.46</t>
  </si>
  <si>
    <t>2.2.47</t>
  </si>
  <si>
    <t>2.2.48</t>
  </si>
  <si>
    <t>Locação de Veículos com Motorista</t>
  </si>
  <si>
    <t>2.2.49</t>
  </si>
  <si>
    <t>2.2.50</t>
  </si>
  <si>
    <t>2.2.51</t>
  </si>
  <si>
    <t>2.2.52</t>
  </si>
  <si>
    <t>IPVA/Seguro Obrigatório/Licenciamento</t>
  </si>
  <si>
    <t>2.2.53</t>
  </si>
  <si>
    <t>Seguro de Veículos</t>
  </si>
  <si>
    <t>2.2.54</t>
  </si>
  <si>
    <t>Manutenção em Veículos</t>
  </si>
  <si>
    <t>2.2.55</t>
  </si>
  <si>
    <t>2.2.56</t>
  </si>
  <si>
    <t>Despesas de Viagem - Passagem Terrestre</t>
  </si>
  <si>
    <t>2.2.57</t>
  </si>
  <si>
    <t>2.2.58</t>
  </si>
  <si>
    <t>2.2.59</t>
  </si>
  <si>
    <t>2.2.60</t>
  </si>
  <si>
    <t>Serviços de Registro/Produção Audiovisual</t>
  </si>
  <si>
    <t>Locação de Espaço</t>
  </si>
  <si>
    <t>Coleção e Materiais Bibliográficos</t>
  </si>
  <si>
    <t>Equipamentos de Comunicação e Telefonia</t>
  </si>
  <si>
    <t>Equipamentos de Informática</t>
  </si>
  <si>
    <t>Equipamentos de Segurança Eletrônica</t>
  </si>
  <si>
    <t>Equipamentos de Som, Vídeo, Fotográfico e Cinematográfico</t>
  </si>
  <si>
    <t>Instrumentos Musicais e Artísticos</t>
  </si>
  <si>
    <t>Máquinas, Aparelhos, Utensílios e Equip. de Uso Administrativo</t>
  </si>
  <si>
    <t>Máquinas, Aparelhos, Utensílios e Equipamentos de Uso Industrial</t>
  </si>
  <si>
    <t>Material Didático</t>
  </si>
  <si>
    <t>Material Esportivo e Recreativo</t>
  </si>
  <si>
    <t>Mobiliário</t>
  </si>
  <si>
    <t>Outros Materiais Permanentes</t>
  </si>
  <si>
    <t>(S)</t>
  </si>
  <si>
    <t>(SA)</t>
  </si>
  <si>
    <t>(SR)</t>
  </si>
  <si>
    <t>2.1.3.3</t>
  </si>
  <si>
    <t>2.1.3.4</t>
  </si>
  <si>
    <t>2.1.3.5</t>
  </si>
  <si>
    <t>2.1.3.6</t>
  </si>
  <si>
    <t>2.1.3.7</t>
  </si>
  <si>
    <t>2.1.3.8</t>
  </si>
  <si>
    <t>2.1.3.9</t>
  </si>
  <si>
    <t>2.1.3.10</t>
  </si>
  <si>
    <t>2.1.3.11</t>
  </si>
  <si>
    <t>2.1.3.12</t>
  </si>
  <si>
    <t>Bolsa Estágio</t>
  </si>
  <si>
    <t>2.1.2.2</t>
  </si>
  <si>
    <t>Auxílio Transporte</t>
  </si>
  <si>
    <t>INSS Patronal</t>
  </si>
  <si>
    <t>Serviços de Montagem e Desmontagem de Mobiliário</t>
  </si>
  <si>
    <t>Material de Informática</t>
  </si>
  <si>
    <t>(S) Total de Saídas:</t>
  </si>
  <si>
    <t>(E) Total de Entradas:</t>
  </si>
  <si>
    <t>Saldo Acumulado (T+E-S)</t>
  </si>
  <si>
    <t>(SF)</t>
  </si>
  <si>
    <t>CONFERENCIA (SA) - (SF) = 0,00</t>
  </si>
  <si>
    <t>Recursos Comprometidos</t>
  </si>
  <si>
    <t>(S) Total de Saídas</t>
  </si>
  <si>
    <t>Subtotal Pessoal:</t>
  </si>
  <si>
    <t>(E) Total de Entradas</t>
  </si>
  <si>
    <t>Buffet</t>
  </si>
  <si>
    <t>2.2.61</t>
  </si>
  <si>
    <t>2.2.62</t>
  </si>
  <si>
    <t>PIS</t>
  </si>
  <si>
    <t>13º Salário</t>
  </si>
  <si>
    <t>1/3 de Férias</t>
  </si>
  <si>
    <t>Composição Financeira do Saldo Acumulado (SF)</t>
  </si>
  <si>
    <t>Gastos Gerais</t>
  </si>
  <si>
    <t>Valor (R$)</t>
  </si>
  <si>
    <t>Total</t>
  </si>
  <si>
    <t>Entrada de Provisionamentos com Pessoal</t>
  </si>
  <si>
    <t>Total de Entradas</t>
  </si>
  <si>
    <t>Transporte de Provisionamentos Anteriores</t>
  </si>
  <si>
    <t>Provisionamento do Período</t>
  </si>
  <si>
    <t>Provisonamentos de Pessoal</t>
  </si>
  <si>
    <t>(PP)</t>
  </si>
  <si>
    <t>Data
Pgto</t>
  </si>
  <si>
    <t>MÊS
Pgto</t>
  </si>
  <si>
    <t>MÊS
Comp.</t>
  </si>
  <si>
    <t>Mês
Comp.</t>
  </si>
  <si>
    <r>
      <rPr>
        <sz val="9"/>
        <rFont val="Arial"/>
        <family val="2"/>
      </rPr>
      <t>N</t>
    </r>
    <r>
      <rPr>
        <b/>
        <sz val="9"/>
        <rFont val="Arial"/>
        <family val="2"/>
      </rPr>
      <t>º</t>
    </r>
  </si>
  <si>
    <t>Mês de
Comp.</t>
  </si>
  <si>
    <t>Custas com Justiça do Trabalho</t>
  </si>
  <si>
    <t>Férias</t>
  </si>
  <si>
    <t>Valor de Aquisição</t>
  </si>
  <si>
    <t>Saldo Fundo Fixo no período</t>
  </si>
  <si>
    <t>Tabela 1 - Resumo das Movimentações Financeiras no Período em Regime de Caixa</t>
  </si>
  <si>
    <t>Transporte de Saldo Acumulado (SA)</t>
  </si>
  <si>
    <t>Realizado
(/) Previsto</t>
  </si>
  <si>
    <t>% do TOTAL</t>
  </si>
  <si>
    <t>Tabela 2 - Comparativo entre Receitas e Gastos Previstos e Realizados no Período em Regime de Competência</t>
  </si>
  <si>
    <t>Rendimentos de Aplicações Fin.</t>
  </si>
  <si>
    <t>Outros Encargos Trabalhistas</t>
  </si>
  <si>
    <t>Outros Gastos Gerais</t>
  </si>
  <si>
    <t>Total de Entradas de Recursos</t>
  </si>
  <si>
    <t>Total de Saídas de Recursos</t>
  </si>
  <si>
    <t>Despesas de Viagem</t>
  </si>
  <si>
    <t>Gastos do Provisionamentos com Pessoal</t>
  </si>
  <si>
    <t>Total de Gastos</t>
  </si>
  <si>
    <t>Cancelamento de Provisionamentos com Pessoal</t>
  </si>
  <si>
    <t>Total de Cancelamentos</t>
  </si>
  <si>
    <t>Apropriação às Atividades</t>
  </si>
  <si>
    <t>Área Fim</t>
  </si>
  <si>
    <t>Área Meio</t>
  </si>
  <si>
    <t>Nº</t>
  </si>
  <si>
    <t>Área Meio - Atividades e Gastos</t>
  </si>
  <si>
    <t>N/A</t>
  </si>
  <si>
    <t>Destinação dos Gastos do Termo de Parceria</t>
  </si>
  <si>
    <t>Destinação</t>
  </si>
  <si>
    <t>Destinação dos Gastos do Termo de Parceria com Pessoal</t>
  </si>
  <si>
    <t>%</t>
  </si>
  <si>
    <t>Transferência para Reserva de Recursos</t>
  </si>
  <si>
    <t>Tabela 4 - Demonstrativo Analítico das Receitas e Gastos Mensais em Regime de Caixa</t>
  </si>
  <si>
    <t>Tabela 5 - Demonstrativo Analítico das Receitas e Gastos Mensais em Regime de Competência</t>
  </si>
  <si>
    <t>2.4</t>
  </si>
  <si>
    <t>1.2</t>
  </si>
  <si>
    <t>Gastos da Reserva de Recursos</t>
  </si>
  <si>
    <t>Saldo da Reserva de Recursos</t>
  </si>
  <si>
    <t>Movimentação Financeira da Reserva de Recursos</t>
  </si>
  <si>
    <t>Transporte de Saldo da Reserva de Recursos</t>
  </si>
  <si>
    <t>Rendimentos Financeiros da Reserva de Recursos</t>
  </si>
  <si>
    <t>Plano de Saúde</t>
  </si>
  <si>
    <t>Auditoria Externa</t>
  </si>
  <si>
    <t>Serviços de Manutenção em Equipamentos e Máquinas</t>
  </si>
  <si>
    <t>Despesas de Viagem - Passagem Aérea</t>
  </si>
  <si>
    <t>Data de entrega à Comissão de Monitoramento:        /        /</t>
  </si>
  <si>
    <t>Repasses do Contrato de Gestão</t>
  </si>
  <si>
    <t>Receita Arrecadada em Função do CG</t>
  </si>
  <si>
    <t>Tabela 3 - Demonstrativo dos Gastos das Atividades do Contrato de Gestão</t>
  </si>
  <si>
    <t>Atividades do Contrato de Gestão -
Vinculação ao Programa de Trabalho</t>
  </si>
  <si>
    <t>DECLARAÇÃO DO DIRIGENTE DA OS</t>
  </si>
  <si>
    <t>a</t>
  </si>
  <si>
    <t>Saldo de Recursos Arrecadados do CG</t>
  </si>
  <si>
    <t>2.1.4.8</t>
  </si>
  <si>
    <t>Bem Estar Social</t>
  </si>
  <si>
    <t>Março</t>
  </si>
  <si>
    <t>Abril</t>
  </si>
  <si>
    <t>Maio</t>
  </si>
  <si>
    <t>Junho</t>
  </si>
  <si>
    <t>Julho</t>
  </si>
  <si>
    <t>Agosto</t>
  </si>
  <si>
    <t>Setembro</t>
  </si>
  <si>
    <t>Outubro</t>
  </si>
  <si>
    <t>Novembro</t>
  </si>
  <si>
    <t>Dezembro</t>
  </si>
  <si>
    <t>Janeiro</t>
  </si>
  <si>
    <t>Fevereiro</t>
  </si>
  <si>
    <t>Estagiário</t>
  </si>
  <si>
    <t>Cargo Previsto na Memória de Cálculo</t>
  </si>
  <si>
    <t>Nome</t>
  </si>
  <si>
    <t>CPF</t>
  </si>
  <si>
    <t>Salário Contratado / Bolsa Estágio custeado pelo CG</t>
  </si>
  <si>
    <t>Salário Contratado / Bolsa Estágio total da pessoa</t>
  </si>
  <si>
    <t>Local de Trabalho</t>
  </si>
  <si>
    <t>Data de Admissão</t>
  </si>
  <si>
    <t>Data de Demissão
(Se ocorrida no ano)</t>
  </si>
  <si>
    <t>Tabela 6 - Demonstrativo Mensal dos Recursos Provisionados com Pessoal</t>
  </si>
  <si>
    <t>Tabela 7 - Lista de Bens Permanentes Adquiridos no Período</t>
  </si>
  <si>
    <t>Tabela 8 - Demonstrativo dos Recursos Comprometidos ao Final do Período</t>
  </si>
  <si>
    <t>1º Relatório Gerencial Financeiro</t>
  </si>
  <si>
    <t>2º Relatório Gerencial Financeiro</t>
  </si>
  <si>
    <t>3º Relatório Gerencial Financeiro</t>
  </si>
  <si>
    <t>4º Relatório Gerencial Financeiro</t>
  </si>
  <si>
    <t>Atenção: Não publicar esta Tabela nos sítios eletrônicos devido à Lei Geral de Proteção de Dados</t>
  </si>
  <si>
    <t>5º Relatório Gerencial Financeiro</t>
  </si>
  <si>
    <t>6º Relatório Gerencial Financeiro</t>
  </si>
  <si>
    <t>7º Relatório Gerencial Financeiro</t>
  </si>
  <si>
    <t>8º Relatório Gerencial Financeiro</t>
  </si>
  <si>
    <t>9º Relatório Gerencial Financeiro</t>
  </si>
  <si>
    <t>10º Relatório Gerencial Financeiro</t>
  </si>
  <si>
    <t>11º Relatório Gerencial Financeiro</t>
  </si>
  <si>
    <t>12º Relatório Gerencial Financeiro</t>
  </si>
  <si>
    <t>13º Relatório Gerencial Financeiro</t>
  </si>
  <si>
    <t>14º Relatório Gerencial Financeiro</t>
  </si>
  <si>
    <t>15º Relatório Gerencial Financeiro</t>
  </si>
  <si>
    <t>16º Relatório Gerencial Financeiro</t>
  </si>
  <si>
    <t>17º Relatório Gerencial Financeiro</t>
  </si>
  <si>
    <t>18º Relatório Gerencial Financeiro</t>
  </si>
  <si>
    <t>19º Relatório Gerencial Financeiro</t>
  </si>
  <si>
    <t>20º Relatório Gerencial Financeiro</t>
  </si>
  <si>
    <t>21º Relatório Gerencial Financeiro</t>
  </si>
  <si>
    <t>22º Relatório Gerencial Financeiro</t>
  </si>
  <si>
    <t>23º Relatório Gerencial Financeiro</t>
  </si>
  <si>
    <t>24º Relatório Gerencial Financeiro</t>
  </si>
  <si>
    <t>Selecionar na célula abaixo o 1º Período Avaliaitório do ano corrente:</t>
  </si>
  <si>
    <t>Análise das Despesas e Receitas do Período Avaliatório</t>
  </si>
  <si>
    <t>Relatório Gerencial Financeiro | Belo Horizonte | Versão 2.0 | Janeiro | 2022 |</t>
  </si>
  <si>
    <t>Realizado (/) Previsto</t>
  </si>
  <si>
    <t>Adiantamento de Recursos de Repasse Anterior:</t>
  </si>
  <si>
    <t>(AR)</t>
  </si>
  <si>
    <t>Saldo Remanescente (SA-A-PP-C-AR)</t>
  </si>
  <si>
    <t>Extratos Contas Bancárias</t>
  </si>
  <si>
    <t>Conta Bancária</t>
  </si>
  <si>
    <t>C/C</t>
  </si>
  <si>
    <t>CI 1</t>
  </si>
  <si>
    <t>CI 2</t>
  </si>
  <si>
    <t>16121-7 - Contrato de Gestão</t>
  </si>
  <si>
    <t>15845-3  - Programação Artística da Fundação Clóvis Salgado - CA 2018.13609.0061</t>
  </si>
  <si>
    <t>15949-2 - Complemento da Programação Artística da Fundação Clóvis Salgado - CA 2018.13609.0068</t>
  </si>
  <si>
    <t>15556-x - Manutenção das Atividades Corpo Artísticos Pronac: 18.5397</t>
  </si>
  <si>
    <t>16375-9 - Programa de Artes Visuais da Fundação Clóvis Salgado Pronac: 17.7912</t>
  </si>
  <si>
    <t>16185-3 - Cine Humberto Mauro - Programação e Fomento 2018 Pronac: 17.8919</t>
  </si>
  <si>
    <t>16432-1 - Plano Anual da Fundação Clóvis Salgado - Ano I Pronac: 20.4460</t>
  </si>
  <si>
    <t>16376-7 - Cinquentenário Operístico da Fundação Clóvis Salgado - Pronac: 20.3579</t>
  </si>
  <si>
    <t>16517-4 - Área Meio - Projetos Meta do Contrato de Gestão</t>
  </si>
  <si>
    <t>Conta</t>
  </si>
  <si>
    <t>Comprometidos</t>
  </si>
  <si>
    <t>Saldo Remanescente</t>
  </si>
  <si>
    <t>2.2.63</t>
  </si>
  <si>
    <t>2.2.64</t>
  </si>
  <si>
    <t>2.2.65</t>
  </si>
  <si>
    <t>2.2.66</t>
  </si>
  <si>
    <t>2.2.67</t>
  </si>
  <si>
    <t>2.2.68</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</si>
  <si>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</si>
  <si>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</si>
  <si>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</si>
  <si>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</si>
  <si>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</si>
  <si>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</si>
  <si>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</si>
  <si>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</si>
  <si>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</si>
  <si>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</si>
  <si>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</si>
  <si>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</si>
  <si>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</si>
  <si>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</si>
  <si>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</si>
  <si>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</si>
  <si>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</si>
  <si>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</si>
  <si>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</si>
  <si>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</si>
  <si>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</si>
  <si>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</si>
  <si>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Aquisição de Partituras</t>
  </si>
  <si>
    <t>Autoração</t>
  </si>
  <si>
    <t>Cachê de Artistas e Convidados</t>
  </si>
  <si>
    <t>Camareira</t>
  </si>
  <si>
    <t>Cenografia</t>
  </si>
  <si>
    <t>Comitês de Seleção</t>
  </si>
  <si>
    <t>Criação e Confecção de Cenário</t>
  </si>
  <si>
    <t>Criação e Confecção de Figurino</t>
  </si>
  <si>
    <t>Curadoria</t>
  </si>
  <si>
    <t>Direitos Autorais e de Exibição</t>
  </si>
  <si>
    <t>Equipe para Produção e Coordenação de Eventos</t>
  </si>
  <si>
    <t>Figurino</t>
  </si>
  <si>
    <t>Iluminação</t>
  </si>
  <si>
    <t>Instrutores, Oficineiros e Palestrantes</t>
  </si>
  <si>
    <t>Locação de Equipamentos e Máquinas para Eventos</t>
  </si>
  <si>
    <t>Material de consumo</t>
  </si>
  <si>
    <t>Outros Gastos para Produção de Eventos</t>
  </si>
  <si>
    <t>Registro videográfico ou fotográfico</t>
  </si>
  <si>
    <t>Seguros</t>
  </si>
  <si>
    <t>Serviços de Direção Artística</t>
  </si>
  <si>
    <t>Serviços de Higienização de Figurinos</t>
  </si>
  <si>
    <t>Serviços de Manutenção em Equipamentos de Produção de Eventos</t>
  </si>
  <si>
    <t>Serviços de Montagem e Desmontagem de Eventos</t>
  </si>
  <si>
    <t xml:space="preserve">Serviços de Tradução, Legendagem e Revisão de Texto </t>
  </si>
  <si>
    <t>Serviços e Materiais de Maquiagem</t>
  </si>
  <si>
    <t>Serviços Gráficos para Realização de Eventos</t>
  </si>
  <si>
    <t>Serviços para Produção e Coordenação de Eventos</t>
  </si>
  <si>
    <t>Sonorização</t>
  </si>
  <si>
    <t>Gastos custeados por captação</t>
  </si>
  <si>
    <t>Contratação de profissional para Gestão do Sistema de Processos da Appa. Faz-se necessária a contratação de profissional para a Gestão do Sistema de Processos da Appa, em especial para desenvolvimento evolutivo do sistema de compras, criação de módulos e funcionalidades, resolução preventiva e evolutiva de demandas internas relacionadas a Tecnologia de Informação da Appa.</t>
  </si>
  <si>
    <t>Aquisição de pacote pré-pago para acesso à internet de alunos matriculados nos cursos regulares do Cefart. (140 chips de telefone).A Fundação Clóvis Salgado, por meio do Centro de Formação Artística e Tecnológica lançou, a partir de agosto, o Programa de Inclusão Digital para estudantes matriculadosnos cursos de Produção em Artes Visuais; Básico em Dança, Técnico em Dança; Coral Infantojuvenil, Básico em Música; Técnico em Teatro; e Tecnologia da Cena. Para garantir o acesso digital, faz-se necessária a aquisição de pacote de dados para internet móvel.</t>
  </si>
  <si>
    <t>Contratação de empresa de motoboy para serviços de entrega e retirada de documentos.Contratação de empresa de motoboy para serviços de entrega e retirada de documentos.</t>
  </si>
  <si>
    <t>Impressão de adesivo vinil fosco para plotagem na Grande Galeria Alberto da Veiga Guignard, formato: 30 cm x 30 cm. Incluir impressão, instalação e retirada dos adesivos. Data de instalação: até 03/11/2020, até as 12h00 / Retirada: a partir de 24/01/2021.</t>
  </si>
  <si>
    <t>Contratação de empresa de Telecomunicação para locação e suporte em PABX utilizado pelos colaboradores da Appa em atendimento às demandas.Contratação de uma empresa para a locação e suporte técnico em Central telefônica PABX, com aparelho digital. Tal contratação faz-se necessária para atendimento dos colaboradores e compreende a disponibilidade de central para 06 linhas analógicas , 32 ramais e 01 aparelho digital para os mesmos. A locação será aditivada nas mesmas condições comerciais.</t>
  </si>
  <si>
    <t>Contratação de servicos de locação de impressoras multifuncionais em atendimento as demandas administrativas na sede da Appa - ano 2021.O serviço em questão é primordial para o bom andamento das demandas administrativas: elaboração de cópias para montagem dos processos, digitalizações diversas, cópias de contratos, relatórios diversos, etc. O valor total mensal poderá sofrer alteções caso ocorra excedente na quantidade de cópias. Os serviços serão aditivados nas mesmas condições comerciais.</t>
  </si>
  <si>
    <t>Contratação de suporte TI para utilização das ferramentas do G Suite.O serviço de suporte G Suite faz o acompanhamento em tempo real do desempenho dos produtos da Google e a intervenção imediata em caso de dúvida ou eventualidade.</t>
  </si>
  <si>
    <t>Contratação de empresa de gestão de hardware e Redes - ano 2021.Prestação de serviços técnicos de manutenção de hardware e redes, preventiva, preditiva e corretiva, visando garantia de melhor desempenho do servidor e estações de trabalho em atendimento às necessidades do trabalho, com acesso remoto ilimitado.</t>
  </si>
  <si>
    <t>ISSQN referente ao RPA 1466 - Cintya Juliana Souza Santos Dias</t>
  </si>
  <si>
    <t>DARF/IR referente ao RPA 1466 - Cintya Juliana Souza Santos Dias</t>
  </si>
  <si>
    <t>ISSQN referente a nota fiscal 2021/23 - PEREZ BERTACHINI TRADUCOES E PROJETOS LTDA</t>
  </si>
  <si>
    <t>Serviço de plotagem para o Prêmio Décio Noviello dosprojetos em artes visuais e fotografia para ocupação das galerias da FCS e CamaraSete - Casa da Fotografia de Minas Gerias. As plotagens são necessárias para portas, vidros, escada e banners para a composição de divulgação das exposições.</t>
  </si>
  <si>
    <t>Prestação de serviços Técnicos em Acervo: Acompanhamento e acondicionamento do acervo do Centro Técnico de Produção e Formação – CTPF.Faz-se necessária a contratação de prestação de serviçosdigitação e transcrição de formulários de controle de materiais, bem como preenchimento de fichas de cadastramento de usuários do espaço para fins de controle, acompanhamento e acondicionamento do acervo do Centro Técnico de Produção e Formação - CTPFdo Contrato de Gestão 05/2019 - CEFART Andradas. Os serviços serão prestados no horário de 8h às 17h, de segunda a sexta e em finais de semana, conforme demanda. Aditivo</t>
  </si>
  <si>
    <t>Contratação de empresa de segurança eletrônica para atender a demandas da sede administrativa - ano 2021.Contratação de empresa especializada em sistema de segurança eletrônica para atender a sede administrativa da APPA, onde os termos de Parceria estão alocados para realização das atividades dos mesmos.</t>
  </si>
  <si>
    <t xml:space="preserve">ISSQN referente a nota fiscal 2022/2 - Dolabella Advocacia e Consultoria </t>
  </si>
  <si>
    <t xml:space="preserve">DARF/IR referente a nota fiscal 2021/1717 - Krypton Serviços Contábeis S. S. </t>
  </si>
  <si>
    <t xml:space="preserve">DARF/PCC referente a nota fiscal 2021/1717 - Krypton Serviços Contábeis S. S. </t>
  </si>
  <si>
    <t>ISSQN referente a nota fiscal 2021/15 - BD SERVICOS E CONSULTORIA LTDA</t>
  </si>
  <si>
    <t>ISSQN referente a nota fiscal 2022/1 - BD SERVICOS E CONSULTORIA LTDA</t>
  </si>
  <si>
    <t xml:space="preserve">ISSQN referente a nota fiscal 2021/18 - Arreda Produções </t>
  </si>
  <si>
    <t>Apoio na Produção Executiva e supervisão de ações e projetos da APPA</t>
  </si>
  <si>
    <t>Contratação de serviços para reestruturação do layout e funcionalidades do site da APPA.Faz-se necessário contratar um desenvolvedor para reestruturar o site. Com a assinatura de novos contratos e com a necessidade de implementação de novas funcionalidades, isso se torna imprescindível. Árvore do site construída pelo Setor de Comunicação</t>
  </si>
  <si>
    <t>Água e Esgoto da Sede da Appa mês 12/2021</t>
  </si>
  <si>
    <t>Consumo de energia elétrica do mês 01/2022</t>
  </si>
  <si>
    <t>Consumo de energia elétrica do mês 02/2022</t>
  </si>
  <si>
    <t>Consumo de energia elétrica do mês 03/2022</t>
  </si>
  <si>
    <t>DARF/IR referente ao aluguel da sede da Appa</t>
  </si>
  <si>
    <t>Aluguel da sede da Appa referente ao período de 10/12 a 09/01/2022</t>
  </si>
  <si>
    <t>Aluguel da sede da Appa referente ao período de 10/01 a 09/02/2022</t>
  </si>
  <si>
    <t>Aluguel da sede da Appa referente ao período de 10/02 a 09/03/2022</t>
  </si>
  <si>
    <t>Guia de IPTU 02/11</t>
  </si>
  <si>
    <t>Aluguel da sede da Appa referente ao período de 10/03 a 09/04/2022</t>
  </si>
  <si>
    <t>Guia de IPTU 03/11</t>
  </si>
  <si>
    <t>Telefone Fixo da sede da Appa referente ao mês 12/2021</t>
  </si>
  <si>
    <t>Telefone móvel para os funcionários a serviço do Contrato de Gestão</t>
  </si>
  <si>
    <t>Internet para sede da Appa referente ao mês 12/2021</t>
  </si>
  <si>
    <t>IR retido em folha do mês 11/2021</t>
  </si>
  <si>
    <t xml:space="preserve">IR retido 13º salário </t>
  </si>
  <si>
    <t>Seguro de vida dos funcionários a serviço do Contrato de Gestão e Termo de Parceria</t>
  </si>
  <si>
    <t>DARF/PCC referente a nota fiscal 2021/9301 - Assiste Saúde do Trabalho</t>
  </si>
  <si>
    <t>DARF/PCC referente a nota fiscal 2021/14136 - Ocupacional Medicina do Trabalho</t>
  </si>
  <si>
    <t>ISSQN referente a nota fiscal 2021/15763 - Ocupacional Medicina do Trabalho Ltda</t>
  </si>
  <si>
    <t>DARF/PCC referente a nota fiscal 2021/15763 - Ocupacional Medicina do Trabalho Ltda</t>
  </si>
  <si>
    <t xml:space="preserve">ISSQN referente a nota fiscal 2021/10108 - Assiste Saúde do Trabalhador </t>
  </si>
  <si>
    <t xml:space="preserve">DARF/PCC referente a nota fiscal 2021/10108 - Assiste Saúde do Trabalhador </t>
  </si>
  <si>
    <t>Valor referente a Medicina do Trabalho do mês 02/2022 - PCMSO</t>
  </si>
  <si>
    <t>Valor referente a Medicina do Trabalho do mês 03/2022 - PCMSO</t>
  </si>
  <si>
    <t>ISSQN referente ao RPA 1465 -  Angela Peres De Oliveira</t>
  </si>
  <si>
    <t>DARF referente ao RPA 1465 -  Angela Peres De Oliveira</t>
  </si>
  <si>
    <t>INSS e INSS Patronal referente ao RPA 1465 -  Angela Peres De Oliveira</t>
  </si>
  <si>
    <t>Contratação de plataforma web para reuniões online em formato de transmissão de conteúdo. (videoconferência). A partir da realidade da Pandemia do COVID-19, a Diretoria do Cefart conjuntamente com a APPA estão buscando alternativas para o atendimento aos alunos da Escola de forma não presencial. Com isso, faz-se necessária a contratação de um canal de transmissão on-line dos conteúdos desenvolvidos pelos professores, como forma de bate-papo, transmissão ao vivo de atividades práticas, desenvolvimento de fóruns, dentre outras ações.</t>
  </si>
  <si>
    <t>Aluguel do mês de 01/2022 do CTP</t>
  </si>
  <si>
    <t>Aluguel do mês de 02/2022 do CTP</t>
  </si>
  <si>
    <t>Aluguel do mês de 03/2022 do CTP</t>
  </si>
  <si>
    <t>Guia de ISSQN referente a nota fiscal 2021/17 - Sergio Arruda Felicio</t>
  </si>
  <si>
    <t>Plotagem da identidade visual da exposição "Acervo FCS - Retratos" na PQNA Galeria Pedro Moraleida - FCS, conforme especificações e arquivos anexos.</t>
  </si>
  <si>
    <t>ISSQN referente a nota fiscal 2021/288 - Softwares De Gestão Ltda</t>
  </si>
  <si>
    <t>Contratação de um sistema de gestão acadêmica com, hospedagem em nuvem, para monitoramento e acompanhamento das atividades complementares e demais atividades de Secretaria Acadêmica do CEFART no ano de 2021. Parcela 10</t>
  </si>
  <si>
    <t>Contratação de um sistema de gestão acadêmica com, hospedagem em nuvem, para monitoramento e acompanhamento das atividades complementares e demais atividades de Secretaria Acadêmica do CEFART no ano de 2021. Parcela 11</t>
  </si>
  <si>
    <t>Contratação de um sistema de gestão acadêmica com, hospedagem em nuvem, para monitoramento e acompanhamento das atividades complementares e demais atividades de Secretaria Acadêmica do CEFART no ano de 2021. Parcela 12</t>
  </si>
  <si>
    <t>ISSQN referente a nota fiscal 2021/48 - Arco Cultural Ltda</t>
  </si>
  <si>
    <t>ISSQN referente a nota fiscal 2021/49 - Arco Cultural Ltda</t>
  </si>
  <si>
    <t>ISSQN referente a nota fiscal 2022/1 - Arco Cultural Ltda</t>
  </si>
  <si>
    <t>Guia de ISSQN referente ao RPA 1500 - Cleber José Leão</t>
  </si>
  <si>
    <t>DARF/IR  referente ao RPA 1500 - Cleber José Leão</t>
  </si>
  <si>
    <t>ISSQN referente a nota fiscal 2021/23 - ARTELIVRE PRODUCAO E COMUNICACAO LTDA</t>
  </si>
  <si>
    <t>ISSQN referente a nota fiscal 2021/9 - Sinara Araujo Costa Sociedade Individual De Advocacia</t>
  </si>
  <si>
    <t>Renovação de linha telefônica para o CEFART Andradas com acréscimo de internet (fibra óptica) 30 MB para utilização do sistema de catalogação do acervo. A renovação do contrato faz-se necessária para manter um mínimo de estrutura no espaço. O contrato atual não possuí plano de internet. No entanto, iremos cotar para a contratação de internet - fibra óptica - 30MB para atendimento às novas demandas do Contrato de Gestão 05-2019 no local do CTPF (Andradas). O contrato deverá ser de apuração mensal onde já utilizamos linha telefônica. O serviço será uma composição do pacote de telefonia para atendimento das demandas locais.</t>
  </si>
  <si>
    <t>Locação de notebooks para atender as demandas de colaboradores a serviço da Appa. - Cotação por computador e configuração. Ano 2021.Faz-se necessária a locação de notebooks para colaboradores em atendimento às demandas da Appa. A locação será realizada com apuração mensal, dentro das necessidades dos colaboradores.</t>
  </si>
  <si>
    <t>Realização do Seminário "Encontros com a Cultura Popular" no mês de junho, proposta de Formação dos alunos do Centro de Formação Artística e Tecnológica (CEFART), neste momento na modalidade virtual.Os seminários e cursos propostos ampliam a formação artística e profissional dos alunos, complementando os conteúdos curriculares oferecidos. Os conteúdos programáticos, formatos e cronogramas são desenvolvidos pela Diretoria, Gerência de Ensino e pela Coordenação da Escola, que definem a carga horária e a quantidade de vagas para atendimento ao público interno e ao público externo (quando houver vagas).</t>
  </si>
  <si>
    <t>Curadoria e Pesquisa da Mostra de Cinema e Ópera da Temporada de Ópera online 2021. A Temporada de Ópera online 2021 tem como público alvo todas as pessoas interessadas no teatro de ópera e em seus processos criativos: escritores, compositores, musicólogos, diretores de cena, gestores, produtores, jornalistas, educadores, cantores, pianistas, regentes e intérpretes em geral. Esta contratação se faz necessária pois o profissional assumirá o trabalho de curadoria e pesquisa para dar início à produção do evento. 1º parcela</t>
  </si>
  <si>
    <t>Aquisição de sistema de ponto para utilização pelos colaboradores.Faz-se necessário a aquisição da licença de uso de um aplicativo chamado "PontoTel" que possibilitará o acompanhamento mais próximo do ponto dos funcionários, além da localização de trabalho do mesmo. Atualmente, a Appa possui vários pontos de trabalho e um ponto fixo de marcação dificultaria o controle do ponto.aboradores da Appa - ano 2021.</t>
  </si>
  <si>
    <t>Contratação de equipe de profissional em montagem fina especializada, para a montagem e desmontagem da exposição "50 anos em 5 atos" que acontecerá na Grande Galeria Alberto da Veiga Guignard no Palácio das Artes. A exposição comemorativa dos 50 anos do Palácio das Artes acontecerá na Grande Galeria Alberto da Veiga Guignard entre os dias 12 de agosto a 14 de novembro de 2021.</t>
  </si>
  <si>
    <t>Guia de ISSQN referente ao RPA 1476 - Lívia Beatriz Ferreira Lopes</t>
  </si>
  <si>
    <t>INSS e INSS Patronal referente ao RPA 1476 - Lívia Beatriz Ferreira Lopes</t>
  </si>
  <si>
    <t>Guia de ISSQN referente ao RPA 1477 - Adriano Maciel Canabrava</t>
  </si>
  <si>
    <t>INSS e INS Patronal referente ao RPA 1477 - Adriano Maciel Canabrava</t>
  </si>
  <si>
    <t>INSS e INSS Patronal referente ao RPA 1478 - Victor Hugo Marques</t>
  </si>
  <si>
    <t>Concepção de Projeto Educativo para a exposição comemorativa de 50 anos do Palácio das Artes "50 anos em 5 atos" que acontecerá na Grande Galeria Alberto da Veiga Guignard / FCS, de 12 de agosto de 2021 a 14 de novembro de 2021 - Aditivo</t>
  </si>
  <si>
    <t>Coordenação e supervisão de programa educativo durante 3 meses para a exposição comemorativa de 50 anos do Palácio das Artes “50 anos em 5 atos”, que acontecerá na Grande Galeria Alberto da Veiga Guignard / FCS, de 12 de agosto a 14 de novembro de 2021. O serviço inclui treinamento e supervisão da equipe de monitores (6 pessoas), montagem e acompanhamento de escala de trabalho e visitas mediadas, divulgação de todas as ações educativas da exposição para escolas e instituições de ensino via mailing e redes sociais, prospecção de público, agendamento e coordenação de visitas mediadas, durante todo o período da exposição. Aditivo</t>
  </si>
  <si>
    <t>Contratação de profissional para edição de vídeos que seja responsável por pegar um material de professores e alunos produzidos nas escolas e editá-los.Justifica-se a contratação de um profissional, pois sua atuação impacta as atividades dos cursos complementares e atividades artísticas, uma vez que os vídeos editados servirão como documento e complemento pedagógico às aulas. O profissional realizará edição de apresentações artísticas, referentes às metas no Contrato de Gestão, e os vídeosde aulas abertas, rodas de conversa, aulas inaugurais e outras atividades do Cefart que são direcionadas para as redes sociais da FCS.</t>
  </si>
  <si>
    <t>Aquisição de licença de um sistema de gestão financeira e gestão de compras para os projetos da Appa.A Appa no ano de 2020 e 2021 contratou um desenvolvedor para a criação de um sistema customizado para o setor de compras. O sistema está em execução, com algumas limitações. Para tanto, será necessário procurar no mercado algumas opções de sistemas prontos (de prateleira) que apresentassem ferramentas de gestão, integrando tanto o setor de compras e projetos quanto o setor de contratos e compras. Para tanto, justifica-se a aquisição (aluguel) da licença de um sistema de gestão.</t>
  </si>
  <si>
    <t>DARF/PCC referente a nota fiscal 2138 - Ongsys Sistema Ltda</t>
  </si>
  <si>
    <t xml:space="preserve">Contratação de serviço de comunicação visual, sendo impressão e instalação de adesivos como textos, legendas, comunicação diversa e construção de lightbox personalizado, para compor da Exposição "50 anos em 5 atos" do Palácio das Artes. Detalhamento do material anexo no termo de referência.A exposição comemorativa dos 50 anos do Palácio das Artes acontecerá na Grande Galeria Alberto da Veiga Guignard entre os dias 12 de agosto a 14 de novembro de 2021. </t>
  </si>
  <si>
    <t>Serviço para contratação de espaço para a guarda de documentos da sede administrativos - 2º semestre de 2021.O serviço contempla a contratação de espaço para a guarda de documentos escriturais referente ao segundo semestre de 2021.</t>
  </si>
  <si>
    <t>Compra de 6 folhas de Gelatina Supergel, cores:#21 Âmbar Dourado (Goldem Amber)#22 Âmbar Escuro (Deep Amber)#388 Verde Luz de Gás (Gaslight Green)#93 Azul Esverdeado (Blue Green)#383 Azul Safira (Sapphire)#343 Rosa Neon (Neon Pink). Necessário a compra de 6 gelatinas para iluminação do Concerto Stabat Mater, dia 28/08 no Grande Teatro Cemig Palácio das Artes.</t>
  </si>
  <si>
    <t>Direito de Exibição do filme O HOMEM DO PAU BRASIL, dirigido por Joaquim Pedro de Andrade (BRA, 1981).O filme integra a programação da mostra Exagerados, e será exibido, durante a mostra entre os dias 09 e 29 de setembro de 2021 de forma presencial no Cine Humberto Mauro e também na plataforma virtual CineHumbertoMauroMais.com.</t>
  </si>
  <si>
    <t>Aquisição de plano de internet fixa para o espaço CTPF Andradas.Com o retorno das atividades presenciais e as ações de catalogação, faz-se necessária a instalação de uma internet no CTPF Andradas.</t>
  </si>
  <si>
    <t>Contratação de empresa especializada para prestação de serviço de TV CORPORATIVA / MURAL ELETRÔNICO. aContratação será licenças do Software de Digital Signage (4YouSee, plano Enterprise), para gerenciamento e exibição de conteúdos em vídeos e informativos</t>
  </si>
  <si>
    <t xml:space="preserve">Contratação de transporte de cópias em 35mm (para exibição presencial) e HD (para exibição online) dos filmes integrantes da programação da mostra Exagerados, Cinema Contra o Baixo Astral, que acontecerá entre os dias 09 e 29/09/2021 no Cine Humberto Mauro e na plataforma virtual CineHumbertoMauroMais. </t>
  </si>
  <si>
    <t>Contratação de um profissional para captação de som de entrevistas e ruídos com microfone. Este trabalho será para acompanhar captação de imagem e edição do vídeo coletivo da Cia de Dança para o dia 10 de outubro.</t>
  </si>
  <si>
    <t>Guia de ISSQN referente a nota fiscal 2021/38 -  Rodrigo Alves Moreira 91460212649</t>
  </si>
  <si>
    <t>Contratação de Taciano Soares , Atelie 23, para participação de uma live "Poéticas e Processos - Pedagogia de Grupo" com os professores e alunos do CEFART, que será transmitida no Youtube da FCS.</t>
  </si>
  <si>
    <t xml:space="preserve">ISSQN referente a nota fiscal 2021/95 - Logus Protection Patrimonial Ltda
</t>
  </si>
  <si>
    <t>INSS e INSS Patronal referente ao RPA 1504 - Livia Sabbag Da Silva Ramos</t>
  </si>
  <si>
    <t>DARF/IR referente RPA1504 - Livia Sabbag Da Silva Ramos</t>
  </si>
  <si>
    <t>Compra de 06 buquês para homenageados da formatura do 3º ano da Escola de Teatro.</t>
  </si>
  <si>
    <t>ISSQN referente ao RPA 1495 - Wagner Luiz Nardi</t>
  </si>
  <si>
    <t>DARF/IR referente ao RPA 1495 - Wagner Luiz Nardi</t>
  </si>
  <si>
    <t>INSS e INSS Patrona referente ao RPA 1495 - Wagner Luiz Nardi</t>
  </si>
  <si>
    <t>Guia de ISSQN referente a nota fiscal 2021/19 - Sergio Arruda Felicio</t>
  </si>
  <si>
    <t>Guia de ISSQN referente ao RPA 1475 - Luciana Campos Horta</t>
  </si>
  <si>
    <t>Contratação de 01 (um) fornecedor de equipamentos para projeção de vídeo para atender as demandas de montagem da exposição comemorativa de 50 anos do Palácio das Artes denominada “50 anos em 5 atos”, com previsão de abertura para o mês de julho de 2021, na Grande Galeria Alberto da Veiga Guignard / Fundação Clóvis Salgado</t>
  </si>
  <si>
    <t>Locação 2 tablets de 10 polegadas, 32GB de memória interna e wi-fi cada um, com instalação na Galeria Aberto da Veiga Guignard. Deverá ser entregue em agosto/2021 (data ainda a confirmar) com permanência no local de locação durante 3 meses.</t>
  </si>
  <si>
    <t>Montagem/desmontagem especializada em exposições de obras de arte para a exposição "Assim como os jardins..." da artista Mariana Palma.</t>
  </si>
  <si>
    <t>Guia de ISSQN referente a nota fiscal 2021/20 - Sergio Arruda Felicio</t>
  </si>
  <si>
    <t>Locação de equipamentos de iluminação e som, que serão instalados na fachada externa do Palácio das Artes e nas Salas / ambientes internos da Grande Galeria Alberto da Veiga Guignard em exposição comemorativa aos 50 anos do Palácio das Artes denominada "50 anos em 5 atos".Informações gerais sobre o serviço no termo de referência / edital de concorrência anexo ao processo.</t>
  </si>
  <si>
    <t>Locação de 02 computadores, conforme termo anexo, com previsão da locação: inicio de julho, com permanência de uso de 90 dias.</t>
  </si>
  <si>
    <t xml:space="preserve">INSS e INSS Patronal referente ao RPA 1492 - Guilherme Dias Da Silva Barreto
</t>
  </si>
  <si>
    <t xml:space="preserve">DARF/IR referente ao RPA 1492 - Guilherme Dias Da Silva Barreto
</t>
  </si>
  <si>
    <t xml:space="preserve">Contratação do instrutor/monitor Guilherme Dias para acompanhamento do público durante a visitação na exposição "Assim como os jardins..." da artista Mariana Palma e curadoria de Wagner Nardi, durante o período expositivo, 08 de outubro a 12 de dezembro de 2021, na Galeria Arlinda Correa Lima /FCS. Aditivo </t>
  </si>
  <si>
    <t>Impressão, plotagem e retirada de adesivos para exposição “Assim como os jardins…” de Mariana Palma, conforme descrição abaixo:Item 1 – texto institucional – 2 adesivos vinil leitoso fosco – 88 x 55cmItem 2 – ficha técnica – 2 adesivos vinil leitoso fosco – 88 x 55cmItem 3 - adesivo porta - adesivo recorte fosco rosa - 115 X 125 cmItem 4 - adesivo porta - adesivo recorte fosco rosa - 63,25 X 54,5 cmItem 5 - adesivo porta - adesivo recorte fosco rosa - 65 X 68,25 cmItem 6 - vitrine – adesivo vinil leitoso fosco - 300 x104cm</t>
  </si>
  <si>
    <t>ISSQN referente ao RPA 1493 - Camila Araújo De Oliveira Pinho</t>
  </si>
  <si>
    <t>DARF/IR referente ao RPA 1493 - Camila Araújo De Oliveira Pinho</t>
  </si>
  <si>
    <t>INSS e INSS Patronal  referente ao RPA 1493 - Camila Araújo De Oliveira Pinho</t>
  </si>
  <si>
    <t xml:space="preserve">Contratação da instrutora / monitora Camila Pinho para acompanhamento do público durante a visitação na exposição "Assim como os jardins..." da artista Mariana Palma e curadoria de Wagner Nardi, durante o período expositivo, 08 de outubro a 12 de dezembro de 2021, na Galeria Arlinda Correa Lima / FCS. Aditivo </t>
  </si>
  <si>
    <t>ISSQN referente ao RPA 1482 - Marise Dinis Sousa</t>
  </si>
  <si>
    <t>INSS e INSS Patronal  referente ao RPA 1482 - Marise Dinis Sousa</t>
  </si>
  <si>
    <t>ISSQN referente a NF 202128 - Arquipelago Ltda</t>
  </si>
  <si>
    <t>DARF/IR referente ao RPA 1508 -  Lindberg Souza Campos Filho</t>
  </si>
  <si>
    <t>INSS e INSS Patronal referente ao RPA 1508 -  Lindberg Souza Campos Filho</t>
  </si>
  <si>
    <t>Guia de ISSQN referente a nota fiscal 2021/127 -  Elisete Gomes Joaquim De Oliveira-me</t>
  </si>
  <si>
    <t>Contratação de Curadoria e Pesquisa de orientação pedagógica aos alunos que irão apresentar seus trabalhos do semestre na Mostra Chama da Escola de Artes Visuais.</t>
  </si>
  <si>
    <t>ISSQN referente ao câmbio - Processo 2380 - Khaunbiow Elom Kossi</t>
  </si>
  <si>
    <t>Contratação de serviço de audiodescrição -Adaptação do material produzido para faixa narrativa adicional para pessoas com deficiência visual, intelectual, dislexia e idosos, consumidores de meios de comunicação visual.</t>
  </si>
  <si>
    <t>Contratação de Leonardo Gontijo para palestra de abertura da programação do Ações Afirmativas - Acessibilidade 2021 - "Palestra-show - Afinal, onde está a deficiência?"</t>
  </si>
  <si>
    <t>Contratação de empresas para apoio na operação de higienização e acondicionamento dos figurinos utilizados nas apresentações do final do ano, sendo: dois profissionais para execução de serviço de lavagem, passagem e higienização de roupas e dois profissionais para execução de serviços de assistente auxiliar e apoio ao setor de acervo.</t>
  </si>
  <si>
    <t>Contratação de empresas para apoio na operação de higienização e acondicionamento dos figurinos utilizados nas apresentações do final do ano, sendo: dois profissionais para execução de serviço de lavagem, passagem e higienização de roupas e dois profissionais para execução de serviços de assistente auxiliar e apoio ao setor de acervo. Referente ao Termo Aditivo.</t>
  </si>
  <si>
    <t>Contratação de técnico de palco para auxiliar nas atividades de iluminação da montagem das cenas e ensaios do Concerto da OSMG presencial.</t>
  </si>
  <si>
    <t>Guia de ISSQN referente ao RPA 1471 - Fábio Silva Martins De Jesus</t>
  </si>
  <si>
    <t>DARF/IR referente ao RPA 1471 - Fábio Silva Martins De Jesus</t>
  </si>
  <si>
    <t>INSS e INSS Patronal referente ao RPA 1471 - Fábio Silva Martins De Jesus</t>
  </si>
  <si>
    <t>ISSQN referente ao RPA 1468 - Andrea Werner Silva Bonoli</t>
  </si>
  <si>
    <t>INSS e INSS Patronal referente ao RPA 1468 - Andrea Werner Silva Bonoli</t>
  </si>
  <si>
    <t>Contratação de empresa para captação de imagens. Necessário diárias de captação de imagens, divididas da seguinte forma: captação dos ensaios e registros da retomada das atividades presenciais da Orquestra Sinfônica de Minas Gerais, diária para entrevistas com os músicos, diária para coletar imagens da plateia no dia do concerto e depoimento do público. Edição de vídeo.</t>
  </si>
  <si>
    <t>ISSQN referente ao RPA 1485 - Eduardo Assis Martins</t>
  </si>
  <si>
    <t>INSS e INSS Patronal referente ao RPA 1485 - Eduardo Assis Martins</t>
  </si>
  <si>
    <t>Contratação de profissional para a coordenação geral e curadoria da Mostra Tátil, desenvolvendo, acompanhando e adequando os trabalhos dos 19 residentes, em diferentes áreas, para criar uma proposta uniforme para dialogar com o público-alvo. Acompanhar as montagens cênicas nos dias 01 e 2 de dezembro, coordenando o trabalho dos artistas com a equipe técnica dos teatro. Produção de briefing e material de divulgação junto a Ascom. Coordenação e organização de publicação com os trabalhos dos residentes. Orientação e acompanhamento da curadoria específica da exposição dos residentes das artes visuais na Galeria Maris´tela Tristão entre o dia 10 de dezembro a 10 de janeiro.</t>
  </si>
  <si>
    <t>Locação de TV LED – 32 pol ou maior, com entrada para pen drive e HDMI, bivolt, com suporte de parede.Incluir instalação imediata e desinstalação após o fim da exposição.Período de locação: até 20/12</t>
  </si>
  <si>
    <t>Guia de ISSQN referente a nota fiscal 2021/27 - Mylene Youssef A Vieira - Produções E Eventos Epp</t>
  </si>
  <si>
    <t>Contratação de Curadoria e Pesquisa de orientação pedagógica aos residentes que irão apresentar seus trabalhos na Mostra Tátil, o profissional trabalhará no acompanhamento pedagógico daprodução do texto curatorial, acompanhamento do processo de construção da exposição para seleção dos projetos e criação de um percurso expositivo.</t>
  </si>
  <si>
    <t>Produção de adesivo ploter fosco verde - 225 x 80 cm com impressão do grid de marcas em branco . O adesivo faz parte da sinalização da exposição que está no espaço Mari'Stella Tritão.</t>
  </si>
  <si>
    <t>Contratação de Waneska Cezar, professora para preparação dos bailarinos da Cia de Dança para novembro e dezembro sendo 12 aulas com horários a serem definidos</t>
  </si>
  <si>
    <t>Contratação de um profissional para realizar as filmagens da Mostra, incluindo 4 diárias para filmagem da Mostra, incluindo Mostra cênica, show da apresentação musical e da exposição. Dias 01, 02, 03 e 10 de dezembro, incluindo acompanhamento das montagens para making off</t>
  </si>
  <si>
    <t>Locação de TV LED – 32 pol ou maior, com entrada para pen drive e HDMI, bivolt, com suporte de parede para obra do artista Victor Galvão - nova doação do Acervo FCS. Duração: período expositivo - 30/11 a 26/12Instalação: 02/12/2021Retirada: 03/01/2022</t>
  </si>
  <si>
    <t>Locação de TV LED – 32 pol ou maior, com entrada para pen drive e HDMI, bivolt, com suporte de parede para obra do artista Victor Galvão - nova doação do Acervo FCS. Duração: período expositivo - 30/11 a 26/12Instalação: 02/12/2021Retirada: 03/01/2022. Aditivo</t>
  </si>
  <si>
    <t>ISSQN referente ao RPA 1517 - Jéssica Parreiras Marroques</t>
  </si>
  <si>
    <t>INSS e INSS Patronal referente ao RPA 1517 - Jéssica Parreiras Marroques</t>
  </si>
  <si>
    <t>ISSQN referente ao RPA 1486 - Jéssica Parreiras Marroques</t>
  </si>
  <si>
    <t>INSS e INSS Patronal referente ao RPA 1486 - Jéssica Parreiras Marroques</t>
  </si>
  <si>
    <t>Aquisição de cabos, grampos e esticadores para construção de varal no CTPF: 60 metros de cabo de aço revestido 3/16, 4 esticadores ,4 chumbadores com argola ou gancho. A montagem do varal será de responsabilidade da equipe de manutenção da Fundação Clóvis Salgado.ustifica-se a construção de varal de roupas, para atender à demanda de higienização/secagem de figurinos do acervo do CTPF.</t>
  </si>
  <si>
    <t>Contratação da monitoraVictória Sofia Lúcio Silvapara acompanhamento do público durante a visitação na exposição "Acervo FCS - Cidade Imaginária", durante o período expositivo, 03 de dezembro a 31 de dezembro de 2021, na Pequena Galeria /FCS.</t>
  </si>
  <si>
    <t xml:space="preserve">Plotagem de sinalização da exposição Cidades Imaginárias na Pequena Galeria do Palácio das Artes. Fornecedor deve produzir, instalar e retirar os adesivos. A plotagem deve ser feita no local na quinta-feira 02/12. </t>
  </si>
  <si>
    <t>ISSQN referente a nota fiscal 2021/651 - Flag Impressao Digital Ltda</t>
  </si>
  <si>
    <t>ISSQN referente ao RPA 1506 - Kênia E Silva Dias</t>
  </si>
  <si>
    <t>DARF/IR referente ao RPA 1506 - Kênia E Silva Dias</t>
  </si>
  <si>
    <t>INSS e INSS Patronal referente ao RPA 1506 - Kênia E Silva Dias</t>
  </si>
  <si>
    <t>Contratação da monitora Luiza Poeiras Amorim para acompanhamento do público durante a visitação na exposição "Acervo FCS - Cidade Imaginária", durante o período expositivo, 03 de dezembro a 31 de dezembro de 2021, na Pequena Galeria /FCS.</t>
  </si>
  <si>
    <t>Contratação de técnico de palco para os eventos da Orquestra Sinfônica de Minas Gerais em dezembro 2021.</t>
  </si>
  <si>
    <t>ISSQN referente ao RPA 1496 - Paulo Ricardo Botelho Cordeiro</t>
  </si>
  <si>
    <t>INSS e INSS Patronal  referente ao RPA 1496 - Paulo Ricardo Botelho Cordeiro</t>
  </si>
  <si>
    <t>ISSQN referente a nota fiscal 2022/2 - Mylene Youssef A Vieira - Produções E Eventos Epp</t>
  </si>
  <si>
    <t>ISSQN  referente ao pagamento de câmbio do processo 2325 - Dénètem Touam Bona</t>
  </si>
  <si>
    <t>Contratação de Cenografia para preparação e montagem da exposição do vídeo "Os Ajudantes" da artista Sara Ramo na Galeria Genesco Murta. Elementos cenográficos</t>
  </si>
  <si>
    <t>Aluguel de equipamentos de som e projeção para a exposição "Sara Ramo - Os Ajudantes".</t>
  </si>
  <si>
    <t xml:space="preserve">Debatedor do filme "Funan" (França, 2017), longa-metragem de animação dirigido por Danis Do, no dia 15/12/2021 às 16h, presencialmente, no Cine Humberto Mauro. </t>
  </si>
  <si>
    <t>INSS e INSS Patronal  referente ao RPA 1507 - Alexandre Guilherme De Rabelo Campos</t>
  </si>
  <si>
    <t>ISSQN referente ao RPA 1507 - Alexandre Guilherme De Rabelo Campos</t>
  </si>
  <si>
    <t xml:space="preserve">Contratação de serviço de impressão e instalação de plotagem para os textos institucionais da exposição da Mostra Tátil da Residência. </t>
  </si>
  <si>
    <t xml:space="preserve">Impressão, plotagem e retirada de adesivos para a exposição"Los Ayudantes" da Artista Sara Ramo, que acontece na Galeria Genesco Murta de 10 a 31 de dezembro de 2021. </t>
  </si>
  <si>
    <t>Guia de ISSQN referente ao RPA 1499 - Graciela Pereira De Souza</t>
  </si>
  <si>
    <t>INSS e INSS Patronal  referente ao RPA 1499 - Graciela Pereira De Souza</t>
  </si>
  <si>
    <t>Compra de material de consumo / higiene e copa, para atender a equipe do CTPF, em demanda especial de produção de ópera:Café - equipe da ópera Viramundo</t>
  </si>
  <si>
    <t>Contratação de auditoria externa para as contas do Contrato de Gestão e Termo de Parceria.</t>
  </si>
  <si>
    <t>Compra dos  materias diversos para atender a equipe do CTPF, em demanda especial de produção de ópera.</t>
  </si>
  <si>
    <t>ISSQN referente ao RPA 1505 - Helena Cristina Pereira Jorge</t>
  </si>
  <si>
    <t>INSS e INSS Patronal referente ao RPA 1505 - Helena Cristina Pereira Jorge</t>
  </si>
  <si>
    <t>Contratação de Fotógrafo para realizar registro fotográfico dos figurinos no Palácio das Artes, nos dias 20 e 21 de dezembro (datas do evento).O profissional deverá possuir equipamento fotográfico e/de iluminação e posteriormente entregar as imagens tratadas e salvas em CD para arquivo do CTPF.</t>
  </si>
  <si>
    <t>ISSQN referente a nota fiscal 2021/1 - Instituto Fernando Sabino</t>
  </si>
  <si>
    <t>ISSQN referente a nota fiscal 2021/168 - Contorno Áudio E Vídeo Ltda</t>
  </si>
  <si>
    <t>Contratação de Antonio Ribeiro, profissional para adaptação e transposição da obra literária para o libreto de uma pequena ópera, referente ao módulo: Criação dos libretos e composição das óperas do Ateliê de Criação da Temporada de Ópera online 2021.</t>
  </si>
  <si>
    <t>Serviço de restauração em obra danificada durante o período expositivo de " Assim como os Jardins.." da artista Mariana Palma. O quadro, que ficou exposto de 04 a 12 de dezembro na Galeria Arlinda Correa Lima, recebeu uma mancha e precisou de ser avaliado e reparado por uma laudista especialista em conservação e restauração</t>
  </si>
  <si>
    <t>Contratação de profissional especializado em diagramação e Arte Gráfica Publicação Final (Dossiê Programa de Residência em Pesquisas Artísticas - Cefart/FCS - 2021). A mostra propõe o compartilhamento de trabalhos finais das pesquisas realizadas ao longo de um ano pelos residentes do programa, e também será publicada no formato virtual, por isso justifica-se a contratação de um profissional capacitado para produzir todo esse material.</t>
  </si>
  <si>
    <t>Contratação de Maria Pompeia pianista acompanhadora das aulas de balé clássico para preparo técnico dos bailarinos.</t>
  </si>
  <si>
    <t>Contratação de empresa de gestão de hardware e Redes de computadores durante o ano 2022.. Prestação de serviços técnicos de manutenção de hardware e redes, preventiva, preditiva e corretiva, visando garantia de melhor desempenho do servidor e estações de trabalho em atendimento às necessidades do trabalho, com acesso remoto ilimitado. Parcela 01</t>
  </si>
  <si>
    <t>Contratação de empresa de gestão de hardware e Redes de computadores durante o ano 2022.. Prestação de serviços técnicos de manutenção de hardware e redes, preventiva, preditiva e corretiva, visando garantia de melhor desempenho do servidor e estações de trabalho em atendimento às necessidades do trabalho, com acesso remoto ilimitado. Parcela 02</t>
  </si>
  <si>
    <t>Contratação de empresa de gestão de hardware e Redes de computadores durante o ano 2022.. Prestação de serviços técnicos de manutenção de hardware e redes, preventiva, preditiva e corretiva, visando garantia de melhor desempenho do servidor e estações de trabalho em atendimento às necessidades do trabalho, com acesso remoto ilimitado. Parcela 03</t>
  </si>
  <si>
    <t>Direção Artística musical dos áudios dos cantores do CLMG e músicos Instrumentistas da OSMG, para elaboração do video coletivo da OSMG e Coral Lírico de Minas Gerais. Conteúdos gerados pelos artistas em formato de audio para exibição na internet do video coletivo OSMG e CLMG</t>
  </si>
  <si>
    <t>IR retido férias Coordenador Administrativo - Flávio César Pereira</t>
  </si>
  <si>
    <t>Licenciamento da obra "Os Ajudantes" da artista Sara Ramo para exibição em exposição de mesmo nome que acontecerá no Palácio das Artes, na Galeria Genesco Murta, de 10 a 31 de dezembro de 2021. Título da obra:'Os Ajudantes (Los Ayudantes)', 2015./ Técnica: Video HD, color, audio 5.1. / Duração:19’26”.</t>
  </si>
  <si>
    <t>Contratação de Waneska Cezar, professora para preparação dos bailarinos da CDPA em janeiro de 2022, sendo 6 aulas com horários a serem definidos.</t>
  </si>
  <si>
    <t>Compra de 2 Rolos de Plástico Bolha-1,30mtrs x 100 Metros -Cor: transparente -Medida: 1,30m x 100 Metros. Material necessário para proteção, manutenção e transporte do Elefante Cênico HARI que fez parte da exposição de 50 anos da FCS.Plástico bolha para repor o material emprestado com a GEAVI para a desmontagem da exposição do HARI.</t>
  </si>
  <si>
    <t>Contratação de Músico instrumentista fagotista para tocar o primeiro fagote e compor o naipe das mateiras na gravação do video coletivo OSMG e CLMG, para APRESENTAÇÕES E ENSAIOS NO MÊS DE DEZEMBRO de 2021 e ensaios e apresentações no mês de FEVEREIRO DE 2022.</t>
  </si>
  <si>
    <t>ISSQN referente a nota fiscal 2022/1 - Unicusto Limpeza Em Eventos Ltda</t>
  </si>
  <si>
    <t>INSS referente a nota fiscal 2022/1 - Unicusto Limpeza Em Eventos Ltda</t>
  </si>
  <si>
    <t xml:space="preserve"> Locação de 01 caçamba para executar a limpeza dos entulhos deixados em ocasião da produção da ópera "Viramundo", no CTPF Andradas. Retirada de entulhos de madeira, caixas de papelão e outros resíduos.</t>
  </si>
  <si>
    <t>Prestação de serviços de Higienização: prestação de serviços na lavanderia do Centro Técnico de Produção e Formação (CTPF) para higienização dos figurinos e acondicionamento do acervo da Fundação. 1ª parcela</t>
  </si>
  <si>
    <t>Contratação de empresa de Telecomunicação para locação e suporte em PABX utilizado pelos colaboradores da Appa em atendimento às demandas.</t>
  </si>
  <si>
    <t>Contratação de fornecedor que disponibilize profissional ou atue diretamente como encarregado em prestar apoio administrativo à coordenação executiva da secretaria escolar quanto ao acompanhamento das atividades diárias da secretaria; digitação e inserção de dados de alunos e professores no sistema acadêmico, atendimento ao público; orientações gerais aos alunos e sobre processos pedagógicos; prestar apoio ao atendimento virtual dos alunos e professores; recepcionar, informar e esclarecer dúvidas a toda comunidade escolar; diagnosticar necessidades de diferentes públicos da escola.</t>
  </si>
  <si>
    <t>Contratação de Seguros de Responsabilidade Civil (RC) e de Acidentes Pessoais (AP) para a exposição Magister Raffaello desde sua montagem até a desmontagem.</t>
  </si>
  <si>
    <t>Contratação de fornecedor que disponibilize profissional ou atue diretamente como especialistaem Tecnologia da Informação com conhecimento em sistemas acadêmicos, sistema Moodle e outrasferramentas de ensino a distância para auxiliar os professores do CEFART na gestão das aulasvirtuais; auxiliar os alunos em relação a acessos e cadastros, facilidade na digitação e na elaboraçãode relatórios. Parcela 01</t>
  </si>
  <si>
    <t>Contratação de fornecedor que disponibilize profissional ou atue diretamente como especialistaem Tecnologia da Informação com conhecimento em sistemas acadêmicos, sistema Moodle e outrasferramentas de ensino a distância para auxiliar os professores do CEFART na gestão das aulasvirtuais; auxiliar os alunos em relação a acessos e cadastros, facilidade na digitação e na elaboraçãode relatórios.  Parcela 02</t>
  </si>
  <si>
    <t>ISSQN referente a nota fiscal 2021/273138 - Consórcio Ótimo de Bilhetagem Eletrônica</t>
  </si>
  <si>
    <t>ISSQN referente a nota fiscal 2021/309931 - Consórcio Operacional Transporte Coletivo</t>
  </si>
  <si>
    <t>ISSQN referente a nota fiscal 2021/296189 - Consórcio Operacional Transporte Coletivo</t>
  </si>
  <si>
    <t>Contratação de profissional selecionado no edital de monitoria da APPA para acompanhamento do público durante a exposição "Magister Raffaello" na Grande Galeria Alberto da Veiga Guignard.</t>
  </si>
  <si>
    <t>Contratação de profissional selecionado no edital de monitoria da APPApara acompanhamento da exposição "Magister Raffaello" na Grande Galeria Alberto da Veiga Guignard</t>
  </si>
  <si>
    <t>Contratação de 04 serviços de afinação de piano para os pianos de concertos e ensaios pertecente ao patrimonio da OSMG, sendo 03 Afinações nos piano palco e 01 afinação no piano da sala de ensaios OSMG.</t>
  </si>
  <si>
    <t>2300 escápulas em L de 6mm para montagem de obra de arte fixada em parede em uma das exposições selecionadas pelo "2º Prêmio Décio Noviello de Artes Visuais e Fotografia".</t>
  </si>
  <si>
    <t>Contratação de profissionalselecionado no edital de monitoria da APPApara acompanhamento do público durante a exposição "Magister Raffaello" na Grande Galeria Alberto da Veiga Guignard.</t>
  </si>
  <si>
    <t>Contratação de monitor, selecionado no edital de monitoria da APPA para acompanhamento da exposição "Magister Raffaello" na Grande Galeria Alberto da Veiga Guignard.</t>
  </si>
  <si>
    <t>Contratação de um profissional para edição de vídeos, realização de lives e webinários. Serviços previstos para 04 meses a contar do dia 03 de janeiro.</t>
  </si>
  <si>
    <t>Contratação de um designer gráfico com experiência comprovada na área. Os serviços serão prestados por 04 meses.</t>
  </si>
  <si>
    <t>Licenciamento de arranjo de partitura para apresentação da OSMG e CLMG.</t>
  </si>
  <si>
    <t>Tinta para preparação das galerias para montagem das quatro exposições selecionadas pelo edital "2º Prêmio Décio Noviello de Artes Visuais e de Fotografia", sendo: 04 latas de tinta cor branco neve de 18 litros.</t>
  </si>
  <si>
    <t>DARF/IR referente ao recibo de - Lucas Antônio Pereira Morais</t>
  </si>
  <si>
    <t>Pacote de 20 plotagens da vitrine de programação do Cine Humberto Mauro / FCS, incluindo impressão 300 x 100 cm colorida em adesivo fosco, instalação e retirada um cada uma das ocasiões que o adesivo precisar ser impresso e instalado na vitrine do cinema, serão 20 plotagens durante todo o ano de 2022.</t>
  </si>
  <si>
    <t>Contratação de fornecedor que disponibilize profissional ou atue diretamente como montador/carregador para acompanhamento das atividades complementares e regulares do CEFART, montagem de salas, suporte técnico aos professores e alunos, carregamento e transporte de materiais, instrumentos e recursos pedagógicos, desmontagem das salas, manutenção de equipamentos e produção das atividades artísticas.</t>
  </si>
  <si>
    <t>Criação de identidade visual e desenvolvimento de ambientação para as galerias (espaços expositivos), peças gráficas e web para divulgação para as quatro exposições selecionadas no edital "2º Prêmio Décio Noviello de Artes Visuais e Fotografia" e, ainda, a diagramação dos catálogos das exposições.</t>
  </si>
  <si>
    <t>Transporte (entrega e devolução) de obras de arte para a exposição“Quero dançar sobre as ruínas dos reinos da escuridão”, deRicardo de Almeida Reis "Erre Erre", selecionada no edital "2º Prêmio Décio Noviello de Artes Visuais e Fotografia" e que estará em período expositivo na galeria Arlinda Corrêa Lima (palácio da artes) no período de 20/01/2022 a 13/03/2022 conforme logística de transporte anexa ao processo</t>
  </si>
  <si>
    <t>Transporte para devolução da obra "Maquete de Teatro Italiano - de Raul Belém Machado", dos objetos de cena e dos figurinos que fizeram parte da instalação artística na exposição comemorativa de 50 anos do Palácio das Artes "50 anos em 5 atos" e de andaimes para montagem de exposição no CâmeraSete - Casa da Fotografia de Minas Gerais,</t>
  </si>
  <si>
    <t>Contratação de serviço edição e captação de imagem para vídeo artístico coletivo da OSMG e CLMG.</t>
  </si>
  <si>
    <t>Contratação de caminhão baú com altura do baú de aproximadamente 2,80 m para transportar materiais, tais como, cenários, figurinos e adereços cênicos, considerando os trechos:-&amp;gt; CTP Marzagão x FCS-&amp;gt; CTP Andradas x FCS-&amp;gt; FCS x CTP Andradas x Marzagão</t>
  </si>
  <si>
    <t>Contratação de Maestro Gabriel Rhein-Schirato para Direção Musical e Regência de ensaios e apresentações da montagem de 5 óperas criadas no Ateliê de Criação da Academia de Ópera - Temporada de Ópera On-line 2021 .</t>
  </si>
  <si>
    <t>Contratação de Ramon Mundin como solista para apoio as ações que integram a Temporada de Óperas de 2021.</t>
  </si>
  <si>
    <t>Contratação de assistente de figurinista em atendimento à produção dos figurinos da montagem das operetas do Ateliê.</t>
  </si>
  <si>
    <t>Contratação de Cibele Lauria como assistente de Direção de Encenação para temporada de óperas de 2021</t>
  </si>
  <si>
    <t>Contratação de profissional para elaboração e a partir de partitura musical e operação de legenda do espetáculo, sendo: -&amp;gt; 04 Diárias - 02 Ensaios e 02 Apresentações, dias 17 e 18, 20 e 21/12,.</t>
  </si>
  <si>
    <t>Impressão de postal,formato é 150 x 100 mm, colorido, frente de verso e sugerimos o papel Triplex 280 ou 370 gramas. Quantidade: 2.000 exemplares.- Impressão de placas para porta dos camarins, tamanho 4. Pode ser papel ofício normal mas com impressão colorida e de boa qualidade.</t>
  </si>
  <si>
    <t>Contratação de costureira responsável por costurar todos os trajes do espetáculo a partir do comando da contramestra do espetáculo Viramundo - montagem do Ateliê de Criação,Temporada de ópera online 2021.</t>
  </si>
  <si>
    <t>Contratação de cantor lírico Jordani Messias, para Temporada de Óperas de 2021.</t>
  </si>
  <si>
    <t>Serviços de cartório</t>
  </si>
  <si>
    <t xml:space="preserve">Contratação de profissional para apoio na digitação e edição de processos de compras e contratações, de cadastros para base de dados e controles do projeto. Aditivo </t>
  </si>
  <si>
    <t>Contratação de profissional para apoio na digitação e edição de processos de compras e contratações, de cadastros para base de dados e controles do projeto.Aditivo</t>
  </si>
  <si>
    <t>Locação de 01 computador, conforme termo anexo. Previsão da locação: inicio de julho, com permanência de uso de 90 dias.</t>
  </si>
  <si>
    <t xml:space="preserve">Contratação de profissional para digitação e edição de processos de compras e contratações, de cadastros para base de dados e controles do projeto. </t>
  </si>
  <si>
    <t>Contratação de servicos de locação de impressoras multifuncionais em atendimento as demandas administrativas na sede da Appa - ano 2022.</t>
  </si>
  <si>
    <t>Contratação de profissional para apoio administrativo, no setor de processos, em atendimento às atividades da APPA.</t>
  </si>
  <si>
    <t>Contratação de profissional para apoio na digitação e edição de processos de compras e contratações, de cadastros para base de dados e controles do projeto.</t>
  </si>
  <si>
    <t>Contratação de profissional habilitado para desenvolver atividades no setor de Contratos.</t>
  </si>
  <si>
    <t>Prestação de serviços Técnicos em Acervo e ou Higienização: Acompanhamento e acondicionamento do acervo do Centro Técnico de Produção e Formação – CTPF.</t>
  </si>
  <si>
    <t>Contratação de profissional independente para apoio nas atividades de gestão de tecnologia de informação interna da Appa - Hardware e Software.</t>
  </si>
  <si>
    <t>Contratação de Produtor Executivo para atuar durante as etapas de pré-produção, produção e pós produção das exposições de artes visuais que ocorrerão nos espaços expositivos da FCS de janeiro a abril de 2022.</t>
  </si>
  <si>
    <t xml:space="preserve">Contratação de fornecedor que disponibilize profissional ou atue diretamente na área de produção cultural, encarregado de viabilizar e acompanhar a pré-produção e produção de todas as mostras, recitais, espetáculos, ensaios e demais apresentações artísticas do CEFART. </t>
  </si>
  <si>
    <t>Contratação de prestador de serviços para digitação, preenchimento de planilhas, elaboração de relatórios bem como auxiliar o manuseio e preparo de documentos para o setor de Comunicação.</t>
  </si>
  <si>
    <t>Contratação de profissional pra digitação de controles financeiros, preenchimento de planilhas, bem como auxiliar de manuseio e preparo de documentos para prestação de contas e arquivamento interno.</t>
  </si>
  <si>
    <t>Contratação de designer gráfico para criação e desenvolvimento de peças gráficas, para atuação na divulgação das atividades da Fundação Clóvis Salgado - ano 2022.</t>
  </si>
  <si>
    <t>Contratação de fornecedor de serviços administrativos e atendimento no balcão de informações na Fundação Clóvis Salgado.</t>
  </si>
  <si>
    <t>Serviço de Produção de Programação para atender as demandas relativas às mostras de cinema produzidas no Cine Humberto Mauro - FCS durante o período de vigência do contrato (janeiro a abril de 2022).</t>
  </si>
  <si>
    <t>Serviço de Produção Geral para atender as demandas relativas às mostras de cinema produzidas no Cine Humberto Mauro - FCS durante o período de vigência do contrato (janeiro a abril de 2022).</t>
  </si>
  <si>
    <t>Serviço de Produção Técnica, Autoração e Legendagem para atender as demandas relativas às mostras de cinema produzidas no Cine Humberto Mauro - FCS durante o período de vigência do contrato (janeiro a abril de 2022).</t>
  </si>
  <si>
    <t>Montagem especializada em exposições artísticas para montagem e desmontagem das quatro 4 exposições selecionadas pelo edital "2º Prêmio Décio Noviello de Fotografia e de Artes Visuais", que acontecerão nas galerias Genesco Murta e Arlinda Correa Lima (Palácio das Artes) e no CâmaraSete - Casa da Fotografia de Minas Gerais no período de 11 de janeiro a 13 de março de 2022.</t>
  </si>
  <si>
    <t>Aquisição de material de limpeza e higienização do acervo do CTPF - 10 galões (3L) de sabão líquido, 04 unidades de detergente,06 galões (5L) de desinfetante, 05 pacotes de saco de lixo 50l/10kg com 30 unidades, 03 pacotes de saco de lixo 30l/6kg com 50 unidades e 01pacote de papel sulfite A4 75g c/500 folhas</t>
  </si>
  <si>
    <t xml:space="preserve">Conservado/ restaurador (laudista) para confecção e conferência de laudo técnico de estado de conservação de obras de arte das obras que integram as exposições "Do que fomos feitos e o que deixamos”, deJoão Angelini Mota Campos, e“Campo de Passagem”, deMatheus Dias Aguiar selecionadas no edital "2º Prêmio Décio Noviello de Artes Visuais e Fotografia". Os laudos deverão ser confeccionados / conferidos na montagem das exposições e conferidos na desmontagem, </t>
  </si>
  <si>
    <t>Contratação de apoio para o Setor de Comunicação para digitar e organizar documentos, registrar dados em planilhas, entre outras atividades correlatas.</t>
  </si>
  <si>
    <t xml:space="preserve">Impressão de programas para portfólio dos residentes e envio de prestação de contas para a Fapemig. </t>
  </si>
  <si>
    <t>Contratação de professor para ministrar o CursoComplementar"Prática e performance para instrumentos de cordas friccionadas" para a Escola de Música do Cefart.</t>
  </si>
  <si>
    <t>Prestação de serviços de assessoria em planejamento e implantação de projetos para a Fundação Clóvis Salgado - FCS, durante 04 meses.</t>
  </si>
  <si>
    <t>Serviço de criação de identidade visual para a exposição "Magister Raffaello", incluindo peças de sinalização da Grande Galeria Alberto da Veiga Guignard e da fachada do Palácio das Artes para a exposição.</t>
  </si>
  <si>
    <t>Contratação de ponto de internet para atender a grande galeria do Palácio das Artes em relação às necessidades da exposição Raffaello. A velocidade de upload deve ser no mínimo de 35Mb.Duração: 60 dias apartir do dia: 03/01/2022. Obs.: a internet deve chegar via cabo, não é necessário que tenha wi-fi.</t>
  </si>
  <si>
    <t>Impressão colorida e encadernação de relatório final de prestação de contas da execução do 23º FestcurtasBH para assinatura do presidente da APPA e posterior envio para oServiço de Cooperação e Ação Culturalpara o Estado de MG -Embaixada da França no Brasil, instituição apoiadora da realização do 23º FestcurtasBH. Arquivo para impressão anexo.</t>
  </si>
  <si>
    <t>Coordenação de programação e curadoria para o 23º Festcurtas BH. A prestadora de serviços será responsável pela organização geral da dinâmica da comissão de seleção, que seleciona os filmes a serem exibidos no23º Festcurtas BH e deverá ser contratada pelo período de nove meses. Aditivo</t>
  </si>
  <si>
    <t>Contratação de profissional selecionado no edital de monitoria da APPA para acompanhamento do público durante exposição "Magister Raffaello" na Grande Galeria Alberto da Veiga Guignard.</t>
  </si>
  <si>
    <t>Contratação para prestação de serviços de gestão de projetos.</t>
  </si>
  <si>
    <t>Confecção de mobiliário para montagem de cenografia para as exposições selecionadas no edital "2º Prêmio Décio Noviello de Artes Visuais e Fotografia" conforme especificações em termo de referência anexo ao processo</t>
  </si>
  <si>
    <t>Locação de mesa de iluminação para uso no Grande Teatro Cemig Palácio das Artes pelo período de 17 de janeiro a 28 de fevereiro de 2022.</t>
  </si>
  <si>
    <t>Contratação de revisor de textos, com experiência comprovada na área.Os serviços serão prestados por 04 meses.</t>
  </si>
  <si>
    <t>Contratação de produtor especializado que fará o acompanhamento da montagem técnica da exposição "Os Ajudantes", de Sara Ramo na Galeria Genesco Murta.</t>
  </si>
  <si>
    <t>Intérprete de libras para tradução simultânea dos debates com realizadores contemplados no "7º BDMG Cultural/FCS de Estímulo ao Curta-Metragem de Baixo Orçamento" e do curso"Cinema de Invenção, práticas comunitárias de realização".</t>
  </si>
  <si>
    <t>Contratação de profissional especializado para o serviço de editoração de Publicação Final (Dossiê Programa de Residência em Pesquisas Artísticas - Cefart/FCS - 2021)</t>
  </si>
  <si>
    <t>Contratação de professor para ministrar o CursoComplementar"Expressão Vocal/Canto"na modalidadePresencial, para atender a demanda da escola de Teatro do Cefart.</t>
  </si>
  <si>
    <t>Contratação de técnico de palco diarista para atender as demandas dos eventos do Grande Teatro do Palácio das Artes durante a temporada de 17/01/22 a 15/02/22, dando suporte na parte de som e iluminação</t>
  </si>
  <si>
    <t>Serviço para contratação de espaço para a guarda de documentos da sede administrativos - 1º semestre de 2022.</t>
  </si>
  <si>
    <t>Contratação de professor para ministrar o Curso Complementar "Novas Mídias na Arte Contemporânea" para atender a demanda da Escola de Artes Visuais.</t>
  </si>
  <si>
    <t>Serviços de assessoria jurídica - ano 2022.</t>
  </si>
  <si>
    <t>Contratação de profissional para Direção, composição coreográfica e acompanhamento dos ensaios do Espetáculo de Formatura do 3o da Escola de Dança do Cefart.</t>
  </si>
  <si>
    <t>Contratação de Professor para ministrar o Curso Expressão Corporal para a Escola de Teatro do Cefart.</t>
  </si>
  <si>
    <t>Coordenação de produção para o 23º Festcurtas BH. O prestador de serviços será responsável por coordenar a logística e desenho de produção para a realização da 23ª edição do festival, incluindo a finalização e pós-evento e deverá ser contratado pelo período de 9 meses. Aditivo</t>
  </si>
  <si>
    <t>Serviço de plotagem para as exposições do 2º Prêmio Décio Noviello de Artes Visuais e Fotografia</t>
  </si>
  <si>
    <t xml:space="preserve">Locação de equipamentos eletrônicos audiovisuais para a exibição de obras das exposições do 2º Prêmio Décio Noviello de Fotografia e Artes Visuais. </t>
  </si>
  <si>
    <t>Contratação de ferramenta para crescimento de perfil no Instagram.</t>
  </si>
  <si>
    <t>Contratação de cachês artísticos para Regente/Maestro titular da Orquestra Sinfônica de Minas Gerais (OSMG) para a direção e desenvolvimento dos repertórios artísticos, ensaios, apresentações, óperas e eventos da orquestra sendo presenciais ou virtuais.</t>
  </si>
  <si>
    <t>Contratação de 3 contas do Zoom para realização de aulas virtuais no Cefart. As salas são necessárias para a realização de até 5 salas simultâneas. As escolas tem tido uma demanda crescente por salas virtuais, e noticias recentes indicam que o google Meet será pago em breve</t>
  </si>
  <si>
    <t>Contratação de monitora para acompanhamento do público durante a exposição "Acervo FCS - Cidade Imaginária" na Pequena Galeria do Palácio das Artes. A fornecedora substituirá à monitora Luiza Amorim (processo 2551 aditivo), afastada por questões médicas.</t>
  </si>
  <si>
    <t>Contratação de profissional responsável pela produção e também pela assistência de palco da Mostra de Tecnologia da Cena, previsto para ser realizado em Fevereiro.</t>
  </si>
  <si>
    <t>Contratação de ministrante para a Aula Aberta "A Carreira do Músico Militar" para a Escola de Música do Cefart.</t>
  </si>
  <si>
    <t>Contratação de ministrante para a Aula Aberta "A Carreira do Músico Erudito" para a Escola de Música do Cefart.</t>
  </si>
  <si>
    <t>Contratação de professor para ministrar o Curso Complementar "Reconhecendo gêneros da música brasileira" para a Escola de Música do Cefart.</t>
  </si>
  <si>
    <t>Locação de equipamento audiovisual: 01 media players HDMI Full HD 1080p. Ele será conectado a um projetor para exibir uma obra do artista Erre Erre na exposição do2º Prêmio Décio Noviello. Período da locação: 24 de janeiro a 06 de março de 2022.</t>
  </si>
  <si>
    <t>Contratação do monitor Diogo Vieira para acompanhamento do público durante a visitação na exposição "Campo de Passagem", durante o período expositivo, no período de 20 de janeiro de 2022 a 11 de março de 2022, na CâmeraSete– Casa da Fotografia de Minas Gerais.</t>
  </si>
  <si>
    <t>Contratação de ministrante para a AulaAberta "Teatro Musical: carreira e oportunidades na área" para a Escola de Música do Cefart.</t>
  </si>
  <si>
    <t>Contratação de seguro de Responsabilidade Civil para atender as exposições do 2º Prêmio Décio Novielo de Artes Visuais e Fotografia.</t>
  </si>
  <si>
    <t xml:space="preserve">Compra de exaustor para manutenção corretiva do equipamento de projeção do Cine Humberto Mauro </t>
  </si>
  <si>
    <t>CEFART Apoio à formação e extensão da Escola de Dança</t>
  </si>
  <si>
    <t>CEFART Apoio à formação e extensão da Escola de Música</t>
  </si>
  <si>
    <t>Gestão do CTP Marzagão</t>
  </si>
  <si>
    <t>CEFART Apoio às ações culturais formativas e de extensão</t>
  </si>
  <si>
    <t>DIPRO Apoio à realização das exposições da FCS</t>
  </si>
  <si>
    <t>CEFART Apoio às ações do CTP</t>
  </si>
  <si>
    <t>CEFART Apoio à formação e extensão da Escola de Tecnologia do Espetáculo</t>
  </si>
  <si>
    <t>DIART Apoio à produção artística da Orquestra Sinfônica de Minas Gerais</t>
  </si>
  <si>
    <t>DIPRO Mostras Especiais</t>
  </si>
  <si>
    <t>DIART Apoio à produção artística da Cia de Dança Palácio das Artes</t>
  </si>
  <si>
    <t>CEFART Apoio à formação e extensão da Escola de Teatro</t>
  </si>
  <si>
    <t>CEFART Apoio à formação e pesquisa do Programa de Residência em Pesquisas Artísticas</t>
  </si>
  <si>
    <t>CEFART Apoio à formação e extensão da Escola de Artes Visuais</t>
  </si>
  <si>
    <t>DIPRO História Permanente do Cinema</t>
  </si>
  <si>
    <t>Comunicação dos programas e atividades (condicionada à captação)</t>
  </si>
  <si>
    <t>Processo  564/2020 - Cub3 Inteligência Web Ltda</t>
  </si>
  <si>
    <t>Processo 528/2020 - Oi móvel S.A</t>
  </si>
  <si>
    <t>Processo 1142 -  Loggi Tecnologia LTDA</t>
  </si>
  <si>
    <t>Processo 907/2020 - Flag Impressão Digital Ltda</t>
  </si>
  <si>
    <t>Prefeitura de Belo Horizonte</t>
  </si>
  <si>
    <t>Processo 1064/2020 - Flag Impressao Digital Ltda</t>
  </si>
  <si>
    <t xml:space="preserve">Processo 839 - Castelli E Machado Tecnologia Da Informacao Ltda
</t>
  </si>
  <si>
    <t>Cemig Distribuição S.A</t>
  </si>
  <si>
    <t xml:space="preserve">Companhia de Saneamento de Minas Gerais </t>
  </si>
  <si>
    <t>VHSR Imóveis Eireli</t>
  </si>
  <si>
    <t>Telefônica Brasil S.A</t>
  </si>
  <si>
    <t>TIM S.A</t>
  </si>
  <si>
    <t>Metropolitan Life Seguros e Previdência Privada S.A</t>
  </si>
  <si>
    <t xml:space="preserve">Ocupacional Medicina do Trabalho Ltda </t>
  </si>
  <si>
    <t xml:space="preserve">Assiste Saúde do Trabalhador e Medicina do Trabalho </t>
  </si>
  <si>
    <t>Unimed Belo Horizonte Cooperativa de Trabalho Médico</t>
  </si>
  <si>
    <t>JMMX Imovéis Ltda</t>
  </si>
  <si>
    <t>Processo 1340 - Flag Impressao Digital Ltda</t>
  </si>
  <si>
    <t>Processo 1628 - Associação Histórico Cultural Mucury</t>
  </si>
  <si>
    <t xml:space="preserve">Processo 1686 - Iluminuras Producoes Artistico-culturais Ltda
</t>
  </si>
  <si>
    <t>Automatizações Século XXl Tratamento de Dados Ltda</t>
  </si>
  <si>
    <t>Processo 1867 - Sergio Arruda Felicio</t>
  </si>
  <si>
    <t>Processo 1850 - Carolina Nascimento Valadares Santana 07016003655</t>
  </si>
  <si>
    <t>Processo 1851 - Carolina Nascimento Valadares Santana 07016003655</t>
  </si>
  <si>
    <t>Processo 1873 - Ongsys Sistema Ltda</t>
  </si>
  <si>
    <t>Processo 1939 - Acrópoluz Comercial Ltda</t>
  </si>
  <si>
    <t>Processo 1837 - Filmes Do Serro Ltda.</t>
  </si>
  <si>
    <t>Processo 1997 - Claro S.A</t>
  </si>
  <si>
    <t>Processo 2003 - Gesani Poggianella Transporte De Cargas Ltda</t>
  </si>
  <si>
    <t>Processo 2010 - Glaydson Da Silva Mendes 01418291684</t>
  </si>
  <si>
    <t>Processo 2050 - Atelie 23 Produções Culturais Ltda</t>
  </si>
  <si>
    <t>Processo 2122 - Tropicália Ltda</t>
  </si>
  <si>
    <t>Processo 1727 - On Projetos Audiovisuais Eireli</t>
  </si>
  <si>
    <t>Processo 1799 - Hba Tecnologia Consultoria E Serviços Em Tecnologia Da Informática Ltda</t>
  </si>
  <si>
    <t>Processo 2161 - Sergio Arruda Felicio</t>
  </si>
  <si>
    <t>Processo 1719 - Global Sight Ltda</t>
  </si>
  <si>
    <t>Processo 1703 -  Bh Notebooks Ltda</t>
  </si>
  <si>
    <t>Processo 2179 - Ctrl P Impressão Digital Ltda</t>
  </si>
  <si>
    <t>Processo 2357 - Instituto Mano Down - Demais</t>
  </si>
  <si>
    <t>Processo 2534 - Emer-som Ltda</t>
  </si>
  <si>
    <t>Processo 2532 - Flag Impressao Digital Ltda</t>
  </si>
  <si>
    <t>Processo 2471 - Leite Filmes Ltda</t>
  </si>
  <si>
    <t>Processo 2604 - Ctrl P Impressão Digital Ltda</t>
  </si>
  <si>
    <t>Processo 2473 - Orplan Auditores Independentes</t>
  </si>
  <si>
    <t>Processo 2622 - Gladston Da Costa Almeida 04368862600</t>
  </si>
  <si>
    <t>Processo 2666 - GE Duarte - ME</t>
  </si>
  <si>
    <t>Processo 2667 - TMS Telecomunicações Ltda</t>
  </si>
  <si>
    <t>Processo 2716 - Ewelyn Felice Da Silva</t>
  </si>
  <si>
    <t>Processo 2734 - Suellen Silva Araújo Magalhães</t>
  </si>
  <si>
    <t>Processo 2712 - Lucas Alexandre Teixeira 13035532605</t>
  </si>
  <si>
    <t>Processo 2725 - Marco Tulio De Sousa Ulhoa 06283026656</t>
  </si>
  <si>
    <t>Processo 2724 - Luciana Monteiro Campello</t>
  </si>
  <si>
    <t>Processo 2748 - Flag Impressao Digital Ltda</t>
  </si>
  <si>
    <t>Processo 2714 - Jonathan Cardoso Da Silva 07906973607</t>
  </si>
  <si>
    <t>Processo 2743 - Uaua Estudio Ltda</t>
  </si>
  <si>
    <t>Processo 2750 - Patrick Hermany Ferreira Souza 06224225613</t>
  </si>
  <si>
    <t>Processo 2593 - Cibele Lauria Silva</t>
  </si>
  <si>
    <t>DAMASCO COMUNICACAO EIRELI</t>
  </si>
  <si>
    <t>Processo 2640 - Patrícia Cláudia Pereira Lima Bernardi 03978862689</t>
  </si>
  <si>
    <t>Processo 2665 - Up Print Comercio E Locacao De Equipamentos Eireli</t>
  </si>
  <si>
    <t>Processo 2642 - Bd Servicos E Consultoria Ltda</t>
  </si>
  <si>
    <t>Processo 2663 - Arte Livre Produção E Comunicação Ltda</t>
  </si>
  <si>
    <t>Processo 2631 - Sinara Araujo Costa Sociedade Individual De Advocacia</t>
  </si>
  <si>
    <t>Marcela Silva Moreira 06326086680</t>
  </si>
  <si>
    <t>Processo 2661 - Maria Luiza Luz Alves Mendonca 14841323600</t>
  </si>
  <si>
    <t>Processo 2687 - Cleber Jose Leao De Almeida 01199122602</t>
  </si>
  <si>
    <t>Processo 2710 - Mylene Youssef A Vieira - Produções E Eventos Epp</t>
  </si>
  <si>
    <t>Processo 2693 - Paulo Henrique Monferrari 06758087662</t>
  </si>
  <si>
    <t>Processo 2641 - Thales Henrique Vieira Sabino 09440374616</t>
  </si>
  <si>
    <t>Processo 2672 - Cintya Juliana Souza Santos Dias</t>
  </si>
  <si>
    <t>Processo 2732 - Hatari Filmes Ltda</t>
  </si>
  <si>
    <t>Processo 2730 - Hatari Filmes Ltda</t>
  </si>
  <si>
    <t>Processo 2723 - Angela Peres De Oliveira</t>
  </si>
  <si>
    <t>Processo 2740 - Cleber Jesus Da Silva 10058348654</t>
  </si>
  <si>
    <t>Processo 2771 - Alice Almeida Gontijo 09331535627</t>
  </si>
  <si>
    <t>Processo 2757 - Paola Samora De Faria Campos 08817435694</t>
  </si>
  <si>
    <t>Processo 2727 - Atena Arte E Cultura Ltda</t>
  </si>
  <si>
    <t>Processo 2728 - Atena Arte E Cultura Ltda</t>
  </si>
  <si>
    <t>Processo 2776 - Arco Cultural Ltda</t>
  </si>
  <si>
    <t>Processo 2752 - Cenario Oscar 2019 Serviços De Montagem Eireli</t>
  </si>
  <si>
    <t>Processo 2766 - Elias Do Carmo - Me</t>
  </si>
  <si>
    <t>Processo 2781 - Rodrigo César Gomes De Freitas</t>
  </si>
  <si>
    <t>Processo 2621 - Rodrigo Jeronimo De Lima</t>
  </si>
  <si>
    <t>Processo 2796 - Elias Do Carmo - Me</t>
  </si>
  <si>
    <t>Processo 2662 - Marcela De Oliveira Rodrigues 08714767627</t>
  </si>
  <si>
    <t>Processo 2779 - Guard - Gerenciamento De Documentos Ltda</t>
  </si>
  <si>
    <t>Processo 2780 - Dollabela Advocacia E Consultoria</t>
  </si>
  <si>
    <t>Processo 2785 - Maria De Lourdes T Herrmann-me</t>
  </si>
  <si>
    <t>Processo 1486 - Javali Do Mar Experimentações Artisticas Ltda</t>
  </si>
  <si>
    <t>Processo 2815 - Christoffer Produções Artísticas Ltda</t>
  </si>
  <si>
    <t>Processo 1586 - Moncalvo Comunicacao Ltda</t>
  </si>
  <si>
    <t>Processo 2818 - D.f Produções E Prestação De Serviços - Eireli</t>
  </si>
  <si>
    <t>Processo 2820 - Diogo Vieira De Melo</t>
  </si>
  <si>
    <t>Processo 2821 - Dominick Lattuada Abreu Barbosa</t>
  </si>
  <si>
    <t>DIART Apoio à produção artística do Coral Lírico de Minas Gerais</t>
  </si>
  <si>
    <t>DIART Apresentações da série Sinfônica Pop</t>
  </si>
  <si>
    <t>DIART Récitas de Óperas</t>
  </si>
  <si>
    <t>CEFART Apoio aos Cursos Regulares</t>
  </si>
  <si>
    <t>Reembolso proporcional realizado pela conta do projeto Anglo referente ao pagamento Medicina do Trabalho do mês 12/2021</t>
  </si>
  <si>
    <t>Associação Pró-Cultura e Promoção das Artes (Contrato de Gestão 05/2019)</t>
  </si>
  <si>
    <t>70.945.209/0001-03</t>
  </si>
  <si>
    <t>Transferência Recebida</t>
  </si>
  <si>
    <t>Extrato Bancário</t>
  </si>
  <si>
    <t>Reembolso proporcional realizado pela conta da Appa referente ao pagamento Seguro de Vida do mês 12/2021</t>
  </si>
  <si>
    <t>Reembolso proporcional realizado pela conta do projeto Anglo referente ao pagamento Seguro de Vida do mês 12/2021</t>
  </si>
  <si>
    <t>Reembolso proporcional realizado pela conta do TP 50/2020 IEPHA  referente ao pagamento Seguro de Vida do mês 12/2021</t>
  </si>
  <si>
    <t>Reembolso proporcional realizado pela conta do TP 50/2020 IEPHA  referente ao pagamento Medicina do Trabalho do mês 12/2021</t>
  </si>
  <si>
    <t>Conservador/ Restaurador (laudista) para confecção e conferência de laudo técnico de estado de conservação na cidade de Belo Horizonte/ MG, na chegada e saída para devolução das obras da artista Mariana Palma, que integram a exposição "Assim como os jardins..." que será realizada de 04 de outubro a 12 de dezembro de 2021 na galeria Arlinda Correa Lima, Palácio das Artes / FCS.</t>
  </si>
  <si>
    <t xml:space="preserve">Alice Almeida Gontijo 09331535627
</t>
  </si>
  <si>
    <t>36.361.101/0001-35</t>
  </si>
  <si>
    <t>Transferência Enviada</t>
  </si>
  <si>
    <t xml:space="preserve">Nota Fiscal </t>
  </si>
  <si>
    <t>2021/19</t>
  </si>
  <si>
    <t>O Centro Técnico de Produção e Formação possui diversos acervos em dois espaços - CTPF Andradas e CTPF Marzagão. Devido problemas na fechadura do CTPF Andradas, foi preciso provisoriamente fazer uma amarração no portão para manter o espaço com um mínimo de segurança para uma futura troca, o que justifica-se a compra para manutenção do portão de entrada principal do CTPF Andradas. Não haverá inicialmente despesas com a instalação, visto que a equipe de manutenção da FCS fará a instalação.</t>
  </si>
  <si>
    <t xml:space="preserve">Comercial Obradec Materiais Para Construção Ltda.
</t>
  </si>
  <si>
    <t xml:space="preserve">05.583.664/0001-44
</t>
  </si>
  <si>
    <t>Pagamento de Boleto</t>
  </si>
  <si>
    <t>000.041.036</t>
  </si>
  <si>
    <t>Tinta para preparação da Pequena Galeria do Palácio das artes para realização da exposição "Acervo FCS - Cidade Imaginária".- 01 Lata de 18 litros de tinta misturada na cor Pantone "Cool Gray 2 U" (em anexo)- 02 Latas de 18 litros de tinta branca fosca para parede.</t>
  </si>
  <si>
    <t>Atacadao Das Tintas Ltda</t>
  </si>
  <si>
    <t>00.830.498/0001-10</t>
  </si>
  <si>
    <t>Serviços de Medicina do Trabalho - PCMSO</t>
  </si>
  <si>
    <t>Ocupacional Medicina do Trabalho Ltda</t>
  </si>
  <si>
    <t>26.231.266/0001-39</t>
  </si>
  <si>
    <t>2021/15763</t>
  </si>
  <si>
    <t>Serviços de Medicina do Trabalho - PPRA</t>
  </si>
  <si>
    <t>03.053.305/0001-50</t>
  </si>
  <si>
    <t>2021/10108</t>
  </si>
  <si>
    <t xml:space="preserve">Seguro de vida dos funcionários a serviço do Contrato de Gestão e Termo de Parceria </t>
  </si>
  <si>
    <t>02.102.498/0001-29</t>
  </si>
  <si>
    <t>Apólice</t>
  </si>
  <si>
    <t xml:space="preserve">Férias Montador </t>
  </si>
  <si>
    <t>Carlos Natanael Brito da Silva</t>
  </si>
  <si>
    <t>034.603.595-36</t>
  </si>
  <si>
    <t xml:space="preserve">Ted Transferência Eletrônica </t>
  </si>
  <si>
    <t>Recibo de Férias</t>
  </si>
  <si>
    <t xml:space="preserve">Reembolso parcial da conta do Termo de Parceria 50/2020 - IEPHA, referente contratação de empresa de setor administrativo especializada em entidades do terceiro setor  para o Contrato de Gestão 05/2019 e Termo de Parceria 50/2020 (mês 12/2021) - 26,41% do valor total </t>
  </si>
  <si>
    <t>Serviços de assessoria jurídica - ano 2021. Contratação de assessoria jurídica para fornecer consultoria destinada a análise de questões jurídicas relacionada à legislação do Terceiro Setor, propriedade intelectual/orientação sobre aspectos relacionados a celebração e execução do Contrato de Gestão. Os serviços prestados são para atendimento de até 32h de consultoria por mês, prestados de segunda a sexta-feira, em horário comercial útil (9h as 18h), dentro da Comarca de Belo Horizonte.</t>
  </si>
  <si>
    <t>Reembolso parcial da conta do Termo de Parceria 50/2020 - IEPHA, referente aos serviços administrativos para controle financeiro e de orçamento de projetos .Contratação de profissional para contribuir com a gestão financeira dos projetos; organizando e acompanhando saldos e rubricas dos projetos, realizando conferência bancária, harmonia fiscal, elaboração e/ou acompanhamento de planilhas de projetos e demais ações do setor para o Contrato de Gestão 05/2019 e Termo de Parceria 50/2020 (mês 12/2021) - 26,41% do valor total</t>
  </si>
  <si>
    <t>Reembolso realizado pelo Termo de Parceria 50/2020 - IEPHA  referente ao percentual (26,41% do valor total), assessoria contábil para o Contrato de Gestão 05/2019 e Termo de Parceria referente ao mês 12/2021</t>
  </si>
  <si>
    <t>Contratação de profissional para realização do projeto expográfico, luminotécnico e coordenação de montagem, incluindo compra, transporte e aluguel de materiais necessários para a montagem, manutenção e desmontagem da Exposição.</t>
  </si>
  <si>
    <t>Jéssica Parreiras Marroques</t>
  </si>
  <si>
    <t>118.086.266-05</t>
  </si>
  <si>
    <t>RPA</t>
  </si>
  <si>
    <t xml:space="preserve">Dolabella Advocacia e Consultoria </t>
  </si>
  <si>
    <t>08.215.660/0001-00</t>
  </si>
  <si>
    <t>2022/2</t>
  </si>
  <si>
    <t>Aluguel do mês de dezembro/2021 do CTP</t>
  </si>
  <si>
    <t>09.422.638/0001-95</t>
  </si>
  <si>
    <t>Contratação de profissional para digitação e edição de processos de compras e contratações, de cadastros para base de dados e controles do projeto. Ano 2021. Faz-se necessária a contratação de um profissional para apoiar o setor de compras. Esse apoio se dará na elaboração dos processos de compras, cadastro de novos fornecedores, cotações, solicitação de documentação.</t>
  </si>
  <si>
    <t>Patrícia Cláudia Pereira Lima Bernardi 03978862689</t>
  </si>
  <si>
    <t xml:space="preserve">38.230.957/0001-05
</t>
  </si>
  <si>
    <t>2022/1</t>
  </si>
  <si>
    <t>Serviços administrativos para controle financeiro e de orçamento de projetos.Contratação de profissional para contribuir com a gestão financeira dos projetos; organizando e acompanhando saldos e rubricas dos projetos, realizando conferência bancária, harmonia fiscal, elaboração e/ou acompanhamento de planilhas de projetos e demais ações do setor. Parcela 09</t>
  </si>
  <si>
    <t>Arco Cultural Ltda</t>
  </si>
  <si>
    <t xml:space="preserve">13.711.589/0001-88
</t>
  </si>
  <si>
    <t>Contratação de profissional para apoio no setor de processos em atendimento as atividades do Projeto - ano 2021.Faz-se necessário a contratação de um profissional para apoiar o setor de processos de compras e contratações, tais como conferência da documentação, consulta de harmonia fiscal e montagem dos processos.</t>
  </si>
  <si>
    <t>BD SERVICOS E CONSULTORIA LTDA</t>
  </si>
  <si>
    <t xml:space="preserve">34.271.279/0001-60
</t>
  </si>
  <si>
    <t xml:space="preserve">Prestação de serviços Técnicos em Higienização: prestação de serviços na lavanderia do Centro Técnico de Produção e Formação (CTPF) para higienização dos figurinos e acondicionamento do acervo da Fundação.Faz-se necessária a contratação de prestação de serviços na lavanderia do Centro Técnico de Produção e Formação (CTPF) para higienização dos figurinos e acondicionamento do acervo do Contrato de Gestão 05/2019 - CEFART Andradas. Os serviços serão prestados no horário de 8h às 17h, de segunda a sexta e em finais de semana, conforme demanda. Aditivo </t>
  </si>
  <si>
    <t>Ivete Maria De Oliveira 76363481600</t>
  </si>
  <si>
    <t xml:space="preserve">20.273.014/0001-96
</t>
  </si>
  <si>
    <t>Serviços de assessoria contábil ano 2021. Contratação de empresa para assessoria contábil especializada em terceiro setor para acompanhamento mensal de fatos e eventos contábeis ocorridos na instituição em decorrência da execução do Contrato de Gestão, em conformidade com a legislação aplicável</t>
  </si>
  <si>
    <t xml:space="preserve">Krypton Serviços Contábeis S. S. </t>
  </si>
  <si>
    <t>42.784.421/0001-09</t>
  </si>
  <si>
    <t>2021/1717</t>
  </si>
  <si>
    <t>Contratação de empresa de setor administrativo especializada em entidades do terceiro setor - ano 2021.Contratação de empresa de setor administrativo especializada em entidades do terceiro setor, para atuar na gestão de impostos, consolidação fiscal, controle de faturas, acompanhamento de planilhas financeiras, instrução em decorrência da execução do Contrato de Gestão, em conformidade com a legislação aplicável.</t>
  </si>
  <si>
    <t>13.711.589/0001-88</t>
  </si>
  <si>
    <t>Contratação de 07 pessoas para o serviço de recepção, para a Ópera Viramundo no Grande Teatro Cemig do Palácio das Artes que ocorrerá no dia 21 de dezembro de 2021. Os profissionais ficarão sob Coordenação da Chefe de Eventos do setor da Fundação Clóvis Salgado.</t>
  </si>
  <si>
    <t>Mylene Youssef A Vieira - Produções E Eventos Epp</t>
  </si>
  <si>
    <t>08.769.496/0001-74</t>
  </si>
  <si>
    <t>Contratação de Samuel Gomide, professor para ministrar o Curso Complementar "Violino - Módulo II" para a Escola de Música do Cefart.</t>
  </si>
  <si>
    <t>Samuel Gomide Freitas 07314317666</t>
  </si>
  <si>
    <t>14.810.429/0001-59</t>
  </si>
  <si>
    <t>2022/01</t>
  </si>
  <si>
    <t>Contratação de diária de carregador para executar a limpeza dos entulhos deixados em ocasião da produção da ópera "Viramundo", no CTPF Andradas. Retirada de entulhos de madeira, caixas de papelão e outros resíduos.</t>
  </si>
  <si>
    <t>Unicusto Limpeza Em Eventos Ltda</t>
  </si>
  <si>
    <t>10.451.580/0001-97</t>
  </si>
  <si>
    <t>Contratação de Rodrigo Brasil, para ministrar o CursoComplementar"Direção de Palco", atendendo a demanda da Escola de Tecnologia da Cena do Cefart.</t>
  </si>
  <si>
    <t>Rodrigo Gomes De Almeida Bras</t>
  </si>
  <si>
    <t>043.582.256-08</t>
  </si>
  <si>
    <t>Contratação de profissional pra digitação de controles financeiros, preenchimento de planilhas, bem como auxiliar de manuseio e preparo de documentos para prestação de contas e arquivamento interno. Ano 2021. Faz a contratação de um profissional para apoiar o setor administrativo e financeiro, baixar notas na contabilidade, verificar impostos retidos, dentre outras funções administrativas.</t>
  </si>
  <si>
    <t xml:space="preserve">Thales Henrique Vieira Sabino 09440374616
</t>
  </si>
  <si>
    <t xml:space="preserve">35.234.565/0001-18
</t>
  </si>
  <si>
    <t>Tarifa Pacote de Serviços</t>
  </si>
  <si>
    <t>Banco do Brasil S/A</t>
  </si>
  <si>
    <t>00.000.000/0001-91</t>
  </si>
  <si>
    <t>Débito em Conta</t>
  </si>
  <si>
    <t>Tarifa Bancária referente a transferência eletrônica pagamento fornecedor: Patrícia Cláudia Pereira Lima Bernardi 03978862689 -  Processo: 1135</t>
  </si>
  <si>
    <t>Tarifa Bancária referente a transferência eletrônica pagamento fornecedor: Arco Cultural Ltda-  Processo: 1458</t>
  </si>
  <si>
    <t>Tarifa Bancária referente a transferência eletrônica pagamento fornecedor:BD SERVICOS E CONSULTORIA LTDA -  Processo: 1137</t>
  </si>
  <si>
    <t>Reembolso realizado pelo Termo de Parceria 50/2020 - IEPHA referente ao percentual (26,41% do valor total), Aquisição de licença de um sistema de gestão financeira e gestão de compras para os projetos da Appa</t>
  </si>
  <si>
    <t>Reembolso a conta do Contrato de Gestão referente a contratação de seguro empresarial para cobertura predial do CTPF - Centro Técnico de Produção e Formação da Fundação Clóvis Salgado - localizado:-Marzagão: Av. do Cartório, 140 - Sabará - Processo 2630</t>
  </si>
  <si>
    <t xml:space="preserve"> Ongsys Sistema Ltda</t>
  </si>
  <si>
    <t>29.335.055/0001-34</t>
  </si>
  <si>
    <t>Consumo de energia elétrica do mês 12/2021</t>
  </si>
  <si>
    <t>06.981.180/0001-16</t>
  </si>
  <si>
    <t>Pagamento Conta Luz</t>
  </si>
  <si>
    <t>06 serviços de edições de vídeos para os meses de setembro, outubro, novembro e dezembro/2021, referente aos eventos dos Saraus Líricos e Pequenos Grupos OSMG/CLMG. Necessário capa (frame), inclusão de ficha técnica, créditos e logomarcas, com entrega de um vídeo com minutagem de aproximadamente 4''min a partir de vários vídeos dos coralistas.</t>
  </si>
  <si>
    <t>Hanna Mussi Dias 14995811737</t>
  </si>
  <si>
    <t>41.928.617/0001-59</t>
  </si>
  <si>
    <t>Tarifa Bancária referente a transferência eletrônica pagamento fornecedor: Waneska Torres De Oliveira Cezar -  Processo: 2504</t>
  </si>
  <si>
    <t>Tarifa Bancária referente a transferência eletrônica pagamento fornecedor: Hanna Mussi Dias 14995811737-  Processo: 1935</t>
  </si>
  <si>
    <t>Reembolso realizado pela conta da Appa referente a juros no pagamento do boleto  Contratação de seguro permanência para as obras da exposição "assim como os jardins</t>
  </si>
  <si>
    <t>Reembolso a conta do Contrato de Gestão - 05/2019  ref aquisição de sistema de ponto para utilização pelos colaboradores da Appa - ano 2021. Referente ao mês 12/2021</t>
  </si>
  <si>
    <t>Reembolso a conta do Contrato de Gestão - 05/2019  ref aquisição de sistema de ponto para utilização pelos colaboradores do Projeto Anglo - ano 2021. Referente ao mês 12/2021</t>
  </si>
  <si>
    <t>Reembolso a conta do Contrato de Gestão - 05/2019 Aquisição de sistema de ponto para utilização pelos colaboradores do TP 50/2020 IEPHA - ano 2021. Referente ao mês 12/2021</t>
  </si>
  <si>
    <t>Reembolso realizado pelo Termo de Parceria 50/2020 - Iepha a conta do Contra de Gestão 005/2019 referente ao pagamento de guia de FGTS - Valor proporcional aos funcionários a serviço do TP 50/2020 - 12/2021</t>
  </si>
  <si>
    <t xml:space="preserve">Reembolso realizado pelo Termo de Parceria 50/2020 - Iepha a conta do Contra de Gestão 005/2019 referente ao pagamento de guia de FGTS - Valor proporcional aos funcionários a serviço do TP 50/2020 - 2º parcela do 13º </t>
  </si>
  <si>
    <t>Reembolso realizado pela Appa - Projeto Pronac  a conta do Contrato de Gestão referente ao pagamento de guia de FGTS  - 12/2021</t>
  </si>
  <si>
    <t xml:space="preserve">Valor recebido Persona Filmes  - CNPJ: 02.501.714/0001-09, referente à locação de figurinos </t>
  </si>
  <si>
    <t>Priscila Ramos Toledo Ferreira</t>
  </si>
  <si>
    <t>031.269.666-32</t>
  </si>
  <si>
    <t>Recibo de Pagamento de Salário</t>
  </si>
  <si>
    <t>Salário do Músico Instrumentista, referente ao mês 12/2021</t>
  </si>
  <si>
    <t>Weverton dos Santos Araújo</t>
  </si>
  <si>
    <t>121.574.766-79</t>
  </si>
  <si>
    <t>Salário do Pianista, referente ao mês 12/2021</t>
  </si>
  <si>
    <t xml:space="preserve">Frederico Carlos Natalino </t>
  </si>
  <si>
    <t>068.222.456-18</t>
  </si>
  <si>
    <t xml:space="preserve">Luis Fernando Umbelino da Silva </t>
  </si>
  <si>
    <t>111.879.576-82</t>
  </si>
  <si>
    <t xml:space="preserve">Patrick Messias Silva </t>
  </si>
  <si>
    <t>108.603.796-04</t>
  </si>
  <si>
    <t>Ravel Munaier Lanza Conceição</t>
  </si>
  <si>
    <t>084.063.176-63</t>
  </si>
  <si>
    <t>Salário Gerente de Projetos Dipro, referente ao mês 12/2021</t>
  </si>
  <si>
    <t>Luciana Soares Veloso</t>
  </si>
  <si>
    <t>055.473.976-36</t>
  </si>
  <si>
    <t>Recibo de Pagamento de Férias</t>
  </si>
  <si>
    <t xml:space="preserve">Igor de Lima Pereira </t>
  </si>
  <si>
    <t>115.495.356-41</t>
  </si>
  <si>
    <t>Salário do Montador Diart, referente ao mês 12/2021</t>
  </si>
  <si>
    <t>Alexandre de Oliveira Santos</t>
  </si>
  <si>
    <t>044.537.996-08</t>
  </si>
  <si>
    <t>Salário do Músico Cantora, referente ao mês 12/2021</t>
  </si>
  <si>
    <t>Mariana Corrêa de Oliveira</t>
  </si>
  <si>
    <t>077.655.896-01</t>
  </si>
  <si>
    <t>Salário do Músico Instrumentista, referente ao mês12/2021</t>
  </si>
  <si>
    <t xml:space="preserve">Alef Caetano Silva </t>
  </si>
  <si>
    <t>016.727.396-59</t>
  </si>
  <si>
    <t>Salário Bailarina, referente ao mês 12/2021</t>
  </si>
  <si>
    <t>Eliatrice Gischewski Souza</t>
  </si>
  <si>
    <t>086.132.186-36</t>
  </si>
  <si>
    <t>Salário do Presidente referente ao mês 12/2021</t>
  </si>
  <si>
    <t>Felipe Vieira Xavier</t>
  </si>
  <si>
    <t>067.186.996-59</t>
  </si>
  <si>
    <t>André Lodi Rocha</t>
  </si>
  <si>
    <t>075.500.986-03</t>
  </si>
  <si>
    <t>Salário do Coordenador Administrativo referente ao mês 12/2021</t>
  </si>
  <si>
    <t>Flávio César Pereira</t>
  </si>
  <si>
    <t>044.218.046-22</t>
  </si>
  <si>
    <t>Salário do Gerente de Projetos: Programação Artística referente ao mês 12/2021</t>
  </si>
  <si>
    <t>Priscila Fiorini Maia Bittencourt</t>
  </si>
  <si>
    <t>014.275.836-17</t>
  </si>
  <si>
    <t>Salário do Superintendente de Auditoria, referente ao mês 12/2021</t>
  </si>
  <si>
    <t>Agostinho Resende Neves</t>
  </si>
  <si>
    <t>827.810.796-34</t>
  </si>
  <si>
    <t xml:space="preserve">Aldo César da Silva </t>
  </si>
  <si>
    <t>067.774.056-58</t>
  </si>
  <si>
    <t>Salário do Bailarina, referente ao mês 12/2021</t>
  </si>
  <si>
    <t>Amanda Pessoa Soares</t>
  </si>
  <si>
    <t>119.017.367-09</t>
  </si>
  <si>
    <t>Anahí Poty Corteletti Jimenez</t>
  </si>
  <si>
    <t>090.158.239-52</t>
  </si>
  <si>
    <t xml:space="preserve">Andréia Aparecida  de Paula </t>
  </si>
  <si>
    <t>037.889.336-07</t>
  </si>
  <si>
    <t>Andréia Simões Santos</t>
  </si>
  <si>
    <t>060.635.676-23</t>
  </si>
  <si>
    <t>Analista de RH , referente ao mês 12/2021</t>
  </si>
  <si>
    <t>Andreza Silva Nunes</t>
  </si>
  <si>
    <t>057.552.146-54</t>
  </si>
  <si>
    <t>Salário do Músico, referente ao mês 12/2021</t>
  </si>
  <si>
    <t xml:space="preserve">Ariadna Fernandes </t>
  </si>
  <si>
    <t>076.945.796-76</t>
  </si>
  <si>
    <t>Salário do Regente Assistente, referente ao mês 12/2021</t>
  </si>
  <si>
    <t xml:space="preserve">Augusto Mário Goulart Pimenta </t>
  </si>
  <si>
    <t>001.836.186-29</t>
  </si>
  <si>
    <t>Salário do Músico cantora, referente ao mês 12/2021</t>
  </si>
  <si>
    <t>Bárbara Augusta Brasil Nicolau</t>
  </si>
  <si>
    <t>Salário do Bailarino, referente ao mês 12/2021</t>
  </si>
  <si>
    <t>Cristhyan Barbosa Pimentel</t>
  </si>
  <si>
    <t>122.395.787-00</t>
  </si>
  <si>
    <t>Salário da Músico Cantor, referente ao mês 12/2021</t>
  </si>
  <si>
    <t xml:space="preserve">Cristiano Gomes da Rocha   </t>
  </si>
  <si>
    <t>032.236.356-02</t>
  </si>
  <si>
    <t>Elias Magalhães Moreira</t>
  </si>
  <si>
    <t>139.223.746-70</t>
  </si>
  <si>
    <t>Salário da Assessora Pedagógica, referente ao mês 12/2021</t>
  </si>
  <si>
    <t>Erika Fabíola Aniceto Marques</t>
  </si>
  <si>
    <t>075.296.186-10</t>
  </si>
  <si>
    <t>Felllip Matheus dos Santos Lopes</t>
  </si>
  <si>
    <t>148.464.986-97</t>
  </si>
  <si>
    <t>Salário do Diretor Financeiro, referente ao mês 12/2021</t>
  </si>
  <si>
    <t>Guilherme Domingos de Oliveira</t>
  </si>
  <si>
    <t>030.761.766-17</t>
  </si>
  <si>
    <t xml:space="preserve">Hozana Martins de Barros Santos </t>
  </si>
  <si>
    <t>126.443.966-03</t>
  </si>
  <si>
    <t xml:space="preserve">Indaiara Silva Dos Santos Patrocínio </t>
  </si>
  <si>
    <t>058.237.986-52</t>
  </si>
  <si>
    <t>Isadora Franca Franco Brandão</t>
  </si>
  <si>
    <t>138.356.276-86</t>
  </si>
  <si>
    <t>CS</t>
  </si>
  <si>
    <t>CO</t>
  </si>
  <si>
    <t xml:space="preserve">Parcela </t>
  </si>
  <si>
    <t xml:space="preserve">Tipo de Processo </t>
  </si>
  <si>
    <t xml:space="preserve">Nº Processo </t>
  </si>
  <si>
    <t>Processo 2722 - Natália Fernandes De Azevedo Barbosa</t>
  </si>
  <si>
    <t>Contrato de Gestão nº. 05/20 celebrado entre a Fundação Clóvis Salgado e a Associação Pró-Cultura e Promoção das Artes</t>
  </si>
  <si>
    <t>01 de janeiro de 2022 a 31 de março de 2022</t>
  </si>
  <si>
    <t>Compra de Cordas de Violão -4 jogos de Encordoamento Daddario Classic Nylon Ejn 27 - normal tension</t>
  </si>
  <si>
    <t xml:space="preserve">CNPJ </t>
  </si>
  <si>
    <t>00.776.574/0001-56</t>
  </si>
  <si>
    <t>03.287.370/0003-01</t>
  </si>
  <si>
    <t>14.975.725/0001-00</t>
  </si>
  <si>
    <t>05.423.963/0001-11</t>
  </si>
  <si>
    <t>18.277.493/0001-77</t>
  </si>
  <si>
    <t>10.356.504/0001-00</t>
  </si>
  <si>
    <t xml:space="preserve">26.433.663/0001-93
</t>
  </si>
  <si>
    <t xml:space="preserve">08.314.044/0001-06
</t>
  </si>
  <si>
    <t>35.205.413/0001-97</t>
  </si>
  <si>
    <t>114.772.006-14</t>
  </si>
  <si>
    <t>36.319.159/0001-10</t>
  </si>
  <si>
    <t>36.420.881/0001-47</t>
  </si>
  <si>
    <t>01.216.839/0001-24</t>
  </si>
  <si>
    <t>33.385.910/0001-99</t>
  </si>
  <si>
    <t>40.274.941/0001-38</t>
  </si>
  <si>
    <t>17.281.106/0001-03</t>
  </si>
  <si>
    <t>023.226.843/0001-06</t>
  </si>
  <si>
    <t>02.558.157/0001-62</t>
  </si>
  <si>
    <t>01.505.648/0001-82</t>
  </si>
  <si>
    <t>22.204.920/0001-64</t>
  </si>
  <si>
    <t>086.515.596-82</t>
  </si>
  <si>
    <t>36.717.152/0001-57</t>
  </si>
  <si>
    <t>41.215.577/0001-06</t>
  </si>
  <si>
    <t>405.654.508-16</t>
  </si>
  <si>
    <t>23.108.151/0001-63</t>
  </si>
  <si>
    <t>08.173.813/0001-95</t>
  </si>
  <si>
    <t>41.308.133/0001-07</t>
  </si>
  <si>
    <t>40.090.079/0001-03</t>
  </si>
  <si>
    <t>40.432.544/0112-62</t>
  </si>
  <si>
    <t>13.254.493/0001-38</t>
  </si>
  <si>
    <t>09.432.891/0001-20</t>
  </si>
  <si>
    <t>16.757.524/0001-61</t>
  </si>
  <si>
    <t>20.617.386/0001-92</t>
  </si>
  <si>
    <t>33.339.017/0001-27</t>
  </si>
  <si>
    <t>33.556.383/0001-38</t>
  </si>
  <si>
    <t>23.500.129/0001-64</t>
  </si>
  <si>
    <t>10.199.466/0001-11</t>
  </si>
  <si>
    <t>26.171.295/0001-52</t>
  </si>
  <si>
    <t>13.450.692/0001-11</t>
  </si>
  <si>
    <t>33.451.113/0001-62</t>
  </si>
  <si>
    <t>07.029.586/0001-66</t>
  </si>
  <si>
    <t>07.577.114/0001-48</t>
  </si>
  <si>
    <t>15.803.282/0001-32</t>
  </si>
  <si>
    <t>18.266.432/0001-04</t>
  </si>
  <si>
    <t>42.947.214/0001-10</t>
  </si>
  <si>
    <t>19.514.622/0001-66</t>
  </si>
  <si>
    <t>18.779.048/0001-05</t>
  </si>
  <si>
    <t>07.639.569/0001-40</t>
  </si>
  <si>
    <t>05.305.048/0001-21</t>
  </si>
  <si>
    <t>126.424.776-14</t>
  </si>
  <si>
    <t>31.395.134/0001-82</t>
  </si>
  <si>
    <t>037.714.656-05</t>
  </si>
  <si>
    <t>23.684.121/0001-03</t>
  </si>
  <si>
    <t>30.688.005/0001-10</t>
  </si>
  <si>
    <t>15.800.532/0001-80</t>
  </si>
  <si>
    <t xml:space="preserve">41.928.617/0001-59
</t>
  </si>
  <si>
    <t>21.103.300/0001-76</t>
  </si>
  <si>
    <t>02.028.930/0001-89</t>
  </si>
  <si>
    <t xml:space="preserve">31.395.134/0001-82
</t>
  </si>
  <si>
    <t>584.054.965-72</t>
  </si>
  <si>
    <t>014.807.776-50</t>
  </si>
  <si>
    <t>138.634.206-83</t>
  </si>
  <si>
    <t>077.480.716-40</t>
  </si>
  <si>
    <t>134.947.726-57</t>
  </si>
  <si>
    <t>07.900.263/0001-04</t>
  </si>
  <si>
    <t>37.040.206/0001-55</t>
  </si>
  <si>
    <t>41.037.681/0001-40</t>
  </si>
  <si>
    <t>08.608.007/0001-00</t>
  </si>
  <si>
    <t xml:space="preserve">17.171.307/0001-58
</t>
  </si>
  <si>
    <t>03.922.845/0001-22</t>
  </si>
  <si>
    <t>44.572.228/0001-21</t>
  </si>
  <si>
    <t>185.876.778-45</t>
  </si>
  <si>
    <t>44.570.266/0001-45</t>
  </si>
  <si>
    <t xml:space="preserve">19.514.622/0001-66
</t>
  </si>
  <si>
    <t>23.446.767/0001-44</t>
  </si>
  <si>
    <t>19.178.475/0001-09</t>
  </si>
  <si>
    <t>056.631.786-94</t>
  </si>
  <si>
    <t>17.498.163/0001-49</t>
  </si>
  <si>
    <t>31.964.548/0001-85</t>
  </si>
  <si>
    <t>22.101.690/0001-08</t>
  </si>
  <si>
    <t>20.273.014/0001-96</t>
  </si>
  <si>
    <t>00.072.675/0001-46</t>
  </si>
  <si>
    <t>07.021.544/0001-89</t>
  </si>
  <si>
    <t xml:space="preserve">097.529.656-50
</t>
  </si>
  <si>
    <t>117.922.866-94</t>
  </si>
  <si>
    <t>29.782.437/0001-06</t>
  </si>
  <si>
    <t>22.061.279/0001-56</t>
  </si>
  <si>
    <t>124.289.266-40</t>
  </si>
  <si>
    <t>117.593.926-93</t>
  </si>
  <si>
    <t>23.082.168/0001-99</t>
  </si>
  <si>
    <t>097.410.426-47</t>
  </si>
  <si>
    <t>20.994.643/0001-05</t>
  </si>
  <si>
    <t>44.737.175/0001-51</t>
  </si>
  <si>
    <t>18.866.960/0001-02</t>
  </si>
  <si>
    <t>41.073.558/0001-84</t>
  </si>
  <si>
    <t>13.794.450/0001-45</t>
  </si>
  <si>
    <t>28.035.613/0001-83</t>
  </si>
  <si>
    <t>12.233.251/0001-03</t>
  </si>
  <si>
    <t>04.826.601/0001-09</t>
  </si>
  <si>
    <t>33.829.537/0001-18</t>
  </si>
  <si>
    <t>32.849.441/0001-59</t>
  </si>
  <si>
    <t>419.296.548-80</t>
  </si>
  <si>
    <t>43.841.435/0001-71</t>
  </si>
  <si>
    <t>25.299.077/0001-35</t>
  </si>
  <si>
    <t>00.723.345/0001-73</t>
  </si>
  <si>
    <t>126.855.286-01</t>
  </si>
  <si>
    <t>730.969.706-53</t>
  </si>
  <si>
    <t>00.099.221/0001-69</t>
  </si>
  <si>
    <t>315.104.186-87</t>
  </si>
  <si>
    <t>182.148.986-17</t>
  </si>
  <si>
    <t>07.834.141/0001-59</t>
  </si>
  <si>
    <t>767.973.096-20</t>
  </si>
  <si>
    <t>37.494.209/0001-69</t>
  </si>
  <si>
    <t>403.515.806-20</t>
  </si>
  <si>
    <t>713.281.731-00</t>
  </si>
  <si>
    <t>42.914.408/0001-19</t>
  </si>
  <si>
    <t>18.980.684/0001-09</t>
  </si>
  <si>
    <t>16.512.925/0001-51</t>
  </si>
  <si>
    <t>23.396.293/0001-73</t>
  </si>
  <si>
    <t>29.293.868/0001-09</t>
  </si>
  <si>
    <t>24.839.996/0001-91</t>
  </si>
  <si>
    <t>17.904.708/0001-70</t>
  </si>
  <si>
    <t>09.162.834/0001-78</t>
  </si>
  <si>
    <t>18.969.186/0001-57</t>
  </si>
  <si>
    <t>32.584.996/0001-16</t>
  </si>
  <si>
    <t xml:space="preserve">04.161.336/0001-97
</t>
  </si>
  <si>
    <t>42.225.713/0001-01</t>
  </si>
  <si>
    <t>14.003.167/0001-10</t>
  </si>
  <si>
    <t>38.230.957/0001-05</t>
  </si>
  <si>
    <t>26.433.663/0001-93</t>
  </si>
  <si>
    <t>34.271.279/0001-60</t>
  </si>
  <si>
    <t xml:space="preserve">41.308.133/0001-07
</t>
  </si>
  <si>
    <t>28.817.968/0001-24</t>
  </si>
  <si>
    <t xml:space="preserve">40.274.941/0001-38
</t>
  </si>
  <si>
    <t>40.214.619/0001-13</t>
  </si>
  <si>
    <t>103.381.567-55</t>
  </si>
  <si>
    <t xml:space="preserve">43.213.819/0001-40
</t>
  </si>
  <si>
    <t>35.234.565/0001-18</t>
  </si>
  <si>
    <t>118.436.746-96</t>
  </si>
  <si>
    <t xml:space="preserve">42.848.212/0001-73
</t>
  </si>
  <si>
    <t xml:space="preserve">36.361.101/0001-35
</t>
  </si>
  <si>
    <t>40.415.688/0001-95</t>
  </si>
  <si>
    <t>42.919.408/0001-19</t>
  </si>
  <si>
    <t>44.783.540/0001-64</t>
  </si>
  <si>
    <t>749.701.351-34</t>
  </si>
  <si>
    <t>05.021.797/0001-27</t>
  </si>
  <si>
    <t>29.032.573/0001-89</t>
  </si>
  <si>
    <t>17.125.729/0001-97</t>
  </si>
  <si>
    <t xml:space="preserve">
074.517.466-31
</t>
  </si>
  <si>
    <t xml:space="preserve">35.810.363/0001-77
</t>
  </si>
  <si>
    <t xml:space="preserve">15.800.532/0001-80
</t>
  </si>
  <si>
    <t>013.025.696-00</t>
  </si>
  <si>
    <t>666.956.431-72</t>
  </si>
  <si>
    <t>20.760.670/0001-13</t>
  </si>
  <si>
    <t>058.232.306-13</t>
  </si>
  <si>
    <t>42.236.925/0001-86</t>
  </si>
  <si>
    <t xml:space="preserve">42.225.713/0001-01
</t>
  </si>
  <si>
    <t>066.005.206-71</t>
  </si>
  <si>
    <t xml:space="preserve">08.215.660/0001-00
</t>
  </si>
  <si>
    <t xml:space="preserve">15.022.074/0001-04
</t>
  </si>
  <si>
    <t>078.974.356-60</t>
  </si>
  <si>
    <t xml:space="preserve">41.521.334/0001-98
</t>
  </si>
  <si>
    <t>04.099.931/0001-40</t>
  </si>
  <si>
    <t>07.071.575/0002-25</t>
  </si>
  <si>
    <t>18.727.053/0001-74</t>
  </si>
  <si>
    <t xml:space="preserve">19.178.475/0001-09
</t>
  </si>
  <si>
    <t xml:space="preserve">788.556.596-34
</t>
  </si>
  <si>
    <t>112.598.776-63</t>
  </si>
  <si>
    <t>093.989.796-24</t>
  </si>
  <si>
    <t>099.513.026-45</t>
  </si>
  <si>
    <t>792.345.006-44</t>
  </si>
  <si>
    <t>10.762.571/0001-17</t>
  </si>
  <si>
    <t>014.629.566-88</t>
  </si>
  <si>
    <t>075.783.736-09</t>
  </si>
  <si>
    <t>075.448.886-14</t>
  </si>
  <si>
    <t>Contratação de uma conta Business Standard para o Cefart.https://workspace.google.com/intl/pt-BR/pricing.html</t>
  </si>
  <si>
    <t>Processo 2768 - Google Brasil Internet Ltda.</t>
  </si>
  <si>
    <t>06.990.590/0001-23</t>
  </si>
  <si>
    <t>Jéssica Cristina Soares</t>
  </si>
  <si>
    <t>094.008.786-30</t>
  </si>
  <si>
    <t>Kênia Regina de Mendonça Perdigão</t>
  </si>
  <si>
    <t>000.061.956-60</t>
  </si>
  <si>
    <t xml:space="preserve">Leandro Lino da Cunha </t>
  </si>
  <si>
    <t>113.321.226-39</t>
  </si>
  <si>
    <t>Leise Rodrigues Toledo Renhe</t>
  </si>
  <si>
    <t>070.864.116-47</t>
  </si>
  <si>
    <t xml:space="preserve">Leonardo Brasilino Rodrigues da Cunha </t>
  </si>
  <si>
    <t>040.390.166-96</t>
  </si>
  <si>
    <t>Lucas Roberto de Souza Sodré</t>
  </si>
  <si>
    <t>109.570.336-64</t>
  </si>
  <si>
    <t>Luiza Freitas Therezo</t>
  </si>
  <si>
    <t>117.576.736-01</t>
  </si>
  <si>
    <t>Maíra Campos de Freitas Lucas</t>
  </si>
  <si>
    <t xml:space="preserve">Maria da Penha Vasconcelos Batista Sabeti </t>
  </si>
  <si>
    <t>060.156.864-80</t>
  </si>
  <si>
    <t>Maxmiler Junio Santos de Deus</t>
  </si>
  <si>
    <t>114.620.816-22</t>
  </si>
  <si>
    <t>Pablo Garcia do Carmo</t>
  </si>
  <si>
    <t>121.017.896-63</t>
  </si>
  <si>
    <t>Paulo Wesley Barbosa Ferreira</t>
  </si>
  <si>
    <t>610.279.193-24</t>
  </si>
  <si>
    <t>Rafael Ribeiro</t>
  </si>
  <si>
    <t>105.605.686-06</t>
  </si>
  <si>
    <t>Renato Augusto Silva</t>
  </si>
  <si>
    <t>142.229.636-90</t>
  </si>
  <si>
    <t>Renivalda Cândida da Silva Santana</t>
  </si>
  <si>
    <t>024.550.206-81</t>
  </si>
  <si>
    <t>Robert Avelino Camilo</t>
  </si>
  <si>
    <t>013.263.696-44</t>
  </si>
  <si>
    <t>Rosana Guedes de Oliveira Carneiro</t>
  </si>
  <si>
    <t>095.047.226-36</t>
  </si>
  <si>
    <t xml:space="preserve">Silvia Maurício De Souza Campos Neves 
</t>
  </si>
  <si>
    <t>074.691.586-18</t>
  </si>
  <si>
    <t xml:space="preserve">Simone Poliana de Jeses Martins e Silva </t>
  </si>
  <si>
    <t>Thiago Roussin Borges</t>
  </si>
  <si>
    <t>056.166.086-70</t>
  </si>
  <si>
    <t>Vitor Dutra Oliveira</t>
  </si>
  <si>
    <t>004.627.916-17</t>
  </si>
  <si>
    <t>Wilton Bernardino Marques</t>
  </si>
  <si>
    <t>Salário da Produtora Cultural: Produção Artística, referente ao mês 12/2021</t>
  </si>
  <si>
    <t>Salário do Produtora Cultural da Dipro, referente ao mês 12/2021</t>
  </si>
  <si>
    <t xml:space="preserve"> Salário   Auxiliar de serviços Gerais, referente ao mês 12/2021</t>
  </si>
  <si>
    <t xml:space="preserve"> Salário  Arquivista, referente ao mês 12/2021</t>
  </si>
  <si>
    <t xml:space="preserve"> Salário  Músico Instrumentista, referente ao mês 12/2021</t>
  </si>
  <si>
    <t>Salário Músico Cantora, referente ao mês 12/2021</t>
  </si>
  <si>
    <t>Salário Músico Instrumentista, referente ao mês 12/2021</t>
  </si>
  <si>
    <t>Salário  Músico Cantor, referente ao mês 12/2021</t>
  </si>
  <si>
    <t>Salário  Músico Instrumentista, referente ao mês 12/2021</t>
  </si>
  <si>
    <t>Salário Montador Dipro, referente ao mês 12/2021</t>
  </si>
  <si>
    <t>Férias da Produtora Cultural: Produção Artística</t>
  </si>
  <si>
    <t>Fundo de Garantia do Tempo de Serviço</t>
  </si>
  <si>
    <t>Imposto</t>
  </si>
  <si>
    <t>FGTS referente a folha de pagamento do mês 12/2021</t>
  </si>
  <si>
    <t>Origem do Recurso</t>
  </si>
  <si>
    <t>FGTS referente a 2º parcela do 13º salário</t>
  </si>
  <si>
    <t xml:space="preserve"> Maria Luiza Luz Alves Mendonca 14841323600</t>
  </si>
  <si>
    <t>Contratação de profissional para apoio na digitação e edição de processos de compras e contratações, de cadastros para base de dados e controles do projeto.Faz-se necessária a contratação de um profissional para para apoiar o setor de compras. Esse apoio se dará na elaboração dos processos de compras, cadastro de novos fornecedores, cotações, solicitação de documentação</t>
  </si>
  <si>
    <t>Luiza Poeiras Amorim</t>
  </si>
  <si>
    <t>ISSQN referente ao RPA 1525 - Luiza Poeiras Amorim</t>
  </si>
  <si>
    <t>INSS e INSS Patronal referente ao RPA 1525 - Luiza Poeiras Amorim</t>
  </si>
  <si>
    <t>Damasco Comunicação Eirelli</t>
  </si>
  <si>
    <t>Gilberto De Lima Goulart 08401043670</t>
  </si>
  <si>
    <t>Férias do  Diretor Financeiro/2021</t>
  </si>
  <si>
    <t>Tarifa Bancária referente a transferência eletrônica salário Superintendente de Auditoria</t>
  </si>
  <si>
    <t xml:space="preserve">Tarifa Bancária referente a transferência eletrônica salário Músico </t>
  </si>
  <si>
    <t>Tarifa Bancária referente a transferência eletrônica salário Analista Financeiro Pleno</t>
  </si>
  <si>
    <t>Tarifa Bancária referente a transferência eletrônica salário Analista de RH</t>
  </si>
  <si>
    <t>Tarifa Bancária referente a transferência eletrônica salário Assistente Regente</t>
  </si>
  <si>
    <t>Tarifa Bancária referente a transferência eletrônica salário Montador</t>
  </si>
  <si>
    <t>Tarifa Bancária referente a transferência eletrônica salário Coordenador de Comunicação</t>
  </si>
  <si>
    <t>Tarifa Bancária referente a transferência eletrônica salário Produtora Cultural Dipro</t>
  </si>
  <si>
    <t>Tarifa Bancária referente a transferência eletrônica salário Diretor Financeiro</t>
  </si>
  <si>
    <t>Tarifa Bancária referente a transferência eletrônica salário Produtora Cultural Diart</t>
  </si>
  <si>
    <t xml:space="preserve">Tarifa Bancária referente a transferência eletrônica salário Auxiliar de Serviços Gerais </t>
  </si>
  <si>
    <t>Tarifa Bancária referente a transferência eletrônica salário Arquivista</t>
  </si>
  <si>
    <t>Tarifa Bancária referente a transferência eletrônica salário Montador Dipro</t>
  </si>
  <si>
    <t>Tarifa Bancária referente a transferência eletrônica salário Assessora Pedagógica</t>
  </si>
  <si>
    <t>Tarifa Bancária referente a transferência eletrônica salário Bailarina</t>
  </si>
  <si>
    <t>Tarifa Bancária referente a transferência eletrônica salário Bailarino</t>
  </si>
  <si>
    <t>Tarifa Bancária referente a transferência eletrônica pagamento fornecedor :  Patrícia Cláudia Pereira Lima Bernardi 03978862689  -  Processo: 1135</t>
  </si>
  <si>
    <t>Tarifa Bancária referente a transferência eletrônica pagamento fornecedor :  Arco Cultural Ltda  -  Processo: 1458</t>
  </si>
  <si>
    <t>Tarifa Bancária referente a transferência eletrônica pagamento fornecedor :   BD SERVICOS E CONSULTORIA LTDA  -  Processo: 1137</t>
  </si>
  <si>
    <t>Tarifa Bancária referente a transferência eletrônica pagamento fornecedor :  Ivete Maria De Oliveira 76363481600  -  Processo: 1458</t>
  </si>
  <si>
    <t>Tarifa Bancária referente a transferência eletrônica pagamento fornecedor:Krypton Serviços Contábeis S. S.  -  Processo: 1114</t>
  </si>
  <si>
    <t>Reposição de 07 Galões de 20 litros de água mineral.</t>
  </si>
  <si>
    <t>08.846.102/0001-34</t>
  </si>
  <si>
    <t>Processo 2829 - Nathália Araújo Marques</t>
  </si>
  <si>
    <t>122.426.726-57</t>
  </si>
  <si>
    <t>Contratação da monitora Nathalia Araujo Marques para acompanhamento do público durante visitação na exposição dos artistas Erre Erre e João Angelini, que fazem parte do 2º Prêmio Décio Noviello nas galerias Genesco Murta e Arlinda Correia Lima, no período de 25 de janeiro de 2022 a 12 de março de 2022, no Palácio das Artes.</t>
  </si>
  <si>
    <t>107.582.106-12</t>
  </si>
  <si>
    <t>Processo 2830 - Daniela Coelho Brandão</t>
  </si>
  <si>
    <t>Contratação do monitor Brenno Theotônio de Castro para acompanhamento do público durante a visitação na exposição "Campo de Passagem", parte do 2º Prêmio Décio Noviello, no período de 25 de janeiro de 2022 a 12 de março de 2022, na CâmeraSete– Casa da Fotografia de Minas Gerais.</t>
  </si>
  <si>
    <t>Processo 2827 -Brenno Theotonio De Castro</t>
  </si>
  <si>
    <t>105.888.896-01</t>
  </si>
  <si>
    <t>Contratação da monitora Daniela Coelho Brandão para acompanhamento do público durante a visitação na exposição "Erre e Erre e João Angelini", durante o período expositivo, no período de25 de janeiro de 2022 a 13 de março de 2022, no Palácio das Artes.</t>
  </si>
  <si>
    <t>Processo 2828 - Bianca Furtado Penha</t>
  </si>
  <si>
    <t>123.737.176-70</t>
  </si>
  <si>
    <t>Contratação da monitora Bianca Furtado Penha para acompanhamento do público durante visitação na exposição dos artistas Erre Erre e João Angelini, que fazem parte do 2º Prêmio Décio Noviello nas galerias Genesco Murta e Arlinda Correia Lima, no período de25 de janeiro de 2022 a 12 de março de 2022, no Palácio das Artes.</t>
  </si>
  <si>
    <t>Serviço de plotagem: impressão, instalação e remoção de adesivos para a exposição do Artista Erre Erre, na Galeria Arlinda Correa Lima, pelo2° Prêmio Décio Noviello de Artes Visuais.</t>
  </si>
  <si>
    <t>Processo 2832 - Flag Impressao Digital Ltda</t>
  </si>
  <si>
    <t xml:space="preserve">10.356.504/0001-00
</t>
  </si>
  <si>
    <t>Reembolso realizado pelo Termo de Parceria 50/2020 - IEPHA referente ao percentual (26,41% do valor total), Manutenção de redes e computadores da sede da Appa - mês 12/2021</t>
  </si>
  <si>
    <t>Reembolso realizado pelo Termo de Parceria 50/2020 - IEPHA referente ao percentual (26,41% do valor total), Serviço para contratação de espaço para a guarda de documentos da sede administrativos - 2º semestre de 2021.O serviço contempla a contratação de espaço para a guarda de documentos escriturais referente ao segundo semestre de 2021.</t>
  </si>
  <si>
    <t>Reembolso realizado pelo Termo de Parceria 50/2020 - IEPHA referente ao percentual (26,41% do valor total ) do aluguel da sede da Appa referente ao mês 12/2021</t>
  </si>
  <si>
    <t>Victória Sofia Lúcio Silva</t>
  </si>
  <si>
    <t>ISSQN referente ao RPA 1529 - Victória Sofia Lúcio Silva</t>
  </si>
  <si>
    <t>DARF/IR referente ao RPA 1529 - Victória Sofia Lúcio Silva</t>
  </si>
  <si>
    <t>INSS e INSS Patronal  referente ao RPA 1529 - Victória Sofia Lúcio Silva</t>
  </si>
  <si>
    <t>Claro S.A.</t>
  </si>
  <si>
    <t>Pagamento Conta de Telefone</t>
  </si>
  <si>
    <t xml:space="preserve">Fatura </t>
  </si>
  <si>
    <t>Guard Gerenciamento De Documentos Ltda</t>
  </si>
  <si>
    <t xml:space="preserve">GE Duarte - ME </t>
  </si>
  <si>
    <t>Patrulha Eletrônica Ltda</t>
  </si>
  <si>
    <t>2021/2012</t>
  </si>
  <si>
    <t>Elisete Gomes Joaquim De Oliveira-ME</t>
  </si>
  <si>
    <t>ISSQN referente a nota fiscal 2022/1 - Elisete Gomes Joaquim De Oliveira-ME</t>
  </si>
  <si>
    <t xml:space="preserve">ISSQN referente a nota fiscal 122 - Elias do Carmo -ME </t>
  </si>
  <si>
    <t xml:space="preserve">Guia de ISSQN </t>
  </si>
  <si>
    <t>ISSQN referente ao RPA 1492 - Guilherme Dias Da Silva Barreto</t>
  </si>
  <si>
    <t>ISSQN referente a nota fiscal 2021/16 - Estudio 739 de Publicidade e Propaganda Ltda</t>
  </si>
  <si>
    <t>ISSQN referente a nota fiscal 2021/2012 - Patrulha Eletrônica Ltda</t>
  </si>
  <si>
    <t>DARR/PCC referente a nota fiscal 2021/670685 - Unimed Cooperativa de Trabalho Médico</t>
  </si>
  <si>
    <t>DARF/PCC referente a nota fiscal 2021/609618 - Unimed Cooperativa de Trabalho Médico</t>
  </si>
  <si>
    <t>ISSQN referente a nota fiscal 2021/67085 - Unimed Cooperativa de Trabalho Médico</t>
  </si>
  <si>
    <t>ISSQN referente a nota fiscal 2021/674436 - Unimed Cooperativa de Trabalho Médico</t>
  </si>
  <si>
    <t>Tarifa Bancária referente a transferência eletrônica pagamento fornecedor:Elisete Gomes Joaquim De Oliveira-ME  -  Processo: 2678</t>
  </si>
  <si>
    <t>Reembolso realizado pelo Termo de Parceria 50/2020 - IEPHA referente ao percentual (26,41% do valor total), Segurança Eletrônica da Sede da APPA - mês 12/2021</t>
  </si>
  <si>
    <t>Contratação de profissional para direção e acompanhamento dos ensaios do Espetáculo de Formatura do 3o da Escola de Teatro do Cefart.</t>
  </si>
  <si>
    <t>Processo 2794 - Duetto Atividades Artisticas Eireli</t>
  </si>
  <si>
    <t>29.117.312/0001-61</t>
  </si>
  <si>
    <t>17.939.552/0001-62</t>
  </si>
  <si>
    <t>Processo 2826 - Logus Protection Patrimonial Ltda</t>
  </si>
  <si>
    <t xml:space="preserve">Contratação do serviço de Vigilância Noturna Local, para Casa de Fotografia Câmera Sete, durante a exposição do 2º Prêmio Décio Noviello. </t>
  </si>
  <si>
    <t>2.5</t>
  </si>
  <si>
    <t xml:space="preserve">Guilherme Dias Da Silva Barreto
</t>
  </si>
  <si>
    <t>133.903.445-69</t>
  </si>
  <si>
    <t xml:space="preserve">Transferência Enviada </t>
  </si>
  <si>
    <t xml:space="preserve">ISSQN referente ao RPA 1534 - Guilherme Dias Da Silva Barreto
</t>
  </si>
  <si>
    <t xml:space="preserve">INSS e INSS Patronal referente ao RPA 1534 - Guilherme Dias Da Silva Barreto
</t>
  </si>
  <si>
    <t>Gabriel Couto Pereira 08089583644</t>
  </si>
  <si>
    <t>Arte Group Ltda</t>
  </si>
  <si>
    <t xml:space="preserve">CO </t>
  </si>
  <si>
    <t>BH Notebooks Ltda</t>
  </si>
  <si>
    <t>Recibo</t>
  </si>
  <si>
    <t>Marcilene Ferreira Da Silva 05133402627</t>
  </si>
  <si>
    <t>Emer-som Ltda</t>
  </si>
  <si>
    <t>2022/5</t>
  </si>
  <si>
    <t>ISSQN referente a nota fiscal 2022/5 - Emer-som Ltda</t>
  </si>
  <si>
    <t xml:space="preserve"> Camila Araújo De Oliveira Pinho</t>
  </si>
  <si>
    <t>ISSQN referente ao RPA 1535 -  Camila Araújo De Oliveira Pinho</t>
  </si>
  <si>
    <t>INSS e INSS referente ao RPA 1535 -  Camila Araújo De Oliveira Pinho</t>
  </si>
  <si>
    <t>Antonio Tavares Ribeiro</t>
  </si>
  <si>
    <t>Tarifa Bancária referente a transferência eletrônica pagamento fornecedor: BH Notebooks Ltda  -  Processo: 1139</t>
  </si>
  <si>
    <t>Tarifa Bancária referente a transferência eletrônica pagamento fornecedor: Emer-som Ltda -  Processo: 2455</t>
  </si>
  <si>
    <t>Tarifa Bancária referente a transferência eletrônica pagamento fornecedor: Marcilene Ferreira Da Silva 05133402627  -  Processo: 2259</t>
  </si>
  <si>
    <t>Tarifa Bancária referente a transferência eletrônica pagamento fornecedor:  Camila Araújo De Oliveira Pinho   -  Processo: 2248</t>
  </si>
  <si>
    <t>Tarifa Bancária referente a transferência eletrônica pagamento fornecedor: Antonio Tavares Ribeiro -  Processo: 1826</t>
  </si>
  <si>
    <t>Reembolso realizado pelo Termo de Parceria 50/2020 - IEPHA referente ao uso de táxi pelos funcionários ao serviço do Termo</t>
  </si>
  <si>
    <t xml:space="preserve">Reembolso parcial da conta do Termo de Parceria 50/2020 - IEPHA, referenteao uso de telefone fixo (mês 12/2021) - 26,41% do valor total </t>
  </si>
  <si>
    <t>05.583.664/0001-44</t>
  </si>
  <si>
    <t>000.041.109</t>
  </si>
  <si>
    <t>02.558.157/0009-10</t>
  </si>
  <si>
    <t>Pagamento de conta Telefone</t>
  </si>
  <si>
    <t>12770188-MG</t>
  </si>
  <si>
    <t>Telefone Fixo da sede da Appa referente ao mês 01/2022</t>
  </si>
  <si>
    <t>Telefone Fixo da sede da Appa referente ao mês 02/2022</t>
  </si>
  <si>
    <t>Telefone Fixo da sede da Appa referente ao mês 03/2022</t>
  </si>
  <si>
    <t xml:space="preserve">Uso de táxi pelos funcionários a serviço do CG e do Termo de Parceria </t>
  </si>
  <si>
    <t>Cooperativa Mista de Transporte de Passageiros Táxi BH Ltda</t>
  </si>
  <si>
    <t>25.298.969/0001-11</t>
  </si>
  <si>
    <t>2022/109</t>
  </si>
  <si>
    <t xml:space="preserve"> Aloltech Telecom Ltda</t>
  </si>
  <si>
    <t>2022/25</t>
  </si>
  <si>
    <t>ISSQN referente a nota fiscal 2022/25 - Aloltech Telecom Ltda</t>
  </si>
  <si>
    <t xml:space="preserve"> Fala Comercio De Cenario Ltda</t>
  </si>
  <si>
    <t>ISSQN referente a nota fiscal 2022/1 -  Fala Comercio De Cenario Ltda</t>
  </si>
  <si>
    <t xml:space="preserve">Contratação de profissional para serviços de Instrutor/Monitoria quer fará o acompanhamento de público para Exposição da Mostra Tátil do programa de Residência Artística, que ocorrerá entre os dias 10 de dezembro a 10 de janeiro. </t>
  </si>
  <si>
    <t xml:space="preserve"> Brenno Theotônio De Castro 10588889601</t>
  </si>
  <si>
    <t>Contratação de profissional para serviços de Instrutor/Monitoria quer fará o acompanhamento de público para Exposição da Mostra Tátil do programa de Residência Artística, que ocorrerá entre os dias 10 de dezembro a 10 de janeiro. O contratado precisa ter conhecimento do programa de Residência Artística e seus parceiros. Por ser tratar de uma mostra que para além de acompanhar o público exigirá do monitor uma interação com os bolsistas residentes para explicação de cada trabalho sugere-se a contratação de Maria do Rosário que já participa do programa de residência.</t>
  </si>
  <si>
    <t>Maria Do Rosário Gomes Da Silva</t>
  </si>
  <si>
    <t xml:space="preserve">RPA </t>
  </si>
  <si>
    <t>ISSQN referente ao RPA 1537 - Maria Do Rosário Gomes Da Silva</t>
  </si>
  <si>
    <t>DARF/IR  referente ao RPA 1537 - Maria Do Rosário Gomes Da Silva</t>
  </si>
  <si>
    <t>INSS e INSS Patronal referente ao RPA 1537 - Maria Do Rosário Gomes Da Silva</t>
  </si>
  <si>
    <t>Contratação de profissional responsável pela Montagem e Desmontagem da exposição, incluindo pintura de galeria, fixação de obras em paredes e varas.</t>
  </si>
  <si>
    <t>Geraldo Peixoto De Freitas Neto</t>
  </si>
  <si>
    <t>ISSQN referente ao RPA 1538 - Geraldo Peixoto De Freitas Neto</t>
  </si>
  <si>
    <t>INSS e INSS Patronal  referente ao RPA 1538 - Geraldo Peixoto De Freitas Neto</t>
  </si>
  <si>
    <t>Arreda Produções e Eventos Ltda</t>
  </si>
  <si>
    <t>40.017.090/0001-48</t>
  </si>
  <si>
    <t>ISSQN referente a nota fiscal 2022/2 - Arreda Produções e Eventos Ltda</t>
  </si>
  <si>
    <t>Waneska Torres De Oliveira Cezar</t>
  </si>
  <si>
    <t>Emissão DOC</t>
  </si>
  <si>
    <t>DARF/IR referente ao RPA 1520 - Waneska Torres De Oliveira Cezar</t>
  </si>
  <si>
    <t>INSS e INSS Patronal  referente ao RPA 1520 - Waneska Torres De Oliveira Cezar</t>
  </si>
  <si>
    <t>Tarifa Bancária referente a transferência eletrônica pagamento fornecedor:  Aloltech Telecom Ltda -  Processo: 2718</t>
  </si>
  <si>
    <t>Tarifa Bancária referente a transferência eletrônica pagamento fornecedor:  Fala Comercio De Cenario Ltda-  Processo: 2754</t>
  </si>
  <si>
    <t>Tarifa Bancária referente a transferência eletrônica pagamento fornecedor:  Brenno Theotônio De Castro 10588889601 -  Processo: 2549</t>
  </si>
  <si>
    <t>Tarifa Bancária referente a transferência eletrônica pagamento fornecedor: Maria Do Rosário Gomes Da Silva -  Processo: 2539</t>
  </si>
  <si>
    <t>Tarifa Bancária referente a transferência eletrônica pagamento fornecedor: Geraldo Peixoto De Freitas Neto -  Processo: 2489</t>
  </si>
  <si>
    <t>Tarifa Bancária referente a transferência eletrônica pagamento fornecedor: Arreda Produções e Eventos Ltda -  Processo: 2158</t>
  </si>
  <si>
    <t xml:space="preserve">Férias do Presidente </t>
  </si>
  <si>
    <t>Berkley International Do Brasil Seguros S.A</t>
  </si>
  <si>
    <t xml:space="preserve">M&amp;M Suprimentos Para Informática Ltda
</t>
  </si>
  <si>
    <t xml:space="preserve"> Cassio Moreira Dos Santos 09492794632</t>
  </si>
  <si>
    <t>Tarifa Bancária referente a transferência eletrônica pagamento fornecedor: Cassio Moreira Dos Santos 09492794632 -  Processo: 2614</t>
  </si>
  <si>
    <t>Reembolso realizado pelo Termo de Parceria 50/2020 - IEPHA referente ao percentual (26,41% do valor total ) locação de impressoras da sede da Appa referente ao mês 12/2021</t>
  </si>
  <si>
    <t>DARF</t>
  </si>
  <si>
    <t>DARF/Importação referente ao câmbio do processo 2380  -  Khaunbiow Elom Kossi</t>
  </si>
  <si>
    <t>DARF/Importação referente ao câmbio do processo  2325 - Dénètem Touam Bona</t>
  </si>
  <si>
    <t xml:space="preserve">Up Print Comercio E Locacao De Equipamentos Eireli
</t>
  </si>
  <si>
    <t>Fatura</t>
  </si>
  <si>
    <t>U05058</t>
  </si>
  <si>
    <t>Michelle Domingas Correia De Oliveira</t>
  </si>
  <si>
    <t>ISSQN referente ao RPA 1536 - Michelle Domingas Correia De Oliveira</t>
  </si>
  <si>
    <t>INSS e INSS Patronal referente ao RPA 1536 - Michelle Domingas Correia De Oliveira</t>
  </si>
  <si>
    <t>Tarifa Bancária referente a transferência eletrônica pagamento fornecedor: Michelle Domingas Correia De Oliveira -  Processo: 2291</t>
  </si>
  <si>
    <t xml:space="preserve">Reembolso a conta do Contrato de Gestão - 05/2019, referente plano de saúde - mensalidade dos funcionários a serviço do Projeto Anlgo </t>
  </si>
  <si>
    <t xml:space="preserve">Reembolso a conta do Contrato de Gestão - 05/2019, referente a CO-Participação plano de saúde dos funcionários a serviço do Projeto Anlgo </t>
  </si>
  <si>
    <t>Reembolso realizado pelo Termo de Parceria 50/2020 - IEPHA referente ao percentual (26,41% do valor total) consumo de energia elétrica da sede da Appa- mês 12/2021</t>
  </si>
  <si>
    <t>Reembolso realizado pelo Termo de Parceria 50/2020 - IEPHA referente ao percentual (26,41% do valor total ) consumo de água da sede da Appa- mês 12/2021</t>
  </si>
  <si>
    <t xml:space="preserve">Reembolso realizado pelo Termo de Parceria 50/2020 - IEPHA referente ao pagamento do Plano de Saúde dos Funcionários a serviço do Termo </t>
  </si>
  <si>
    <t>Reembolso realizado pelo Termo de Parceria 50/2020 - IEPHA referente ao percentual (26,41% do valor total ) despesas com cartório</t>
  </si>
  <si>
    <t xml:space="preserve">Reembolso a conta do Contrato de Gestão - 05/2019, referente a CO-Participação plano de saúde dos funcionários a serviço  do Termo de Parceria Iepha. </t>
  </si>
  <si>
    <t>Reembolso realizado pelo Termo de Parceria 50/2020 - IEPHA referente ao percentual (26,41% do valor total), referente ao telefone móvel da sede da Appa- mês 12/2021</t>
  </si>
  <si>
    <t>Zoom Vídeo  communication</t>
  </si>
  <si>
    <t xml:space="preserve">Contratação de 5 contas do Zoom para realização de aulas virtuais no Cefart. As salas são necessárias para a realização de até 5 salas simultâneas. As escolas tem tido uma demanda crescente por salas virtuais, e noticias recentes indicam que o google Meet será pago em breve. A assinatura deve ser feita pelo período de sete meses. </t>
  </si>
  <si>
    <t>Moncalvo Comunicacao Ltda</t>
  </si>
  <si>
    <t>Alice Almeida Gontijo 09331535627</t>
  </si>
  <si>
    <t>8º Cartório de Notas</t>
  </si>
  <si>
    <t>21.856.505/0001-22</t>
  </si>
  <si>
    <t>Pagamento Conta Água</t>
  </si>
  <si>
    <t>001.22.00325064-1</t>
  </si>
  <si>
    <t>001.21.73777362-5</t>
  </si>
  <si>
    <t xml:space="preserve">Água e Esgoto </t>
  </si>
  <si>
    <t>Contratação de Plano de Saúde para os colaboradores da Appa, em especial para os contratados para atendimentos do Contrato de Gestão, Termo de Parceria e Projetos. Faz-se necessária a contratação de um plano de saúde para todos os colaboradores da Appa. Os valores serão proporcionais a cada centro de custo e o plano é coparticipativo. O colaborador arcará com as despesas de uso. Co- Participação</t>
  </si>
  <si>
    <t>16.513.178/0001-76</t>
  </si>
  <si>
    <t>2021/6700685</t>
  </si>
  <si>
    <t>Contratação de Plano de Saúde para os colaboradores da Appa, em especial para os contratados para atendimentos do Contrato de Gestão, Termo de Parceria e Projetos. Faz-se necessária a contratação de um plano de saúde para todos os colaboradores da Appa. Os valores serão proporcionais a cada centro de custo e o plano é coparticipativo. O colaborador arcará com as despesas de uso.</t>
  </si>
  <si>
    <t>2021/674436</t>
  </si>
  <si>
    <t>Contratação da monitora Suellen Silva Araújo Magalhães para acompanhamento do público durante a visitação na exposição "Erre e Erre e João Angelini", durante o período expositivo, no período de25 de janeiro de 2022 a 13 de março de 2022, no Palácio das Artes.</t>
  </si>
  <si>
    <t>097.529.656-50</t>
  </si>
  <si>
    <t>Telefone móvel para os funcionários a serviço do Contrato de Gestão e Termo de Parceria</t>
  </si>
  <si>
    <t>Pagamento Conta Telefone</t>
  </si>
  <si>
    <t>Ctrl P Impressão Digital Ltda</t>
  </si>
  <si>
    <t>ISSQN referente a nota fiscal 2022/25 - Ctrl P Impressão Digital Ltda</t>
  </si>
  <si>
    <t xml:space="preserve"> Elias Do Carmo - ME</t>
  </si>
  <si>
    <t xml:space="preserve"> Frederico Carlos Natalino 06822245618</t>
  </si>
  <si>
    <t>Tarifa Bancária referente a transferência eletrônica pagamento fornecedor: Ctrl P Impressão Digital Ltda-  Processo: 1866</t>
  </si>
  <si>
    <t>Tarifa Bancária referente a transferência eletrônica pagamento fornecedor:  Elias Do Carmo - ME -  Processo: 2561</t>
  </si>
  <si>
    <t>Tarifa Bancária referente a transferência eletrônica pagamento fornecedor:  Frederico Carlos Natalino 06822245618 -  Processo: 2677</t>
  </si>
  <si>
    <t>Sara Ramo Affonso</t>
  </si>
  <si>
    <t xml:space="preserve">Recibo </t>
  </si>
  <si>
    <t>DARF/IR referente ao recibo de - Sara Ramo Affonso</t>
  </si>
  <si>
    <t>Reembolso realizado pela conta Appa(2462-7) referente ao pagamento da guia de GPS do mês 12/2021</t>
  </si>
  <si>
    <t>Reembolso realizado pela conta Recusos Próprios (11407-3) referente ao pagamento da guia de GPS do mês 12/2021</t>
  </si>
  <si>
    <t>Reembolso realizado pela conta Manutenção Corpo Artístico (15556-X) referente ao pagamento da guia de GPS do mês 12/2021</t>
  </si>
  <si>
    <t>Reembolso realizado pela conta Programa Artístico da Fundação Clóvis Salgado - CA  (15845-3 ) referente ao pagamento da guia de GPS do mês 12/2021</t>
  </si>
  <si>
    <t>Reembolso realizado pela conta Programa Artístico da Fundação Clóvis Salgado - CA  (15949-2 ) referente ao pagamento da guia de GPS do mês 12/2021</t>
  </si>
  <si>
    <t>Reembolso realizado pela conta do Termo de Parceria 50/2020 - Iepha referente ao pagamento da guia de GPS (funcionários) INSS retido sob folha do mês 12/2021</t>
  </si>
  <si>
    <t>Reembolso realizado pela conta do Termo de Parceria 50/2020 - Iepha referente ao pagamento da guia de GPS (funcionários) INSS Patronal do mês 12/2021</t>
  </si>
  <si>
    <t>Reembolso realizado pelo Termo de Parceria 50/2020 - IEPHA referente ao percentual 26,41% do valor total ) ao consumo de internet da Appa do mês 12/2021</t>
  </si>
  <si>
    <t>Reembolso realizado pela conta Programa de Artes Visuais da Fundação Clóvis Salgado (16375-9) referente ao pagamento da guia de GPS do mês 12/2021</t>
  </si>
  <si>
    <t>Reembolso realizado pela conta Cinquentenário Operístico da Fundação Clóvis Salgado - Pronac: 20.3579 (16376-7) referente ao pagamento da guia de GPS do mês 12/2021</t>
  </si>
  <si>
    <t>Reembolso realizado pela conta Área Meio - Projetos Meta do Contrato de Gestão  (16517-4) referente ao pagamento da guia de GPS do mês 12/2021</t>
  </si>
  <si>
    <t>Reembolso realizado pela conta FESTCURTASBH   (16568-9) referente ao pagamento da guia de GPS do mês 12/2021</t>
  </si>
  <si>
    <t>Reembolso realizado pela conta do Termo de Parceria 50/2020 - Iepha referente ao pagamento da guia de GPS (autônomo) do mês 12/2021</t>
  </si>
  <si>
    <t xml:space="preserve"> Softwares De Gestão Ltda</t>
  </si>
  <si>
    <t>2022/14</t>
  </si>
  <si>
    <t>ISSQN referente a nota fiscal 2022/14 - Softwares De Gestão Ltda</t>
  </si>
  <si>
    <t>12930934-MG</t>
  </si>
  <si>
    <t>Internet para sede da Appa referente ao mês 01/2022</t>
  </si>
  <si>
    <t>Internet para sede da Appa referente ao mês 02/2022</t>
  </si>
  <si>
    <t>Internet para sede da Appa referente ao mês 03/2022</t>
  </si>
  <si>
    <t>IR retido férias Superitendente de Auditoria</t>
  </si>
  <si>
    <t>INSS e INSS Patronal referente a nota fiscal 2021/95 - Logus Protection Patrimonial Ltda</t>
  </si>
  <si>
    <t xml:space="preserve"> guia de GPS do mês 12/2021 - Appa(2462-7) </t>
  </si>
  <si>
    <t xml:space="preserve"> guia de GPS do mês 12/2021 - Recusos Próprios (11407-3)</t>
  </si>
  <si>
    <t xml:space="preserve"> guia de GPS do mês 12/2021 - anutenção Corpo Artístico (15556-X</t>
  </si>
  <si>
    <t>guia de GPS do mês 12/2021 - Programa Artístico da Fundação Clóvis Salgado - CA  (15845-3 )</t>
  </si>
  <si>
    <t>guia de GPS do mês 12/2021 - Programa Artístico da Fundação Clóvis Salgado - CA  (15949-2 )</t>
  </si>
  <si>
    <t xml:space="preserve"> guia de GPS (autônomo) do mês 12/2021 -  Termo de Parceria 50/2020 - Iepha</t>
  </si>
  <si>
    <t>guia de GPS (funcionários) INSS retido sob folha do mês 12/2021 - ermo de Parceria 50/2020 - Iepha</t>
  </si>
  <si>
    <t xml:space="preserve"> guia de GPS (funcionários) INSS Patronal do mês 12/2021 -  Termo de Parceria 50/2020</t>
  </si>
  <si>
    <t xml:space="preserve"> guia de GPS do mês 12/2021 - Programa de Artes Visuais da Fundação Clóvis Salgado (16375-9) </t>
  </si>
  <si>
    <t xml:space="preserve"> guia de GPS do mês 12/2021 - Cinquentenário Operístico da Fundação Clóvis Salgado - Pronac: 20.3579 (16376-7) </t>
  </si>
  <si>
    <t>guia de GPS (funcionários) INSS retido sob folha do mês 12/2021 - Projeto Minc Pronac 20</t>
  </si>
  <si>
    <t xml:space="preserve"> guia de GPS (funcionários) INSS Patronal referente a folha 12/2021 - Projeto Minc Pronac 20</t>
  </si>
  <si>
    <t xml:space="preserve"> guia de GPS (autônomo) do mês 12/2021 - Projeto Minc Pronac 20</t>
  </si>
  <si>
    <t>guia de GPS do mês 12/2021 - Área Meio - Projetos Meta do Contrato de Gestão  (16517-4)</t>
  </si>
  <si>
    <t xml:space="preserve"> guia de GPS do mês 12/2021 -  FESTCURTASBH   (16568-9)</t>
  </si>
  <si>
    <t>Reembolso realizado pela conta do Projeto Minc Pronac 20 referente ao pagamento da guia de GPS (funcionários) INSS retido sob folha do mês 12/2021</t>
  </si>
  <si>
    <t>Reembolso realizado pela conta do Projeto Minc Pronac 20 referente ao pagamento da guia de GPS (funcionários) INSS Patronal referente a folha 12/2021</t>
  </si>
  <si>
    <t>Reembolso realizado pela conta do Projeto Minc Pronac 20 referente ao pagamento da guia de GPS (autônomo) do mês 12/2021</t>
  </si>
  <si>
    <t>INSS e INSS Patronal referente ao RPA 1475 - Luciana Campos Horta</t>
  </si>
  <si>
    <t>INSS Patronal referente a folha do mês 12/2021</t>
  </si>
  <si>
    <t xml:space="preserve">Processso 2783 - Comunique-se S/a
</t>
  </si>
  <si>
    <t xml:space="preserve">04.558.476/0001-01
</t>
  </si>
  <si>
    <t xml:space="preserve">Contratação de serviço de clipping, mailing e disparador de e-mail marketing.
</t>
  </si>
  <si>
    <t>Joacélio Batista Da Silva</t>
  </si>
  <si>
    <t>ISSQN referente ao RPA 1545 - Joacélio Batista Da Silva</t>
  </si>
  <si>
    <t>INSS e INSS Patronal  referente ao RPA 1545 - Joacélio Batista Da Silva</t>
  </si>
  <si>
    <t xml:space="preserve">Receita Federal </t>
  </si>
  <si>
    <t>Receita Federal</t>
  </si>
  <si>
    <t xml:space="preserve"> Lafaete Gestão Ambiental Ltda</t>
  </si>
  <si>
    <t>2022/99</t>
  </si>
  <si>
    <t>Flag Impressao Digital Ltda</t>
  </si>
  <si>
    <t>2022/16</t>
  </si>
  <si>
    <t>ISSQN referente a nota fiscal 2022/16 -  Flag Impressao Digital Ltda</t>
  </si>
  <si>
    <t>Multistar Industria E Comercio Ltda</t>
  </si>
  <si>
    <t>000.011.114</t>
  </si>
  <si>
    <t>Tarifa Bancária referente a transferência eletrônica pagamento fornecedor:  Joacélio Batista Da Silva -  Processo: 2577</t>
  </si>
  <si>
    <t xml:space="preserve">Reembolso realizado pela conta da Appa referente ao juros fatura Copasa </t>
  </si>
  <si>
    <t>Reembolso realizado pelo Termo de Parceria 50/2020 - IEPHA referente ao percentual (26,41% do valor total ) locação de PABX da sede da Appa referente ao mês 12/2021</t>
  </si>
  <si>
    <t>Transferência para conta Reserva referente aos rendimentos do mês 12/2021</t>
  </si>
  <si>
    <t>Associação Pró-Cultura e Promoção das Artes (Contrato de Gestão 05/2019 - Conta Reserva)</t>
  </si>
  <si>
    <t>Rodrigo Guillermo Olivarez Olivares 01873309643</t>
  </si>
  <si>
    <t>26.079.695/0001-32</t>
  </si>
  <si>
    <t>PIS referente a 13º salário</t>
  </si>
  <si>
    <t>PIS referente a folha 12/2021</t>
  </si>
  <si>
    <t>02.421.421/0020-84</t>
  </si>
  <si>
    <t xml:space="preserve">Consumo de água e esgoto </t>
  </si>
  <si>
    <t>001.22.02251340-7</t>
  </si>
  <si>
    <t>Cofins referente aos rendimentos de aplicações financeiras de 12/2021</t>
  </si>
  <si>
    <t xml:space="preserve"> Distribuidora Triângulo Ltda</t>
  </si>
  <si>
    <t>Processo 1551 - Locaweb Serviços De Internet S.A</t>
  </si>
  <si>
    <t>02.351.877/0001-52</t>
  </si>
  <si>
    <t xml:space="preserve">Contratação de serviço de e-mail marketing para envio de 100mil e-mails / mensais. </t>
  </si>
  <si>
    <t>Contratação de serviço de e-mail marketing para envio de 100mil e-mails / mensais</t>
  </si>
  <si>
    <t>Locaweb Serviços De Internet S.A</t>
  </si>
  <si>
    <t>Alelo S.A</t>
  </si>
  <si>
    <t>04.740.876/0001-25</t>
  </si>
  <si>
    <t>TMS Telecomunicações Ltda</t>
  </si>
  <si>
    <t xml:space="preserve">Fatura de Locação </t>
  </si>
  <si>
    <t>Tarifa Bancária referente a transferência eletrônica pagamento fornecedor:  TMS Telecomunicações Ltda -  Processo: 1117</t>
  </si>
  <si>
    <t xml:space="preserve"> Elias Do Carmo - Me</t>
  </si>
  <si>
    <t>Tarifa Bancária referente a transferência eletrônica pagamento fornecedor:   Elias Do Carmo - Me -  Processo: 2394</t>
  </si>
  <si>
    <t>Vale Refeição dos funcionários a serviço do Contrato de Gestão</t>
  </si>
  <si>
    <t>Vale Alimentação dos funcionários a serviço do Contrato de Gestão</t>
  </si>
  <si>
    <t>Vale transporte para os funcionários a serviço do Contrato de Gestão</t>
  </si>
  <si>
    <t>Consórcio Ótimo de Bilhetagem Eletrônica</t>
  </si>
  <si>
    <t>10.426.715/0001-64</t>
  </si>
  <si>
    <t>Americanas S.A</t>
  </si>
  <si>
    <t>Contratação de professor para ministrar o CursoComplementar"Corpo Móvel: experiências em movimento"na modalidadePresencial, atendendo a demanda ad escola de Dança do Cefart</t>
  </si>
  <si>
    <t>Alex Dias Mendes Moreira</t>
  </si>
  <si>
    <t>530.038.456-96</t>
  </si>
  <si>
    <t>INSS e INSS Patronal referente ao RPA 1547 - Alex Dias Mendes Moreira</t>
  </si>
  <si>
    <t>2022/6</t>
  </si>
  <si>
    <t>ISSQN referente a nota fiscal 2022/6 - Emer-som Ltda</t>
  </si>
  <si>
    <t>Loggi Tecnologia LTDA</t>
  </si>
  <si>
    <t>Tarifa Bancária referente a transferência eletrônica pagamento fornecedor:  Alex Dias Mendes Moreira -  Processo: 2754</t>
  </si>
  <si>
    <t>Tarifa Bancária referente a transferência eletrônica pagamento fornecedor:  Emer-som Ltda -  Processo: 2571</t>
  </si>
  <si>
    <t>Reembolso realizado pela conta da Appa referente ao pagamento de juros do boleto da Loggi Tecnologia LTDA</t>
  </si>
  <si>
    <t>05.570.714/0001-59</t>
  </si>
  <si>
    <t>Aquisição de 02 HDs externos de 2 teras, para arquivo histórico de vídeos e documentos da Cia de Dança Palácio das Artes.</t>
  </si>
  <si>
    <t>Tarifa Bancária referente a transferência eletrônica pagamento férias Analista Financeira Pleno</t>
  </si>
  <si>
    <t>Rendimentos de aplicações financeiras do mês 12/2021</t>
  </si>
  <si>
    <t>Funcionários a serviço do CG</t>
  </si>
  <si>
    <t>Salário do mês 03/2022</t>
  </si>
  <si>
    <t>DARF/IR retido férias Analista Financeiro Pleno</t>
  </si>
  <si>
    <t>DARF/IR retido férias Produtora Cultural</t>
  </si>
  <si>
    <t>DARF/IR retido férias Diretor Financeiro</t>
  </si>
  <si>
    <t>DARF/IR retido férias Presidente</t>
  </si>
  <si>
    <t>Qinetwork Solucoes Tecnologicas Ltda</t>
  </si>
  <si>
    <t>Kabum Comércio Eletrônico S/a</t>
  </si>
  <si>
    <t>Rendimentos de aplicações financeiras do mês 01/2022</t>
  </si>
  <si>
    <t>Associação Pró-Cultura e Promoção das Artes - Contrato de Gestão 05/2019 (Conta Reserva)</t>
  </si>
  <si>
    <t>Imposto de Renda referente aos rendimentos de aplicações financeiras do mês 01/2022</t>
  </si>
  <si>
    <t>Ministério da Fazenda</t>
  </si>
  <si>
    <t>Compra do material/produtos de limpeza para atender a demanda de limpeza, higienização e convivência de alunos e professores do CEFART, bem como dos espaços por eles utilizados no CTPF entre os dias 01/02/22 á 21/02/22, em razão a realização de oficinas para o Projeto da Mostra Final da Escola de Tecnologia da Cena.</t>
  </si>
  <si>
    <t>11.065.582/0001-00</t>
  </si>
  <si>
    <t>Reembolso proporcional realizado pela conta da Appa referente ao pagamento Seguro de Vida do mês 01/2022</t>
  </si>
  <si>
    <t>Reembolso proporcional realizado pela conta do TP 50/2020 IEPHA  referente ao pagamento Seguro de Vida do mês 01/2022</t>
  </si>
  <si>
    <t>DARF/PCC referente a nota fiscal 2022/1164 - Ocupacional Medicina do Trabalho Ltda</t>
  </si>
  <si>
    <t>ISSQN referente a nota fiscal 2022/1164 - Ocupacional Medicina do Trabalho Ltda</t>
  </si>
  <si>
    <t>Reembolso proporcional realizado pela conta do projeto Anglo referente ao pagamento Medicina do Trabalho do mês 01/2022</t>
  </si>
  <si>
    <t>Reembolso proporcional realizado pela conta do TP 50/2020 IEPHA  referente ao pagamento Medicina do Trabalho do mês 01/2022</t>
  </si>
  <si>
    <t>Rodrigo Ferreira Do Nascimento Ltda - Me</t>
  </si>
  <si>
    <t>Gastos_Gerais</t>
  </si>
  <si>
    <t>Valor referente a Medicina do Trabalho do mês 01/2022 - PPRA</t>
  </si>
  <si>
    <t>2022/1163</t>
  </si>
  <si>
    <t>2022/1164</t>
  </si>
  <si>
    <t>ISSQN referente a nota fiscal 2022/1163 - Ocupacional Medicina do Trabalho Ltda</t>
  </si>
  <si>
    <t>DARF/PCC referente a nota fiscal 2022/1163 - Ocupacional Medicina do Trabalho Ltda</t>
  </si>
  <si>
    <t>Contratação de empresas para apoio na operação de higienização e acondicionamento dos figurinos utilizados nas apresentações do final do ano, sendo: dois profissionais para execução de serviço de lavagem, passagem e higienização de roupas e dois profissionais para execução de serviços de assistente auxiliar e apoio ao setor de acervo. Termo Aditivo</t>
  </si>
  <si>
    <t>Processo 2836 - Dadier Aguilera Ramos</t>
  </si>
  <si>
    <t>Contratação de professor de técnica clássica convidado para preparação corporal dos bailarinos da Cia de Dança Palácio da Artes, sendo 12 aulas mensais em um período de 3 meses com horários a serem definidos pela direção da companhia.</t>
  </si>
  <si>
    <t>013.103.266-65</t>
  </si>
  <si>
    <t>2022/8</t>
  </si>
  <si>
    <t xml:space="preserve">Reembolso parcial da conta do Termo de Parceria 50/2020 - IEPHA, referente contratação de empresa de setor administrativo especializada em entidades do terceiro setor  para o Contrato de Gestão 05/2019 e Termo de Parceria 50/2020 (mês 01/2022) - 26,41% do valor total </t>
  </si>
  <si>
    <t>Vale Alimentação dos funcionários a serviço do Contrato de Gestão - Complementar.</t>
  </si>
  <si>
    <t>Vale Refeição dos funcionários a serviço do Contrato de Gestão - Complementar.</t>
  </si>
  <si>
    <t>Gerente de Projetos , referente ao mês 01/2022</t>
  </si>
  <si>
    <t>Gerente de Projetos , referente ao mês 12/2021</t>
  </si>
  <si>
    <t>Salário do Músico Instrumentista, referente ao mês 01/2022</t>
  </si>
  <si>
    <t>Salário do Pianista, referente ao mês 01/2022</t>
  </si>
  <si>
    <t>Salário Gerente de Projetos Dipro, referente ao mês 01/2022</t>
  </si>
  <si>
    <t>Salário do Músico Cantora, referente ao mês 01/2022</t>
  </si>
  <si>
    <t>Salário Bailarina, referente ao mês 01/2022</t>
  </si>
  <si>
    <t>Salário do Presidente referente ao mês 01/2022</t>
  </si>
  <si>
    <t>Salário do Coordenador Administrativo referente ao mês 01/2022</t>
  </si>
  <si>
    <t>041.141.936-69</t>
  </si>
  <si>
    <t>Salário do Montador Diart, referente ao mês 01/2022</t>
  </si>
  <si>
    <t>Salário do Gerente de Projetos: Programação Artística referente ao mês 01/2022</t>
  </si>
  <si>
    <t>Salário do Superintendente de Auditoria, referente ao mês 01/2022</t>
  </si>
  <si>
    <t>Salário de Bailarina, referente ao mês 01/2022</t>
  </si>
  <si>
    <t>Salário de Bailarina, referente ao mês 12/2021</t>
  </si>
  <si>
    <t>Salário de Músico Cantora, referente ao mês 01/2022</t>
  </si>
  <si>
    <t>Salário de Músico, referente ao mês 12/2021</t>
  </si>
  <si>
    <t>Salário da Analista Financeiro Pleno, referente ao mês 01/2022</t>
  </si>
  <si>
    <t>Analista de RH , referente ao mês 01/2022</t>
  </si>
  <si>
    <t>Salário de Músico, referente ao mês 01/2022</t>
  </si>
  <si>
    <t>Salário do Regente Assistente, referente ao mês 01/2022</t>
  </si>
  <si>
    <t xml:space="preserve"> 102.562.506-42</t>
  </si>
  <si>
    <t>Salário do Músico cantora, referente ao mês 01/2022</t>
  </si>
  <si>
    <t>Salário do Bailarino, referente ao mês 01/2022</t>
  </si>
  <si>
    <t>Salário da Músico Cantor, referente ao mês 01/2022</t>
  </si>
  <si>
    <t>Salário da Assessora Pedagógica, referente ao mês 01/2022</t>
  </si>
  <si>
    <t>Salário do Diretor Financeiro, referente ao mês 01/2022</t>
  </si>
  <si>
    <t>Salário do Bailarina, referente ao mês 01/2022</t>
  </si>
  <si>
    <t>Salário da Produtora Cultural: Produção Artística, referente ao mês 01/2022</t>
  </si>
  <si>
    <t>Salário do Produtora Cultural da Dipro, referente ao mês 01/2022</t>
  </si>
  <si>
    <t xml:space="preserve"> 694.430.171-72</t>
  </si>
  <si>
    <t>Salário do Músico, referente ao mês 01/2022</t>
  </si>
  <si>
    <t xml:space="preserve"> 142.229.636-90</t>
  </si>
  <si>
    <t xml:space="preserve"> Salário   Auxiliar de serviços Gerais, referente ao mês 01/2022</t>
  </si>
  <si>
    <t xml:space="preserve"> 095.047.226-36</t>
  </si>
  <si>
    <t xml:space="preserve"> Salário  Arquivista, referente ao mês 01/2022</t>
  </si>
  <si>
    <t>Salário  Músico Cantor, referente ao mês 01/2022</t>
  </si>
  <si>
    <t>Salário Montador Dipro, referente ao mês 01/2022</t>
  </si>
  <si>
    <t xml:space="preserve"> 056.166.086-70</t>
  </si>
  <si>
    <t xml:space="preserve"> 004.627.926-17</t>
  </si>
  <si>
    <t>051.877.056-79</t>
  </si>
  <si>
    <t>Tarifa Bancária referente a transferência eletrônica pagamento salário Analista Financeira Pleno</t>
  </si>
  <si>
    <t>Tarifa Bancária referente a transferência eletrônica salário Montador Diart</t>
  </si>
  <si>
    <t>Tarifa Bancária referente a transferência eletrônica salário Regente Assistente</t>
  </si>
  <si>
    <t>Tarifa Bancária referente a transferência eletrônica salário Bailatino</t>
  </si>
  <si>
    <t xml:space="preserve">Tarifa Bancária referente a transferência eletrônica salário Produtora Cultural </t>
  </si>
  <si>
    <t>Processo 2842 - BH Notebooks Ltda</t>
  </si>
  <si>
    <t>Locação de notebooks para atender as demandas de colaboradores a serviço da Appa. - Cotação por computador e configuração. Ano 2022.</t>
  </si>
  <si>
    <t>019.467.616-13</t>
  </si>
  <si>
    <t>Processo 2784 - Kaio Cesar Figueiredo Minardi</t>
  </si>
  <si>
    <t>Contratação de uma diária de carregador para finalizar a organização dos materiais utilizados na ópera Viramundo no acervo do CTPF - Centro Técnico de produção, localizado na avenida dos Andradas e Marzagão.</t>
  </si>
  <si>
    <t>Contratação de professor convidado para preparação corporal dos bailarinos da Cia de Dança Palácio da Artes. Serão 8 aulas mensais em um período de 3 meses com horários a serem definidos pela direção da companhia.</t>
  </si>
  <si>
    <t>Processo 2837 - Waneska Torres De Oliveira Cezar</t>
  </si>
  <si>
    <t>27.282.282/0001-13</t>
  </si>
  <si>
    <t xml:space="preserve">078.974.356-60
</t>
  </si>
  <si>
    <t xml:space="preserve">Processo 2866 - Sitaram Márcio Costa Custódio
</t>
  </si>
  <si>
    <t>Contratação do monitor Sitaram Márcio Costa Custódio para acompanhamento do público durante a visitação das exposições em cartaznas Galerias do Palácio das Artes. Vigência do contrato: 04/02/2022 até 27/02/2022.</t>
  </si>
  <si>
    <t>040.699.056-50</t>
  </si>
  <si>
    <t>Contratação de profissional convidado para ministrar oficina de dança contemporânea, com carga horária de 15h, para os bailarinos da CDPA no mês de fevereiro conforme datas e horários estabelecidos pela equipe da CDPA.</t>
  </si>
  <si>
    <t>Contratação de professor para ministrar o Curso Complementar "Técnica de Transmissão para Programa ao Vivo", atendendo a demanda da Escola de Tecnologia da Cena do Cefart.</t>
  </si>
  <si>
    <t>15.267.259/0001-70</t>
  </si>
  <si>
    <t>Contratação de prestação de serviços para desenvolvimento de estruturação de um setor geral de Projetos, setor responsável pela gestão de todos os projetos incentivados.</t>
  </si>
  <si>
    <t>24.431.845/0001-08</t>
  </si>
  <si>
    <t>17.948.578/0001-77</t>
  </si>
  <si>
    <t>14.923.073/0001-60</t>
  </si>
  <si>
    <t>Aquisição de DVD e Blu Ray para exibição dos filmes "Cemitério Maldito" e "Queen and Slim" na Mostra Clássica no Cine Humberto Mauro. Especificações dos títulos e links para aquisição estão nas observações.</t>
  </si>
  <si>
    <t>33.041.260/0652-90</t>
  </si>
  <si>
    <t>Aquisição de DVD ou Blu Ray para exibição do filme "Quero ser Grande", parte da programação da Mostra Clássica do Cine Humberto Mauro. Especificações dos títulos e links para aquisição estão nas observações.</t>
  </si>
  <si>
    <t>Upgrade do serviço de otimização conteúdo nas mídias sociais.</t>
  </si>
  <si>
    <t>2022/3</t>
  </si>
  <si>
    <t>Lucas Alexandre Teixeira 13035532605</t>
  </si>
  <si>
    <t>Ongsys Sistema Ltda</t>
  </si>
  <si>
    <t>Reembolso a conta do Contrato de Gestão - 05/2019  ref aquisição de sistema de ponto para utilização pelos colaboradores da Appa - ano 2022. Referente ao mês 01/2022</t>
  </si>
  <si>
    <t>Reembolso a conta do Contrato de Gestão - 05/2019  ref aquisição de sistema de ponto para utilização pelos colaboradores do Projeto Anglo - ano 2022. Referente ao mês 01/2022</t>
  </si>
  <si>
    <t>Reembolso a conta do Contrato de Gestão - 05/2019 Aquisição de sistema de ponto para utilização pelos colaboradores do TP 50/2020 IEPHA - ano 2022. Referente ao mês 01/2022</t>
  </si>
  <si>
    <t>2022/77</t>
  </si>
  <si>
    <t>Serviços de assessoria contábil ano 2022. Contratação de empresa para assessoria contábil especializada em terceiro setor para acompanhamento mensal de fatos e eventos contábeis ocorridos na instituição em decorrência da execução do Contrato de Gestão, em conformidade com a legislação aplicável</t>
  </si>
  <si>
    <t>Reembolso realizado pelo Termo de Parceria 50/2020 - IEPHA  referente ao percentual (26,41% do valor total), assessoria contábil para o Contrato de Gestão 05/2019 e Termo de Parceria referente ao mês 01/2022</t>
  </si>
  <si>
    <t xml:space="preserve">DARF/IR referente a nota fiscal 2022/77 - Krypton Serviços Contábeis S. S. </t>
  </si>
  <si>
    <t xml:space="preserve">DARF/PCC referente a nota fiscal 2022/77 - Krypton Serviços Contábeis S. S. </t>
  </si>
  <si>
    <t>DARF/PCC referente a nota fiscal 2188 - Ongsys Sistema Ltda</t>
  </si>
  <si>
    <t>Dollabela Advocacia E Consultoria</t>
  </si>
  <si>
    <t>2022/32</t>
  </si>
  <si>
    <t>Reembolso realizado pelo Termo de Parceria 50/2020 - IEPHA referente ao percentual (26,41% do valor total). Serviços de assessoria jurídica - ano 2022.</t>
  </si>
  <si>
    <t xml:space="preserve">ISSQN referente a nota fiscal 2022/32 - Dolabella Advocacia e Consultoria </t>
  </si>
  <si>
    <t>FGTS referente a folha de pagamento do mês 01/2022</t>
  </si>
  <si>
    <t>Reembolso realizado pelo Termo de Parceria 50/2020 - Iepha a conta do Contra de Gestão 005/2019 referente ao pagamento de guia de FGTS - Valor proporcional aos funcionários a serviço do TP 50/2020 - 01/2022</t>
  </si>
  <si>
    <t>Reembolso realizado pela Appa - Projeto Pronac  a conta do Contrato de Gestão referente ao pagamento de guia de FGTS  - 01/2022</t>
  </si>
  <si>
    <t>Tarifa Bancária referente a transferência eletrônica pagamento fornecedor:  Krypton Serviços Contábeis S. S.   Processo: 1114</t>
  </si>
  <si>
    <t>Tarifa Bancária referente a transferência eletrônica pagamento fornecedor:  Ivete Maria De Oliveira 76363481600 -  Processo: 2689</t>
  </si>
  <si>
    <t>Tarifa Bancária referente a transferência eletrônica pagamento fornecedor:  Marcilene Ferreira Da Silva 05133402627 -  Processo: 2496</t>
  </si>
  <si>
    <t>Tarifa Bancária referente a transferência eletrônica pagamento fornecedor:  Lucas Alexandre Teixeira 13035532605 -  Processo: 2712</t>
  </si>
  <si>
    <t>Compra de Máscaras de proteção PFF2 - 100 unidades, com elástico atrás da cabeça.</t>
  </si>
  <si>
    <t>Compra dePlásticoBolhão– Medida 1,30 mt x 50 mt – Cor Transparente. Material necessário para proteção, manutenção e transporte dos materiais cênicos da Cena Show.</t>
  </si>
  <si>
    <t>Processo 2864 - Administradora De Hotéis Cheverny Ltda</t>
  </si>
  <si>
    <t>08.569.258/0001-15</t>
  </si>
  <si>
    <t>Contratação de Hospedagem para equipe de direção e cenografia para visita técnica e reunião de planejamento para a Ópera Aleijadinho em Belo Horizonte.</t>
  </si>
  <si>
    <t>Processo 2868 - Praxinoscópio Produções Cenográficas Ltda - Me</t>
  </si>
  <si>
    <t>00.714.608/0001-88</t>
  </si>
  <si>
    <t>Contratação de um cenógrafo para a criação dos cenários e elementos cênicos da Ópera Aleijadinho que será realizada em Ouro Preto e Belo Horizonte. Criação, elaboração do projeto cênico/cenotécnico, acompanhamento da confecção do cenário e objetos cênicos durante o período de montagem e apresentações da ópera.</t>
  </si>
  <si>
    <t xml:space="preserve">Processo 2878 - Flávio Von Randow Teixeira </t>
  </si>
  <si>
    <t>039.066.176-70</t>
  </si>
  <si>
    <t>Contratação do monitor Flávio Von Randowem substituição da Suellen Silva Araújo Magalhãespara acompanhamento do público durante a visitação na exposição "Do que fomos feitos e o que deixamos" na Galeria Genesco Murta, no turno da tarde (15 horas às 21 horas)", durante o período expositivo, no período de 08de fevereiro de 2022 a 13 de março de 2022, no Palácio das Artes.</t>
  </si>
  <si>
    <t>Contratação de Produção que será responsável pela confecção de figurinos e também produzirá a maquiagem dos atores (alunos) que atuarão na Mostra Cena Show da Escola de Tecnologia da Cena.</t>
  </si>
  <si>
    <t>142.713.376-09</t>
  </si>
  <si>
    <t>Contratação de Monitor para acompanhamento do público durante a exposição "Magister Raffaello", que está em cartaz na Grande Galeria Alberto da Veiga Guignard até o dia 27 de fevereiro de 2022.</t>
  </si>
  <si>
    <t>Contratação de Produção e ambientação para a Mostra Cena Show da Escola de Tecnologia da Cena.</t>
  </si>
  <si>
    <t>19.679.752/0001-59</t>
  </si>
  <si>
    <t>Aquisição de Kit lanches para 34 pessoas - equipe Cefart responsáveis por acompanhar o processo seletivo da escola do Teatro no dia 12 de Fevereiro, que acontecerá na Ultramig, durante o dia inteiro. Conteúdo do Kit Lanche: água, sanduiche e suco.</t>
  </si>
  <si>
    <t>Processo 2858 - Arte De Limpar Ltda</t>
  </si>
  <si>
    <t>222026544362</t>
  </si>
  <si>
    <t>ISSQN referente ao RPA 1519 - Rodrigo Gomes De Almeida Bras</t>
  </si>
  <si>
    <t>222026544524</t>
  </si>
  <si>
    <t>222026544877</t>
  </si>
  <si>
    <t>222026545253</t>
  </si>
  <si>
    <t>ISSQN referente ao RPA 1533 - Antonio Tavares Ribeiro</t>
  </si>
  <si>
    <t>ISSQN referente a nota fiscal 2022/1 - Damasco Comunicação Eireli</t>
  </si>
  <si>
    <t>ISSQN referente a nota fiscal 2022/2 - Arco Cultural Ltda</t>
  </si>
  <si>
    <t xml:space="preserve">Tarifa Bancária referente a transferência eletrônica pagamento fornecedor:  </t>
  </si>
  <si>
    <t xml:space="preserve">Tarifa Bancária referente a transferência eletrônica pagamento fornecedor: Gilberto De Lima Goulart 08401043670 - Processo 1876 </t>
  </si>
  <si>
    <t>44.976.479/0001-71</t>
  </si>
  <si>
    <t>Michelle Aparecida Da Silva Barreto 08651559682</t>
  </si>
  <si>
    <t>Processo 2711 - Michelle Aparecida Da Silva Barreto 08651559682</t>
  </si>
  <si>
    <t>ISSQN referente a nota fiscal 2022/24 - Patrulha Eletrônica Ltda</t>
  </si>
  <si>
    <t>ISSQN referente a nota fiscal 2022/109 - Artes Gráficas Formato</t>
  </si>
  <si>
    <t>ISSQN referente a nota fiscal 2022/19264 - Consórcio Operacional Transporte Coletivo</t>
  </si>
  <si>
    <t>ISSQN referente a nota fiscal 2022/21179 - Consórcio Operacional Transporte Coletivo</t>
  </si>
  <si>
    <t>ISSQN referente a nota fiscal 2022/22555 - Consórcio Ótimo de Bilhetagem Eletrônica</t>
  </si>
  <si>
    <t>ISSQN referente a nota fiscal 2022/25955 - Unimed Cooperativa de Trabalho Médico</t>
  </si>
  <si>
    <t>ISSQN referente a nota fiscal 2022/22530 - Unimed Cooperativa de Trabalho Médico</t>
  </si>
  <si>
    <t>055.805.506-00</t>
  </si>
  <si>
    <t>Contratação de profissional que fará a transmissão, montagem e também será responsável pela filmagem, edição, legendagem juntamente com os alunos da escola de tecnologia da cena do Cena Show.Serão 2 noites de transmissões ao vivo e posterior publicação no youtube da FCS.</t>
  </si>
  <si>
    <t>Processo 2881 - Renata Fonseca Felicissimo 10665267614</t>
  </si>
  <si>
    <t>Contratação de Produtor de Galerias para atuar durante as etapas de pré-produção, produção e pós produção das exposições de artes visuais que ocorrerão nos espaços expositivos da FCS de fevereiro a junho de 2022.</t>
  </si>
  <si>
    <t>Lucas Tadeu Moraes Araujo</t>
  </si>
  <si>
    <t>INSS e INSS Patronal referente ao RPA 1566 - Lucas Tadeu Moraes Araujo</t>
  </si>
  <si>
    <t>Patrick Severo Viglioni Cabral</t>
  </si>
  <si>
    <t>INSS e INSS Patronal referente ao RPA 1565 - Patrick Severo Viglioni Cabral</t>
  </si>
  <si>
    <t>Ângelo Nonato Natale Cardoso</t>
  </si>
  <si>
    <t>INSS e INSS Patronal referente ao RPA 1563 - Ângelo Nonato Natale Cardoso</t>
  </si>
  <si>
    <t>INSS e INSS Patronal  referente ao RPA 1568 - Victória Sofia Lúcio Silva</t>
  </si>
  <si>
    <t>DARF/IR referente ao RPA 1568 - Victória Sofia Lúcio Silva</t>
  </si>
  <si>
    <t>ISSQN referente ao RPA 1565 - Patrick Severo Viglioni Cabral</t>
  </si>
  <si>
    <t>ISSQN referente ao RPA 1566 - Lucas Tadeu Moraes Araujo</t>
  </si>
  <si>
    <t>ISSQN referente ao RPA 1567 - Luiza Poeiras Amorim</t>
  </si>
  <si>
    <t>INSS e INSS Patronal referente ao RPA 1567 - Luiza Poeiras Amorim</t>
  </si>
  <si>
    <t>Tarifa Bancária referente a transferência eletrônica pagamento fornecedor:  Luiza Poeiras Amorim - Processo 2551</t>
  </si>
  <si>
    <t>Douglas Dias De Toledo</t>
  </si>
  <si>
    <t>Tarifa Bancária referente a transferência eletrônica pagamento fornecedor: Douglas Dias De Toledo - Processo 2805</t>
  </si>
  <si>
    <t>ISSQN referente ao RPA 1564 - Douglas Dias De Toledo</t>
  </si>
  <si>
    <t>INSS e INSS Patronal referente ao RPA 1564 - Douglas Dias De Toledo</t>
  </si>
  <si>
    <t>Locação de notebooks para atender as demandas de colaboradores a serviço da Appa. - Cotação por computador e configuração. Ano 2022. Faz-se necessária a locação de notebooks para colaboradores em atendimento às demandas da Appa. A locação será realizada com apuração mensal, dentro das necessidades dos colaboradores.</t>
  </si>
  <si>
    <t>Reembolso realizado pelo Termo de Parceria 50/2020 - IEPHA referente ao percentual (26,41% do valor total ) do aluguel/IPTU da sede da Appa referente ao mês 01/2022</t>
  </si>
  <si>
    <t>40.084.834/0001-47</t>
  </si>
  <si>
    <t>Contratação de profissional especializado para construção de Cenografia para oprograma de auditório de acordo com as orientações das professoras e alunas trabalhadas nas salas de aula. O profissional irá acompanhar junto com as professoras o processo de criação e também auxiliar os alunos que participarão na construção conjunto dos cenários.</t>
  </si>
  <si>
    <t>Processo 2867 - Jonathan Serafim Dos Santos</t>
  </si>
  <si>
    <t>129.121.386-47</t>
  </si>
  <si>
    <t>Contratação do monitor Jonathan Serafim dos Santos para acompanhamento do público durante a visitação das exposições em cartaznas Galerias do Palácio das Artes. Vigência do contrato: 04/02/2022 até 27/02/2022.</t>
  </si>
  <si>
    <t>32.857.995/0001-06</t>
  </si>
  <si>
    <t>Contratação de profissional para conduzir uma Apresentação Artística, e que também atuará como apresentadora e mestre de cerimônia do programa Cena Show. A contratada participará dos ensaios e planejamentos juntamente com os alunos e professores da escola, dando todo o suporte artístico necessário.</t>
  </si>
  <si>
    <t>Guia de IPTU 01/11</t>
  </si>
  <si>
    <t>2022/9</t>
  </si>
  <si>
    <t>Eduardo Muller Carvalho Dos Reis 09247861675</t>
  </si>
  <si>
    <t>Tarifa Bancária referente a transferência eletrônica pagamento fornecedor: Eduardo Muller Carvalho Dos Reis 09247861675 - Processo 2713</t>
  </si>
  <si>
    <t xml:space="preserve">Tarifa Bancária referente a transferência eletrônica pagamento fornecedor:  Mylene Youssef A Vieira - Produções E Eventos Epp - Processo 2710 </t>
  </si>
  <si>
    <t>ISSQN referente a Nota Fiscal 2022/9 - Mylene Youssef A Vieira - Produções E Eventos Epp</t>
  </si>
  <si>
    <t>2022/13</t>
  </si>
  <si>
    <t>GE Duarte - ME</t>
  </si>
  <si>
    <t>Reembolso realizado pelo Termo de Parceria 50/2020 - IEPHA referente ao percentual (26,41% do valor total), Manutenção de hardware e redes, preventiva, preditiva e corretiva da sede da Appa - mês 01/2022</t>
  </si>
  <si>
    <t>2022/24</t>
  </si>
  <si>
    <t>66.970.229/0021-00</t>
  </si>
  <si>
    <t>Claro S.A</t>
  </si>
  <si>
    <t>Luciana Campos Horta</t>
  </si>
  <si>
    <t xml:space="preserve">Tarifa Bancária referente a transferência eletrônica pagamento fornecedor: Luciana Campos Horta  - Processo 2816 </t>
  </si>
  <si>
    <t>ISSQN referente ao RPA 1571 - Luciana Campos Horta</t>
  </si>
  <si>
    <t>INSS e INSS Patronal referente ao RPA 1571 - Luciana Campos Horta</t>
  </si>
  <si>
    <t>Tarifa Bancária referente a transferência eletrônica pagamento fornecedor: Emer-som Ltda - Processo 2534</t>
  </si>
  <si>
    <t>2022/17</t>
  </si>
  <si>
    <t>ISSQN referente a nota fiscal 2022/17 - Emer-som Ltda</t>
  </si>
  <si>
    <t>Tarifa Bancária referente a transferência eletrônica pagamento fornecedor: Bh Fotocópias Digital Ltda - Processo 2795</t>
  </si>
  <si>
    <t>2022/83</t>
  </si>
  <si>
    <t>Bh Fotocópias Digital Ltda.</t>
  </si>
  <si>
    <t>15.783.728/0001-04</t>
  </si>
  <si>
    <t>Contratação de profissional para direção artística de luz e som, onde o mesmo atuará com um viés pedagógico pois irá orientará os alunos dos módulos de Iluminação e Sonoplastia da escola de tecnologia da cena, que colaboração junto com o diretor contratado na produção de todo o programa Cena Show.</t>
  </si>
  <si>
    <t>26.057.000/0001-11</t>
  </si>
  <si>
    <t>Instalação de ponto de internet para atender a transmissão online do Sinfônica em Concerto que acontecerá no Grande Teatro Cemig Palácio das Artes. A velocidade de upload deve ser no mínimo de 35Mb. Duração: 2 dias - 15 e 16/02.</t>
  </si>
  <si>
    <t>29.501.000/0001-57</t>
  </si>
  <si>
    <t>Contratação de serviço profissional para filmagem e transmissão do Sinfônica em Concerto no Grande Teatro Cemig Palácio das Artes dias 15 e 16/02.</t>
  </si>
  <si>
    <t>Processo 2894 - Murillo Correa E Cia Som E Luz Ltda</t>
  </si>
  <si>
    <t>Contratação de profissional para captação de áudio do Sinfônica em Concerto.Montagem dia 14 de fevereiro Ensaios – Dia 14 e 15 de 08:30H às 11:30HTransmissão concerto dias 15 e 16 as 12:00H</t>
  </si>
  <si>
    <t>Maria Pompéia De Melo Sant'anna Dutra 27760200668</t>
  </si>
  <si>
    <t>2022/18</t>
  </si>
  <si>
    <t>ISSQN referente a nota fiscal 2022/18 - Damasco Comunicação Eirelli</t>
  </si>
  <si>
    <t>ISSQN referente a nota fiscal 2022/17 - Damasco Comunicação Eirelli</t>
  </si>
  <si>
    <t>Jonathan Cardoso Da Silva 07906973607</t>
  </si>
  <si>
    <t>Sitaram Márcio Costa Custódio</t>
  </si>
  <si>
    <t>INSS e INSS Patronal  referente ao RPA 1573 - Sitaram Márcio Costa Custódio</t>
  </si>
  <si>
    <t>DARF/IR referente ao RPA 1573 - Sitaram Márcio Costa Custódio</t>
  </si>
  <si>
    <t>Reembolso realizado pela projeto Pronac: 17.7912, referente ao pagamento da Nota Fiscal 2022/3 - Processo 2771 - Alice Almeida Gontijo 09331535627.</t>
  </si>
  <si>
    <t>Tarifa Bancária referente a transferência eletrônica pagamento fornecedor: Damasco Comunicação Eirelli - Processo 2397</t>
  </si>
  <si>
    <t>Tarifa Bancária referente a transferência eletrônica pagamento fornecedor: Jonathan Cardoso Da Silva 07906973607 - Processo 2714</t>
  </si>
  <si>
    <t>Tarifa Bancária referente a transferência eletrônica pagamento fornecedor: Sitaram Márcio Costa Custódio - Processo 2800</t>
  </si>
  <si>
    <t>Processo 2759 - Laryssa Pereira Martins</t>
  </si>
  <si>
    <t>047.121.789-14</t>
  </si>
  <si>
    <t>Contratação de profissional para acompanhamento e gestão do Centro Técnico de Produção e Formação, apoiando no planejamento estratégico do espaço, definição e acompanhamento das locações e pesquisa de satisfação do locatários, orientação e acompanhamento dos profissionais para o acondicionamento e higienização do acervo dos dois espaços - CTPF Andradas e Marzagão, dentre outras questões ligadas aos espaços.</t>
  </si>
  <si>
    <t>Processo 2528 - Leo Jonas Batista Motta 08537248657</t>
  </si>
  <si>
    <t>22.593.299/0001-78</t>
  </si>
  <si>
    <t>Contratação de técnico de montagem/desmontagem especializada para a exposição“Acervo FCS - Cidade Imaginária", na Pequena Galeria do Palácio das Artes.O serviço será dividido em 4 diárias: 2 dias para a montagem - inicio dia 30/11/2021. 2 dias para a desmontagem - inicio 03/01/2022.</t>
  </si>
  <si>
    <t>20.637.165/0001-86</t>
  </si>
  <si>
    <t>Contratação de um músico trompetista convidado para ensaios e concertos da OSMG que serão realizados nos mês de fevereiro de 2022.</t>
  </si>
  <si>
    <t>U05182</t>
  </si>
  <si>
    <t>13111769-MG</t>
  </si>
  <si>
    <t>INSS e INSS Patronal referente ao RPA 1550 - Waneska Torres De Oliveira Cezar</t>
  </si>
  <si>
    <t>Tarifa Bancária referente a transferência eletrônica pagamento fornecedor: Waneska Torres De Oliveira Cezar - Processo 2656</t>
  </si>
  <si>
    <t>Reembolso realizado pelo Termo de Parceria 50/2020 - IEPHA referente ao percentual (26,41% do valor total ) locação de impressoras da sede da Appa referente ao mês 01/2022</t>
  </si>
  <si>
    <t xml:space="preserve">Reembolso parcial da conta do Termo de Parceria 50/2020 - IEPHA, referenteao uso de telefone fixo (mês 01/2022) - 26,41% do valor total </t>
  </si>
  <si>
    <t>Ewelyn Felice Da Silva</t>
  </si>
  <si>
    <t>ISSQN referente ao RPA 1570 - Ewelyn Felice Da Silva</t>
  </si>
  <si>
    <t>DARF/IR referente ao RPA 1570 - Ewelyn Felice Da Silva</t>
  </si>
  <si>
    <t>INSS e INSS Patronal referente ao RPA 1570 - Ewelyn Felice Da Silva</t>
  </si>
  <si>
    <t xml:space="preserve">Processo 2869 - Angélica Maria Alves De Carvalho 01423734785
</t>
  </si>
  <si>
    <t>40.890.506/0001-38</t>
  </si>
  <si>
    <t>Contratação de profissional para criação e edição de vídeos que serão projetados sobre partes do cenário da Ópera Aleijadinho com estreia prevista para abril de 2022 considerando a montagem e as apresentações em Ouro Preto e Belo Horizonte conforme cronograma estipulado pela Diretoria Cultural da FCS.</t>
  </si>
  <si>
    <t>17.256.512/0001-16</t>
  </si>
  <si>
    <t>22.347.234/0001-42</t>
  </si>
  <si>
    <t>Contratação de um músico pianista convidado para ensaios e concertos da OSMG que serão realizados nos mês de fevereiro de 2022.</t>
  </si>
  <si>
    <t>2022/25955</t>
  </si>
  <si>
    <t>2022/22530</t>
  </si>
  <si>
    <t>DARR/PCC referente a nota fiscal 2022/22530 - Unimed Cooperativa de Trabalho Médico</t>
  </si>
  <si>
    <t>IR referente a nota fiscal 2022/22530 - Unimed Cooperativa de Trabalho Médico</t>
  </si>
  <si>
    <t>Água e Esgoto da Sede da Appa mês 01/2022</t>
  </si>
  <si>
    <t>Reembolso realizado pelo Termo de Parceria 50/2020 - IEPHA referente ao percentual (26,41% do valor total ) consumo de água da sede da Appa- mês 01/2022</t>
  </si>
  <si>
    <t>001.22.06781183-1</t>
  </si>
  <si>
    <t>Panificadora Andreia Ltda</t>
  </si>
  <si>
    <t>Tarifa Bancária referente a transferência eletrônica pagamento fornecedor: Panificadora Andreia Ltda - Processo 2882</t>
  </si>
  <si>
    <t>Carina Rafaela De Camargos Manoel</t>
  </si>
  <si>
    <t>ISSQN referente ao RPA 1574 - Carina Rafaela De Camargos Manoel</t>
  </si>
  <si>
    <t>DARF/IR referente ao RPA 1574 - Carina Rafaela De Camargos Manoel</t>
  </si>
  <si>
    <t>INSS e INSS Patronal  referente ao RPA 1574 - Carina Rafaela De Camargos Manoel</t>
  </si>
  <si>
    <t>128.582.876-35</t>
  </si>
  <si>
    <t>Bheatriz Alexsandra Rocha De Souza</t>
  </si>
  <si>
    <t>ISSQN referente ao RPA 1576 - Bheatriz Alexsandra Rocha De Souza</t>
  </si>
  <si>
    <t>DARF/IR referente ao RPA 1576 - Bheatriz Alexsandra Rocha De Souza</t>
  </si>
  <si>
    <t>INSS e INSS Patronal  referente ao RPA 1576 - Bheatriz Alexsandra Rocha De Souza</t>
  </si>
  <si>
    <t>Tarifa Bancária referente a transferência eletrônica pagamento fornecedor: Leonam Lima Duarte - Processo 2738</t>
  </si>
  <si>
    <t>Leonam Lima Duarte</t>
  </si>
  <si>
    <t>ISSQN referente ao RPA 1575 - Leonam Lima Duarte</t>
  </si>
  <si>
    <t>DARF/IR referente ao RPA 1575 - Leonam Lima Duarte</t>
  </si>
  <si>
    <t>INSS e INSS Patronal  referente ao RPA 1575 - Leonam Lima Duarte</t>
  </si>
  <si>
    <t>Tarifa Bancária referente a transferência eletrônica pagamento fornecedor: Bheatriz Alexsandra Rocha De Souza - Processo 2739</t>
  </si>
  <si>
    <t>Processo 2863 - Iluminuras Produções Artístico-culturais Ltda</t>
  </si>
  <si>
    <t>Contratação de um diretor de ópera para a montagem e apresentações da Ópera Aleijadinho que será realizada em Ouro Preto e Belo Horizonte.</t>
  </si>
  <si>
    <t>054.143.626-02</t>
  </si>
  <si>
    <t>Contratação de monitorapara acompanhamento do público durante a visitação na exposição, Magister Rafaello, no turno da tarde (15 horas às 21 horas)", durante o período expositivo, no período de 10de fevereiro de 2022 a 27 de fevereiro de 2022, no Palácio das Artes.</t>
  </si>
  <si>
    <t>2022/852</t>
  </si>
  <si>
    <t>F6 Sistemas De Informatica Ltda</t>
  </si>
  <si>
    <t>2022/4</t>
  </si>
  <si>
    <t>Maria De Lourdes T Herrmann-ME</t>
  </si>
  <si>
    <t>15.022.074/0001-04</t>
  </si>
  <si>
    <t>Contratação de profissional para Direção, composição coreográfica e acompanhamento dos ensaios do Espetáculo de Formatura do 3o da Escola de Dança do Cefart. A profissional atuará junto com uma professora do CEFART (co-direção do Espetáculo), e será a responsável por criar, elaborar e coordenar a encenação do espetáculo utilizando-se de recursos técnico-artísticos procurando assegurar o alcance dos resultados objetivados com a encenação da dança e definir com o Figurinista, Cenógrafo, iluminador e outros técnicos, quais as melhores soluções para o espetáculo, preservando assim a unidade da obra.</t>
  </si>
  <si>
    <t>Cleverson Eduardo Rodrigues 01475521685</t>
  </si>
  <si>
    <t>instrutores, Oficineiros e Palestrantes</t>
  </si>
  <si>
    <t>Maria De Lourdes T Herrmann-me</t>
  </si>
  <si>
    <t>ISSQN referente a Nota Fiscal 2022/2 - Maria De Lourdes T Herrmann-ME</t>
  </si>
  <si>
    <t>2022/12</t>
  </si>
  <si>
    <t>ISSQN referente a Nota Fiscal 2022/12 - Mylene Youssef A Vieira - Produções E Eventos Epp</t>
  </si>
  <si>
    <t>2022/10</t>
  </si>
  <si>
    <t>Tarifa Bancária referente a transferência eletrônica pagamento fornecedor: Mylene Youssef A Vieira - Produções E Eventos Epp - Processo 2853</t>
  </si>
  <si>
    <t>Tarifa Bancária referente a transferência eletrônica pagamento fornecedor: Mylene Youssef A Vieira - Produções E Eventos Epp - Processo 2854</t>
  </si>
  <si>
    <t>Tarifa Bancária referente a transferência eletrônica pagamento fornecedor: Maria De Lourdes T Herrmann-ME - Processo 2885</t>
  </si>
  <si>
    <t>Tarifa Bancária referente a transferência eletrônica pagamento fornecedor: Cleverson Eduardo Rodrigues 01475521685 - Processo 2855</t>
  </si>
  <si>
    <t>ISSQN referente a Nota Fiscal 2022/852 - F6 Sistemas De Informatica Ltda</t>
  </si>
  <si>
    <t>Assinatura de conta do Zoom para utilização nos trâmites pedagógicos e administrativos do Cefart. Serão dois usuários no perfil profissional, para a realização de duas reuniões ao mesmo tempo.</t>
  </si>
  <si>
    <t>Reembolso para o Diretor Financeiro referente assinatura da ferramenta para conversão, compressão, divisão e junção de arquivos em PDF - Assinatura anual. A operação administrativa e financeira dos processos requer uma ferramenta que permita desmembrar, juntar, converter e comprimir arquivos em PDF para montagens dos processos, elaboração de arquivos da movimentação contábil e fiscal que tem muitas páginas, dentre outras demandas. Existem alguns sites que disponibilizam essa ferramenta gratuita mas com limitação de páginas, arquivos ou mesmo utilizações diárias.</t>
  </si>
  <si>
    <t>Guilherme Domingos De Oliveira</t>
  </si>
  <si>
    <t>Justificativa</t>
  </si>
  <si>
    <t>Tarifa Bancária referente a transferência eletrônica pagamento fornecedor: Guilherme Domingos De Oliveira - Processo 2741</t>
  </si>
  <si>
    <t>Contratação de professor para ministrar o Curso Complementar "Curadoria/Estudos de Imagens" para a Escola de Artes Visuais.</t>
  </si>
  <si>
    <t>21.076.844/0001-96</t>
  </si>
  <si>
    <t>Contratação de transporte(caminhão baúfechado grande) com 2 (dois) ajudantes que levarãoo cenário para a mostra Cena Show - CTP Andradas para o Cefart dia 21/02/2022 e do CEFART para o CTP Marzagão no dia 03/03/2022.</t>
  </si>
  <si>
    <t>Reembolso realizado pelo Termo de Parceria 50/2020 - IEPHA referente ao percentual (26,41% do valor total) consumo de energia elétrica da sede da Appa- mês 01/2022</t>
  </si>
  <si>
    <t>Reembolso realizado pelo Termo de Parceria 50/2020 - IEPHA referente ao percentual (26,41% do valor total), referente ao telefone móvel da sede da Appa- mês 01/2022</t>
  </si>
  <si>
    <t>Hatari Filmes Ltda</t>
  </si>
  <si>
    <t>ISSN referente a Nota Fiscal 2022/8 - Hatari Filmes Ltda</t>
  </si>
  <si>
    <t>2022/20</t>
  </si>
  <si>
    <t>ISSQN referente ao processo 2022/20 - Damasco Comunicação Eirelli</t>
  </si>
  <si>
    <t>2022/88</t>
  </si>
  <si>
    <t>2022/89</t>
  </si>
  <si>
    <t xml:space="preserve">ISSQN referente a Nota Fiscal 2022/88 - Ctrl P Impressão Digital Ltda </t>
  </si>
  <si>
    <t>Tarifa Bancária referente a transferência eletrônica pagamento fornecedor: Ctrl P Impressão Digital Ltda - Processo 2604</t>
  </si>
  <si>
    <t xml:space="preserve">Tarifa Bancária referente a transferência eletrônica pagamento fornecedor: Ctrl P Impressão Digital Ltda - 2599 </t>
  </si>
  <si>
    <t>Tarifa Bancária referente a transferência eletrônica pagamento fornecedor:  Hatari Filmes Ltda - Processo 2730</t>
  </si>
  <si>
    <t>ISSQN referente a Nota Fiscal 2022/89 - Ctrl P Impressão Digital Ltda</t>
  </si>
  <si>
    <t>Tarifa Bancária referente a transferência eletrônica salário de férias - Wilton Bernardino Marques - Montador Dipro</t>
  </si>
  <si>
    <t>Referente a reativação/formatação do Cartão Ótimo para a colaboradora Kênia Perdigão
.</t>
  </si>
  <si>
    <t>Tarifa Bancária referente a transferência eletrônica pagamento fornecedor: Consórcio Ótimo de Bilhetagem Eletrônica</t>
  </si>
  <si>
    <t>Tarifa Bancária referente a transferência eletrônica pagamento fornecedor: Fernanda Ladeira Lippi - Processo 2844</t>
  </si>
  <si>
    <t>Direitos de exibição e cópia (digital e física) do filme MAR DE ROSAS, da diretora Ana Carolina, para exibição no Cine Humberto Mauro e na plataforma CineHumbertoMauroMais durante a mostra Classicas, de 08/03 a 07/04.</t>
  </si>
  <si>
    <t>30.510.135/0001-68</t>
  </si>
  <si>
    <t>Processo 2930 - Rodrigo Guillermo Olivarez Olivares 01873309643</t>
  </si>
  <si>
    <t>Contratação de professor para ministrar o Curso Complementar "Laboratório de Cordas Friccionadas"na modalidade Presencial, para os alunos da Escola de Música do Cefart.</t>
  </si>
  <si>
    <t>Contratação de carregadores para ajudar na montagem e desmontagem do Evento Cena Show - É o que trem para hoje.Quantidade: 2Datas e horários:Segunda-feira, dia 21, às 8hLocal: CTP Andradas para Palácio das ArtesSexta feira, dia 25 às 16:30 Local: Palácio das artes para CTP Andradas</t>
  </si>
  <si>
    <t>690.529.306-78</t>
  </si>
  <si>
    <t>Contratação de profissional externo para as bancas examinadoras dos editais de 2022 para Escola de dança do Cefart.</t>
  </si>
  <si>
    <t>Processo 2934 - Tenison Santana Dos Santos</t>
  </si>
  <si>
    <t>Contratação de profissionais externos para as bancas examinadoras dos editais de 2022 de Música do Cefart.</t>
  </si>
  <si>
    <t>033.429.375-80</t>
  </si>
  <si>
    <t>Processo 2939 - Marise Dinis Sousa</t>
  </si>
  <si>
    <t>Processo 2905 - Fernando Cesar Caldeira Pacheco Barbosa</t>
  </si>
  <si>
    <t>103.707.506-40</t>
  </si>
  <si>
    <t>Contratação de monitorpara acompanhamento do público durante a visitação na exposição "Do que fomos feitos e o que deixamos" na Galeria Genesco Murta, no turno da tarde (15 horas às 21 horas)", durante o período expositivo, no período de 09de fevereiro de 2022 a 13 de março de 2022, no Palácio das Artes. A exposição integra os trabalhos do 2º Prêmio Décio Novielo de Fotografia e Artes Visuais.</t>
  </si>
  <si>
    <t>Fernanda Ladeira Lippi</t>
  </si>
  <si>
    <t>ISSQN referente ao RPA 1580 - Fernanda Ladeira Lippi</t>
  </si>
  <si>
    <t>INSS e INSS Patronal referente ao RPA 1580 - Fernanda Ladeira Lippi</t>
  </si>
  <si>
    <t>INSS referente a nota fiscal 2022/2 - Unicusto Limpeza Em Eventos Ltda</t>
  </si>
  <si>
    <t>07.16.22047.1400963-2</t>
  </si>
  <si>
    <t>DARF/IR  referente ao RPA 1533 - Antonio Tavares Ribeiro</t>
  </si>
  <si>
    <t>07.01.22047.0872331-4</t>
  </si>
  <si>
    <t>DARF/IR referente ao RPA 1525 - Luiza Poeiras Amorim</t>
  </si>
  <si>
    <t>IR retido em folha do mês 01/2022</t>
  </si>
  <si>
    <t>INSS e INSS Patronal referente ao RPA 1519 - Rodrigo Gomes De Almeida Bras</t>
  </si>
  <si>
    <t>INSS e INSS Patronal referente ao RPA 1533 - Antonio Tavares Ribeiro</t>
  </si>
  <si>
    <t>Guia de GPS (autônomo) do mês 01/2022 -  Termo de Parceria 50/2020 - Iepha</t>
  </si>
  <si>
    <t>Reembolso realizado pela conta do Termo de Parceria 50/2020 - Iepha referente ao pagamento da guia de GPS (funcionários) INSS retido sob folha do mês 01/2022</t>
  </si>
  <si>
    <t>Reembolso realizado pela conta do Termo de Parceria 50/2020 - Iepha referente ao pagamento da guia de GPS (autônomo) do mês 01/2022</t>
  </si>
  <si>
    <t>Guia de GPS (autônomo) do mês 01/2022 - Programa Artístico da Fundação Clóvis Salgado - CA - (15845-3 )</t>
  </si>
  <si>
    <t>Guia de GPS (autônomo) do mês 01/2022 - Área Meio - Projetos Meta do Contrato de Gestão - (16517-4)</t>
  </si>
  <si>
    <t>Reembolso realizado pela conta Área Meio - Projetos Meta do Contrato de Gestão  (16517-4) referente ao pagamento da guia de GPS (autônomo) do mês 01/2022</t>
  </si>
  <si>
    <t xml:space="preserve">Guia de GPS (autônomo) do mês 01/2022 - Cinquentenário Operístico da Fundação Clóvis Salgado - Pronac: 20.3579 - (16376-7) </t>
  </si>
  <si>
    <t>Guia de GPS (autônomo) do mês 01/2022 - Complemento da Programação Artística da Fundação Clóvis Salgado - (15949-2)</t>
  </si>
  <si>
    <t>Guia de GPS (autônomo) do mês 01/2022 - Manutenção das Atividades Corpo Artísticos Pronac: 18.5397 - (15556-X)</t>
  </si>
  <si>
    <t xml:space="preserve">Reembolso realizado pela conta do projeto Manutenção das Atividades Corpo Artísticos - (15556-X), referente a Guia de GPS (autônomo) do mês 01/2022 </t>
  </si>
  <si>
    <t xml:space="preserve">Reembolso realizado pela conta do projeto Programa Artístico da Fundação Clóvis Salgado - (15845-3), referente a Guia de GPS (autônomo) do mês 01/2022 </t>
  </si>
  <si>
    <t>Reembolso realizado pela conta do projeto Complemento da Programação Artística da Fundação Clóvis Salgado - (15949-2), referente a Guia de GPS (autônomo) do mês 01/2022.</t>
  </si>
  <si>
    <t>Reembolso realizado pela conta do projeto Cinquentenário Operístico da Fundação Clóvis Salgado, referente ao INSS da nota fiscal 2022/2 - Unicusto Limpeza Em Eventos Ltda</t>
  </si>
  <si>
    <t>Reembolso realizado pela conta do projeto Cinquentenário Operístico da Fundação Clóvis Salgado - Pronac: 20.3579 - (16376-7), Guia de GPS (autônomo) do mês 01/2022</t>
  </si>
  <si>
    <t>Reembolso realizado pela conta do projeto Requalrevanglogold - (163910), referente a Guia de GPS (autônomo) do mês 01/2022</t>
  </si>
  <si>
    <t>Guia de GPS (autônomo) do mês 01/2022 - Requalrevanglogold - (163910)</t>
  </si>
  <si>
    <t>INSS retido do Termo de Parceria 50/2020 - Iepha referente ao pagamento da guia de GPS (funcionários) INSS retido sob folha do mês 01/2022</t>
  </si>
  <si>
    <t>INSS retido dos funcionário, referente a folha de pagamento do mês 01/2022 - Anglo Goldi Ashanti</t>
  </si>
  <si>
    <t>Processo 2916 - Academia Brasileira De Música</t>
  </si>
  <si>
    <t>29.509.130/0001-36</t>
  </si>
  <si>
    <t>Aluguel de 3 partituras junto a Academia Brasileira de Música - Villa Lobos Suite nº2, Verde Velhice e Magnífica Alleluia para concerto dias 22 e 23/02.</t>
  </si>
  <si>
    <t>Processo 2860 - Bianca Baptista Arenque Moreira Dos Santos</t>
  </si>
  <si>
    <t>124.896.986-30</t>
  </si>
  <si>
    <t>Contratação de professor para ministrar o Curso Complementar "Dança com Bambolê", conforme demanda da Escola de Dança da Cefart.</t>
  </si>
  <si>
    <t>Processo 2937 - Elias Do Carmo - Me</t>
  </si>
  <si>
    <t>Locação de 24 Fresnel de 2K com acessórios e 2 técnicos de operação no Grande Teatro Cemig Palácio das Artes. Datas:, 22 e 23 de fevereiro.</t>
  </si>
  <si>
    <t>Processo 2942 - Frederico Carlos Natalino 06822245618</t>
  </si>
  <si>
    <t>Complemento de licenciamento de arranjo de partitura para o vídeo de fevereiro da OSMG e CLMG do samba enredo da Escola de Samba Canto da Alvorada em homenagem aos 50 anos do Palácio das Artes.</t>
  </si>
  <si>
    <t>Processo 2936 - Luciana Candida Gomes 90489179649</t>
  </si>
  <si>
    <t>Contratação de profissional externo para as bancas examinadoras dos editais de 2022 de Tecnologia da Cena do Cefart.</t>
  </si>
  <si>
    <t>Processo 2933 - Manassés Morais De Arruda 01188938665</t>
  </si>
  <si>
    <t>15.406.084/0001-35</t>
  </si>
  <si>
    <t>Contratação de profissionais externos para as bancas examinadoras dos editais de 2022 para a Escola de Música do Cefart.</t>
  </si>
  <si>
    <t>Reembolso realizado pelo Termo de Parceria 50/2020 - IEPHA referente ao percentual 26,41% do valor total ) ao consumo de internet da Appa do mês 01/2022</t>
  </si>
  <si>
    <t>1433401413-0</t>
  </si>
  <si>
    <t>B&amp;c Produtos De Limpeza E Embalagens Ltda</t>
  </si>
  <si>
    <t>Compra de 6 caixas de máscaras cirúrgica tripla descartável, preferência na cor preta. Necessário máscaras cirúrgicas para proteção dos músicos cantores nos concertos e saraus de fevereiro.</t>
  </si>
  <si>
    <t>37.968.379/0001-38</t>
  </si>
  <si>
    <t>ISSQN referente ao RPA 1583 - Joacélio Batista Da Silva</t>
  </si>
  <si>
    <t>Tarifa Bancária referente a transferência eletrônica pagamento fornecedor: Fabricio Eduardo De Brito -  Processo: 2736</t>
  </si>
  <si>
    <t>ISSQN referente ao RPA 1581 - Fabricio Eduardo De Brito</t>
  </si>
  <si>
    <t>INSS e INSS Patronal referente ao RPA 1581 - Fabricio Eduardo De Brito</t>
  </si>
  <si>
    <t>INSS e INSS Patronal referente ao RPA 1583 - Joacélio Batista Da Silva</t>
  </si>
  <si>
    <t>001.22.08857775-6</t>
  </si>
  <si>
    <t>Locação de caçambas, para recolher os entulhos que irão surgindo de acordo com a limpeza que será realizada nas áreas externas do CTPF.</t>
  </si>
  <si>
    <t>Direito de exibição para duas (02) sessões do filme"Os Homens que eu tive" (de Tereza Trautman) na programação presencial da mostra Clássicas - Parte 2.As exibições serão no Cine Humberto Mauro.As datas e os horários serão definidos e informados à distribuidora tão logo a programação esteja fechada.</t>
  </si>
  <si>
    <t>Contratação de carregadores para atender as demandas do coral lírico. Necessário contratação de carregadores para auxiliar na montagem e desmontagem doSarau CLMG Fevereiro e Março.</t>
  </si>
  <si>
    <t>34.808.208/0001-53</t>
  </si>
  <si>
    <t>Contratação de professor para ministrar o Curso Complementar "O ator, o objeto e a cena - Grupo Armatrux"na modalidade Presencial, para atender a demanda da Escola de Teatro do Cefart.</t>
  </si>
  <si>
    <t>Processo 1133 - Patrulha Eletrônica Ltda</t>
  </si>
  <si>
    <t>30.709.782/0001-01</t>
  </si>
  <si>
    <t>2022/7</t>
  </si>
  <si>
    <t xml:space="preserve">Tarifa Bancária referente a transferência eletrônica pagamento fornecedor: Hanna Mussi Dias 14995811737 - Processo: 2453 </t>
  </si>
  <si>
    <t>2022/15</t>
  </si>
  <si>
    <t>Sem Rumo - Projetos Audiovisuais Ltda</t>
  </si>
  <si>
    <t>Tarifa Bancária referente a transferência eletrônica pagamento fornecedor: Sem Rumo - Projetos Audiovisuais Ltda - Processo: 2767</t>
  </si>
  <si>
    <t>ISSQN referente a Nota Fiscal 2022/15 - Sem Rumo - Projetos Audiovisuais Ltda</t>
  </si>
  <si>
    <t xml:space="preserve">Alberto Gusmão Da Silva
</t>
  </si>
  <si>
    <t>Tarifa Bancária referente a transferência eletrônica pagamento fornecedor: Alberto Gusmão Da Silva -  Processo: 2735</t>
  </si>
  <si>
    <t>ISSQN referente ao RPA 1589 - Alberto Gusmão Da Silva</t>
  </si>
  <si>
    <t>Captação de áudio do Sarau Lírico no Grande Teatro Cemig Palácio das Artes. - Montagem dia 25 de fevereiro Ensaios e transmissão dia 25/02, ao meio dia</t>
  </si>
  <si>
    <t>Processo 2931 - Gutielle Ribeiro Costa 12029219657</t>
  </si>
  <si>
    <t>30.990.534/0001-73</t>
  </si>
  <si>
    <t>Contratação de professor para ministrar o Curso Complementar de "Jazz"na modalidade Presencial, para os alunos da Escola de Dança do Cefart.</t>
  </si>
  <si>
    <t>Processo 2965 - Lorenna Rocha Da Silva 08697548403</t>
  </si>
  <si>
    <t>40.642.069/0001-33</t>
  </si>
  <si>
    <t>Contratação de debatedor responsável por formular e conduzir um debate acerca do filme "Filhas do Pó", que faz parte da programação da Mostra Clássicas. O debate será transmitido no dia 04/04, às 19h, na plataforma Cine Humberto Mauro Mais</t>
  </si>
  <si>
    <t>23.805.167/0001-25</t>
  </si>
  <si>
    <t>Serviço de construção, montagem e desmontagem do mobiliário expositivo (cenografia) da exposição Órbita Gráfica. O detalhamento do mobiliário em questão está em arquivo anexo ao processo. A exposição acontece de 05 de abril a 05 de junho na Galeria Genesco Murta.</t>
  </si>
  <si>
    <t>Contratação de serviço profissional para filmagem e transmissão do Sarau Lírico no Grande Teatro Cemig Palácio das Artes dia 25/02Rider: Equipamentos mínimos: Equipamentos disponibilizados: 6 câmeras 4K Televisão de Retorno para o Público 2 Mesas de Corte Switch de internet com cabo de 30 metros 1 ilha de Transmissão 2 Notebooks 5 Tripés de Câmera 1 Slider 1 Gimbal 1 Transmissor de vídeo sem fio - até 100m Cabeamento necessárioMontagem dia 25/02 às 7 hs da manhã - evento transmitido ao meio dia.</t>
  </si>
  <si>
    <t>Reembolso realizado pela conta Área Meio - referente a guia de GPS folha de pagamento do mês 01/2022 - Anglo Goldi Ashanti</t>
  </si>
  <si>
    <t>Processo 2968 - Dominick Lattuada Abreu Barbosa</t>
  </si>
  <si>
    <t>Contratação de profissional externo para as bancas examinadoras dos editais de 2022 para a Escola de Artes Visuais.</t>
  </si>
  <si>
    <t>Processo 2964 - Alessandra Pereira Brito</t>
  </si>
  <si>
    <t>024.509.481-47</t>
  </si>
  <si>
    <t>Contratação de debatedor para formular e conduzir um debate acerca do filme O Pântano. O debate será transmitido no dia 01/04, às 17h, na plataforma Cine Humberto Mauro Mais.</t>
  </si>
  <si>
    <t>21.112.974/0001-37</t>
  </si>
  <si>
    <t xml:space="preserve">Processo 2979 - Pedro Lucas Viana Da Silva Tavares 09461376685
</t>
  </si>
  <si>
    <t>19.297.602/0001-80</t>
  </si>
  <si>
    <t>Contratação de Pedro Vianna, cantor solista para interpretar o personagem Alvarenga Peixoto na Ópera Aleijadinho.</t>
  </si>
  <si>
    <t xml:space="preserve">Contratação do Grêmio Recreativo Escola de Samba Canto da Alvorada para participação artística no vídeo coletivo da OSMG e CLMG. </t>
  </si>
  <si>
    <t xml:space="preserve">Processo 2972 - Stephanie Joyce Correa Cunha 09712424618
</t>
  </si>
  <si>
    <t>33.681.320/0001-03</t>
  </si>
  <si>
    <t>Contratação de profissional externo para as bancas examinadoras dos editais de 2022 de Artes Visuais. Justifica-se a contratação de profissional externo com expertise em Artes Visuais, com experiência em Curadoria e Ensino para participar do Processo Seletivo da Escola de Artes Visuais do Cefart, afim de compor a banca examinadora junto aos professores e coordenadores da Escola.</t>
  </si>
  <si>
    <t>Tarifa Bancária referente a transferência eletrônica pagamento fornecedor: Patrick Hermany Ferreira Souza 06224225613 - Processo: 2751</t>
  </si>
  <si>
    <t>Patrick Hermany Ferreira Souza 06224225613</t>
  </si>
  <si>
    <t>Tarifa Bancária referente a transferência eletrônica pagamento fornecedor: Renzo Albierre Da Costa 08570962658 - Processo: 2886</t>
  </si>
  <si>
    <t>Renzo Albierre Da Costa 08570962658</t>
  </si>
  <si>
    <t>Tarifa Bancária referente a transferência eletrônica pagamento fornecedor: Gilberto De Lima Goulart 08401043670 - Processo: 2486</t>
  </si>
  <si>
    <t>Processo 2977 - Estúdio 739 De Publicidade E Propaganda Ltda</t>
  </si>
  <si>
    <t>13.606.139/0001-25</t>
  </si>
  <si>
    <t>Contratação de profissional externo para as bancas examinadoras dos editais de 2022 de Artes Visuais.</t>
  </si>
  <si>
    <t>Processo 2972 - Stephanie Joyce Correa Cunha 09712424618</t>
  </si>
  <si>
    <t>Processo 2959 - Rita Venus Cordeiro Vieira 09741665458</t>
  </si>
  <si>
    <t>Contratação de debatedor para formular e conduzir debate acerca do filme "Os Homens Que Eu Tive", que faz parte da Mostra Clássicas. O debate será transmitido no dia 28/03, às 19h, na plataforma Cine Humberto Mauro Mais.</t>
  </si>
  <si>
    <t>Processo 2983 - Guilherme Moreira Da Silva</t>
  </si>
  <si>
    <t>151.930.197-90</t>
  </si>
  <si>
    <t>Contratação de Guilherme Moreira, cantor solista. Faz-se necessário a contratação deo cantor solista para interpretar o personagem ‘’Tomás Antônio Gonzaga’ nessa apresentação inédita da Fundação Clóvis Salgado</t>
  </si>
  <si>
    <t>Direito de exibição para duas (02) sessões do filme "Colo", e duas (02) exibições do filme "Western" na programação presencial da mostra Clássicas - Parte 2</t>
  </si>
  <si>
    <t>Processo 2989 - Luanda Marlice Siqueira Da Silva</t>
  </si>
  <si>
    <t>Contratação de Luanda Siqueira, cantora solista para interpretar Joana.A ópera inédita “Aleijadinho” que, tem composição de Ernani Aguiar e libreto de autoria de André Cardoso conta a história do famoso escultor mineiro Aleijadinho, principal artista brasileiro do período colonial. Faz-se necessário a contratação de cantora solista nessa apresentação inédita da Fundação Clóvis Salgado</t>
  </si>
  <si>
    <t>042.431.557-20</t>
  </si>
  <si>
    <t>Reembolso realizado pelo Termo de Parceria 50/2020 - IEPHA referente ao percentual (26,41% do valor total), Segurança Eletrônica da Sede da APPA - mês 01/2022</t>
  </si>
  <si>
    <t>Repasse  parcial referente a parcela de fevereiro 2022</t>
  </si>
  <si>
    <t>Tarifa Bancária referente a transferência eletrônica pagamento fornecedor: BH Notebooks Ltda - Processo 2842</t>
  </si>
  <si>
    <t>Processo 2973 - Lita Stantic Producciones AS</t>
  </si>
  <si>
    <t>Direito de exibição para duas sessões do filme O Pântano (La Ciénaga), dirigido pela cineasta latinoamericana Lucrécia Martel</t>
  </si>
  <si>
    <t>Processo 2971 - Nairza Santana De Almeida Silva 78696755553</t>
  </si>
  <si>
    <t>41.761.932/0001-34</t>
  </si>
  <si>
    <t>Processo 2974 - Lourdes Isabel Miranda</t>
  </si>
  <si>
    <t>071.836.066-43</t>
  </si>
  <si>
    <t>Processo 2948 - Bruna Lopes Cançado Brandão 11307694616</t>
  </si>
  <si>
    <t>22.307.939/0001-36</t>
  </si>
  <si>
    <t>"Registro fotográfico" para compor os Catálogos das Exposições do "2° Premio Décio Noviello", cujo período expositivo está ocorrendo desde09 de fevereiro de 2022 a 13 de março de 2022, com 4 exposições ocupando as galerias Genesco Murta e Arlinda Corrêa Lima além do espaço câmera sete nos espaços 1 e 2, Fundação Clóvis Salgado.</t>
  </si>
  <si>
    <t>2022/40</t>
  </si>
  <si>
    <t>ISSQN referente a nota fiscal 2022/40 - Softwares De Gestão Ltda</t>
  </si>
  <si>
    <t>PIS referente a folha 01/2022</t>
  </si>
  <si>
    <t>Cofins referente aos rendimentos de aplicações financeiras de 01/2022</t>
  </si>
  <si>
    <t>Bernardo Brandão De Oliveira 05319440693</t>
  </si>
  <si>
    <t>Tarifa Bancária referente a transferência eletrônica pagamento fornecedor: Bernardo Brandão De Oliveira 05319440693 - Processo: 2694</t>
  </si>
  <si>
    <t>Rendimentos de aplicações financeiras do mês 02/2022</t>
  </si>
  <si>
    <t>Imposto de Renda referente aos rendimentos de aplicações financeiras do mês 02/2022</t>
  </si>
  <si>
    <t>IOF  referente aos rendimentos de aplicações financeiras do mês 02/2022</t>
  </si>
  <si>
    <t>Associação Pró-Cultura e Promoção das Artes (Conta Reserva - Contrato de Gestão 05/2019)</t>
  </si>
  <si>
    <t>Processo 2978 - Estúdio 739 De Publicidade E Propaganda Ltda</t>
  </si>
  <si>
    <t>INSS retido em folha do mês 01/2022</t>
  </si>
  <si>
    <t>INSS Patronal referente a folha do mês 01/2022</t>
  </si>
  <si>
    <t>INSS retido em folha do mês 12/2021</t>
  </si>
  <si>
    <t xml:space="preserve">Valor referente a Medicina do Trabalho do mês 01/2022 - PCMSO </t>
  </si>
  <si>
    <t>Processo 2713 - Eduardo Muller Carvalho Dos Reis 09247861675</t>
  </si>
  <si>
    <t>IR retido em folha do mês 02/2022</t>
  </si>
  <si>
    <t>INSS retido em folha do mês 02/2022</t>
  </si>
  <si>
    <t>848.119.196-53</t>
  </si>
  <si>
    <t>Contratação de Wagner Sander, pianista acompanhador para as apresentações do Sarau Lírico do CLMG.Contratação de Wagner Sander, pianista acompanhador para as apresentações do Sarau Lírico do CLMG.</t>
  </si>
  <si>
    <t>Processo 2950 - Real Câmbio Turismo Ltda</t>
  </si>
  <si>
    <t>Envio de Catálogo + Troféu Capivara para a realizadora premiadaYundi WANG no22º FestCurtasBH- 2020</t>
  </si>
  <si>
    <t xml:space="preserve">34.611.163/0001-22
</t>
  </si>
  <si>
    <t>Processo 3053 - Flag Impressao Digital Ltda</t>
  </si>
  <si>
    <t xml:space="preserve">Impressão, instalação e retirada de placão de divulgação da Mostra Clássicas próximo à entrada da Fundação Clóvis Salgado, medidas: Metragem: 1,50 (largura) x 5,00 (altura). Acabamento com ilhós, fosco. </t>
  </si>
  <si>
    <t>Contratação de carregadores para atender as demandas do CLMG relacionada a montagem e desmontagem dos ensaios e apresentações.</t>
  </si>
  <si>
    <t>Aquisição de Pilhas Alcalinas Duracell AA -96 unidades (o pacote com 16 unidades costuma ser aproximadamente 60,00 cada - Pode-se comprar 6 pacotes). Estas pilhas são utilizadas para os microfones do Cine Humberto Mauro, em debates, cursos e palestras presenciais.Aquisição de Pilhas Alcalinas Duracel AAAA Palito -Para controles remotos dos equipamentos de projeção. Pode ser 05 pacotes com 04 unidades,</t>
  </si>
  <si>
    <t>43.283.811/0012-02</t>
  </si>
  <si>
    <t>Processo 2987 - Michelle Sabrina Da Silva 07243837603</t>
  </si>
  <si>
    <t>27.940.818/0001-40</t>
  </si>
  <si>
    <t>Contratação de profissional externo para as bancas examinadoras dos editais de 2022 para a Escola de Teatro.</t>
  </si>
  <si>
    <t>Contratação de Aline Lobão, cantora solista. Ensaios nos dias 21 e 22 de 08h30 às 11h e apresentações dias 22 e 23 de Fevereiro às 12h (Meio Dia).</t>
  </si>
  <si>
    <t>068.550.896-07</t>
  </si>
  <si>
    <t>Contratação de agência para organização de conteúdo do Balanço 2021, para prestação de contas aos parceiros e publico em geral.</t>
  </si>
  <si>
    <t>Processo 2875 - Deslimites Prestação De Serviços Ltda</t>
  </si>
  <si>
    <t>22.436.999/0001-59</t>
  </si>
  <si>
    <t>28.026.565/0001-67</t>
  </si>
  <si>
    <t>Direito de exibição para duas (02) sessões do filme Carlota Joaquina (de Carla Camurati) na programação presencial da mostra Clássicas - Parte 2.As exibições serão no Cine Humberto Mauro.As datas e os horários serão definidos e informados à distribuidora tão logo a programação esteja fechada. A mostra Clássicas - Parte 2 acontece do dia 8 de Março de 2022 a 7 de abril de 2022.</t>
  </si>
  <si>
    <t xml:space="preserve">Processo 3052 - Girassolina Produções Ltda
</t>
  </si>
  <si>
    <t>Legendagem eletrônica para projeção de legendas em português do filme Filhas do Pó, que será exibido na mostra Clássicas - Parte 2 no Cine Humberto Mauro,nos dias 26/03/2022 às 18:15 e dia 03/04 às 18h.</t>
  </si>
  <si>
    <t>Contratação de debatedor para conduzir uma conversa acerca do filme Mar de Rosas. O debate será transmitido no dia 21/03, às 19h, na plataforma Cine Humberto Mauro Mais.</t>
  </si>
  <si>
    <t>22.658.664/0001-85</t>
  </si>
  <si>
    <t>04.081.144/0001-70</t>
  </si>
  <si>
    <t>Solicito a visita de técnico para revisão e manutenção das máquinas de costura retas e overloque industriais do atelier do CTPF, indispensáveis em seu pleno funcionamento à produção dos figurinos e adereçosda ópera 'Aleijadinho' com previsão de início das atividades específicas a este fim para dia 14/03.</t>
  </si>
  <si>
    <t>Processo 2976 - Camila Lacerda Lopes 07900541675</t>
  </si>
  <si>
    <t xml:space="preserve">21.076.844/0001-96
</t>
  </si>
  <si>
    <t>Aquisição de HD's para armazenamento e tráfego de cópias da Gerência de Cinema - 2022:04 HD's, de 2TB cada, preferencialmente da marca Seagate.</t>
  </si>
  <si>
    <t>Processo 3048 - Marise Dinis Sousa</t>
  </si>
  <si>
    <t xml:space="preserve">690.529.306-78
</t>
  </si>
  <si>
    <t>Contratação de Marise Diniz para dar aulas de dança contemporânea.</t>
  </si>
  <si>
    <t>Contratação da profissional Dudude que será a responsável por criar, elaborar e coordenar a encenação do espetáculo utilizando-se de recursos técnico-artísticos procurando assegurar o alcance dos resultados objetivados com a encenação da dança e definir com o Figurinista, Cenógrafo, iluminador e outros técnicos, quais as melhores soluções para o espetáculo, preservando assim a unidade da obra.</t>
  </si>
  <si>
    <t>Processo 2998 - Maria De Lourdes T Herrmann - ME</t>
  </si>
  <si>
    <t>Processo 3047 -  Jessica Leonardo Alves Silva 10381420671</t>
  </si>
  <si>
    <t>Contratação de profissional para digitação e preenchimento de planilhas de controles do Setor de Pessoal da Appa, bem como auxiliar de manuseio e preparo de documentos para prestação de contas e arquivamento interno.</t>
  </si>
  <si>
    <t>45.552.834/0001-48</t>
  </si>
  <si>
    <t>Processo 2990 - Mauro Camilo De Chantal Santos</t>
  </si>
  <si>
    <t>788.147.236-72</t>
  </si>
  <si>
    <t>Contratação de Mauro Chantal, cantor solista para interpretar o personagem Vicente Ferreira.</t>
  </si>
  <si>
    <t>Compra de filó armação - tecido 2,80 de largura - 100 metros - Cor: Branco Off</t>
  </si>
  <si>
    <t>Processo 3079 - Modista Textil Ltda</t>
  </si>
  <si>
    <t xml:space="preserve">35.445.973/0001-19
</t>
  </si>
  <si>
    <t>Processo 3074 - Alpino Linhas E Aviamentos Ltda</t>
  </si>
  <si>
    <t>Entretela auto colante - Freudenbeg - 4 rolos 10 metros cor branca - 1 rolo 10 metros cor pretaBordado Inglês - Bordado inglês tamanhos variados(geralmente variam entre 10 e 20 cm) poliéster com algodão. 20 rolos de cada amostra (5 amostras)Elástico Reforçado - Real Rubi - 40mm (4cm) 25 metros - Branco - 3 rolosEntretela Cavalinho - 01 Rolo 70cm x 10mts</t>
  </si>
  <si>
    <t xml:space="preserve">17.583.196/0001-97
</t>
  </si>
  <si>
    <t>Processo 2913 - Associação Belas Artes De Prestadores De Serviços Artísticos Esportivos E Culturais</t>
  </si>
  <si>
    <t>Contratação de Figurinista Marcelo Marques.</t>
  </si>
  <si>
    <t>17.027.492/0001-01</t>
  </si>
  <si>
    <t xml:space="preserve">Processo 3067 - Rf Locação &amp; Filmagem Ltda </t>
  </si>
  <si>
    <t xml:space="preserve">12.233.251/0001-03
</t>
  </si>
  <si>
    <t>Processo 3042 - M&amp;m Suprimentos Para Informática Ltda</t>
  </si>
  <si>
    <t>Aquisição de material de escritório</t>
  </si>
  <si>
    <t>Processo 2985 - Fabiana Oliveira De Jesus 06426632627</t>
  </si>
  <si>
    <t xml:space="preserve">32.675.823/0001-03
</t>
  </si>
  <si>
    <t>Processo 2967 - 30.477.801/0001-03</t>
  </si>
  <si>
    <t>Contratação de profissional externo para as bancas examinadoras dos editais de 2022 para a Escola de Música.</t>
  </si>
  <si>
    <t xml:space="preserve">30.477.801/0001-03
</t>
  </si>
  <si>
    <t>Contratação de fornecedor de serviços administrativos e atendimento no balcão de informações na Fundação Clóvis Salgado, de março a dezembro/22.</t>
  </si>
  <si>
    <t xml:space="preserve">45.582.689/0001-48
</t>
  </si>
  <si>
    <t>Processo 3045 - Iury Rodrigues Roque 12337662608</t>
  </si>
  <si>
    <t>Co -participação</t>
  </si>
  <si>
    <t>Contratação de recepcionista para os espetáculos que acontecerão no Grande Teatro Cemig Palácio das Artes entre março e abril de 2022. São previstas 15 diárias.</t>
  </si>
  <si>
    <t>Processo 3009 - Carla Lima Cattabriga</t>
  </si>
  <si>
    <t>633.442.116-69</t>
  </si>
  <si>
    <t>Processo 3012 - Alessandra Filgueiras</t>
  </si>
  <si>
    <t>079.800.426-62</t>
  </si>
  <si>
    <t>Processo 3018 - Sheila Fernanda Oliveira Da Silva</t>
  </si>
  <si>
    <t>054.536.626-70</t>
  </si>
  <si>
    <t>Processo 3105 - Claudia Maria De Souza</t>
  </si>
  <si>
    <t>Contratação de profissional externo para as bancas examinadoras dos editais de 2022 de dança.</t>
  </si>
  <si>
    <t>699.882.776-87</t>
  </si>
  <si>
    <t>Processo 3125 - Atacadão Material De Limpeza Ltda</t>
  </si>
  <si>
    <t>02.954.216/0001-11</t>
  </si>
  <si>
    <t>Aquisição de materiais de copa e cozinha para sede da Appa</t>
  </si>
  <si>
    <t>Processo 3128 - Ponto Do Eletricista Ltda</t>
  </si>
  <si>
    <t xml:space="preserve">01 und - Rolo de 100 metros de cabo 6mm na cor azul;01 und - Rolo de 100 metros de cabo 2,5mm em qualquer cor.
</t>
  </si>
  <si>
    <t xml:space="preserve">17.192.774/0005-98
</t>
  </si>
  <si>
    <t xml:space="preserve">02.954.216/0001-11
</t>
  </si>
  <si>
    <t>Aquisição de materiais de limpeza para sede da Appa</t>
  </si>
  <si>
    <t>Processo 3129 - Empório Dos Tecidos Eireli</t>
  </si>
  <si>
    <t>Compra de 25 metros de linho cru e 25 metros de linho poliester off.</t>
  </si>
  <si>
    <t>33.812.259/0001-96</t>
  </si>
  <si>
    <t>Processo 3078 - Royal Têxtil Com. De Malhas Eireli - Me</t>
  </si>
  <si>
    <t>27.930.158/0001-17</t>
  </si>
  <si>
    <t>Compra de tecido de saco de pano de prato (Pé de galinha) - tarquinado Rolo 50 metros - Quantidade 4 rolos -Cor: Branco</t>
  </si>
  <si>
    <t>Processo 3064 - Damasco Comunicação Eirelli</t>
  </si>
  <si>
    <t>Contratação de 1 assistente de produção, 1 assistente de compras e 1 assistente de elenco.</t>
  </si>
  <si>
    <t>Processo 3134 - Luciana Monteiro De Castro Silva E Dutra</t>
  </si>
  <si>
    <t>Contratação de Cantor Solista para a execução da obra Magnifica Aleluia de Villa Lobos na apresentação da OSMG e CLMG</t>
  </si>
  <si>
    <t>764.855.446-15</t>
  </si>
  <si>
    <t>Processo 2986 - Michele Costa Bernardino 11479891681</t>
  </si>
  <si>
    <t>Contratação de profissionais externos para as bancas examinadoras dos editais de 2022 para Escola de Teatro.</t>
  </si>
  <si>
    <t>Processo 3099 - Luisa Cunha Machala</t>
  </si>
  <si>
    <t>113.000.556-93</t>
  </si>
  <si>
    <t>Reembolso proporcional realizado pela conta do projeto Anglo referente ao pagamento Medicina do Trabalho do mês 02/2022</t>
  </si>
  <si>
    <t>Reembolso proporcional realizado pela conta da Appa referente ao pagamento Seguro de Vida do mês 02/2022</t>
  </si>
  <si>
    <t>Reembolso proporcional realizado pela conta do TP 50/2020 IEPHA  referente ao pagamento Medicina do Trabalho do mês 02/2022</t>
  </si>
  <si>
    <t>Cons Operacional de Transporte Coletivo</t>
  </si>
  <si>
    <t>04.398.505/0001-07</t>
  </si>
  <si>
    <t>Valor referente a Medicina do Trabalho do mês 02/2022 - PPRA</t>
  </si>
  <si>
    <t>2022/2720</t>
  </si>
  <si>
    <t>ISSQN referente a nota fiscal 2022/2720 -  Ocupacional Medicina do Trabalho Ltda</t>
  </si>
  <si>
    <t>PCC referente a nota fiscal 2022/2720 -  Ocupacional Medicina do Trabalho Ltda</t>
  </si>
  <si>
    <t>2022/2719</t>
  </si>
  <si>
    <t>ISSQN referente a nota fiscal 2022/2719  Ocupacional Medicina do Trabalho Ltda</t>
  </si>
  <si>
    <t>PCC referente a nota fiscal 2022/2719 -  Ocupacional Medicina do Trabalho Ltda</t>
  </si>
  <si>
    <t>ISSQN referente a Nota Fiscal 2022/2 - Duetto Atividades Artisticas Eireli</t>
  </si>
  <si>
    <t xml:space="preserve"> Duetto Atividades Artisticas Eireli</t>
  </si>
  <si>
    <t>ISSQN referente a Nota Fiscal 2022/3 - Duetto Atividades Artisticas Eireli</t>
  </si>
  <si>
    <t>Transferência para conta Reserva referente aos rendimentos do mês 01/2022</t>
  </si>
  <si>
    <t>B&amp;C  Produtos De Limpeza E Embalagens Ltda</t>
  </si>
  <si>
    <t>Linktree</t>
  </si>
  <si>
    <t>Rembolso</t>
  </si>
  <si>
    <t>Processo 3146 - Patricia Bizzotto Pinto 07914074624</t>
  </si>
  <si>
    <t>Contratação de Sonoplasta para a montagem da formatura do teatro.O sonoplasta trabalhará os elementos sonoros ajudando a envolver o público na construção de imagens e sensações. As músicas e sons utilizados deverão estar intimamente ligados ao que acontece na cena, o sonoplasta deveráestudar o texto e depois acompanhá-lo passo a passo.Local de atuação: CEFART e João CeschiattiFunções:</t>
  </si>
  <si>
    <t>19.995.746/0001-00</t>
  </si>
  <si>
    <t xml:space="preserve">Valor recebido Sayonara Lopes Silva Pereira - CPF: 512.474.456-15 , referente à locação de figurinos </t>
  </si>
  <si>
    <t xml:space="preserve">Valor recebido Adelaine Scalco Aguiar - CPF: 009.154.696-69 , referente à locação de figurinos </t>
  </si>
  <si>
    <t>Gerente de Projetos , referente ao mês 02/2022</t>
  </si>
  <si>
    <t>Salário do Músico Instrumentista, referente ao mês 02/2022</t>
  </si>
  <si>
    <t>Salário do Pianista, referente ao mês 02/2022</t>
  </si>
  <si>
    <t>Salário Gerente de Projetos Dipro, referente ao mês 02/2022</t>
  </si>
  <si>
    <t>Salário do Montador Diart, referente ao mês 02/2022</t>
  </si>
  <si>
    <t>Salário do Músico Cantora, referente ao mês 02/2022</t>
  </si>
  <si>
    <t>Salário Bailarina, referente ao mês 02/2022</t>
  </si>
  <si>
    <t>Salário do Presidente referente ao mês 02/2022</t>
  </si>
  <si>
    <t>Salário do Coordenador Administrativo referente ao mês 02/2022</t>
  </si>
  <si>
    <t>Salário do Gerente de Projetos: Programação Artística referente ao mês 02/2022</t>
  </si>
  <si>
    <t>Salário do Bailarino, referente ao mês 02/2022</t>
  </si>
  <si>
    <t>Salário de Músico, referente ao mês 02/2022</t>
  </si>
  <si>
    <t>Salário do Músico cantora, referente ao mês 02/2022</t>
  </si>
  <si>
    <t xml:space="preserve"> Salário   Auxiliar de serviços Gerais, referente ao mês 02/2022</t>
  </si>
  <si>
    <t>Salário de Bailarina, referente ao mês 02/2022</t>
  </si>
  <si>
    <t xml:space="preserve"> Salário  Arquivista, referente ao mês 02/2022</t>
  </si>
  <si>
    <t>Salário do Músico, referente ao mês 02/2022</t>
  </si>
  <si>
    <t>Salário da Músico Cantor, referente ao mês 02/2022</t>
  </si>
  <si>
    <t>Salário Montador Dipro, referente ao mês 02/2022</t>
  </si>
  <si>
    <t>Salário do Superintendente de Auditoria, referente ao mês 02/2022</t>
  </si>
  <si>
    <t>Salário da Produtora Cultural: Produção Artística, referente ao mês 02/2022</t>
  </si>
  <si>
    <t>Salário do Produtora Cultural da Dipro, referente ao mês 02/2022</t>
  </si>
  <si>
    <t>Salário de Músico Cantora, referente ao mês 02/2022</t>
  </si>
  <si>
    <t>Analista de RH , referente ao mês 02/2022</t>
  </si>
  <si>
    <t>Salário da Analista Financeiro Pleno, referente ao mês 02/2022</t>
  </si>
  <si>
    <t>Salário do Bailarina, referente ao mês 02/2022</t>
  </si>
  <si>
    <t>Salário do Diretor Financeiro, referente ao mês 02/2022</t>
  </si>
  <si>
    <t>Processo 3153 - Royal Têxtil Com. De Malhas Eireli - ME</t>
  </si>
  <si>
    <t>Compra de tecido de saco de pano de prato (Pé de galinha) - tarquinado 76 metros Cor: Branco</t>
  </si>
  <si>
    <t>Processo 3124 - Maurão Couros E Plásticos Ltda</t>
  </si>
  <si>
    <t>Compra de tecidos : Tecido Nantes (66 metros),Jacquard Marisa (18 metros),Imola (6 metros),Chenile (36 metros)</t>
  </si>
  <si>
    <t>26.252.213/0001-02</t>
  </si>
  <si>
    <t xml:space="preserve"> Salário  Músico Instrumentista, referente ao mês 02/2022</t>
  </si>
  <si>
    <t>Salário  Músico Cantor, referente ao mês 02/2022</t>
  </si>
  <si>
    <t>Salário Músico Cantora, referente ao mês 02/2022</t>
  </si>
  <si>
    <t>Salário da Coordenadora de Comunicação, referente ao mês 02/2022</t>
  </si>
  <si>
    <t>Raquel Dornelas da Costa Silva</t>
  </si>
  <si>
    <t>054.766.346-30</t>
  </si>
  <si>
    <t>Salário do Regente Assistente, referente ao mês 02/2022</t>
  </si>
  <si>
    <t xml:space="preserve">Processo 3149 - Foco In Cena Produção Fotográfica Ltda
</t>
  </si>
  <si>
    <t>Contratação de Fotógrafo artístico para a montagem e acompanhamento da formatura do teatro. O Fotógrafo será responsável pelo registro fotográfico das peças de divulgação e do registro das apresentações artísticas da montagem.Local de atuação: CEFART e João Ceschiatti</t>
  </si>
  <si>
    <t>00.731.178/0001-02</t>
  </si>
  <si>
    <t>Reembolso realizado pelo Termo de Parceria 50/2020 - IEPHA  referente ao percentual (26,41% do valor total), assessoria contábil para o Contrato de Gestão 05/2019 e Termo de Parceria referente ao mês 02/2022</t>
  </si>
  <si>
    <t>Reembolso realizado pelo Termo de Parceria 50/2020 - Iepha a conta do Contra de Gestão 005/2019 referente ao pagamento de guia de FGTS - Valor proporcional aos funcionários a serviço do TP 50/2020 - 02/2022</t>
  </si>
  <si>
    <t xml:space="preserve">Reembolso parcial da conta do Termo de Parceria 50/2020 - IEPHA, referente contratação de empresa de setor administrativo especializada em entidades do terceiro setor  para o Contrato de Gestão 05/2019 e Termo de Parceria 50/2020 (mês 02/2022) - 26,41% do valor total </t>
  </si>
  <si>
    <t>Reembolso realizado pela Appa - Projeto Pronac  a conta do Contrato de Gestão referente ao pagamento de guia de FGTS  - 02/2022</t>
  </si>
  <si>
    <t>2022/59</t>
  </si>
  <si>
    <t xml:space="preserve">ISSQN referente a nota fiscal 2022/59 - Dolabella Advocacia e Consultoria </t>
  </si>
  <si>
    <t>Salário da Assessora Pedagógica, referente ao mês 02/2022</t>
  </si>
  <si>
    <t>FGTS referente a folha de pagamento do mês 02/2022</t>
  </si>
  <si>
    <t>2022/286</t>
  </si>
  <si>
    <t xml:space="preserve">DARF/PCC referente a nota fiscal 2022/286- Krypton Serviços Contábeis S. S. </t>
  </si>
  <si>
    <t xml:space="preserve">DARF/PCC referente a nota fiscal 2022/286 - Krypton Serviços Contábeis S. S. </t>
  </si>
  <si>
    <t>ISSQN referente a nota fiscal 2022/14 -  Mylene Youssef A Vieira - Produções E Eventos Epp</t>
  </si>
  <si>
    <t>DARF/PCC referente a nota fiscal 2382 - Ongsys Sistema Ltda</t>
  </si>
  <si>
    <t xml:space="preserve"> Mylene Youssef A Vieira - Produções E Eventos Epp</t>
  </si>
  <si>
    <t>ISSQN referente a Nota Fiscal 2022/15 -  Mylene Youssef A Vieira - Produções E Eventos Epp</t>
  </si>
  <si>
    <t>Contratação de empresa para fornecimento de mão de obra especializada, para realizar a limpeza externa do CTPF Andradas. Os serviços serão de jardinagem como roçagem e capina da área externa.</t>
  </si>
  <si>
    <t>ISSQN referente a nota fiscal 2022/15 - Unicusto Limpeza Em Eventos Ltda</t>
  </si>
  <si>
    <t>INSS referente a nota fiscal 2022/15 - Unicusto Limpeza Em Eventos Ltda</t>
  </si>
  <si>
    <t>HB Audiovisual Ltda</t>
  </si>
  <si>
    <t>2022/41</t>
  </si>
  <si>
    <t>ISSQN referente a nota fiscal 2022/41 - HB Audiovisual Ltda</t>
  </si>
  <si>
    <t>Tarifa Bancária referente a transferência eletrônica Assessora Pedagógica</t>
  </si>
  <si>
    <t>Tarifa Bancária referente a transferência eletrônica pagamento fornecedor: Krypton Serviços Contábeis S. S. A - Processo 1114</t>
  </si>
  <si>
    <t>Tarifa Bancária referente a transferência eletrônica pagamento fornecedor: Mylene Youssef A Vieira - Produções E Eventos Eppi - Processo 2853</t>
  </si>
  <si>
    <t>Tarifa Bancária referente a transferência eletrônica pagamento fornecedor: Michele Costa Bernardino 11479891681 -  Processo 2986</t>
  </si>
  <si>
    <t>Tarifa Bancária referente a transferência eletrônica pagamento fornecedor:  Mylene Youssef A Vieira - Produções E Eventos Epp - Processo 2854</t>
  </si>
  <si>
    <t>Tarifa Bancária referente a transferência eletrônica pagamento fornecedor: Unicusto Limpeza Em Eventos Ltda - Processo 2870</t>
  </si>
  <si>
    <t>Tarifa Bancária referente a transferência eletrônica pagamento fornecedor:  Elizangela Gonçalves Viana Santos 07357636666 - Processo 2873</t>
  </si>
  <si>
    <t>Reembolso a conta do Contrato de Gestão - 05/2019  ref aquisição de sistema de ponto para utilização pelos colaboradores da Appa - ano 2022. Referente ao mês 02/2022</t>
  </si>
  <si>
    <t>Reembolso a conta do Contrato de Gestão - 05/2019  ref aquisição de sistema de ponto para utilização pelos colaboradores do Projeto Anglo - ano 2022. Referente ao mês 02/2022</t>
  </si>
  <si>
    <t>Reembolso a conta do Contrato de Gestão - 05/2019 Aquisição de sistema de ponto para utilização pelos colaboradores do TP 50/2020 IEPHA - ano 2022. Referente ao mês 02/2022</t>
  </si>
  <si>
    <t>ISSQN referente a nota fiscal 2022/8 - Arco Cultural Ltda</t>
  </si>
  <si>
    <t xml:space="preserve">0222047537250
</t>
  </si>
  <si>
    <t>Processo 3172 - Plotacad Impressão Digital Ltda. - ME</t>
  </si>
  <si>
    <t>mpressão de adesivos para sinalização das galerias do Palácio das Artes e CâmeraSete - Casa da Fotografia de Minas Gerais para a realização das exposições contempladas pelo 2º Prêmio Décio Noviello de Artes Visuais e Fotografia.</t>
  </si>
  <si>
    <t>Processo 3084 - Johnny De Lima França 31217716807</t>
  </si>
  <si>
    <t>Contratação de Johnny França cantor solista para interpretar o personagem Aleijadinho na Ópera Aleijadinho.</t>
  </si>
  <si>
    <t>21.777.063/0001-29</t>
  </si>
  <si>
    <t>Processo 3152 - Martins Comercio De Tapecaria Ltda</t>
  </si>
  <si>
    <t>Compra de tecidos diversos: chenille (14 metros), J. serrano (18 metros) e riviera (30 metros) - conforme amostra.</t>
  </si>
  <si>
    <t>07.335.769/0001-00</t>
  </si>
  <si>
    <t>07 und - Galões de 20 litros de água mineral.</t>
  </si>
  <si>
    <t>Processo 3104 - Paulo Ricardo Botelho Cordeiro</t>
  </si>
  <si>
    <t>Contratação de assistente de iluminação - técnico de palco diarista para atender as demandas dos eventos do Grande Teatro do Palácio das Artes durante a temporada de 04/03/22 a 31/03/22, das apresentações da OSMG e CLMG, dando suporte na parte de som e iluminação. Estimativa de 10 diárias.</t>
  </si>
  <si>
    <t xml:space="preserve">0222047538060
</t>
  </si>
  <si>
    <t xml:space="preserve">0222047540552
</t>
  </si>
  <si>
    <t xml:space="preserve">0222047540986
</t>
  </si>
  <si>
    <t xml:space="preserve">0222047542172
</t>
  </si>
  <si>
    <t>ISSQN referente a Nota Fiscal 2022/83 - BH Fotocópias Digital Ltda</t>
  </si>
  <si>
    <t xml:space="preserve">0222047543900
</t>
  </si>
  <si>
    <t>ISSQN referente a nota fiscal 2022/212 - Patrulha Eletrônica Ltda</t>
  </si>
  <si>
    <t xml:space="preserve">0222047545350
</t>
  </si>
  <si>
    <t xml:space="preserve">0222047546089
</t>
  </si>
  <si>
    <t xml:space="preserve">0222047546917
</t>
  </si>
  <si>
    <t>ISSQN referente a nota fiscal 2022/40862 - Consórcio Ótimo de Bihetagem Eletrônica</t>
  </si>
  <si>
    <t>ISSQN referente a nota fiscal 2022/43461 - Cons Operacional Transporte Coletivo</t>
  </si>
  <si>
    <t>ISSQN referente a nota fiscal 2022/81349 - Unimed Cooperativa Médica</t>
  </si>
  <si>
    <t>ISSQN referente a nota fiscal 202286797 - Unimed Cooperativa Médica</t>
  </si>
  <si>
    <t xml:space="preserve">0222047551082
</t>
  </si>
  <si>
    <t xml:space="preserve">0222047553964
</t>
  </si>
  <si>
    <t xml:space="preserve">0222047554260
</t>
  </si>
  <si>
    <t xml:space="preserve">0222047554855
</t>
  </si>
  <si>
    <t>ISSQN  referente ao RPA 1568 - Victória Sofia Lúcio Silva</t>
  </si>
  <si>
    <t xml:space="preserve">0222047555827
</t>
  </si>
  <si>
    <t xml:space="preserve">0222047557285
</t>
  </si>
  <si>
    <t xml:space="preserve">0222047557366
</t>
  </si>
  <si>
    <t>Aquisição de sistema de ponto para utilização pelos colaboradores.Faz-se necessário a aquisição da licença de uso de um aplicativo chamado "PontoTel" que possibilitará o acompanhamento mais próximo do ponto dos funcionários, além da localização de trabalho do mesmo. Atualmente, a Appa possui vários pontos de trabalho e um ponto fixo de marcação dificultaria o controle do ponto.aboradores da Appa - ano 2022</t>
  </si>
  <si>
    <t xml:space="preserve">Processo 3144 - Luiz Felipe Valério Alves </t>
  </si>
  <si>
    <t>Contratação de produtor artístico para a montagem da formatura do teatro. O produtor seráresponsável por viabilizar toda a estrutura material necessária para a realização de uma obra artística, possibilitando que ela ganhe forma. É encarregado de providenciar os espaços de ensaio, no período de montagem, e os lugares de apresentação, além de intermediar a conversa entre a direção do espetáculo e a produção da FCSLocal de atuação: CEFART e João Ceschiatti</t>
  </si>
  <si>
    <t>113.520.446-25</t>
  </si>
  <si>
    <t>Processo 3066 - Vg Frames Ltda</t>
  </si>
  <si>
    <t>Serviço de moldura de conservação para as obras que compõem a exposição Órbita Gráfica, que acontecerá na Galeria Genesco Murta de 05 de abril a 05 de junho.</t>
  </si>
  <si>
    <t>39.757.392/0001-73</t>
  </si>
  <si>
    <t>Processo 3145 - Helbert Amaral Militani 03723448607</t>
  </si>
  <si>
    <t>Contratação de preparador corporal para a montagem da formatura do teatro.A principal função de um preparador corporal consiste em auxiliar os atores no processo de criação de um corpo para o seu personagem. Para atingir este objetivo, inúmeros exercícios são desenvolvidos, passando por alongamentos, técnicas de caminhada e relaxamentos.Local de atuação: CEFART e João Ceschiatti</t>
  </si>
  <si>
    <t>18.950.912/0001-90</t>
  </si>
  <si>
    <t>Reembolso realizado pelo Termo de Parceria 50/2020 - IEPHA referente ao percentual (26,41% do valor total ) do aluguel/IPTU da sede da Appa referente ao mês 02/2022</t>
  </si>
  <si>
    <t>Reembolso realizado pelo Termo de Parceria 50/2020 - IEPHA referente a guia de IPTU - 2º parcela</t>
  </si>
  <si>
    <t>Reembolso realizado pelo Termo de Parceria 50/2020 - IEPHA referente a guia de IPTU - 1º parcela</t>
  </si>
  <si>
    <t>Contratação de Músico instrumentista fagotista para tocar o primeiro fagote e compor o naipe das mateiras na gravação do video coletivo OSMG e CLMG, para APRESENTAÇÕES E ENSAIOS NO MÊS DE DEZEMBRO de 2021 e ensaios e apresentações no mês de FEVEREIRO DE 2022</t>
  </si>
  <si>
    <t>ISSQN referente a nota fiscal 2022/4 - Elisete Gomes Joaquim De Oliveira-ME</t>
  </si>
  <si>
    <t xml:space="preserve"> Helvécio Alves Izabel</t>
  </si>
  <si>
    <t>Translevar Mudanças Ltda</t>
  </si>
  <si>
    <t>DACTE</t>
  </si>
  <si>
    <t>Christoffer Produções Artísticas Ltda</t>
  </si>
  <si>
    <t>ISSQN referente a nota fiscal 203 - Christoffer Produções Artísticas Ltda</t>
  </si>
  <si>
    <t>Arte De Limpar Ltda</t>
  </si>
  <si>
    <t>RF Locação &amp; Filmagem Ltda</t>
  </si>
  <si>
    <t>ISSQN referente a nota fiscal 2022/7 -  RF Locação &amp; Filmagem Ltda</t>
  </si>
  <si>
    <t xml:space="preserve"> Murillo Correa E Cia Som E Luz Ltda</t>
  </si>
  <si>
    <t>ISSQN referente a nota fiscal 2022/14 -  Murillo Correa E Cia Som E Luz Ltda</t>
  </si>
  <si>
    <t>Oficina Cc Ltda</t>
  </si>
  <si>
    <t>ISSQN referente a nota fiscal 2022/1 - Oficina Cc Ltda</t>
  </si>
  <si>
    <t>Tarifa Bancária referente a transferência eletrônica pagamento fornecedor: Elisete Gomes Joaquim De Oliveira-ME - Processo 2678</t>
  </si>
  <si>
    <t>Tarifa Bancária referente a transferência eletrônica pagamento fornecedor:  Helvécio Alves Izabel - Processo 2846</t>
  </si>
  <si>
    <t>Tarifa Bancária referente a transferência eletrônica pagamento fornecedor: Translevar Mudanças Ltda - Processo 2907</t>
  </si>
  <si>
    <t>Tarifa Bancária referente a transferência eletrônica pagamento fornecedor: Hanna Mussi Dias 14995811737 - Processo 2695</t>
  </si>
  <si>
    <t>Tarifa Bancária referente a transferência eletrônica pagamento fornecedor: Christoffer Produções Artísticas Ltda - Processo 2996</t>
  </si>
  <si>
    <t>Tarifa Bancária referente a transferência eletrônica pagamento fornecedor: RF Locação &amp; Filmagem Ltda - Processo 2951</t>
  </si>
  <si>
    <t>Tarifa Bancária referente a transferência eletrônica pagamento fornecedor:  Murillo Correa E Cia Som E Luz Ltda - Processo 2953</t>
  </si>
  <si>
    <t>Tarifa Bancária referente a transferência eletrônica pagamento fornecedor:  Oficina Cc Ltda - Processo 2901</t>
  </si>
  <si>
    <t>Reembolso realizado pelo Termo de Parceria 50/2020 - IEPHA referente ao percentual (26,41% do valor total), Manutenção de hardware e redes, preventiva, preditiva e corretiva da sede da Appa - mês 02/2022</t>
  </si>
  <si>
    <t>Reembolso realizado pelo Termo de Parceria 50/2020 - IEPHA referente ao percentual (26,41% do valor total), Segurança Eletrônica da Sede da APPA - mês 02/2022</t>
  </si>
  <si>
    <t xml:space="preserve"> Carina Rafaela De Camargos Manoel</t>
  </si>
  <si>
    <t>ISSQN referente ao RPA 1614 - Carina Rafaela De Camargos Manoel</t>
  </si>
  <si>
    <t>INSS e INSS Patronal referente ao RPA 1574 - Carina Rafaela De Camargos Manoel</t>
  </si>
  <si>
    <t xml:space="preserve"> ISSQN referente ao RPA 1617 -  Victória Sofia Lúcio Silva</t>
  </si>
  <si>
    <t>IR referente ao RPA 1617 -  Victória Sofia Lúcio Silva</t>
  </si>
  <si>
    <t>INSS e INSS Patronal referente ao RPA 1617 -  Victória Sofia Lúcio Silva</t>
  </si>
  <si>
    <t>Instalação de ponto de internet para atender a transmissão online do Sarau Lírico que acontecerá no Grande Teatro Cemig Palácio das Artes. A velocidade de upload deve ser no mínimo de 35Mb. Duração: 1 dia - 25/02</t>
  </si>
  <si>
    <t>Jlx Telecomunicações Ltda</t>
  </si>
  <si>
    <t>2022/33</t>
  </si>
  <si>
    <t>ISSQN referente a nota fiscal 2022/33 - Jlx Telecomunicações Ltda</t>
  </si>
  <si>
    <t xml:space="preserve"> Luciana Campos Horta</t>
  </si>
  <si>
    <t>788.556.596-34</t>
  </si>
  <si>
    <t>ISSQN referente ao RPA 1618 -  Luciana Campos Horta</t>
  </si>
  <si>
    <t>IR referente ao RPA 1618 -  Luciana Campos Horta</t>
  </si>
  <si>
    <t>INSS e INSS Patronal referente ao RPA 1618 -  Luciana Campos Horta</t>
  </si>
  <si>
    <t>ISSQN referente ao RPA 1613 -  Leonam Lima Duarte</t>
  </si>
  <si>
    <t>INSS e INSS Patronal referente ao RPA 1613 -  Leonam Lima Duarte</t>
  </si>
  <si>
    <t>Dadier Aguilera Ramos</t>
  </si>
  <si>
    <t>IR referente ao RPA 1606 -  Dadier Aguilera Ramos</t>
  </si>
  <si>
    <t>INSS e INSS Patronal referente ao RPA 1606 -  Dadier Aguilera Ramos</t>
  </si>
  <si>
    <t>2022/212</t>
  </si>
  <si>
    <t>INSS e INSS Patronal referente ao RPA 1605 - Waneska Torres De Oliveira Cezar</t>
  </si>
  <si>
    <t xml:space="preserve"> Flag Impressao Digital Ltda</t>
  </si>
  <si>
    <t>ISSQN referente a nota fiscal 2022/138 - Flag Impressao Digital Ltda</t>
  </si>
  <si>
    <t xml:space="preserve"> Adriano Maciel Canabrava</t>
  </si>
  <si>
    <t>ISSQN referente ao RPA 1616 -  Adriano Maciel Canabrava</t>
  </si>
  <si>
    <t>INSS e INSS Patronal referente ao RPA 1616 -  Adriano Maciel Canabrava</t>
  </si>
  <si>
    <t>IR Patronal referente ao RPA 1616 -  Adriano Maciel Canabrava</t>
  </si>
  <si>
    <t>2022/34</t>
  </si>
  <si>
    <t>ISSQN referente a nota fiscal 2022/34 - Jlx Telecomunicações Ltda</t>
  </si>
  <si>
    <t>Tarifa Bancária referente a transferência eletrônica pagamento fornecedor: Jlx Telecomunicações Ltda - Processo 2954</t>
  </si>
  <si>
    <t>Tarifa Bancária referente a transferência eletrônica pagamento fornecedor:  Leonam Lima Duarte - Processo 2738</t>
  </si>
  <si>
    <t>Tarifa Bancária referente a transferência eletrônica pagamento fornecedor:  Dadier Aguilera Ramos - Processo 2836</t>
  </si>
  <si>
    <t>Tarifa Bancária referente a transferência eletrônica pagamento fornecedor:  Waneska Torres De Oliveira Cezar - Processo 2837</t>
  </si>
  <si>
    <t>Tarifa Bancária referente a transferência eletrônica pagamento fornecedor:   Frederico Carlos Natalino 06822245618 - Processo 2942</t>
  </si>
  <si>
    <t>Tarifa Bancária referente a transferência eletrônica pagamento fornecedor:   Flag Impressao Digital Ltda - Processo 2748</t>
  </si>
  <si>
    <t>Tarifa Bancária referente a transferência eletrônica pagamento fornecedor:   Adriano Maciel Canabrava - Processo 2885</t>
  </si>
  <si>
    <t>Tarifa Bancária referente a transferência eletrônica pagamento fornecedor:  Jlx Telecomunicações Ltda- Processo 2890</t>
  </si>
  <si>
    <t>Tarifa Bancária referente a transferência eletrônica pagamento fornecedor:   Carina Rafaela De Camargos Manoel - Processo 2737</t>
  </si>
  <si>
    <t>Reembolso realizado pelo Termo de Parceria 50/2020 - IEPHA referente ao percentual (26,41% do valor total ) locação de PABX da sede da Appa referente ao mês 01/2022</t>
  </si>
  <si>
    <t>Túlio Márcio Carvalho De Rezende</t>
  </si>
  <si>
    <t>ISSQN referente ao RPA 1621 - Túlio Márcio Carvalho De Rezende</t>
  </si>
  <si>
    <t>IR referente ao RPA 1621 - Túlio Márcio Carvalho De Rezende</t>
  </si>
  <si>
    <t>INSS e INSS Patronal referente ao RPA 1621 - Túlio Márcio Carvalho De Rezende</t>
  </si>
  <si>
    <t>Sabrina Fernanda De Souza Rodrigues</t>
  </si>
  <si>
    <t>ISSQN referente ao RPA 1619 - Sabrina Fernanda De Souza Rodrigues</t>
  </si>
  <si>
    <t>IR referente ao RPA 1619 - Sabrina Fernanda De Souza Rodrigues</t>
  </si>
  <si>
    <t>INSS e INSS Patronal referente ao RPA 1619 - Sabrina Fernanda De Souza Rodrigues</t>
  </si>
  <si>
    <t>Laís Villela Penna</t>
  </si>
  <si>
    <t>ISSQN referente ao RPA 1612 - Laís Villela Penna</t>
  </si>
  <si>
    <t>IR referente ao RPA 1612 - Laís Villela Penna</t>
  </si>
  <si>
    <t>INSS e INSS Patronal referente ao RPA 1612 - Laís Villela Penna</t>
  </si>
  <si>
    <t>Debora Augusta Guimaraes</t>
  </si>
  <si>
    <t>ISSQN referente ao RPA 1620 - Debora Augusta Guimaraes</t>
  </si>
  <si>
    <t>INSS e INSS Patronal referente ao RPA 1620 - Debora Augusta Guimaraes</t>
  </si>
  <si>
    <t>Rafael Alves Soares De Souza 06638314661</t>
  </si>
  <si>
    <t>Elizangela Gonçalves Viana Santos 07357636666</t>
  </si>
  <si>
    <t>Grêmio Recreativo Escola De Samba Canto Da Alvorada</t>
  </si>
  <si>
    <t>ISSQN referente a nota fiscal 2022/3 - Grêmio Recreativo Escola De Samba Canto Da Alvorada</t>
  </si>
  <si>
    <t>Tarifa Bancária referente a transferência eletrônica pagamento fornecedor:   Laís Villela Penna - Processo 2810</t>
  </si>
  <si>
    <t>Tarifa Bancária referente a transferência eletrônica pagamento fornecedor:   Debora Augusta Guimaraesl - Processo 2904</t>
  </si>
  <si>
    <t>Tarifa Bancária referente a transferência eletrônica pagamento fornecedor:  Rafael Alves Soares De Souza 06638314661- Processo 2717</t>
  </si>
  <si>
    <t>Tarifa Bancária referente a transferência eletrônica pagamento fornecedor:   Elizangela Gonçalves Viana Santos 07357636666 - Processo 2873</t>
  </si>
  <si>
    <t>Tarifa Bancária referente a transferência eletrônica pagamento fornecedor:   TMS Telecomunicações Ltda - Processo 2667</t>
  </si>
  <si>
    <t>Tarifa Bancária referente a transferência eletrônica pagamento fornecedor:   Grêmio Recreativo Escola De Samba Canto Da Alvorada - Processo 2943</t>
  </si>
  <si>
    <t>Contratação de Técnico especializado em Iluminação para a montagem da formatura do teatro, onde irá juntamente com a direção ser responsável por luminárias convencionais ou automatizadas, bem como práticas e, controle de vídeos, além de cuidar das questões técnicas da montagem. O valor inclui diárias para 3 semanas de operação mais duas semanas acompanhamento de montagem.Local de atuação: CEFART e João Ceschiatti</t>
  </si>
  <si>
    <t>Processo 3151 - Carlos De Sousa Correa 03044401593</t>
  </si>
  <si>
    <t>39.688.070/0001-10</t>
  </si>
  <si>
    <t xml:space="preserve">Reembolso parcial da conta do Termo de Parceria 50/2020 - IEPHA, referenteao uso de telefone fixo (mês 02/2022) - 26,41% do valor total </t>
  </si>
  <si>
    <t>Reembolso realizado pelo Termo de Parceria 50/2020 - IEPHA referente ao percentual (26,41% do valor total ) locação de impressoras da sede da Appa referente ao mês 02/2022</t>
  </si>
  <si>
    <t>13453964-MG</t>
  </si>
  <si>
    <t xml:space="preserve">25.298.969/0001-11 </t>
  </si>
  <si>
    <t>2022/492</t>
  </si>
  <si>
    <t>U05317</t>
  </si>
  <si>
    <t>Rf Locação &amp; Filmagem Ltda</t>
  </si>
  <si>
    <t>ISSQN referente a nota fiscal 2022/8 -  Rf Locação &amp; Filmagem Ltda</t>
  </si>
  <si>
    <t>Deslimites Prestação De Serviços Ltda</t>
  </si>
  <si>
    <t>ISSQN referente a Nota Fiscal 2022/12 - Deslimites Prestação De Serviços Ltda</t>
  </si>
  <si>
    <t>Tarifa Bancária referente a transferência eletrônica pagamento fornecedor:   Rf Locação &amp; Filmagem LtdaRf Locação &amp; Filmagem Ltda - Processo 2921</t>
  </si>
  <si>
    <t>Tarifa Bancária referente a transferência eletrônica pagamento fornecedor:   Deslimites Prestação De Serviços Ltda - Processo 2875</t>
  </si>
  <si>
    <t>Reembolso realizado pela conta dedo Termo de Parceria 50/2020 IEPHA referente a co-participação plano de saúde dos funcionários alocadas neste projeto.</t>
  </si>
  <si>
    <t>Reembolso realizado pela conta dedo Termo de Parceria 50/2020 IEPHA referente ao plano de saúde dos funcionários alocadas neste projeto.</t>
  </si>
  <si>
    <t>Reembolso realizado pela conta de projetos Anlgo Gold referente ao plano de saúde da funcionália alocada neste projeto</t>
  </si>
  <si>
    <t>2022/86797</t>
  </si>
  <si>
    <t>2022/81349</t>
  </si>
  <si>
    <t>Distribuidora Triângulo Ltda</t>
  </si>
  <si>
    <t>2022/1240</t>
  </si>
  <si>
    <t xml:space="preserve"> Michele Costa Bernardino 11479891681</t>
  </si>
  <si>
    <t>Aline Rafaella Lobão</t>
  </si>
  <si>
    <t>ISSQN referente ao RPA 1622 - Aline Rafaella Lobão</t>
  </si>
  <si>
    <t>IR referente ao RPA 1622 - Aline Rafaella Lobão</t>
  </si>
  <si>
    <t>INSS e INSS Patronal referente ao RPA 1622 - Aline Rafaella Lobão</t>
  </si>
  <si>
    <t>Tarifa Bancária referente a transferência eletrônica pagamento fornecedor:    Michele Costa Bernardino 11479891681- Processo 2753</t>
  </si>
  <si>
    <t>Tarifa Bancária referente a transferência eletrônica pagamento fornecedor:   Aline Rafaella Lobão- Processo 2926</t>
  </si>
  <si>
    <t>André Veloso Junqueira 04504427648</t>
  </si>
  <si>
    <t>2022/37</t>
  </si>
  <si>
    <t>ISSQN referente a nota fiscal 2022/37 -  Jlx Telecomunicações Ltda</t>
  </si>
  <si>
    <t>Tarifa Bancária referente a transferência eletrônica pagamento fornecedor:    André Veloso Junqueira 04504427648 - Processo 2847</t>
  </si>
  <si>
    <t>Tarifa Bancária referente a transferência eletrônica pagamento fornecedor:    André Veloso Junqueira 04504427648 - Processo 2861</t>
  </si>
  <si>
    <t>Tarifa Bancária referente a transferência eletrônica pagamento fornecedor:   Jlx Telecomunicações Ltda - Processo 2890</t>
  </si>
  <si>
    <t>Reembolso realizado pelo Termo de Parceria 50/2020 - IEPHA referente ao percentual (26,41% do valor total) consumo de energia elétrica da sede da Appa- mês 02/2022</t>
  </si>
  <si>
    <t>Thiago Jose Santos De Alcântara</t>
  </si>
  <si>
    <t>Tranferência Enviada</t>
  </si>
  <si>
    <t>INSS e INSS Patronal referente ao RPA 1632 - Thiago Jose Santos De Alcântara</t>
  </si>
  <si>
    <t>Processo 3148 - Maria Luiza Vilhena Falabella Von Randow</t>
  </si>
  <si>
    <t>Contratação de maquiadora para a montagem da formatura do teatro. A maquiadora seráresponsável pela pintura do rosto ou do corpo dos atores e atrizes compondo oespetáculo, sendo um instrumento fundamental que auxilia na criação do personagem e na transformação estética dos atores.</t>
  </si>
  <si>
    <t>117.481.746-14</t>
  </si>
  <si>
    <t>Processo 3127 - Krw Atlantis Transportes E Mudanças Ltda</t>
  </si>
  <si>
    <t>Contratação de transporte para devolução das obras dos artistas Matheus Dias e João Angelini que integraram a exposição do Prêmio Décio Noviello. Lista com as obras e suas dimensões em anexo .</t>
  </si>
  <si>
    <t>39.893.623/0001-76</t>
  </si>
  <si>
    <t>Processo 3201 - Celso Silveira Faria 03926259620</t>
  </si>
  <si>
    <t>21.606.420/0001-96</t>
  </si>
  <si>
    <t>Contratação do músico violonista Celso Faria para ensaios e apresentações dos Concertos da OSMG.</t>
  </si>
  <si>
    <t>Processo 3093 - Ouvex Tecnologia Para Compliance Ltda.</t>
  </si>
  <si>
    <t>Assinatura de licença de uso da plataforma Ouvex - canal de ouvidoria para a Appa.</t>
  </si>
  <si>
    <t>39.264.040/0001-86</t>
  </si>
  <si>
    <t>Processo 3141 - Oficina De Criação De Filmes Eireli</t>
  </si>
  <si>
    <t>Contratação de direção de fotografiapara a montagem da formatura do teatro, dos alunos do turno da noite, turma de 2021. A diretora de fotografia seráresponsável emtraduzir para a tela (e palco) o que está descrito no roteiro</t>
  </si>
  <si>
    <t>02.825.596/0001-94</t>
  </si>
  <si>
    <t>Processo 3142 - Mude Se Mude Arquitetura Cenografica Ltda</t>
  </si>
  <si>
    <t>Contratação de cenógrafa que será responsável por toda construção de todo cenário do espetáculo,incluindo o fornecimento de elementos cênicos de linguagem cinematográfica, contratação de equipe de cenógrafose montagem e desmontagem.</t>
  </si>
  <si>
    <t>38.263.023/0001-61</t>
  </si>
  <si>
    <t xml:space="preserve">Processo 3140 - Juan Ferreira Queiroz 14610367637
</t>
  </si>
  <si>
    <t>Contratação de assistente de direção da segunda montagem da formatura do teatro, turma de 2021, turno da noite.</t>
  </si>
  <si>
    <t>42.501.499/0001-60</t>
  </si>
  <si>
    <t>Compra deCola de Contato - BrascoplastBisnaga com 75gQuantidade - 120 bisnagas</t>
  </si>
  <si>
    <t>Processo 3193 - Plaspluma Comercial Ltda - Me</t>
  </si>
  <si>
    <t>05.297.520/0001-21</t>
  </si>
  <si>
    <t>Contratação do músico saxofonista Robson Saquett para ensaios e apresentações dos Concertos da OSMG.</t>
  </si>
  <si>
    <t>Processo 3179 - Robson Miguel Saquett Chagas</t>
  </si>
  <si>
    <t>096.314.216-00</t>
  </si>
  <si>
    <t>Processo 3143 - Gabriela Dos Santos Domingues 05913207971</t>
  </si>
  <si>
    <t>Contratação de figurinista para a montagem da formatura do teatro.</t>
  </si>
  <si>
    <t>19.902.171/0001-34</t>
  </si>
  <si>
    <t xml:space="preserve">Profissional responsável por formular e apresentar um debate acerca do filme Os Anos de Chumbo, de Margarethe von Trotta (Die bleierne Zeit, ALE, 1981, 10 anos) </t>
  </si>
  <si>
    <t>Processo 3183 - Carla Alice Apolinário</t>
  </si>
  <si>
    <t>343.715.268-88</t>
  </si>
  <si>
    <t>Serviço l Hospedagem para atender os convidados da equipe técnica artística da "Ópera Aleijadinho"</t>
  </si>
  <si>
    <t>Processo 3203 - Administradora De Hotéis Cheverny Ltda</t>
  </si>
  <si>
    <t>Processo 3197 - Magalu Pagamentos Ltda</t>
  </si>
  <si>
    <t>Compra de roupas/uniforme para os montadores da OSMG, conforme descrição: Alexandre: calça 42 | camisa social manga cumprida nº 3 - 2 unidades de cada, cor preta Carlos: calça 42 | camisa social manga cumprida nº 4 - 2 unidades de cada - cor preta</t>
  </si>
  <si>
    <t xml:space="preserve">Reembolso realizado pela conta do projeto Manutenção das Atividades Corpo Artísticos - (15556-X), referente a Guia de GPS (autônomo) do mês 02/2022 </t>
  </si>
  <si>
    <t xml:space="preserve">Reembolso realizado pela conta do projeto Programa Artístico da Fundação Clóvis Salgado - (15845-3), referente a Guia de GPS (autônomo) do mês 02/2022 </t>
  </si>
  <si>
    <t>Reembolso realizado pela conta do projeto Complemento da Programação Artística da Fundação Clóvis Salgado - (15949-2), referente a Guia de GPS (autônomo) do mês 02/2022.</t>
  </si>
  <si>
    <t>Reembolso realizado pela conta do projeto  Cine Humberto Mauro - Programação e Fomento 2018 Pronac: 17.8919 - (16185,3), referente a Guia de GPS (autônomo) do mês 02/2022.</t>
  </si>
  <si>
    <t>Reembolso realizado pela conta do Termo de Parceria 50/2020 - Iepha referente ao pagamento da guia de GPS (autônomo) do mês 02/2022</t>
  </si>
  <si>
    <t>Reembolso realizado pela conta do Termo de Parceria 50/2020 - Iepha referente ao pagamento da guia de GPS (funcionários) INSS retido sob folha do mês 02/2022</t>
  </si>
  <si>
    <t>Reembolso realizado pelo Termo de Parceria 50/2020 - IEPHA referente ao percentual (26,41% do valor total ) consumo de água da sede da Appa- mês 02/2022</t>
  </si>
  <si>
    <t>Reembolso realizado pelo Termo de Parceria 50/2020 - IEPHA referente ao percentual 26,41% do valor total ) ao consumo de internet da Appa do mês 02/2022</t>
  </si>
  <si>
    <t>Reembolso realizado pela conta do projeto Programa de Artes Visuais da Fundação Clóvis Salgado Pronac: 17.7912- (16375-9), referente a Guia de GPS (autônomo) do mês 02/2022.</t>
  </si>
  <si>
    <t>Reembolso realizado pela conta do projeto Cinquentenário Operístico da Fundação Clóvis Salgado - Pronac: 20.3579 - (16376-7), Guia de GPS (autônomo) do mês 02/2022</t>
  </si>
  <si>
    <t>Reembolso realizado pela conta do projeto Requalrevanglogold - (16391-0), referente a Guia de GPS (autônomo) do mês 02/2022</t>
  </si>
  <si>
    <t>Reembolso realizado pela conta do projeto Requalrevanglogold - (16476-3), referente a Guia de GPS (autônomo) do mês 02/2022</t>
  </si>
  <si>
    <t>Reembolso realizado pela conta Área Meio - Projetos Meta do Contrato de Gestão  (16517-4) referente ao pagamento da guia de GPS (autônomo) do mês 02/2022</t>
  </si>
  <si>
    <t>Reembolso realizado pela conta Projeto Modernismo  (16821-1) referente ao pagamento da guia de GPS (autônomo) do mês 02/2022</t>
  </si>
  <si>
    <t>Wagner Sander Delmondes</t>
  </si>
  <si>
    <t>ISSQN referente ao RPA 1636 - Wagner Sander Delmondes</t>
  </si>
  <si>
    <t>ReceiTa Federal</t>
  </si>
  <si>
    <t>INSS e INSS Patronal referente ao RPA 1589 - Alberto Gusmão Da Silva</t>
  </si>
  <si>
    <t>INSS Patronal referente a folha do mês 02/2022</t>
  </si>
  <si>
    <t xml:space="preserve"> Camila Lacerda Lopes 07900541675</t>
  </si>
  <si>
    <t>Compra de 3kg (três quilos) de café solúvel para tingimento de tecido.</t>
  </si>
  <si>
    <t>Processo 3188 - Arte Group Ltda</t>
  </si>
  <si>
    <t>Processo 3147 - Marina Arthuzzi Rodrigues</t>
  </si>
  <si>
    <t>064.619.606-51</t>
  </si>
  <si>
    <t xml:space="preserve">Contratação de Iluminadora para a montagem da formatura do teatro. </t>
  </si>
  <si>
    <t>Processo 3204 - Damasco Comunicação Eirelli</t>
  </si>
  <si>
    <t>Contratação de 4 profissionais aderecistas para Ópera Aleijadinho.-&amp;gt; Período do trabalho - Dia 23/03 a 29/04/2022</t>
  </si>
  <si>
    <t xml:space="preserve">30.688.005/0001-10
</t>
  </si>
  <si>
    <t>Processo 3226 -Fábio De Paula Fiorini 48373214615</t>
  </si>
  <si>
    <t>Contratação de transfer com receptivo no aeroporto para solista pianista francês convidado Théo Fouchenneret, Aeroporto confins/ hotel Cheverny /aeroporto de confins.</t>
  </si>
  <si>
    <t xml:space="preserve">23.444.923/0001-38
</t>
  </si>
  <si>
    <t>Processo 3223 - Thiago Antonini Mares Santos Ltda</t>
  </si>
  <si>
    <t xml:space="preserve">Contratação de transporte terrestre VAN para 10 pessoas para visita técnica da montagem do espetáculo da ópera, considerando trecho BH x Ouro Preto x BH dia23/03 - </t>
  </si>
  <si>
    <t>35.652.093/0001-13</t>
  </si>
  <si>
    <t>IR retido em folha do mês 12/2021</t>
  </si>
  <si>
    <t>IR retido férias - Montador</t>
  </si>
  <si>
    <t>DARF/PCC referente a nota fiscal 2270 - Ongsys Sistema Ltda</t>
  </si>
  <si>
    <t>Água e Esgoto da Sede da Appa mês 02/2022</t>
  </si>
  <si>
    <t>001.22.13444223-4</t>
  </si>
  <si>
    <t>13615453-MG</t>
  </si>
  <si>
    <t>IR referente a conta fiscal 2022/81349 - Unimed Cooperativa Médica</t>
  </si>
  <si>
    <t>PCC referente a conta fiscal 2022/81349 - Unimed Cooperativa Médica</t>
  </si>
  <si>
    <t>Tarifa Bancária referente a transferência eletrônica pagamento fornecedor:    Camila Lacerda Lopes 07900541675 - Processo 2808</t>
  </si>
  <si>
    <t>DARF/IR referente ao RPA 1562 - Rodrigo César Gomes de Freitas</t>
  </si>
  <si>
    <t>Reembolso realizado pela conta da Appa referente ao juros guia de PCC referente a nota fiscal 2270 - Ongsys Sistema Ltda</t>
  </si>
  <si>
    <t>2022/22555</t>
  </si>
  <si>
    <t>000.002.103</t>
  </si>
  <si>
    <t>2022/40862</t>
  </si>
  <si>
    <t>Artes Gráficas Formato Ltda</t>
  </si>
  <si>
    <t>Fabricio Eduardo De Brito</t>
  </si>
  <si>
    <t>Analista Financeiro Pleno , referente ao mês 12/2021</t>
  </si>
  <si>
    <t xml:space="preserve">Processo 3094 - 
Instituto Integridade E Compliance Consultoria De Negocios Ltda
</t>
  </si>
  <si>
    <t>25.275.483/0001-68</t>
  </si>
  <si>
    <t>Contratação de prestação de serviços especializados de desenvolvimento gerencial para a implantação dos mecanismos de integridade.</t>
  </si>
  <si>
    <t>2022/73</t>
  </si>
  <si>
    <t>ISSQN referente a nota fiscal 2022/73 -  Softwares De Gestão Ltda</t>
  </si>
  <si>
    <t>Luciana Candida Gomes 90489179649</t>
  </si>
  <si>
    <t>Tarifa Bancária referente a transferência eletrônica pagamento fornecedor:    Luciana Candida Gomes 90489179649 - Processo 2857</t>
  </si>
  <si>
    <t>ISSQN referente ao RPA 1642 - Bheatriz Alexsandra Rocha De Souza</t>
  </si>
  <si>
    <t>INSS e INSS Patronal referente ao RPA 1642 - Bheatriz Alexsandra Rocha De Souza</t>
  </si>
  <si>
    <t>Magalu Pagamentos Ltda</t>
  </si>
  <si>
    <t>Tarifa Bancária referente a transferência eletrônica pagamento fornecedor:    Bheatriz Alexsandra Rocha De Souza - Processo 2739</t>
  </si>
  <si>
    <t xml:space="preserve">Programação audiovisual da exposição Órbita </t>
  </si>
  <si>
    <t>Processo 3229 - Motrix Produções Culturais Ltda</t>
  </si>
  <si>
    <t>15.003.618/0001-82</t>
  </si>
  <si>
    <t xml:space="preserve">Processo 3202 - Mw Viagens Inteligentes Operadora E Agência Digital Eireli - Me
</t>
  </si>
  <si>
    <t>02 Serviço l Compras de passagens aéreas nacionais com bagagem despachada, para convidados da equipe técnica artística do espetáculo</t>
  </si>
  <si>
    <t>Processo 3187 - Javali Do Mar Experimentações Artisticas Ltda</t>
  </si>
  <si>
    <t>:Contratação de profissional responsável pela Coordenação de logística, produção e atividades artísticas e formativas do 24º FestCurtasBH, como shows, exposições, oficinas, entre outros eventos.</t>
  </si>
  <si>
    <t>41.521.334/0001-98</t>
  </si>
  <si>
    <t xml:space="preserve">Processo 3185 - Rosa De Areia Produções Ltda </t>
  </si>
  <si>
    <t>Contratação de profissional responsável pela Produção de Programação e Cópias do 24º FestCurtasBH, desenvolvendo trabalhos relativos ao suporte na criação e definição de programação de filmes, gestão e tráfego de cópias para exibição, e suporte intensivo durante os processos de inscrição e seleção das obras no festival.</t>
  </si>
  <si>
    <t>26.306.390/0001-16</t>
  </si>
  <si>
    <t>Contratação de 03 Diárias de hotel com café da manhã para solista pianista convidado Théo Fouchenneret, no período de 28 à 31 de março de 2022.</t>
  </si>
  <si>
    <t>Processo 3225 - Administradora De Hotéis Cheverny Ltda</t>
  </si>
  <si>
    <t>Processo 3106 - Mcr Computadores E Rede Ltda</t>
  </si>
  <si>
    <t xml:space="preserve">Contratação de prestação de serviços de desenvolvimento de sistemas e soluções para plataformas desktop/win, web e mobile, com foco na transformação digital da APPA. Aprestação de serviços será de reescrever o sistema nos modelos de desenvolvimento atuais, corrigindo os erros e evoluindo automações no sistema. </t>
  </si>
  <si>
    <t>03.594.723/0001-54</t>
  </si>
  <si>
    <t>Repasse restante  referente a parcela de fevereiro 2022</t>
  </si>
  <si>
    <t>Vg Frames Ltda</t>
  </si>
  <si>
    <t>Raquel Alves Goncalves 04961486647</t>
  </si>
  <si>
    <t>Tarifa Bancária referente a transferência eletrônica pagamento fornecedor:   Raquel Alves Goncalves 04961486647 - Processo 2932</t>
  </si>
  <si>
    <t>Rodrigo Ferreira Do Nascimento Ltda</t>
  </si>
  <si>
    <t>000.016.207</t>
  </si>
  <si>
    <t>Contratação de fornecedor de serviços administrativo para a Fundação Clóvis Salgado.</t>
  </si>
  <si>
    <t>Maria Izabel Correa De Oliveira 06085003641</t>
  </si>
  <si>
    <t>Contratação de um designer gráficovcom experiência comprovada na área</t>
  </si>
  <si>
    <t>Angela Peres De Oliveira</t>
  </si>
  <si>
    <t>ISSQN referente ao RPA 1514 - Angela Peres De Oliveira</t>
  </si>
  <si>
    <t>Cofins referente aos rendimentos de aplicações financeiras do mês 12/2021</t>
  </si>
  <si>
    <t xml:space="preserve">0222027167090
</t>
  </si>
  <si>
    <t>Aquisição de materiais para atender primeiros socorros e manutenção física dos bailarinos</t>
  </si>
  <si>
    <t xml:space="preserve">Drogaria Araújo S.a
</t>
  </si>
  <si>
    <t>Reembolso a conta do Contrato de Gestão 05/2019 referente ao pagamento INSS e INSS Patronal referente ao RPA 1514 - Angela Peres De Oliveira</t>
  </si>
  <si>
    <t>Ccj Comercio Importacao E Exportacao Ltda</t>
  </si>
  <si>
    <t>Aquisição de materiais para atender primeiros socorros e manutenção física dos bailarinos.01 pote de creme de massagem ( Neutro)- 01 pacote de agulhas BK (pacote com 1000 agulhas)- 02 esparadrapos grande da cor beje</t>
  </si>
  <si>
    <t>18.587.125/0001-25</t>
  </si>
  <si>
    <t>Compra de material para pesquisa e criação para o processo de Intervenção da Cia de Dança</t>
  </si>
  <si>
    <t xml:space="preserve"> Rh Papelaria Ltda</t>
  </si>
  <si>
    <t>Cofins referente aos rendimentos de aplicações financeiras do mês 01/2022</t>
  </si>
  <si>
    <t>Direito de Exibição do Filme:"Ficções Sônicas", de Grace Passô (19', 2020)</t>
  </si>
  <si>
    <t>Grace Anne Paes De Souza</t>
  </si>
  <si>
    <t>054.402.106-10</t>
  </si>
  <si>
    <t>COFINS ref. 12/2021</t>
  </si>
  <si>
    <t>Revisor de textos</t>
  </si>
  <si>
    <t>Rodrigo César Gomes De Freitas</t>
  </si>
  <si>
    <t>5739 - 9820</t>
  </si>
  <si>
    <t>Via S.a</t>
  </si>
  <si>
    <t xml:space="preserve"> DVD CINEMA EM DOBRO PROCURA-SE SUSAN DESESPERADAMENTE E LUA-DE-MEL A TRES</t>
  </si>
  <si>
    <t>Desenvolvimento, criação de layout, gerenciamento e adaptação constante de Plataforma Virtual</t>
  </si>
  <si>
    <t>Leben 108 Produtora De Filmes Ltda</t>
  </si>
  <si>
    <t>12.709.052/0001-10</t>
  </si>
  <si>
    <t xml:space="preserve">ISSQN referente a nota fiscal 2022/1 </t>
  </si>
  <si>
    <t>Serviço de Produção de Programação para atender as demandas relativas às mostras de cinema produzidas no Cine Humberto Mauro - FCS durante o período de vigência do contrato</t>
  </si>
  <si>
    <t>IOF a Recolher ref. Pagamento via Câmbio - Park Circus Limited</t>
  </si>
  <si>
    <t>Processo 2909 - Direitos de exibição do filme Filhas do Pó (Daughters of the Dust, de Julie Dash Estados Unidos, 1991) - Câmbio</t>
  </si>
  <si>
    <t>Tarifa Envio OPE ref. Pagamento via Câmbio - Park Circus Limited</t>
  </si>
  <si>
    <t>IRRF ref. Pagamento via Câmbio - Park Circus Limited</t>
  </si>
  <si>
    <t xml:space="preserve"> Park Circus Limited</t>
  </si>
  <si>
    <t>Câmbio</t>
  </si>
  <si>
    <t>Invoice</t>
  </si>
  <si>
    <t>COFINS ref. 01/2022</t>
  </si>
  <si>
    <t xml:space="preserve">Processo 3205 - Mw Viagens Inteligentes Operadora E Agência Digital Eireli - Me
</t>
  </si>
  <si>
    <t>Compra de passagens aéreas nacionais, para atender as necessidades dos solistas convidados e equipe de criação do espetáculo, considerando bagagem despachada</t>
  </si>
  <si>
    <t>Contratação de pianista acompanhador para as aulas de técnica clássica dos bailarinos da Cia de Dança Palácio da Artes, sendo 12 aulas mensais em um período de 3 meses, com horários a serem definidos pela direção da companhia.</t>
  </si>
  <si>
    <t>Ana Caroline De Almeida 02697779469</t>
  </si>
  <si>
    <t>Processo 3248 - Academia Brasileira De Música</t>
  </si>
  <si>
    <t>Aluguel da partitura e material de orquestra completo das obras Momoprecoce e Magnificat Alleluia, de Heitor Villa-Lobos para os Concerto Sinfônica ao Meio Dia e Sinfônica em Concerto dias 15 e 16/03/22 no Grande Teatro Cemig Palácio das Artes.</t>
  </si>
  <si>
    <t>Compra de tecido: 1 metro deSuedine e 1 metro deVelusoft</t>
  </si>
  <si>
    <t>Processo 3091 - Taires Borzani Scatolin Santana 00131469630</t>
  </si>
  <si>
    <t>Contratação de serviço de contramestra para modelagem e confecção de figurinos.</t>
  </si>
  <si>
    <t>Processo 3086 - Maria Das Graças De Sousa Morais 02621402682</t>
  </si>
  <si>
    <t>Contratação de costureira para confecção de figurinos da ópera conforme croquis, modelagens e orientações do figurinista e assistente de figurinos</t>
  </si>
  <si>
    <t>Processo 3087 - Maria Vieira Lima 01196915660</t>
  </si>
  <si>
    <t>Processo 3088 - Idaléia Do Carmo Dias 70391726668</t>
  </si>
  <si>
    <t>34.723.962/0001-90</t>
  </si>
  <si>
    <t>Compra de passagens aéreas para Ney Bonfante, Iluminador integrante da equipe de criação do espetáculo, considerando bagagem despachada.1)VINDA: 18/04 SP Congonhas/BH VOLTA: 30/04 BH/SP Congonhas 2) VINDA: 04/05 SP Congonhas/BHVOLTA: 15/05 BH/SP Congonhas</t>
  </si>
  <si>
    <t xml:space="preserve">Processo 3089 - Denise Kelli Alves Dos Reis Gonçalves 07224612677 </t>
  </si>
  <si>
    <t xml:space="preserve">Processo 3231 - Mw Viagens Inteligentes Operadora E Agência Digital Eireli - Me
</t>
  </si>
  <si>
    <t>Contratação de profissional para apoio as atividades no setor de Contratos.</t>
  </si>
  <si>
    <t>Alexander Teixeira Souza</t>
  </si>
  <si>
    <t>120.710.936-31</t>
  </si>
  <si>
    <t>Contratação de designer gráfico para atuação na divulgação das atividades da Fundação Clóvis Salgado - ano 2021.</t>
  </si>
  <si>
    <t>Cintya Juliana Souza Santos Dias</t>
  </si>
  <si>
    <t>Sinara Araujo Costa Sociedade Individual De Advocacia</t>
  </si>
  <si>
    <t>Marcela De Oliveira Rodrigues 08714767627</t>
  </si>
  <si>
    <t>Contratação de Apoio na preparação de documentos e serviços de apoio administrativo para promoção</t>
  </si>
  <si>
    <t>Heider Carlo Rezende 07184223683</t>
  </si>
  <si>
    <t xml:space="preserve">Arte Livre Produção E Comunicação Ltda
</t>
  </si>
  <si>
    <t>04.161.336/0001-97</t>
  </si>
  <si>
    <t xml:space="preserve">0222007867003
</t>
  </si>
  <si>
    <t xml:space="preserve">
Neoway Tecnologia Integrada Assessoria E Negócios S.a</t>
  </si>
  <si>
    <t xml:space="preserve">Contratação de plataforma digital para utilização no setor de Compliance - </t>
  </si>
  <si>
    <t>05.337.875/0001-05</t>
  </si>
  <si>
    <t>Pagar.me Instituição De Pagamentos S.a</t>
  </si>
  <si>
    <t>Reembolso a conta do Contrato de Gestão referente ao pagamento da guia de INSS e INSS Patronal referente ao RPA 1466 - Cintya Juliana Souza Santos Dias</t>
  </si>
  <si>
    <t>Reembolso a conta do Contrato de Gestão referente ao pagamento da guia de INSS e INSS Patronal referente ao RPA 1500 - Cleber José Leão</t>
  </si>
  <si>
    <t>Compra de tecido: 12 metros de tecido sigma</t>
  </si>
  <si>
    <t>Compra de tecido: 8 metros de tecido rústico</t>
  </si>
  <si>
    <t>07.335.612/0001-84</t>
  </si>
  <si>
    <t>13.105.743/0001-78</t>
  </si>
  <si>
    <t>Compra de 31 metros de borracha EVA</t>
  </si>
  <si>
    <t>Processo 3198 - Ápice Dos Epi's Ltda</t>
  </si>
  <si>
    <t>Compra de botas de segurança e luvas de proteção, conforme fotos em anexo.2 pares de botas: número 40 | número 44 e 2 pares de luvas:tamanho G - PU preta.</t>
  </si>
  <si>
    <t>36.837.413/0001-72</t>
  </si>
  <si>
    <t>Processo 3266 - Fábio De Paula Fiorini 48373214615</t>
  </si>
  <si>
    <t>Contratação de transfer para Marcelo Marques e Angélica de CarvalhoMarcelo Marques da SilveiraAeroporto x hotel Cheverny: 27/03 desembarque 11:40hs - voo G3 2054Angelica Maria Alves de Carvalho1) Aeroporto x hotel Cheverny: 28/03 desembarque 17:35hs - voo LA 38202) Hotel Cheverny x hotel: 02/04 embarque 08:10hs (combinar com a convidada horário de saída do hotel)</t>
  </si>
  <si>
    <t>23.444.923/0001-38</t>
  </si>
  <si>
    <t>Contratação de serviço de Designer Gráfico para criação de identidade visual da Ópera Aleijadinho e de assessoria de imprensa</t>
  </si>
  <si>
    <t>Processo 3156 - Doizum Comunicações Ltda</t>
  </si>
  <si>
    <t>10.612.412/0001-36</t>
  </si>
  <si>
    <t>Reembolso referente ao pagamento indevido pela conta do Contrato de Gestão - DARF/IR referente ao RPA 1562 - Rodrigo César Gomes de Freitas</t>
  </si>
  <si>
    <t>Reembolso realizado pelo Termo de Parceria 50/2020 - IEPHA referente ao percentual (26,41% do valor total), referente ao telefone móvel da sede da Appa- mês 02/2022</t>
  </si>
  <si>
    <t>Reembolso realizado pelo Termo de Parceria 50/2020 - IEPHA referente ao percentual (26,41% do valor total ) locação de PABX da sede da Appa referente ao mês 02/2022</t>
  </si>
  <si>
    <t>Transferência para conta Reserva referente aos rendimentos do mês 02/2022</t>
  </si>
  <si>
    <t>PIS referente a folha 02/2022</t>
  </si>
  <si>
    <t>Cofins referente aos rendimentos de aplicações financeiras de 02/2022</t>
  </si>
  <si>
    <t>001.22.15469827-7</t>
  </si>
  <si>
    <t>03.250.858/0001-00</t>
  </si>
  <si>
    <t>Compra de 4 rolos de fio de malha vermelho.</t>
  </si>
  <si>
    <t>Coordenação Administrativo-Financeira - Cinquentenário Operístico (16376-7)</t>
  </si>
  <si>
    <t xml:space="preserve">Associação Pró-Cultura e Promoção das Artes </t>
  </si>
  <si>
    <t>Coordenação Geral - Complemento da Programação Artística (15949-2)</t>
  </si>
  <si>
    <t>Coordenação Técnica - Complemento da Programação Artística (15949-2)</t>
  </si>
  <si>
    <t>Coordenação Financeira - Complemento da Programação Artística (15949-2)</t>
  </si>
  <si>
    <t>Coordenação Geral - Programa de Artes Visuais (16375-9)</t>
  </si>
  <si>
    <t>Coordenação Técnica - Programa de Artes Visuais (16375-9)</t>
  </si>
  <si>
    <t>Reembolso recebido referente juros/multa do pagamento em atraso do DRAM 0222024549766 - ISSQN da NF 20211736 - Artes Gráficas</t>
  </si>
  <si>
    <t>Reembolso recebido referente pagamento triplicado do DRAM 0221253695401, em 09/12/2021 - ISSQN da NF 202147 - Arco Cultural</t>
  </si>
  <si>
    <t>Processo 3194 - Alpino Linhas E Aviamentos Ltda</t>
  </si>
  <si>
    <t>17.583.196/0001-97</t>
  </si>
  <si>
    <t>Processo 3524 - Luminar Comércio De Tecidos Ltda</t>
  </si>
  <si>
    <t>Compra de 16 metros de crepe italiano</t>
  </si>
  <si>
    <t>07.833.383/0001-28</t>
  </si>
  <si>
    <t>Processo 2935 - Tainá Aparecida De Oliveira Rosa 07018374626</t>
  </si>
  <si>
    <t>44.536.923/0001-38</t>
  </si>
  <si>
    <t>Sociedade Total De Comercio Ltda</t>
  </si>
  <si>
    <t xml:space="preserve"> 000.013.120</t>
  </si>
  <si>
    <t>Tarifa Bancária referente a transferência eletrônica pagamento fornecedor:  Sociedade Total De Comercio Ltda - Processo 3260</t>
  </si>
  <si>
    <t>Tarifa Bancária referente a transferência eletrônica pagamento fornecedor:   BH Notebooks Ltda - Processo 2842</t>
  </si>
  <si>
    <t>Processo 2928 - Thiago Jose Santos De Alcantara</t>
  </si>
  <si>
    <t>Contratação de professor para ministrar o Curso Complementar "Novas Mídias na Arte Contemporânea - Módulo II"na modalidade virtual.</t>
  </si>
  <si>
    <t>Paola Samora De Faria Campos 08817435694</t>
  </si>
  <si>
    <t>Paulo Henrique Monferrari 06758087662</t>
  </si>
  <si>
    <t>43.213.819/0001-40</t>
  </si>
  <si>
    <t>Arte Livre Produção E Comunicação Ltda</t>
  </si>
  <si>
    <t>Tarifa Bancária referente a transferência eletrônica pagamento fornecedor: Arco Cultural Ltda - Processo 1134</t>
  </si>
  <si>
    <t>Processo 3237 - Alex Dias Mendes Moreira</t>
  </si>
  <si>
    <t>Contratação de professor para ministrar o CursoComplementar"Corpo Móvel: experiências em movimento - módulo II"na modalidadePresencial.</t>
  </si>
  <si>
    <t>Contratação de seguro saúde e contrata acidentes para artistas e equipe de criação artística que vem de fora de BH</t>
  </si>
  <si>
    <t>Processo 3277 - Chubb Seguros Brasil S.A</t>
  </si>
  <si>
    <t xml:space="preserve">03.502.099/0001-18
</t>
  </si>
  <si>
    <t>Processo 3247 - Camila Lacerda Lopes 07900541675</t>
  </si>
  <si>
    <t>Contratação de Professor para ministrar o Curso Complementar "Estudos de Imagens -Mod. II - Módulo II"na modalidade virtual.</t>
  </si>
  <si>
    <t>ISSQN - ARTES GRAFICAS FORMATO LTDA NF: 20211736</t>
  </si>
  <si>
    <t>Reembolso recebido referente juros/multa do pagamento em atraso do DRAM 0222025532069 - ISSQN da NF 2021163 - DOLABELLA ADVOCACIA</t>
  </si>
  <si>
    <t>Bd Servicos E Consultoria Ltda</t>
  </si>
  <si>
    <t>Thales Henrique Vieira Sabino 09440374616</t>
  </si>
  <si>
    <t>Cleber Jose Leao De Almeida 01199122602</t>
  </si>
  <si>
    <t>ISSQN - DOLABELLA ADVOCACIA E CONSULTORIA NF: 2021163</t>
  </si>
  <si>
    <t>Maria Luiza Luz Alves Mendonca 14841323600</t>
  </si>
  <si>
    <t>Tarifa DOC/TED Eletrônico</t>
  </si>
  <si>
    <t>ISSQN - CINTYA JULIANA SOUZA SANTOS DIAS NF: 1515</t>
  </si>
  <si>
    <t>ISSQN - ALEXANDRE TEIXEIRA SOUZA NF: 1516</t>
  </si>
  <si>
    <t>ISSQN - ARTELIVRE PRODUCAO E COMUNICACAO LTDA NF: 20222</t>
  </si>
  <si>
    <t>ISSQN - SINARA ARAUJO COSTA SOCIEDADE INDIVIDUAL DE ADVOCACIA NF: 20221</t>
  </si>
  <si>
    <t xml:space="preserve"> Apoio na Produção Executiva e supervisão de ações e projetos da APPA</t>
  </si>
  <si>
    <t>ARREDA PRODUCOES E EVENTOS LTDA</t>
  </si>
  <si>
    <t>Cleber Jesus Da Silva 10058348654</t>
  </si>
  <si>
    <t>42.848.212/0001-73</t>
  </si>
  <si>
    <t xml:space="preserve">Reembolso a conta do Contrato de Gestão 05/2019 referente ao pagamento  INSS e INSS Patronal ref. RPA 1515 - CINTYA JULIANA SOUZA SANTOS DIAS </t>
  </si>
  <si>
    <t xml:space="preserve">Reembolso a conta do Contrato de Gestão 05/2019 referente ao pagamento INSS e INSS Patronal ref. RPA 1516 - ALEXANDER TEIXEIRA SOUZA </t>
  </si>
  <si>
    <t xml:space="preserve">IRRF ref. RPA 1515 - CINTYA JULIANA SOUZA SANTOS DIAS </t>
  </si>
  <si>
    <t xml:space="preserve">IRRF ref. RPA 1516 - ALEXANDER TEIXEIRA SOUZA </t>
  </si>
  <si>
    <t>Laryssa Pereira Martins</t>
  </si>
  <si>
    <t>Inventário Produções Artísticas E Culturais Ltda</t>
  </si>
  <si>
    <t xml:space="preserve"> Assistente de Projetos na assessoria em
planejamento e implantação de projetos para a FCS</t>
  </si>
  <si>
    <t>JULIANA DE SOUSA MARTINS PEREIRA</t>
  </si>
  <si>
    <t>059.290.536-50</t>
  </si>
  <si>
    <t xml:space="preserve">Produtor Cultural - contratação de profissional na área de produção cultural, </t>
  </si>
  <si>
    <t>Assistente de Projetos na assessoria em
planejamento e implantação de projetos da FCS</t>
  </si>
  <si>
    <t>ALLAN FERREIRA CALISTO</t>
  </si>
  <si>
    <t>064.282.066-09</t>
  </si>
  <si>
    <t>Assessoria de Imprensa</t>
  </si>
  <si>
    <t>Movimento Comunicacao Integrada Ltda</t>
  </si>
  <si>
    <t>ISSQN - CHRISTOFFER PRODUCOES ARTISTICAS LTDA NF: 199</t>
  </si>
  <si>
    <t>ISSQN - MICHELLE APARECIDA DA SILVA BARRETO NF: 1474</t>
  </si>
  <si>
    <t>ISSQN - EWELYN FELICE DA SILVA NF: 1469</t>
  </si>
  <si>
    <t>ISSQN - JULIANA DE SOUSA MARTINS PEREIRA NF: 1479</t>
  </si>
  <si>
    <t>ISSQN - RENATA FONSECA FELICISSIMO 10665267614 NF: 202112</t>
  </si>
  <si>
    <t>ISSQN - RAFAEL BRUNO DE OLIVEIRA FERREIRA EIRELI NF: 202120</t>
  </si>
  <si>
    <t>ISSQN - TETRIS LAB PROJETOS LTDA NF: 20219</t>
  </si>
  <si>
    <t>ISSQN - CAMERA WORK PRODUCOES FOTOGRAFICAS E CULTURAIS LTDA NF: 202125</t>
  </si>
  <si>
    <t>ISSQN - ALLAN FERREIRA CALISTO NF: 1480</t>
  </si>
  <si>
    <t>ISSQN - HATARI FILMES LTDA NF: 202138</t>
  </si>
  <si>
    <t>ISSQN - PONTA DE ANZOL PRODUCOES LTDA NF: 202156</t>
  </si>
  <si>
    <t>ISSQN - PONTA DE ANZOL PRODUCOES LTDA NF: 202161</t>
  </si>
  <si>
    <t>ISSQN - MYLENE YOUSSEF A VIEIRA - PRODUCOES E EVENTOS NF: 202128</t>
  </si>
  <si>
    <t>ISSQN - PONTA DE ANZOL PRODUCOES LTDA NF: 202151</t>
  </si>
  <si>
    <t>ISSQN - GIRASSOLINA PRODUCOES LTDA NF: 202152</t>
  </si>
  <si>
    <t>ISSQN - MOVIMENTO COMUNICACAO INTEGRADA LTDA NF: 2021117</t>
  </si>
  <si>
    <t>contratação de profissional para a organização e suporte para as demandas relativas à logística de produção, das mostras especiais de cinema produzidas ao longo do ano de 2021 no Cine Humberto Mauro - FCS, acompanhando as execuções das mostras em todas as etapas de realização,incluindo finalização e pós-evento.</t>
  </si>
  <si>
    <t>Girassolina Produções Ltda</t>
  </si>
  <si>
    <t>Contratação de assistente de produção para atuar durante as etapas de pré-produção, produção e pós produção das exposições de artes visuais que ocorrerão ao longo do ano de 2021 nos espaços expositivos da FCSs</t>
  </si>
  <si>
    <t>Renata Fonseca Felicissimo 10665267614</t>
  </si>
  <si>
    <t>Contratação de fornecedor que execute ou disponibilize profissional especialista em TI capacitado no sistema Moodle e outras ferramentas de ensino a distância para auxiliar os professores do Cefart na gestão das aulas virtuais; elaboração de relatórios</t>
  </si>
  <si>
    <t>Programação e autoração pra atender as demandas relativas às mostras especiais de cinema produzidas ao longo do ano de 2021 no Cine Humberto Mauro - FCS. As mostras especiais de cinema compõem a programação anual do Cine Humberto Mauro - FCS</t>
  </si>
  <si>
    <t xml:space="preserve">Montador do Cefart -Atividades: Atender as demandas diárias das montagens de sala de aula para os professores, como: montagem de equipamentos, mesas de som, </t>
  </si>
  <si>
    <t>Eduardo Muller Carvalho dos Reis 09247861675</t>
  </si>
  <si>
    <t>TETRIS LAB PROJETOS LTDA</t>
  </si>
  <si>
    <t>24.711.232/0001-16</t>
  </si>
  <si>
    <t>Coordenação de projetos educativos de arte e educação integrados do Cefart</t>
  </si>
  <si>
    <t>Reembolso ref. INSS e INSS Patronal do RPA 1474 - MICHELLE APARECIDA DA SILVA BARRETO</t>
  </si>
  <si>
    <t>Reembolso ref. INSS e INSS Patronal do RPA 1480 - ALLAN FERREIRA CALISTO</t>
  </si>
  <si>
    <t>Reembolso ref. INSS e INSS Patronal do RPA 1469 - EWELYN FELICE DA SILVA</t>
  </si>
  <si>
    <t>Reembolso ref. INSS e INSS Patronal do RPA 1479 - JULIANA DE SOUSA MARTINS PEREIRA</t>
  </si>
  <si>
    <t>IRRF ref. RPA 1480 - ALLAN FERREIRA CALISTO</t>
  </si>
  <si>
    <t>IRRF ref. RPA 1469 - EWELYN FELICE DA SILVA</t>
  </si>
  <si>
    <t>IRRF ref. RPA 1479 - JULIANA DE SOUSA MARTINS PEREIRA</t>
  </si>
  <si>
    <t>IRRF REF. NFS 2021117 - MOVIMENTO COMUNICACAO</t>
  </si>
  <si>
    <t>PCC REF. NFS 2021117 - MOVIMENTO COMUNICACAO</t>
  </si>
  <si>
    <t>Yannick Falisse</t>
  </si>
  <si>
    <t>Compra de 4 novelos de linha vermelha para bordado e 2 agulhas de costura nº 20. A linha é da espessura que caiba na agulha</t>
  </si>
  <si>
    <t>18.060.525/0001-88</t>
  </si>
  <si>
    <t>Compra de 1 pacote de carvão .</t>
  </si>
  <si>
    <t>Suporte de TVs - Criação de projeto e detalhamento técnico</t>
  </si>
  <si>
    <t>Objeto Design Ltda</t>
  </si>
  <si>
    <t>07.069.725/0001-85</t>
  </si>
  <si>
    <t>Romano Comunicação Ltda.</t>
  </si>
  <si>
    <t xml:space="preserve">Contratação de agência de comunicação para gestão das mídias digitais </t>
  </si>
  <si>
    <t>36.368.476/0001-27</t>
  </si>
  <si>
    <t>Contratação de serviço profissional para filmagem e transmissão do Sinfônica em Concerto no Grande Teatro Cemig Palácio das Artes dias 15 e 16/02. Aditivo</t>
  </si>
  <si>
    <t>Processo 3285 - Atacadao Das Tintas Ltda</t>
  </si>
  <si>
    <t xml:space="preserve">Compra de materias diversos </t>
  </si>
  <si>
    <t xml:space="preserve">00.830.498/0001-10
</t>
  </si>
  <si>
    <t>Processo 3288 - Sos Dos Fogões Ltda</t>
  </si>
  <si>
    <t>Compra de Caldeirão 40:</t>
  </si>
  <si>
    <t>Compra de 600 gramas de búzios que serão usados nos adereços dos figurinos.</t>
  </si>
  <si>
    <t>Processo 3175 - Liberty Seguros S/a</t>
  </si>
  <si>
    <t>Contratação de seguro, na modalidade “All Risks”, para proteção do acervo integrado à exposição “Órbita Gráfica” a ser apresentada na Galeria Genesco Murta</t>
  </si>
  <si>
    <t>61.550.141/0001-72</t>
  </si>
  <si>
    <t>Processo 3082 - Irene Do Carmo</t>
  </si>
  <si>
    <t>Serviço de produtor assistente para execução do projeto na cidade de Ouro Preto com acompanhamento de logística, intermediação com as instituições públicas e igrejas locais, solicitação de alvará na prefeitura e planejamento de fechamento de ruas na cidade de Ouro Preto</t>
  </si>
  <si>
    <t>074.006.216-61</t>
  </si>
  <si>
    <t>Processo 3085 - Iluminuras Produções Artístico-culturais Ltda</t>
  </si>
  <si>
    <t>Contratação de Mar de Oliveira, cantor solista para interpretar o personagem Manuel Francisco na Ópera Aleijadinho.</t>
  </si>
  <si>
    <t>Processo 3251 - Camila Amaral Corrêa</t>
  </si>
  <si>
    <t>Contratação de Camila Amaral profissional capacitada com expertise em leitura de partituras para produção de legendas das partituras e também para operar as legendas dos espetáculos</t>
  </si>
  <si>
    <t>068.996.056-51</t>
  </si>
  <si>
    <t>Processo 3220 - Bonfante Iluminação Cênica Ltda</t>
  </si>
  <si>
    <t>Contratação de Ney Bonfante, profissional para desenho de iluminação cênica do espetáculo e criação de rider técnico de luz para o espetáculo, acompanhamento de montagem de iluminação durante os ensaios e apresentação dos espetáculos.</t>
  </si>
  <si>
    <t>55.067.201/0001-06</t>
  </si>
  <si>
    <t>Processo 3154 - Transmídia Comunicação E Serviços Ltda</t>
  </si>
  <si>
    <t>Serviço de assessoria de imprensa nacional, para trabalhar a comunicação em estados fora de MG nas ações do projeto da ópera com apresentações previstas na cidade de Ouro Preto e Belo Horizonte, para levantamento de informações sobre todas as iniciativas a serem divulgadas para estruturação de plano de comunicação/divulgação.</t>
  </si>
  <si>
    <t>68.328.061/0001-16</t>
  </si>
  <si>
    <t>Processo 3252 - Joselio Socorro Teixeira 73125997615</t>
  </si>
  <si>
    <t>Contratação de serviço de filmagem para gravação de conteúdo artístico que será usado no espetáculo. Equipe de filmagem para gravação de imagens de bailarinos, coro e orquestra, para aplicar o conteúdo de imagens na plasticidade do espetáculo. A equipe será dirigida pela Curadora artística de imagens Angélica de Carvalho a filmagem irá acontecer em local externo no CTP Marzagão e Palácio das Artes.</t>
  </si>
  <si>
    <t>31.375.606/0001-35</t>
  </si>
  <si>
    <t>Processo 3299 - Flag Impressao Digital Ltda</t>
  </si>
  <si>
    <t>Impressão de banner Formato: 100 x 150 cmcom acabamento com cabo de madeira,ilhóse cordão</t>
  </si>
  <si>
    <t xml:space="preserve"> 000.013.138</t>
  </si>
  <si>
    <t>Mercantil Bastos Ltda</t>
  </si>
  <si>
    <t>Javali Do Mar Experimentações Artisticas Ltda</t>
  </si>
  <si>
    <t>ISSQN referente a nota fiscal 2022/6  - Javali Do Mar Experimentações Artisticas Ltda</t>
  </si>
  <si>
    <t>Maria De Lourdes T Herrmann - ME</t>
  </si>
  <si>
    <t>ISSQN referente a nota fiscal 2022/3 -  Maria De Lourdes T Herrmann - ME</t>
  </si>
  <si>
    <t>Tarifa Bancária referente a transferência eletrônica pagamento fornecedor: Javali Do Mar Experimentações Artisticas Ltda - Processo 1486</t>
  </si>
  <si>
    <t>Tarifa Bancária referente a transferência eletrônica pagamento fornecedor: Sociedade Total De Comercio Ltda - Processo 3282</t>
  </si>
  <si>
    <t>Tarifa Bancária referente a transferência eletrônica pagamento fornecedor:  Maria De Lourdes T Herrmann - ME - Processo 2998</t>
  </si>
  <si>
    <t xml:space="preserve">Contratação de fornecedor que disponibilize profissional ou atue diretamente como especialistaem Tecnologia da Informação com conhecimento em sistemas acadêmicos, sistema Moodle e outrasferramentas de ensino a distância para auxiliar os professores do CEFART na gestão das aulasvirtuais; auxiliar os alunos em relação a acessos e cadastros, facilidade na digitação e na elaboraçãode relatórios. </t>
  </si>
  <si>
    <t>Compra de 2 cintas ergonômica IPI conforme fotos em anexo. 2 cintas ergonômicas</t>
  </si>
  <si>
    <t>Processo 3256 - Americanas S.a.</t>
  </si>
  <si>
    <t>ISSQN - JULIANA DE SOUSA MARTINS PEREIRA NF: 1510</t>
  </si>
  <si>
    <t>ISSQN - ALLAN FERREIRA CALISTO NF: 1511</t>
  </si>
  <si>
    <t>ISSQN - EWELYN FELICE DA SILVA NF: 1540</t>
  </si>
  <si>
    <t>ISSQN - YANNICK FALISSE NF: 1546</t>
  </si>
  <si>
    <t>ISSQN - TETRIS LAB PROJETOS LTDA NF: 20221</t>
  </si>
  <si>
    <t>ISSQN - GIRASSOLINA PRODUCOES LTDA NF: 20221</t>
  </si>
  <si>
    <t>ISSQN - RENATA FONSECA FELICISSIMO 10665267614 NF: 20221</t>
  </si>
  <si>
    <t>ISSQN - MYLENE YOUSSEF A VIEIRA - PRODUCOES E EVENTOS NF: 20221</t>
  </si>
  <si>
    <t>ISSQN - HATARI FILMES LTDA NF: 20222</t>
  </si>
  <si>
    <t>ISSQN - MOVIMENTO COMUNICACAO INTEGRADA LTDA NF: 20222</t>
  </si>
  <si>
    <t>Aloltech Telecom Ltda</t>
  </si>
  <si>
    <t>Contratação de fornecedor de serviços de Assessoria de Imprensa, para atuar nos projetos da Appa junto à Assessoria de Comunicação da Fundação Clóvis Salgado.</t>
  </si>
  <si>
    <t>Daniel Helvécio Nunes Torres Drumond</t>
  </si>
  <si>
    <t>012.969.836-92</t>
  </si>
  <si>
    <t>Processo 2720 - Daniel Helvécio Nunes Torres Drumond</t>
  </si>
  <si>
    <t>Reembolso do INSS e INSS Patronal ref. RPA 1546 - YANNICK FALISSE</t>
  </si>
  <si>
    <t>Reembolso do INSS e INSS Patronal ref. RPA 1510 - JULIANA DE SOUSA MARTINS PEREIRA</t>
  </si>
  <si>
    <t>Reembolso do INSS e INSS Patronal ref. RPA 1511 - ALLAN FERREIRA CALISTO</t>
  </si>
  <si>
    <t>Reembolso do INSS e INSS Patronal ref. RPA 1540 - EWELYN FELICE DA SILVA</t>
  </si>
  <si>
    <t>IRRF ref. RPA 1546 - YANNICK FALISSE</t>
  </si>
  <si>
    <t>IRRF ref. RPA 1510 - JULIANA DE SOUSA MARTINS PEREIRA</t>
  </si>
  <si>
    <t>IRRF ref. RPA 1511 - ALLAN FERREIRA CALISTO</t>
  </si>
  <si>
    <t>IRRF ref. RPA 1540 - EWELYN FELICE DA SILVA</t>
  </si>
  <si>
    <t>IRRF REF. NFS 2022/02 - MOVIMENTO COMUNICACAO</t>
  </si>
  <si>
    <t>IR referente ao RPA 1514 - Angela Peres De Oliveira</t>
  </si>
  <si>
    <t>Contratação de profissional encarregado de dar assistência à secretaria escolar</t>
  </si>
  <si>
    <t>Michelle Aparecida Silva Barreto</t>
  </si>
  <si>
    <t>Contratação de cachês artísticos de Maestro titular Silvio Viegas na Direção e desenvolvimento dos repertórios artísticos para os eventos da OSMG sendo presenciais ou virtuais.</t>
  </si>
  <si>
    <t>João Angelini Mota Campos 71019715120</t>
  </si>
  <si>
    <t>21.170.553/0001-62</t>
  </si>
  <si>
    <t>Pagamento de prêmio ao artista João Angelini Mota Campos selecionado no edital do 2º Prêmio Décio Noviello de Artes Visuais e Fotografia - edição 2021, com a exposição “Do que fomos feitos e o que deixamos”.</t>
  </si>
  <si>
    <t>23.874.365/0001-40</t>
  </si>
  <si>
    <t>Compra de 1 rolo de etiqueta de preço conforme foto;4 rolos de fita crepe, espessura 2 a 3 cm; 16 papeis cartão cor preta (tamanho de cartolina).</t>
  </si>
  <si>
    <t>Processo 3286 - Pro Disk Distribuidora Eireli</t>
  </si>
  <si>
    <t xml:space="preserve">Compra de materiais diversos </t>
  </si>
  <si>
    <t>05.032.857/0001-07</t>
  </si>
  <si>
    <t>Lanche para camarim do pianista francês dia 30/03</t>
  </si>
  <si>
    <t>Processo 3294 - Hr - Lanches, Promoções E Eventos Eireli - Me</t>
  </si>
  <si>
    <t>09.565.838/0001-05</t>
  </si>
  <si>
    <t>27.207.610/0001-17</t>
  </si>
  <si>
    <t>Processo 2975 - Josué Sales Barbosa 06756282611</t>
  </si>
  <si>
    <t>37.922.363/0001-94</t>
  </si>
  <si>
    <t>Processo 3239 - Andrezza Conde Araújo 07317095605</t>
  </si>
  <si>
    <t>Contratação de conservador/restaurador para emissão de laudos técnicos das obras que integram a exposição Órbita Gráfica. Acompanhamento de montagem e desmontagem na Galeria Genesco Murta no Palácio das Artes, em datas a serem acordadas com a equipe de produção da exposição. Tipologia de acervo: pinturas, gravuras, impressos, fotografias, esculturas e objetos.</t>
  </si>
  <si>
    <t>42.738.313/0001-91</t>
  </si>
  <si>
    <t>Processo 3020 - Carolina Nascimento Valadares Santana 07016003655</t>
  </si>
  <si>
    <t>É necessário realizar a manutenção e atualizações do Portal "50 Anos do Palácio das Artes" e posteriormente a migração para o site da FCS.</t>
  </si>
  <si>
    <t>Dac Comercial Ltda</t>
  </si>
  <si>
    <t xml:space="preserve">000.032.775 </t>
  </si>
  <si>
    <t>Tarifa Bancária referente a transferência eletrônica pagamento fornecedor:  Dac Comercial Ltda - Processo 3261</t>
  </si>
  <si>
    <t>Contratação do monitor Guilherme Henrique da Silva para acompanhamento do público durante a visitação na exposição "Nemer - Aquarelas Recentes” na Grande Galeria Alberto da Veiga Guignard</t>
  </si>
  <si>
    <t>Processo 3310 - Guilherme Henrique Da Silva</t>
  </si>
  <si>
    <t>433.926.148-31</t>
  </si>
  <si>
    <t>Processo 3311 - Brenno Theotonio De Castro</t>
  </si>
  <si>
    <t>Contratação do monitor Brenno Theotônio De Castro para acompanhamento do público durante a visitação na exposição "Nemer - Aquarelas Recentes” na Grande Galeria Alberto da Veiga Guignard,</t>
  </si>
  <si>
    <t>Processo 3312 - Yuri Ricardo Ferreira Cruz</t>
  </si>
  <si>
    <t>Contratação do monitor Yuri Ricardo Ferreira Cruz para acompanhamento do público durante a visitação na exposição "Nemer - Aquarelas Recentes” na Grande Galeria Alberto da Veiga Guignard</t>
  </si>
  <si>
    <t>018.598.396-06</t>
  </si>
  <si>
    <t>Júri Oficial - Competitiva Internacional:Integrante do corpo de jurados oficiais para a competitiva internacional, que irá avaliar os 20 filmes apresentados nesta seleção, escolhendo ao final do evento, o melhor filme da competitiva</t>
  </si>
  <si>
    <t>Cartografia Atividades De Produção Cinematográfica Ltda</t>
  </si>
  <si>
    <t>40.691.090/0001-29</t>
  </si>
  <si>
    <t>2022/340</t>
  </si>
  <si>
    <t>2022/21</t>
  </si>
  <si>
    <t>Compra de material de montagem: 6 chapas de madeira cortadas no tamanho: 88X55 cm de 15mm. As chapas servirão de suporte para a plotagem dos textos da exposição do 2º Prêmio Décio Noviello de Fotografia e Artes Visuais.</t>
  </si>
  <si>
    <t xml:space="preserve">Amg Group, Madeiras, Máquinas E Ferragens Ltda
</t>
  </si>
  <si>
    <t>31.119.213/0001-60</t>
  </si>
  <si>
    <t>Férias Analista Financeiro</t>
  </si>
  <si>
    <t>Prêmio de Melhor Filme da Competitiva Minas escolhido pelo Júri Oficial da Competitiva Minas, composto porDenise da Costa,Gabriel Araújo eGraciela Guarani. Nome do filme premiado:“Para as Gerações que Vieram Antes de Mim”, dirigido por Filipe Bretas Lucas (Belo Horizonte, 13’, 2020)</t>
  </si>
  <si>
    <t>Filipe Bretas Lucas</t>
  </si>
  <si>
    <t>133.743.926-60</t>
  </si>
  <si>
    <t xml:space="preserve"> Atena Arte E Cultura Ltda</t>
  </si>
  <si>
    <t>Tetris Lab Projetos Ltda</t>
  </si>
  <si>
    <t>ISSQN - CARTOGRAFIA ATIVIDADES DE PRODUCAO CINEMATOGRAFICA LTDA NF: 45</t>
  </si>
  <si>
    <t>ISSQN - CHRISTOFFER PRODUCOES ARTISTICAS LTDA NF: 201</t>
  </si>
  <si>
    <t>ISSQN - MICHELLE APARECIDA DA SILVA BARRETO NF: 1512</t>
  </si>
  <si>
    <t>ISSQN - CTRL P IMPRESSAO DIGITAL LTDA NF: 202221</t>
  </si>
  <si>
    <t>ISSQN - CTRL P IMPRESSAO DIGITAL LTDA NF: 202224</t>
  </si>
  <si>
    <t>ISSQN - CTRL P IMPRESSAO DIGITAL LTDA NF: 202225</t>
  </si>
  <si>
    <t>ISSQN - F6 SISTEMAS DE INFORMATICA LTDA NF: 2022340</t>
  </si>
  <si>
    <t>Contratação de fornecedor que disponibilize profissional ou atue diretamente como encarregado em prestar apoio administrativo à coordenação executiva da secretaria escolar</t>
  </si>
  <si>
    <t>Férias do Montador</t>
  </si>
  <si>
    <t>Reembolso ref. INSS e INSS Patronal ref. RPA 1512 - MICHELLE APARECIDA DA SILVA BARRETO</t>
  </si>
  <si>
    <t>IRRF PRÊMIO REF. 01/2022 - FILIPE BRETAS LUCAS</t>
  </si>
  <si>
    <t>Central Lâmpadas Ltda</t>
  </si>
  <si>
    <t xml:space="preserve">Compra de equipamentos de luz (lâmpadas) para a iluminação de obras do artista João Angelini, na galeria Arlinda Correa Lima, parte do 2° Prêmio Décio Noviello de Artes Visuais. </t>
  </si>
  <si>
    <t>17.646.970/0001-61</t>
  </si>
  <si>
    <t xml:space="preserve">Nota  Fiscal </t>
  </si>
  <si>
    <t>Amg Group, Madeiras, Máquinas E Ferragens Ltda</t>
  </si>
  <si>
    <t>IOF a Recolher ref. Pagamento via Câmbio - Claire Lasolle</t>
  </si>
  <si>
    <t>Tarifa Envio OPE ref. Pagamento via Câmbio - Claire Lasolle</t>
  </si>
  <si>
    <t>IR ref. Pagamento via Câmbio - Claire Lasolle</t>
  </si>
  <si>
    <t>COFINS Importação ref. Pagamento via Câmbio - Claire Lasolle</t>
  </si>
  <si>
    <t>PIS Importação ref. Pagamento via Câmbio - Claire Lasolle</t>
  </si>
  <si>
    <t>Cachê de participação como membro do Júri Internacional - 23ª FestCurtas BH - Câmbio</t>
  </si>
  <si>
    <t>Claire Lisolle</t>
  </si>
  <si>
    <t>Processo 3263 - Ana Vanessa Silva Santos</t>
  </si>
  <si>
    <t>Contratação de Ana Vanessa como Diretora cênica assistente. Profissional para assistência de direção de palco mediante as coordenações técnicas do espetáculo, liderada pelo diretor de palco de acordo com as marcações em partitura dos movimentos e ações de cena da ópera.</t>
  </si>
  <si>
    <t>648.931.893-87</t>
  </si>
  <si>
    <t>Compra de 5 pacotes de papel A4 para impressão de partituras para as duas pianistas durante os ensaios.</t>
  </si>
  <si>
    <t>Processo 3318 - Kalunga S.a</t>
  </si>
  <si>
    <t>Serviço de confecção e execução da cenografia de acordo com projeto cenográfico da ópera, com empresa especializada em construção de cenários para espetáculo.</t>
  </si>
  <si>
    <t>Processo 3287 - Br2 Produções Cenográficas Ltda</t>
  </si>
  <si>
    <t xml:space="preserve">08.347.068/0001-53
</t>
  </si>
  <si>
    <t>30 crachás no formato: 10x15, 4x0, Poliestireno 1mm.Acabamento: Furo para Crachá, Jacaré, Cordão.</t>
  </si>
  <si>
    <t>Processo 3314 - Ctrl P Impressão Digital Ltda</t>
  </si>
  <si>
    <t>Processo 3316 - Fábio De Paula Fiorini 48373214615</t>
  </si>
  <si>
    <t>Contratação de serviço de transporte terrestre executivo os solistas sem receptivo, todos com bagagem de mão e despachada: Aeroporto Confins x Cheverny Apart HotelChegada em Confins 03/04:</t>
  </si>
  <si>
    <t>Processo 3090 - Tecsol Equipamentos Ltda</t>
  </si>
  <si>
    <t xml:space="preserve">Locação de 90 unidades (sendo divididos em três datas) de rádio portátil MOTOROLA </t>
  </si>
  <si>
    <t>07.327.529/0001-63</t>
  </si>
  <si>
    <t>Cartório 8º Ofício de Notas de Belo Horizonte</t>
  </si>
  <si>
    <t>Despesas com cartório</t>
  </si>
  <si>
    <t xml:space="preserve"> HB Audiovisual Ltda</t>
  </si>
  <si>
    <t>2022/48</t>
  </si>
  <si>
    <t>ISSQN referente a nota fiscal 2022/48 -  HB Audiovisual Ltda</t>
  </si>
  <si>
    <t>2022/49</t>
  </si>
  <si>
    <t>ISSQN referente a nota fiscal 2022/49 -  HB Audiovisual Ltda</t>
  </si>
  <si>
    <t>Processo 3030 - Matheus Augusto Alves Antunes</t>
  </si>
  <si>
    <t>Contratação de Matheus Antunes, Figurinista assistente para acompanhamento junto ao Figurinista das criações dos trajes, peças e elementos que compõe o figurinos, realiza provas de roupas no elenco, orienta a equipe de camareiras nos ensaios e realização dos espetáculos. Executa os figurinos junto a equipe de costureiras e supervisiona moldes e formas da confecção dos figurinos da ópera.</t>
  </si>
  <si>
    <t>020.163.236-55</t>
  </si>
  <si>
    <t>Processo 3309 - Fernando Cesar Caldeira Pacheco Barbosa</t>
  </si>
  <si>
    <t>Contratação do monitor FERNANDO CESAR CALDEIRA PACHECO BARBOSA para acompanhamento do público durante a visitação na exposição "Nemer - Aquarelas Recentes” na Grande Galeria Alberto da Veiga Guignard,</t>
  </si>
  <si>
    <t>Processo 3275 - Patrícia Valadão Almeida De Oliveira</t>
  </si>
  <si>
    <t>034.213.666-67</t>
  </si>
  <si>
    <t>Contratação de pianista correpetidor Patrícia Valadão para realizar as correpetições nos ensaios conforme partituras e cronograma da Temporada de Ópera. *Partituras inéditas.</t>
  </si>
  <si>
    <t>Processo 3298 - Loja Elétrica Limitada</t>
  </si>
  <si>
    <t>Compra de materiais de iluminação para cenográfica da exposição "Órbita Gráfica", seguindo o projeto expositivo da mesma.</t>
  </si>
  <si>
    <t>17.155.342/0011-55</t>
  </si>
  <si>
    <t>Rendimentos de aplicações financeiras do mês 03/2022</t>
  </si>
  <si>
    <t>Imposto de Renda referente aos rendimentos de aplicações financeiras do mês 03/2022</t>
  </si>
  <si>
    <t>IOF  referente aos rendimentos de aplicações financeiras do mês 03/2022</t>
  </si>
  <si>
    <t>Rendimentos de aplicações financeiras do mês 01/2022 - Modernismo</t>
  </si>
  <si>
    <t>Rendimentos de aplicações financeiras do mês 02/2022 - Modernismo</t>
  </si>
  <si>
    <t>Cofns referente aos rendimentos de aplicações financeiras do mês 03/2022</t>
  </si>
  <si>
    <t>Associação Pró-Cultura e Promoção das Artes (Conta Reserva)</t>
  </si>
  <si>
    <t>Loja Dos Parafusos Ltda</t>
  </si>
  <si>
    <t>Contratação de empresa, para a divulgação da programação dos 50 anos do Palácio das Artes e da Fundação Clóvis Salgado nos veículos de comunicação nacional.</t>
  </si>
  <si>
    <t>Junqueira E Pelisson Assessoria De Imprensa Ltda</t>
  </si>
  <si>
    <t>11.950.989/0001-10</t>
  </si>
  <si>
    <t>Coordenação Técnica - Programa de Artes Visuais da FCS</t>
  </si>
  <si>
    <t>Coordenação Geral - Programa de Artes Visuais da FCS</t>
  </si>
  <si>
    <t>Impressão, plotagem e retirada de adesivo da programaçãoda exposição Foto em Pauta, Luz do Norte</t>
  </si>
  <si>
    <t>2022/23</t>
  </si>
  <si>
    <t xml:space="preserve"> Atacadao Das Tintas Ltda</t>
  </si>
  <si>
    <t>Materiais diversos para montagem das quatro exposições selecionadas pelo edital "2º Prêmio Décio Noviello de Artes Visuais e de Fotografia"</t>
  </si>
  <si>
    <t>Reembolso referente pagamento da NF 2021/25 - CAMERA WORK PRODUÇÕES - paga equivocadamente pela conta 15845-3, do projeto Programação Artística.</t>
  </si>
  <si>
    <t>ISSQN - CTRL P IMPRESSAO DIGITAL LTDA NF: 202223</t>
  </si>
  <si>
    <t xml:space="preserve">Berkley International Do Brasil Seguros S.a.
</t>
  </si>
  <si>
    <t xml:space="preserve">Geferson Moreira Magalhães 08691579650
</t>
  </si>
  <si>
    <t>44.702.661/0001-34</t>
  </si>
  <si>
    <t xml:space="preserve"> Natália Fernandes De Azevedo Barbosa</t>
  </si>
  <si>
    <t xml:space="preserve"> Diogo Vieira De Melo</t>
  </si>
  <si>
    <t>Dominick Lattuada Abreu Barbosa</t>
  </si>
  <si>
    <t>Bianca Furtado Penha</t>
  </si>
  <si>
    <t>Brenno Theotonio De Castro</t>
  </si>
  <si>
    <t xml:space="preserve"> Daniela Coelho Brandão</t>
  </si>
  <si>
    <t xml:space="preserve">750740
</t>
  </si>
  <si>
    <t>Compra de materiais para reforma e construção do cenário</t>
  </si>
  <si>
    <t>Hospedagem para solistas</t>
  </si>
  <si>
    <t>01 Cartaz Gloss Paper 30x40 - Adereço de cena</t>
  </si>
  <si>
    <t xml:space="preserve"> Compra de materiais para reforma e construção do cenário</t>
  </si>
  <si>
    <t>Loja dos Parafusos Ltda.</t>
  </si>
  <si>
    <t>ADMINISTRADORA DE HOTEIS CHEVERNY LTDA.</t>
  </si>
  <si>
    <t>FLAG IMPRESSAO DIGITAL LTDA</t>
  </si>
  <si>
    <t>LOJA ELÉTRICA LTDA</t>
  </si>
  <si>
    <t xml:space="preserve"> 20215894
 20215895
 20215896
 20215897 
 20215900 </t>
  </si>
  <si>
    <t>ATACADAO DAS TINTAS LTDA</t>
  </si>
  <si>
    <t>DUISA PAPELARIA, LIVRARIA E UNIFORM - PAPELARIA BIKAS</t>
  </si>
  <si>
    <t>MARCO TULIO DE SOUSA ULHOA 06283026656</t>
  </si>
  <si>
    <t>LUCIANA MONTEIRO CAMPELLO</t>
  </si>
  <si>
    <t>25.289.804/0001-83</t>
  </si>
  <si>
    <t xml:space="preserve"> Impressão de 2 Banners de Lona QRCODE Programa e Impressão e instalação de 1 placão</t>
  </si>
  <si>
    <t xml:space="preserve"> Edição de vídeos, realização de lives e webinários - Custos de Divulgação</t>
  </si>
  <si>
    <t>Design Gráfico - Custo de Divulgação</t>
  </si>
  <si>
    <t>Fita clear floor tape</t>
  </si>
  <si>
    <t>ACROPOLUZ COMERCIAL LTDA</t>
  </si>
  <si>
    <t>UNICUSTO LIMPEZA EM EVENTOS LTDA</t>
  </si>
  <si>
    <t>PAULO RICARDO BOLELHO CORDEIRO</t>
  </si>
  <si>
    <t>Maquinista encarregado de operar os maquinismos do palco do Grande Teatro</t>
  </si>
  <si>
    <t xml:space="preserve"> Carregadores para atender as demandas de produção do espetáculo Viramundo</t>
  </si>
  <si>
    <t>TULIO MARCIO CARVALHO DE REZENDE</t>
  </si>
  <si>
    <t>PEDRO CORTES LOUREIRO</t>
  </si>
  <si>
    <t>TIA VIVI BUFFET SAUDAVEL LTDA</t>
  </si>
  <si>
    <t>FABIO SILVA MARTINS DE JESUS</t>
  </si>
  <si>
    <t>GOLD SERVICE ORGANIZACAO DE EVENTOS LTDA</t>
  </si>
  <si>
    <t>379.186.498-00</t>
  </si>
  <si>
    <t>Cantor / Solista - Atuação como cantor lírico</t>
  </si>
  <si>
    <t>Compra de materiais para uso no palco na composição do cenário</t>
  </si>
  <si>
    <t xml:space="preserve"> Kits lanches</t>
  </si>
  <si>
    <t>Carregadores para atender as demandas de produção do espetáculo Viramundo</t>
  </si>
  <si>
    <t xml:space="preserve"> Impressão papel vinil fosco 36x90 - Placa Rio Acima - Material necessário para adereço de cena</t>
  </si>
  <si>
    <t>Energia Elétrica da Sede da Appa, referente ao mês 03/2022</t>
  </si>
  <si>
    <t>Água e Esgoto da Sede da Appa mês 03/2022</t>
  </si>
  <si>
    <t>RPA 1528</t>
  </si>
  <si>
    <t>ISSQN - ADMINISTRADORA DE HOTEIS CHEVERNY LTDA NF: 20215894</t>
  </si>
  <si>
    <t>ISSQN - ADMINISTRADORA DE HOTEIS CHEVERNY LTDA NF: 20215895</t>
  </si>
  <si>
    <t>ISSQN - ADMINISTRADORA DE HOTEIS CHEVERNY LTDA NF: 20215896</t>
  </si>
  <si>
    <t>ISSQN - ADMINISTRADORA DE HOTEIS CHEVERNY LTDA NF: 20215897</t>
  </si>
  <si>
    <t>ISSQN - ADMINISTRADORA DE HOTEIS CHEVERNY LTDA NF: 20215900</t>
  </si>
  <si>
    <t>ISSQN - ADMINISTRADORA DE HOTEIS CHEVERNY LTDA NF: 20216116</t>
  </si>
  <si>
    <t>ISSQN - ADMINISTRADORA DE HOTEIS CHEVERNY LTDA NF: 20216122</t>
  </si>
  <si>
    <t>ISSQN - ADMINISTRADORA DE HOTEIS CHEVERNY LTDA NF: 20216124</t>
  </si>
  <si>
    <t>ISSQN - ADMINISTRADORA DE HOTEIS CHEVERNY LTDA NF: 20216126</t>
  </si>
  <si>
    <t>ISSQN - ADMINISTRADORA DE HOTEIS CHEVERNY LTDA NF: 20216129</t>
  </si>
  <si>
    <t>ASSOCIACAO BALLET JOVEM MINAS GERAIS</t>
  </si>
  <si>
    <t>MURILLO CORREA E CIA SOM E LUZ LTDA</t>
  </si>
  <si>
    <t>MR TELECOM LTDA</t>
  </si>
  <si>
    <t>PEDRO LUCAS VIANA DA SILVA TAVARES 09461376685</t>
  </si>
  <si>
    <t>HELVECIO ALVES IZABEL</t>
  </si>
  <si>
    <t>Prefeitura Municipal de Belo Horizonte</t>
  </si>
  <si>
    <t xml:space="preserve"> Cachê Artístico de grupo de dança Associação Ballet Jovem Minas Gerais</t>
  </si>
  <si>
    <t xml:space="preserve"> 20216116
 20216122
 20216124
 20216126
 20216129 </t>
  </si>
  <si>
    <t xml:space="preserve"> Parafusos</t>
  </si>
  <si>
    <t>Maquiador - Equipe técnica de produção para montagem da ópera Tolomeu e Alessandro</t>
  </si>
  <si>
    <t xml:space="preserve"> Cenotécnico - Equipe técnica de produção para montagem da ópera Tolomeu e Alessandro</t>
  </si>
  <si>
    <t>Camareira - Equipe técnica de produção para montagem da ópera Tolomeu e Alessandro</t>
  </si>
  <si>
    <t xml:space="preserve"> Locação e equipamento de som para captação e sonorização de áudios</t>
  </si>
  <si>
    <t>Locação de rádio comunicador para atender as necessidades técnicas de produção e logistica de bastidores</t>
  </si>
  <si>
    <t>Atuação como cantor solista no evento Temporada de Ópera on-line de 2021</t>
  </si>
  <si>
    <t>Maquinista encarregado de operar os
maquinismos do palco do Grande Teatro</t>
  </si>
  <si>
    <t>RENATA MACHADO ALVES</t>
  </si>
  <si>
    <t>REGELLES TADEU QUEIROZ DA SILVA 10092467636</t>
  </si>
  <si>
    <t>ATENA CRIACOES ARTISTICAS LTDA</t>
  </si>
  <si>
    <t>TRANSMIDIA COMUNICAÇÃO E SERVIÇOS LTDA - ME</t>
  </si>
  <si>
    <t>Marcelo Cordeiro</t>
  </si>
  <si>
    <t>050.303.336-73</t>
  </si>
  <si>
    <t>43.037.476/0001-00</t>
  </si>
  <si>
    <t>Assessoria de Imprensa Local</t>
  </si>
  <si>
    <t>Iluminador para criação do mapa de luz e operação nos ensaios e apresentações</t>
  </si>
  <si>
    <t xml:space="preserve"> Figurinista para elaborar os figurinos que encerram a Temporadas de Óperas Online 2021</t>
  </si>
  <si>
    <t xml:space="preserve"> Assessoria de imprensa nacional</t>
  </si>
  <si>
    <t>Direção de Palco da produção do espetáculo Viramundo</t>
  </si>
  <si>
    <t>Cenografia, aderecista, cenotécnico e contrarregra para Ópera Viramundo</t>
  </si>
  <si>
    <t>RITA CLEMENTE PRODUCOES ARTISTICAS LTDA</t>
  </si>
  <si>
    <t>RF LOCACAO &amp; FILMAGEM LTDA</t>
  </si>
  <si>
    <t>GIOVANI TRISTACCI 00550746005</t>
  </si>
  <si>
    <t>VITOR DE AGUIAR PHILOMENO GOMES</t>
  </si>
  <si>
    <t>13.317.317/0001-06</t>
  </si>
  <si>
    <t>16.816.762/0001-09</t>
  </si>
  <si>
    <t>NF 182</t>
  </si>
  <si>
    <t xml:space="preserve"> Direção Cênica para montagem do espetáculo</t>
  </si>
  <si>
    <t>Cantor/Solista no evento Temporada de Óperas on-line</t>
  </si>
  <si>
    <t>Kathleen Karine Ferreira Poncio</t>
  </si>
  <si>
    <t>Camila Correa</t>
  </si>
  <si>
    <t>Loja Elétrica LTDA</t>
  </si>
  <si>
    <t>TAIRES BORZANI SCATOLIN SANTANA 00131469630</t>
  </si>
  <si>
    <t>IDALEIA DO CARMO DIAS 70391726668</t>
  </si>
  <si>
    <t xml:space="preserve"> Luminárias led de emergência e pilhas</t>
  </si>
  <si>
    <t>Camareiras para produção do espetáculo Viramundo</t>
  </si>
  <si>
    <t xml:space="preserve"> Maquiadores para produção do espetáculo Viramundo</t>
  </si>
  <si>
    <t xml:space="preserve"> Cabelereiros para produção do espetáculo Viramundo</t>
  </si>
  <si>
    <t xml:space="preserve"> Chefe de costura para produção do espetáculo Viramundo</t>
  </si>
  <si>
    <t xml:space="preserve"> Costureira para produção do espetáculo Viramundo</t>
  </si>
  <si>
    <t>MARIA DAS GRACAS DE SOUSA MORAIS
02621402682</t>
  </si>
  <si>
    <t>ELIAS DO CARMO ME</t>
  </si>
  <si>
    <t>Costureira para produção do espetáculo Viramundo</t>
  </si>
  <si>
    <t xml:space="preserve"> Locação de equipamento de iluminação</t>
  </si>
  <si>
    <t>MARIA VIEIRA LIMA 01196915660</t>
  </si>
  <si>
    <t>MARIA ANTONIA FERREIRA SANTOS 67263909634</t>
  </si>
  <si>
    <t>Chefe de costura para produção do espetáculo Viramundo</t>
  </si>
  <si>
    <t>Fábio De Paula Fiorini 48373214615</t>
  </si>
  <si>
    <t>Cs</t>
  </si>
  <si>
    <t>Contratação de transporte executivo - aeroporto Confins / Belo Horizonte / Aeroporto Confins. Previsão de ser 22/11, 23/11 e 22/12 e 23/12 a definir. Cotar por trecho.</t>
  </si>
  <si>
    <t xml:space="preserve"> Translevar Mudanças Ltda</t>
  </si>
  <si>
    <t>Renata Machado Alves</t>
  </si>
  <si>
    <t>38.046.863/0001-72</t>
  </si>
  <si>
    <t xml:space="preserve"> Sylvia De Barros Klein 77940580663</t>
  </si>
  <si>
    <t>Cantor / Solista no evento Temporada de Óperas on-line 2021</t>
  </si>
  <si>
    <t>Produtora Executiva da Temporada de Ópera on-line 2021</t>
  </si>
  <si>
    <t>Simone Gallo Pimenta 81396716653 - Me</t>
  </si>
  <si>
    <t>Designer Gráfico - Custo de Divulgação</t>
  </si>
  <si>
    <t>Márcio Massiere Carneiro</t>
  </si>
  <si>
    <t>012.993.136-55</t>
  </si>
  <si>
    <t>Jordane Morais Messias 08125649603</t>
  </si>
  <si>
    <t>Contratação da monitora Luiza Poeiras Amorim para acompanhamento do público durante a visitação na exposição "Recostura", durante o período expositivo,no período de 20 de janeiro de 2022 a 12 de março de 2022, na CâmeraSete – Casa da Fotografia de Minas Gerais.</t>
  </si>
  <si>
    <t>Suellen Silva Araújo Magalhães</t>
  </si>
  <si>
    <t>ISSQN referente ao RPA 1578 - Suellen Silva Araújo Magalhães</t>
  </si>
  <si>
    <t>ISSQN referente ao RPA 1579 - Natália Fernandes de Azevedo Barbosa</t>
  </si>
  <si>
    <t>ISSQN referente ao RPA 1590 - Diogo Vieira de Melo</t>
  </si>
  <si>
    <t>ISSQN referente ao RPA 1593 - Dominick Lattuada Abreu Barbosa</t>
  </si>
  <si>
    <t>ISSQN referente ao RPA 1594 - Luiza Poeiras Amorim</t>
  </si>
  <si>
    <t>ISSQN referente ao RPA 1595 - Brenno Theotonio de Castro</t>
  </si>
  <si>
    <t>ISSQN referente ao RPA 1596 - Bianca Furtado Penha</t>
  </si>
  <si>
    <t>ISSQN referente ao RPA 1597 - Daniela Coelho Brandão</t>
  </si>
  <si>
    <t>Nathalia Araújo Marques</t>
  </si>
  <si>
    <t>Jonathan Serafim Dos Santos</t>
  </si>
  <si>
    <t>Fernando Cesar Caldeira Pacheco Barbosa</t>
  </si>
  <si>
    <t xml:space="preserve">Flávio Von Randow Teixeira </t>
  </si>
  <si>
    <t>Geferson Moreira Magalhães 08691579650</t>
  </si>
  <si>
    <t>Contratação da monitora Daniela Coelho Brandão para acompanhamento do público durante a visitação na exposição "Erre e Erre e João Angelini", durante o período expositivo, no período de 25 de janeiro de 2022 a 13 de março de 2022, no Palácio das Artes.</t>
  </si>
  <si>
    <t>Contratação da monitoraDominick Abreu para acompanhamento do público durante a visitação na exposição "Recostura", durante o período expositivo,no período de 20 de janeiro de 2022 a 13 de março de 2022, na CâmeraSete – Casa da Fotografia de Minas Gerais.</t>
  </si>
  <si>
    <t>Diogo Vieira De Melo</t>
  </si>
  <si>
    <t>Contratação da monitora Luiza Poeiras AMORIMpara acompanhamento do público durante a visitação na exposição "Recostura", durante o período expositivo,no período de 20 de janeiro de 2022 a 12 de março de 2022, na CâmeraSete – Casa da Fotografia de Minas Gerais.</t>
  </si>
  <si>
    <t>Processo 2845 - Luiza Poeiras Amorim</t>
  </si>
  <si>
    <t>Aloc Locação E Comércio De Equipamentos De Informática Eireli</t>
  </si>
  <si>
    <t>Gabriel Rhein Schirato - Me</t>
  </si>
  <si>
    <t xml:space="preserve"> Artes Gráficas Formato Ltda</t>
  </si>
  <si>
    <t xml:space="preserve">Reembolso realizado referente pagamento de título protestado - NF 1911 - JR INDUSTRIA E COMERCIO - Processo 2559 </t>
  </si>
  <si>
    <t>Edilene Pucinni Cunha 70685681653</t>
  </si>
  <si>
    <t>Marco Tulio De Sousa Ulhoa 06283026656</t>
  </si>
  <si>
    <t>Profissional designer gráfico:Habilidades mínimas nos programas Adobe Illustrator e Photoshop e outras relacionadas à função.Trabalho exclusivamente on-line, home-office. É necessário ter seus próprios equipamentos e recursos para o trabalho, computador e programas, celular e internet.laboração das peças digitais para site, para as redes sociais, templates para transmissão on-line, cartelas de chancelaria para vídeos, fichas técnicas, programas, placa de sinalização, editoração do relatório e alimentação do hotsite da Temporada de Ópera de 2021 e aprovações das artes internamente e externamente (leis de incentivo, patrocinadores).</t>
  </si>
  <si>
    <t xml:space="preserve"> Luciana Monteiro Campello</t>
  </si>
  <si>
    <t>ISSQN - GABRIEL RHEIN SCHIRATO NF: 35</t>
  </si>
  <si>
    <t>ISSQN - VITOR DE AGUIAR PHILOMENO GOMES NF: 182</t>
  </si>
  <si>
    <t>ISSQN - LUCIANA MONTEIRO CAMPELLO NF: 1513</t>
  </si>
  <si>
    <t>ISSQN - PAULO RICARDO BOLELHO CORDEIRO NF: 1522</t>
  </si>
  <si>
    <t>ISSQN - FABIO SILVA MARTINS DE JESUS NF: 1523</t>
  </si>
  <si>
    <t>ISSQN - PEDRO CORTES LOUREIRO NF: 1526</t>
  </si>
  <si>
    <t>ISSQN - TULIO MARCIO CARVALHO DE REZENDE NF: 1527</t>
  </si>
  <si>
    <t>ISSQN - HELVECIO ALVES IZABEL NF: 1528</t>
  </si>
  <si>
    <t>ISSQN - RENATA MACHADO ALVES NF: 1530</t>
  </si>
  <si>
    <t>ISSQN - KATHLEEN KARINE FERREIRA PONCIO NF: 1531</t>
  </si>
  <si>
    <t>ISSQN - MARCELO CORDEIRO NF: 1532</t>
  </si>
  <si>
    <t>ISSQN - RENATA MACHADO ALVES NF: 1542</t>
  </si>
  <si>
    <t>ISSQN - MARCIO MASSIERE CARNEIRO NF: 1543</t>
  </si>
  <si>
    <t>ISSQN - ASSOCIACAO BALLET JOVEM MINAS GERAIS NF: 20221</t>
  </si>
  <si>
    <t>ISSQN - ATENA CRIACOES ARTISTICAS LTDA NF: 20221</t>
  </si>
  <si>
    <t>ISSQN - MURILLO CORREA E CIA SOM E LUZ LTDA NF: 20221</t>
  </si>
  <si>
    <t>ISSQN - RITA CLEMENTE PRODUCOES ARTISTICAS LTDA NF: 20221</t>
  </si>
  <si>
    <t>ISSQN - SIMONE GALLO PIMENTA 81396716653 NF: 20221</t>
  </si>
  <si>
    <t>ISSQN - RF LOCACAO &amp; FILMAGEM LTDA NF: 20222</t>
  </si>
  <si>
    <t>ISSQN - UNICUSTO LIMPEZA EM EVENTOS LTDA NF: 20222</t>
  </si>
  <si>
    <t>ISSQN - DAMASCO COMUNICACAO EIRELI NF: 20225</t>
  </si>
  <si>
    <t>ISSQN - FLAG IMPRESSAO DIGITAL LTDA NF: 20225</t>
  </si>
  <si>
    <t>ISSQN - DAMASCO COMUNICACAO EIRELI NF: 20226</t>
  </si>
  <si>
    <t>ISSQN - DAMASCO COMUNICACAO EIRELI NF: 20227</t>
  </si>
  <si>
    <t>ISSQN - GOLD SERVICE ORGANIZACAO DE EVENTOS LTDA NF: 20227</t>
  </si>
  <si>
    <t>ISSQN - DAMASCO COMUNICACAO EIRELI NF: 20228</t>
  </si>
  <si>
    <t>ISSQN - FLAG IMPRESSAO DIGITAL LTDA NF: 20228</t>
  </si>
  <si>
    <t>ISSQN - DAMASCO COMUNICACAO EIRELI NF: 20229</t>
  </si>
  <si>
    <t>ISSQN - DAMASCO COMUNICACAO EIRELI NF: 202210</t>
  </si>
  <si>
    <t>ISSQN - ARTES GRAFICAS FORMATO LTDA NF: 202216</t>
  </si>
  <si>
    <t>ISSQN - HB AUDIOVISUAL LTDA NF: 202218</t>
  </si>
  <si>
    <t>Ramon Nascimento Mundin</t>
  </si>
  <si>
    <t>Compra de 6 malas cenográficas para composição de adereço de cena.</t>
  </si>
  <si>
    <t xml:space="preserve">Contratação de empresa responsável pelo serviço de manutenção e gerenciamento das atividades virtuais da Temporada de Ópera On-line 2021 :* Gerenciamento dos eventos online de 25 de agosto até dezembro de 2021 *Gerenciamento, registro videográfico e transmissão de 3 eventos (agosto, setembro ou outubro e dezembro) </t>
  </si>
  <si>
    <t>Hb Audiovisual Ltda</t>
  </si>
  <si>
    <t>Tradusom Ltda.</t>
  </si>
  <si>
    <t>Marcus Santos</t>
  </si>
  <si>
    <t>MW VIAGENS INTELIGENTES OPERADORA E AGENCIA DIGITAL EIRELI</t>
  </si>
  <si>
    <t>Iluminuras</t>
  </si>
  <si>
    <t>86.825.973/0001-85</t>
  </si>
  <si>
    <t>480.433.461-00</t>
  </si>
  <si>
    <t>CR Jornalismo</t>
  </si>
  <si>
    <t>Gabriela Geluda</t>
  </si>
  <si>
    <t>Paulo Roberto</t>
  </si>
  <si>
    <t>João Luiz</t>
  </si>
  <si>
    <t>S P Bizetti</t>
  </si>
  <si>
    <t>14.476.804/0001-61</t>
  </si>
  <si>
    <t>18.217.233/0001-06</t>
  </si>
  <si>
    <t>134.844.758-38</t>
  </si>
  <si>
    <t>288.384.558-13</t>
  </si>
  <si>
    <t>15.026.314/00001-30</t>
  </si>
  <si>
    <t>Tradução simultanêa.</t>
  </si>
  <si>
    <t>Serviço de professor.</t>
  </si>
  <si>
    <t xml:space="preserve"> passagens aéreas</t>
  </si>
  <si>
    <t>passagens aéreas</t>
  </si>
  <si>
    <t>Iluminuras Produções Artístico-culturais Ltda</t>
  </si>
  <si>
    <t>Serviço de mediador.</t>
  </si>
  <si>
    <t xml:space="preserve"> Serviço de mediador</t>
  </si>
  <si>
    <t>Serviço de palestrante.</t>
  </si>
  <si>
    <t xml:space="preserve"> Serviço de professor</t>
  </si>
  <si>
    <t xml:space="preserve"> Serviço de mediador.</t>
  </si>
  <si>
    <t xml:space="preserve">11.281.555/0001-75
</t>
  </si>
  <si>
    <t>Marcello Amalfi - Serviços - Me</t>
  </si>
  <si>
    <t>137.664.358-84</t>
  </si>
  <si>
    <t>664.515.747-91</t>
  </si>
  <si>
    <t>02.697.264/0001-71</t>
  </si>
  <si>
    <t>29.274.164/0001-99</t>
  </si>
  <si>
    <t>418.594.078-54</t>
  </si>
  <si>
    <t>LIVIA SABBAG DA SILVA RAMOS</t>
  </si>
  <si>
    <t>João G R</t>
  </si>
  <si>
    <t>Franco Perpetuo</t>
  </si>
  <si>
    <t>BOLERO PRODUÇÕES ARTISTICAS LTDA</t>
  </si>
  <si>
    <t>Yuri Radtke</t>
  </si>
  <si>
    <t>Serviço de mediador</t>
  </si>
  <si>
    <t xml:space="preserve">Professor/Orientador </t>
  </si>
  <si>
    <t>Serviço de sonorização</t>
  </si>
  <si>
    <t>P Proj Cult</t>
  </si>
  <si>
    <t>Girassolina</t>
  </si>
  <si>
    <t>Secretaria da Receita Federal do Brasil</t>
  </si>
  <si>
    <t>Borogodo</t>
  </si>
  <si>
    <t>Ligiana Costa</t>
  </si>
  <si>
    <t>09.014.966/0001-52</t>
  </si>
  <si>
    <t>16.757.524/00001-61</t>
  </si>
  <si>
    <t>00.447.697/0001-43</t>
  </si>
  <si>
    <t>32.036.976/0001-96</t>
  </si>
  <si>
    <t>COFINS 01/2022 - MINC PRONAC 20.3579</t>
  </si>
  <si>
    <t>Serviço de legendagem e traduçãp.</t>
  </si>
  <si>
    <t>direção cênica</t>
  </si>
  <si>
    <t>ISSQN referente a nota fiscal 2022/14 - Arco Cultural Ltda</t>
  </si>
  <si>
    <t xml:space="preserve"> Arte Livre Produção E Comunicação Ltda</t>
  </si>
  <si>
    <t>ISSQN referente a nota fiscal 2022/6  - Arte Livre Produção E Comunicação Ltda</t>
  </si>
  <si>
    <t>Contratação de profissional para apoio na digitação e edição de processos de compras e contratações, de cadastros para base de dados e controles do projeto</t>
  </si>
  <si>
    <t>ISSQN referente ao RPA 1600 - Cintya Juliana Souza Santos Dias</t>
  </si>
  <si>
    <t>IR  referente ao RPA 1600 - Cintya Juliana Souza Santos Dias</t>
  </si>
  <si>
    <t>INSS e INSS Patronal  referente ao RPA 1600 - Cintya Juliana Souza Santos Dias</t>
  </si>
  <si>
    <t xml:space="preserve"> Thales Henrique Vieira Sabino 09440374616</t>
  </si>
  <si>
    <t xml:space="preserve"> Patrícia Cláudia Pereira Lima Bernardi 03978862689</t>
  </si>
  <si>
    <t>ISSQN referente a nota fiscal 2022/3 -  Sinara Araujo Costa Sociedade Individual De Advocacia</t>
  </si>
  <si>
    <t>Contratação de plataforma digital para utilização no setor de Compliance - Search Diligência - Basic - 50 dossiês mensais.</t>
  </si>
  <si>
    <t>Neoway Tecnologia Integrada Assessoria E Negócios S.a</t>
  </si>
  <si>
    <t>ISSQN referente a nota fiscal 2022/3 - Bd Servicos E Consultoria Ltda</t>
  </si>
  <si>
    <t>ISSQN - REF: 0757085/001-8 - INVENTARIO PRODUCOES ARTISTICAS E CULTURAIS LTDA - NF:20221</t>
  </si>
  <si>
    <t>ISSQN - REF 1164076/001-0 - BD SERVICOS E CONSULTORIA LTDA - NF: 20222</t>
  </si>
  <si>
    <t>ISSQN - REF 1293569/001-1 SINARA ARAUJO COSTA SOCIEDADE INDIVIDUAL DE ADVOCACIA - NF: 20222</t>
  </si>
  <si>
    <t xml:space="preserve">ISSQN - REF - 0162694/001-8 ARTELIVRE PRODUCAO E COMUNICACAO LTDA - NF: 20223 </t>
  </si>
  <si>
    <t>ISSQN - REF 1267900/001-5 ARREDA PRODUCOES E EVENTOS LTDA NF: 20225</t>
  </si>
  <si>
    <t xml:space="preserve">ISSQN - REF 0291131/001-7 ARCO CULTURAL E LTDA - NF:20229 </t>
  </si>
  <si>
    <t>ISSQN - REF: CINTYA JULIANA SOUZA SANTOS DIAS - NF: 1551</t>
  </si>
  <si>
    <t>ISSQN - REF: LARYSSA PEREIRA MARTINS - NF 1584</t>
  </si>
  <si>
    <t>Cobrança ted/doc</t>
  </si>
  <si>
    <t>Coordenação Técnica - Cine Humberto Mauro - Programação e Fomento</t>
  </si>
  <si>
    <t>Coordenação Geral - Cine Humberto Mauro - Programação e Fomento</t>
  </si>
  <si>
    <t>ISSQN referente ao NF 20221 - Leben 108 Produtora de Fiilmes Ltda</t>
  </si>
  <si>
    <t>ISSQN referente ao NF 20227 - Hatari Filmes Ltda</t>
  </si>
  <si>
    <t>ISSQN referente ao RPA 1562 - Rodrigo César Gomes de Freitas</t>
  </si>
  <si>
    <t>Kabum Comércio Eletrônico S.A.</t>
  </si>
  <si>
    <t>05.570.714/0008-25</t>
  </si>
  <si>
    <t>Lita Stantic Producciones AS</t>
  </si>
  <si>
    <t>Crystal Cinematográfica Ltda</t>
  </si>
  <si>
    <t>Remessa Câmbio</t>
  </si>
  <si>
    <t>IOF a Recolher ref. Pagamento via Câmbio - Lita Stantic Producciones</t>
  </si>
  <si>
    <t>Tarifa Envio OPE ref. Pagamento via Câmbio - Lita Stantic Producciones</t>
  </si>
  <si>
    <t>IRRF ref. Pagamento via Câmbio- Lita Stantic Producciones</t>
  </si>
  <si>
    <t>Kalunga S.A.</t>
  </si>
  <si>
    <t>Boleto</t>
  </si>
  <si>
    <t>Conceito A em Audiovisual S.A.</t>
  </si>
  <si>
    <t>73.560.195/0001-05</t>
  </si>
  <si>
    <t>Zeta Filmes Ltda</t>
  </si>
  <si>
    <t>02.469.676/0001-98</t>
  </si>
  <si>
    <t>34.611.163/0001-22</t>
  </si>
  <si>
    <t>Elimar Produções Artísticas Ltda</t>
  </si>
  <si>
    <t>Real Câmbio Turismo Ltda</t>
  </si>
  <si>
    <t>2022/50</t>
  </si>
  <si>
    <t>INSS e INSS Patronal referente ao RPA 1562 de Rodrigo César Gomes de Freitas</t>
  </si>
  <si>
    <t>IRRF referente ao RPA 1562 de Rodrigo César Gomes de Freitas</t>
  </si>
  <si>
    <t xml:space="preserve"> Produtor - Produção Cultural Executiva para execução da pós-produção do 23º FestcurtasBH</t>
  </si>
  <si>
    <t>JAVALI DO MAR EXPERIMENTACOES ARTISTICAS LTDA</t>
  </si>
  <si>
    <t>F.A, Martins Comércio de DVD e Livros Ltda</t>
  </si>
  <si>
    <t>Coordenação Técnica - CHM -  Programação e Fomento (16185-3)</t>
  </si>
  <si>
    <t>Coordenação Geral - CHM -  Programação e Fomento (16185-3)</t>
  </si>
  <si>
    <t xml:space="preserve"> Cleber Jesus Da Silva 10058348654</t>
  </si>
  <si>
    <t xml:space="preserve"> Laryssa Pereira Martins</t>
  </si>
  <si>
    <t>ISSQN referente ao RPA 1637 - Laryssa Pereira Martins</t>
  </si>
  <si>
    <t>IR  referente ao RPA 1637 - Laryssa Pereira Martins</t>
  </si>
  <si>
    <t>INSS e INSS Patronal  referente ao RPA 1637 - Laryssa Pereira Martins</t>
  </si>
  <si>
    <t xml:space="preserve">Comunique-se S/a
</t>
  </si>
  <si>
    <t>04.558.476/0001-01</t>
  </si>
  <si>
    <t>Contratação do serviço de Vigilância Noturna Local, para Casa de Fotografia Câmera Sete, durante a exposição do 2º Prêmio Décio Noviello. Aditivo</t>
  </si>
  <si>
    <t xml:space="preserve"> Inventário Produções Artísticas E Culturais Ltda</t>
  </si>
  <si>
    <t>ISSQN referente a nota fiscal 2022/4 - Inventário Produções Artísticas E Culturais Ltda</t>
  </si>
  <si>
    <t xml:space="preserve">2022/53476 </t>
  </si>
  <si>
    <t>ISSQN referente a nota fiscal 2022/53476 - Consórcio Ótimo de Bilhetagem Eletrônica</t>
  </si>
  <si>
    <t>2022/60733</t>
  </si>
  <si>
    <t>ISSQN referente a nota fiscal 2022/60733 - Cons Operacional de Transporte Coletivo</t>
  </si>
  <si>
    <t>2022/70914</t>
  </si>
  <si>
    <t>ISSQN referente a nota fiscal 2022/70914 - Cons Operacional de Transporte Coletivo</t>
  </si>
  <si>
    <t>2022/73948</t>
  </si>
  <si>
    <t>ISSQN referente a nota fiscal 2022/73948 - Cons Operacional de Transporte Coletivo</t>
  </si>
  <si>
    <t>ISSQN - ANGELA PERES DE OLIVEIRA - NF: 1553</t>
  </si>
  <si>
    <t>ISSQN - 0762604/001-5 - TETRIS LAB PROJETOS LTDA - NF: 20225</t>
  </si>
  <si>
    <t>ISSQN - 0210748/001-4 - MYLENE YOUSSEF A VIEIRA - PRDUCOES E EVENTOS NF: 20226</t>
  </si>
  <si>
    <t>ISSQN - 1207287/001-3 ROMANO COMUNICACAO LTDA - NF:202221</t>
  </si>
  <si>
    <t>ISSQN - 0987750/001-4 - HATARI FILMES LTDA - NF: 20224</t>
  </si>
  <si>
    <t>ISSQN - 0273049/001-3 LEBEN 108 PRODUTORA DE FILMES LTDA - NF: 20222</t>
  </si>
  <si>
    <t>ISSQN - 1359294/001-4 ATENA ARTE E CULTURA LTDA - NF:202223</t>
  </si>
  <si>
    <t>ISSQN - CLAIRE LASOLLE - NF: 23022022</t>
  </si>
  <si>
    <t>ISSQN referente ao RPA 1610 - Angela Peres De Oliveira</t>
  </si>
  <si>
    <t>IR referente ao RPA 1610 - Angela Peres De Oliveira</t>
  </si>
  <si>
    <t>INSS e INSS Patronal referente ao RPA 1610 - Angela Peres De Oliveira</t>
  </si>
  <si>
    <t>ISSQN referente a not - TETRIS LAB PROJETOS LTDAa fiscal 2022/6</t>
  </si>
  <si>
    <t>ISSQN referente a nota fiscal 2022/5 - Atena Arte E Cultura Ltda</t>
  </si>
  <si>
    <t>ISSQN referente a nota fiscal 2022/6- Atena Arte E Cultura Ltda</t>
  </si>
  <si>
    <t>Oliveira Andrade Serviços De Monitoramento De Informações Ltda</t>
  </si>
  <si>
    <t>07.290.137/0001-77</t>
  </si>
  <si>
    <t>2022/132</t>
  </si>
  <si>
    <t xml:space="preserve"> Serviços de clipping de mídia impressa. </t>
  </si>
  <si>
    <t>ISSQN referente a nota fiscal 2022/132 - Oliveira Andrade Serviços De Monitoramento De Informações Ltda</t>
  </si>
  <si>
    <t>ISSQN referente ao RPA 1609 -  Daniel Helvécio Nunes Torres Drumond</t>
  </si>
  <si>
    <t>IR referente ao RPA 1609 -  Daniel Helvécio Nunes Torres Drumond</t>
  </si>
  <si>
    <t>INSS e INSS Patronal referente ao RPA 1609 -  Daniel Helvécio Nunes Torres Drumond</t>
  </si>
  <si>
    <t>ANGELA PERES DE OLIVEIRA</t>
  </si>
  <si>
    <t>Sergio Arruda Felicio</t>
  </si>
  <si>
    <t>ISSQN referente a nota fiscal 2022/6 -Sergio Arruda Felicio</t>
  </si>
  <si>
    <t>ISSQN referente a nota fiscal 2022/15 - Girassolina Produções Ltda</t>
  </si>
  <si>
    <t>Vlaanderen Ltda</t>
  </si>
  <si>
    <t>Associação Pró-Cultura e Promoção das Artes</t>
  </si>
  <si>
    <t>Bruna Gomes Leite</t>
  </si>
  <si>
    <t>CLÁSSICOS EDITORIAL LTDA.</t>
  </si>
  <si>
    <t>BERNARDO BRANDAO DE OLIVEIRA 05319440693</t>
  </si>
  <si>
    <t>Iluminuras Produções Artístico-Culturais Ltda</t>
  </si>
  <si>
    <t>Alpino Linhas e Aviamentos Ltda</t>
  </si>
  <si>
    <t>Modista Têxtil Ltda</t>
  </si>
  <si>
    <t>João Pedro Barbosa Gonçalves Cachopo</t>
  </si>
  <si>
    <t>Royal Têxtil Comércio de Malhas Eireli</t>
  </si>
  <si>
    <t>E. Tecidos Goitacazes Ltda</t>
  </si>
  <si>
    <t>Praxinoscopio Produções Cenográficas Ltda</t>
  </si>
  <si>
    <t>Lucas Ferreira Nogueira 02065538031</t>
  </si>
  <si>
    <t xml:space="preserve">Kaio Cesar Figueiredo Minardi </t>
  </si>
  <si>
    <t>Maurão Couros e Plásticos Ltda</t>
  </si>
  <si>
    <t>Martins Comercio de Tapecaria Ltda</t>
  </si>
  <si>
    <t>Plaspluma Comercial Ltda</t>
  </si>
  <si>
    <t>Cláudia Helena Azevedo Alvarenga</t>
  </si>
  <si>
    <t>Miracle Comércio de Tecidos Ltda</t>
  </si>
  <si>
    <t>Vieira Couro Ltda</t>
  </si>
  <si>
    <t>Mourão Couros e Plásticos Ltda</t>
  </si>
  <si>
    <t>Luminar Comércio de  Tecido Ltda</t>
  </si>
  <si>
    <t>Associação Belas Artes de Prestadores de Serviços Artísiticos Esportivos</t>
  </si>
  <si>
    <t>Sos Dos Fogões Ltda - EPP</t>
  </si>
  <si>
    <t>Plasticos &amp; Company Ltda</t>
  </si>
  <si>
    <t>Ideia Fixa Bijoux</t>
  </si>
  <si>
    <t>Juliana  de Fátima Rodrigues Lisboa Ltda</t>
  </si>
  <si>
    <t>Almac Máquinas de Costuras ltda</t>
  </si>
  <si>
    <t>29.501.000/00001-57</t>
  </si>
  <si>
    <t>08.290.149/0001-64</t>
  </si>
  <si>
    <t>073.214.557-00</t>
  </si>
  <si>
    <t>19.179.475/0001-09</t>
  </si>
  <si>
    <t>18.314.609/0001-09</t>
  </si>
  <si>
    <t>17.583.196/0001-03</t>
  </si>
  <si>
    <t>35.445.973/0001-19</t>
  </si>
  <si>
    <t>37.751.080/0001-27</t>
  </si>
  <si>
    <t>29.618.465/0001-92</t>
  </si>
  <si>
    <t>011.182.957-73</t>
  </si>
  <si>
    <t>289.177.388.85</t>
  </si>
  <si>
    <t>19.197.454/00001-22</t>
  </si>
  <si>
    <t>16.614.265/0001-10</t>
  </si>
  <si>
    <t>08.038.525/0001-28</t>
  </si>
  <si>
    <t>04.151.319/0001-79</t>
  </si>
  <si>
    <t>27.282.282/0001-23</t>
  </si>
  <si>
    <t>Extrato</t>
  </si>
  <si>
    <t>2022/56</t>
  </si>
  <si>
    <t>2022/35</t>
  </si>
  <si>
    <t>2022/894</t>
  </si>
  <si>
    <t>Transferência enviada</t>
  </si>
  <si>
    <t>Compra de 6 kilos de miçangas diversas para figurinos</t>
  </si>
  <si>
    <t>Contratação do profissional Ricardo Appezzato como debatedor para participar da mesa redondaNovos tempos, novas práticas:programação, gestão de equipes e processos colaborativos nas instituições culturais,que acontecerá no dia 6 de novembro das 15h às 17h</t>
  </si>
  <si>
    <t>Ricardo Appezzato</t>
  </si>
  <si>
    <t>Cide importação - Claire Lasolle</t>
  </si>
  <si>
    <t xml:space="preserve">Bruno Gonçalves </t>
  </si>
  <si>
    <t>RENATA FONSECA FELICISSIMO 10665267614</t>
  </si>
  <si>
    <t>091.167.466-78</t>
  </si>
  <si>
    <t>41.515.577/0001-06</t>
  </si>
  <si>
    <t>Serviço de assistente de produção e curadoria</t>
  </si>
  <si>
    <t xml:space="preserve"> Produtor de galerias.</t>
  </si>
  <si>
    <t>ISSQN referente a nota fiscal2022/2 -  Renata Fonseca Felicissimo 10665267614</t>
  </si>
  <si>
    <t>Produtor de galerias.</t>
  </si>
  <si>
    <t>ISSQN referente a nota fiscal2022/3 -  Renata Fonseca Felicissimo 10665267614</t>
  </si>
  <si>
    <t>Chão Da Feira Ltda</t>
  </si>
  <si>
    <t>ISSQN referente a Nota Fiscal 2022/9 - Chão Da Feira Ltda</t>
  </si>
  <si>
    <t>Plotacad Impressão Digital Ltda. - ME</t>
  </si>
  <si>
    <t>ISSQN referente a nota fiscal -2022/69  - Plotacad Impressão Digital Ltda. - ME</t>
  </si>
  <si>
    <t xml:space="preserve">Confis 02/2022 </t>
  </si>
  <si>
    <t>Reemboldo referente ao INSS Retido e Patronal de RPAs 1551 - Cyntia Juliana e 1584 - Laryssa Martins</t>
  </si>
  <si>
    <t>IRRF de RPAs 1551 - Cyntia Juliana e 1584 - Laryssa Martins</t>
  </si>
  <si>
    <t>Coordenação Artística - Cinquentenário Operístico (16376-7)</t>
  </si>
  <si>
    <t>Coordenação Geral - Cinquentenário Operístico (16376-7)</t>
  </si>
  <si>
    <t>Coordenação Técnica - Cinquentenário Operístico (16376-7)</t>
  </si>
  <si>
    <t>Contratação de empresa responsável pelo serviço de manutenção e gerenciamento das atividades virtuais da Temporada de Ópera On-line 2021 :* Gerenciamento dos eventos online de 25 de agosto até dezembro de 2021 *Gerenciamento, registro videográfico e transmissão de 3 eventos (agosto, setembro ou outubro e dezembro) *Veiculação de 5 episódios de podcast * Monstra de Cinema e Ópera -4 mesas de debates que acontecerão na plataforma do Cine Humberto Mauro + e que deverão ser embedadas no site da Temporada de Ópera, onde a operação da transmissão não será de responsabilidade da empresa contratada, apenas colocar o link no site da Temporada com datas a serem definidas entre setembro e dezembro.</t>
  </si>
  <si>
    <t>Contratação de Mediador / Debatedora Flavia Furtado para integrar a Mesa 1 – Ópera, Cinema e cultura popular Que fará parte da programação da mostra Cinema e Ópera que acontece entre os dias 05 e 25 de outubro, transmitida pelo Youtube da Fundação Clóvis Salgado e retransmitido pela plataforma Cine Humberto Mauro Mais.</t>
  </si>
  <si>
    <t>Contratação da Mediadora/Debatedora Bruna Leite para integrar a Mesa 2 – Diversidade, reconhecimento - Os trabalhadores e o público da ópera na programação da mostra Cinema e Ópera que acontece entre os dias 05 e 25 de outubro. O debate da História Permanente do Cinema Especial Cinema e Ópera acontecerá no dia 13/10, às 19h e será transmitido pelo Youtube da Fundação Clóvis Salgado e retransmitido pela plataforma Cine Humberto Mauro Mais - com, em média, 1h30 de duração.</t>
  </si>
  <si>
    <t>Contratação do profissional Nelson Kunze como Mediador dia 23 de Outubro | 15 às 17h -Conversa 2 com João Guilherme Ripper</t>
  </si>
  <si>
    <t>ISS NF 2022/13 - Girassolina Produções Ltda</t>
  </si>
  <si>
    <t>ISS NF 2022/35 - HB Audiovisual Ltda</t>
  </si>
  <si>
    <t>ISS NF 2022/5 - Tradusom Tradução e Sonorização Ltda</t>
  </si>
  <si>
    <t>ISS NF 2022/44 - MW Viagens Inteligentes e Operadora e Agência Digital Ltda</t>
  </si>
  <si>
    <t>ISS NF 2022/45 - MW Viagens Inteligentes e Operadora e Agência Digital Ltda</t>
  </si>
  <si>
    <t>ISS NF 2022/46 - MW Viagens Inteligentes e Operadora e Agência Digital Ltda</t>
  </si>
  <si>
    <t>ISS NF 2022/894 - Administradora de Hoteis Cheverny Ltda</t>
  </si>
  <si>
    <t>ISS NF 2022/895 - Administradora de Hoteis Cheverny Ltda</t>
  </si>
  <si>
    <t>ISS NF 2022/10 - Murillo Corrêa e Cia Som e Luz Ltda</t>
  </si>
  <si>
    <t>ISS RPA 1554 - Márcio Massiere Carneiro</t>
  </si>
  <si>
    <t>ISS RPA 1561 - Luciana Monteiro Campelo</t>
  </si>
  <si>
    <t>ISS RPA 1569 - Ramon Nascimento Mundin</t>
  </si>
  <si>
    <t>ISS RPA 1585 - Joao Guilherme Ripper Vianna</t>
  </si>
  <si>
    <t>ISS RPA 1586 - João Luiz de Abreu Sampaio</t>
  </si>
  <si>
    <t>ISS RPA 1588 - Paulo Roberto Ferraz Von Zuben</t>
  </si>
  <si>
    <t>ISS RPA 1591 - Yuri Radtke Colossale</t>
  </si>
  <si>
    <t>ISS RPA 1592 - Livia Sabbag da Silva Ramos</t>
  </si>
  <si>
    <t>ISS NF 273 - Vlaanderen Produções Culturais</t>
  </si>
  <si>
    <t>ISS NF 315 - Iluminuras Produções Artistico-Culturais Ltda</t>
  </si>
  <si>
    <t>ISS NF 317 - Iluminuras Produções Artistico-Culturais Ltda</t>
  </si>
  <si>
    <t>ISS NF 371 - S P Bizzeti Produções Culturais Ltda</t>
  </si>
  <si>
    <t>2 serviços de afinação de piano para os concertos dos dias 22 e 23/02,‘’Sinfônica e Lírico em Concerto’’ em homenagem a Villa-Lobos no grande teatro cemig Palácio das Artes.</t>
  </si>
  <si>
    <t>Profissional Nelson Kunze - Revista Concerto para criação de Série de 5 episódios de podcast (conteúdo em áudio) para ser disponibilizado durante a Temporada, com cerca de 45 minutos de duração cada.</t>
  </si>
  <si>
    <t>Contratação do Mediador / Debatedor Joao Cachopo para integrar a mesa 3 – Ópera: Arte Viva! Arte integrada! Que fará parte da programação da mostra Cinema e Ópera que acontece entre os dias 05 e 25 de outubro, transmitida pelo Youtube da Fundação Clóvis Salgado e retransmitido pela plataforma Cine Humberto Mauro Mais.</t>
  </si>
  <si>
    <t>IOF a Recolher ref. Pagamento via Câmbio - João Pedro B. G. Cachopo</t>
  </si>
  <si>
    <t>IRRF ref. Pagamento via Câmbio - João Pedro B. G. Cachopo</t>
  </si>
  <si>
    <t>Tarifa remessa ref.  Pagamento via Câmbio - João Pedro B. G. Cachopo</t>
  </si>
  <si>
    <t>Contratação de Lucas Nogueira como solista.</t>
  </si>
  <si>
    <t>Cofins ref. Pagamento via Câmbio - João Pedro B. G. Cachopo</t>
  </si>
  <si>
    <t>Compra de materiais diversos de aviamento conforme lista em anexo.</t>
  </si>
  <si>
    <t xml:space="preserve">Contratação de 1 assistente de produção, 1 assistente de compras e 1 assistente de elenco. </t>
  </si>
  <si>
    <t>Compra de Caldeirão 40:Altura: 37cmDiâmetro: 40cmLargura: 42 cmComprimento: 51cmCapacidade: 45 Litros (modelo na foto em anexo) 1 Registro e 1 mangueira para gás para o fogão das fotos em anexo.</t>
  </si>
  <si>
    <t>Coordenação Artística - Cinquentenário Operístico</t>
  </si>
  <si>
    <t xml:space="preserve">Coordenação Geral - Cinquentenário Operístico </t>
  </si>
  <si>
    <t>Coordenação Técnica - Cinquentenário Operístico</t>
  </si>
  <si>
    <t>Contratação de assistente de produção, período de 21/02 a 21/06/2022, remoto e presencial de acordo com a necessidade da Gerência de Produção da FCS.</t>
  </si>
  <si>
    <t>Contratação da profissional Cláudia Alvarenga para participar como mediadorado evento realizado no dia 27de novembro das 15h às 16h30.</t>
  </si>
  <si>
    <t>INSS retido em folha do mês 03/2022</t>
  </si>
  <si>
    <t>2022/78560</t>
  </si>
  <si>
    <t>ISSQN referente a nota fiscal 2022/78560 - Cons Operacional de Transporte Coletivo</t>
  </si>
  <si>
    <t>2022/77118</t>
  </si>
  <si>
    <t>ISSQN referente a nota fiscal 2022/77118- Consórcio Ótimo de Bilhetagem Eletrônica</t>
  </si>
  <si>
    <t>2022/89010</t>
  </si>
  <si>
    <t>ISSQN referente a nota fiscal 2022/89010 - Cons Operacional de Transporte Coletivo</t>
  </si>
  <si>
    <t>IR retido férias Gerente de Projetos</t>
  </si>
  <si>
    <t>IR retido férias Diretor Financeiro</t>
  </si>
  <si>
    <t>IR retido férias Presidente</t>
  </si>
  <si>
    <t>Compra de materiais diversos de aviamento</t>
  </si>
  <si>
    <t>Contratação de um sistema de gestão acadêmica com, hospedagem em nuvem, para monitoramento e acompanhamento das atividades complementares e demais atividades de Secretaria Acadêmica do CEFART no ano de 2021.  Aditivo</t>
  </si>
  <si>
    <t>Processo 1501 - Softwares De Gestão Ltda</t>
  </si>
  <si>
    <t>Tabela 11 - Lista de Trabalhadores e Estagiários com Vínculo ao Contrato de Gestão em 2022</t>
  </si>
  <si>
    <t>Superintendente de Auditoria</t>
  </si>
  <si>
    <t xml:space="preserve">Presidente </t>
  </si>
  <si>
    <t xml:space="preserve">40 hs </t>
  </si>
  <si>
    <t>Appa</t>
  </si>
  <si>
    <t>Diretor Financeiro</t>
  </si>
  <si>
    <t>Coordenador Administrativo</t>
  </si>
  <si>
    <t>Analista Financeiro Pleno</t>
  </si>
  <si>
    <t>Auxiliar de Serviços Gerais</t>
  </si>
  <si>
    <t>Gerente de Projetos: Produção Artística</t>
  </si>
  <si>
    <t>Produtor Cultural: Produção Artística</t>
  </si>
  <si>
    <t>Montador DIART</t>
  </si>
  <si>
    <t>Gerente de Projetos: Programação Artística</t>
  </si>
  <si>
    <t>Produtor Cultural: Programação Artística</t>
  </si>
  <si>
    <t>Montador DIPRO</t>
  </si>
  <si>
    <t>Gerente de Projetos: Formação Artística e Tecnológica</t>
  </si>
  <si>
    <t>Assessor Pedagógico: Formação Artística e Tecnológica</t>
  </si>
  <si>
    <t>Músico</t>
  </si>
  <si>
    <t xml:space="preserve">Regente Assistente </t>
  </si>
  <si>
    <t>Pianista</t>
  </si>
  <si>
    <t>Arquivista</t>
  </si>
  <si>
    <t>Músico Cantor</t>
  </si>
  <si>
    <t>Analista de RH</t>
  </si>
  <si>
    <t>Bailarina</t>
  </si>
  <si>
    <t>Bailarino</t>
  </si>
  <si>
    <t xml:space="preserve">Produtora Cultural </t>
  </si>
  <si>
    <t>Fabíola Bruno do Couto</t>
  </si>
  <si>
    <t>Fernando Antonio Costa de Assis</t>
  </si>
  <si>
    <t>Fernanda Aparecida Elias Batista</t>
  </si>
  <si>
    <t>Andréia Aparecida de Paula</t>
  </si>
  <si>
    <t>Ariadna Fernandes</t>
  </si>
  <si>
    <t>Cristiano Gomes da Rocha</t>
  </si>
  <si>
    <t xml:space="preserve">Elias Magalhães Moreira </t>
  </si>
  <si>
    <t>Indaiara Silva Santos Patrocínio</t>
  </si>
  <si>
    <t>Maria da Penha Vasconcelos Batista Sabeti</t>
  </si>
  <si>
    <t>Mariana Correa de Oliveira</t>
  </si>
  <si>
    <t>Silvia Maurício de Souza Neves</t>
  </si>
  <si>
    <t>Anahi poty Corteletti Jimenez</t>
  </si>
  <si>
    <t>Eliatrice Gisschewski Souza</t>
  </si>
  <si>
    <t>Maira Campos de Freitas Lucas</t>
  </si>
  <si>
    <t>714.928.106-06</t>
  </si>
  <si>
    <t>504.353.456-72</t>
  </si>
  <si>
    <t xml:space="preserve">014.275.836-17 </t>
  </si>
  <si>
    <t>067.000.236-45</t>
  </si>
  <si>
    <t>102.562.506-42</t>
  </si>
  <si>
    <t>954.757.026-91</t>
  </si>
  <si>
    <t>694.430.171-72</t>
  </si>
  <si>
    <t>30 hs</t>
  </si>
  <si>
    <t>20 hs</t>
  </si>
  <si>
    <t>FCS</t>
  </si>
  <si>
    <t>Bárbara Cristina de Sousa Maia</t>
  </si>
  <si>
    <t>107.034.856-28</t>
  </si>
  <si>
    <t>Coordenadora de Comunicação</t>
  </si>
  <si>
    <t>raquek Dornelas da Costa</t>
  </si>
  <si>
    <t>Ludmilla Ferrara Moraes</t>
  </si>
  <si>
    <t>108.344.466-26</t>
  </si>
  <si>
    <t>Renzo Albierre da Costa</t>
  </si>
  <si>
    <t>085.709.626-57</t>
  </si>
  <si>
    <t xml:space="preserve">Krypton Serviços Contábeis S. S.  </t>
  </si>
  <si>
    <t>ISSQN referente a nota fiscal 2022/1240 - F6 Sistemas De Informatica Ltda</t>
  </si>
  <si>
    <t>Processo  1371 - F6 Sistemas De Informatica Ltda</t>
  </si>
  <si>
    <t>Reembolso do INSS e INSS Patronal ref.  RPA 1554 - Márcio Massiere Carneiro</t>
  </si>
  <si>
    <t>Reembolso do INSS e INSS Patronal ref.  RPA 1561 - Luciana Monteiro Campelo</t>
  </si>
  <si>
    <t>Reembolso do INSS e INSS Patronal ref. RPA 1569 - Ramon Nascimento Mundin</t>
  </si>
  <si>
    <t>Reembolso do INSS e INSS Patronal ref. RPA 1585 - Joao Guilherme Ripper Vianna</t>
  </si>
  <si>
    <t>Reembolso do INSS e INSS Patronal ref. RPA 1586 - João Luiz de Abreu Sampaio</t>
  </si>
  <si>
    <t>Reembolso do INSS e INSS Patronal ref. RPA 1588 - Paulo Roberto Ferraz Von Zuben</t>
  </si>
  <si>
    <t>Reembolso do INSS e INSS Patronal ref.  RPA 1591 - Yuri Radtke Colossale</t>
  </si>
  <si>
    <t>Reembolso do INSS e INSS Patronal ref. RPA 1592 - Livia Sabbag da Silva Ramos</t>
  </si>
  <si>
    <t>Curadoria e Pesquisa da Mostra de Cinema e Ópera da Temporada de Ópera online 2021. Descrição completa na proposta</t>
  </si>
  <si>
    <t>Reembolso do INSS e INSS Patronal ref. RPA 1587 - Marcos Santos Mota</t>
  </si>
  <si>
    <t>Reembolso do IRRF ref.  RPA 1561 - Luciana Monteiro Campelo</t>
  </si>
  <si>
    <t>Reembolso do IRRF ref. RPA 1569 - Ramon Nascimento Mundin</t>
  </si>
  <si>
    <t>Reembolso do IRRF ref. RPA 1586 - João Luiz de Abreu Sampaio</t>
  </si>
  <si>
    <t>Reembolso do IRRF ref.  RPA 1554 - Márcio Massiere Carneiro</t>
  </si>
  <si>
    <t>PCC ref. NF 2022/5 - Tradusom Tradução e Sonorização Ltda</t>
  </si>
  <si>
    <t>IRRF ref. NF 2022/5 - Tradusom Tradução e Sonorização Ltda</t>
  </si>
  <si>
    <t>Reemboldo referente ao INSS Retido e Patronal de RPAs 1578 - Suellen Silva Araújo Magalhães</t>
  </si>
  <si>
    <t>Reemboldo referente ao INSS Retido e Patronal de RPAs 1579 - Natália Fernandes Azevedo Barbosa</t>
  </si>
  <si>
    <t>Reemboldo referente ao INSS Retido e Patronal de RPAs 1590 - Diogo Veira de Melo</t>
  </si>
  <si>
    <t>Reemboldo referente ao INSS Retido e Patronal de RPAs 1593 - Dominick Lattuada</t>
  </si>
  <si>
    <t xml:space="preserve">Reemboldo referente ao INSS Retido e Patronal de RPAs 1594 - Luiza Poeiras </t>
  </si>
  <si>
    <t>Reemboldo referente ao INSS Retido e Patronal de RPAs 1594 - Brenno Theotonio</t>
  </si>
  <si>
    <t>Reemboldo referente ao INSS Retido e Patronal de RPAs 1596 - Bianca Furtado Penha</t>
  </si>
  <si>
    <t>Reemboldo referente ao INSS Retido e Patronal de RPAs 1597 - Daniela Coelho Brandão</t>
  </si>
  <si>
    <t>IRRF de RPA 1579 - Natália Fernandes Azevedo Barbosa</t>
  </si>
  <si>
    <t>IRRF de RPA 1590 - Diogo Veira de Melo</t>
  </si>
  <si>
    <t>IRRF de RPAs 1593 - Dominick Lattuada</t>
  </si>
  <si>
    <t xml:space="preserve">IRRF de RPAs 1594 - Luiza Poeiras </t>
  </si>
  <si>
    <t>IRRF de RPAs 1594 - Brenno Theotonio</t>
  </si>
  <si>
    <t>IRRF  de RPAs 1596 - Bianca Furtado Penha</t>
  </si>
  <si>
    <t>IRRF de RPAs 1597 - Daniela Coelho Brandão</t>
  </si>
  <si>
    <t>Reembolso do INSS e INSS Patronal ref.  RPA 1553 - Angela Peres de Oliveira</t>
  </si>
  <si>
    <t>IRRF ref.  RPA 1553 - Angela Peres de Oliveira</t>
  </si>
  <si>
    <t>Presidente</t>
  </si>
  <si>
    <t>CPF 067.186.996-59</t>
  </si>
  <si>
    <t>Para este 3º ano do Programa de Trabalho Contrato de Gestão 05/2019 está previsto desembolsos que totalizam R$ 7.639.859,74 (sete milhões, seiscentos e trinta e nove mil, oitocentos e cinquenta e nove reais e setenta e quatro centavos. 
Estava previsto para o mês de fevereiro um repasse de R$ 2.620.189,07 (dois milhões, seicentos e vinte mil, oitocentos e oitenta e nove reais e sete centavos). Este valor, foi repassado  em 03 aportes; nos dias 07/02, 07 e 23/03.Os rendimentos de aplicações financeiras desde o início do Contrato de Gestão até o momento, somam o montante de R$  70.268,75. 
Do valor bruto mensal são deduzidos todos os impostos incidentes - IRRF, IOF, COFINS sobre aplicações financeiras - e o valor líquido é transferido, posteriormente, para Conta Reserva para compor os recursos financeiros do período. 
Os gastos realizados neste trismestre, ficaram dentro do esperado para as metas estipuladas. As equipes de profissionais que atuam diretamente na parte finalística das áreas da Fundação, tais como montadores, produtores, iluminadores, técnica em Acervo e técnica em Higienização dentre outros, foram mantidas. Contratação de prestadores de serviços, aquisição de diversos produtos e insumos, para realização das atividades em atendimento aos indicadores e metas foram realizados e integram esse relatório de acordo com os lançamentos do Diário e Comprometido.</t>
  </si>
  <si>
    <t>Retenções contratação da monitora Nathalia Araujo Marques para acompanhamento do público durante visitação na exposição dos artistas Erre Erre e João Angelini, que fazem parte do 2º Prêmio Décio Noviello nas galerias Genesco Murta e Arlinda Correia Lima, no período de 25 de janeiro de 2022 a 12 de março de 2022, no Palácio das Artes. Acerto proporcional ao tempo trabalhado (25/01/22 a 09/02/22).</t>
  </si>
  <si>
    <t>Processo 1717 - Eventos Gv Eireli</t>
  </si>
  <si>
    <t>Contratação de carro executivo para visita técnica e reconhecimento de campo do novo lugar de montagem do espetáculo da ópera, considerando trecho BH x Ouro Preto x BH dia 07/04 - Saída Palácio das Artes às 7 hs chegada na Igreja São Francisco em Ouro Preto e retorno entre 12:30 e 13h30 no mesmo dia.</t>
  </si>
  <si>
    <t>Processo 3364 - Fábio De Paula Fiorini 48373214615</t>
  </si>
  <si>
    <t>Processo 2749 - Sergio Arruda Felicio</t>
  </si>
  <si>
    <t>Processo 1134 - Arco Cultural Ltda</t>
  </si>
  <si>
    <t>A transferência dos rendimentos apurados em função da aplicação financeira do saldo em conta da movimentação do III aditivo Modernismo, foi e será feita, para a conta Reserva aberta vinculada ao Contrato de Gestão, afim de economizar as despesas de tarifas de manunteção cobradas pelo banco.Neste período foram realizadas duas transferências destes rendimentos referente aos meses de janeiro e fevereiro de 2022: R$ 1.279,25 em 08/03 e R$ 5.479,99 em 25/03/2022.</t>
  </si>
  <si>
    <t>Processo 2523 - DAMASCO COMUNICACAO EIRELI</t>
  </si>
  <si>
    <t>Serviços administrativos em apoio ao setor de comunicação da APPA</t>
  </si>
  <si>
    <t>Valor a ser deduzido referente salário, encargos e benefícios dos bailarinos não contratados - mês janeiro/2022</t>
  </si>
  <si>
    <t>Valor a ser deduzido referente salário, encargos e benefícios dos bailarinos não contratados - mês janeiro/2024</t>
  </si>
  <si>
    <t>Valor a ser deduzido referente salário, encargos e benefícios dos bailarinos não contratados - mês janeiro/2023</t>
  </si>
  <si>
    <t>Belo Horizonte, 11  de  abril   de  2022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</si>
</sst>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R$&quot;\ * #,##0.00_-;\-&quot;R$&quot;\ * #,##0.00_-;_-&quot;R$&quot;\ * &quot;-&quot;??_-;_-@_-"/>
    <numFmt numFmtId="43" formatCode="_-* #,##0.00_-;\-* #,##0.00_-;_-* &quot;-&quot;??_-;_-@_-"/>
    <numFmt numFmtId="164" formatCode="_(&quot;R$ &quot;* #,##0.00_);_(&quot;R$ &quot;* \(#,##0.00\);_(&quot;R$ &quot;* &quot;-&quot;??_);_(@_)"/>
    <numFmt numFmtId="165" formatCode="_(* #,##0.00_);_(* \(#,##0.00\);_(* &quot;-&quot;??_);_(@_)"/>
    <numFmt numFmtId="166" formatCode="dd/mm/yy;@"/>
    <numFmt numFmtId="167" formatCode="[$-416]mmm\-yy;@"/>
  </numFmts>
  <fonts count="46" x14ac:knownFonts="1">
    <font>
      <sz val="10"/>
      <name val="Arial"/>
    </font>
    <font>
      <sz val="11"/>
      <color theme="1"/>
      <name val="Calibri"/>
      <family val="2"/>
      <scheme val="minor"/>
    </font>
    <font>
      <sz val="10"/>
      <name val="Arial"/>
      <family val="2"/>
    </font>
    <font>
      <sz val="10"/>
      <name val="Arial"/>
      <family val="2"/>
    </font>
    <font>
      <b/>
      <sz val="12"/>
      <name val="Arial"/>
      <family val="2"/>
    </font>
    <font>
      <b/>
      <sz val="11"/>
      <name val="Arial"/>
      <family val="2"/>
    </font>
    <font>
      <sz val="10"/>
      <name val="Times New Roman"/>
      <family val="1"/>
    </font>
    <font>
      <b/>
      <u/>
      <sz val="10"/>
      <name val="Arial"/>
      <family val="2"/>
    </font>
    <font>
      <b/>
      <u/>
      <sz val="14"/>
      <name val="Arial"/>
      <family val="2"/>
    </font>
    <font>
      <sz val="11"/>
      <name val="Arial"/>
      <family val="2"/>
    </font>
    <font>
      <b/>
      <sz val="10"/>
      <name val="Arial"/>
      <family val="2"/>
    </font>
    <font>
      <b/>
      <sz val="9"/>
      <name val="Arial"/>
      <family val="2"/>
    </font>
    <font>
      <sz val="9"/>
      <name val="Arial"/>
      <family val="2"/>
    </font>
    <font>
      <sz val="8"/>
      <name val="Arial"/>
      <family val="2"/>
    </font>
    <font>
      <b/>
      <sz val="8"/>
      <name val="Arial"/>
      <family val="2"/>
    </font>
    <font>
      <sz val="12"/>
      <name val="Arial"/>
      <family val="2"/>
    </font>
    <font>
      <sz val="10"/>
      <name val="Arial Narrow"/>
      <family val="2"/>
    </font>
    <font>
      <b/>
      <sz val="16"/>
      <name val="Arial"/>
      <family val="2"/>
    </font>
    <font>
      <b/>
      <sz val="7"/>
      <name val="Arial"/>
      <family val="2"/>
    </font>
    <font>
      <sz val="7"/>
      <name val="Arial"/>
      <family val="2"/>
    </font>
    <font>
      <sz val="7.8"/>
      <name val="Arial"/>
      <family val="2"/>
    </font>
    <font>
      <b/>
      <sz val="7.8"/>
      <name val="Arial"/>
      <family val="2"/>
    </font>
    <font>
      <b/>
      <i/>
      <sz val="8"/>
      <name val="Arial"/>
      <family val="2"/>
    </font>
    <font>
      <b/>
      <sz val="10"/>
      <name val="Times New Roman"/>
      <family val="1"/>
    </font>
    <font>
      <i/>
      <sz val="16"/>
      <color indexed="10"/>
      <name val="Arial"/>
      <family val="2"/>
    </font>
    <font>
      <b/>
      <sz val="14"/>
      <name val="Arial"/>
      <family val="2"/>
    </font>
    <font>
      <sz val="14"/>
      <name val="Arial"/>
      <family val="2"/>
    </font>
    <font>
      <sz val="10"/>
      <name val="Arial"/>
      <family val="2"/>
    </font>
    <font>
      <sz val="11"/>
      <color theme="1"/>
      <name val="Calibri"/>
      <family val="2"/>
      <scheme val="minor"/>
    </font>
    <font>
      <sz val="8"/>
      <color theme="1"/>
      <name val="Arial"/>
      <family val="2"/>
    </font>
    <font>
      <sz val="11"/>
      <color theme="1"/>
      <name val="Arial"/>
      <family val="2"/>
    </font>
    <font>
      <sz val="10"/>
      <color rgb="FFFF0000"/>
      <name val="Arial"/>
      <family val="2"/>
    </font>
    <font>
      <sz val="9"/>
      <color theme="1"/>
      <name val="Arial"/>
      <family val="2"/>
    </font>
    <font>
      <sz val="9"/>
      <color theme="1" tint="4.9989318521683403E-2"/>
      <name val="Arial"/>
      <family val="2"/>
    </font>
    <font>
      <sz val="9"/>
      <color rgb="FF000000"/>
      <name val="Arial"/>
      <family val="2"/>
    </font>
    <font>
      <b/>
      <sz val="11"/>
      <color theme="1"/>
      <name val="Arial"/>
      <family val="2"/>
    </font>
    <font>
      <b/>
      <sz val="9"/>
      <color theme="0"/>
      <name val="Arial"/>
      <family val="2"/>
    </font>
    <font>
      <sz val="8"/>
      <name val="Arial"/>
      <family val="2"/>
    </font>
    <font>
      <sz val="10"/>
      <color theme="1"/>
      <name val="Arial"/>
      <family val="2"/>
    </font>
    <font>
      <b/>
      <sz val="10"/>
      <color theme="1"/>
      <name val="Arial"/>
      <family val="2"/>
    </font>
    <font>
      <sz val="7"/>
      <color theme="1"/>
      <name val="Arial"/>
      <family val="2"/>
    </font>
    <font>
      <b/>
      <sz val="17"/>
      <color theme="1"/>
      <name val="Arial"/>
      <family val="2"/>
    </font>
    <font>
      <b/>
      <sz val="8"/>
      <color theme="1"/>
      <name val="Arial"/>
      <family val="2"/>
    </font>
    <font>
      <sz val="8"/>
      <color rgb="FF000000"/>
      <name val="Arial"/>
      <family val="2"/>
    </font>
    <font>
      <sz val="11"/>
      <color indexed="8"/>
      <name val="Calibri"/>
      <family val="2"/>
      <scheme val="minor"/>
    </font>
    <font>
      <sz val="11"/>
      <color theme="1"/>
      <name val="Arial"/>
      <family val="2"/>
    </font>
  </fonts>
  <fills count="1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rgb="FFFFFFFF"/>
        <bgColor rgb="FFFFFFFF"/>
      </patternFill>
    </fill>
    <fill>
      <patternFill patternType="solid">
        <fgColor theme="0"/>
        <bgColor theme="0"/>
      </patternFill>
    </fill>
    <fill>
      <patternFill patternType="solid">
        <fgColor theme="0"/>
        <bgColor rgb="FFBFBFBF"/>
      </patternFill>
    </fill>
    <fill>
      <patternFill patternType="solid">
        <fgColor theme="0"/>
        <bgColor rgb="FFFFFFFF"/>
      </patternFill>
    </fill>
  </fills>
  <borders count="67">
    <border>
      <left/>
      <right/>
      <top/>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top/>
      <bottom style="medium">
        <color indexed="64"/>
      </bottom>
      <diagonal/>
    </border>
    <border>
      <left/>
      <right/>
      <top style="medium">
        <color indexed="64"/>
      </top>
      <bottom/>
      <diagonal/>
    </border>
    <border>
      <left/>
      <right/>
      <top style="double">
        <color indexed="64"/>
      </top>
      <bottom/>
      <diagonal/>
    </border>
    <border>
      <left/>
      <right/>
      <top/>
      <bottom style="double">
        <color indexed="64"/>
      </bottom>
      <diagonal/>
    </border>
    <border>
      <left style="thin">
        <color indexed="64"/>
      </left>
      <right style="thin">
        <color indexed="64"/>
      </right>
      <top style="medium">
        <color indexed="64"/>
      </top>
      <bottom style="medium">
        <color indexed="64"/>
      </bottom>
      <diagonal/>
    </border>
    <border>
      <left/>
      <right/>
      <top style="thin">
        <color indexed="64"/>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double">
        <color indexed="64"/>
      </right>
      <top/>
      <bottom/>
      <diagonal/>
    </border>
    <border>
      <left/>
      <right style="double">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thin">
        <color auto="1"/>
      </left>
      <right/>
      <top style="medium">
        <color auto="1"/>
      </top>
      <bottom style="thin">
        <color auto="1"/>
      </bottom>
      <diagonal/>
    </border>
    <border>
      <left/>
      <right style="thin">
        <color indexed="64"/>
      </right>
      <top style="thin">
        <color indexed="64"/>
      </top>
      <bottom style="medium">
        <color auto="1"/>
      </bottom>
      <diagonal/>
    </border>
    <border>
      <left style="thin">
        <color auto="1"/>
      </left>
      <right/>
      <top style="thin">
        <color auto="1"/>
      </top>
      <bottom style="medium">
        <color auto="1"/>
      </bottom>
      <diagonal/>
    </border>
    <border>
      <left/>
      <right/>
      <top style="double">
        <color indexed="64"/>
      </top>
      <bottom style="thin">
        <color indexed="64"/>
      </bottom>
      <diagonal/>
    </border>
    <border>
      <left/>
      <right style="double">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right style="thin">
        <color indexed="64"/>
      </right>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dotted">
        <color indexed="64"/>
      </left>
      <right style="thin">
        <color indexed="64"/>
      </right>
      <top style="medium">
        <color indexed="64"/>
      </top>
      <bottom style="medium">
        <color indexed="64"/>
      </bottom>
      <diagonal/>
    </border>
    <border>
      <left style="dotted">
        <color indexed="64"/>
      </left>
      <right style="thin">
        <color indexed="64"/>
      </right>
      <top style="medium">
        <color indexed="64"/>
      </top>
      <bottom/>
      <diagonal/>
    </border>
    <border>
      <left style="dotted">
        <color indexed="64"/>
      </left>
      <right style="thin">
        <color indexed="64"/>
      </right>
      <top/>
      <bottom/>
      <diagonal/>
    </border>
    <border>
      <left style="thin">
        <color indexed="64"/>
      </left>
      <right/>
      <top/>
      <bottom/>
      <diagonal/>
    </border>
    <border>
      <left style="thin">
        <color indexed="64"/>
      </left>
      <right/>
      <top/>
      <bottom style="medium">
        <color indexed="64"/>
      </bottom>
      <diagonal/>
    </border>
    <border>
      <left/>
      <right/>
      <top/>
      <bottom style="double">
        <color rgb="FF000000"/>
      </bottom>
      <diagonal/>
    </border>
    <border>
      <left/>
      <right/>
      <top style="double">
        <color rgb="FF000000"/>
      </top>
      <bottom style="double">
        <color rgb="FF000000"/>
      </bottom>
      <diagonal/>
    </border>
    <border>
      <left/>
      <right style="hair">
        <color rgb="FF000000"/>
      </right>
      <top style="double">
        <color rgb="FF000000"/>
      </top>
      <bottom style="double">
        <color rgb="FF000000"/>
      </bottom>
      <diagonal/>
    </border>
    <border>
      <left/>
      <right/>
      <top style="double">
        <color rgb="FF000000"/>
      </top>
      <bottom style="thin">
        <color rgb="FF000000"/>
      </bottom>
      <diagonal/>
    </border>
    <border>
      <left/>
      <right style="hair">
        <color rgb="FF000000"/>
      </right>
      <top/>
      <bottom style="thin">
        <color rgb="FF000000"/>
      </bottom>
      <diagonal/>
    </border>
    <border>
      <left/>
      <right/>
      <top style="thin">
        <color rgb="FF000000"/>
      </top>
      <bottom style="thin">
        <color rgb="FF000000"/>
      </bottom>
      <diagonal/>
    </border>
    <border>
      <left/>
      <right/>
      <top/>
      <bottom style="thin">
        <color rgb="FF000000"/>
      </bottom>
      <diagonal/>
    </border>
    <border>
      <left style="thin">
        <color rgb="FF000000"/>
      </left>
      <right style="thin">
        <color rgb="FF000000"/>
      </right>
      <top/>
      <bottom/>
      <diagonal/>
    </border>
    <border>
      <left/>
      <right style="thin">
        <color rgb="FF000000"/>
      </right>
      <top/>
      <bottom/>
      <diagonal/>
    </border>
    <border>
      <left style="dotted">
        <color indexed="64"/>
      </left>
      <right style="dotted">
        <color indexed="64"/>
      </right>
      <top/>
      <bottom style="thin">
        <color indexed="64"/>
      </bottom>
      <diagonal/>
    </border>
    <border>
      <left style="thin">
        <color rgb="FF000000"/>
      </left>
      <right style="thin">
        <color rgb="FF000000"/>
      </right>
      <top style="thin">
        <color rgb="FF000000"/>
      </top>
      <bottom style="thin">
        <color rgb="FF000000"/>
      </bottom>
      <diagonal/>
    </border>
    <border>
      <left/>
      <right/>
      <top/>
      <bottom style="medium">
        <color rgb="FF000000"/>
      </bottom>
      <diagonal/>
    </border>
    <border>
      <left/>
      <right/>
      <top style="medium">
        <color rgb="FF000000"/>
      </top>
      <bottom style="medium">
        <color rgb="FF000000"/>
      </bottom>
      <diagonal/>
    </border>
    <border>
      <left/>
      <right/>
      <top style="medium">
        <color auto="1"/>
      </top>
      <bottom style="medium">
        <color rgb="FF000000"/>
      </bottom>
      <diagonal/>
    </border>
    <border>
      <left/>
      <right style="hair">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rgb="FF000000"/>
      </left>
      <right style="thin">
        <color rgb="FF000000"/>
      </right>
      <top/>
      <bottom style="thin">
        <color rgb="FF000000"/>
      </bottom>
      <diagonal/>
    </border>
  </borders>
  <cellStyleXfs count="22">
    <xf numFmtId="0" fontId="0"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7" fillId="0" borderId="0"/>
    <xf numFmtId="0" fontId="2" fillId="0" borderId="0"/>
    <xf numFmtId="0" fontId="28"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 fillId="0" borderId="0"/>
    <xf numFmtId="165" fontId="1" fillId="0" borderId="0" applyFont="0" applyFill="0" applyBorder="0" applyAlignment="0" applyProtection="0"/>
    <xf numFmtId="0" fontId="30" fillId="0" borderId="0"/>
    <xf numFmtId="43" fontId="30" fillId="0" borderId="0" applyFont="0" applyFill="0" applyBorder="0" applyAlignment="0" applyProtection="0"/>
    <xf numFmtId="0" fontId="44" fillId="0" borderId="0"/>
    <xf numFmtId="0" fontId="45" fillId="0" borderId="0"/>
    <xf numFmtId="43" fontId="30" fillId="0" borderId="0" applyFont="0" applyFill="0" applyBorder="0" applyAlignment="0" applyProtection="0"/>
    <xf numFmtId="44" fontId="30" fillId="0" borderId="0" applyFont="0" applyFill="0" applyBorder="0" applyAlignment="0" applyProtection="0"/>
  </cellStyleXfs>
  <cellXfs count="752">
    <xf numFmtId="0" fontId="0" fillId="0" borderId="0" xfId="0"/>
    <xf numFmtId="0" fontId="0" fillId="2" borderId="0" xfId="0" applyFill="1"/>
    <xf numFmtId="0" fontId="3" fillId="2" borderId="0" xfId="0" applyFont="1" applyFill="1"/>
    <xf numFmtId="0" fontId="10" fillId="2" borderId="0" xfId="0" applyFont="1" applyFill="1" applyBorder="1" applyAlignment="1">
      <alignment horizontal="left" vertical="center"/>
    </xf>
    <xf numFmtId="0" fontId="7" fillId="2" borderId="0" xfId="0" applyFont="1" applyFill="1" applyAlignment="1">
      <alignment horizontal="center"/>
    </xf>
    <xf numFmtId="0" fontId="9" fillId="2" borderId="0" xfId="0" applyFont="1" applyFill="1" applyBorder="1"/>
    <xf numFmtId="0" fontId="9" fillId="2" borderId="0" xfId="0" applyFont="1" applyFill="1" applyAlignment="1">
      <alignment horizontal="center"/>
    </xf>
    <xf numFmtId="0" fontId="3" fillId="2" borderId="0" xfId="0" applyFont="1" applyFill="1" applyBorder="1"/>
    <xf numFmtId="0" fontId="0" fillId="2" borderId="0" xfId="0" applyFill="1" applyBorder="1"/>
    <xf numFmtId="0" fontId="2" fillId="2" borderId="0" xfId="0" applyFont="1" applyFill="1" applyBorder="1"/>
    <xf numFmtId="4" fontId="10" fillId="2" borderId="0" xfId="0" applyNumberFormat="1" applyFont="1" applyFill="1" applyBorder="1" applyAlignment="1">
      <alignment horizontal="center" vertical="center"/>
    </xf>
    <xf numFmtId="165" fontId="2" fillId="2" borderId="0" xfId="12" applyFont="1" applyFill="1" applyBorder="1"/>
    <xf numFmtId="165" fontId="10" fillId="2" borderId="0" xfId="12" applyFont="1" applyFill="1" applyBorder="1" applyAlignment="1">
      <alignment horizontal="right" vertical="center"/>
    </xf>
    <xf numFmtId="0" fontId="5" fillId="2" borderId="0" xfId="0" applyFont="1" applyFill="1" applyBorder="1" applyAlignment="1">
      <alignment horizontal="center" vertical="center"/>
    </xf>
    <xf numFmtId="0" fontId="9" fillId="2" borderId="0" xfId="0" applyFont="1" applyFill="1"/>
    <xf numFmtId="165" fontId="13" fillId="2" borderId="0" xfId="12" applyFont="1" applyFill="1" applyBorder="1" applyAlignment="1">
      <alignment horizontal="right" vertical="center"/>
    </xf>
    <xf numFmtId="165" fontId="14" fillId="2" borderId="0" xfId="12" applyFont="1" applyFill="1" applyBorder="1" applyAlignment="1">
      <alignment horizontal="right" vertical="center"/>
    </xf>
    <xf numFmtId="165" fontId="14" fillId="2" borderId="1" xfId="12" applyFont="1" applyFill="1" applyBorder="1" applyAlignment="1">
      <alignment horizontal="right" vertical="center"/>
    </xf>
    <xf numFmtId="165" fontId="14" fillId="2" borderId="2" xfId="12" applyFont="1" applyFill="1" applyBorder="1" applyAlignment="1">
      <alignment horizontal="right" vertical="center"/>
    </xf>
    <xf numFmtId="165" fontId="14" fillId="2" borderId="3" xfId="12" applyFont="1" applyFill="1" applyBorder="1" applyAlignment="1">
      <alignment horizontal="right" vertical="center"/>
    </xf>
    <xf numFmtId="165" fontId="14" fillId="2" borderId="4" xfId="12" applyFont="1" applyFill="1" applyBorder="1" applyAlignment="1">
      <alignment horizontal="right" vertical="center"/>
    </xf>
    <xf numFmtId="165" fontId="14" fillId="2" borderId="5" xfId="12" applyFont="1" applyFill="1" applyBorder="1" applyAlignment="1">
      <alignment horizontal="right" vertical="center"/>
    </xf>
    <xf numFmtId="0" fontId="0" fillId="2" borderId="0" xfId="0" applyFill="1" applyAlignment="1">
      <alignment vertical="center"/>
    </xf>
    <xf numFmtId="0" fontId="14" fillId="2" borderId="5" xfId="0" applyFont="1" applyFill="1" applyBorder="1" applyAlignment="1">
      <alignment horizontal="left" vertical="center" wrapText="1"/>
    </xf>
    <xf numFmtId="0" fontId="14" fillId="2" borderId="0" xfId="0" applyFont="1" applyFill="1" applyBorder="1" applyAlignment="1">
      <alignment horizontal="left" vertical="center" wrapText="1"/>
    </xf>
    <xf numFmtId="0" fontId="13" fillId="2" borderId="0" xfId="0" applyFont="1" applyFill="1" applyBorder="1" applyAlignment="1">
      <alignment horizontal="left" vertical="center"/>
    </xf>
    <xf numFmtId="0" fontId="13" fillId="2" borderId="1" xfId="0" applyFont="1" applyFill="1" applyBorder="1" applyAlignment="1">
      <alignment vertical="center"/>
    </xf>
    <xf numFmtId="0" fontId="14" fillId="2" borderId="1" xfId="0" applyFont="1" applyFill="1" applyBorder="1" applyAlignment="1">
      <alignment horizontal="right" vertical="center" wrapText="1"/>
    </xf>
    <xf numFmtId="0" fontId="13" fillId="2" borderId="2" xfId="0" applyFont="1" applyFill="1" applyBorder="1" applyAlignment="1">
      <alignment vertical="center"/>
    </xf>
    <xf numFmtId="0" fontId="14" fillId="2" borderId="2" xfId="0" applyFont="1" applyFill="1" applyBorder="1" applyAlignment="1">
      <alignment horizontal="right" vertical="center" wrapText="1"/>
    </xf>
    <xf numFmtId="0" fontId="14" fillId="2" borderId="3" xfId="0" applyFont="1" applyFill="1" applyBorder="1" applyAlignment="1">
      <alignment horizontal="left" vertical="center"/>
    </xf>
    <xf numFmtId="0" fontId="14" fillId="2" borderId="3" xfId="0" applyFont="1" applyFill="1" applyBorder="1" applyAlignment="1">
      <alignment vertical="center" wrapText="1"/>
    </xf>
    <xf numFmtId="0" fontId="13" fillId="2" borderId="5" xfId="0" applyFont="1" applyFill="1" applyBorder="1" applyAlignment="1">
      <alignment vertical="center"/>
    </xf>
    <xf numFmtId="4" fontId="14" fillId="2" borderId="5" xfId="0" applyNumberFormat="1" applyFont="1" applyFill="1" applyBorder="1" applyAlignment="1">
      <alignment horizontal="right" vertical="center"/>
    </xf>
    <xf numFmtId="0" fontId="14" fillId="2" borderId="5" xfId="0" applyFont="1" applyFill="1" applyBorder="1" applyAlignment="1">
      <alignment horizontal="left" vertical="center"/>
    </xf>
    <xf numFmtId="0" fontId="14" fillId="2" borderId="0" xfId="0" applyFont="1" applyFill="1" applyBorder="1" applyAlignment="1">
      <alignment vertical="center"/>
    </xf>
    <xf numFmtId="0" fontId="22" fillId="2" borderId="0" xfId="0" applyFont="1" applyFill="1" applyBorder="1" applyAlignment="1">
      <alignment vertical="center" wrapText="1"/>
    </xf>
    <xf numFmtId="0" fontId="10" fillId="2" borderId="0" xfId="0" applyFont="1" applyFill="1" applyAlignment="1">
      <alignment vertical="center"/>
    </xf>
    <xf numFmtId="0" fontId="14" fillId="2" borderId="5" xfId="0" applyFont="1" applyFill="1" applyBorder="1" applyAlignment="1">
      <alignment horizontal="right" vertical="center" wrapText="1"/>
    </xf>
    <xf numFmtId="0" fontId="14" fillId="2" borderId="5" xfId="0" applyFont="1" applyFill="1" applyBorder="1" applyAlignment="1">
      <alignment vertical="center"/>
    </xf>
    <xf numFmtId="0" fontId="14" fillId="2" borderId="3" xfId="0" applyFont="1" applyFill="1" applyBorder="1" applyAlignment="1">
      <alignment horizontal="left" vertical="center" wrapText="1"/>
    </xf>
    <xf numFmtId="0" fontId="8" fillId="2" borderId="0" xfId="0" applyFont="1" applyFill="1" applyAlignment="1">
      <alignment horizontal="center" vertical="center" wrapText="1"/>
    </xf>
    <xf numFmtId="0" fontId="4" fillId="2" borderId="0" xfId="0" applyFont="1" applyFill="1" applyAlignment="1">
      <alignment vertical="center"/>
    </xf>
    <xf numFmtId="0" fontId="12" fillId="2" borderId="0" xfId="0" applyFont="1" applyFill="1"/>
    <xf numFmtId="0" fontId="12" fillId="2" borderId="0" xfId="0" applyFont="1" applyFill="1" applyAlignment="1">
      <alignment vertical="center"/>
    </xf>
    <xf numFmtId="0" fontId="5" fillId="2" borderId="5" xfId="0" applyFont="1" applyFill="1" applyBorder="1" applyAlignment="1">
      <alignment horizontal="center" vertical="center"/>
    </xf>
    <xf numFmtId="0" fontId="5" fillId="2" borderId="6" xfId="0" applyFont="1" applyFill="1" applyBorder="1" applyAlignment="1">
      <alignment horizontal="center" vertical="center"/>
    </xf>
    <xf numFmtId="4" fontId="5" fillId="2" borderId="6" xfId="0" applyNumberFormat="1" applyFont="1" applyFill="1" applyBorder="1" applyAlignment="1">
      <alignment horizontal="right" vertical="center"/>
    </xf>
    <xf numFmtId="0" fontId="3" fillId="2" borderId="0" xfId="0" applyFont="1" applyFill="1" applyProtection="1">
      <protection locked="0"/>
    </xf>
    <xf numFmtId="0" fontId="3" fillId="2" borderId="0" xfId="0" applyFont="1" applyFill="1" applyAlignment="1" applyProtection="1">
      <alignment horizontal="left" vertical="center"/>
      <protection locked="0"/>
    </xf>
    <xf numFmtId="165" fontId="3" fillId="2" borderId="0" xfId="12" applyFont="1" applyFill="1" applyProtection="1">
      <protection locked="0"/>
    </xf>
    <xf numFmtId="0" fontId="0" fillId="2" borderId="0" xfId="0" applyFill="1" applyProtection="1">
      <protection locked="0"/>
    </xf>
    <xf numFmtId="0" fontId="0" fillId="2" borderId="0" xfId="0" applyFill="1" applyAlignment="1" applyProtection="1">
      <alignment horizontal="left" vertical="center"/>
      <protection locked="0"/>
    </xf>
    <xf numFmtId="165" fontId="0" fillId="2" borderId="0" xfId="12" applyFont="1" applyFill="1" applyProtection="1">
      <protection locked="0"/>
    </xf>
    <xf numFmtId="0" fontId="4" fillId="2" borderId="0" xfId="0" applyFont="1" applyFill="1" applyProtection="1"/>
    <xf numFmtId="0" fontId="0" fillId="2" borderId="0" xfId="0" applyFill="1" applyProtection="1"/>
    <xf numFmtId="0" fontId="5" fillId="2" borderId="0" xfId="0" applyFont="1" applyFill="1" applyProtection="1"/>
    <xf numFmtId="0" fontId="9" fillId="2" borderId="0" xfId="0" applyFont="1" applyFill="1" applyAlignment="1" applyProtection="1">
      <alignment horizontal="center"/>
      <protection locked="0"/>
    </xf>
    <xf numFmtId="165" fontId="20" fillId="2" borderId="0" xfId="12" applyFont="1" applyFill="1" applyBorder="1" applyAlignment="1" applyProtection="1">
      <alignment horizontal="right" vertical="center" wrapText="1"/>
      <protection locked="0"/>
    </xf>
    <xf numFmtId="0" fontId="0" fillId="2" borderId="0" xfId="0" applyFill="1" applyAlignment="1" applyProtection="1">
      <alignment horizontal="left" vertical="center" wrapText="1"/>
      <protection locked="0"/>
    </xf>
    <xf numFmtId="0" fontId="0" fillId="2" borderId="0" xfId="0" applyFill="1" applyAlignment="1" applyProtection="1">
      <alignment horizontal="right" vertical="center" wrapText="1"/>
      <protection locked="0"/>
    </xf>
    <xf numFmtId="0" fontId="16" fillId="2" borderId="0" xfId="0" applyFont="1" applyFill="1" applyBorder="1" applyAlignment="1" applyProtection="1">
      <alignment horizontal="left" vertical="center" wrapText="1"/>
      <protection locked="0"/>
    </xf>
    <xf numFmtId="166" fontId="10" fillId="2" borderId="9" xfId="0" applyNumberFormat="1" applyFont="1" applyFill="1" applyBorder="1" applyAlignment="1" applyProtection="1">
      <alignment horizontal="center" vertical="center" wrapText="1"/>
    </xf>
    <xf numFmtId="0" fontId="10" fillId="2" borderId="9" xfId="0" applyFont="1" applyFill="1" applyBorder="1" applyAlignment="1" applyProtection="1">
      <alignment horizontal="center" vertical="center" wrapText="1"/>
    </xf>
    <xf numFmtId="0" fontId="2" fillId="3" borderId="0" xfId="0" applyFont="1" applyFill="1" applyAlignment="1" applyProtection="1">
      <alignment horizontal="left" vertical="center"/>
      <protection locked="0"/>
    </xf>
    <xf numFmtId="0" fontId="13" fillId="3" borderId="0" xfId="0" applyFont="1" applyFill="1" applyBorder="1" applyAlignment="1">
      <alignment vertical="center" wrapText="1"/>
    </xf>
    <xf numFmtId="0" fontId="13" fillId="3" borderId="0" xfId="0" applyFont="1" applyFill="1" applyBorder="1" applyAlignment="1">
      <alignment horizontal="left" vertical="center" wrapText="1"/>
    </xf>
    <xf numFmtId="0" fontId="13" fillId="3" borderId="0" xfId="0" applyFont="1" applyFill="1" applyBorder="1" applyAlignment="1">
      <alignment vertical="center"/>
    </xf>
    <xf numFmtId="0" fontId="13" fillId="3" borderId="0" xfId="0" applyFont="1" applyFill="1" applyBorder="1" applyAlignment="1">
      <alignment horizontal="left" vertical="center"/>
    </xf>
    <xf numFmtId="0" fontId="13" fillId="3" borderId="4" xfId="0" applyFont="1" applyFill="1" applyBorder="1" applyAlignment="1">
      <alignment vertical="center" wrapText="1"/>
    </xf>
    <xf numFmtId="165" fontId="14" fillId="2" borderId="3" xfId="12" applyFont="1" applyFill="1" applyBorder="1" applyAlignment="1">
      <alignment horizontal="center" vertical="center"/>
    </xf>
    <xf numFmtId="165" fontId="13" fillId="2" borderId="0" xfId="12" applyFont="1" applyFill="1" applyBorder="1" applyAlignment="1">
      <alignment horizontal="center" vertical="center"/>
    </xf>
    <xf numFmtId="165" fontId="13" fillId="2" borderId="10" xfId="12" applyFont="1" applyFill="1" applyBorder="1" applyAlignment="1">
      <alignment horizontal="center" vertical="center"/>
    </xf>
    <xf numFmtId="0" fontId="14" fillId="2" borderId="6" xfId="0" applyFont="1" applyFill="1" applyBorder="1" applyAlignment="1">
      <alignment horizontal="center" vertical="center"/>
    </xf>
    <xf numFmtId="4" fontId="14" fillId="2" borderId="3" xfId="0" applyNumberFormat="1" applyFont="1" applyFill="1" applyBorder="1" applyAlignment="1">
      <alignment horizontal="center" vertical="center"/>
    </xf>
    <xf numFmtId="0" fontId="14" fillId="3" borderId="5" xfId="0" applyFont="1" applyFill="1" applyBorder="1" applyAlignment="1" applyProtection="1">
      <alignment horizontal="left" vertical="center"/>
    </xf>
    <xf numFmtId="0" fontId="14" fillId="3" borderId="5" xfId="0" applyFont="1" applyFill="1" applyBorder="1" applyAlignment="1" applyProtection="1">
      <alignment vertical="center"/>
    </xf>
    <xf numFmtId="1" fontId="10" fillId="2" borderId="9" xfId="0" applyNumberFormat="1" applyFont="1" applyFill="1" applyBorder="1" applyAlignment="1" applyProtection="1">
      <alignment horizontal="center" vertical="center" wrapText="1"/>
    </xf>
    <xf numFmtId="1" fontId="12" fillId="0" borderId="11" xfId="0" applyNumberFormat="1" applyFont="1" applyFill="1" applyBorder="1" applyAlignment="1" applyProtection="1">
      <alignment horizontal="right" vertical="center" wrapText="1"/>
      <protection locked="0"/>
    </xf>
    <xf numFmtId="165" fontId="2" fillId="2" borderId="10" xfId="12" applyFont="1" applyFill="1" applyBorder="1" applyAlignment="1" applyProtection="1">
      <alignment horizontal="right" vertical="center"/>
      <protection locked="0"/>
    </xf>
    <xf numFmtId="165" fontId="2" fillId="2" borderId="12" xfId="12" applyFont="1" applyFill="1" applyBorder="1" applyAlignment="1">
      <alignment horizontal="right" vertical="center"/>
    </xf>
    <xf numFmtId="165" fontId="10" fillId="2" borderId="13" xfId="12" applyFont="1" applyFill="1" applyBorder="1" applyAlignment="1">
      <alignment horizontal="right" vertical="center"/>
    </xf>
    <xf numFmtId="165" fontId="6" fillId="2" borderId="0" xfId="12" applyFont="1" applyFill="1" applyBorder="1" applyAlignment="1">
      <alignment horizontal="right" vertical="center"/>
    </xf>
    <xf numFmtId="165" fontId="10" fillId="2" borderId="7" xfId="12" applyFont="1" applyFill="1" applyBorder="1" applyAlignment="1">
      <alignment horizontal="right" vertical="center"/>
    </xf>
    <xf numFmtId="165" fontId="10" fillId="2" borderId="8" xfId="12" applyFont="1" applyFill="1" applyBorder="1" applyAlignment="1">
      <alignment horizontal="right" vertical="center"/>
    </xf>
    <xf numFmtId="165" fontId="10" fillId="2" borderId="13" xfId="12" applyFont="1" applyFill="1" applyBorder="1" applyAlignment="1" applyProtection="1">
      <alignment horizontal="right" vertical="center"/>
      <protection locked="0"/>
    </xf>
    <xf numFmtId="0" fontId="2" fillId="2" borderId="0" xfId="0" applyFont="1" applyFill="1" applyBorder="1" applyAlignment="1">
      <alignment vertical="center"/>
    </xf>
    <xf numFmtId="165" fontId="2" fillId="2" borderId="0" xfId="12" applyFont="1" applyFill="1" applyBorder="1" applyAlignment="1">
      <alignment vertical="center"/>
    </xf>
    <xf numFmtId="165" fontId="2" fillId="2" borderId="12" xfId="12" applyFont="1" applyFill="1" applyBorder="1" applyAlignment="1">
      <alignment vertical="center"/>
    </xf>
    <xf numFmtId="0" fontId="10" fillId="2" borderId="10" xfId="0" applyFont="1" applyFill="1" applyBorder="1" applyAlignment="1">
      <alignment horizontal="left" vertical="center"/>
    </xf>
    <xf numFmtId="0" fontId="10" fillId="2" borderId="12" xfId="0" applyFont="1" applyFill="1" applyBorder="1" applyAlignment="1">
      <alignment horizontal="left" vertical="center"/>
    </xf>
    <xf numFmtId="0" fontId="10" fillId="2" borderId="13" xfId="0" applyFont="1" applyFill="1" applyBorder="1" applyAlignment="1">
      <alignment horizontal="left" vertical="center"/>
    </xf>
    <xf numFmtId="0" fontId="6" fillId="2" borderId="0" xfId="0" applyFont="1" applyFill="1" applyBorder="1" applyAlignment="1">
      <alignment vertical="center"/>
    </xf>
    <xf numFmtId="0" fontId="10" fillId="2" borderId="7" xfId="0" applyFont="1" applyFill="1" applyBorder="1" applyAlignment="1">
      <alignment horizontal="left" vertical="center"/>
    </xf>
    <xf numFmtId="0" fontId="10" fillId="2" borderId="8" xfId="0" applyFont="1" applyFill="1" applyBorder="1" applyAlignment="1">
      <alignment horizontal="left" vertical="center"/>
    </xf>
    <xf numFmtId="0" fontId="0" fillId="2" borderId="0" xfId="0" applyFill="1" applyAlignment="1" applyProtection="1">
      <alignment wrapText="1"/>
      <protection locked="0"/>
    </xf>
    <xf numFmtId="0" fontId="16" fillId="2" borderId="0" xfId="0" applyFont="1" applyFill="1" applyBorder="1" applyAlignment="1" applyProtection="1">
      <alignment horizontal="right" vertical="center" wrapText="1"/>
      <protection locked="0"/>
    </xf>
    <xf numFmtId="1" fontId="5" fillId="2" borderId="0" xfId="0" applyNumberFormat="1" applyFont="1" applyFill="1" applyAlignment="1" applyProtection="1">
      <alignment horizontal="right" vertical="center" wrapText="1"/>
    </xf>
    <xf numFmtId="0" fontId="0" fillId="2" borderId="0" xfId="0" applyFill="1" applyAlignment="1" applyProtection="1">
      <alignment horizontal="center" wrapText="1"/>
      <protection locked="0"/>
    </xf>
    <xf numFmtId="1" fontId="16" fillId="2" borderId="0" xfId="0" applyNumberFormat="1" applyFont="1" applyFill="1" applyBorder="1" applyAlignment="1" applyProtection="1">
      <alignment horizontal="right" vertical="center" wrapText="1"/>
      <protection locked="0"/>
    </xf>
    <xf numFmtId="0" fontId="0" fillId="2" borderId="14" xfId="0" applyFill="1" applyBorder="1" applyAlignment="1" applyProtection="1">
      <alignment wrapText="1"/>
      <protection locked="0"/>
    </xf>
    <xf numFmtId="14" fontId="12" fillId="2" borderId="15" xfId="0" applyNumberFormat="1" applyFont="1" applyFill="1" applyBorder="1" applyAlignment="1" applyProtection="1">
      <alignment horizontal="right" vertical="center" wrapText="1"/>
      <protection locked="0"/>
    </xf>
    <xf numFmtId="0" fontId="12" fillId="2" borderId="15" xfId="0" applyFont="1" applyFill="1" applyBorder="1" applyAlignment="1" applyProtection="1">
      <alignment horizontal="left" vertical="center" wrapText="1"/>
      <protection locked="0"/>
    </xf>
    <xf numFmtId="165" fontId="12" fillId="2" borderId="15" xfId="12" applyFont="1" applyFill="1" applyBorder="1" applyAlignment="1" applyProtection="1">
      <alignment horizontal="right" vertical="center" wrapText="1"/>
      <protection locked="0"/>
    </xf>
    <xf numFmtId="0" fontId="12" fillId="3" borderId="15" xfId="0" applyFont="1" applyFill="1" applyBorder="1" applyAlignment="1" applyProtection="1">
      <alignment horizontal="left" vertical="center" wrapText="1"/>
      <protection locked="0"/>
    </xf>
    <xf numFmtId="0" fontId="0" fillId="3" borderId="0" xfId="0" applyFill="1" applyAlignment="1" applyProtection="1">
      <alignment horizontal="left" vertical="center" wrapText="1"/>
      <protection locked="0"/>
    </xf>
    <xf numFmtId="0" fontId="10" fillId="3" borderId="9" xfId="0" applyFont="1" applyFill="1" applyBorder="1" applyAlignment="1" applyProtection="1">
      <alignment horizontal="center" vertical="center" wrapText="1"/>
    </xf>
    <xf numFmtId="0" fontId="14" fillId="3" borderId="0" xfId="0" applyFont="1" applyFill="1" applyBorder="1" applyAlignment="1" applyProtection="1">
      <alignment vertical="center"/>
    </xf>
    <xf numFmtId="0" fontId="22" fillId="3" borderId="0" xfId="0" applyFont="1" applyFill="1" applyBorder="1" applyAlignment="1" applyProtection="1">
      <alignment vertical="center" wrapText="1"/>
    </xf>
    <xf numFmtId="0" fontId="14" fillId="3" borderId="0" xfId="0" applyFont="1" applyFill="1" applyBorder="1" applyAlignment="1" applyProtection="1">
      <alignment vertical="center" wrapText="1"/>
    </xf>
    <xf numFmtId="0" fontId="13" fillId="3" borderId="0" xfId="6" applyFont="1" applyFill="1" applyBorder="1" applyAlignment="1">
      <alignment horizontal="left" vertical="center" wrapText="1"/>
    </xf>
    <xf numFmtId="0" fontId="13" fillId="3" borderId="0" xfId="3" applyFont="1" applyFill="1" applyBorder="1" applyAlignment="1">
      <alignment horizontal="left" vertical="center" wrapText="1"/>
    </xf>
    <xf numFmtId="0" fontId="13" fillId="3" borderId="0" xfId="3" applyFont="1" applyFill="1" applyBorder="1" applyAlignment="1">
      <alignment vertical="center" wrapText="1"/>
    </xf>
    <xf numFmtId="0" fontId="29" fillId="3" borderId="0" xfId="6" applyFont="1" applyFill="1" applyBorder="1" applyAlignment="1">
      <alignment horizontal="left" vertical="center" wrapText="1"/>
    </xf>
    <xf numFmtId="0" fontId="16" fillId="2" borderId="0" xfId="0" applyFont="1" applyFill="1" applyBorder="1" applyAlignment="1" applyProtection="1">
      <alignment horizontal="right" vertical="center" wrapText="1"/>
    </xf>
    <xf numFmtId="0" fontId="5" fillId="2" borderId="3" xfId="0" applyFont="1" applyFill="1" applyBorder="1" applyAlignment="1" applyProtection="1">
      <alignment horizontal="center" vertical="center" wrapText="1"/>
    </xf>
    <xf numFmtId="4" fontId="14" fillId="2" borderId="0" xfId="4" applyNumberFormat="1" applyFont="1" applyFill="1" applyBorder="1" applyAlignment="1" applyProtection="1">
      <alignment horizontal="right" vertical="center" wrapText="1"/>
    </xf>
    <xf numFmtId="0" fontId="14" fillId="2" borderId="0" xfId="4" applyFont="1" applyFill="1" applyBorder="1" applyAlignment="1" applyProtection="1">
      <alignment horizontal="center" vertical="center" wrapText="1"/>
    </xf>
    <xf numFmtId="0" fontId="18" fillId="2" borderId="5" xfId="4" applyFont="1" applyFill="1" applyBorder="1" applyAlignment="1" applyProtection="1">
      <alignment horizontal="left" vertical="center" wrapText="1"/>
    </xf>
    <xf numFmtId="0" fontId="14" fillId="2" borderId="5" xfId="4" applyFont="1" applyFill="1" applyBorder="1" applyAlignment="1" applyProtection="1">
      <alignment horizontal="left" vertical="center" wrapText="1"/>
    </xf>
    <xf numFmtId="0" fontId="19" fillId="2" borderId="0" xfId="4" applyFont="1" applyFill="1" applyBorder="1" applyAlignment="1" applyProtection="1">
      <alignment horizontal="left" vertical="center"/>
    </xf>
    <xf numFmtId="0" fontId="13" fillId="3" borderId="0" xfId="4" applyFont="1" applyFill="1" applyBorder="1" applyAlignment="1" applyProtection="1">
      <alignment horizontal="left" vertical="center" wrapText="1"/>
    </xf>
    <xf numFmtId="165" fontId="20" fillId="3" borderId="0" xfId="12" applyFont="1" applyFill="1" applyBorder="1" applyAlignment="1" applyProtection="1">
      <alignment horizontal="right" vertical="center" wrapText="1"/>
    </xf>
    <xf numFmtId="0" fontId="19" fillId="2" borderId="0" xfId="0" applyFont="1" applyFill="1" applyBorder="1" applyAlignment="1" applyProtection="1">
      <alignment horizontal="left" vertical="center"/>
    </xf>
    <xf numFmtId="0" fontId="13" fillId="3" borderId="0" xfId="0" applyFont="1" applyFill="1" applyBorder="1" applyAlignment="1" applyProtection="1">
      <alignment horizontal="left" vertical="center" wrapText="1"/>
    </xf>
    <xf numFmtId="165" fontId="21" fillId="2" borderId="0" xfId="12" applyFont="1" applyFill="1" applyBorder="1" applyAlignment="1" applyProtection="1">
      <alignment horizontal="right" vertical="center" wrapText="1"/>
    </xf>
    <xf numFmtId="165" fontId="20" fillId="3" borderId="4" xfId="12" applyFont="1" applyFill="1" applyBorder="1" applyAlignment="1" applyProtection="1">
      <alignment horizontal="right" vertical="center" wrapText="1"/>
    </xf>
    <xf numFmtId="165" fontId="21" fillId="2" borderId="3" xfId="12" applyFont="1" applyFill="1" applyBorder="1" applyAlignment="1" applyProtection="1">
      <alignment horizontal="right" vertical="center" wrapText="1"/>
    </xf>
    <xf numFmtId="0" fontId="14" fillId="2" borderId="3" xfId="4" applyFont="1" applyFill="1" applyBorder="1" applyAlignment="1" applyProtection="1">
      <alignment horizontal="left" vertical="center"/>
    </xf>
    <xf numFmtId="0" fontId="14" fillId="2" borderId="3" xfId="4" applyFont="1" applyFill="1" applyBorder="1" applyAlignment="1" applyProtection="1">
      <alignment horizontal="right" vertical="center" wrapText="1"/>
    </xf>
    <xf numFmtId="165" fontId="14" fillId="2" borderId="3" xfId="12" applyFont="1" applyFill="1" applyBorder="1" applyAlignment="1" applyProtection="1">
      <alignment horizontal="right" vertical="center" wrapText="1"/>
    </xf>
    <xf numFmtId="4" fontId="14" fillId="2" borderId="5" xfId="4" applyNumberFormat="1" applyFont="1" applyFill="1" applyBorder="1" applyAlignment="1" applyProtection="1">
      <alignment horizontal="right" vertical="center" wrapText="1"/>
    </xf>
    <xf numFmtId="4" fontId="14" fillId="2" borderId="5" xfId="4" applyNumberFormat="1" applyFont="1" applyFill="1" applyBorder="1" applyAlignment="1" applyProtection="1">
      <alignment horizontal="center" vertical="center" wrapText="1"/>
    </xf>
    <xf numFmtId="0" fontId="13" fillId="2" borderId="0" xfId="4" applyFont="1" applyFill="1" applyBorder="1" applyAlignment="1" applyProtection="1">
      <alignment horizontal="right" vertical="center"/>
    </xf>
    <xf numFmtId="0" fontId="19" fillId="2" borderId="0" xfId="4" applyFont="1" applyFill="1" applyBorder="1" applyAlignment="1" applyProtection="1">
      <alignment horizontal="right" vertical="center"/>
    </xf>
    <xf numFmtId="165" fontId="21" fillId="2" borderId="1" xfId="12" applyFont="1" applyFill="1" applyBorder="1" applyAlignment="1" applyProtection="1">
      <alignment horizontal="right" vertical="center" wrapText="1"/>
    </xf>
    <xf numFmtId="165" fontId="21" fillId="3" borderId="1" xfId="12" applyFont="1" applyFill="1" applyBorder="1" applyAlignment="1" applyProtection="1">
      <alignment horizontal="right" vertical="center" wrapText="1"/>
    </xf>
    <xf numFmtId="0" fontId="14" fillId="3" borderId="3" xfId="4" applyFont="1" applyFill="1" applyBorder="1" applyAlignment="1" applyProtection="1">
      <alignment horizontal="left" vertical="center"/>
    </xf>
    <xf numFmtId="0" fontId="14" fillId="3" borderId="3" xfId="4" applyFont="1" applyFill="1" applyBorder="1" applyAlignment="1" applyProtection="1">
      <alignment horizontal="right" vertical="center" wrapText="1"/>
    </xf>
    <xf numFmtId="165" fontId="20" fillId="3" borderId="0" xfId="12" applyFont="1" applyFill="1" applyBorder="1" applyAlignment="1" applyProtection="1">
      <alignment horizontal="right" vertical="center" wrapText="1"/>
      <protection locked="0"/>
    </xf>
    <xf numFmtId="0" fontId="14" fillId="3" borderId="5" xfId="0" applyFont="1" applyFill="1" applyBorder="1" applyAlignment="1" applyProtection="1">
      <alignment horizontal="left" vertical="center" wrapText="1"/>
    </xf>
    <xf numFmtId="0" fontId="5" fillId="3" borderId="0" xfId="0" applyFont="1" applyFill="1" applyBorder="1" applyAlignment="1" applyProtection="1">
      <alignment horizontal="center" vertical="center" wrapText="1"/>
    </xf>
    <xf numFmtId="165" fontId="14" fillId="2" borderId="0" xfId="12" applyFont="1" applyFill="1" applyBorder="1" applyAlignment="1" applyProtection="1">
      <alignment horizontal="right" vertical="center" wrapText="1"/>
    </xf>
    <xf numFmtId="0" fontId="0" fillId="2" borderId="11" xfId="0" applyFill="1" applyBorder="1" applyAlignment="1" applyProtection="1">
      <alignment wrapText="1"/>
      <protection locked="0"/>
    </xf>
    <xf numFmtId="0" fontId="12" fillId="2" borderId="0" xfId="0" applyFont="1" applyFill="1" applyProtection="1"/>
    <xf numFmtId="0" fontId="12" fillId="3" borderId="0" xfId="0" applyFont="1" applyFill="1" applyBorder="1" applyAlignment="1">
      <alignment vertical="center"/>
    </xf>
    <xf numFmtId="0" fontId="12" fillId="3" borderId="0" xfId="0" applyFont="1" applyFill="1" applyBorder="1" applyAlignment="1">
      <alignment horizontal="left" vertical="center" wrapText="1"/>
    </xf>
    <xf numFmtId="165" fontId="12" fillId="2" borderId="0" xfId="12" applyFont="1" applyFill="1" applyBorder="1" applyAlignment="1" applyProtection="1">
      <alignment horizontal="right" vertical="center"/>
      <protection locked="0"/>
    </xf>
    <xf numFmtId="0" fontId="12" fillId="3" borderId="0" xfId="0" applyFont="1" applyFill="1" applyBorder="1" applyAlignment="1" applyProtection="1">
      <alignment horizontal="left" vertical="center" wrapText="1"/>
    </xf>
    <xf numFmtId="0" fontId="11" fillId="2" borderId="0" xfId="0" applyFont="1" applyFill="1" applyBorder="1" applyAlignment="1" applyProtection="1">
      <alignment horizontal="left" vertical="center"/>
    </xf>
    <xf numFmtId="0" fontId="12" fillId="3" borderId="0" xfId="0" applyFont="1" applyFill="1" applyBorder="1" applyAlignment="1" applyProtection="1">
      <alignment horizontal="right" vertical="center" wrapText="1"/>
    </xf>
    <xf numFmtId="10" fontId="21" fillId="3" borderId="1" xfId="9" applyNumberFormat="1" applyFont="1" applyFill="1" applyBorder="1" applyAlignment="1" applyProtection="1">
      <alignment horizontal="right" vertical="center" wrapText="1"/>
    </xf>
    <xf numFmtId="10" fontId="21" fillId="2" borderId="3" xfId="9" applyNumberFormat="1" applyFont="1" applyFill="1" applyBorder="1" applyAlignment="1" applyProtection="1">
      <alignment horizontal="right" vertical="center" wrapText="1"/>
    </xf>
    <xf numFmtId="10" fontId="20" fillId="2" borderId="0" xfId="9" applyNumberFormat="1" applyFont="1" applyFill="1" applyBorder="1" applyAlignment="1" applyProtection="1">
      <alignment horizontal="right" vertical="center" wrapText="1"/>
    </xf>
    <xf numFmtId="10" fontId="20" fillId="2" borderId="4" xfId="9" applyNumberFormat="1" applyFont="1" applyFill="1" applyBorder="1" applyAlignment="1" applyProtection="1">
      <alignment horizontal="right" vertical="center" wrapText="1"/>
    </xf>
    <xf numFmtId="10" fontId="20" fillId="3" borderId="0" xfId="9" applyNumberFormat="1" applyFont="1" applyFill="1" applyBorder="1" applyAlignment="1" applyProtection="1">
      <alignment horizontal="right" vertical="center" wrapText="1"/>
    </xf>
    <xf numFmtId="0" fontId="10" fillId="2" borderId="6" xfId="0" applyFont="1" applyFill="1" applyBorder="1" applyAlignment="1" applyProtection="1">
      <alignment horizontal="left" vertical="center"/>
    </xf>
    <xf numFmtId="0" fontId="10" fillId="2" borderId="6" xfId="0" applyFont="1" applyFill="1" applyBorder="1" applyAlignment="1" applyProtection="1">
      <alignment horizontal="center" vertical="center"/>
    </xf>
    <xf numFmtId="0" fontId="10" fillId="2" borderId="5" xfId="0" applyFont="1" applyFill="1" applyBorder="1" applyAlignment="1" applyProtection="1">
      <alignment horizontal="left" vertical="center"/>
    </xf>
    <xf numFmtId="0" fontId="10" fillId="2" borderId="5" xfId="0" applyFont="1" applyFill="1" applyBorder="1" applyAlignment="1" applyProtection="1">
      <alignment horizontal="center" vertical="center"/>
    </xf>
    <xf numFmtId="0" fontId="11" fillId="2" borderId="3" xfId="0" applyFont="1" applyFill="1" applyBorder="1" applyAlignment="1" applyProtection="1">
      <alignment horizontal="left" vertical="center"/>
    </xf>
    <xf numFmtId="0" fontId="11" fillId="2" borderId="3" xfId="0" applyFont="1" applyFill="1" applyBorder="1" applyAlignment="1" applyProtection="1">
      <alignment horizontal="center" vertical="center"/>
    </xf>
    <xf numFmtId="165" fontId="11" fillId="2" borderId="3" xfId="12" applyFont="1" applyFill="1" applyBorder="1" applyAlignment="1" applyProtection="1">
      <alignment horizontal="center" vertical="center"/>
    </xf>
    <xf numFmtId="0" fontId="11" fillId="3" borderId="2" xfId="0" applyFont="1" applyFill="1" applyBorder="1" applyAlignment="1">
      <alignment vertical="center"/>
    </xf>
    <xf numFmtId="0" fontId="11" fillId="3" borderId="2" xfId="0" applyFont="1" applyFill="1" applyBorder="1" applyAlignment="1">
      <alignment horizontal="left" vertical="center" wrapText="1"/>
    </xf>
    <xf numFmtId="4" fontId="11" fillId="2" borderId="6" xfId="0" applyNumberFormat="1" applyFont="1" applyFill="1" applyBorder="1" applyAlignment="1" applyProtection="1">
      <alignment horizontal="right" vertical="center"/>
    </xf>
    <xf numFmtId="0" fontId="5" fillId="2" borderId="5" xfId="0" applyFont="1" applyFill="1" applyBorder="1" applyAlignment="1" applyProtection="1">
      <alignment horizontal="center" vertical="center"/>
    </xf>
    <xf numFmtId="0" fontId="5" fillId="2" borderId="0" xfId="0" applyFont="1" applyFill="1" applyBorder="1" applyAlignment="1" applyProtection="1">
      <alignment horizontal="center" vertical="center"/>
    </xf>
    <xf numFmtId="165" fontId="12" fillId="2" borderId="0" xfId="12" applyFont="1" applyFill="1" applyBorder="1" applyAlignment="1" applyProtection="1">
      <alignment horizontal="right" vertical="center"/>
    </xf>
    <xf numFmtId="165" fontId="11" fillId="2" borderId="2" xfId="12" applyFont="1" applyFill="1" applyBorder="1" applyAlignment="1" applyProtection="1">
      <alignment horizontal="right" vertical="center"/>
    </xf>
    <xf numFmtId="165" fontId="12" fillId="2" borderId="3" xfId="12" applyFont="1" applyFill="1" applyBorder="1" applyAlignment="1" applyProtection="1">
      <alignment horizontal="right" vertical="center"/>
      <protection locked="0"/>
    </xf>
    <xf numFmtId="165" fontId="12" fillId="2" borderId="3" xfId="12" applyFont="1" applyFill="1" applyBorder="1" applyAlignment="1" applyProtection="1">
      <alignment horizontal="right" vertical="center"/>
    </xf>
    <xf numFmtId="165" fontId="11" fillId="2" borderId="3" xfId="12" applyFont="1" applyFill="1" applyBorder="1" applyAlignment="1" applyProtection="1">
      <alignment horizontal="right" vertical="center"/>
    </xf>
    <xf numFmtId="165" fontId="21" fillId="2" borderId="4" xfId="12" applyFont="1" applyFill="1" applyBorder="1" applyAlignment="1" applyProtection="1">
      <alignment horizontal="right" vertical="center" wrapText="1"/>
    </xf>
    <xf numFmtId="165" fontId="13" fillId="2" borderId="3" xfId="12" applyFont="1" applyFill="1" applyBorder="1" applyAlignment="1" applyProtection="1">
      <alignment horizontal="right" vertical="center"/>
    </xf>
    <xf numFmtId="0" fontId="14" fillId="3" borderId="0" xfId="0" applyFont="1" applyFill="1" applyBorder="1" applyAlignment="1" applyProtection="1">
      <alignment horizontal="left" vertical="center"/>
    </xf>
    <xf numFmtId="0" fontId="14" fillId="3" borderId="0" xfId="0" applyFont="1" applyFill="1" applyBorder="1" applyAlignment="1" applyProtection="1">
      <alignment horizontal="left" vertical="center" wrapText="1"/>
    </xf>
    <xf numFmtId="10" fontId="14" fillId="3" borderId="3" xfId="9" applyNumberFormat="1" applyFont="1" applyFill="1" applyBorder="1" applyAlignment="1" applyProtection="1">
      <alignment horizontal="right" vertical="center"/>
    </xf>
    <xf numFmtId="10" fontId="14" fillId="3" borderId="3" xfId="9" applyNumberFormat="1" applyFont="1" applyFill="1" applyBorder="1" applyAlignment="1" applyProtection="1">
      <alignment horizontal="center" vertical="center"/>
    </xf>
    <xf numFmtId="10" fontId="13" fillId="3" borderId="6" xfId="9" applyNumberFormat="1" applyFont="1" applyFill="1" applyBorder="1" applyAlignment="1" applyProtection="1">
      <alignment horizontal="center" vertical="center"/>
    </xf>
    <xf numFmtId="10" fontId="13" fillId="3" borderId="0" xfId="9" applyNumberFormat="1" applyFont="1" applyFill="1" applyBorder="1" applyAlignment="1" applyProtection="1">
      <alignment horizontal="right" vertical="center"/>
    </xf>
    <xf numFmtId="10" fontId="14" fillId="3" borderId="5" xfId="9" applyNumberFormat="1" applyFont="1" applyFill="1" applyBorder="1" applyAlignment="1" applyProtection="1">
      <alignment horizontal="right" vertical="center"/>
    </xf>
    <xf numFmtId="10" fontId="14" fillId="3" borderId="6" xfId="9" applyNumberFormat="1" applyFont="1" applyFill="1" applyBorder="1" applyAlignment="1" applyProtection="1">
      <alignment horizontal="center" vertical="center"/>
    </xf>
    <xf numFmtId="10" fontId="13" fillId="3" borderId="0" xfId="9" applyNumberFormat="1" applyFont="1" applyFill="1" applyBorder="1" applyAlignment="1" applyProtection="1">
      <alignment horizontal="center" vertical="center"/>
    </xf>
    <xf numFmtId="10" fontId="14" fillId="3" borderId="1" xfId="9" applyNumberFormat="1" applyFont="1" applyFill="1" applyBorder="1" applyAlignment="1" applyProtection="1">
      <alignment horizontal="right" vertical="center"/>
    </xf>
    <xf numFmtId="10" fontId="13" fillId="3" borderId="10" xfId="9" applyNumberFormat="1" applyFont="1" applyFill="1" applyBorder="1" applyAlignment="1" applyProtection="1">
      <alignment horizontal="center" vertical="center"/>
    </xf>
    <xf numFmtId="10" fontId="13" fillId="3" borderId="1" xfId="9" applyNumberFormat="1" applyFont="1" applyFill="1" applyBorder="1" applyAlignment="1" applyProtection="1">
      <alignment horizontal="right" vertical="center"/>
    </xf>
    <xf numFmtId="10" fontId="14" fillId="3" borderId="2" xfId="9" applyNumberFormat="1" applyFont="1" applyFill="1" applyBorder="1" applyAlignment="1" applyProtection="1">
      <alignment horizontal="right" vertical="center"/>
    </xf>
    <xf numFmtId="165" fontId="14" fillId="2" borderId="3" xfId="12" applyFont="1" applyFill="1" applyBorder="1" applyAlignment="1" applyProtection="1">
      <alignment horizontal="right" vertical="center" wrapText="1"/>
      <protection locked="0"/>
    </xf>
    <xf numFmtId="0" fontId="13" fillId="2" borderId="0" xfId="4" applyFont="1" applyFill="1" applyBorder="1" applyAlignment="1" applyProtection="1">
      <alignment horizontal="right" vertical="center"/>
      <protection locked="0"/>
    </xf>
    <xf numFmtId="0" fontId="5" fillId="2" borderId="6" xfId="0" applyFont="1" applyFill="1" applyBorder="1" applyAlignment="1" applyProtection="1">
      <alignment horizontal="center" vertical="center"/>
    </xf>
    <xf numFmtId="4" fontId="5" fillId="2" borderId="6" xfId="0" applyNumberFormat="1" applyFont="1" applyFill="1" applyBorder="1" applyAlignment="1" applyProtection="1">
      <alignment horizontal="right" vertical="center"/>
    </xf>
    <xf numFmtId="0" fontId="10" fillId="2" borderId="3" xfId="0" applyFont="1" applyFill="1" applyBorder="1" applyAlignment="1" applyProtection="1">
      <alignment horizontal="left" vertical="center"/>
    </xf>
    <xf numFmtId="0" fontId="14" fillId="2" borderId="3" xfId="0" applyFont="1" applyFill="1" applyBorder="1" applyAlignment="1" applyProtection="1">
      <alignment horizontal="left" vertical="center"/>
    </xf>
    <xf numFmtId="0" fontId="14" fillId="2" borderId="3" xfId="0" applyFont="1" applyFill="1" applyBorder="1" applyAlignment="1" applyProtection="1">
      <alignment horizontal="center" vertical="center"/>
    </xf>
    <xf numFmtId="0" fontId="14" fillId="2" borderId="6" xfId="0" applyFont="1" applyFill="1" applyBorder="1" applyAlignment="1" applyProtection="1">
      <alignment horizontal="center" vertical="center"/>
    </xf>
    <xf numFmtId="0" fontId="0" fillId="2" borderId="0" xfId="0" applyFill="1" applyAlignment="1" applyProtection="1">
      <alignment vertical="center"/>
    </xf>
    <xf numFmtId="0" fontId="14" fillId="3" borderId="3" xfId="4" applyFont="1" applyFill="1" applyBorder="1" applyAlignment="1" applyProtection="1">
      <alignment horizontal="left" vertical="center" wrapText="1"/>
    </xf>
    <xf numFmtId="4" fontId="10" fillId="2" borderId="0" xfId="0" applyNumberFormat="1" applyFont="1" applyFill="1" applyBorder="1" applyAlignment="1" applyProtection="1">
      <alignment horizontal="right" vertical="center"/>
    </xf>
    <xf numFmtId="4" fontId="10" fillId="2" borderId="0" xfId="0" applyNumberFormat="1" applyFont="1" applyFill="1" applyBorder="1" applyAlignment="1" applyProtection="1">
      <alignment horizontal="right" vertical="center" wrapText="1"/>
    </xf>
    <xf numFmtId="0" fontId="14" fillId="2" borderId="3" xfId="0" applyFont="1" applyFill="1" applyBorder="1" applyAlignment="1" applyProtection="1">
      <alignment horizontal="left" vertical="center" wrapText="1"/>
    </xf>
    <xf numFmtId="4" fontId="14" fillId="2" borderId="3" xfId="0" applyNumberFormat="1" applyFont="1" applyFill="1" applyBorder="1" applyAlignment="1" applyProtection="1">
      <alignment horizontal="center" vertical="center"/>
    </xf>
    <xf numFmtId="0" fontId="14" fillId="2" borderId="0" xfId="0" applyFont="1" applyFill="1" applyBorder="1" applyAlignment="1" applyProtection="1">
      <alignment horizontal="left" vertical="center" wrapText="1"/>
    </xf>
    <xf numFmtId="165" fontId="13" fillId="2" borderId="0" xfId="12" applyFont="1" applyFill="1" applyBorder="1" applyAlignment="1" applyProtection="1">
      <alignment horizontal="center" vertical="center"/>
    </xf>
    <xf numFmtId="0" fontId="13" fillId="2" borderId="0" xfId="0" applyFont="1" applyFill="1" applyBorder="1" applyAlignment="1" applyProtection="1">
      <alignment horizontal="left" vertical="center"/>
    </xf>
    <xf numFmtId="165" fontId="13" fillId="2" borderId="0" xfId="12" applyFont="1" applyFill="1" applyBorder="1" applyAlignment="1" applyProtection="1">
      <alignment horizontal="right" vertical="center"/>
    </xf>
    <xf numFmtId="165" fontId="14" fillId="2" borderId="0" xfId="12" applyFont="1" applyFill="1" applyBorder="1" applyAlignment="1" applyProtection="1">
      <alignment horizontal="right" vertical="center"/>
    </xf>
    <xf numFmtId="0" fontId="14" fillId="2" borderId="3" xfId="0" applyFont="1" applyFill="1" applyBorder="1" applyAlignment="1" applyProtection="1">
      <alignment vertical="center" wrapText="1"/>
    </xf>
    <xf numFmtId="165" fontId="14" fillId="2" borderId="3" xfId="12" applyFont="1" applyFill="1" applyBorder="1" applyAlignment="1" applyProtection="1">
      <alignment horizontal="right" vertical="center"/>
    </xf>
    <xf numFmtId="0" fontId="13" fillId="2" borderId="5" xfId="0" applyFont="1" applyFill="1" applyBorder="1" applyAlignment="1" applyProtection="1">
      <alignment vertical="center"/>
    </xf>
    <xf numFmtId="0" fontId="14" fillId="2" borderId="5" xfId="0" applyFont="1" applyFill="1" applyBorder="1" applyAlignment="1" applyProtection="1">
      <alignment horizontal="left" vertical="center" wrapText="1"/>
    </xf>
    <xf numFmtId="4" fontId="14" fillId="2" borderId="5" xfId="0" applyNumberFormat="1" applyFont="1" applyFill="1" applyBorder="1" applyAlignment="1" applyProtection="1">
      <alignment horizontal="right" vertical="center"/>
    </xf>
    <xf numFmtId="0" fontId="14" fillId="2" borderId="5" xfId="0" applyFont="1" applyFill="1" applyBorder="1" applyAlignment="1" applyProtection="1">
      <alignment horizontal="left" vertical="center"/>
    </xf>
    <xf numFmtId="0" fontId="14" fillId="2" borderId="0" xfId="0" applyFont="1" applyFill="1" applyBorder="1" applyAlignment="1" applyProtection="1">
      <alignment vertical="center"/>
    </xf>
    <xf numFmtId="0" fontId="22" fillId="2" borderId="0" xfId="0" applyFont="1" applyFill="1" applyBorder="1" applyAlignment="1" applyProtection="1">
      <alignment vertical="center" wrapText="1"/>
    </xf>
    <xf numFmtId="0" fontId="13" fillId="3" borderId="0" xfId="0" applyFont="1" applyFill="1" applyBorder="1" applyAlignment="1" applyProtection="1">
      <alignment vertical="center"/>
    </xf>
    <xf numFmtId="0" fontId="13" fillId="3" borderId="0" xfId="0" applyFont="1" applyFill="1" applyBorder="1" applyAlignment="1" applyProtection="1">
      <alignment vertical="center" wrapText="1"/>
    </xf>
    <xf numFmtId="0" fontId="13" fillId="2" borderId="1" xfId="0" applyFont="1" applyFill="1" applyBorder="1" applyAlignment="1" applyProtection="1">
      <alignment vertical="center"/>
    </xf>
    <xf numFmtId="0" fontId="14" fillId="2" borderId="1" xfId="0" applyFont="1" applyFill="1" applyBorder="1" applyAlignment="1" applyProtection="1">
      <alignment horizontal="right" vertical="center" wrapText="1"/>
    </xf>
    <xf numFmtId="165" fontId="14" fillId="2" borderId="1" xfId="12" applyFont="1" applyFill="1" applyBorder="1" applyAlignment="1" applyProtection="1">
      <alignment horizontal="right" vertical="center"/>
    </xf>
    <xf numFmtId="165" fontId="13" fillId="2" borderId="10" xfId="12" applyFont="1" applyFill="1" applyBorder="1" applyAlignment="1" applyProtection="1">
      <alignment horizontal="center" vertical="center"/>
    </xf>
    <xf numFmtId="0" fontId="13" fillId="3" borderId="0" xfId="0" applyFont="1" applyFill="1" applyBorder="1" applyAlignment="1" applyProtection="1">
      <alignment horizontal="left" vertical="center"/>
    </xf>
    <xf numFmtId="0" fontId="13" fillId="3" borderId="4" xfId="0" applyFont="1" applyFill="1" applyBorder="1" applyAlignment="1" applyProtection="1">
      <alignment vertical="center" wrapText="1"/>
    </xf>
    <xf numFmtId="0" fontId="14" fillId="2" borderId="5" xfId="0" applyFont="1" applyFill="1" applyBorder="1" applyAlignment="1" applyProtection="1">
      <alignment horizontal="right" vertical="center" wrapText="1"/>
    </xf>
    <xf numFmtId="165" fontId="14" fillId="2" borderId="5" xfId="12" applyFont="1" applyFill="1" applyBorder="1" applyAlignment="1" applyProtection="1">
      <alignment horizontal="right" vertical="center"/>
    </xf>
    <xf numFmtId="165" fontId="14" fillId="2" borderId="3" xfId="12" applyFont="1" applyFill="1" applyBorder="1" applyAlignment="1" applyProtection="1">
      <alignment horizontal="center" vertical="center"/>
    </xf>
    <xf numFmtId="0" fontId="13" fillId="3" borderId="0" xfId="6" applyFont="1" applyFill="1" applyBorder="1" applyAlignment="1" applyProtection="1">
      <alignment horizontal="left" vertical="center" wrapText="1"/>
    </xf>
    <xf numFmtId="0" fontId="13" fillId="3" borderId="0" xfId="3" applyFont="1" applyFill="1" applyBorder="1" applyAlignment="1" applyProtection="1">
      <alignment vertical="center" wrapText="1"/>
    </xf>
    <xf numFmtId="0" fontId="13" fillId="3" borderId="0" xfId="3" applyFont="1" applyFill="1" applyBorder="1" applyAlignment="1" applyProtection="1">
      <alignment horizontal="left" vertical="center" wrapText="1"/>
    </xf>
    <xf numFmtId="0" fontId="29" fillId="3" borderId="0" xfId="6" applyFont="1" applyFill="1" applyBorder="1" applyAlignment="1" applyProtection="1">
      <alignment horizontal="left" vertical="center" wrapText="1"/>
    </xf>
    <xf numFmtId="0" fontId="13" fillId="2" borderId="2" xfId="0" applyFont="1" applyFill="1" applyBorder="1" applyAlignment="1" applyProtection="1">
      <alignment vertical="center"/>
    </xf>
    <xf numFmtId="0" fontId="14" fillId="2" borderId="2" xfId="0" applyFont="1" applyFill="1" applyBorder="1" applyAlignment="1" applyProtection="1">
      <alignment horizontal="right" vertical="center" wrapText="1"/>
    </xf>
    <xf numFmtId="165" fontId="14" fillId="2" borderId="2" xfId="12" applyFont="1" applyFill="1" applyBorder="1" applyAlignment="1" applyProtection="1">
      <alignment horizontal="right" vertical="center"/>
    </xf>
    <xf numFmtId="0" fontId="14" fillId="2" borderId="5" xfId="0" applyFont="1" applyFill="1" applyBorder="1" applyAlignment="1" applyProtection="1">
      <alignment vertical="center"/>
    </xf>
    <xf numFmtId="0" fontId="5" fillId="3" borderId="14" xfId="0" applyFont="1" applyFill="1" applyBorder="1" applyAlignment="1" applyProtection="1">
      <alignment horizontal="left" vertical="center" wrapText="1"/>
    </xf>
    <xf numFmtId="0" fontId="9" fillId="3" borderId="14" xfId="0" applyFont="1" applyFill="1" applyBorder="1" applyAlignment="1">
      <alignment horizontal="left" vertical="center" wrapText="1"/>
    </xf>
    <xf numFmtId="0" fontId="9" fillId="3" borderId="14" xfId="6" applyFont="1" applyFill="1" applyBorder="1" applyAlignment="1">
      <alignment horizontal="left" vertical="center" wrapText="1"/>
    </xf>
    <xf numFmtId="0" fontId="9" fillId="3" borderId="14" xfId="3" applyFont="1" applyFill="1" applyBorder="1" applyAlignment="1">
      <alignment horizontal="left" vertical="center" wrapText="1"/>
    </xf>
    <xf numFmtId="0" fontId="30" fillId="3" borderId="14" xfId="6" applyFont="1" applyFill="1" applyBorder="1" applyAlignment="1">
      <alignment horizontal="left" vertical="center" wrapText="1"/>
    </xf>
    <xf numFmtId="0" fontId="5" fillId="3" borderId="14" xfId="0" applyFont="1" applyFill="1" applyBorder="1" applyAlignment="1">
      <alignment horizontal="left" vertical="center" wrapText="1"/>
    </xf>
    <xf numFmtId="0" fontId="2" fillId="3" borderId="0" xfId="0" applyFont="1" applyFill="1" applyAlignment="1">
      <alignment vertical="center" wrapText="1"/>
    </xf>
    <xf numFmtId="0" fontId="2" fillId="3" borderId="0" xfId="0" applyFont="1" applyFill="1" applyAlignment="1">
      <alignment wrapText="1"/>
    </xf>
    <xf numFmtId="0" fontId="2" fillId="3" borderId="0" xfId="0" applyFont="1" applyFill="1" applyAlignment="1">
      <alignment horizontal="left" vertical="center" wrapText="1"/>
    </xf>
    <xf numFmtId="0" fontId="11" fillId="2" borderId="0" xfId="0" applyFont="1" applyFill="1" applyBorder="1" applyAlignment="1" applyProtection="1">
      <alignment horizontal="left" vertical="center"/>
    </xf>
    <xf numFmtId="0" fontId="0" fillId="3" borderId="0" xfId="0" applyFill="1"/>
    <xf numFmtId="0" fontId="24" fillId="3" borderId="0" xfId="0" applyFont="1" applyFill="1" applyAlignment="1" applyProtection="1">
      <alignment horizontal="center" vertical="center"/>
      <protection locked="0"/>
    </xf>
    <xf numFmtId="0" fontId="15" fillId="3" borderId="0" xfId="0" applyFont="1" applyFill="1" applyAlignment="1">
      <alignment horizontal="center"/>
    </xf>
    <xf numFmtId="0" fontId="17" fillId="3" borderId="0" xfId="0" applyFont="1" applyFill="1" applyAlignment="1" applyProtection="1">
      <alignment horizontal="center" vertical="center" wrapText="1"/>
      <protection locked="0"/>
    </xf>
    <xf numFmtId="0" fontId="4" fillId="3" borderId="0" xfId="0" applyFont="1" applyFill="1" applyAlignment="1">
      <alignment horizontal="center"/>
    </xf>
    <xf numFmtId="0" fontId="25" fillId="3" borderId="0" xfId="0" applyFont="1" applyFill="1" applyAlignment="1">
      <alignment horizontal="center"/>
    </xf>
    <xf numFmtId="0" fontId="4" fillId="3" borderId="0" xfId="0" applyFont="1" applyFill="1"/>
    <xf numFmtId="0" fontId="4" fillId="3" borderId="0" xfId="0" applyFont="1" applyFill="1" applyAlignment="1">
      <alignment horizontal="left" vertical="top"/>
    </xf>
    <xf numFmtId="0" fontId="0" fillId="3" borderId="0" xfId="0" applyFill="1" applyAlignment="1">
      <alignment horizontal="left" vertical="top"/>
    </xf>
    <xf numFmtId="0" fontId="4" fillId="3" borderId="1" xfId="0" applyFont="1" applyFill="1" applyBorder="1" applyAlignment="1">
      <alignment horizontal="center" vertical="center"/>
    </xf>
    <xf numFmtId="0" fontId="0" fillId="3" borderId="0" xfId="0" applyFill="1" applyProtection="1"/>
    <xf numFmtId="0" fontId="0" fillId="3" borderId="0" xfId="0" applyFill="1" applyProtection="1">
      <protection locked="0"/>
    </xf>
    <xf numFmtId="0" fontId="10" fillId="3" borderId="3" xfId="0" applyFont="1" applyFill="1" applyBorder="1" applyAlignment="1">
      <alignment horizontal="center" vertical="center" wrapText="1"/>
    </xf>
    <xf numFmtId="4" fontId="10" fillId="3" borderId="3" xfId="0" applyNumberFormat="1" applyFont="1" applyFill="1" applyBorder="1" applyAlignment="1">
      <alignment horizontal="center" vertical="center" wrapText="1"/>
    </xf>
    <xf numFmtId="0" fontId="0" fillId="3" borderId="0" xfId="0" applyFill="1" applyAlignment="1">
      <alignment horizontal="center"/>
    </xf>
    <xf numFmtId="0" fontId="3" fillId="3" borderId="0" xfId="0" applyFont="1" applyFill="1" applyBorder="1" applyAlignment="1" applyProtection="1">
      <alignment horizontal="left" vertical="center" wrapText="1"/>
      <protection locked="0"/>
    </xf>
    <xf numFmtId="165" fontId="3" fillId="3" borderId="0" xfId="12" applyFont="1" applyFill="1" applyBorder="1" applyAlignment="1" applyProtection="1">
      <alignment horizontal="right" vertical="center" wrapText="1"/>
      <protection locked="0"/>
    </xf>
    <xf numFmtId="166" fontId="3" fillId="3" borderId="0" xfId="0" applyNumberFormat="1" applyFont="1" applyFill="1" applyBorder="1" applyAlignment="1" applyProtection="1">
      <alignment horizontal="left" vertical="center" wrapText="1"/>
      <protection locked="0"/>
    </xf>
    <xf numFmtId="0" fontId="10" fillId="3" borderId="3" xfId="0" applyFont="1" applyFill="1" applyBorder="1" applyAlignment="1">
      <alignment horizontal="left" vertical="center" wrapText="1"/>
    </xf>
    <xf numFmtId="0" fontId="10" fillId="3" borderId="3" xfId="0" applyFont="1" applyFill="1" applyBorder="1" applyAlignment="1">
      <alignment horizontal="right" vertical="center" wrapText="1"/>
    </xf>
    <xf numFmtId="165" fontId="13" fillId="3" borderId="3" xfId="12" applyFont="1" applyFill="1" applyBorder="1" applyAlignment="1">
      <alignment horizontal="right" vertical="center"/>
    </xf>
    <xf numFmtId="165" fontId="23" fillId="3" borderId="3" xfId="0" applyNumberFormat="1" applyFont="1" applyFill="1" applyBorder="1" applyAlignment="1">
      <alignment horizontal="left" vertical="center" wrapText="1"/>
    </xf>
    <xf numFmtId="0" fontId="0" fillId="3" borderId="0" xfId="0" applyFill="1" applyAlignment="1">
      <alignment horizontal="left" vertical="center"/>
    </xf>
    <xf numFmtId="0" fontId="0" fillId="3" borderId="0" xfId="0" applyFill="1" applyAlignment="1">
      <alignment horizontal="right" vertical="center"/>
    </xf>
    <xf numFmtId="1" fontId="12" fillId="3" borderId="14" xfId="0" applyNumberFormat="1" applyFont="1" applyFill="1" applyBorder="1" applyAlignment="1" applyProtection="1">
      <alignment horizontal="right" vertical="center" wrapText="1"/>
      <protection locked="0"/>
    </xf>
    <xf numFmtId="0" fontId="2" fillId="3" borderId="0" xfId="0" applyFont="1" applyFill="1" applyProtection="1">
      <protection locked="0"/>
    </xf>
    <xf numFmtId="165" fontId="2" fillId="3" borderId="0" xfId="12" applyFont="1" applyFill="1" applyProtection="1">
      <protection locked="0"/>
    </xf>
    <xf numFmtId="165" fontId="21" fillId="2" borderId="0" xfId="12" applyFont="1" applyFill="1" applyBorder="1" applyAlignment="1" applyProtection="1">
      <alignment horizontal="right" vertical="center" wrapText="1"/>
      <protection locked="0"/>
    </xf>
    <xf numFmtId="0" fontId="2" fillId="3" borderId="0" xfId="0" applyFont="1" applyFill="1" applyBorder="1" applyAlignment="1">
      <alignment wrapText="1"/>
    </xf>
    <xf numFmtId="0" fontId="10" fillId="3" borderId="26" xfId="0" applyFont="1" applyFill="1" applyBorder="1" applyAlignment="1" applyProtection="1">
      <alignment vertical="center"/>
    </xf>
    <xf numFmtId="10" fontId="2" fillId="3" borderId="21" xfId="12" applyNumberFormat="1" applyFont="1" applyFill="1" applyBorder="1" applyAlignment="1" applyProtection="1">
      <alignment horizontal="right" vertical="center"/>
      <protection locked="0"/>
    </xf>
    <xf numFmtId="10" fontId="2" fillId="3" borderId="29" xfId="12" applyNumberFormat="1" applyFont="1" applyFill="1" applyBorder="1" applyAlignment="1" applyProtection="1">
      <alignment horizontal="right" vertical="center"/>
      <protection locked="0"/>
    </xf>
    <xf numFmtId="0" fontId="4" fillId="3" borderId="0" xfId="0" applyFont="1" applyFill="1" applyProtection="1">
      <protection locked="0"/>
    </xf>
    <xf numFmtId="0" fontId="5" fillId="3" borderId="0" xfId="0" applyFont="1" applyFill="1" applyProtection="1">
      <protection locked="0"/>
    </xf>
    <xf numFmtId="0" fontId="12" fillId="3" borderId="14" xfId="0" applyFont="1" applyFill="1" applyBorder="1" applyProtection="1">
      <protection locked="0"/>
    </xf>
    <xf numFmtId="0" fontId="0" fillId="3" borderId="24" xfId="0" applyFill="1" applyBorder="1" applyAlignment="1" applyProtection="1">
      <alignment horizontal="center" vertical="center"/>
      <protection locked="0"/>
    </xf>
    <xf numFmtId="0" fontId="0" fillId="3" borderId="20" xfId="0" applyFill="1" applyBorder="1" applyAlignment="1" applyProtection="1">
      <alignment horizontal="center" vertical="center"/>
      <protection locked="0"/>
    </xf>
    <xf numFmtId="0" fontId="0" fillId="3" borderId="25" xfId="0" applyFill="1" applyBorder="1" applyAlignment="1" applyProtection="1">
      <alignment horizontal="center" vertical="center"/>
      <protection locked="0"/>
    </xf>
    <xf numFmtId="165" fontId="0" fillId="3" borderId="0" xfId="0" applyNumberFormat="1" applyFill="1" applyBorder="1" applyAlignment="1" applyProtection="1">
      <alignment horizontal="right" vertical="center"/>
      <protection locked="0"/>
    </xf>
    <xf numFmtId="165" fontId="0" fillId="3" borderId="5" xfId="0" applyNumberFormat="1" applyFill="1" applyBorder="1" applyAlignment="1" applyProtection="1">
      <alignment horizontal="right" vertical="center"/>
      <protection locked="0"/>
    </xf>
    <xf numFmtId="4" fontId="0" fillId="3" borderId="0" xfId="0" applyNumberFormat="1" applyFill="1" applyProtection="1"/>
    <xf numFmtId="0" fontId="10" fillId="3" borderId="27" xfId="0" applyFont="1" applyFill="1" applyBorder="1" applyAlignment="1" applyProtection="1">
      <alignment horizontal="center"/>
    </xf>
    <xf numFmtId="0" fontId="2" fillId="3" borderId="22" xfId="0" applyFont="1" applyFill="1" applyBorder="1" applyAlignment="1" applyProtection="1">
      <alignment vertical="center"/>
    </xf>
    <xf numFmtId="165" fontId="2" fillId="3" borderId="21" xfId="12" applyFont="1" applyFill="1" applyBorder="1" applyAlignment="1" applyProtection="1">
      <alignment horizontal="right" vertical="center"/>
    </xf>
    <xf numFmtId="0" fontId="2" fillId="3" borderId="28" xfId="0" applyFont="1" applyFill="1" applyBorder="1" applyAlignment="1" applyProtection="1">
      <alignment vertical="center"/>
    </xf>
    <xf numFmtId="0" fontId="14" fillId="3" borderId="0" xfId="4" applyFont="1" applyFill="1" applyBorder="1" applyAlignment="1" applyProtection="1">
      <alignment horizontal="left" vertical="center"/>
      <protection locked="0"/>
    </xf>
    <xf numFmtId="0" fontId="14" fillId="3" borderId="0" xfId="4" applyFont="1" applyFill="1" applyBorder="1" applyAlignment="1" applyProtection="1">
      <alignment horizontal="right" vertical="center" wrapText="1"/>
      <protection locked="0"/>
    </xf>
    <xf numFmtId="10" fontId="21" fillId="2" borderId="0" xfId="9" applyNumberFormat="1" applyFont="1" applyFill="1" applyBorder="1" applyAlignment="1" applyProtection="1">
      <alignment horizontal="right" vertical="center" wrapText="1"/>
      <protection locked="0"/>
    </xf>
    <xf numFmtId="0" fontId="13" fillId="0" borderId="0" xfId="4" applyFont="1" applyAlignment="1" applyProtection="1">
      <alignment vertical="center"/>
      <protection locked="0"/>
    </xf>
    <xf numFmtId="0" fontId="4" fillId="0" borderId="0" xfId="4" applyFont="1" applyAlignment="1" applyProtection="1">
      <alignment horizontal="left" vertical="center"/>
      <protection locked="0"/>
    </xf>
    <xf numFmtId="0" fontId="13" fillId="0" borderId="0" xfId="4" applyFont="1" applyBorder="1" applyAlignment="1" applyProtection="1">
      <alignment vertical="center"/>
      <protection locked="0"/>
    </xf>
    <xf numFmtId="0" fontId="13" fillId="2" borderId="0" xfId="4" applyFont="1" applyFill="1" applyAlignment="1" applyProtection="1">
      <alignment vertical="center"/>
      <protection locked="0"/>
    </xf>
    <xf numFmtId="0" fontId="5" fillId="2" borderId="0" xfId="4" applyFont="1" applyFill="1" applyAlignment="1" applyProtection="1">
      <alignment vertical="center"/>
      <protection locked="0"/>
    </xf>
    <xf numFmtId="4" fontId="5" fillId="2" borderId="0" xfId="4" applyNumberFormat="1" applyFont="1" applyFill="1" applyAlignment="1" applyProtection="1">
      <alignment vertical="center"/>
      <protection locked="0"/>
    </xf>
    <xf numFmtId="0" fontId="13" fillId="2" borderId="0" xfId="4" applyFont="1" applyFill="1" applyBorder="1" applyAlignment="1" applyProtection="1">
      <alignment vertical="center"/>
      <protection locked="0"/>
    </xf>
    <xf numFmtId="0" fontId="14" fillId="0" borderId="0" xfId="4" applyFont="1" applyAlignment="1" applyProtection="1">
      <alignment vertical="center"/>
      <protection locked="0"/>
    </xf>
    <xf numFmtId="4" fontId="13" fillId="0" borderId="0" xfId="4" applyNumberFormat="1" applyFont="1" applyAlignment="1" applyProtection="1">
      <alignment vertical="center"/>
      <protection locked="0"/>
    </xf>
    <xf numFmtId="0" fontId="0" fillId="0" borderId="0" xfId="0" applyAlignment="1" applyProtection="1">
      <alignment horizontal="left" vertical="center" wrapText="1"/>
      <protection locked="0"/>
    </xf>
    <xf numFmtId="4" fontId="13" fillId="2" borderId="0" xfId="4" applyNumberFormat="1" applyFont="1" applyFill="1" applyBorder="1" applyAlignment="1" applyProtection="1">
      <alignment vertical="center"/>
      <protection locked="0"/>
    </xf>
    <xf numFmtId="0" fontId="15" fillId="0" borderId="0" xfId="4" applyFont="1" applyAlignment="1" applyProtection="1">
      <alignment horizontal="justify" vertical="center"/>
      <protection locked="0"/>
    </xf>
    <xf numFmtId="0" fontId="0" fillId="3" borderId="24" xfId="0" applyNumberFormat="1" applyFill="1" applyBorder="1" applyAlignment="1" applyProtection="1">
      <alignment horizontal="left" vertical="center" wrapText="1"/>
    </xf>
    <xf numFmtId="0" fontId="2" fillId="3" borderId="15" xfId="0" applyNumberFormat="1" applyFont="1" applyFill="1" applyBorder="1" applyAlignment="1" applyProtection="1">
      <alignment horizontal="left" vertical="center" wrapText="1"/>
      <protection locked="0"/>
    </xf>
    <xf numFmtId="165" fontId="20" fillId="2" borderId="0" xfId="12" applyFont="1" applyFill="1" applyBorder="1" applyAlignment="1" applyProtection="1">
      <alignment horizontal="right" vertical="center" wrapText="1"/>
    </xf>
    <xf numFmtId="165" fontId="21" fillId="2" borderId="2" xfId="12" applyFont="1" applyFill="1" applyBorder="1" applyAlignment="1" applyProtection="1">
      <alignment horizontal="right" vertical="center" wrapText="1"/>
    </xf>
    <xf numFmtId="0" fontId="19" fillId="2" borderId="2" xfId="0" applyFont="1" applyFill="1" applyBorder="1" applyAlignment="1" applyProtection="1">
      <alignment horizontal="left" vertical="center"/>
    </xf>
    <xf numFmtId="0" fontId="13" fillId="3" borderId="2" xfId="0" applyFont="1" applyFill="1" applyBorder="1" applyAlignment="1" applyProtection="1">
      <alignment horizontal="left" vertical="center" wrapText="1"/>
    </xf>
    <xf numFmtId="165" fontId="13" fillId="2" borderId="2" xfId="12" applyFont="1" applyFill="1" applyBorder="1" applyAlignment="1" applyProtection="1">
      <alignment horizontal="right" vertical="center"/>
    </xf>
    <xf numFmtId="10" fontId="13" fillId="3" borderId="2" xfId="9" applyNumberFormat="1" applyFont="1" applyFill="1" applyBorder="1" applyAlignment="1" applyProtection="1">
      <alignment horizontal="right" vertical="center"/>
    </xf>
    <xf numFmtId="10" fontId="13" fillId="3" borderId="5" xfId="9" applyNumberFormat="1" applyFont="1" applyFill="1" applyBorder="1" applyAlignment="1" applyProtection="1">
      <alignment horizontal="right" vertical="center"/>
    </xf>
    <xf numFmtId="0" fontId="14" fillId="2" borderId="2" xfId="0" applyFont="1" applyFill="1" applyBorder="1" applyAlignment="1" applyProtection="1">
      <alignment horizontal="left" vertical="center"/>
    </xf>
    <xf numFmtId="0" fontId="14" fillId="3" borderId="2" xfId="0" applyFont="1" applyFill="1" applyBorder="1" applyAlignment="1" applyProtection="1">
      <alignment horizontal="left" vertical="center" wrapText="1"/>
    </xf>
    <xf numFmtId="0" fontId="13" fillId="2" borderId="2" xfId="0" applyFont="1" applyFill="1" applyBorder="1" applyAlignment="1">
      <alignment horizontal="left" vertical="center"/>
    </xf>
    <xf numFmtId="0" fontId="13" fillId="3" borderId="2" xfId="0" applyFont="1" applyFill="1" applyBorder="1" applyAlignment="1">
      <alignment horizontal="left" vertical="center" wrapText="1"/>
    </xf>
    <xf numFmtId="165" fontId="13" fillId="2" borderId="2" xfId="12" applyFont="1" applyFill="1" applyBorder="1" applyAlignment="1">
      <alignment horizontal="right" vertical="center"/>
    </xf>
    <xf numFmtId="165" fontId="13" fillId="2" borderId="5" xfId="12" applyFont="1" applyFill="1" applyBorder="1" applyAlignment="1">
      <alignment horizontal="right" vertical="center"/>
    </xf>
    <xf numFmtId="0" fontId="9" fillId="3" borderId="0" xfId="0" applyFont="1" applyFill="1" applyBorder="1" applyAlignment="1">
      <alignment horizontal="left" vertical="center" wrapText="1"/>
    </xf>
    <xf numFmtId="0" fontId="10" fillId="2" borderId="1" xfId="0" applyFont="1" applyFill="1" applyBorder="1" applyAlignment="1">
      <alignment horizontal="left" vertical="center"/>
    </xf>
    <xf numFmtId="165" fontId="2" fillId="2" borderId="30" xfId="12" applyFont="1" applyFill="1" applyBorder="1" applyAlignment="1" applyProtection="1">
      <alignment horizontal="right" vertical="center"/>
      <protection locked="0"/>
    </xf>
    <xf numFmtId="165" fontId="2" fillId="2" borderId="10" xfId="12" applyFont="1" applyFill="1" applyBorder="1" applyAlignment="1" applyProtection="1">
      <alignment horizontal="right" vertical="center"/>
    </xf>
    <xf numFmtId="165" fontId="2" fillId="2" borderId="12" xfId="12" applyFont="1" applyFill="1" applyBorder="1" applyAlignment="1" applyProtection="1">
      <alignment horizontal="right" vertical="center"/>
    </xf>
    <xf numFmtId="0" fontId="10" fillId="2" borderId="1" xfId="0" applyFont="1" applyFill="1" applyBorder="1" applyAlignment="1">
      <alignment horizontal="left" vertical="center" wrapText="1"/>
    </xf>
    <xf numFmtId="0" fontId="4" fillId="2" borderId="0" xfId="0" applyFont="1" applyFill="1" applyBorder="1" applyAlignment="1">
      <alignment horizontal="center" vertical="center" wrapText="1"/>
    </xf>
    <xf numFmtId="0" fontId="4" fillId="2" borderId="0" xfId="0" applyFont="1" applyFill="1" applyBorder="1" applyAlignment="1">
      <alignment horizontal="center" vertical="center"/>
    </xf>
    <xf numFmtId="0" fontId="2" fillId="0" borderId="0" xfId="0" applyFont="1" applyAlignment="1" applyProtection="1">
      <alignment horizontal="justify" vertical="center" wrapText="1"/>
      <protection locked="0"/>
    </xf>
    <xf numFmtId="0" fontId="0" fillId="0" borderId="0" xfId="0" applyProtection="1">
      <protection locked="0"/>
    </xf>
    <xf numFmtId="0" fontId="9" fillId="2" borderId="0" xfId="0" applyFont="1" applyFill="1" applyAlignment="1" applyProtection="1">
      <alignment horizontal="justify"/>
      <protection locked="0"/>
    </xf>
    <xf numFmtId="0" fontId="9" fillId="2" borderId="0" xfId="0" applyFont="1" applyFill="1" applyAlignment="1" applyProtection="1">
      <alignment horizontal="center" wrapText="1"/>
    </xf>
    <xf numFmtId="4" fontId="0" fillId="3" borderId="3" xfId="0" applyNumberFormat="1" applyFill="1" applyBorder="1" applyProtection="1"/>
    <xf numFmtId="165" fontId="0" fillId="3" borderId="3" xfId="0" applyNumberFormat="1" applyFill="1" applyBorder="1" applyProtection="1"/>
    <xf numFmtId="4" fontId="0" fillId="3" borderId="18" xfId="0" applyNumberFormat="1" applyFill="1" applyBorder="1" applyAlignment="1" applyProtection="1">
      <alignment horizontal="right" vertical="center"/>
    </xf>
    <xf numFmtId="165" fontId="0" fillId="3" borderId="9" xfId="0" applyNumberFormat="1" applyFill="1" applyBorder="1" applyProtection="1"/>
    <xf numFmtId="0" fontId="5" fillId="2" borderId="0" xfId="0" applyFont="1" applyFill="1" applyBorder="1" applyAlignment="1">
      <alignment horizontal="center" vertical="center"/>
    </xf>
    <xf numFmtId="0" fontId="18" fillId="2" borderId="5" xfId="4" applyFont="1" applyFill="1" applyBorder="1" applyAlignment="1" applyProtection="1">
      <alignment horizontal="left" vertical="center" wrapText="1"/>
    </xf>
    <xf numFmtId="0" fontId="14" fillId="2" borderId="5" xfId="4" applyFont="1" applyFill="1" applyBorder="1" applyAlignment="1" applyProtection="1">
      <alignment horizontal="left" vertical="center" wrapText="1"/>
    </xf>
    <xf numFmtId="0" fontId="14" fillId="2" borderId="0" xfId="4" applyFont="1" applyFill="1" applyBorder="1" applyAlignment="1" applyProtection="1">
      <alignment horizontal="center" vertical="center" wrapText="1"/>
    </xf>
    <xf numFmtId="0" fontId="5" fillId="2" borderId="0" xfId="0" applyFont="1" applyFill="1" applyBorder="1" applyAlignment="1" applyProtection="1">
      <alignment horizontal="center" vertical="center"/>
    </xf>
    <xf numFmtId="0" fontId="14" fillId="0" borderId="0" xfId="4" applyFont="1" applyBorder="1" applyAlignment="1" applyProtection="1">
      <alignment vertical="center"/>
      <protection locked="0"/>
    </xf>
    <xf numFmtId="0" fontId="4" fillId="3" borderId="0" xfId="0" applyFont="1" applyFill="1" applyBorder="1" applyAlignment="1" applyProtection="1">
      <alignment vertical="center" wrapText="1"/>
    </xf>
    <xf numFmtId="0" fontId="5" fillId="3" borderId="0" xfId="0" applyFont="1" applyFill="1" applyBorder="1" applyAlignment="1" applyProtection="1">
      <alignment vertical="center" wrapText="1"/>
    </xf>
    <xf numFmtId="4" fontId="14" fillId="2" borderId="3" xfId="0" applyNumberFormat="1" applyFont="1" applyFill="1" applyBorder="1" applyAlignment="1" applyProtection="1">
      <alignment horizontal="right" vertical="center"/>
    </xf>
    <xf numFmtId="10" fontId="13" fillId="3" borderId="3" xfId="9" applyNumberFormat="1" applyFont="1" applyFill="1" applyBorder="1" applyAlignment="1" applyProtection="1">
      <alignment horizontal="right" vertical="center"/>
    </xf>
    <xf numFmtId="14" fontId="5" fillId="2" borderId="0" xfId="0" applyNumberFormat="1" applyFont="1" applyFill="1" applyBorder="1" applyAlignment="1" applyProtection="1">
      <alignment horizontal="right" vertical="center"/>
      <protection locked="0"/>
    </xf>
    <xf numFmtId="14" fontId="13" fillId="2" borderId="0" xfId="4" applyNumberFormat="1" applyFont="1" applyFill="1" applyBorder="1" applyAlignment="1" applyProtection="1">
      <alignment horizontal="right" vertical="center" wrapText="1"/>
    </xf>
    <xf numFmtId="14" fontId="13" fillId="0" borderId="5" xfId="4" applyNumberFormat="1" applyFont="1" applyBorder="1" applyAlignment="1" applyProtection="1">
      <alignment horizontal="right" vertical="center" wrapText="1"/>
    </xf>
    <xf numFmtId="14" fontId="10" fillId="2" borderId="0" xfId="0" applyNumberFormat="1" applyFont="1" applyFill="1" applyBorder="1" applyAlignment="1" applyProtection="1">
      <alignment horizontal="right" vertical="center"/>
    </xf>
    <xf numFmtId="14" fontId="10" fillId="2" borderId="5" xfId="0" applyNumberFormat="1" applyFont="1" applyFill="1" applyBorder="1" applyAlignment="1" applyProtection="1">
      <alignment horizontal="right" vertical="center" wrapText="1"/>
    </xf>
    <xf numFmtId="14" fontId="10" fillId="2" borderId="0" xfId="0" applyNumberFormat="1" applyFont="1" applyFill="1" applyBorder="1" applyAlignment="1">
      <alignment horizontal="right" vertical="center"/>
    </xf>
    <xf numFmtId="14" fontId="10" fillId="2" borderId="5" xfId="0" applyNumberFormat="1" applyFont="1" applyFill="1" applyBorder="1" applyAlignment="1">
      <alignment horizontal="right" vertical="center" wrapText="1"/>
    </xf>
    <xf numFmtId="0" fontId="10" fillId="2" borderId="0" xfId="0" applyNumberFormat="1" applyFont="1" applyFill="1" applyBorder="1" applyAlignment="1">
      <alignment horizontal="right" vertical="center"/>
    </xf>
    <xf numFmtId="0" fontId="10" fillId="2" borderId="0" xfId="0" applyNumberFormat="1" applyFont="1" applyFill="1" applyBorder="1" applyAlignment="1" applyProtection="1">
      <alignment horizontal="right" vertical="center"/>
    </xf>
    <xf numFmtId="0" fontId="13" fillId="2" borderId="0" xfId="4" applyNumberFormat="1" applyFont="1" applyFill="1" applyBorder="1" applyAlignment="1" applyProtection="1">
      <alignment horizontal="right" vertical="center" wrapText="1"/>
    </xf>
    <xf numFmtId="0" fontId="10" fillId="2" borderId="0" xfId="0" applyFont="1" applyFill="1" applyBorder="1" applyAlignment="1" applyProtection="1">
      <alignment horizontal="left" vertical="center"/>
    </xf>
    <xf numFmtId="0" fontId="10" fillId="2" borderId="0" xfId="0" applyFont="1" applyFill="1" applyBorder="1" applyAlignment="1" applyProtection="1">
      <alignment horizontal="center" vertical="center"/>
    </xf>
    <xf numFmtId="14" fontId="11" fillId="2" borderId="0" xfId="0" applyNumberFormat="1" applyFont="1" applyFill="1" applyBorder="1" applyAlignment="1" applyProtection="1">
      <alignment horizontal="right" vertical="center"/>
    </xf>
    <xf numFmtId="14" fontId="11" fillId="2" borderId="5" xfId="0" applyNumberFormat="1" applyFont="1" applyFill="1" applyBorder="1" applyAlignment="1" applyProtection="1">
      <alignment horizontal="right" vertical="center" wrapText="1"/>
    </xf>
    <xf numFmtId="0" fontId="11" fillId="2" borderId="0" xfId="0" applyNumberFormat="1" applyFont="1" applyFill="1" applyBorder="1" applyAlignment="1" applyProtection="1">
      <alignment horizontal="right" vertical="center"/>
    </xf>
    <xf numFmtId="0" fontId="5" fillId="2" borderId="0" xfId="0" applyNumberFormat="1" applyFont="1" applyFill="1" applyBorder="1" applyAlignment="1" applyProtection="1">
      <alignment horizontal="right" vertical="center"/>
    </xf>
    <xf numFmtId="165" fontId="13" fillId="2" borderId="0" xfId="12" quotePrefix="1" applyFont="1" applyFill="1" applyBorder="1" applyAlignment="1">
      <alignment horizontal="right" vertical="center"/>
    </xf>
    <xf numFmtId="0" fontId="10" fillId="3" borderId="32" xfId="0" applyFont="1" applyFill="1" applyBorder="1" applyAlignment="1" applyProtection="1">
      <alignment horizontal="center" vertical="center" wrapText="1"/>
    </xf>
    <xf numFmtId="1" fontId="10" fillId="2" borderId="32" xfId="0" applyNumberFormat="1" applyFont="1" applyFill="1" applyBorder="1" applyAlignment="1" applyProtection="1">
      <alignment horizontal="center" vertical="center" wrapText="1"/>
    </xf>
    <xf numFmtId="1" fontId="12" fillId="0" borderId="14" xfId="0" applyNumberFormat="1" applyFont="1" applyFill="1" applyBorder="1" applyAlignment="1" applyProtection="1">
      <alignment horizontal="right" vertical="center" wrapText="1"/>
      <protection locked="0"/>
    </xf>
    <xf numFmtId="1" fontId="12" fillId="0" borderId="33" xfId="0" applyNumberFormat="1" applyFont="1" applyFill="1" applyBorder="1" applyAlignment="1" applyProtection="1">
      <alignment horizontal="right" vertical="center" wrapText="1"/>
      <protection locked="0"/>
    </xf>
    <xf numFmtId="165" fontId="2" fillId="3" borderId="6" xfId="0" applyNumberFormat="1" applyFont="1" applyFill="1" applyBorder="1" applyAlignment="1" applyProtection="1">
      <alignment horizontal="right" vertical="center"/>
      <protection locked="0"/>
    </xf>
    <xf numFmtId="165" fontId="2" fillId="3" borderId="0" xfId="0" applyNumberFormat="1" applyFont="1" applyFill="1" applyBorder="1" applyAlignment="1" applyProtection="1">
      <alignment horizontal="right" vertical="center"/>
      <protection locked="0"/>
    </xf>
    <xf numFmtId="0" fontId="12" fillId="2" borderId="15" xfId="0" applyFont="1" applyFill="1" applyBorder="1" applyAlignment="1" applyProtection="1">
      <alignment horizontal="center" vertical="center" wrapText="1"/>
      <protection locked="0"/>
    </xf>
    <xf numFmtId="0" fontId="12" fillId="3" borderId="15" xfId="0" applyFont="1" applyFill="1" applyBorder="1" applyAlignment="1" applyProtection="1">
      <alignment horizontal="center" vertical="center" wrapText="1"/>
      <protection locked="0"/>
    </xf>
    <xf numFmtId="0" fontId="0" fillId="2" borderId="0" xfId="0" applyFill="1" applyAlignment="1" applyProtection="1">
      <alignment horizontal="center" vertical="center" wrapText="1"/>
      <protection locked="0"/>
    </xf>
    <xf numFmtId="0" fontId="0" fillId="3" borderId="0" xfId="0" applyFill="1" applyAlignment="1" applyProtection="1">
      <alignment horizontal="center" vertical="center" wrapText="1"/>
      <protection locked="0"/>
    </xf>
    <xf numFmtId="0" fontId="0" fillId="4" borderId="0" xfId="0" applyFill="1" applyAlignment="1" applyProtection="1">
      <alignment wrapText="1"/>
      <protection locked="0"/>
    </xf>
    <xf numFmtId="0" fontId="31" fillId="4" borderId="0" xfId="0" applyFont="1" applyFill="1" applyAlignment="1" applyProtection="1">
      <alignment wrapText="1"/>
      <protection locked="0"/>
    </xf>
    <xf numFmtId="0" fontId="0" fillId="5" borderId="0" xfId="0" applyFill="1" applyAlignment="1" applyProtection="1">
      <alignment wrapText="1"/>
      <protection locked="0"/>
    </xf>
    <xf numFmtId="0" fontId="0" fillId="6" borderId="0" xfId="0" applyFill="1" applyAlignment="1" applyProtection="1">
      <alignment wrapText="1"/>
      <protection locked="0"/>
    </xf>
    <xf numFmtId="0" fontId="0" fillId="7" borderId="0" xfId="0" applyFill="1" applyAlignment="1" applyProtection="1">
      <alignment wrapText="1"/>
      <protection locked="0"/>
    </xf>
    <xf numFmtId="0" fontId="0" fillId="8" borderId="0" xfId="0" applyFill="1" applyAlignment="1" applyProtection="1">
      <alignment wrapText="1"/>
      <protection locked="0"/>
    </xf>
    <xf numFmtId="0" fontId="0" fillId="9" borderId="0" xfId="0" applyFill="1" applyAlignment="1" applyProtection="1">
      <alignment wrapText="1"/>
      <protection locked="0"/>
    </xf>
    <xf numFmtId="0" fontId="0" fillId="10" borderId="0" xfId="0" applyFill="1" applyAlignment="1" applyProtection="1">
      <alignment wrapText="1"/>
      <protection locked="0"/>
    </xf>
    <xf numFmtId="0" fontId="0" fillId="11" borderId="0" xfId="0" applyFill="1" applyAlignment="1" applyProtection="1">
      <alignment wrapText="1"/>
      <protection locked="0"/>
    </xf>
    <xf numFmtId="0" fontId="16" fillId="2" borderId="0" xfId="0" applyFont="1" applyFill="1" applyBorder="1" applyAlignment="1" applyProtection="1">
      <alignment horizontal="center" vertical="center" wrapText="1"/>
      <protection locked="0"/>
    </xf>
    <xf numFmtId="166" fontId="10" fillId="3" borderId="32" xfId="0" applyNumberFormat="1" applyFont="1" applyFill="1" applyBorder="1" applyAlignment="1" applyProtection="1">
      <alignment horizontal="center" vertical="center" wrapText="1"/>
    </xf>
    <xf numFmtId="17" fontId="2" fillId="3" borderId="0" xfId="0" applyNumberFormat="1" applyFont="1" applyFill="1" applyBorder="1" applyAlignment="1" applyProtection="1">
      <alignment horizontal="left" vertical="center" wrapText="1"/>
      <protection locked="0"/>
    </xf>
    <xf numFmtId="0" fontId="2" fillId="3" borderId="0" xfId="0" applyFont="1" applyFill="1" applyBorder="1" applyAlignment="1" applyProtection="1">
      <alignment horizontal="left" vertical="center" wrapText="1"/>
      <protection locked="0"/>
    </xf>
    <xf numFmtId="0" fontId="2" fillId="2" borderId="14" xfId="0" applyFont="1" applyFill="1" applyBorder="1" applyAlignment="1" applyProtection="1">
      <alignment wrapText="1"/>
      <protection locked="0"/>
    </xf>
    <xf numFmtId="0" fontId="2" fillId="2" borderId="0" xfId="0" applyFont="1" applyFill="1" applyAlignment="1" applyProtection="1">
      <alignment wrapText="1"/>
      <protection locked="0"/>
    </xf>
    <xf numFmtId="0" fontId="4" fillId="2" borderId="0" xfId="0" applyFont="1" applyFill="1" applyBorder="1" applyAlignment="1" applyProtection="1">
      <alignment horizontal="center" vertical="center"/>
      <protection locked="0"/>
    </xf>
    <xf numFmtId="165" fontId="2" fillId="3" borderId="0" xfId="12" applyFont="1" applyFill="1" applyBorder="1" applyAlignment="1" applyProtection="1">
      <alignment horizontal="right" vertical="center" wrapText="1"/>
      <protection locked="0"/>
    </xf>
    <xf numFmtId="166" fontId="2" fillId="3" borderId="0" xfId="0" applyNumberFormat="1" applyFont="1" applyFill="1" applyBorder="1" applyAlignment="1" applyProtection="1">
      <alignment horizontal="left" vertical="center" wrapText="1"/>
      <protection locked="0"/>
    </xf>
    <xf numFmtId="0" fontId="4" fillId="2" borderId="0" xfId="0" applyFont="1" applyFill="1" applyAlignment="1">
      <alignment vertical="center" wrapText="1"/>
    </xf>
    <xf numFmtId="0" fontId="1" fillId="3" borderId="0" xfId="14" applyFill="1"/>
    <xf numFmtId="165" fontId="36" fillId="3" borderId="0" xfId="15" applyFont="1" applyFill="1" applyBorder="1" applyAlignment="1" applyProtection="1">
      <alignment horizontal="left" wrapText="1"/>
    </xf>
    <xf numFmtId="0" fontId="11" fillId="3" borderId="9" xfId="14" applyFont="1" applyFill="1" applyBorder="1" applyAlignment="1">
      <alignment horizontal="center" vertical="center" wrapText="1"/>
    </xf>
    <xf numFmtId="165" fontId="11" fillId="3" borderId="9" xfId="15" applyFont="1" applyFill="1" applyBorder="1" applyAlignment="1" applyProtection="1">
      <alignment horizontal="center" vertical="center" wrapText="1"/>
    </xf>
    <xf numFmtId="0" fontId="32" fillId="3" borderId="11" xfId="14" applyFont="1" applyFill="1" applyBorder="1" applyAlignment="1">
      <alignment horizontal="center"/>
    </xf>
    <xf numFmtId="14" fontId="32" fillId="3" borderId="11" xfId="14" applyNumberFormat="1" applyFont="1" applyFill="1" applyBorder="1" applyAlignment="1">
      <alignment horizontal="left" vertical="center"/>
    </xf>
    <xf numFmtId="0" fontId="32" fillId="3" borderId="14" xfId="14" applyFont="1" applyFill="1" applyBorder="1" applyAlignment="1">
      <alignment horizontal="left" vertical="center" wrapText="1"/>
    </xf>
    <xf numFmtId="4" fontId="32" fillId="3" borderId="14" xfId="14" applyNumberFormat="1" applyFont="1" applyFill="1" applyBorder="1" applyAlignment="1">
      <alignment horizontal="right" vertical="center" wrapText="1"/>
    </xf>
    <xf numFmtId="0" fontId="32" fillId="3" borderId="14" xfId="14" applyFont="1" applyFill="1" applyBorder="1" applyAlignment="1">
      <alignment horizontal="right" vertical="center" wrapText="1"/>
    </xf>
    <xf numFmtId="14" fontId="32" fillId="3" borderId="14" xfId="14" applyNumberFormat="1" applyFont="1" applyFill="1" applyBorder="1" applyAlignment="1">
      <alignment horizontal="left" vertical="center"/>
    </xf>
    <xf numFmtId="0" fontId="1" fillId="3" borderId="0" xfId="14" applyFill="1" applyAlignment="1">
      <alignment horizontal="center"/>
    </xf>
    <xf numFmtId="0" fontId="26" fillId="2" borderId="0" xfId="0" applyFont="1" applyFill="1" applyAlignment="1" applyProtection="1">
      <alignment horizontal="center"/>
      <protection locked="0"/>
    </xf>
    <xf numFmtId="0" fontId="2" fillId="3" borderId="0" xfId="0" applyFont="1" applyFill="1"/>
    <xf numFmtId="0" fontId="5" fillId="2" borderId="0" xfId="0" applyFont="1" applyFill="1" applyBorder="1" applyAlignment="1">
      <alignment horizontal="center" vertical="center"/>
    </xf>
    <xf numFmtId="0" fontId="5" fillId="3" borderId="19" xfId="0" applyFont="1" applyFill="1" applyBorder="1" applyAlignment="1">
      <alignment horizontal="center" vertical="center" wrapText="1"/>
    </xf>
    <xf numFmtId="14" fontId="5" fillId="2" borderId="8" xfId="0" applyNumberFormat="1" applyFont="1" applyFill="1" applyBorder="1" applyAlignment="1" applyProtection="1">
      <alignment horizontal="right" vertical="center" wrapText="1"/>
    </xf>
    <xf numFmtId="4" fontId="5" fillId="2" borderId="7" xfId="0" applyNumberFormat="1" applyFont="1" applyFill="1" applyBorder="1" applyAlignment="1" applyProtection="1">
      <alignment horizontal="right" vertical="center"/>
    </xf>
    <xf numFmtId="14" fontId="5" fillId="2" borderId="0" xfId="0" applyNumberFormat="1" applyFont="1" applyFill="1" applyBorder="1" applyAlignment="1" applyProtection="1">
      <alignment horizontal="right" vertical="center"/>
    </xf>
    <xf numFmtId="1" fontId="12" fillId="0" borderId="35" xfId="0" applyNumberFormat="1" applyFont="1" applyFill="1" applyBorder="1" applyAlignment="1" applyProtection="1">
      <alignment horizontal="right" vertical="center" wrapText="1"/>
      <protection locked="0"/>
    </xf>
    <xf numFmtId="14" fontId="12" fillId="2" borderId="34" xfId="0" applyNumberFormat="1" applyFont="1" applyFill="1" applyBorder="1" applyAlignment="1" applyProtection="1">
      <alignment horizontal="right" vertical="center" wrapText="1"/>
      <protection locked="0"/>
    </xf>
    <xf numFmtId="17" fontId="12" fillId="3" borderId="34" xfId="0" applyNumberFormat="1" applyFont="1" applyFill="1" applyBorder="1" applyAlignment="1" applyProtection="1">
      <alignment horizontal="center" vertical="center" wrapText="1"/>
      <protection locked="0"/>
    </xf>
    <xf numFmtId="0" fontId="12" fillId="2" borderId="34" xfId="0" applyFont="1" applyFill="1" applyBorder="1" applyAlignment="1" applyProtection="1">
      <alignment horizontal="left" vertical="center" wrapText="1"/>
      <protection locked="0"/>
    </xf>
    <xf numFmtId="165" fontId="12" fillId="2" borderId="34" xfId="12" applyFont="1" applyFill="1" applyBorder="1" applyAlignment="1" applyProtection="1">
      <alignment horizontal="right" vertical="center" wrapText="1"/>
      <protection locked="0"/>
    </xf>
    <xf numFmtId="0" fontId="12" fillId="3" borderId="34" xfId="0" applyFont="1" applyFill="1" applyBorder="1" applyAlignment="1" applyProtection="1">
      <alignment horizontal="left" vertical="center" wrapText="1"/>
      <protection locked="0"/>
    </xf>
    <xf numFmtId="0" fontId="12" fillId="2" borderId="34" xfId="0" applyFont="1" applyFill="1" applyBorder="1" applyAlignment="1" applyProtection="1">
      <alignment horizontal="center" vertical="center" wrapText="1"/>
      <protection locked="0"/>
    </xf>
    <xf numFmtId="0" fontId="12" fillId="3" borderId="34" xfId="0" applyFont="1" applyFill="1" applyBorder="1" applyAlignment="1" applyProtection="1">
      <alignment horizontal="center" vertical="center" wrapText="1"/>
      <protection locked="0"/>
    </xf>
    <xf numFmtId="14" fontId="12" fillId="2" borderId="36" xfId="0" applyNumberFormat="1" applyFont="1" applyFill="1" applyBorder="1" applyAlignment="1" applyProtection="1">
      <alignment horizontal="right" vertical="center" wrapText="1"/>
      <protection locked="0"/>
    </xf>
    <xf numFmtId="17" fontId="12" fillId="3" borderId="36" xfId="0" applyNumberFormat="1" applyFont="1" applyFill="1" applyBorder="1" applyAlignment="1" applyProtection="1">
      <alignment horizontal="center" vertical="center" wrapText="1"/>
      <protection locked="0"/>
    </xf>
    <xf numFmtId="0" fontId="12" fillId="2" borderId="36" xfId="0" applyFont="1" applyFill="1" applyBorder="1" applyAlignment="1" applyProtection="1">
      <alignment horizontal="left" vertical="center" wrapText="1"/>
      <protection locked="0"/>
    </xf>
    <xf numFmtId="165" fontId="12" fillId="2" borderId="36" xfId="12" applyFont="1" applyFill="1" applyBorder="1" applyAlignment="1" applyProtection="1">
      <alignment horizontal="right" vertical="center" wrapText="1"/>
      <protection locked="0"/>
    </xf>
    <xf numFmtId="0" fontId="12" fillId="3" borderId="36" xfId="0" applyFont="1" applyFill="1" applyBorder="1" applyAlignment="1" applyProtection="1">
      <alignment horizontal="left" vertical="center" wrapText="1"/>
      <protection locked="0"/>
    </xf>
    <xf numFmtId="0" fontId="12" fillId="2" borderId="36" xfId="0" applyFont="1" applyFill="1" applyBorder="1" applyAlignment="1" applyProtection="1">
      <alignment horizontal="center" vertical="center" wrapText="1"/>
      <protection locked="0"/>
    </xf>
    <xf numFmtId="0" fontId="12" fillId="3" borderId="36" xfId="0" applyFont="1" applyFill="1" applyBorder="1" applyAlignment="1" applyProtection="1">
      <alignment horizontal="center" vertical="center" wrapText="1"/>
      <protection locked="0"/>
    </xf>
    <xf numFmtId="0" fontId="12" fillId="2" borderId="37" xfId="0" applyFont="1" applyFill="1" applyBorder="1" applyAlignment="1" applyProtection="1">
      <alignment horizontal="right" vertical="center" wrapText="1"/>
    </xf>
    <xf numFmtId="14" fontId="12" fillId="2" borderId="38" xfId="0" applyNumberFormat="1" applyFont="1" applyFill="1" applyBorder="1" applyAlignment="1" applyProtection="1">
      <alignment horizontal="right" vertical="center" wrapText="1"/>
      <protection locked="0"/>
    </xf>
    <xf numFmtId="0" fontId="12" fillId="3" borderId="39" xfId="0" applyFont="1" applyFill="1" applyBorder="1" applyAlignment="1" applyProtection="1">
      <alignment horizontal="right" vertical="center" wrapText="1"/>
    </xf>
    <xf numFmtId="14" fontId="12" fillId="3" borderId="36" xfId="0" applyNumberFormat="1" applyFont="1" applyFill="1" applyBorder="1" applyAlignment="1" applyProtection="1">
      <alignment horizontal="right" vertical="center" wrapText="1"/>
      <protection locked="0"/>
    </xf>
    <xf numFmtId="165" fontId="12" fillId="3" borderId="36" xfId="12" applyFont="1" applyFill="1" applyBorder="1" applyAlignment="1" applyProtection="1">
      <alignment horizontal="right" vertical="center" wrapText="1"/>
      <protection locked="0"/>
    </xf>
    <xf numFmtId="14" fontId="12" fillId="3" borderId="40" xfId="0" applyNumberFormat="1" applyFont="1" applyFill="1" applyBorder="1" applyAlignment="1" applyProtection="1">
      <alignment horizontal="right" vertical="center" wrapText="1"/>
      <protection locked="0"/>
    </xf>
    <xf numFmtId="0" fontId="12" fillId="2" borderId="39" xfId="0" applyFont="1" applyFill="1" applyBorder="1" applyAlignment="1" applyProtection="1">
      <alignment horizontal="right" vertical="center" wrapText="1"/>
    </xf>
    <xf numFmtId="14" fontId="32" fillId="2" borderId="36" xfId="0" applyNumberFormat="1" applyFont="1" applyFill="1" applyBorder="1" applyAlignment="1" applyProtection="1">
      <alignment horizontal="right" vertical="center" wrapText="1"/>
      <protection locked="0"/>
    </xf>
    <xf numFmtId="0" fontId="32" fillId="2" borderId="36" xfId="0" applyFont="1" applyFill="1" applyBorder="1" applyAlignment="1" applyProtection="1">
      <alignment horizontal="left" vertical="center" wrapText="1"/>
      <protection locked="0"/>
    </xf>
    <xf numFmtId="165" fontId="32" fillId="2" borderId="36" xfId="12" applyFont="1" applyFill="1" applyBorder="1" applyAlignment="1" applyProtection="1">
      <alignment horizontal="right" vertical="center" wrapText="1"/>
      <protection locked="0"/>
    </xf>
    <xf numFmtId="0" fontId="32" fillId="3" borderId="36" xfId="0" applyFont="1" applyFill="1" applyBorder="1" applyAlignment="1" applyProtection="1">
      <alignment horizontal="left" vertical="center" wrapText="1"/>
      <protection locked="0"/>
    </xf>
    <xf numFmtId="0" fontId="32" fillId="2" borderId="36" xfId="0" applyFont="1" applyFill="1" applyBorder="1" applyAlignment="1" applyProtection="1">
      <alignment horizontal="center" vertical="center" wrapText="1"/>
      <protection locked="0"/>
    </xf>
    <xf numFmtId="0" fontId="32" fillId="3" borderId="36" xfId="0" applyFont="1" applyFill="1" applyBorder="1" applyAlignment="1" applyProtection="1">
      <alignment horizontal="center" vertical="center" wrapText="1"/>
      <protection locked="0"/>
    </xf>
    <xf numFmtId="14" fontId="12" fillId="2" borderId="40" xfId="0" applyNumberFormat="1" applyFont="1" applyFill="1" applyBorder="1" applyAlignment="1" applyProtection="1">
      <alignment horizontal="right" vertical="center" wrapText="1"/>
      <protection locked="0"/>
    </xf>
    <xf numFmtId="17" fontId="12" fillId="2" borderId="36" xfId="0" applyNumberFormat="1" applyFont="1" applyFill="1" applyBorder="1" applyAlignment="1" applyProtection="1">
      <alignment horizontal="right" vertical="center" wrapText="1"/>
      <protection locked="0"/>
    </xf>
    <xf numFmtId="165" fontId="32" fillId="3" borderId="36" xfId="12" applyFont="1" applyFill="1" applyBorder="1" applyAlignment="1" applyProtection="1">
      <alignment horizontal="right" vertical="center" wrapText="1"/>
      <protection locked="0"/>
    </xf>
    <xf numFmtId="14" fontId="32" fillId="2" borderId="40" xfId="0" applyNumberFormat="1" applyFont="1" applyFill="1" applyBorder="1" applyAlignment="1" applyProtection="1">
      <alignment horizontal="right" vertical="center" wrapText="1"/>
      <protection locked="0"/>
    </xf>
    <xf numFmtId="49" fontId="32" fillId="3" borderId="36" xfId="0" applyNumberFormat="1" applyFont="1" applyFill="1" applyBorder="1" applyAlignment="1" applyProtection="1">
      <alignment horizontal="center" vertical="center" wrapText="1"/>
      <protection locked="0"/>
    </xf>
    <xf numFmtId="14" fontId="12" fillId="3" borderId="40" xfId="0" applyNumberFormat="1" applyFont="1" applyFill="1" applyBorder="1" applyAlignment="1" applyProtection="1">
      <alignment horizontal="center" vertical="center" wrapText="1"/>
      <protection locked="0"/>
    </xf>
    <xf numFmtId="4" fontId="12" fillId="2" borderId="36" xfId="0" applyNumberFormat="1" applyFont="1" applyFill="1" applyBorder="1" applyAlignment="1" applyProtection="1">
      <alignment horizontal="center" vertical="center" wrapText="1"/>
      <protection locked="0"/>
    </xf>
    <xf numFmtId="14" fontId="12" fillId="2" borderId="40" xfId="0" applyNumberFormat="1" applyFont="1" applyFill="1" applyBorder="1" applyAlignment="1" applyProtection="1">
      <alignment horizontal="center" vertical="center" wrapText="1"/>
      <protection locked="0"/>
    </xf>
    <xf numFmtId="49" fontId="12" fillId="2" borderId="36" xfId="0" applyNumberFormat="1" applyFont="1" applyFill="1" applyBorder="1" applyAlignment="1" applyProtection="1">
      <alignment horizontal="center" vertical="center" wrapText="1"/>
      <protection locked="0"/>
    </xf>
    <xf numFmtId="0" fontId="12" fillId="2" borderId="40" xfId="0" applyFont="1" applyFill="1" applyBorder="1" applyAlignment="1" applyProtection="1">
      <alignment horizontal="right" vertical="center" wrapText="1"/>
      <protection locked="0"/>
    </xf>
    <xf numFmtId="0" fontId="12" fillId="3" borderId="37" xfId="0" applyFont="1" applyFill="1" applyBorder="1" applyAlignment="1" applyProtection="1">
      <alignment horizontal="right" vertical="center" wrapText="1"/>
    </xf>
    <xf numFmtId="14" fontId="32" fillId="3" borderId="34" xfId="0" applyNumberFormat="1" applyFont="1" applyFill="1" applyBorder="1" applyAlignment="1" applyProtection="1">
      <alignment horizontal="center" vertical="center" wrapText="1"/>
      <protection locked="0"/>
    </xf>
    <xf numFmtId="17" fontId="32" fillId="3" borderId="34" xfId="0" applyNumberFormat="1" applyFont="1" applyFill="1" applyBorder="1" applyAlignment="1" applyProtection="1">
      <alignment horizontal="center" vertical="center" wrapText="1"/>
      <protection locked="0"/>
    </xf>
    <xf numFmtId="0" fontId="32" fillId="3" borderId="34" xfId="0" applyFont="1" applyFill="1" applyBorder="1" applyAlignment="1" applyProtection="1">
      <alignment horizontal="left" vertical="center" wrapText="1"/>
      <protection locked="0"/>
    </xf>
    <xf numFmtId="165" fontId="32" fillId="3" borderId="34" xfId="12" applyFont="1" applyFill="1" applyBorder="1" applyAlignment="1" applyProtection="1">
      <alignment horizontal="right" vertical="center" wrapText="1"/>
      <protection locked="0"/>
    </xf>
    <xf numFmtId="0" fontId="32" fillId="3" borderId="34" xfId="0" applyFont="1" applyFill="1" applyBorder="1" applyAlignment="1" applyProtection="1">
      <alignment horizontal="center" vertical="center" wrapText="1"/>
      <protection locked="0"/>
    </xf>
    <xf numFmtId="14" fontId="32" fillId="3" borderId="38" xfId="0" applyNumberFormat="1" applyFont="1" applyFill="1" applyBorder="1" applyAlignment="1" applyProtection="1">
      <alignment horizontal="center" vertical="center" wrapText="1"/>
      <protection locked="0"/>
    </xf>
    <xf numFmtId="14" fontId="12" fillId="3" borderId="36" xfId="0" applyNumberFormat="1" applyFont="1" applyFill="1" applyBorder="1" applyAlignment="1" applyProtection="1">
      <alignment horizontal="center" vertical="center" wrapText="1"/>
      <protection locked="0"/>
    </xf>
    <xf numFmtId="17" fontId="32" fillId="3" borderId="36" xfId="0" applyNumberFormat="1" applyFont="1" applyFill="1" applyBorder="1" applyAlignment="1" applyProtection="1">
      <alignment horizontal="center" vertical="center" wrapText="1"/>
      <protection locked="0"/>
    </xf>
    <xf numFmtId="14" fontId="32" fillId="3" borderId="40" xfId="0" applyNumberFormat="1" applyFont="1" applyFill="1" applyBorder="1" applyAlignment="1" applyProtection="1">
      <alignment horizontal="center" vertical="center" wrapText="1"/>
      <protection locked="0"/>
    </xf>
    <xf numFmtId="14" fontId="32" fillId="3" borderId="36" xfId="0" applyNumberFormat="1" applyFont="1" applyFill="1" applyBorder="1" applyAlignment="1" applyProtection="1">
      <alignment horizontal="center" vertical="center" wrapText="1"/>
      <protection locked="0"/>
    </xf>
    <xf numFmtId="4" fontId="12" fillId="3" borderId="36" xfId="0" applyNumberFormat="1" applyFont="1" applyFill="1" applyBorder="1" applyAlignment="1" applyProtection="1">
      <alignment horizontal="center" vertical="center" wrapText="1"/>
      <protection locked="0"/>
    </xf>
    <xf numFmtId="3" fontId="12" fillId="3" borderId="36" xfId="0" applyNumberFormat="1" applyFont="1" applyFill="1" applyBorder="1" applyAlignment="1" applyProtection="1">
      <alignment horizontal="center" vertical="center" wrapText="1"/>
      <protection locked="0"/>
    </xf>
    <xf numFmtId="0" fontId="12" fillId="3" borderId="36" xfId="0" applyFont="1" applyFill="1" applyBorder="1" applyAlignment="1" applyProtection="1">
      <alignment vertical="center" wrapText="1"/>
      <protection locked="0"/>
    </xf>
    <xf numFmtId="49" fontId="12" fillId="3" borderId="36" xfId="0" applyNumberFormat="1" applyFont="1" applyFill="1" applyBorder="1" applyAlignment="1" applyProtection="1">
      <alignment horizontal="center" vertical="center" wrapText="1"/>
      <protection locked="0"/>
    </xf>
    <xf numFmtId="165" fontId="33" fillId="3" borderId="36" xfId="12" applyFont="1" applyFill="1" applyBorder="1" applyAlignment="1" applyProtection="1">
      <alignment horizontal="right" vertical="center" wrapText="1"/>
      <protection locked="0"/>
    </xf>
    <xf numFmtId="17" fontId="12" fillId="2" borderId="36" xfId="0" applyNumberFormat="1" applyFont="1" applyFill="1" applyBorder="1" applyAlignment="1" applyProtection="1">
      <alignment horizontal="center" vertical="center" wrapText="1"/>
      <protection locked="0"/>
    </xf>
    <xf numFmtId="0" fontId="12" fillId="2" borderId="40" xfId="0" applyFont="1" applyFill="1" applyBorder="1" applyAlignment="1" applyProtection="1">
      <alignment horizontal="center" vertical="center" wrapText="1"/>
      <protection locked="0"/>
    </xf>
    <xf numFmtId="14" fontId="12" fillId="2" borderId="40" xfId="0" applyNumberFormat="1" applyFont="1" applyFill="1" applyBorder="1" applyAlignment="1" applyProtection="1">
      <alignment vertical="center" wrapText="1"/>
      <protection locked="0"/>
    </xf>
    <xf numFmtId="49" fontId="32" fillId="2" borderId="36" xfId="0" applyNumberFormat="1" applyFont="1" applyFill="1" applyBorder="1" applyAlignment="1" applyProtection="1">
      <alignment horizontal="center" vertical="center" wrapText="1"/>
      <protection locked="0"/>
    </xf>
    <xf numFmtId="3" fontId="32" fillId="2" borderId="36" xfId="0" applyNumberFormat="1" applyFont="1" applyFill="1" applyBorder="1" applyAlignment="1" applyProtection="1">
      <alignment horizontal="center" vertical="center" wrapText="1"/>
      <protection locked="0"/>
    </xf>
    <xf numFmtId="0" fontId="34" fillId="0" borderId="36" xfId="0" applyFont="1" applyBorder="1"/>
    <xf numFmtId="0" fontId="34" fillId="0" borderId="36" xfId="0" applyFont="1" applyBorder="1" applyAlignment="1">
      <alignment vertical="center"/>
    </xf>
    <xf numFmtId="3" fontId="12" fillId="2" borderId="36" xfId="0" applyNumberFormat="1" applyFont="1" applyFill="1" applyBorder="1" applyAlignment="1" applyProtection="1">
      <alignment horizontal="center" vertical="center" wrapText="1"/>
      <protection locked="0"/>
    </xf>
    <xf numFmtId="14" fontId="12" fillId="3" borderId="40" xfId="0" applyNumberFormat="1" applyFont="1" applyFill="1" applyBorder="1" applyAlignment="1" applyProtection="1">
      <alignment vertical="center" wrapText="1"/>
      <protection locked="0"/>
    </xf>
    <xf numFmtId="14" fontId="12" fillId="2" borderId="38" xfId="0" applyNumberFormat="1" applyFont="1" applyFill="1" applyBorder="1" applyAlignment="1" applyProtection="1">
      <alignment horizontal="center" vertical="center" wrapText="1"/>
      <protection locked="0"/>
    </xf>
    <xf numFmtId="14" fontId="32" fillId="2" borderId="40" xfId="0" applyNumberFormat="1" applyFont="1" applyFill="1" applyBorder="1" applyAlignment="1" applyProtection="1">
      <alignment horizontal="center" vertical="center" wrapText="1"/>
      <protection locked="0"/>
    </xf>
    <xf numFmtId="0" fontId="12" fillId="3" borderId="41" xfId="0" applyFont="1" applyFill="1" applyBorder="1" applyAlignment="1" applyProtection="1">
      <alignment horizontal="left" vertical="center" wrapText="1"/>
      <protection locked="0"/>
    </xf>
    <xf numFmtId="165" fontId="12" fillId="3" borderId="41" xfId="12" applyFont="1" applyFill="1" applyBorder="1" applyAlignment="1" applyProtection="1">
      <alignment horizontal="right" vertical="center" wrapText="1"/>
      <protection locked="0"/>
    </xf>
    <xf numFmtId="0" fontId="12" fillId="2" borderId="41" xfId="0" applyFont="1" applyFill="1" applyBorder="1" applyAlignment="1" applyProtection="1">
      <alignment horizontal="left" vertical="center" wrapText="1"/>
      <protection locked="0"/>
    </xf>
    <xf numFmtId="0" fontId="32" fillId="3" borderId="41" xfId="0" applyFont="1" applyFill="1" applyBorder="1" applyAlignment="1" applyProtection="1">
      <alignment horizontal="left" vertical="center" wrapText="1"/>
      <protection locked="0"/>
    </xf>
    <xf numFmtId="165" fontId="32" fillId="3" borderId="41" xfId="12" applyFont="1" applyFill="1" applyBorder="1" applyAlignment="1" applyProtection="1">
      <alignment horizontal="right" vertical="center" wrapText="1"/>
      <protection locked="0"/>
    </xf>
    <xf numFmtId="0" fontId="32" fillId="2" borderId="41" xfId="0" applyFont="1" applyFill="1" applyBorder="1" applyAlignment="1" applyProtection="1">
      <alignment horizontal="left" vertical="center" wrapText="1"/>
      <protection locked="0"/>
    </xf>
    <xf numFmtId="0" fontId="2" fillId="3" borderId="3" xfId="0" applyFont="1" applyFill="1" applyBorder="1" applyAlignment="1">
      <alignment horizontal="center" vertical="center"/>
    </xf>
    <xf numFmtId="0" fontId="10" fillId="3" borderId="18" xfId="0" applyFont="1" applyFill="1" applyBorder="1" applyAlignment="1">
      <alignment horizontal="center" vertical="center" wrapText="1"/>
    </xf>
    <xf numFmtId="0" fontId="2" fillId="0" borderId="18" xfId="0" applyFont="1" applyBorder="1"/>
    <xf numFmtId="0" fontId="15" fillId="3" borderId="0" xfId="0" applyFont="1" applyFill="1" applyAlignment="1" applyProtection="1">
      <alignment horizontal="left" vertical="top"/>
      <protection locked="0"/>
    </xf>
    <xf numFmtId="0" fontId="5" fillId="3" borderId="43" xfId="0" applyFont="1" applyFill="1" applyBorder="1" applyAlignment="1">
      <alignment horizontal="center" vertical="center" wrapText="1"/>
    </xf>
    <xf numFmtId="0" fontId="10" fillId="3" borderId="43" xfId="0" applyFont="1" applyFill="1" applyBorder="1" applyAlignment="1">
      <alignment horizontal="center" vertical="center"/>
    </xf>
    <xf numFmtId="0" fontId="14" fillId="3" borderId="19" xfId="4" applyFont="1" applyFill="1" applyBorder="1" applyAlignment="1" applyProtection="1">
      <alignment vertical="center" wrapText="1"/>
    </xf>
    <xf numFmtId="165" fontId="0" fillId="3" borderId="44" xfId="0" applyNumberFormat="1" applyFill="1" applyBorder="1" applyAlignment="1" applyProtection="1">
      <alignment horizontal="right" vertical="center"/>
    </xf>
    <xf numFmtId="10" fontId="2" fillId="3" borderId="23" xfId="9" applyNumberFormat="1" applyFont="1" applyFill="1" applyBorder="1" applyAlignment="1" applyProtection="1">
      <alignment horizontal="right" vertical="center"/>
    </xf>
    <xf numFmtId="165" fontId="0" fillId="3" borderId="45" xfId="0" applyNumberFormat="1" applyFill="1" applyBorder="1" applyAlignment="1" applyProtection="1">
      <alignment horizontal="right" vertical="center"/>
    </xf>
    <xf numFmtId="10" fontId="2" fillId="3" borderId="46" xfId="9" applyNumberFormat="1" applyFont="1" applyFill="1" applyBorder="1" applyAlignment="1" applyProtection="1">
      <alignment horizontal="right" vertical="center"/>
    </xf>
    <xf numFmtId="10" fontId="2" fillId="3" borderId="47" xfId="9" applyNumberFormat="1" applyFont="1" applyFill="1" applyBorder="1" applyAlignment="1" applyProtection="1">
      <alignment horizontal="right" vertical="center"/>
    </xf>
    <xf numFmtId="0" fontId="5" fillId="3" borderId="19" xfId="4" applyFont="1" applyFill="1" applyBorder="1" applyAlignment="1" applyProtection="1">
      <alignment horizontal="center" vertical="center" wrapText="1"/>
    </xf>
    <xf numFmtId="0" fontId="10" fillId="2" borderId="13" xfId="0" applyFont="1" applyFill="1" applyBorder="1" applyAlignment="1">
      <alignment horizontal="left" vertical="center" wrapText="1"/>
    </xf>
    <xf numFmtId="165" fontId="38" fillId="12" borderId="53" xfId="0" applyNumberFormat="1" applyFont="1" applyFill="1" applyBorder="1" applyAlignment="1" applyProtection="1">
      <alignment horizontal="right" vertical="center"/>
      <protection locked="0"/>
    </xf>
    <xf numFmtId="0" fontId="35" fillId="12" borderId="48" xfId="0" applyFont="1" applyFill="1" applyBorder="1" applyAlignment="1" applyProtection="1">
      <alignment horizontal="center" vertical="center"/>
      <protection locked="0"/>
    </xf>
    <xf numFmtId="0" fontId="38" fillId="12" borderId="0" xfId="0" applyFont="1" applyFill="1" applyProtection="1">
      <protection locked="0"/>
    </xf>
    <xf numFmtId="0" fontId="39" fillId="12" borderId="48" xfId="0" applyFont="1" applyFill="1" applyBorder="1" applyAlignment="1" applyProtection="1">
      <alignment vertical="center"/>
      <protection locked="0"/>
    </xf>
    <xf numFmtId="0" fontId="39" fillId="12" borderId="48" xfId="0" applyFont="1" applyFill="1" applyBorder="1" applyAlignment="1" applyProtection="1">
      <alignment horizontal="center" vertical="center"/>
      <protection locked="0"/>
    </xf>
    <xf numFmtId="0" fontId="39" fillId="12" borderId="49" xfId="0" applyFont="1" applyFill="1" applyBorder="1" applyAlignment="1" applyProtection="1">
      <alignment horizontal="center" vertical="center"/>
      <protection locked="0"/>
    </xf>
    <xf numFmtId="0" fontId="39" fillId="12" borderId="50" xfId="0" applyFont="1" applyFill="1" applyBorder="1" applyAlignment="1" applyProtection="1">
      <alignment horizontal="center" vertical="center"/>
      <protection locked="0"/>
    </xf>
    <xf numFmtId="0" fontId="39" fillId="12" borderId="51" xfId="0" applyFont="1" applyFill="1" applyBorder="1" applyAlignment="1" applyProtection="1">
      <alignment vertical="center"/>
      <protection locked="0"/>
    </xf>
    <xf numFmtId="165" fontId="38" fillId="13" borderId="54" xfId="0" applyNumberFormat="1" applyFont="1" applyFill="1" applyBorder="1" applyAlignment="1" applyProtection="1">
      <alignment horizontal="center" vertical="center"/>
      <protection locked="0"/>
    </xf>
    <xf numFmtId="165" fontId="38" fillId="12" borderId="52" xfId="0" applyNumberFormat="1" applyFont="1" applyFill="1" applyBorder="1" applyAlignment="1" applyProtection="1">
      <alignment horizontal="right" vertical="center"/>
      <protection locked="0"/>
    </xf>
    <xf numFmtId="165" fontId="38" fillId="12" borderId="54" xfId="0" applyNumberFormat="1" applyFont="1" applyFill="1" applyBorder="1" applyAlignment="1" applyProtection="1">
      <alignment horizontal="right" vertical="center"/>
      <protection locked="0"/>
    </xf>
    <xf numFmtId="0" fontId="39" fillId="12" borderId="54" xfId="0" applyFont="1" applyFill="1" applyBorder="1" applyAlignment="1" applyProtection="1">
      <alignment vertical="center"/>
      <protection locked="0"/>
    </xf>
    <xf numFmtId="0" fontId="39" fillId="12" borderId="53" xfId="0" applyFont="1" applyFill="1" applyBorder="1" applyAlignment="1" applyProtection="1">
      <alignment vertical="center"/>
      <protection locked="0"/>
    </xf>
    <xf numFmtId="0" fontId="39" fillId="12" borderId="49" xfId="0" applyFont="1" applyFill="1" applyBorder="1" applyAlignment="1" applyProtection="1">
      <alignment vertical="center"/>
      <protection locked="0"/>
    </xf>
    <xf numFmtId="165" fontId="38" fillId="12" borderId="49" xfId="0" applyNumberFormat="1" applyFont="1" applyFill="1" applyBorder="1" applyAlignment="1" applyProtection="1">
      <alignment horizontal="right" vertical="center"/>
      <protection locked="0"/>
    </xf>
    <xf numFmtId="0" fontId="39" fillId="12" borderId="49" xfId="0" applyFont="1" applyFill="1" applyBorder="1" applyAlignment="1" applyProtection="1">
      <alignment horizontal="center" vertical="center" wrapText="1"/>
      <protection locked="0"/>
    </xf>
    <xf numFmtId="0" fontId="29" fillId="13" borderId="0" xfId="0" applyFont="1" applyFill="1" applyAlignment="1">
      <alignment horizontal="left" vertical="center" wrapText="1"/>
    </xf>
    <xf numFmtId="0" fontId="4" fillId="3" borderId="0" xfId="0" applyFont="1" applyFill="1" applyBorder="1" applyAlignment="1" applyProtection="1">
      <alignment horizontal="center" vertical="center" wrapText="1"/>
    </xf>
    <xf numFmtId="0" fontId="38" fillId="13" borderId="55" xfId="0" applyFont="1" applyFill="1" applyBorder="1" applyAlignment="1" applyProtection="1">
      <alignment horizontal="left" vertical="center" wrapText="1"/>
      <protection locked="0"/>
    </xf>
    <xf numFmtId="49" fontId="38" fillId="13" borderId="56" xfId="0" applyNumberFormat="1" applyFont="1" applyFill="1" applyBorder="1" applyAlignment="1" applyProtection="1">
      <alignment horizontal="left" wrapText="1"/>
      <protection locked="0"/>
    </xf>
    <xf numFmtId="165" fontId="40" fillId="13" borderId="0" xfId="0" applyNumberFormat="1" applyFont="1" applyFill="1" applyBorder="1" applyAlignment="1" applyProtection="1">
      <alignment horizontal="right" vertical="center" wrapText="1"/>
      <protection locked="0"/>
    </xf>
    <xf numFmtId="165" fontId="40" fillId="13" borderId="54" xfId="0" applyNumberFormat="1" applyFont="1" applyFill="1" applyBorder="1" applyAlignment="1" applyProtection="1">
      <alignment horizontal="right" vertical="center" wrapText="1"/>
      <protection locked="0"/>
    </xf>
    <xf numFmtId="165" fontId="40" fillId="12" borderId="0" xfId="0" applyNumberFormat="1" applyFont="1" applyFill="1" applyBorder="1" applyAlignment="1" applyProtection="1">
      <alignment horizontal="right" vertical="center" wrapText="1"/>
      <protection locked="0"/>
    </xf>
    <xf numFmtId="0" fontId="2" fillId="3" borderId="14" xfId="0" applyNumberFormat="1" applyFont="1" applyFill="1" applyBorder="1" applyAlignment="1" applyProtection="1">
      <alignment horizontal="left" vertical="center" wrapText="1"/>
      <protection locked="0"/>
    </xf>
    <xf numFmtId="0" fontId="2" fillId="3" borderId="14" xfId="0" applyFont="1" applyFill="1" applyBorder="1" applyAlignment="1" applyProtection="1">
      <alignment horizontal="center" vertical="center"/>
      <protection locked="0"/>
    </xf>
    <xf numFmtId="0" fontId="2" fillId="3" borderId="14" xfId="0" applyFont="1" applyFill="1" applyBorder="1" applyAlignment="1" applyProtection="1">
      <alignment horizontal="center" vertical="center" wrapText="1"/>
      <protection locked="0"/>
    </xf>
    <xf numFmtId="0" fontId="41" fillId="3" borderId="0" xfId="0" applyFont="1" applyFill="1" applyBorder="1" applyAlignment="1" applyProtection="1">
      <alignment horizontal="center" vertical="center" wrapText="1"/>
      <protection locked="0"/>
    </xf>
    <xf numFmtId="0" fontId="5" fillId="3" borderId="0" xfId="0" applyFont="1" applyFill="1" applyBorder="1" applyAlignment="1" applyProtection="1">
      <alignment horizontal="center" vertical="center"/>
    </xf>
    <xf numFmtId="0" fontId="32" fillId="3" borderId="22" xfId="0" applyFont="1" applyFill="1" applyBorder="1" applyAlignment="1" applyProtection="1">
      <alignment horizontal="left" vertical="center" wrapText="1"/>
      <protection locked="0"/>
    </xf>
    <xf numFmtId="0" fontId="12" fillId="3" borderId="22" xfId="0" applyFont="1" applyFill="1" applyBorder="1" applyAlignment="1" applyProtection="1">
      <alignment horizontal="left" vertical="center" wrapText="1"/>
      <protection locked="0"/>
    </xf>
    <xf numFmtId="0" fontId="11" fillId="3" borderId="14" xfId="0" applyFont="1" applyFill="1" applyBorder="1" applyAlignment="1" applyProtection="1">
      <alignment horizontal="center" vertical="center" wrapText="1"/>
    </xf>
    <xf numFmtId="0" fontId="4" fillId="3" borderId="0" xfId="0" applyFont="1" applyFill="1" applyBorder="1" applyAlignment="1" applyProtection="1">
      <alignment horizontal="center" vertical="center" wrapText="1"/>
    </xf>
    <xf numFmtId="0" fontId="32" fillId="13" borderId="14" xfId="0" applyFont="1" applyFill="1" applyBorder="1" applyAlignment="1">
      <alignment vertical="center" wrapText="1"/>
    </xf>
    <xf numFmtId="0" fontId="32" fillId="13" borderId="14" xfId="0" applyFont="1" applyFill="1" applyBorder="1" applyAlignment="1">
      <alignment horizontal="left" vertical="center" wrapText="1"/>
    </xf>
    <xf numFmtId="0" fontId="32" fillId="12" borderId="14" xfId="0" applyFont="1" applyFill="1" applyBorder="1" applyAlignment="1">
      <alignment horizontal="left" vertical="center" wrapText="1"/>
    </xf>
    <xf numFmtId="0" fontId="5" fillId="2" borderId="0" xfId="0" applyFont="1" applyFill="1" applyBorder="1" applyAlignment="1" applyProtection="1">
      <alignment horizontal="center" vertical="center" wrapText="1"/>
    </xf>
    <xf numFmtId="0" fontId="12" fillId="2" borderId="14" xfId="0" applyFont="1" applyFill="1" applyBorder="1" applyAlignment="1" applyProtection="1">
      <alignment horizontal="center" vertical="center" wrapText="1"/>
      <protection locked="0"/>
    </xf>
    <xf numFmtId="1" fontId="32" fillId="12" borderId="14" xfId="0" applyNumberFormat="1" applyFont="1" applyFill="1" applyBorder="1" applyAlignment="1">
      <alignment horizontal="left" vertical="center" wrapText="1"/>
    </xf>
    <xf numFmtId="0" fontId="35" fillId="13" borderId="58" xfId="0" applyFont="1" applyFill="1" applyBorder="1" applyAlignment="1">
      <alignment horizontal="left" vertical="center" wrapText="1"/>
    </xf>
    <xf numFmtId="0" fontId="30" fillId="13" borderId="58" xfId="0" applyFont="1" applyFill="1" applyBorder="1" applyAlignment="1">
      <alignment horizontal="left" vertical="center" wrapText="1"/>
    </xf>
    <xf numFmtId="0" fontId="38" fillId="13" borderId="0" xfId="0" applyFont="1" applyFill="1" applyAlignment="1">
      <alignment wrapText="1"/>
    </xf>
    <xf numFmtId="0" fontId="42" fillId="12" borderId="59" xfId="0" applyFont="1" applyFill="1" applyBorder="1" applyAlignment="1">
      <alignment vertical="center"/>
    </xf>
    <xf numFmtId="0" fontId="42" fillId="13" borderId="60" xfId="0" applyFont="1" applyFill="1" applyBorder="1" applyAlignment="1">
      <alignment vertical="center" wrapText="1"/>
    </xf>
    <xf numFmtId="0" fontId="14" fillId="2" borderId="3" xfId="0" applyFont="1" applyFill="1" applyBorder="1" applyAlignment="1" applyProtection="1">
      <alignment vertical="center"/>
    </xf>
    <xf numFmtId="0" fontId="42" fillId="13" borderId="61" xfId="0" applyFont="1" applyFill="1" applyBorder="1" applyAlignment="1">
      <alignment vertical="center" wrapText="1"/>
    </xf>
    <xf numFmtId="165" fontId="13" fillId="2" borderId="6" xfId="12" applyFont="1" applyFill="1" applyBorder="1" applyAlignment="1" applyProtection="1">
      <alignment horizontal="right" vertical="center"/>
    </xf>
    <xf numFmtId="165" fontId="2" fillId="3" borderId="29" xfId="12" applyNumberFormat="1" applyFont="1" applyFill="1" applyBorder="1" applyAlignment="1" applyProtection="1">
      <alignment horizontal="right" vertical="center"/>
    </xf>
    <xf numFmtId="0" fontId="32" fillId="14" borderId="14" xfId="0" applyFont="1" applyFill="1" applyBorder="1" applyAlignment="1">
      <alignment horizontal="left" vertical="center" wrapText="1"/>
    </xf>
    <xf numFmtId="0" fontId="32" fillId="0" borderId="14" xfId="0" applyFont="1" applyBorder="1" applyAlignment="1">
      <alignment horizontal="left" vertical="center" wrapText="1"/>
    </xf>
    <xf numFmtId="14" fontId="12" fillId="2" borderId="14" xfId="0" applyNumberFormat="1" applyFont="1" applyFill="1" applyBorder="1" applyAlignment="1" applyProtection="1">
      <alignment horizontal="left" vertical="center" wrapText="1"/>
      <protection locked="0"/>
    </xf>
    <xf numFmtId="14" fontId="12" fillId="3" borderId="14" xfId="0" applyNumberFormat="1" applyFont="1" applyFill="1" applyBorder="1" applyAlignment="1" applyProtection="1">
      <alignment horizontal="left" vertical="center" wrapText="1"/>
      <protection locked="0"/>
    </xf>
    <xf numFmtId="0" fontId="12" fillId="3" borderId="14" xfId="0" applyFont="1" applyFill="1" applyBorder="1" applyAlignment="1" applyProtection="1">
      <alignment horizontal="left" vertical="center" wrapText="1"/>
      <protection locked="0"/>
    </xf>
    <xf numFmtId="167" fontId="12" fillId="3" borderId="62" xfId="0" applyNumberFormat="1" applyFont="1" applyFill="1" applyBorder="1" applyAlignment="1" applyProtection="1">
      <alignment horizontal="right" vertical="center" wrapText="1"/>
      <protection locked="0"/>
    </xf>
    <xf numFmtId="167" fontId="32" fillId="3" borderId="62" xfId="0" applyNumberFormat="1" applyFont="1" applyFill="1" applyBorder="1" applyAlignment="1" applyProtection="1">
      <alignment horizontal="right" vertical="center" wrapText="1"/>
      <protection locked="0"/>
    </xf>
    <xf numFmtId="0" fontId="12" fillId="3" borderId="14" xfId="0" applyFont="1" applyFill="1" applyBorder="1" applyAlignment="1" applyProtection="1">
      <alignment horizontal="left" vertical="center"/>
      <protection locked="0"/>
    </xf>
    <xf numFmtId="0" fontId="32" fillId="15" borderId="14" xfId="0" applyFont="1" applyFill="1" applyBorder="1" applyAlignment="1">
      <alignment horizontal="left" vertical="center" wrapText="1"/>
    </xf>
    <xf numFmtId="0" fontId="12" fillId="2" borderId="14" xfId="0" applyFont="1" applyFill="1" applyBorder="1" applyAlignment="1" applyProtection="1">
      <alignment horizontal="left" vertical="center" wrapText="1"/>
      <protection locked="0"/>
    </xf>
    <xf numFmtId="14" fontId="12" fillId="2" borderId="14" xfId="0" applyNumberFormat="1" applyFont="1" applyFill="1" applyBorder="1" applyAlignment="1" applyProtection="1">
      <alignment horizontal="right" vertical="center" wrapText="1"/>
      <protection locked="0"/>
    </xf>
    <xf numFmtId="17" fontId="12" fillId="2" borderId="14" xfId="0" applyNumberFormat="1" applyFont="1" applyFill="1" applyBorder="1" applyAlignment="1" applyProtection="1">
      <alignment horizontal="right" vertical="center" wrapText="1"/>
      <protection locked="0"/>
    </xf>
    <xf numFmtId="165" fontId="12" fillId="2" borderId="14" xfId="12" applyFont="1" applyFill="1" applyBorder="1" applyAlignment="1" applyProtection="1">
      <alignment horizontal="right" vertical="center" wrapText="1"/>
      <protection locked="0"/>
    </xf>
    <xf numFmtId="0" fontId="12" fillId="2" borderId="14" xfId="0" applyFont="1" applyFill="1" applyBorder="1" applyAlignment="1" applyProtection="1">
      <alignment horizontal="justify" vertical="center" wrapText="1"/>
      <protection locked="0"/>
    </xf>
    <xf numFmtId="17" fontId="12" fillId="3" borderId="14" xfId="0" applyNumberFormat="1" applyFont="1" applyFill="1" applyBorder="1" applyAlignment="1" applyProtection="1">
      <alignment horizontal="right" vertical="center" wrapText="1"/>
      <protection locked="0"/>
    </xf>
    <xf numFmtId="165" fontId="12" fillId="3" borderId="14" xfId="12" applyFont="1" applyFill="1" applyBorder="1" applyAlignment="1" applyProtection="1">
      <alignment horizontal="right" vertical="center" wrapText="1"/>
      <protection locked="0"/>
    </xf>
    <xf numFmtId="0" fontId="32" fillId="2" borderId="14" xfId="0" applyFont="1" applyFill="1" applyBorder="1" applyAlignment="1" applyProtection="1">
      <alignment horizontal="left" vertical="center" wrapText="1"/>
      <protection locked="0"/>
    </xf>
    <xf numFmtId="0" fontId="12" fillId="3" borderId="14" xfId="0" applyFont="1" applyFill="1" applyBorder="1" applyAlignment="1" applyProtection="1">
      <alignment horizontal="justify" vertical="center" wrapText="1"/>
      <protection locked="0"/>
    </xf>
    <xf numFmtId="14" fontId="12" fillId="3" borderId="14" xfId="0" applyNumberFormat="1" applyFont="1" applyFill="1" applyBorder="1" applyAlignment="1" applyProtection="1">
      <alignment horizontal="right" vertical="center" wrapText="1"/>
      <protection locked="0"/>
    </xf>
    <xf numFmtId="0" fontId="32" fillId="2" borderId="1" xfId="0" applyFont="1" applyFill="1" applyBorder="1" applyAlignment="1" applyProtection="1">
      <alignment horizontal="center" vertical="center" wrapText="1"/>
      <protection locked="0"/>
    </xf>
    <xf numFmtId="165" fontId="12" fillId="0" borderId="14" xfId="12" applyFont="1" applyFill="1" applyBorder="1" applyAlignment="1" applyProtection="1">
      <alignment horizontal="right" vertical="center" wrapText="1"/>
      <protection locked="0"/>
    </xf>
    <xf numFmtId="0" fontId="12" fillId="0" borderId="14" xfId="0" applyFont="1" applyFill="1" applyBorder="1" applyAlignment="1" applyProtection="1">
      <alignment horizontal="left" vertical="center" wrapText="1"/>
      <protection locked="0"/>
    </xf>
    <xf numFmtId="167" fontId="12" fillId="3" borderId="14" xfId="0" applyNumberFormat="1" applyFont="1" applyFill="1" applyBorder="1" applyAlignment="1" applyProtection="1">
      <alignment horizontal="right" vertical="center" wrapText="1"/>
      <protection locked="0"/>
    </xf>
    <xf numFmtId="0" fontId="12" fillId="2" borderId="14" xfId="0" applyFont="1" applyFill="1" applyBorder="1" applyAlignment="1" applyProtection="1">
      <alignment horizontal="right" vertical="center" wrapText="1"/>
    </xf>
    <xf numFmtId="167" fontId="32" fillId="3" borderId="14" xfId="0" applyNumberFormat="1" applyFont="1" applyFill="1" applyBorder="1" applyAlignment="1" applyProtection="1">
      <alignment horizontal="right" vertical="center" wrapText="1"/>
      <protection locked="0"/>
    </xf>
    <xf numFmtId="0" fontId="32" fillId="3" borderId="14" xfId="0" applyFont="1" applyFill="1" applyBorder="1" applyAlignment="1" applyProtection="1">
      <alignment horizontal="left" vertical="center" wrapText="1"/>
      <protection locked="0"/>
    </xf>
    <xf numFmtId="165" fontId="32" fillId="3" borderId="14" xfId="12" applyFont="1" applyFill="1" applyBorder="1" applyAlignment="1" applyProtection="1">
      <alignment horizontal="right" vertical="center" wrapText="1"/>
      <protection locked="0"/>
    </xf>
    <xf numFmtId="49" fontId="32" fillId="3" borderId="14" xfId="0" applyNumberFormat="1" applyFont="1" applyFill="1" applyBorder="1" applyAlignment="1" applyProtection="1">
      <alignment horizontal="left" vertical="center" wrapText="1"/>
      <protection locked="0"/>
    </xf>
    <xf numFmtId="0" fontId="32" fillId="3" borderId="14" xfId="0" applyFont="1" applyFill="1" applyBorder="1" applyAlignment="1" applyProtection="1">
      <alignment horizontal="justify" vertical="center" wrapText="1"/>
      <protection locked="0"/>
    </xf>
    <xf numFmtId="2" fontId="32" fillId="3" borderId="14" xfId="0" applyNumberFormat="1" applyFont="1" applyFill="1" applyBorder="1" applyAlignment="1" applyProtection="1">
      <alignment horizontal="left" vertical="center" wrapText="1"/>
      <protection locked="0"/>
    </xf>
    <xf numFmtId="1" fontId="32" fillId="3" borderId="14" xfId="0" applyNumberFormat="1" applyFont="1" applyFill="1" applyBorder="1" applyAlignment="1" applyProtection="1">
      <alignment horizontal="left" vertical="center" wrapText="1"/>
      <protection locked="0"/>
    </xf>
    <xf numFmtId="0" fontId="43" fillId="0" borderId="0" xfId="0" applyFont="1"/>
    <xf numFmtId="0" fontId="32" fillId="15" borderId="14" xfId="0" applyFont="1" applyFill="1" applyBorder="1" applyAlignment="1">
      <alignment horizontal="justify" vertical="center" wrapText="1"/>
    </xf>
    <xf numFmtId="0" fontId="19" fillId="2" borderId="5" xfId="4" applyFont="1" applyFill="1" applyBorder="1" applyAlignment="1" applyProtection="1">
      <alignment horizontal="left" vertical="center"/>
    </xf>
    <xf numFmtId="0" fontId="13" fillId="3" borderId="5" xfId="4" applyFont="1" applyFill="1" applyBorder="1" applyAlignment="1" applyProtection="1">
      <alignment horizontal="left" vertical="center" wrapText="1"/>
    </xf>
    <xf numFmtId="165" fontId="20" fillId="2" borderId="5" xfId="12" applyFont="1" applyFill="1" applyBorder="1" applyAlignment="1" applyProtection="1">
      <alignment horizontal="right" vertical="center" wrapText="1"/>
      <protection locked="0"/>
    </xf>
    <xf numFmtId="165" fontId="21" fillId="2" borderId="5" xfId="12" applyFont="1" applyFill="1" applyBorder="1" applyAlignment="1" applyProtection="1">
      <alignment horizontal="right" vertical="center" wrapText="1"/>
    </xf>
    <xf numFmtId="0" fontId="19" fillId="2" borderId="1" xfId="4" applyFont="1" applyFill="1" applyBorder="1" applyAlignment="1" applyProtection="1">
      <alignment horizontal="left" vertical="center"/>
    </xf>
    <xf numFmtId="0" fontId="13" fillId="3" borderId="1" xfId="4" applyFont="1" applyFill="1" applyBorder="1" applyAlignment="1" applyProtection="1">
      <alignment horizontal="left" vertical="center" wrapText="1"/>
    </xf>
    <xf numFmtId="165" fontId="20" fillId="2" borderId="1" xfId="12" applyFont="1" applyFill="1" applyBorder="1" applyAlignment="1" applyProtection="1">
      <alignment horizontal="right" vertical="center" wrapText="1"/>
      <protection locked="0"/>
    </xf>
    <xf numFmtId="10" fontId="20" fillId="3" borderId="5" xfId="9" applyNumberFormat="1" applyFont="1" applyFill="1" applyBorder="1" applyAlignment="1" applyProtection="1">
      <alignment horizontal="right" vertical="center" wrapText="1"/>
    </xf>
    <xf numFmtId="165" fontId="20" fillId="3" borderId="5" xfId="12" applyFont="1" applyFill="1" applyBorder="1" applyAlignment="1" applyProtection="1">
      <alignment horizontal="right" vertical="center" wrapText="1"/>
    </xf>
    <xf numFmtId="165" fontId="20" fillId="2" borderId="5" xfId="12" applyFont="1" applyFill="1" applyBorder="1" applyAlignment="1" applyProtection="1">
      <alignment horizontal="right" vertical="center" wrapText="1"/>
    </xf>
    <xf numFmtId="10" fontId="20" fillId="3" borderId="1" xfId="9" applyNumberFormat="1" applyFont="1" applyFill="1" applyBorder="1" applyAlignment="1" applyProtection="1">
      <alignment horizontal="right" vertical="center" wrapText="1"/>
    </xf>
    <xf numFmtId="165" fontId="20" fillId="3" borderId="1" xfId="12" applyFont="1" applyFill="1" applyBorder="1" applyAlignment="1" applyProtection="1">
      <alignment horizontal="right" vertical="center" wrapText="1"/>
    </xf>
    <xf numFmtId="165" fontId="20" fillId="2" borderId="1" xfId="12" applyFont="1" applyFill="1" applyBorder="1" applyAlignment="1" applyProtection="1">
      <alignment horizontal="right" vertical="center" wrapText="1"/>
    </xf>
    <xf numFmtId="14" fontId="12" fillId="3" borderId="14" xfId="0" applyNumberFormat="1" applyFont="1" applyFill="1" applyBorder="1" applyAlignment="1" applyProtection="1">
      <alignment horizontal="left" vertical="top" wrapText="1"/>
      <protection locked="0"/>
    </xf>
    <xf numFmtId="14" fontId="32" fillId="3" borderId="14" xfId="0" applyNumberFormat="1" applyFont="1" applyFill="1" applyBorder="1" applyAlignment="1" applyProtection="1">
      <alignment horizontal="left" vertical="center" wrapText="1"/>
      <protection locked="0"/>
    </xf>
    <xf numFmtId="0" fontId="32" fillId="3" borderId="14" xfId="0" applyFont="1" applyFill="1" applyBorder="1" applyAlignment="1">
      <alignment horizontal="justify" vertical="center" wrapText="1"/>
    </xf>
    <xf numFmtId="0" fontId="32" fillId="3" borderId="42" xfId="0" applyFont="1" applyFill="1" applyBorder="1" applyAlignment="1" applyProtection="1">
      <alignment horizontal="justify" vertical="center" wrapText="1"/>
      <protection locked="0"/>
    </xf>
    <xf numFmtId="0" fontId="12" fillId="3" borderId="42" xfId="0" applyFont="1" applyFill="1" applyBorder="1" applyAlignment="1" applyProtection="1">
      <alignment horizontal="justify" vertical="center" wrapText="1"/>
      <protection locked="0"/>
    </xf>
    <xf numFmtId="0" fontId="32" fillId="3" borderId="41" xfId="0" applyFont="1" applyFill="1" applyBorder="1" applyAlignment="1" applyProtection="1">
      <alignment horizontal="justify" vertical="center" wrapText="1"/>
      <protection locked="0"/>
    </xf>
    <xf numFmtId="0" fontId="12" fillId="3" borderId="41" xfId="0" applyFont="1" applyFill="1" applyBorder="1" applyAlignment="1" applyProtection="1">
      <alignment horizontal="justify" vertical="center" wrapText="1"/>
      <protection locked="0"/>
    </xf>
    <xf numFmtId="0" fontId="12" fillId="3" borderId="11" xfId="0" applyFont="1" applyFill="1" applyBorder="1" applyAlignment="1" applyProtection="1">
      <alignment horizontal="left" vertical="center"/>
      <protection locked="0"/>
    </xf>
    <xf numFmtId="165" fontId="11" fillId="3" borderId="14" xfId="12" applyFont="1" applyFill="1" applyBorder="1" applyAlignment="1" applyProtection="1">
      <alignment horizontal="center" vertical="center"/>
    </xf>
    <xf numFmtId="165" fontId="11" fillId="3" borderId="14" xfId="12" applyFont="1" applyFill="1" applyBorder="1" applyAlignment="1" applyProtection="1">
      <alignment horizontal="center" vertical="center" wrapText="1"/>
    </xf>
    <xf numFmtId="165" fontId="32" fillId="3" borderId="14" xfId="0" applyNumberFormat="1" applyFont="1" applyFill="1" applyBorder="1" applyAlignment="1">
      <alignment horizontal="center" vertical="center" wrapText="1"/>
    </xf>
    <xf numFmtId="0" fontId="32" fillId="3" borderId="14" xfId="0" applyFont="1" applyFill="1" applyBorder="1" applyAlignment="1">
      <alignment vertical="center" wrapText="1"/>
    </xf>
    <xf numFmtId="0" fontId="32" fillId="3" borderId="14" xfId="0" applyFont="1" applyFill="1" applyBorder="1" applyAlignment="1">
      <alignment horizontal="left" vertical="center" wrapText="1"/>
    </xf>
    <xf numFmtId="0" fontId="12" fillId="3" borderId="57" xfId="0" applyFont="1" applyFill="1" applyBorder="1" applyAlignment="1" applyProtection="1">
      <alignment horizontal="left" vertical="center" wrapText="1"/>
      <protection locked="0"/>
    </xf>
    <xf numFmtId="14" fontId="12" fillId="3" borderId="65" xfId="0" applyNumberFormat="1" applyFont="1" applyFill="1" applyBorder="1" applyAlignment="1" applyProtection="1">
      <alignment horizontal="right" vertical="center" wrapText="1"/>
      <protection locked="0"/>
    </xf>
    <xf numFmtId="1" fontId="32" fillId="13" borderId="14" xfId="0" applyNumberFormat="1" applyFont="1" applyFill="1" applyBorder="1" applyAlignment="1">
      <alignment horizontal="left" vertical="center" wrapText="1"/>
    </xf>
    <xf numFmtId="14" fontId="32" fillId="3" borderId="14" xfId="0" applyNumberFormat="1" applyFont="1" applyFill="1" applyBorder="1" applyAlignment="1" applyProtection="1">
      <alignment horizontal="right" vertical="center" wrapText="1"/>
      <protection locked="0"/>
    </xf>
    <xf numFmtId="17" fontId="32" fillId="3" borderId="14" xfId="0" applyNumberFormat="1" applyFont="1" applyFill="1" applyBorder="1" applyAlignment="1" applyProtection="1">
      <alignment horizontal="right" vertical="center" wrapText="1"/>
      <protection locked="0"/>
    </xf>
    <xf numFmtId="0" fontId="12" fillId="3" borderId="14" xfId="0" applyFont="1" applyFill="1" applyBorder="1" applyAlignment="1" applyProtection="1">
      <alignment horizontal="center" vertical="center" wrapText="1"/>
      <protection locked="0"/>
    </xf>
    <xf numFmtId="165" fontId="32" fillId="13" borderId="14" xfId="0" applyNumberFormat="1" applyFont="1" applyFill="1" applyBorder="1" applyAlignment="1">
      <alignment horizontal="left" vertical="center" wrapText="1"/>
    </xf>
    <xf numFmtId="14" fontId="32" fillId="13" borderId="14" xfId="0" applyNumberFormat="1" applyFont="1" applyFill="1" applyBorder="1" applyAlignment="1">
      <alignment horizontal="left" vertical="center" wrapText="1"/>
    </xf>
    <xf numFmtId="0" fontId="34" fillId="0" borderId="14" xfId="0" applyFont="1" applyBorder="1" applyAlignment="1">
      <alignment wrapText="1"/>
    </xf>
    <xf numFmtId="165" fontId="32" fillId="3" borderId="14" xfId="12" applyFont="1" applyFill="1" applyBorder="1" applyAlignment="1">
      <alignment vertical="center" wrapText="1"/>
    </xf>
    <xf numFmtId="165" fontId="32" fillId="3" borderId="14" xfId="12" applyFont="1" applyFill="1" applyBorder="1" applyAlignment="1">
      <alignment horizontal="left" vertical="center" wrapText="1"/>
    </xf>
    <xf numFmtId="14" fontId="32" fillId="13" borderId="14" xfId="0" applyNumberFormat="1" applyFont="1" applyFill="1" applyBorder="1" applyAlignment="1">
      <alignment horizontal="center" vertical="center" wrapText="1"/>
    </xf>
    <xf numFmtId="0" fontId="12" fillId="3" borderId="14" xfId="0" applyFont="1" applyFill="1" applyBorder="1" applyAlignment="1" applyProtection="1">
      <alignment vertical="center" wrapText="1"/>
      <protection locked="0"/>
    </xf>
    <xf numFmtId="0" fontId="32" fillId="3" borderId="14" xfId="0" applyFont="1" applyFill="1" applyBorder="1" applyAlignment="1" applyProtection="1">
      <alignment vertical="center" wrapText="1"/>
      <protection locked="0"/>
    </xf>
    <xf numFmtId="0" fontId="32" fillId="15" borderId="14" xfId="0" applyFont="1" applyFill="1" applyBorder="1" applyAlignment="1">
      <alignment vertical="center" wrapText="1"/>
    </xf>
    <xf numFmtId="0" fontId="12" fillId="3" borderId="57" xfId="0" applyFont="1" applyFill="1" applyBorder="1" applyAlignment="1" applyProtection="1">
      <alignment vertical="center" wrapText="1"/>
      <protection locked="0"/>
    </xf>
    <xf numFmtId="0" fontId="0" fillId="3" borderId="0" xfId="0" applyFill="1" applyAlignment="1" applyProtection="1">
      <alignment vertical="center" wrapText="1"/>
      <protection locked="0"/>
    </xf>
    <xf numFmtId="0" fontId="12" fillId="2" borderId="0" xfId="0" applyFont="1" applyFill="1" applyAlignment="1" applyProtection="1">
      <alignment wrapText="1"/>
      <protection locked="0"/>
    </xf>
    <xf numFmtId="1" fontId="32" fillId="13" borderId="14" xfId="0" applyNumberFormat="1" applyFont="1" applyFill="1" applyBorder="1" applyAlignment="1">
      <alignment horizontal="right" vertical="center" wrapText="1"/>
    </xf>
    <xf numFmtId="14" fontId="32" fillId="13" borderId="58" xfId="0" applyNumberFormat="1" applyFont="1" applyFill="1" applyBorder="1" applyAlignment="1">
      <alignment horizontal="left" vertical="center" wrapText="1"/>
    </xf>
    <xf numFmtId="0" fontId="32" fillId="13" borderId="58" xfId="0" applyFont="1" applyFill="1" applyBorder="1" applyAlignment="1">
      <alignment horizontal="left" vertical="center" wrapText="1"/>
    </xf>
    <xf numFmtId="0" fontId="32" fillId="3" borderId="14" xfId="0" applyFont="1" applyFill="1" applyBorder="1" applyAlignment="1" applyProtection="1">
      <alignment horizontal="center" vertical="center" wrapText="1"/>
      <protection locked="0"/>
    </xf>
    <xf numFmtId="0" fontId="12" fillId="4" borderId="0" xfId="0" applyFont="1" applyFill="1" applyAlignment="1" applyProtection="1">
      <alignment wrapText="1"/>
      <protection locked="0"/>
    </xf>
    <xf numFmtId="0" fontId="0" fillId="3" borderId="0" xfId="0" applyFill="1" applyAlignment="1" applyProtection="1">
      <alignment wrapText="1"/>
      <protection locked="0"/>
    </xf>
    <xf numFmtId="0" fontId="12" fillId="3" borderId="0" xfId="0" applyFont="1" applyFill="1" applyAlignment="1" applyProtection="1">
      <alignment wrapText="1"/>
      <protection locked="0"/>
    </xf>
    <xf numFmtId="166" fontId="10" fillId="2" borderId="14" xfId="0" applyNumberFormat="1" applyFont="1" applyFill="1" applyBorder="1" applyAlignment="1" applyProtection="1">
      <alignment horizontal="center" vertical="center" wrapText="1"/>
    </xf>
    <xf numFmtId="0" fontId="10" fillId="2" borderId="14" xfId="0" applyFont="1" applyFill="1" applyBorder="1" applyAlignment="1" applyProtection="1">
      <alignment horizontal="center" vertical="center" wrapText="1"/>
    </xf>
    <xf numFmtId="0" fontId="10" fillId="3" borderId="14" xfId="0" applyFont="1" applyFill="1" applyBorder="1" applyAlignment="1" applyProtection="1">
      <alignment horizontal="center" vertical="center" wrapText="1"/>
    </xf>
    <xf numFmtId="1" fontId="10" fillId="2" borderId="14" xfId="0" applyNumberFormat="1" applyFont="1" applyFill="1" applyBorder="1" applyAlignment="1" applyProtection="1">
      <alignment horizontal="center" vertical="center" wrapText="1"/>
    </xf>
    <xf numFmtId="0" fontId="32" fillId="13" borderId="66" xfId="0" applyFont="1" applyFill="1" applyBorder="1" applyAlignment="1">
      <alignment horizontal="left" vertical="center" wrapText="1"/>
    </xf>
    <xf numFmtId="4" fontId="32" fillId="13" borderId="66" xfId="0" applyNumberFormat="1" applyFont="1" applyFill="1" applyBorder="1" applyAlignment="1">
      <alignment horizontal="right" vertical="center" wrapText="1"/>
    </xf>
    <xf numFmtId="0" fontId="32" fillId="13" borderId="66" xfId="0" applyFont="1" applyFill="1" applyBorder="1" applyAlignment="1">
      <alignment horizontal="right" vertical="center" wrapText="1"/>
    </xf>
    <xf numFmtId="14" fontId="32" fillId="13" borderId="66" xfId="0" applyNumberFormat="1" applyFont="1" applyFill="1" applyBorder="1" applyAlignment="1">
      <alignment horizontal="left" vertical="center"/>
    </xf>
    <xf numFmtId="4" fontId="32" fillId="13" borderId="58" xfId="0" applyNumberFormat="1" applyFont="1" applyFill="1" applyBorder="1" applyAlignment="1">
      <alignment horizontal="right" vertical="center" wrapText="1"/>
    </xf>
    <xf numFmtId="0" fontId="32" fillId="13" borderId="58" xfId="0" applyFont="1" applyFill="1" applyBorder="1" applyAlignment="1">
      <alignment horizontal="right" vertical="center" wrapText="1"/>
    </xf>
    <xf numFmtId="14" fontId="32" fillId="13" borderId="58" xfId="0" applyNumberFormat="1" applyFont="1" applyFill="1" applyBorder="1" applyAlignment="1">
      <alignment horizontal="left" vertical="center"/>
    </xf>
    <xf numFmtId="0" fontId="12" fillId="3" borderId="14" xfId="0" applyFont="1" applyFill="1" applyBorder="1" applyAlignment="1" applyProtection="1">
      <alignment horizontal="right" vertical="center" wrapText="1"/>
    </xf>
    <xf numFmtId="165" fontId="32" fillId="13" borderId="14" xfId="0" applyNumberFormat="1" applyFont="1" applyFill="1" applyBorder="1" applyAlignment="1">
      <alignment horizontal="right" vertical="center" wrapText="1"/>
    </xf>
    <xf numFmtId="49" fontId="32" fillId="13" borderId="14" xfId="0" applyNumberFormat="1" applyFont="1" applyFill="1" applyBorder="1" applyAlignment="1">
      <alignment horizontal="left" vertical="center" wrapText="1"/>
    </xf>
    <xf numFmtId="0" fontId="32" fillId="13" borderId="14" xfId="0" applyNumberFormat="1" applyFont="1" applyFill="1" applyBorder="1" applyAlignment="1">
      <alignment horizontal="left" vertical="center" wrapText="1"/>
    </xf>
    <xf numFmtId="43" fontId="32" fillId="3" borderId="14" xfId="19" applyNumberFormat="1" applyFont="1" applyFill="1" applyBorder="1" applyAlignment="1">
      <alignment horizontal="center" vertical="center" wrapText="1"/>
    </xf>
    <xf numFmtId="0" fontId="30" fillId="2" borderId="0" xfId="0" applyFont="1" applyFill="1" applyAlignment="1" applyProtection="1">
      <alignment horizontal="center"/>
      <protection locked="0"/>
    </xf>
    <xf numFmtId="0" fontId="4" fillId="3" borderId="0" xfId="0" applyFont="1" applyFill="1" applyBorder="1" applyAlignment="1" applyProtection="1">
      <alignment horizontal="center" vertical="center" wrapText="1"/>
    </xf>
    <xf numFmtId="0" fontId="12" fillId="3" borderId="14" xfId="0" applyFont="1" applyFill="1" applyBorder="1" applyAlignment="1" applyProtection="1">
      <alignment wrapText="1"/>
      <protection locked="0"/>
    </xf>
    <xf numFmtId="0" fontId="0" fillId="3" borderId="14" xfId="0" applyFill="1" applyBorder="1" applyAlignment="1" applyProtection="1">
      <alignment wrapText="1"/>
      <protection locked="0"/>
    </xf>
    <xf numFmtId="0" fontId="31" fillId="3" borderId="14" xfId="0" applyFont="1" applyFill="1" applyBorder="1" applyAlignment="1" applyProtection="1">
      <alignment wrapText="1"/>
      <protection locked="0"/>
    </xf>
    <xf numFmtId="0" fontId="31" fillId="3" borderId="0" xfId="0" applyFont="1" applyFill="1" applyAlignment="1" applyProtection="1">
      <alignment wrapText="1"/>
      <protection locked="0"/>
    </xf>
    <xf numFmtId="0" fontId="16" fillId="3" borderId="0" xfId="0" applyFont="1" applyFill="1" applyBorder="1" applyAlignment="1" applyProtection="1">
      <alignment horizontal="right" vertical="center" wrapText="1"/>
      <protection locked="0"/>
    </xf>
    <xf numFmtId="1" fontId="5" fillId="3" borderId="0" xfId="0" applyNumberFormat="1" applyFont="1" applyFill="1" applyAlignment="1" applyProtection="1">
      <alignment horizontal="right" vertical="center" wrapText="1"/>
    </xf>
    <xf numFmtId="1" fontId="10" fillId="3" borderId="32" xfId="0" applyNumberFormat="1" applyFont="1" applyFill="1" applyBorder="1" applyAlignment="1" applyProtection="1">
      <alignment horizontal="center" vertical="center" wrapText="1"/>
    </xf>
    <xf numFmtId="0" fontId="2" fillId="3" borderId="63" xfId="0" applyFont="1" applyFill="1" applyBorder="1" applyAlignment="1" applyProtection="1">
      <alignment horizontal="center" vertical="center" wrapText="1"/>
      <protection locked="0"/>
    </xf>
    <xf numFmtId="0" fontId="0" fillId="3" borderId="0" xfId="0" applyFill="1" applyAlignment="1" applyProtection="1">
      <alignment horizontal="center" wrapText="1"/>
      <protection locked="0"/>
    </xf>
    <xf numFmtId="165" fontId="32" fillId="3" borderId="14" xfId="12" applyFont="1" applyFill="1" applyBorder="1" applyAlignment="1">
      <alignment horizontal="center" vertical="center" wrapText="1"/>
    </xf>
    <xf numFmtId="43" fontId="32" fillId="3" borderId="14" xfId="16" applyNumberFormat="1" applyFont="1" applyFill="1" applyBorder="1" applyAlignment="1">
      <alignment horizontal="center" vertical="center" wrapText="1"/>
    </xf>
    <xf numFmtId="14" fontId="32" fillId="15" borderId="14" xfId="0" applyNumberFormat="1" applyFont="1" applyFill="1" applyBorder="1" applyAlignment="1">
      <alignment horizontal="left" vertical="center" wrapText="1"/>
    </xf>
    <xf numFmtId="1" fontId="32" fillId="15" borderId="14" xfId="0" applyNumberFormat="1" applyFont="1" applyFill="1" applyBorder="1" applyAlignment="1">
      <alignment horizontal="left" vertical="center" wrapText="1"/>
    </xf>
    <xf numFmtId="4" fontId="12" fillId="3" borderId="14" xfId="0" applyNumberFormat="1" applyFont="1" applyFill="1" applyBorder="1" applyAlignment="1" applyProtection="1">
      <alignment horizontal="left" vertical="center" wrapText="1"/>
      <protection locked="0"/>
    </xf>
    <xf numFmtId="1" fontId="12" fillId="3" borderId="14" xfId="0" applyNumberFormat="1" applyFont="1" applyFill="1" applyBorder="1" applyAlignment="1" applyProtection="1">
      <alignment horizontal="left" vertical="center" wrapText="1"/>
      <protection locked="0"/>
    </xf>
    <xf numFmtId="16" fontId="12" fillId="3" borderId="14" xfId="0" applyNumberFormat="1" applyFont="1" applyFill="1" applyBorder="1" applyAlignment="1" applyProtection="1">
      <alignment horizontal="justify" vertical="center" wrapText="1"/>
      <protection locked="0"/>
    </xf>
    <xf numFmtId="3" fontId="12" fillId="3" borderId="14" xfId="0" applyNumberFormat="1" applyFont="1" applyFill="1" applyBorder="1" applyAlignment="1" applyProtection="1">
      <alignment horizontal="left" vertical="center" wrapText="1"/>
      <protection locked="0"/>
    </xf>
    <xf numFmtId="1" fontId="32" fillId="3" borderId="14" xfId="0" applyNumberFormat="1" applyFont="1" applyFill="1" applyBorder="1" applyAlignment="1">
      <alignment horizontal="left" vertical="center" wrapText="1"/>
    </xf>
    <xf numFmtId="0" fontId="32" fillId="15" borderId="14" xfId="0" applyNumberFormat="1" applyFont="1" applyFill="1" applyBorder="1" applyAlignment="1">
      <alignment horizontal="left" vertical="center" wrapText="1"/>
    </xf>
    <xf numFmtId="0" fontId="12" fillId="3" borderId="14" xfId="0" applyFont="1" applyFill="1" applyBorder="1" applyAlignment="1" applyProtection="1">
      <alignment horizontal="justify" vertical="distributed" wrapText="1"/>
      <protection locked="0"/>
    </xf>
    <xf numFmtId="49" fontId="32" fillId="15" borderId="14" xfId="0" applyNumberFormat="1" applyFont="1" applyFill="1" applyBorder="1" applyAlignment="1">
      <alignment horizontal="left" vertical="center" wrapText="1"/>
    </xf>
    <xf numFmtId="0" fontId="12" fillId="3" borderId="14" xfId="0" applyFont="1" applyFill="1" applyBorder="1" applyAlignment="1">
      <alignment vertical="center" wrapText="1"/>
    </xf>
    <xf numFmtId="0" fontId="34" fillId="3" borderId="14" xfId="0" applyFont="1" applyFill="1" applyBorder="1" applyAlignment="1">
      <alignment wrapText="1"/>
    </xf>
    <xf numFmtId="0" fontId="32" fillId="3" borderId="14" xfId="0" applyFont="1" applyFill="1" applyBorder="1" applyAlignment="1">
      <alignment vertical="center"/>
    </xf>
    <xf numFmtId="0" fontId="12" fillId="3" borderId="14" xfId="0" applyFont="1" applyFill="1" applyBorder="1" applyAlignment="1">
      <alignment horizontal="left" vertical="center" wrapText="1"/>
    </xf>
    <xf numFmtId="0" fontId="12" fillId="3" borderId="14" xfId="0" applyFont="1" applyFill="1" applyBorder="1" applyAlignment="1" applyProtection="1">
      <alignment horizontal="left" wrapText="1"/>
      <protection locked="0"/>
    </xf>
    <xf numFmtId="49" fontId="12" fillId="3" borderId="14" xfId="0" applyNumberFormat="1" applyFont="1" applyFill="1" applyBorder="1" applyAlignment="1" applyProtection="1">
      <alignment horizontal="left" vertical="center" wrapText="1"/>
      <protection locked="0"/>
    </xf>
    <xf numFmtId="0" fontId="12" fillId="3" borderId="64" xfId="0" applyFont="1" applyFill="1" applyBorder="1" applyAlignment="1" applyProtection="1">
      <alignment horizontal="right" vertical="center" wrapText="1"/>
    </xf>
    <xf numFmtId="14" fontId="12" fillId="3" borderId="57" xfId="0" applyNumberFormat="1" applyFont="1" applyFill="1" applyBorder="1" applyAlignment="1" applyProtection="1">
      <alignment horizontal="right" vertical="center" wrapText="1"/>
      <protection locked="0"/>
    </xf>
    <xf numFmtId="17" fontId="12" fillId="3" borderId="57" xfId="0" applyNumberFormat="1" applyFont="1" applyFill="1" applyBorder="1" applyAlignment="1" applyProtection="1">
      <alignment horizontal="right" vertical="center" wrapText="1"/>
      <protection locked="0"/>
    </xf>
    <xf numFmtId="165" fontId="12" fillId="3" borderId="57" xfId="12" applyFont="1" applyFill="1" applyBorder="1" applyAlignment="1" applyProtection="1">
      <alignment horizontal="right" vertical="center" wrapText="1"/>
      <protection locked="0"/>
    </xf>
    <xf numFmtId="14" fontId="12" fillId="3" borderId="65" xfId="0" applyNumberFormat="1" applyFont="1" applyFill="1" applyBorder="1" applyAlignment="1" applyProtection="1">
      <alignment horizontal="left" vertical="center" wrapText="1"/>
      <protection locked="0"/>
    </xf>
    <xf numFmtId="1" fontId="12" fillId="3" borderId="11" xfId="0" applyNumberFormat="1" applyFont="1" applyFill="1" applyBorder="1" applyAlignment="1" applyProtection="1">
      <alignment horizontal="right" vertical="center" wrapText="1"/>
      <protection locked="0"/>
    </xf>
    <xf numFmtId="0" fontId="12" fillId="3" borderId="11" xfId="0" applyFont="1" applyFill="1" applyBorder="1" applyAlignment="1" applyProtection="1">
      <alignment wrapText="1"/>
      <protection locked="0"/>
    </xf>
    <xf numFmtId="17" fontId="12" fillId="3" borderId="36" xfId="0" applyNumberFormat="1" applyFont="1" applyFill="1" applyBorder="1" applyAlignment="1" applyProtection="1">
      <alignment horizontal="right" vertical="center" wrapText="1"/>
      <protection locked="0"/>
    </xf>
    <xf numFmtId="14" fontId="12" fillId="3" borderId="40" xfId="0" applyNumberFormat="1" applyFont="1" applyFill="1" applyBorder="1" applyAlignment="1" applyProtection="1">
      <alignment horizontal="left" vertical="center" wrapText="1"/>
      <protection locked="0"/>
    </xf>
    <xf numFmtId="0" fontId="12" fillId="3" borderId="40" xfId="0" applyFont="1" applyFill="1" applyBorder="1" applyAlignment="1" applyProtection="1">
      <alignment horizontal="left" vertical="center" wrapText="1"/>
      <protection locked="0"/>
    </xf>
    <xf numFmtId="0" fontId="34" fillId="3" borderId="14" xfId="0" applyFont="1" applyFill="1" applyBorder="1" applyAlignment="1">
      <alignment horizontal="left" vertical="center" wrapText="1"/>
    </xf>
    <xf numFmtId="0" fontId="34" fillId="3" borderId="14" xfId="0" applyFont="1" applyFill="1" applyBorder="1"/>
    <xf numFmtId="0" fontId="34" fillId="3" borderId="14" xfId="0" applyFont="1" applyFill="1" applyBorder="1" applyAlignment="1">
      <alignment horizontal="left" vertical="center"/>
    </xf>
    <xf numFmtId="14" fontId="32" fillId="3" borderId="14" xfId="0" applyNumberFormat="1" applyFont="1" applyFill="1" applyBorder="1" applyAlignment="1">
      <alignment horizontal="right" vertical="center" wrapText="1"/>
    </xf>
    <xf numFmtId="0" fontId="32" fillId="0" borderId="14" xfId="0" applyFont="1" applyFill="1" applyBorder="1" applyAlignment="1" applyProtection="1">
      <alignment horizontal="left" vertical="center" wrapText="1"/>
      <protection locked="0"/>
    </xf>
    <xf numFmtId="165" fontId="32" fillId="0" borderId="14" xfId="12" applyFont="1" applyFill="1" applyBorder="1" applyAlignment="1" applyProtection="1">
      <alignment horizontal="right" vertical="center" wrapText="1"/>
      <protection locked="0"/>
    </xf>
    <xf numFmtId="0" fontId="32" fillId="0" borderId="14" xfId="0" applyFont="1" applyFill="1" applyBorder="1" applyAlignment="1" applyProtection="1">
      <alignment horizontal="justify" vertical="center" wrapText="1"/>
      <protection locked="0"/>
    </xf>
    <xf numFmtId="0" fontId="32" fillId="2" borderId="14" xfId="0" applyFont="1" applyFill="1" applyBorder="1" applyAlignment="1" applyProtection="1">
      <alignment horizontal="center" vertical="center" wrapText="1"/>
      <protection locked="0"/>
    </xf>
    <xf numFmtId="0" fontId="43" fillId="0" borderId="14" xfId="0" applyFont="1" applyBorder="1"/>
    <xf numFmtId="0" fontId="43" fillId="0" borderId="14" xfId="0" applyFont="1" applyBorder="1" applyAlignment="1">
      <alignment horizontal="left" vertical="center" wrapText="1"/>
    </xf>
    <xf numFmtId="166" fontId="10" fillId="3" borderId="14" xfId="0" applyNumberFormat="1" applyFont="1" applyFill="1" applyBorder="1" applyAlignment="1" applyProtection="1">
      <alignment horizontal="center" vertical="center" wrapText="1"/>
    </xf>
    <xf numFmtId="0" fontId="10" fillId="3" borderId="14" xfId="0" applyFont="1" applyFill="1" applyBorder="1" applyAlignment="1" applyProtection="1">
      <alignment vertical="center" wrapText="1"/>
    </xf>
    <xf numFmtId="0" fontId="4" fillId="2" borderId="0" xfId="0" applyFont="1" applyFill="1" applyBorder="1" applyAlignment="1">
      <alignment horizontal="center" vertical="center" wrapText="1"/>
    </xf>
    <xf numFmtId="0" fontId="4" fillId="2" borderId="0"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0" xfId="0" applyFont="1" applyFill="1" applyBorder="1" applyAlignment="1">
      <alignment horizontal="center" vertical="center"/>
    </xf>
    <xf numFmtId="0" fontId="35" fillId="12" borderId="0" xfId="0" applyFont="1" applyFill="1" applyAlignment="1" applyProtection="1">
      <alignment horizontal="center" vertical="center"/>
      <protection locked="0"/>
    </xf>
    <xf numFmtId="0" fontId="2" fillId="0" borderId="0" xfId="0" applyFont="1" applyProtection="1">
      <protection locked="0"/>
    </xf>
    <xf numFmtId="0" fontId="35" fillId="12" borderId="48" xfId="0" applyFont="1" applyFill="1" applyBorder="1" applyAlignment="1" applyProtection="1">
      <alignment horizontal="center" vertical="center"/>
      <protection locked="0"/>
    </xf>
    <xf numFmtId="0" fontId="2" fillId="0" borderId="48" xfId="0" applyFont="1" applyBorder="1" applyProtection="1">
      <protection locked="0"/>
    </xf>
    <xf numFmtId="0" fontId="14" fillId="2" borderId="6" xfId="4" applyFont="1" applyFill="1" applyBorder="1" applyAlignment="1" applyProtection="1">
      <alignment horizontal="center" vertical="center" wrapText="1"/>
    </xf>
    <xf numFmtId="0" fontId="14" fillId="2" borderId="0" xfId="4" applyFont="1" applyFill="1" applyBorder="1" applyAlignment="1" applyProtection="1">
      <alignment horizontal="center" vertical="center" wrapText="1"/>
    </xf>
    <xf numFmtId="0" fontId="14" fillId="2" borderId="5" xfId="4" applyFont="1" applyFill="1" applyBorder="1" applyAlignment="1" applyProtection="1">
      <alignment horizontal="center" vertical="center" wrapText="1"/>
    </xf>
    <xf numFmtId="0" fontId="5" fillId="2" borderId="3" xfId="0" applyFont="1" applyFill="1" applyBorder="1" applyAlignment="1" applyProtection="1">
      <alignment horizontal="center" vertical="center" wrapText="1"/>
    </xf>
    <xf numFmtId="0" fontId="4" fillId="3" borderId="0" xfId="0" applyFont="1" applyFill="1" applyBorder="1" applyAlignment="1" applyProtection="1">
      <alignment horizontal="center" vertical="center" wrapText="1"/>
    </xf>
    <xf numFmtId="0" fontId="14" fillId="2" borderId="31" xfId="4" applyFont="1" applyFill="1" applyBorder="1" applyAlignment="1" applyProtection="1">
      <alignment horizontal="left" vertical="center" wrapText="1"/>
    </xf>
    <xf numFmtId="0" fontId="14" fillId="2" borderId="16" xfId="4" applyFont="1" applyFill="1" applyBorder="1" applyAlignment="1" applyProtection="1">
      <alignment horizontal="left" vertical="center" wrapText="1"/>
    </xf>
    <xf numFmtId="0" fontId="14" fillId="2" borderId="17" xfId="4" applyFont="1" applyFill="1" applyBorder="1" applyAlignment="1" applyProtection="1">
      <alignment horizontal="left" vertical="center" wrapText="1"/>
    </xf>
    <xf numFmtId="0" fontId="14" fillId="3" borderId="3" xfId="0" applyFont="1" applyFill="1" applyBorder="1" applyAlignment="1" applyProtection="1">
      <alignment horizontal="left" vertical="center" wrapText="1"/>
    </xf>
    <xf numFmtId="0" fontId="14" fillId="2" borderId="1" xfId="4"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18" fillId="2" borderId="0" xfId="4" applyFont="1" applyFill="1" applyBorder="1" applyAlignment="1" applyProtection="1">
      <alignment horizontal="left" vertical="center" wrapText="1"/>
    </xf>
    <xf numFmtId="0" fontId="18" fillId="2" borderId="5" xfId="4" applyFont="1" applyFill="1" applyBorder="1" applyAlignment="1" applyProtection="1">
      <alignment horizontal="left" vertical="center" wrapText="1"/>
    </xf>
    <xf numFmtId="0" fontId="14" fillId="2" borderId="6" xfId="4" applyFont="1" applyFill="1" applyBorder="1" applyAlignment="1" applyProtection="1">
      <alignment horizontal="left" vertical="center" wrapText="1"/>
    </xf>
    <xf numFmtId="0" fontId="14" fillId="2" borderId="0" xfId="4" applyFont="1" applyFill="1" applyBorder="1" applyAlignment="1" applyProtection="1">
      <alignment horizontal="left" vertical="center" wrapText="1"/>
    </xf>
    <xf numFmtId="0" fontId="14" fillId="2" borderId="5" xfId="4" applyFont="1" applyFill="1" applyBorder="1" applyAlignment="1" applyProtection="1">
      <alignment horizontal="left" vertical="center" wrapText="1"/>
    </xf>
    <xf numFmtId="0" fontId="18" fillId="2" borderId="6" xfId="4" applyFont="1" applyFill="1" applyBorder="1" applyAlignment="1" applyProtection="1">
      <alignment horizontal="left" vertical="center" wrapText="1"/>
    </xf>
    <xf numFmtId="0" fontId="5" fillId="3" borderId="5" xfId="0" applyFont="1" applyFill="1" applyBorder="1" applyAlignment="1" applyProtection="1">
      <alignment horizontal="center"/>
    </xf>
    <xf numFmtId="0" fontId="5" fillId="3" borderId="0" xfId="0" applyFont="1" applyFill="1" applyBorder="1" applyAlignment="1">
      <alignment horizontal="center" vertical="center" wrapText="1"/>
    </xf>
    <xf numFmtId="4" fontId="10" fillId="2" borderId="6" xfId="0" applyNumberFormat="1" applyFont="1" applyFill="1" applyBorder="1" applyAlignment="1" applyProtection="1">
      <alignment horizontal="center" vertical="center"/>
    </xf>
    <xf numFmtId="4" fontId="10" fillId="2" borderId="0" xfId="0" applyNumberFormat="1" applyFont="1" applyFill="1" applyBorder="1" applyAlignment="1" applyProtection="1">
      <alignment horizontal="center" vertical="center"/>
    </xf>
    <xf numFmtId="4" fontId="10" fillId="2" borderId="5" xfId="0" applyNumberFormat="1" applyFont="1" applyFill="1" applyBorder="1" applyAlignment="1" applyProtection="1">
      <alignment horizontal="center" vertical="center"/>
    </xf>
    <xf numFmtId="4" fontId="10" fillId="2" borderId="6" xfId="0" applyNumberFormat="1" applyFont="1" applyFill="1" applyBorder="1" applyAlignment="1" applyProtection="1">
      <alignment horizontal="center" vertical="center" wrapText="1"/>
    </xf>
    <xf numFmtId="4" fontId="10" fillId="2" borderId="0" xfId="0" applyNumberFormat="1" applyFont="1" applyFill="1" applyBorder="1" applyAlignment="1" applyProtection="1">
      <alignment horizontal="center" vertical="center" wrapText="1"/>
    </xf>
    <xf numFmtId="4" fontId="10" fillId="2" borderId="5" xfId="0" applyNumberFormat="1"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5" fillId="2" borderId="5" xfId="0" applyFont="1" applyFill="1" applyBorder="1" applyAlignment="1" applyProtection="1">
      <alignment horizontal="center" vertical="center"/>
    </xf>
    <xf numFmtId="4" fontId="10" fillId="2" borderId="6" xfId="0" applyNumberFormat="1" applyFont="1" applyFill="1" applyBorder="1" applyAlignment="1">
      <alignment horizontal="center" vertical="center"/>
    </xf>
    <xf numFmtId="4" fontId="10" fillId="2" borderId="0" xfId="0" applyNumberFormat="1" applyFont="1" applyFill="1" applyBorder="1" applyAlignment="1">
      <alignment horizontal="center" vertical="center"/>
    </xf>
    <xf numFmtId="4" fontId="10" fillId="2" borderId="5" xfId="0" applyNumberFormat="1" applyFont="1" applyFill="1" applyBorder="1" applyAlignment="1">
      <alignment horizontal="center" vertical="center"/>
    </xf>
    <xf numFmtId="4" fontId="10" fillId="2" borderId="6" xfId="0" applyNumberFormat="1" applyFont="1" applyFill="1" applyBorder="1" applyAlignment="1">
      <alignment horizontal="center" vertical="center" wrapText="1"/>
    </xf>
    <xf numFmtId="4" fontId="10" fillId="2" borderId="0" xfId="0" applyNumberFormat="1" applyFont="1" applyFill="1" applyBorder="1" applyAlignment="1">
      <alignment horizontal="center" vertical="center" wrapText="1"/>
    </xf>
    <xf numFmtId="4" fontId="10" fillId="2" borderId="5" xfId="0" applyNumberFormat="1" applyFont="1" applyFill="1" applyBorder="1" applyAlignment="1">
      <alignment horizontal="center" vertical="center" wrapText="1"/>
    </xf>
    <xf numFmtId="0" fontId="5" fillId="2" borderId="5" xfId="0" applyFont="1" applyFill="1" applyBorder="1" applyAlignment="1">
      <alignment horizontal="center" vertical="center"/>
    </xf>
    <xf numFmtId="165" fontId="11" fillId="2" borderId="6" xfId="12" applyFont="1" applyFill="1" applyBorder="1" applyAlignment="1" applyProtection="1">
      <alignment horizontal="center" vertical="center"/>
    </xf>
    <xf numFmtId="165" fontId="11" fillId="2" borderId="0" xfId="12" applyFont="1" applyFill="1" applyBorder="1" applyAlignment="1" applyProtection="1">
      <alignment horizontal="center" vertical="center"/>
    </xf>
    <xf numFmtId="165" fontId="11" fillId="2" borderId="5" xfId="12" applyFont="1" applyFill="1" applyBorder="1" applyAlignment="1" applyProtection="1">
      <alignment horizontal="center" vertical="center"/>
    </xf>
    <xf numFmtId="0" fontId="11" fillId="2" borderId="0" xfId="0" applyFont="1" applyFill="1" applyBorder="1" applyAlignment="1" applyProtection="1">
      <alignment horizontal="left" vertical="center"/>
    </xf>
    <xf numFmtId="0" fontId="11" fillId="3" borderId="3" xfId="0" applyFont="1" applyFill="1" applyBorder="1" applyAlignment="1">
      <alignment horizontal="left" vertical="center"/>
    </xf>
    <xf numFmtId="0" fontId="5" fillId="2" borderId="0" xfId="0" applyFont="1" applyFill="1" applyBorder="1" applyAlignment="1" applyProtection="1">
      <alignment horizontal="center" vertical="center"/>
    </xf>
    <xf numFmtId="0" fontId="5" fillId="3" borderId="5" xfId="0" applyFont="1" applyFill="1" applyBorder="1" applyAlignment="1">
      <alignment horizontal="center" vertical="center"/>
    </xf>
    <xf numFmtId="0" fontId="4" fillId="3" borderId="0" xfId="0" applyFont="1" applyFill="1" applyBorder="1" applyAlignment="1">
      <alignment horizontal="center" vertical="center" wrapText="1"/>
    </xf>
    <xf numFmtId="0" fontId="4" fillId="3" borderId="20" xfId="0" applyFont="1" applyFill="1" applyBorder="1" applyAlignment="1" applyProtection="1">
      <alignment horizontal="center" vertical="center" wrapText="1"/>
    </xf>
    <xf numFmtId="0" fontId="5" fillId="3" borderId="0" xfId="0" applyFont="1" applyFill="1" applyBorder="1" applyAlignment="1" applyProtection="1">
      <alignment horizontal="center" vertical="center"/>
    </xf>
    <xf numFmtId="0" fontId="5" fillId="3" borderId="20" xfId="0" applyFont="1" applyFill="1" applyBorder="1" applyAlignment="1" applyProtection="1">
      <alignment horizontal="center" vertical="center"/>
    </xf>
    <xf numFmtId="0" fontId="5" fillId="3" borderId="0" xfId="0" applyFont="1" applyFill="1" applyBorder="1" applyAlignment="1" applyProtection="1">
      <alignment horizontal="center" vertical="center" wrapText="1"/>
    </xf>
    <xf numFmtId="0" fontId="5" fillId="2" borderId="0" xfId="0" applyFont="1" applyFill="1" applyBorder="1" applyAlignment="1" applyProtection="1">
      <alignment horizontal="center" vertical="center" wrapText="1"/>
    </xf>
    <xf numFmtId="0" fontId="5" fillId="2" borderId="5" xfId="0"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35" fillId="3" borderId="0" xfId="14" applyFont="1" applyFill="1" applyAlignment="1" applyProtection="1">
      <alignment horizontal="center" vertical="center"/>
      <protection locked="0"/>
    </xf>
    <xf numFmtId="0" fontId="0" fillId="4" borderId="0" xfId="0" applyFill="1" applyAlignment="1">
      <alignment horizontal="center" vertical="center"/>
    </xf>
  </cellXfs>
  <cellStyles count="22">
    <cellStyle name="Moeda 2" xfId="1" xr:uid="{00000000-0005-0000-0000-000000000000}"/>
    <cellStyle name="Moeda 2 2" xfId="13" xr:uid="{00000000-0005-0000-0000-000001000000}"/>
    <cellStyle name="Moeda 3" xfId="2" xr:uid="{00000000-0005-0000-0000-000002000000}"/>
    <cellStyle name="Moeda 4" xfId="21" xr:uid="{00000000-0005-0000-0000-000003000000}"/>
    <cellStyle name="Normal" xfId="0" builtinId="0"/>
    <cellStyle name="Normal 10" xfId="3" xr:uid="{00000000-0005-0000-0000-000005000000}"/>
    <cellStyle name="Normal 2" xfId="4" xr:uid="{00000000-0005-0000-0000-000006000000}"/>
    <cellStyle name="Normal 2 2" xfId="18" xr:uid="{00000000-0005-0000-0000-000007000000}"/>
    <cellStyle name="Normal 3" xfId="5" xr:uid="{00000000-0005-0000-0000-000008000000}"/>
    <cellStyle name="Normal 3 3" xfId="6" xr:uid="{00000000-0005-0000-0000-000009000000}"/>
    <cellStyle name="Normal 4" xfId="7" xr:uid="{00000000-0005-0000-0000-00000A000000}"/>
    <cellStyle name="Normal 5" xfId="8" xr:uid="{00000000-0005-0000-0000-00000B000000}"/>
    <cellStyle name="Normal 6" xfId="14" xr:uid="{00000000-0005-0000-0000-00000C000000}"/>
    <cellStyle name="Normal 7" xfId="16" xr:uid="{00000000-0005-0000-0000-00000D000000}"/>
    <cellStyle name="Normal 8" xfId="19" xr:uid="{00000000-0005-0000-0000-00000E000000}"/>
    <cellStyle name="Porcentagem" xfId="9" builtinId="5"/>
    <cellStyle name="Porcentagem 2" xfId="10" xr:uid="{00000000-0005-0000-0000-000010000000}"/>
    <cellStyle name="Separador de milhares 2" xfId="11" xr:uid="{00000000-0005-0000-0000-000011000000}"/>
    <cellStyle name="Vírgula" xfId="12" builtinId="3"/>
    <cellStyle name="Vírgula 2" xfId="15" xr:uid="{00000000-0005-0000-0000-000013000000}"/>
    <cellStyle name="Vírgula 3" xfId="17" xr:uid="{00000000-0005-0000-0000-000014000000}"/>
    <cellStyle name="Vírgula 4" xfId="20" xr:uid="{00000000-0005-0000-0000-000015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4.9989318521683403E-2"/>
        </patternFill>
      </fill>
    </dxf>
    <dxf>
      <fill>
        <patternFill>
          <bgColor theme="0" tint="-4.9989318521683403E-2"/>
        </patternFill>
      </fill>
    </dxf>
  </dxfs>
  <tableStyles count="0" defaultTableStyle="TableStyleMedium9" defaultPivotStyle="PivotStyleLight16"/>
  <colors>
    <mruColors>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6019800</xdr:colOff>
      <xdr:row>6</xdr:row>
      <xdr:rowOff>381000</xdr:rowOff>
    </xdr:from>
    <xdr:ext cx="2085975" cy="552450"/>
    <xdr:pic>
      <xdr:nvPicPr>
        <xdr:cNvPr id="3" name="image2.png" descr="Descrição: https://ci6.googleusercontent.com/proxy/td5-8mfYmuDyClpwjvKtLjTKYWoy2mEZ8pJBiNfvh4S24FB6ZjzwyTNVmtld3sVzFpnNyNTQkSAs2cy8I7UfLUweCPwMq-aWEJYD2UiiSUdTuxM6rMqOS0Zck2vJ3waYQzaHfWTMPfA2Xa231YPQqM033ehuGeQrZ1PexSO7-WE8agLa=s0-d-e1-ft#https://drive.google.com/a/appa.art.br/uc?id=0B_OLNVRqH9o1X25rVG5ZLWVZYXFkQnVnU3RDTDB1T3BHRXR3&amp;export=download">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1" cstate="print"/>
        <a:stretch>
          <a:fillRect/>
        </a:stretch>
      </xdr:blipFill>
      <xdr:spPr>
        <a:xfrm>
          <a:off x="6019800" y="3209925"/>
          <a:ext cx="2085975" cy="552450"/>
        </a:xfrm>
        <a:prstGeom prst="rect">
          <a:avLst/>
        </a:prstGeom>
        <a:noFill/>
      </xdr:spPr>
    </xdr:pic>
    <xdr:clientData fLocksWithSheet="0"/>
  </xdr:oneCellAnchor>
  <xdr:twoCellAnchor editAs="oneCell">
    <xdr:from>
      <xdr:col>0</xdr:col>
      <xdr:colOff>2190750</xdr:colOff>
      <xdr:row>6</xdr:row>
      <xdr:rowOff>114300</xdr:rowOff>
    </xdr:from>
    <xdr:to>
      <xdr:col>0</xdr:col>
      <xdr:colOff>5562600</xdr:colOff>
      <xdr:row>8</xdr:row>
      <xdr:rowOff>211454</xdr:rowOff>
    </xdr:to>
    <xdr:pic>
      <xdr:nvPicPr>
        <xdr:cNvPr id="4" name="Imagem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0" y="2943225"/>
          <a:ext cx="3371850" cy="887729"/>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3">
    <pageSetUpPr fitToPage="1"/>
  </sheetPr>
  <dimension ref="A1:D44"/>
  <sheetViews>
    <sheetView tabSelected="1" topLeftCell="A3" zoomScaleNormal="100" zoomScaleSheetLayoutView="100" zoomScalePageLayoutView="85" workbookViewId="0">
      <selection activeCell="C3" sqref="C3"/>
    </sheetView>
  </sheetViews>
  <sheetFormatPr defaultColWidth="9.140625" defaultRowHeight="12.75" x14ac:dyDescent="0.2"/>
  <cols>
    <col min="1" max="1" width="159.85546875" style="244" customWidth="1"/>
    <col min="2" max="16384" width="9.140625" style="244"/>
  </cols>
  <sheetData>
    <row r="1" spans="1:4" ht="60" customHeight="1" x14ac:dyDescent="0.2">
      <c r="A1" s="520" t="s">
        <v>1085</v>
      </c>
    </row>
    <row r="2" spans="1:4" ht="69.75" customHeight="1" x14ac:dyDescent="0.2">
      <c r="A2" s="246"/>
    </row>
    <row r="3" spans="1:4" ht="41.25" customHeight="1" x14ac:dyDescent="0.2">
      <c r="A3" s="247" t="s">
        <v>372</v>
      </c>
    </row>
    <row r="4" spans="1:4" ht="15.75" x14ac:dyDescent="0.25">
      <c r="A4" s="248"/>
    </row>
    <row r="5" spans="1:4" ht="18" x14ac:dyDescent="0.25">
      <c r="A5" s="249" t="s">
        <v>22</v>
      </c>
    </row>
    <row r="6" spans="1:4" ht="18" x14ac:dyDescent="0.25">
      <c r="A6" s="402" t="s">
        <v>1086</v>
      </c>
    </row>
    <row r="7" spans="1:4" ht="42" customHeight="1" x14ac:dyDescent="0.25">
      <c r="A7" s="250"/>
    </row>
    <row r="8" spans="1:4" ht="20.25" x14ac:dyDescent="0.2">
      <c r="A8" s="245"/>
    </row>
    <row r="9" spans="1:4" s="252" customFormat="1" ht="43.5" customHeight="1" x14ac:dyDescent="0.2">
      <c r="A9" s="251"/>
    </row>
    <row r="10" spans="1:4" s="252" customFormat="1" ht="24.75" customHeight="1" x14ac:dyDescent="0.2">
      <c r="A10" s="251" t="s">
        <v>329</v>
      </c>
    </row>
    <row r="11" spans="1:4" ht="30" customHeight="1" x14ac:dyDescent="0.2">
      <c r="A11" s="253" t="s">
        <v>390</v>
      </c>
    </row>
    <row r="13" spans="1:4" ht="15.75" x14ac:dyDescent="0.2">
      <c r="A13" s="251" t="s">
        <v>388</v>
      </c>
    </row>
    <row r="14" spans="1:4" ht="15" x14ac:dyDescent="0.2">
      <c r="A14" s="483" t="s">
        <v>372</v>
      </c>
    </row>
    <row r="16" spans="1:4" hidden="1" x14ac:dyDescent="0.2">
      <c r="A16" s="403" t="s">
        <v>363</v>
      </c>
      <c r="C16" s="244">
        <v>1</v>
      </c>
      <c r="D16" s="244" t="s">
        <v>349</v>
      </c>
    </row>
    <row r="17" spans="1:4" hidden="1" x14ac:dyDescent="0.2">
      <c r="A17" s="403" t="s">
        <v>364</v>
      </c>
      <c r="C17" s="244">
        <v>2</v>
      </c>
      <c r="D17" s="244" t="s">
        <v>350</v>
      </c>
    </row>
    <row r="18" spans="1:4" hidden="1" x14ac:dyDescent="0.2">
      <c r="A18" s="403" t="s">
        <v>365</v>
      </c>
      <c r="C18" s="244">
        <v>3</v>
      </c>
      <c r="D18" s="244" t="s">
        <v>339</v>
      </c>
    </row>
    <row r="19" spans="1:4" hidden="1" x14ac:dyDescent="0.2">
      <c r="A19" s="403" t="s">
        <v>366</v>
      </c>
      <c r="C19" s="244">
        <v>4</v>
      </c>
      <c r="D19" s="244" t="s">
        <v>340</v>
      </c>
    </row>
    <row r="20" spans="1:4" hidden="1" x14ac:dyDescent="0.2">
      <c r="A20" s="403" t="s">
        <v>368</v>
      </c>
      <c r="C20" s="244">
        <v>5</v>
      </c>
      <c r="D20" s="244" t="s">
        <v>341</v>
      </c>
    </row>
    <row r="21" spans="1:4" hidden="1" x14ac:dyDescent="0.2">
      <c r="A21" s="403" t="s">
        <v>369</v>
      </c>
      <c r="C21" s="244">
        <v>6</v>
      </c>
      <c r="D21" s="244" t="s">
        <v>342</v>
      </c>
    </row>
    <row r="22" spans="1:4" hidden="1" x14ac:dyDescent="0.2">
      <c r="A22" s="403" t="s">
        <v>370</v>
      </c>
      <c r="C22" s="244">
        <v>7</v>
      </c>
      <c r="D22" s="244" t="s">
        <v>343</v>
      </c>
    </row>
    <row r="23" spans="1:4" hidden="1" x14ac:dyDescent="0.2">
      <c r="A23" s="403" t="s">
        <v>371</v>
      </c>
      <c r="C23" s="244">
        <v>8</v>
      </c>
      <c r="D23" s="244" t="s">
        <v>344</v>
      </c>
    </row>
    <row r="24" spans="1:4" hidden="1" x14ac:dyDescent="0.2">
      <c r="A24" s="403" t="s">
        <v>372</v>
      </c>
      <c r="C24" s="244">
        <v>9</v>
      </c>
      <c r="D24" s="244" t="s">
        <v>345</v>
      </c>
    </row>
    <row r="25" spans="1:4" hidden="1" x14ac:dyDescent="0.2">
      <c r="A25" s="403" t="s">
        <v>373</v>
      </c>
      <c r="C25" s="244">
        <v>10</v>
      </c>
      <c r="D25" s="244" t="s">
        <v>346</v>
      </c>
    </row>
    <row r="26" spans="1:4" hidden="1" x14ac:dyDescent="0.2">
      <c r="A26" s="403" t="s">
        <v>374</v>
      </c>
      <c r="C26" s="244">
        <v>11</v>
      </c>
      <c r="D26" s="244" t="s">
        <v>347</v>
      </c>
    </row>
    <row r="27" spans="1:4" hidden="1" x14ac:dyDescent="0.2">
      <c r="A27" s="403" t="s">
        <v>375</v>
      </c>
      <c r="C27" s="244">
        <v>12</v>
      </c>
      <c r="D27" s="244" t="s">
        <v>348</v>
      </c>
    </row>
    <row r="28" spans="1:4" hidden="1" x14ac:dyDescent="0.2">
      <c r="A28" s="403" t="s">
        <v>376</v>
      </c>
    </row>
    <row r="29" spans="1:4" hidden="1" x14ac:dyDescent="0.2">
      <c r="A29" s="403" t="s">
        <v>377</v>
      </c>
    </row>
    <row r="30" spans="1:4" hidden="1" x14ac:dyDescent="0.2">
      <c r="A30" s="403" t="s">
        <v>378</v>
      </c>
    </row>
    <row r="31" spans="1:4" hidden="1" x14ac:dyDescent="0.2">
      <c r="A31" s="403" t="s">
        <v>379</v>
      </c>
    </row>
    <row r="32" spans="1:4" hidden="1" x14ac:dyDescent="0.2">
      <c r="A32" s="403" t="s">
        <v>380</v>
      </c>
    </row>
    <row r="33" spans="1:1" hidden="1" x14ac:dyDescent="0.2">
      <c r="A33" s="403" t="s">
        <v>381</v>
      </c>
    </row>
    <row r="34" spans="1:1" hidden="1" x14ac:dyDescent="0.2">
      <c r="A34" s="403" t="s">
        <v>382</v>
      </c>
    </row>
    <row r="35" spans="1:1" hidden="1" x14ac:dyDescent="0.2">
      <c r="A35" s="403" t="s">
        <v>383</v>
      </c>
    </row>
    <row r="36" spans="1:1" hidden="1" x14ac:dyDescent="0.2">
      <c r="A36" s="403" t="s">
        <v>384</v>
      </c>
    </row>
    <row r="37" spans="1:1" hidden="1" x14ac:dyDescent="0.2">
      <c r="A37" s="403" t="s">
        <v>385</v>
      </c>
    </row>
    <row r="38" spans="1:1" hidden="1" x14ac:dyDescent="0.2">
      <c r="A38" s="403" t="s">
        <v>386</v>
      </c>
    </row>
    <row r="39" spans="1:1" hidden="1" x14ac:dyDescent="0.2">
      <c r="A39" s="403" t="s">
        <v>387</v>
      </c>
    </row>
    <row r="40" spans="1:1" x14ac:dyDescent="0.2">
      <c r="A40" s="403"/>
    </row>
    <row r="41" spans="1:1" x14ac:dyDescent="0.2">
      <c r="A41" s="403"/>
    </row>
    <row r="42" spans="1:1" x14ac:dyDescent="0.2">
      <c r="A42" s="403"/>
    </row>
    <row r="43" spans="1:1" x14ac:dyDescent="0.2">
      <c r="A43" s="403"/>
    </row>
    <row r="44" spans="1:1" x14ac:dyDescent="0.2">
      <c r="A44" s="403"/>
    </row>
  </sheetData>
  <sheetProtection algorithmName="SHA-512" hashValue="1Jt94efTdw97f+5BeYPXwagV0ZQZhnUpBoP+OsWw2Y1eeL3fhY70jV1onjuasTDHrxBqlNQigmUSImqfPOQrwQ==" saltValue="dANz3tCwN2PC+TC8ZTyv/w==" spinCount="100000" sheet="1" scenarios="1" formatCells="0"/>
  <phoneticPr fontId="0" type="noConversion"/>
  <dataValidations count="1">
    <dataValidation type="list" allowBlank="1" showInputMessage="1" showErrorMessage="1" error="Selecionar número do RGF na lista suspensa." sqref="A3 A14" xr:uid="{00000000-0002-0000-0000-000000000000}">
      <formula1>$A$16:$A$39</formula1>
    </dataValidation>
  </dataValidations>
  <printOptions horizontalCentered="1"/>
  <pageMargins left="0.19685039370078741" right="0.19685039370078741" top="0.59055118110236227" bottom="0.59055118110236227" header="0" footer="0"/>
  <pageSetup paperSize="9" scale="92" pageOrder="overThenDown" orientation="landscape" r:id="rId1"/>
  <headerFooter differentFirst="1">
    <oddFooter>Página &amp;P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L896"/>
  <sheetViews>
    <sheetView showGridLines="0" view="pageBreakPreview" zoomScale="106" zoomScaleSheetLayoutView="106" workbookViewId="0">
      <pane ySplit="4" topLeftCell="A5" activePane="bottomLeft" state="frozen"/>
      <selection activeCell="G29" sqref="G29"/>
      <selection pane="bottomLeft" activeCell="E36" sqref="E36:E407"/>
    </sheetView>
  </sheetViews>
  <sheetFormatPr defaultColWidth="9.140625" defaultRowHeight="12.75" x14ac:dyDescent="0.2"/>
  <cols>
    <col min="1" max="1" width="5.42578125" style="269" customWidth="1"/>
    <col min="2" max="2" width="7.7109375" style="64" customWidth="1"/>
    <col min="3" max="3" width="15.42578125" style="269" customWidth="1"/>
    <col min="4" max="4" width="23.5703125" style="64" customWidth="1"/>
    <col min="5" max="5" width="10.42578125" style="270" customWidth="1"/>
    <col min="6" max="6" width="27.7109375" style="270" bestFit="1" customWidth="1"/>
    <col min="7" max="7" width="24.7109375" style="64" customWidth="1"/>
    <col min="8" max="8" width="46.7109375" style="64" customWidth="1"/>
    <col min="9" max="9" width="24.28515625" style="64" customWidth="1"/>
    <col min="10" max="11" width="9.140625" style="269" hidden="1" customWidth="1"/>
    <col min="12" max="12" width="23.140625" style="269" customWidth="1"/>
    <col min="13" max="16384" width="9.140625" style="269"/>
  </cols>
  <sheetData>
    <row r="1" spans="1:12" ht="15.75" x14ac:dyDescent="0.25">
      <c r="A1" s="705" t="str">
        <f>Capa!A1</f>
        <v>Contrato de Gestão nº. 05/20 celebrado entre a Fundação Clóvis Salgado e a Associação Pró-Cultura e Promoção das Artes</v>
      </c>
      <c r="B1" s="705"/>
      <c r="C1" s="705"/>
      <c r="D1" s="705"/>
      <c r="E1" s="705"/>
      <c r="F1" s="705"/>
      <c r="G1" s="705"/>
      <c r="H1" s="743"/>
      <c r="I1" s="511"/>
      <c r="J1" s="276"/>
      <c r="K1" s="276"/>
    </row>
    <row r="2" spans="1:12" ht="15.75" x14ac:dyDescent="0.25">
      <c r="A2" s="705" t="str">
        <f>Capa!A3</f>
        <v>9º Relatório Gerencial Financeiro</v>
      </c>
      <c r="B2" s="705"/>
      <c r="C2" s="705"/>
      <c r="D2" s="705"/>
      <c r="E2" s="705"/>
      <c r="F2" s="705"/>
      <c r="G2" s="705"/>
      <c r="H2" s="743"/>
      <c r="I2" s="511"/>
      <c r="J2" s="276"/>
      <c r="K2" s="276"/>
    </row>
    <row r="3" spans="1:12" ht="15" x14ac:dyDescent="0.25">
      <c r="A3" s="744" t="s">
        <v>362</v>
      </c>
      <c r="B3" s="744"/>
      <c r="C3" s="744"/>
      <c r="D3" s="744"/>
      <c r="E3" s="744"/>
      <c r="F3" s="744"/>
      <c r="G3" s="744"/>
      <c r="H3" s="745"/>
      <c r="I3" s="521"/>
      <c r="J3" s="277"/>
      <c r="K3" s="277"/>
    </row>
    <row r="4" spans="1:12" ht="25.5" x14ac:dyDescent="0.2">
      <c r="A4" s="524" t="s">
        <v>284</v>
      </c>
      <c r="B4" s="524" t="s">
        <v>285</v>
      </c>
      <c r="C4" s="524" t="s">
        <v>35</v>
      </c>
      <c r="D4" s="524" t="s">
        <v>44</v>
      </c>
      <c r="E4" s="595" t="s">
        <v>162</v>
      </c>
      <c r="F4" s="596" t="s">
        <v>305</v>
      </c>
      <c r="G4" s="524" t="s">
        <v>54</v>
      </c>
      <c r="H4" s="524" t="s">
        <v>55</v>
      </c>
      <c r="I4" s="524" t="s">
        <v>1088</v>
      </c>
      <c r="J4" s="518" t="s">
        <v>35</v>
      </c>
      <c r="K4" s="519" t="s">
        <v>283</v>
      </c>
      <c r="L4" s="524" t="s">
        <v>409</v>
      </c>
    </row>
    <row r="5" spans="1:12" ht="96" x14ac:dyDescent="0.2">
      <c r="A5" s="548">
        <v>1</v>
      </c>
      <c r="B5" s="563">
        <v>44166</v>
      </c>
      <c r="C5" s="545" t="s">
        <v>271</v>
      </c>
      <c r="D5" s="545" t="s">
        <v>186</v>
      </c>
      <c r="E5" s="556">
        <v>1500</v>
      </c>
      <c r="F5" s="550" t="s">
        <v>309</v>
      </c>
      <c r="G5" s="545" t="s">
        <v>777</v>
      </c>
      <c r="H5" s="569" t="s">
        <v>469</v>
      </c>
      <c r="I5" s="566" t="s">
        <v>1091</v>
      </c>
      <c r="J5" s="278" t="str">
        <f t="shared" ref="J5" si="0">SUBSTITUTE(C5," ","_")</f>
        <v>Gastos_Gerais</v>
      </c>
      <c r="K5" s="268">
        <f>IF(B5="","",IF(YEAR(B5)='Diário 1º PA'!$Q$1,MONTH(B5)-'Diário 1º PA'!$P$1+1,(YEAR(B5)-'Diário 1º PA'!$Q$1)*12-'Diário 1º PA'!$P$1+1+MONTH(B5)))</f>
        <v>-12</v>
      </c>
      <c r="L5" s="517" t="s">
        <v>400</v>
      </c>
    </row>
    <row r="6" spans="1:12" ht="132" x14ac:dyDescent="0.2">
      <c r="A6" s="548">
        <v>2</v>
      </c>
      <c r="B6" s="563">
        <v>44166</v>
      </c>
      <c r="C6" s="566" t="s">
        <v>271</v>
      </c>
      <c r="D6" s="566" t="s">
        <v>183</v>
      </c>
      <c r="E6" s="567">
        <v>6548.32</v>
      </c>
      <c r="F6" s="557" t="s">
        <v>762</v>
      </c>
      <c r="G6" s="566" t="s">
        <v>778</v>
      </c>
      <c r="H6" s="569" t="s">
        <v>470</v>
      </c>
      <c r="I6" s="566" t="s">
        <v>1092</v>
      </c>
      <c r="J6" s="278" t="str">
        <f t="shared" ref="J6:J69" si="1">SUBSTITUTE(C6," ","_")</f>
        <v>Gastos_Gerais</v>
      </c>
      <c r="K6" s="268">
        <f>IF(B6="","",IF(YEAR(B6)='Diário 1º PA'!$Q$1,MONTH(B6)-'Diário 1º PA'!$P$1+1,(YEAR(B6)-'Diário 1º PA'!$Q$1)*12-'Diário 1º PA'!$P$1+1+MONTH(B6)))</f>
        <v>-12</v>
      </c>
      <c r="L6" s="517" t="s">
        <v>400</v>
      </c>
    </row>
    <row r="7" spans="1:12" ht="48" x14ac:dyDescent="0.2">
      <c r="A7" s="548">
        <v>3</v>
      </c>
      <c r="B7" s="563">
        <v>44621</v>
      </c>
      <c r="C7" s="684" t="s">
        <v>271</v>
      </c>
      <c r="D7" s="684" t="s">
        <v>91</v>
      </c>
      <c r="E7" s="685">
        <v>540.11</v>
      </c>
      <c r="F7" s="684" t="s">
        <v>309</v>
      </c>
      <c r="G7" s="684" t="s">
        <v>779</v>
      </c>
      <c r="H7" s="686" t="s">
        <v>471</v>
      </c>
      <c r="I7" s="684" t="s">
        <v>1093</v>
      </c>
      <c r="J7" s="278" t="str">
        <f t="shared" si="1"/>
        <v>Gastos_Gerais</v>
      </c>
      <c r="K7" s="268">
        <f>IF(B7="","",IF(YEAR(B7)='Diário 1º PA'!$Q$1,MONTH(B7)-'Diário 1º PA'!$P$1+1,(YEAR(B7)-'Diário 1º PA'!$Q$1)*12-'Diário 1º PA'!$P$1+1+MONTH(B7)))</f>
        <v>3</v>
      </c>
      <c r="L7" s="517" t="s">
        <v>400</v>
      </c>
    </row>
    <row r="8" spans="1:12" ht="60" x14ac:dyDescent="0.2">
      <c r="A8" s="548">
        <v>4</v>
      </c>
      <c r="B8" s="563">
        <v>44105</v>
      </c>
      <c r="C8" s="562" t="s">
        <v>468</v>
      </c>
      <c r="D8" s="562" t="s">
        <v>468</v>
      </c>
      <c r="E8" s="685">
        <v>100</v>
      </c>
      <c r="F8" s="562" t="s">
        <v>468</v>
      </c>
      <c r="G8" s="562" t="s">
        <v>780</v>
      </c>
      <c r="H8" s="686" t="s">
        <v>472</v>
      </c>
      <c r="I8" s="684" t="s">
        <v>1094</v>
      </c>
      <c r="J8" s="278" t="str">
        <f t="shared" si="1"/>
        <v>Gastos_custeados_por_captação</v>
      </c>
      <c r="K8" s="268">
        <f>IF(B8="","",IF(YEAR(B8)='Diário 1º PA'!$Q$1,MONTH(B8)-'Diário 1º PA'!$P$1+1,(YEAR(B8)-'Diário 1º PA'!$Q$1)*12-'Diário 1º PA'!$P$1+1+MONTH(B8)))</f>
        <v>-14</v>
      </c>
      <c r="L8" s="517" t="s">
        <v>404</v>
      </c>
    </row>
    <row r="9" spans="1:12" ht="72" x14ac:dyDescent="0.2">
      <c r="A9" s="548">
        <v>5</v>
      </c>
      <c r="B9" s="563">
        <v>44136</v>
      </c>
      <c r="C9" s="566" t="s">
        <v>468</v>
      </c>
      <c r="D9" s="566" t="s">
        <v>468</v>
      </c>
      <c r="E9" s="567">
        <v>500</v>
      </c>
      <c r="F9" s="557" t="s">
        <v>468</v>
      </c>
      <c r="G9" s="566" t="s">
        <v>782</v>
      </c>
      <c r="H9" s="569" t="s">
        <v>480</v>
      </c>
      <c r="I9" s="566" t="s">
        <v>1094</v>
      </c>
      <c r="J9" s="278" t="str">
        <f t="shared" si="1"/>
        <v>Gastos_custeados_por_captação</v>
      </c>
      <c r="K9" s="268">
        <f>IF(B9="","",IF(YEAR(B9)='Diário 1º PA'!$Q$1,MONTH(B9)-'Diário 1º PA'!$P$1+1,(YEAR(B9)-'Diário 1º PA'!$Q$1)*12-'Diário 1º PA'!$P$1+1+MONTH(B9)))</f>
        <v>-13</v>
      </c>
      <c r="L9" s="517" t="s">
        <v>404</v>
      </c>
    </row>
    <row r="10" spans="1:12" ht="96" x14ac:dyDescent="0.2">
      <c r="A10" s="548">
        <v>6</v>
      </c>
      <c r="B10" s="563">
        <v>44621</v>
      </c>
      <c r="C10" s="566" t="s">
        <v>271</v>
      </c>
      <c r="D10" s="566" t="s">
        <v>90</v>
      </c>
      <c r="E10" s="567">
        <v>1500</v>
      </c>
      <c r="F10" s="550" t="s">
        <v>772</v>
      </c>
      <c r="G10" s="566" t="s">
        <v>2113</v>
      </c>
      <c r="H10" s="569" t="s">
        <v>686</v>
      </c>
      <c r="I10" s="566" t="s">
        <v>1099</v>
      </c>
      <c r="J10" s="278" t="str">
        <f t="shared" si="1"/>
        <v>Gastos_Gerais</v>
      </c>
      <c r="K10" s="268">
        <f>IF(B10="","",IF(YEAR(B10)='Diário 1º PA'!$Q$1,MONTH(B10)-'Diário 1º PA'!$P$1+1,(YEAR(B10)-'Diário 1º PA'!$Q$1)*12-'Diário 1º PA'!$P$1+1+MONTH(B10)))</f>
        <v>3</v>
      </c>
      <c r="L10" s="517" t="s">
        <v>400</v>
      </c>
    </row>
    <row r="11" spans="1:12" ht="84" x14ac:dyDescent="0.2">
      <c r="A11" s="548">
        <v>7</v>
      </c>
      <c r="B11" s="563">
        <v>44197</v>
      </c>
      <c r="C11" s="545" t="s">
        <v>271</v>
      </c>
      <c r="D11" s="545" t="s">
        <v>297</v>
      </c>
      <c r="E11" s="567">
        <v>1247.3499999999999</v>
      </c>
      <c r="F11" s="550" t="s">
        <v>309</v>
      </c>
      <c r="G11" s="545" t="s">
        <v>783</v>
      </c>
      <c r="H11" s="569" t="s">
        <v>490</v>
      </c>
      <c r="I11" s="566" t="s">
        <v>1102</v>
      </c>
      <c r="J11" s="278" t="str">
        <f t="shared" si="1"/>
        <v>Gastos_Gerais</v>
      </c>
      <c r="K11" s="268">
        <f>IF(B11="","",IF(YEAR(B11)='Diário 1º PA'!$Q$1,MONTH(B11)-'Diário 1º PA'!$P$1+1,(YEAR(B11)-'Diário 1º PA'!$Q$1)*12-'Diário 1º PA'!$P$1+1+MONTH(B11)))</f>
        <v>-11</v>
      </c>
      <c r="L11" s="517" t="s">
        <v>400</v>
      </c>
    </row>
    <row r="12" spans="1:12" ht="25.5" x14ac:dyDescent="0.2">
      <c r="A12" s="548">
        <v>8</v>
      </c>
      <c r="B12" s="563">
        <v>44621</v>
      </c>
      <c r="C12" s="566" t="s">
        <v>271</v>
      </c>
      <c r="D12" s="566" t="s">
        <v>85</v>
      </c>
      <c r="E12" s="567">
        <v>442.87</v>
      </c>
      <c r="F12" s="557" t="s">
        <v>309</v>
      </c>
      <c r="G12" s="566" t="s">
        <v>784</v>
      </c>
      <c r="H12" s="569" t="s">
        <v>3044</v>
      </c>
      <c r="I12" s="566" t="s">
        <v>973</v>
      </c>
      <c r="J12" s="278" t="str">
        <f t="shared" si="1"/>
        <v>Gastos_Gerais</v>
      </c>
      <c r="K12" s="268">
        <f>IF(B12="","",IF(YEAR(B12)='Diário 1º PA'!$Q$1,MONTH(B12)-'Diário 1º PA'!$P$1+1,(YEAR(B12)-'Diário 1º PA'!$Q$1)*12-'Diário 1º PA'!$P$1+1+MONTH(B12)))</f>
        <v>3</v>
      </c>
      <c r="L12" s="517" t="s">
        <v>400</v>
      </c>
    </row>
    <row r="13" spans="1:12" ht="25.5" x14ac:dyDescent="0.2">
      <c r="A13" s="548">
        <v>9</v>
      </c>
      <c r="B13" s="563">
        <v>44621</v>
      </c>
      <c r="C13" s="566" t="s">
        <v>271</v>
      </c>
      <c r="D13" s="566" t="s">
        <v>84</v>
      </c>
      <c r="E13" s="567">
        <v>51.87</v>
      </c>
      <c r="F13" s="557" t="s">
        <v>309</v>
      </c>
      <c r="G13" s="566" t="s">
        <v>785</v>
      </c>
      <c r="H13" s="558" t="s">
        <v>3045</v>
      </c>
      <c r="I13" s="545" t="s">
        <v>1104</v>
      </c>
      <c r="J13" s="278" t="str">
        <f t="shared" si="1"/>
        <v>Gastos_Gerais</v>
      </c>
      <c r="K13" s="268">
        <f>IF(B13="","",IF(YEAR(B13)='Diário 1º PA'!$Q$1,MONTH(B13)-'Diário 1º PA'!$P$1+1,(YEAR(B13)-'Diário 1º PA'!$Q$1)*12-'Diário 1º PA'!$P$1+1+MONTH(B13)))</f>
        <v>3</v>
      </c>
      <c r="L13" s="517" t="s">
        <v>400</v>
      </c>
    </row>
    <row r="14" spans="1:12" ht="25.5" x14ac:dyDescent="0.2">
      <c r="A14" s="548">
        <v>10</v>
      </c>
      <c r="B14" s="565">
        <v>44621</v>
      </c>
      <c r="C14" s="566" t="s">
        <v>271</v>
      </c>
      <c r="D14" s="566" t="s">
        <v>85</v>
      </c>
      <c r="E14" s="567">
        <v>109.61</v>
      </c>
      <c r="F14" s="557" t="s">
        <v>764</v>
      </c>
      <c r="G14" s="566" t="s">
        <v>784</v>
      </c>
      <c r="H14" s="569" t="s">
        <v>494</v>
      </c>
      <c r="I14" s="566" t="s">
        <v>973</v>
      </c>
      <c r="J14" s="278" t="str">
        <f t="shared" si="1"/>
        <v>Gastos_Gerais</v>
      </c>
      <c r="K14" s="268">
        <f>IF(B14="","",IF(YEAR(B14)='Diário 1º PA'!$Q$1,MONTH(B14)-'Diário 1º PA'!$P$1+1,(YEAR(B14)-'Diário 1º PA'!$Q$1)*12-'Diário 1º PA'!$P$1+1+MONTH(B14)))</f>
        <v>3</v>
      </c>
      <c r="L14" s="517" t="s">
        <v>400</v>
      </c>
    </row>
    <row r="15" spans="1:12" ht="25.5" x14ac:dyDescent="0.2">
      <c r="A15" s="548">
        <v>11</v>
      </c>
      <c r="B15" s="565">
        <v>44593</v>
      </c>
      <c r="C15" s="566" t="s">
        <v>271</v>
      </c>
      <c r="D15" s="566" t="s">
        <v>2</v>
      </c>
      <c r="E15" s="567">
        <v>1881</v>
      </c>
      <c r="F15" s="557" t="s">
        <v>309</v>
      </c>
      <c r="G15" s="566" t="s">
        <v>1638</v>
      </c>
      <c r="H15" s="569" t="s">
        <v>495</v>
      </c>
      <c r="I15" s="566" t="s">
        <v>310</v>
      </c>
      <c r="J15" s="278" t="str">
        <f t="shared" si="1"/>
        <v>Gastos_Gerais</v>
      </c>
      <c r="K15" s="268">
        <f>IF(B15="","",IF(YEAR(B15)='Diário 1º PA'!$Q$1,MONTH(B15)-'Diário 1º PA'!$P$1+1,(YEAR(B15)-'Diário 1º PA'!$Q$1)*12-'Diário 1º PA'!$P$1+1+MONTH(B15)))</f>
        <v>2</v>
      </c>
      <c r="L15" s="517" t="s">
        <v>400</v>
      </c>
    </row>
    <row r="16" spans="1:12" ht="25.5" x14ac:dyDescent="0.2">
      <c r="A16" s="548">
        <v>12</v>
      </c>
      <c r="B16" s="565">
        <v>44621</v>
      </c>
      <c r="C16" s="566" t="s">
        <v>271</v>
      </c>
      <c r="D16" s="566" t="s">
        <v>2</v>
      </c>
      <c r="E16" s="567">
        <v>7366.18</v>
      </c>
      <c r="F16" s="557" t="s">
        <v>309</v>
      </c>
      <c r="G16" s="566" t="s">
        <v>786</v>
      </c>
      <c r="H16" s="569" t="s">
        <v>500</v>
      </c>
      <c r="I16" s="566" t="s">
        <v>1105</v>
      </c>
      <c r="J16" s="278" t="str">
        <f t="shared" si="1"/>
        <v>Gastos_Gerais</v>
      </c>
      <c r="K16" s="268">
        <f>IF(B16="","",IF(YEAR(B16)='Diário 1º PA'!$Q$1,MONTH(B16)-'Diário 1º PA'!$P$1+1,(YEAR(B16)-'Diário 1º PA'!$Q$1)*12-'Diário 1º PA'!$P$1+1+MONTH(B16)))</f>
        <v>3</v>
      </c>
      <c r="L16" s="517" t="s">
        <v>400</v>
      </c>
    </row>
    <row r="17" spans="1:12" ht="25.5" x14ac:dyDescent="0.2">
      <c r="A17" s="548">
        <v>13</v>
      </c>
      <c r="B17" s="565">
        <v>44621</v>
      </c>
      <c r="C17" s="566" t="s">
        <v>271</v>
      </c>
      <c r="D17" s="566" t="s">
        <v>3</v>
      </c>
      <c r="E17" s="567">
        <v>1257.44</v>
      </c>
      <c r="F17" s="557" t="s">
        <v>309</v>
      </c>
      <c r="G17" s="566" t="s">
        <v>786</v>
      </c>
      <c r="H17" s="569" t="s">
        <v>501</v>
      </c>
      <c r="I17" s="566" t="s">
        <v>1105</v>
      </c>
      <c r="J17" s="278" t="str">
        <f t="shared" si="1"/>
        <v>Gastos_Gerais</v>
      </c>
      <c r="K17" s="268">
        <f>IF(B17="","",IF(YEAR(B17)='Diário 1º PA'!$Q$1,MONTH(B17)-'Diário 1º PA'!$P$1+1,(YEAR(B17)-'Diário 1º PA'!$Q$1)*12-'Diário 1º PA'!$P$1+1+MONTH(B17)))</f>
        <v>3</v>
      </c>
      <c r="L17" s="517" t="s">
        <v>400</v>
      </c>
    </row>
    <row r="18" spans="1:12" ht="25.5" x14ac:dyDescent="0.2">
      <c r="A18" s="548">
        <v>14</v>
      </c>
      <c r="B18" s="565">
        <v>44621</v>
      </c>
      <c r="C18" s="566" t="s">
        <v>271</v>
      </c>
      <c r="D18" s="566" t="s">
        <v>163</v>
      </c>
      <c r="E18" s="567">
        <v>212.66</v>
      </c>
      <c r="F18" s="557" t="s">
        <v>309</v>
      </c>
      <c r="G18" s="566" t="s">
        <v>787</v>
      </c>
      <c r="H18" s="569" t="s">
        <v>1436</v>
      </c>
      <c r="I18" s="566" t="s">
        <v>1106</v>
      </c>
      <c r="J18" s="278" t="str">
        <f t="shared" si="1"/>
        <v>Gastos_Gerais</v>
      </c>
      <c r="K18" s="268">
        <f>IF(B18="","",IF(YEAR(B18)='Diário 1º PA'!$Q$1,MONTH(B18)-'Diário 1º PA'!$P$1+1,(YEAR(B18)-'Diário 1º PA'!$Q$1)*12-'Diário 1º PA'!$P$1+1+MONTH(B18)))</f>
        <v>3</v>
      </c>
      <c r="L18" s="517" t="s">
        <v>400</v>
      </c>
    </row>
    <row r="19" spans="1:12" ht="25.5" x14ac:dyDescent="0.2">
      <c r="A19" s="548">
        <v>15</v>
      </c>
      <c r="B19" s="565">
        <v>44621</v>
      </c>
      <c r="C19" s="566" t="s">
        <v>271</v>
      </c>
      <c r="D19" s="566" t="s">
        <v>164</v>
      </c>
      <c r="E19" s="567">
        <v>397.34</v>
      </c>
      <c r="F19" s="557" t="s">
        <v>309</v>
      </c>
      <c r="G19" s="566" t="s">
        <v>787</v>
      </c>
      <c r="H19" s="569" t="s">
        <v>503</v>
      </c>
      <c r="I19" s="566" t="s">
        <v>1106</v>
      </c>
      <c r="J19" s="278" t="str">
        <f t="shared" si="1"/>
        <v>Gastos_Gerais</v>
      </c>
      <c r="K19" s="268">
        <f>IF(B19="","",IF(YEAR(B19)='Diário 1º PA'!$Q$1,MONTH(B19)-'Diário 1º PA'!$P$1+1,(YEAR(B19)-'Diário 1º PA'!$Q$1)*12-'Diário 1º PA'!$P$1+1+MONTH(B19)))</f>
        <v>3</v>
      </c>
      <c r="L19" s="517" t="s">
        <v>400</v>
      </c>
    </row>
    <row r="20" spans="1:12" ht="25.5" x14ac:dyDescent="0.2">
      <c r="A20" s="548">
        <v>16</v>
      </c>
      <c r="B20" s="565">
        <v>44621</v>
      </c>
      <c r="C20" s="566" t="s">
        <v>271</v>
      </c>
      <c r="D20" s="566" t="s">
        <v>164</v>
      </c>
      <c r="E20" s="567">
        <v>569.59</v>
      </c>
      <c r="F20" s="557" t="s">
        <v>309</v>
      </c>
      <c r="G20" s="566" t="s">
        <v>788</v>
      </c>
      <c r="H20" s="569" t="s">
        <v>503</v>
      </c>
      <c r="I20" s="566"/>
      <c r="J20" s="278" t="str">
        <f t="shared" si="1"/>
        <v>Gastos_Gerais</v>
      </c>
      <c r="K20" s="268">
        <f>IF(B20="","",IF(YEAR(B20)='Diário 1º PA'!$Q$1,MONTH(B20)-'Diário 1º PA'!$P$1+1,(YEAR(B20)-'Diário 1º PA'!$Q$1)*12-'Diário 1º PA'!$P$1+1+MONTH(B20)))</f>
        <v>3</v>
      </c>
      <c r="L20" s="517" t="s">
        <v>400</v>
      </c>
    </row>
    <row r="21" spans="1:12" ht="25.5" x14ac:dyDescent="0.2">
      <c r="A21" s="548">
        <v>17</v>
      </c>
      <c r="B21" s="565">
        <v>44621</v>
      </c>
      <c r="C21" s="566" t="s">
        <v>271</v>
      </c>
      <c r="D21" s="566" t="s">
        <v>183</v>
      </c>
      <c r="E21" s="567">
        <v>259.76</v>
      </c>
      <c r="F21" s="557" t="s">
        <v>309</v>
      </c>
      <c r="G21" s="566" t="s">
        <v>787</v>
      </c>
      <c r="H21" s="569" t="s">
        <v>1543</v>
      </c>
      <c r="I21" s="566" t="s">
        <v>1106</v>
      </c>
      <c r="J21" s="278" t="str">
        <f t="shared" si="1"/>
        <v>Gastos_Gerais</v>
      </c>
      <c r="K21" s="268">
        <f>IF(B21="","",IF(YEAR(B21)='Diário 1º PA'!$Q$1,MONTH(B21)-'Diário 1º PA'!$P$1+1,(YEAR(B21)-'Diário 1º PA'!$Q$1)*12-'Diário 1º PA'!$P$1+1+MONTH(B21)))</f>
        <v>3</v>
      </c>
      <c r="L21" s="517" t="s">
        <v>400</v>
      </c>
    </row>
    <row r="22" spans="1:12" ht="25.5" x14ac:dyDescent="0.2">
      <c r="A22" s="548">
        <v>18</v>
      </c>
      <c r="B22" s="565">
        <v>44593</v>
      </c>
      <c r="C22" s="566" t="s">
        <v>182</v>
      </c>
      <c r="D22" s="566" t="s">
        <v>1</v>
      </c>
      <c r="E22" s="567">
        <v>12494.88</v>
      </c>
      <c r="F22" s="557" t="s">
        <v>310</v>
      </c>
      <c r="G22" s="545" t="s">
        <v>1638</v>
      </c>
      <c r="H22" s="569" t="s">
        <v>2114</v>
      </c>
      <c r="I22" s="566" t="s">
        <v>310</v>
      </c>
      <c r="J22" s="278" t="str">
        <f t="shared" si="1"/>
        <v>Gastos_com_Pessoal</v>
      </c>
      <c r="K22" s="268">
        <f>IF(B22="","",IF(YEAR(B22)='Diário 1º PA'!$Q$1,MONTH(B22)-'Diário 1º PA'!$P$1+1,(YEAR(B22)-'Diário 1º PA'!$Q$1)*12-'Diário 1º PA'!$P$1+1+MONTH(B22)))</f>
        <v>2</v>
      </c>
      <c r="L22" s="517" t="s">
        <v>400</v>
      </c>
    </row>
    <row r="23" spans="1:12" ht="25.5" x14ac:dyDescent="0.2">
      <c r="A23" s="548">
        <v>19</v>
      </c>
      <c r="B23" s="565">
        <v>44621</v>
      </c>
      <c r="C23" s="566" t="s">
        <v>182</v>
      </c>
      <c r="D23" s="566" t="s">
        <v>1</v>
      </c>
      <c r="E23" s="567">
        <v>165883.07999999999</v>
      </c>
      <c r="F23" s="557" t="s">
        <v>310</v>
      </c>
      <c r="G23" s="545" t="s">
        <v>1627</v>
      </c>
      <c r="H23" s="569" t="s">
        <v>1628</v>
      </c>
      <c r="I23" s="566" t="s">
        <v>310</v>
      </c>
      <c r="J23" s="278" t="str">
        <f t="shared" si="1"/>
        <v>Gastos_com_Pessoal</v>
      </c>
      <c r="K23" s="268">
        <f>IF(B23="","",IF(YEAR(B23)='Diário 1º PA'!$Q$1,MONTH(B23)-'Diário 1º PA'!$P$1+1,(YEAR(B23)-'Diário 1º PA'!$Q$1)*12-'Diário 1º PA'!$P$1+1+MONTH(B23)))</f>
        <v>3</v>
      </c>
      <c r="L23" s="517" t="s">
        <v>400</v>
      </c>
    </row>
    <row r="24" spans="1:12" ht="25.5" x14ac:dyDescent="0.2">
      <c r="A24" s="548">
        <v>20</v>
      </c>
      <c r="B24" s="565">
        <v>44621</v>
      </c>
      <c r="C24" s="566" t="s">
        <v>182</v>
      </c>
      <c r="D24" s="566" t="s">
        <v>1</v>
      </c>
      <c r="E24" s="567">
        <v>16436.72</v>
      </c>
      <c r="F24" s="557" t="s">
        <v>310</v>
      </c>
      <c r="G24" s="545" t="s">
        <v>1573</v>
      </c>
      <c r="H24" s="569" t="s">
        <v>3452</v>
      </c>
      <c r="I24" s="566" t="s">
        <v>310</v>
      </c>
      <c r="J24" s="278" t="str">
        <f t="shared" si="1"/>
        <v>Gastos_com_Pessoal</v>
      </c>
      <c r="K24" s="268">
        <f>IF(B24="","",IF(YEAR(B24)='Diário 1º PA'!$Q$1,MONTH(B24)-'Diário 1º PA'!$P$1+1,(YEAR(B24)-'Diário 1º PA'!$Q$1)*12-'Diário 1º PA'!$P$1+1+MONTH(B24)))</f>
        <v>3</v>
      </c>
      <c r="L24" s="517" t="s">
        <v>400</v>
      </c>
    </row>
    <row r="25" spans="1:12" ht="25.5" x14ac:dyDescent="0.2">
      <c r="A25" s="548">
        <v>21</v>
      </c>
      <c r="B25" s="565">
        <v>44621</v>
      </c>
      <c r="C25" s="566" t="s">
        <v>182</v>
      </c>
      <c r="D25" s="566" t="s">
        <v>1</v>
      </c>
      <c r="E25" s="567">
        <v>12860</v>
      </c>
      <c r="F25" s="557" t="s">
        <v>310</v>
      </c>
      <c r="G25" s="545" t="s">
        <v>1573</v>
      </c>
      <c r="H25" s="569" t="s">
        <v>3452</v>
      </c>
      <c r="I25" s="566" t="s">
        <v>310</v>
      </c>
      <c r="J25" s="278" t="str">
        <f t="shared" si="1"/>
        <v>Gastos_com_Pessoal</v>
      </c>
      <c r="K25" s="268">
        <f>IF(B25="","",IF(YEAR(B25)='Diário 1º PA'!$Q$1,MONTH(B25)-'Diário 1º PA'!$P$1+1,(YEAR(B25)-'Diário 1º PA'!$Q$1)*12-'Diário 1º PA'!$P$1+1+MONTH(B25)))</f>
        <v>3</v>
      </c>
      <c r="L25" s="517" t="s">
        <v>400</v>
      </c>
    </row>
    <row r="26" spans="1:12" ht="25.5" x14ac:dyDescent="0.2">
      <c r="A26" s="548">
        <v>22</v>
      </c>
      <c r="B26" s="565">
        <v>44621</v>
      </c>
      <c r="C26" s="566" t="s">
        <v>182</v>
      </c>
      <c r="D26" s="566" t="s">
        <v>8</v>
      </c>
      <c r="E26" s="567">
        <v>1368.79</v>
      </c>
      <c r="F26" s="557" t="s">
        <v>310</v>
      </c>
      <c r="G26" s="566" t="s">
        <v>789</v>
      </c>
      <c r="H26" s="569" t="s">
        <v>507</v>
      </c>
      <c r="I26" s="566"/>
      <c r="J26" s="278" t="str">
        <f t="shared" si="1"/>
        <v>Gastos_com_Pessoal</v>
      </c>
      <c r="K26" s="268">
        <f>IF(B26="","",IF(YEAR(B26)='Diário 1º PA'!$Q$1,MONTH(B26)-'Diário 1º PA'!$P$1+1,(YEAR(B26)-'Diário 1º PA'!$Q$1)*12-'Diário 1º PA'!$P$1+1+MONTH(B26)))</f>
        <v>3</v>
      </c>
      <c r="L26" s="517" t="s">
        <v>400</v>
      </c>
    </row>
    <row r="27" spans="1:12" ht="25.5" x14ac:dyDescent="0.2">
      <c r="A27" s="548">
        <v>23</v>
      </c>
      <c r="B27" s="565">
        <v>44593</v>
      </c>
      <c r="C27" s="566" t="s">
        <v>182</v>
      </c>
      <c r="D27" s="566" t="s">
        <v>179</v>
      </c>
      <c r="E27" s="567">
        <v>17.739999999999998</v>
      </c>
      <c r="F27" s="557" t="s">
        <v>310</v>
      </c>
      <c r="G27" s="566" t="s">
        <v>1572</v>
      </c>
      <c r="H27" s="569" t="s">
        <v>2219</v>
      </c>
      <c r="I27" s="566"/>
      <c r="J27" s="278" t="str">
        <f t="shared" si="1"/>
        <v>Gastos_com_Pessoal</v>
      </c>
      <c r="K27" s="268">
        <f>IF(B27="","",IF(YEAR(B27)='Diário 1º PA'!$Q$1,MONTH(B27)-'Diário 1º PA'!$P$1+1,(YEAR(B27)-'Diário 1º PA'!$Q$1)*12-'Diário 1º PA'!$P$1+1+MONTH(B27)))</f>
        <v>2</v>
      </c>
      <c r="L27" s="517" t="s">
        <v>400</v>
      </c>
    </row>
    <row r="28" spans="1:12" ht="25.5" x14ac:dyDescent="0.2">
      <c r="A28" s="548">
        <v>24</v>
      </c>
      <c r="B28" s="565">
        <v>44593</v>
      </c>
      <c r="C28" s="566" t="s">
        <v>182</v>
      </c>
      <c r="D28" s="566" t="s">
        <v>179</v>
      </c>
      <c r="E28" s="567">
        <v>18.91</v>
      </c>
      <c r="F28" s="557" t="s">
        <v>310</v>
      </c>
      <c r="G28" s="566" t="s">
        <v>1572</v>
      </c>
      <c r="H28" s="569" t="s">
        <v>2222</v>
      </c>
      <c r="I28" s="566"/>
      <c r="J28" s="278" t="str">
        <f t="shared" si="1"/>
        <v>Gastos_com_Pessoal</v>
      </c>
      <c r="K28" s="268">
        <f>IF(B28="","",IF(YEAR(B28)='Diário 1º PA'!$Q$1,MONTH(B28)-'Diário 1º PA'!$P$1+1,(YEAR(B28)-'Diário 1º PA'!$Q$1)*12-'Diário 1º PA'!$P$1+1+MONTH(B28)))</f>
        <v>2</v>
      </c>
      <c r="L28" s="517" t="s">
        <v>400</v>
      </c>
    </row>
    <row r="29" spans="1:12" ht="25.5" x14ac:dyDescent="0.2">
      <c r="A29" s="548">
        <v>25</v>
      </c>
      <c r="B29" s="565">
        <v>44621</v>
      </c>
      <c r="C29" s="566" t="s">
        <v>182</v>
      </c>
      <c r="D29" s="566" t="s">
        <v>179</v>
      </c>
      <c r="E29" s="567">
        <v>542.52</v>
      </c>
      <c r="F29" s="557" t="s">
        <v>310</v>
      </c>
      <c r="G29" s="566" t="s">
        <v>790</v>
      </c>
      <c r="H29" s="569" t="s">
        <v>515</v>
      </c>
      <c r="I29" s="566"/>
      <c r="J29" s="278" t="str">
        <f t="shared" si="1"/>
        <v>Gastos_com_Pessoal</v>
      </c>
      <c r="K29" s="268">
        <f>IF(B29="","",IF(YEAR(B29)='Diário 1º PA'!$Q$1,MONTH(B29)-'Diário 1º PA'!$P$1+1,(YEAR(B29)-'Diário 1º PA'!$Q$1)*12-'Diário 1º PA'!$P$1+1+MONTH(B29)))</f>
        <v>3</v>
      </c>
      <c r="L29" s="517" t="s">
        <v>400</v>
      </c>
    </row>
    <row r="30" spans="1:12" ht="25.5" x14ac:dyDescent="0.2">
      <c r="A30" s="548">
        <v>26</v>
      </c>
      <c r="B30" s="565">
        <v>44562</v>
      </c>
      <c r="C30" s="566" t="s">
        <v>182</v>
      </c>
      <c r="D30" s="566" t="s">
        <v>1</v>
      </c>
      <c r="E30" s="567">
        <v>34.36</v>
      </c>
      <c r="F30" s="557" t="s">
        <v>310</v>
      </c>
      <c r="G30" s="566" t="s">
        <v>1573</v>
      </c>
      <c r="H30" s="569" t="s">
        <v>2562</v>
      </c>
      <c r="I30" s="566" t="s">
        <v>310</v>
      </c>
      <c r="J30" s="278" t="str">
        <f t="shared" si="1"/>
        <v>Gastos_com_Pessoal</v>
      </c>
      <c r="K30" s="268">
        <f>IF(B30="","",IF(YEAR(B30)='Diário 1º PA'!$Q$1,MONTH(B30)-'Diário 1º PA'!$P$1+1,(YEAR(B30)-'Diário 1º PA'!$Q$1)*12-'Diário 1º PA'!$P$1+1+MONTH(B30)))</f>
        <v>1</v>
      </c>
      <c r="L30" s="517" t="s">
        <v>400</v>
      </c>
    </row>
    <row r="31" spans="1:12" ht="36" x14ac:dyDescent="0.2">
      <c r="A31" s="548">
        <v>27</v>
      </c>
      <c r="B31" s="565">
        <v>44593</v>
      </c>
      <c r="C31" s="566" t="s">
        <v>182</v>
      </c>
      <c r="D31" s="566" t="s">
        <v>1</v>
      </c>
      <c r="E31" s="567">
        <v>1081.5899999999999</v>
      </c>
      <c r="F31" s="557" t="s">
        <v>310</v>
      </c>
      <c r="G31" s="566" t="s">
        <v>792</v>
      </c>
      <c r="H31" s="569" t="s">
        <v>2177</v>
      </c>
      <c r="I31" s="566" t="s">
        <v>310</v>
      </c>
      <c r="J31" s="278" t="str">
        <f t="shared" si="1"/>
        <v>Gastos_com_Pessoal</v>
      </c>
      <c r="K31" s="268">
        <f>IF(B31="","",IF(YEAR(B31)='Diário 1º PA'!$Q$1,MONTH(B31)-'Diário 1º PA'!$P$1+1,(YEAR(B31)-'Diário 1º PA'!$Q$1)*12-'Diário 1º PA'!$P$1+1+MONTH(B31)))</f>
        <v>2</v>
      </c>
      <c r="L31" s="517" t="s">
        <v>400</v>
      </c>
    </row>
    <row r="32" spans="1:12" ht="25.5" x14ac:dyDescent="0.2">
      <c r="A32" s="548">
        <v>28</v>
      </c>
      <c r="B32" s="563">
        <v>44621</v>
      </c>
      <c r="C32" s="545" t="s">
        <v>271</v>
      </c>
      <c r="D32" s="545" t="s">
        <v>297</v>
      </c>
      <c r="E32" s="556">
        <v>21908.73</v>
      </c>
      <c r="F32" s="550" t="s">
        <v>764</v>
      </c>
      <c r="G32" s="545" t="s">
        <v>793</v>
      </c>
      <c r="H32" s="558" t="s">
        <v>522</v>
      </c>
      <c r="I32" s="545" t="s">
        <v>925</v>
      </c>
      <c r="J32" s="278" t="str">
        <f t="shared" si="1"/>
        <v>Gastos_Gerais</v>
      </c>
      <c r="K32" s="268">
        <f>IF(B32="","",IF(YEAR(B32)='Diário 1º PA'!$Q$1,MONTH(B32)-'Diário 1º PA'!$P$1+1,(YEAR(B32)-'Diário 1º PA'!$Q$1)*12-'Diário 1º PA'!$P$1+1+MONTH(B32)))</f>
        <v>3</v>
      </c>
      <c r="L32" s="517" t="s">
        <v>400</v>
      </c>
    </row>
    <row r="33" spans="1:12" ht="51" x14ac:dyDescent="0.2">
      <c r="A33" s="548">
        <v>29</v>
      </c>
      <c r="B33" s="563">
        <v>44287</v>
      </c>
      <c r="C33" s="545" t="s">
        <v>468</v>
      </c>
      <c r="D33" s="545" t="s">
        <v>468</v>
      </c>
      <c r="E33" s="556">
        <v>180</v>
      </c>
      <c r="F33" s="550" t="s">
        <v>468</v>
      </c>
      <c r="G33" s="545" t="s">
        <v>794</v>
      </c>
      <c r="H33" s="558" t="s">
        <v>524</v>
      </c>
      <c r="I33" s="545" t="s">
        <v>1094</v>
      </c>
      <c r="J33" s="278" t="str">
        <f t="shared" si="1"/>
        <v>Gastos_custeados_por_captação</v>
      </c>
      <c r="K33" s="268">
        <f>IF(B33="","",IF(YEAR(B33)='Diário 1º PA'!$Q$1,MONTH(B33)-'Diário 1º PA'!$P$1+1,(YEAR(B33)-'Diário 1º PA'!$Q$1)*12-'Diário 1º PA'!$P$1+1+MONTH(B33)))</f>
        <v>-8</v>
      </c>
      <c r="L33" s="517" t="s">
        <v>404</v>
      </c>
    </row>
    <row r="34" spans="1:12" ht="36" x14ac:dyDescent="0.2">
      <c r="A34" s="548">
        <v>30</v>
      </c>
      <c r="B34" s="563">
        <v>44593</v>
      </c>
      <c r="C34" s="545" t="s">
        <v>271</v>
      </c>
      <c r="D34" s="545" t="s">
        <v>186</v>
      </c>
      <c r="E34" s="556">
        <v>116.58</v>
      </c>
      <c r="F34" s="550" t="s">
        <v>765</v>
      </c>
      <c r="G34" s="545" t="s">
        <v>781</v>
      </c>
      <c r="H34" s="558" t="s">
        <v>2576</v>
      </c>
      <c r="I34" s="545" t="s">
        <v>310</v>
      </c>
      <c r="J34" s="278" t="str">
        <f t="shared" si="1"/>
        <v>Gastos_Gerais</v>
      </c>
      <c r="K34" s="268">
        <f>IF(B34="","",IF(YEAR(B34)='Diário 1º PA'!$Q$1,MONTH(B34)-'Diário 1º PA'!$P$1+1,(YEAR(B34)-'Diário 1º PA'!$Q$1)*12-'Diário 1º PA'!$P$1+1+MONTH(B34)))</f>
        <v>2</v>
      </c>
      <c r="L34" s="517" t="s">
        <v>400</v>
      </c>
    </row>
    <row r="35" spans="1:12" ht="144" x14ac:dyDescent="0.2">
      <c r="A35" s="548">
        <v>31</v>
      </c>
      <c r="B35" s="563">
        <v>44348</v>
      </c>
      <c r="C35" s="545" t="s">
        <v>271</v>
      </c>
      <c r="D35" s="545" t="s">
        <v>453</v>
      </c>
      <c r="E35" s="556">
        <v>1700</v>
      </c>
      <c r="F35" s="550" t="s">
        <v>768</v>
      </c>
      <c r="G35" s="545" t="s">
        <v>795</v>
      </c>
      <c r="H35" s="558" t="s">
        <v>538</v>
      </c>
      <c r="I35" s="545" t="s">
        <v>1119</v>
      </c>
      <c r="J35" s="278" t="str">
        <f t="shared" si="1"/>
        <v>Gastos_Gerais</v>
      </c>
      <c r="K35" s="268">
        <f>IF(B35="","",IF(YEAR(B35)='Diário 1º PA'!$Q$1,MONTH(B35)-'Diário 1º PA'!$P$1+1,(YEAR(B35)-'Diário 1º PA'!$Q$1)*12-'Diário 1º PA'!$P$1+1+MONTH(B35)))</f>
        <v>-6</v>
      </c>
      <c r="L35" s="517" t="s">
        <v>400</v>
      </c>
    </row>
    <row r="36" spans="1:12" ht="132" x14ac:dyDescent="0.2">
      <c r="A36" s="548">
        <v>32</v>
      </c>
      <c r="B36" s="563">
        <v>44348</v>
      </c>
      <c r="C36" s="545" t="s">
        <v>271</v>
      </c>
      <c r="D36" s="545" t="s">
        <v>448</v>
      </c>
      <c r="E36" s="556">
        <v>1500</v>
      </c>
      <c r="F36" s="550" t="s">
        <v>873</v>
      </c>
      <c r="G36" s="545" t="s">
        <v>796</v>
      </c>
      <c r="H36" s="558" t="s">
        <v>539</v>
      </c>
      <c r="I36" s="545" t="s">
        <v>1120</v>
      </c>
      <c r="J36" s="278" t="str">
        <f t="shared" si="1"/>
        <v>Gastos_Gerais</v>
      </c>
      <c r="K36" s="268">
        <f>IF(B36="","",IF(YEAR(B36)='Diário 1º PA'!$Q$1,MONTH(B36)-'Diário 1º PA'!$P$1+1,(YEAR(B36)-'Diário 1º PA'!$Q$1)*12-'Diário 1º PA'!$P$1+1+MONTH(B36)))</f>
        <v>-6</v>
      </c>
      <c r="L36" s="517" t="s">
        <v>400</v>
      </c>
    </row>
    <row r="37" spans="1:12" ht="96" x14ac:dyDescent="0.2">
      <c r="A37" s="548">
        <v>33</v>
      </c>
      <c r="B37" s="563">
        <v>44621</v>
      </c>
      <c r="C37" s="545" t="s">
        <v>271</v>
      </c>
      <c r="D37" s="545" t="s">
        <v>297</v>
      </c>
      <c r="E37" s="556">
        <v>853.73</v>
      </c>
      <c r="F37" s="550" t="s">
        <v>309</v>
      </c>
      <c r="G37" s="545" t="s">
        <v>797</v>
      </c>
      <c r="H37" s="558" t="s">
        <v>540</v>
      </c>
      <c r="I37" s="545" t="s">
        <v>1121</v>
      </c>
      <c r="J37" s="278" t="str">
        <f t="shared" si="1"/>
        <v>Gastos_Gerais</v>
      </c>
      <c r="K37" s="268">
        <f>IF(B37="","",IF(YEAR(B37)='Diário 1º PA'!$Q$1,MONTH(B37)-'Diário 1º PA'!$P$1+1,(YEAR(B37)-'Diário 1º PA'!$Q$1)*12-'Diário 1º PA'!$P$1+1+MONTH(B37)))</f>
        <v>3</v>
      </c>
      <c r="L37" s="517" t="s">
        <v>400</v>
      </c>
    </row>
    <row r="38" spans="1:12" ht="96" x14ac:dyDescent="0.2">
      <c r="A38" s="548">
        <v>34</v>
      </c>
      <c r="B38" s="563">
        <v>44409</v>
      </c>
      <c r="C38" s="545" t="s">
        <v>271</v>
      </c>
      <c r="D38" s="545" t="s">
        <v>253</v>
      </c>
      <c r="E38" s="556">
        <v>3300</v>
      </c>
      <c r="F38" s="550" t="s">
        <v>766</v>
      </c>
      <c r="G38" s="545" t="s">
        <v>798</v>
      </c>
      <c r="H38" s="558" t="s">
        <v>541</v>
      </c>
      <c r="I38" s="545" t="s">
        <v>1122</v>
      </c>
      <c r="J38" s="278" t="str">
        <f t="shared" si="1"/>
        <v>Gastos_Gerais</v>
      </c>
      <c r="K38" s="268">
        <f>IF(B38="","",IF(YEAR(B38)='Diário 1º PA'!$Q$1,MONTH(B38)-'Diário 1º PA'!$P$1+1,(YEAR(B38)-'Diário 1º PA'!$Q$1)*12-'Diário 1º PA'!$P$1+1+MONTH(B38)))</f>
        <v>-4</v>
      </c>
      <c r="L38" s="517" t="s">
        <v>400</v>
      </c>
    </row>
    <row r="39" spans="1:12" ht="96" x14ac:dyDescent="0.2">
      <c r="A39" s="548">
        <v>35</v>
      </c>
      <c r="B39" s="563">
        <v>44409</v>
      </c>
      <c r="C39" s="545" t="s">
        <v>468</v>
      </c>
      <c r="D39" s="545" t="s">
        <v>468</v>
      </c>
      <c r="E39" s="556">
        <v>3600</v>
      </c>
      <c r="F39" s="550" t="s">
        <v>468</v>
      </c>
      <c r="G39" s="545" t="s">
        <v>798</v>
      </c>
      <c r="H39" s="558" t="s">
        <v>541</v>
      </c>
      <c r="I39" s="545" t="s">
        <v>1122</v>
      </c>
      <c r="J39" s="278" t="str">
        <f t="shared" si="1"/>
        <v>Gastos_custeados_por_captação</v>
      </c>
      <c r="K39" s="268">
        <f>IF(B39="","",IF(YEAR(B39)='Diário 1º PA'!$Q$1,MONTH(B39)-'Diário 1º PA'!$P$1+1,(YEAR(B39)-'Diário 1º PA'!$Q$1)*12-'Diário 1º PA'!$P$1+1+MONTH(B39)))</f>
        <v>-4</v>
      </c>
      <c r="L39" s="517" t="s">
        <v>402</v>
      </c>
    </row>
    <row r="40" spans="1:12" ht="63.75" x14ac:dyDescent="0.2">
      <c r="A40" s="548">
        <v>36</v>
      </c>
      <c r="B40" s="563">
        <v>44501</v>
      </c>
      <c r="C40" s="545" t="s">
        <v>468</v>
      </c>
      <c r="D40" s="545" t="s">
        <v>468</v>
      </c>
      <c r="E40" s="556">
        <v>4360</v>
      </c>
      <c r="F40" s="550" t="s">
        <v>468</v>
      </c>
      <c r="G40" s="545" t="s">
        <v>799</v>
      </c>
      <c r="H40" s="558" t="s">
        <v>547</v>
      </c>
      <c r="I40" s="545" t="s">
        <v>1123</v>
      </c>
      <c r="J40" s="278" t="str">
        <f t="shared" si="1"/>
        <v>Gastos_custeados_por_captação</v>
      </c>
      <c r="K40" s="268">
        <f>IF(B40="","",IF(YEAR(B40)='Diário 1º PA'!$Q$1,MONTH(B40)-'Diário 1º PA'!$P$1+1,(YEAR(B40)-'Diário 1º PA'!$Q$1)*12-'Diário 1º PA'!$P$1+1+MONTH(B40)))</f>
        <v>-1</v>
      </c>
      <c r="L40" s="517" t="s">
        <v>402</v>
      </c>
    </row>
    <row r="41" spans="1:12" ht="156" x14ac:dyDescent="0.2">
      <c r="A41" s="548">
        <v>37</v>
      </c>
      <c r="B41" s="563">
        <v>44470</v>
      </c>
      <c r="C41" s="545" t="s">
        <v>468</v>
      </c>
      <c r="D41" s="545" t="s">
        <v>468</v>
      </c>
      <c r="E41" s="556">
        <v>3200</v>
      </c>
      <c r="F41" s="550" t="s">
        <v>468</v>
      </c>
      <c r="G41" s="545" t="s">
        <v>800</v>
      </c>
      <c r="H41" s="558" t="s">
        <v>548</v>
      </c>
      <c r="I41" s="545" t="s">
        <v>1123</v>
      </c>
      <c r="J41" s="278" t="str">
        <f t="shared" si="1"/>
        <v>Gastos_custeados_por_captação</v>
      </c>
      <c r="K41" s="268">
        <f>IF(B41="","",IF(YEAR(B41)='Diário 1º PA'!$Q$1,MONTH(B41)-'Diário 1º PA'!$P$1+1,(YEAR(B41)-'Diário 1º PA'!$Q$1)*12-'Diário 1º PA'!$P$1+1+MONTH(B41)))</f>
        <v>-2</v>
      </c>
      <c r="L41" s="517" t="s">
        <v>402</v>
      </c>
    </row>
    <row r="42" spans="1:12" ht="144" x14ac:dyDescent="0.2">
      <c r="A42" s="548">
        <v>38</v>
      </c>
      <c r="B42" s="563">
        <v>44470</v>
      </c>
      <c r="C42" s="545" t="s">
        <v>271</v>
      </c>
      <c r="D42" s="545" t="s">
        <v>186</v>
      </c>
      <c r="E42" s="556">
        <v>953.23</v>
      </c>
      <c r="F42" s="550" t="s">
        <v>309</v>
      </c>
      <c r="G42" s="545" t="s">
        <v>801</v>
      </c>
      <c r="H42" s="558" t="s">
        <v>550</v>
      </c>
      <c r="I42" s="545" t="s">
        <v>971</v>
      </c>
      <c r="J42" s="278" t="str">
        <f t="shared" si="1"/>
        <v>Gastos_Gerais</v>
      </c>
      <c r="K42" s="268">
        <f>IF(B42="","",IF(YEAR(B42)='Diário 1º PA'!$Q$1,MONTH(B42)-'Diário 1º PA'!$P$1+1,(YEAR(B42)-'Diário 1º PA'!$Q$1)*12-'Diário 1º PA'!$P$1+1+MONTH(B42)))</f>
        <v>-2</v>
      </c>
      <c r="L42" s="517" t="s">
        <v>400</v>
      </c>
    </row>
    <row r="43" spans="1:12" ht="25.5" x14ac:dyDescent="0.2">
      <c r="A43" s="548">
        <v>39</v>
      </c>
      <c r="B43" s="563">
        <v>44593</v>
      </c>
      <c r="C43" s="545" t="s">
        <v>271</v>
      </c>
      <c r="D43" s="545" t="s">
        <v>186</v>
      </c>
      <c r="E43" s="556">
        <v>28.22</v>
      </c>
      <c r="F43" s="550" t="s">
        <v>309</v>
      </c>
      <c r="G43" s="545" t="s">
        <v>1638</v>
      </c>
      <c r="H43" s="558" t="s">
        <v>2289</v>
      </c>
      <c r="I43" s="545"/>
      <c r="J43" s="278" t="str">
        <f t="shared" si="1"/>
        <v>Gastos_Gerais</v>
      </c>
      <c r="K43" s="268">
        <f>IF(B43="","",IF(YEAR(B43)='Diário 1º PA'!$Q$1,MONTH(B43)-'Diário 1º PA'!$P$1+1,(YEAR(B43)-'Diário 1º PA'!$Q$1)*12-'Diário 1º PA'!$P$1+1+MONTH(B43)))</f>
        <v>2</v>
      </c>
      <c r="L43" s="517" t="s">
        <v>400</v>
      </c>
    </row>
    <row r="44" spans="1:12" ht="144" x14ac:dyDescent="0.2">
      <c r="A44" s="548">
        <v>40</v>
      </c>
      <c r="B44" s="563">
        <v>44621</v>
      </c>
      <c r="C44" s="545" t="s">
        <v>271</v>
      </c>
      <c r="D44" s="545" t="s">
        <v>186</v>
      </c>
      <c r="E44" s="556">
        <v>953.23</v>
      </c>
      <c r="F44" s="550" t="s">
        <v>309</v>
      </c>
      <c r="G44" s="545" t="s">
        <v>801</v>
      </c>
      <c r="H44" s="558" t="s">
        <v>550</v>
      </c>
      <c r="I44" s="545" t="s">
        <v>971</v>
      </c>
      <c r="J44" s="278" t="str">
        <f t="shared" si="1"/>
        <v>Gastos_Gerais</v>
      </c>
      <c r="K44" s="268">
        <f>IF(B44="","",IF(YEAR(B44)='Diário 1º PA'!$Q$1,MONTH(B44)-'Diário 1º PA'!$P$1+1,(YEAR(B44)-'Diário 1º PA'!$Q$1)*12-'Diário 1º PA'!$P$1+1+MONTH(B44)))</f>
        <v>3</v>
      </c>
      <c r="L44" s="517" t="s">
        <v>400</v>
      </c>
    </row>
    <row r="45" spans="1:12" ht="25.5" x14ac:dyDescent="0.2">
      <c r="A45" s="548">
        <v>41</v>
      </c>
      <c r="B45" s="563">
        <v>44409</v>
      </c>
      <c r="C45" s="545" t="s">
        <v>271</v>
      </c>
      <c r="D45" s="545" t="s">
        <v>465</v>
      </c>
      <c r="E45" s="556">
        <v>108.75</v>
      </c>
      <c r="F45" s="550" t="s">
        <v>766</v>
      </c>
      <c r="G45" s="545" t="s">
        <v>781</v>
      </c>
      <c r="H45" s="558" t="s">
        <v>1515</v>
      </c>
      <c r="I45" s="545" t="s">
        <v>310</v>
      </c>
      <c r="J45" s="278" t="str">
        <f t="shared" si="1"/>
        <v>Gastos_Gerais</v>
      </c>
      <c r="K45" s="268">
        <f>IF(B45="","",IF(YEAR(B45)='Diário 1º PA'!$Q$1,MONTH(B45)-'Diário 1º PA'!$P$1+1,(YEAR(B45)-'Diário 1º PA'!$Q$1)*12-'Diário 1º PA'!$P$1+1+MONTH(B45)))</f>
        <v>-4</v>
      </c>
      <c r="L45" s="517" t="s">
        <v>400</v>
      </c>
    </row>
    <row r="46" spans="1:12" ht="96" x14ac:dyDescent="0.2">
      <c r="A46" s="548">
        <v>42</v>
      </c>
      <c r="B46" s="563">
        <v>44409</v>
      </c>
      <c r="C46" s="545" t="s">
        <v>271</v>
      </c>
      <c r="D46" s="545" t="s">
        <v>452</v>
      </c>
      <c r="E46" s="556">
        <v>450</v>
      </c>
      <c r="F46" s="550" t="s">
        <v>769</v>
      </c>
      <c r="G46" s="545" t="s">
        <v>802</v>
      </c>
      <c r="H46" s="558" t="s">
        <v>554</v>
      </c>
      <c r="I46" s="545" t="s">
        <v>1127</v>
      </c>
      <c r="J46" s="278" t="str">
        <f t="shared" si="1"/>
        <v>Gastos_Gerais</v>
      </c>
      <c r="K46" s="268">
        <f>IF(B46="","",IF(YEAR(B46)='Diário 1º PA'!$Q$1,MONTH(B46)-'Diário 1º PA'!$P$1+1,(YEAR(B46)-'Diário 1º PA'!$Q$1)*12-'Diário 1º PA'!$P$1+1+MONTH(B46)))</f>
        <v>-4</v>
      </c>
      <c r="L46" s="517" t="s">
        <v>400</v>
      </c>
    </row>
    <row r="47" spans="1:12" ht="84" x14ac:dyDescent="0.2">
      <c r="A47" s="548">
        <v>43</v>
      </c>
      <c r="B47" s="563">
        <v>44409</v>
      </c>
      <c r="C47" s="545" t="s">
        <v>271</v>
      </c>
      <c r="D47" s="545" t="s">
        <v>449</v>
      </c>
      <c r="E47" s="556">
        <v>2500</v>
      </c>
      <c r="F47" s="550" t="s">
        <v>770</v>
      </c>
      <c r="G47" s="545" t="s">
        <v>803</v>
      </c>
      <c r="H47" s="558" t="s">
        <v>555</v>
      </c>
      <c r="I47" s="545" t="s">
        <v>1128</v>
      </c>
      <c r="J47" s="278" t="str">
        <f t="shared" si="1"/>
        <v>Gastos_Gerais</v>
      </c>
      <c r="K47" s="268">
        <f>IF(B47="","",IF(YEAR(B47)='Diário 1º PA'!$Q$1,MONTH(B47)-'Diário 1º PA'!$P$1+1,(YEAR(B47)-'Diário 1º PA'!$Q$1)*12-'Diário 1º PA'!$P$1+1+MONTH(B47)))</f>
        <v>-4</v>
      </c>
      <c r="L47" s="517" t="s">
        <v>400</v>
      </c>
    </row>
    <row r="48" spans="1:12" ht="48" x14ac:dyDescent="0.2">
      <c r="A48" s="548">
        <v>44</v>
      </c>
      <c r="B48" s="563">
        <v>44621</v>
      </c>
      <c r="C48" s="545" t="s">
        <v>271</v>
      </c>
      <c r="D48" s="545" t="s">
        <v>183</v>
      </c>
      <c r="E48" s="556">
        <v>140.24</v>
      </c>
      <c r="F48" s="550" t="s">
        <v>767</v>
      </c>
      <c r="G48" s="545" t="s">
        <v>804</v>
      </c>
      <c r="H48" s="558" t="s">
        <v>556</v>
      </c>
      <c r="I48" s="545"/>
      <c r="J48" s="278" t="str">
        <f t="shared" si="1"/>
        <v>Gastos_Gerais</v>
      </c>
      <c r="K48" s="268">
        <f>IF(B48="","",IF(YEAR(B48)='Diário 1º PA'!$Q$1,MONTH(B48)-'Diário 1º PA'!$P$1+1,(YEAR(B48)-'Diário 1º PA'!$Q$1)*12-'Diário 1º PA'!$P$1+1+MONTH(B48)))</f>
        <v>3</v>
      </c>
      <c r="L48" s="517" t="s">
        <v>400</v>
      </c>
    </row>
    <row r="49" spans="1:12" ht="84" x14ac:dyDescent="0.2">
      <c r="A49" s="548">
        <v>45</v>
      </c>
      <c r="B49" s="563">
        <v>44440</v>
      </c>
      <c r="C49" s="545" t="s">
        <v>271</v>
      </c>
      <c r="D49" s="545" t="s">
        <v>91</v>
      </c>
      <c r="E49" s="556">
        <v>1161.3999999999999</v>
      </c>
      <c r="F49" s="550" t="s">
        <v>770</v>
      </c>
      <c r="G49" s="545" t="s">
        <v>805</v>
      </c>
      <c r="H49" s="558" t="s">
        <v>558</v>
      </c>
      <c r="I49" s="545" t="s">
        <v>1130</v>
      </c>
      <c r="J49" s="278" t="str">
        <f t="shared" si="1"/>
        <v>Gastos_Gerais</v>
      </c>
      <c r="K49" s="268">
        <f>IF(B49="","",IF(YEAR(B49)='Diário 1º PA'!$Q$1,MONTH(B49)-'Diário 1º PA'!$P$1+1,(YEAR(B49)-'Diário 1º PA'!$Q$1)*12-'Diário 1º PA'!$P$1+1+MONTH(B49)))</f>
        <v>-3</v>
      </c>
      <c r="L49" s="517" t="s">
        <v>400</v>
      </c>
    </row>
    <row r="50" spans="1:12" ht="60" x14ac:dyDescent="0.2">
      <c r="A50" s="548">
        <v>46</v>
      </c>
      <c r="B50" s="563">
        <v>44440</v>
      </c>
      <c r="C50" s="545" t="s">
        <v>271</v>
      </c>
      <c r="D50" s="545" t="s">
        <v>456</v>
      </c>
      <c r="E50" s="556">
        <v>900</v>
      </c>
      <c r="F50" s="550" t="s">
        <v>771</v>
      </c>
      <c r="G50" s="545" t="s">
        <v>806</v>
      </c>
      <c r="H50" s="558" t="s">
        <v>559</v>
      </c>
      <c r="I50" s="545" t="s">
        <v>1131</v>
      </c>
      <c r="J50" s="278" t="str">
        <f t="shared" si="1"/>
        <v>Gastos_Gerais</v>
      </c>
      <c r="K50" s="268">
        <f>IF(B50="","",IF(YEAR(B50)='Diário 1º PA'!$Q$1,MONTH(B50)-'Diário 1º PA'!$P$1+1,(YEAR(B50)-'Diário 1º PA'!$Q$1)*12-'Diário 1º PA'!$P$1+1+MONTH(B50)))</f>
        <v>-3</v>
      </c>
      <c r="L50" s="517" t="s">
        <v>400</v>
      </c>
    </row>
    <row r="51" spans="1:12" ht="48" x14ac:dyDescent="0.2">
      <c r="A51" s="548">
        <v>47</v>
      </c>
      <c r="B51" s="563">
        <v>44440</v>
      </c>
      <c r="C51" s="545" t="s">
        <v>271</v>
      </c>
      <c r="D51" s="545" t="s">
        <v>453</v>
      </c>
      <c r="E51" s="556">
        <v>200</v>
      </c>
      <c r="F51" s="550" t="s">
        <v>772</v>
      </c>
      <c r="G51" s="545" t="s">
        <v>807</v>
      </c>
      <c r="H51" s="558" t="s">
        <v>561</v>
      </c>
      <c r="I51" s="545" t="s">
        <v>1132</v>
      </c>
      <c r="J51" s="278" t="str">
        <f t="shared" si="1"/>
        <v>Gastos_Gerais</v>
      </c>
      <c r="K51" s="268">
        <f>IF(B51="","",IF(YEAR(B51)='Diário 1º PA'!$Q$1,MONTH(B51)-'Diário 1º PA'!$P$1+1,(YEAR(B51)-'Diário 1º PA'!$Q$1)*12-'Diário 1º PA'!$P$1+1+MONTH(B51)))</f>
        <v>-3</v>
      </c>
      <c r="L51" s="517" t="s">
        <v>400</v>
      </c>
    </row>
    <row r="52" spans="1:12" ht="25.5" x14ac:dyDescent="0.2">
      <c r="A52" s="548">
        <v>48</v>
      </c>
      <c r="B52" s="563">
        <v>44440</v>
      </c>
      <c r="C52" s="545" t="s">
        <v>271</v>
      </c>
      <c r="D52" s="545" t="s">
        <v>297</v>
      </c>
      <c r="E52" s="556">
        <v>430</v>
      </c>
      <c r="F52" s="550" t="s">
        <v>772</v>
      </c>
      <c r="G52" s="545" t="s">
        <v>808</v>
      </c>
      <c r="H52" s="558" t="s">
        <v>565</v>
      </c>
      <c r="I52" s="545" t="s">
        <v>1133</v>
      </c>
      <c r="J52" s="278" t="str">
        <f t="shared" si="1"/>
        <v>Gastos_Gerais</v>
      </c>
      <c r="K52" s="268">
        <f>IF(B52="","",IF(YEAR(B52)='Diário 1º PA'!$Q$1,MONTH(B52)-'Diário 1º PA'!$P$1+1,(YEAR(B52)-'Diário 1º PA'!$Q$1)*12-'Diário 1º PA'!$P$1+1+MONTH(B52)))</f>
        <v>-3</v>
      </c>
      <c r="L52" s="517" t="s">
        <v>400</v>
      </c>
    </row>
    <row r="53" spans="1:12" ht="84" x14ac:dyDescent="0.2">
      <c r="A53" s="548">
        <v>49</v>
      </c>
      <c r="B53" s="563">
        <v>44409</v>
      </c>
      <c r="C53" s="545" t="s">
        <v>468</v>
      </c>
      <c r="D53" s="545" t="s">
        <v>468</v>
      </c>
      <c r="E53" s="556">
        <v>90000</v>
      </c>
      <c r="F53" s="550" t="s">
        <v>468</v>
      </c>
      <c r="G53" s="545" t="s">
        <v>809</v>
      </c>
      <c r="H53" s="558" t="s">
        <v>571</v>
      </c>
      <c r="I53" s="545" t="s">
        <v>1135</v>
      </c>
      <c r="J53" s="278" t="str">
        <f t="shared" si="1"/>
        <v>Gastos_custeados_por_captação</v>
      </c>
      <c r="K53" s="268">
        <f>IF(B53="","",IF(YEAR(B53)='Diário 1º PA'!$Q$1,MONTH(B53)-'Diário 1º PA'!$P$1+1,(YEAR(B53)-'Diário 1º PA'!$Q$1)*12-'Diário 1º PA'!$P$1+1+MONTH(B53)))</f>
        <v>-4</v>
      </c>
      <c r="L53" s="517" t="s">
        <v>402</v>
      </c>
    </row>
    <row r="54" spans="1:12" ht="63.75" x14ac:dyDescent="0.2">
      <c r="A54" s="548">
        <v>50</v>
      </c>
      <c r="B54" s="563">
        <v>44409</v>
      </c>
      <c r="C54" s="545" t="s">
        <v>468</v>
      </c>
      <c r="D54" s="545" t="s">
        <v>468</v>
      </c>
      <c r="E54" s="556">
        <v>600</v>
      </c>
      <c r="F54" s="550" t="s">
        <v>468</v>
      </c>
      <c r="G54" s="545" t="s">
        <v>810</v>
      </c>
      <c r="H54" s="558" t="s">
        <v>572</v>
      </c>
      <c r="I54" s="545" t="s">
        <v>1136</v>
      </c>
      <c r="J54" s="278" t="str">
        <f t="shared" si="1"/>
        <v>Gastos_custeados_por_captação</v>
      </c>
      <c r="K54" s="268">
        <f>IF(B54="","",IF(YEAR(B54)='Diário 1º PA'!$Q$1,MONTH(B54)-'Diário 1º PA'!$P$1+1,(YEAR(B54)-'Diário 1º PA'!$Q$1)*12-'Diário 1º PA'!$P$1+1+MONTH(B54)))</f>
        <v>-4</v>
      </c>
      <c r="L54" s="517" t="s">
        <v>402</v>
      </c>
    </row>
    <row r="55" spans="1:12" ht="36" x14ac:dyDescent="0.2">
      <c r="A55" s="548">
        <v>51</v>
      </c>
      <c r="B55" s="563">
        <v>44470</v>
      </c>
      <c r="C55" s="545" t="s">
        <v>271</v>
      </c>
      <c r="D55" s="545" t="s">
        <v>462</v>
      </c>
      <c r="E55" s="556">
        <v>1280</v>
      </c>
      <c r="F55" s="550" t="s">
        <v>766</v>
      </c>
      <c r="G55" s="545" t="s">
        <v>811</v>
      </c>
      <c r="H55" s="558" t="s">
        <v>573</v>
      </c>
      <c r="I55" s="545" t="s">
        <v>1122</v>
      </c>
      <c r="J55" s="278" t="str">
        <f t="shared" si="1"/>
        <v>Gastos_Gerais</v>
      </c>
      <c r="K55" s="268">
        <f>IF(B55="","",IF(YEAR(B55)='Diário 1º PA'!$Q$1,MONTH(B55)-'Diário 1º PA'!$P$1+1,(YEAR(B55)-'Diário 1º PA'!$Q$1)*12-'Diário 1º PA'!$P$1+1+MONTH(B55)))</f>
        <v>-2</v>
      </c>
      <c r="L55" s="517" t="s">
        <v>400</v>
      </c>
    </row>
    <row r="56" spans="1:12" ht="96" x14ac:dyDescent="0.2">
      <c r="A56" s="548">
        <v>52</v>
      </c>
      <c r="B56" s="563">
        <v>44378</v>
      </c>
      <c r="C56" s="545" t="s">
        <v>468</v>
      </c>
      <c r="D56" s="545" t="s">
        <v>468</v>
      </c>
      <c r="E56" s="556">
        <v>27300</v>
      </c>
      <c r="F56" s="550" t="s">
        <v>468</v>
      </c>
      <c r="G56" s="545" t="s">
        <v>812</v>
      </c>
      <c r="H56" s="558" t="s">
        <v>575</v>
      </c>
      <c r="I56" s="545" t="s">
        <v>1137</v>
      </c>
      <c r="J56" s="278" t="str">
        <f t="shared" si="1"/>
        <v>Gastos_custeados_por_captação</v>
      </c>
      <c r="K56" s="268">
        <f>IF(B56="","",IF(YEAR(B56)='Diário 1º PA'!$Q$1,MONTH(B56)-'Diário 1º PA'!$P$1+1,(YEAR(B56)-'Diário 1º PA'!$Q$1)*12-'Diário 1º PA'!$P$1+1+MONTH(B56)))</f>
        <v>-5</v>
      </c>
      <c r="L56" s="517" t="s">
        <v>402</v>
      </c>
    </row>
    <row r="57" spans="1:12" ht="63.75" x14ac:dyDescent="0.2">
      <c r="A57" s="548">
        <v>53</v>
      </c>
      <c r="B57" s="563">
        <v>44501</v>
      </c>
      <c r="C57" s="545" t="s">
        <v>468</v>
      </c>
      <c r="D57" s="545" t="s">
        <v>468</v>
      </c>
      <c r="E57" s="556">
        <v>1068</v>
      </c>
      <c r="F57" s="550" t="s">
        <v>468</v>
      </c>
      <c r="G57" s="545" t="s">
        <v>813</v>
      </c>
      <c r="H57" s="558" t="s">
        <v>576</v>
      </c>
      <c r="I57" s="545" t="s">
        <v>1118</v>
      </c>
      <c r="J57" s="278" t="str">
        <f t="shared" si="1"/>
        <v>Gastos_custeados_por_captação</v>
      </c>
      <c r="K57" s="268">
        <f>IF(B57="","",IF(YEAR(B57)='Diário 1º PA'!$Q$1,MONTH(B57)-'Diário 1º PA'!$P$1+1,(YEAR(B57)-'Diário 1º PA'!$Q$1)*12-'Diário 1º PA'!$P$1+1+MONTH(B57)))</f>
        <v>-1</v>
      </c>
      <c r="L57" s="517" t="s">
        <v>402</v>
      </c>
    </row>
    <row r="58" spans="1:12" ht="132" x14ac:dyDescent="0.2">
      <c r="A58" s="548">
        <v>54</v>
      </c>
      <c r="B58" s="563">
        <v>44470</v>
      </c>
      <c r="C58" s="545" t="s">
        <v>271</v>
      </c>
      <c r="D58" s="545" t="s">
        <v>465</v>
      </c>
      <c r="E58" s="556">
        <v>1632</v>
      </c>
      <c r="F58" s="550" t="s">
        <v>766</v>
      </c>
      <c r="G58" s="545" t="s">
        <v>814</v>
      </c>
      <c r="H58" s="558" t="s">
        <v>580</v>
      </c>
      <c r="I58" s="545" t="s">
        <v>1125</v>
      </c>
      <c r="J58" s="278" t="str">
        <f t="shared" si="1"/>
        <v>Gastos_Gerais</v>
      </c>
      <c r="K58" s="268">
        <f>IF(B58="","",IF(YEAR(B58)='Diário 1º PA'!$Q$1,MONTH(B58)-'Diário 1º PA'!$P$1+1,(YEAR(B58)-'Diário 1º PA'!$Q$1)*12-'Diário 1º PA'!$P$1+1+MONTH(B58)))</f>
        <v>-2</v>
      </c>
      <c r="L58" s="517" t="s">
        <v>400</v>
      </c>
    </row>
    <row r="59" spans="1:12" ht="48" x14ac:dyDescent="0.2">
      <c r="A59" s="548">
        <v>55</v>
      </c>
      <c r="B59" s="563">
        <v>44501</v>
      </c>
      <c r="C59" s="545" t="s">
        <v>271</v>
      </c>
      <c r="D59" s="545" t="s">
        <v>453</v>
      </c>
      <c r="E59" s="556">
        <v>1000</v>
      </c>
      <c r="F59" s="550" t="s">
        <v>765</v>
      </c>
      <c r="G59" s="545" t="s">
        <v>815</v>
      </c>
      <c r="H59" s="558" t="s">
        <v>594</v>
      </c>
      <c r="I59" s="545" t="s">
        <v>1141</v>
      </c>
      <c r="J59" s="278" t="str">
        <f t="shared" si="1"/>
        <v>Gastos_Gerais</v>
      </c>
      <c r="K59" s="268">
        <f>IF(B59="","",IF(YEAR(B59)='Diário 1º PA'!$Q$1,MONTH(B59)-'Diário 1º PA'!$P$1+1,(YEAR(B59)-'Diário 1º PA'!$Q$1)*12-'Diário 1º PA'!$P$1+1+MONTH(B59)))</f>
        <v>-1</v>
      </c>
      <c r="L59" s="517" t="s">
        <v>400</v>
      </c>
    </row>
    <row r="60" spans="1:12" ht="72" x14ac:dyDescent="0.2">
      <c r="A60" s="548">
        <v>56</v>
      </c>
      <c r="B60" s="563">
        <v>44562</v>
      </c>
      <c r="C60" s="545" t="s">
        <v>271</v>
      </c>
      <c r="D60" s="545" t="s">
        <v>454</v>
      </c>
      <c r="E60" s="556">
        <v>1000</v>
      </c>
      <c r="F60" s="550" t="s">
        <v>766</v>
      </c>
      <c r="G60" s="545" t="s">
        <v>816</v>
      </c>
      <c r="H60" s="558" t="s">
        <v>614</v>
      </c>
      <c r="I60" s="545" t="s">
        <v>1146</v>
      </c>
      <c r="J60" s="278" t="str">
        <f t="shared" si="1"/>
        <v>Gastos_Gerais</v>
      </c>
      <c r="K60" s="268">
        <f>IF(B60="","",IF(YEAR(B60)='Diário 1º PA'!$Q$1,MONTH(B60)-'Diário 1º PA'!$P$1+1,(YEAR(B60)-'Diário 1º PA'!$Q$1)*12-'Diário 1º PA'!$P$1+1+MONTH(B60)))</f>
        <v>1</v>
      </c>
      <c r="L60" s="517" t="s">
        <v>400</v>
      </c>
    </row>
    <row r="61" spans="1:12" ht="25.5" x14ac:dyDescent="0.2">
      <c r="A61" s="548">
        <v>57</v>
      </c>
      <c r="B61" s="563">
        <v>44593</v>
      </c>
      <c r="C61" s="545" t="s">
        <v>271</v>
      </c>
      <c r="D61" s="545" t="s">
        <v>453</v>
      </c>
      <c r="E61" s="556">
        <v>120</v>
      </c>
      <c r="F61" s="550" t="s">
        <v>766</v>
      </c>
      <c r="G61" s="545" t="s">
        <v>781</v>
      </c>
      <c r="H61" s="558" t="s">
        <v>2383</v>
      </c>
      <c r="I61" s="545" t="s">
        <v>310</v>
      </c>
      <c r="J61" s="278" t="str">
        <f t="shared" si="1"/>
        <v>Gastos_Gerais</v>
      </c>
      <c r="K61" s="268">
        <f>IF(B61="","",IF(YEAR(B61)='Diário 1º PA'!$Q$1,MONTH(B61)-'Diário 1º PA'!$P$1+1,(YEAR(B61)-'Diário 1º PA'!$Q$1)*12-'Diário 1º PA'!$P$1+1+MONTH(B61)))</f>
        <v>2</v>
      </c>
      <c r="L61" s="517" t="s">
        <v>400</v>
      </c>
    </row>
    <row r="62" spans="1:12" ht="25.5" x14ac:dyDescent="0.2">
      <c r="A62" s="548">
        <v>58</v>
      </c>
      <c r="B62" s="563">
        <v>44593</v>
      </c>
      <c r="C62" s="545" t="s">
        <v>271</v>
      </c>
      <c r="D62" s="545" t="s">
        <v>453</v>
      </c>
      <c r="E62" s="556">
        <v>17.399999999999999</v>
      </c>
      <c r="F62" s="550" t="s">
        <v>766</v>
      </c>
      <c r="G62" s="545" t="s">
        <v>1572</v>
      </c>
      <c r="H62" s="558" t="s">
        <v>2384</v>
      </c>
      <c r="I62" s="545" t="s">
        <v>310</v>
      </c>
      <c r="J62" s="278" t="str">
        <f t="shared" si="1"/>
        <v>Gastos_Gerais</v>
      </c>
      <c r="K62" s="268">
        <f>IF(B62="","",IF(YEAR(B62)='Diário 1º PA'!$Q$1,MONTH(B62)-'Diário 1º PA'!$P$1+1,(YEAR(B62)-'Diário 1º PA'!$Q$1)*12-'Diário 1º PA'!$P$1+1+MONTH(B62)))</f>
        <v>2</v>
      </c>
      <c r="L62" s="517" t="s">
        <v>400</v>
      </c>
    </row>
    <row r="63" spans="1:12" ht="25.5" x14ac:dyDescent="0.2">
      <c r="A63" s="548">
        <v>59</v>
      </c>
      <c r="B63" s="563">
        <v>44593</v>
      </c>
      <c r="C63" s="545" t="s">
        <v>271</v>
      </c>
      <c r="D63" s="545" t="s">
        <v>453</v>
      </c>
      <c r="E63" s="556">
        <v>744</v>
      </c>
      <c r="F63" s="550" t="s">
        <v>766</v>
      </c>
      <c r="G63" s="545" t="s">
        <v>1572</v>
      </c>
      <c r="H63" s="558" t="s">
        <v>2385</v>
      </c>
      <c r="I63" s="545" t="s">
        <v>310</v>
      </c>
      <c r="J63" s="278" t="str">
        <f t="shared" si="1"/>
        <v>Gastos_Gerais</v>
      </c>
      <c r="K63" s="268">
        <f>IF(B63="","",IF(YEAR(B63)='Diário 1º PA'!$Q$1,MONTH(B63)-'Diário 1º PA'!$P$1+1,(YEAR(B63)-'Diário 1º PA'!$Q$1)*12-'Diário 1º PA'!$P$1+1+MONTH(B63)))</f>
        <v>2</v>
      </c>
      <c r="L63" s="517" t="s">
        <v>400</v>
      </c>
    </row>
    <row r="64" spans="1:12" ht="48" x14ac:dyDescent="0.2">
      <c r="A64" s="548">
        <v>60</v>
      </c>
      <c r="B64" s="563">
        <v>44531</v>
      </c>
      <c r="C64" s="545" t="s">
        <v>271</v>
      </c>
      <c r="D64" s="545" t="s">
        <v>465</v>
      </c>
      <c r="E64" s="556">
        <v>176</v>
      </c>
      <c r="F64" s="550" t="s">
        <v>766</v>
      </c>
      <c r="G64" s="545" t="s">
        <v>817</v>
      </c>
      <c r="H64" s="558" t="s">
        <v>621</v>
      </c>
      <c r="I64" s="545" t="s">
        <v>1094</v>
      </c>
      <c r="J64" s="278" t="str">
        <f t="shared" si="1"/>
        <v>Gastos_Gerais</v>
      </c>
      <c r="K64" s="268">
        <f>IF(B64="","",IF(YEAR(B64)='Diário 1º PA'!$Q$1,MONTH(B64)-'Diário 1º PA'!$P$1+1,(YEAR(B64)-'Diário 1º PA'!$Q$1)*12-'Diário 1º PA'!$P$1+1+MONTH(B64)))</f>
        <v>0</v>
      </c>
      <c r="L64" s="517" t="s">
        <v>400</v>
      </c>
    </row>
    <row r="65" spans="1:12" ht="48" x14ac:dyDescent="0.2">
      <c r="A65" s="548">
        <v>61</v>
      </c>
      <c r="B65" s="563">
        <v>44531</v>
      </c>
      <c r="C65" s="545" t="s">
        <v>271</v>
      </c>
      <c r="D65" s="545" t="s">
        <v>442</v>
      </c>
      <c r="E65" s="556">
        <v>500</v>
      </c>
      <c r="F65" s="550" t="s">
        <v>775</v>
      </c>
      <c r="G65" s="545" t="s">
        <v>818</v>
      </c>
      <c r="H65" s="558" t="s">
        <v>634</v>
      </c>
      <c r="I65" s="545" t="s">
        <v>1154</v>
      </c>
      <c r="J65" s="278" t="str">
        <f t="shared" si="1"/>
        <v>Gastos_Gerais</v>
      </c>
      <c r="K65" s="268">
        <f>IF(B65="","",IF(YEAR(B65)='Diário 1º PA'!$Q$1,MONTH(B65)-'Diário 1º PA'!$P$1+1,(YEAR(B65)-'Diário 1º PA'!$Q$1)*12-'Diário 1º PA'!$P$1+1+MONTH(B65)))</f>
        <v>0</v>
      </c>
      <c r="L65" s="517" t="s">
        <v>400</v>
      </c>
    </row>
    <row r="66" spans="1:12" ht="48" x14ac:dyDescent="0.2">
      <c r="A66" s="548">
        <v>62</v>
      </c>
      <c r="B66" s="563">
        <v>44531</v>
      </c>
      <c r="C66" s="545" t="s">
        <v>271</v>
      </c>
      <c r="D66" s="545" t="s">
        <v>465</v>
      </c>
      <c r="E66" s="556">
        <v>126</v>
      </c>
      <c r="F66" s="550" t="s">
        <v>773</v>
      </c>
      <c r="G66" s="545" t="s">
        <v>819</v>
      </c>
      <c r="H66" s="558" t="s">
        <v>637</v>
      </c>
      <c r="I66" s="545" t="s">
        <v>1125</v>
      </c>
      <c r="J66" s="278" t="str">
        <f t="shared" si="1"/>
        <v>Gastos_Gerais</v>
      </c>
      <c r="K66" s="268">
        <f>IF(B66="","",IF(YEAR(B66)='Diário 1º PA'!$Q$1,MONTH(B66)-'Diário 1º PA'!$P$1+1,(YEAR(B66)-'Diário 1º PA'!$Q$1)*12-'Diário 1º PA'!$P$1+1+MONTH(B66)))</f>
        <v>0</v>
      </c>
      <c r="L66" s="517" t="s">
        <v>400</v>
      </c>
    </row>
    <row r="67" spans="1:12" ht="25.5" x14ac:dyDescent="0.2">
      <c r="A67" s="548">
        <v>63</v>
      </c>
      <c r="B67" s="563">
        <v>44531</v>
      </c>
      <c r="C67" s="545" t="s">
        <v>271</v>
      </c>
      <c r="D67" s="545" t="s">
        <v>326</v>
      </c>
      <c r="E67" s="556">
        <v>10302.6</v>
      </c>
      <c r="F67" s="550" t="s">
        <v>309</v>
      </c>
      <c r="G67" s="545" t="s">
        <v>820</v>
      </c>
      <c r="H67" s="558" t="s">
        <v>642</v>
      </c>
      <c r="I67" s="545" t="s">
        <v>1157</v>
      </c>
      <c r="J67" s="278" t="str">
        <f t="shared" si="1"/>
        <v>Gastos_Gerais</v>
      </c>
      <c r="K67" s="268">
        <f>IF(B67="","",IF(YEAR(B67)='Diário 1º PA'!$Q$1,MONTH(B67)-'Diário 1º PA'!$P$1+1,(YEAR(B67)-'Diário 1º PA'!$Q$1)*12-'Diário 1º PA'!$P$1+1+MONTH(B67)))</f>
        <v>0</v>
      </c>
      <c r="L67" s="517" t="s">
        <v>400</v>
      </c>
    </row>
    <row r="68" spans="1:12" ht="108" x14ac:dyDescent="0.2">
      <c r="A68" s="548">
        <v>64</v>
      </c>
      <c r="B68" s="563">
        <v>44531</v>
      </c>
      <c r="C68" s="545" t="s">
        <v>271</v>
      </c>
      <c r="D68" s="545" t="s">
        <v>456</v>
      </c>
      <c r="E68" s="556">
        <v>1500</v>
      </c>
      <c r="F68" s="550" t="s">
        <v>773</v>
      </c>
      <c r="G68" s="545" t="s">
        <v>821</v>
      </c>
      <c r="H68" s="558" t="s">
        <v>651</v>
      </c>
      <c r="I68" s="545" t="s">
        <v>1161</v>
      </c>
      <c r="J68" s="278" t="str">
        <f t="shared" si="1"/>
        <v>Gastos_Gerais</v>
      </c>
      <c r="K68" s="268">
        <f>IF(B68="","",IF(YEAR(B68)='Diário 1º PA'!$Q$1,MONTH(B68)-'Diário 1º PA'!$P$1+1,(YEAR(B68)-'Diário 1º PA'!$Q$1)*12-'Diário 1º PA'!$P$1+1+MONTH(B68)))</f>
        <v>0</v>
      </c>
      <c r="L68" s="517" t="s">
        <v>400</v>
      </c>
    </row>
    <row r="69" spans="1:12" ht="84" x14ac:dyDescent="0.2">
      <c r="A69" s="548">
        <v>65</v>
      </c>
      <c r="B69" s="563">
        <v>44621</v>
      </c>
      <c r="C69" s="545" t="s">
        <v>271</v>
      </c>
      <c r="D69" s="545" t="s">
        <v>187</v>
      </c>
      <c r="E69" s="556">
        <v>515.13</v>
      </c>
      <c r="F69" s="550" t="s">
        <v>309</v>
      </c>
      <c r="G69" s="545" t="s">
        <v>822</v>
      </c>
      <c r="H69" s="558" t="s">
        <v>655</v>
      </c>
      <c r="I69" s="545" t="s">
        <v>1163</v>
      </c>
      <c r="J69" s="278" t="str">
        <f t="shared" si="1"/>
        <v>Gastos_Gerais</v>
      </c>
      <c r="K69" s="268">
        <f>IF(B69="","",IF(YEAR(B69)='Diário 1º PA'!$Q$1,MONTH(B69)-'Diário 1º PA'!$P$1+1,(YEAR(B69)-'Diário 1º PA'!$Q$1)*12-'Diário 1º PA'!$P$1+1+MONTH(B69)))</f>
        <v>3</v>
      </c>
      <c r="L69" s="517" t="s">
        <v>400</v>
      </c>
    </row>
    <row r="70" spans="1:12" ht="36" x14ac:dyDescent="0.2">
      <c r="A70" s="548">
        <v>66</v>
      </c>
      <c r="B70" s="563">
        <v>44531</v>
      </c>
      <c r="C70" s="545" t="s">
        <v>271</v>
      </c>
      <c r="D70" s="545" t="s">
        <v>459</v>
      </c>
      <c r="E70" s="556">
        <v>74.5</v>
      </c>
      <c r="F70" s="550" t="s">
        <v>769</v>
      </c>
      <c r="G70" s="545" t="s">
        <v>781</v>
      </c>
      <c r="H70" s="558" t="s">
        <v>2362</v>
      </c>
      <c r="I70" s="545" t="s">
        <v>310</v>
      </c>
      <c r="J70" s="278" t="str">
        <f t="shared" ref="J70:J133" si="2">SUBSTITUTE(C70," ","_")</f>
        <v>Gastos_Gerais</v>
      </c>
      <c r="K70" s="268">
        <f>IF(B70="","",IF(YEAR(B70)='Diário 1º PA'!$Q$1,MONTH(B70)-'Diário 1º PA'!$P$1+1,(YEAR(B70)-'Diário 1º PA'!$Q$1)*12-'Diário 1º PA'!$P$1+1+MONTH(B70)))</f>
        <v>0</v>
      </c>
      <c r="L70" s="517" t="s">
        <v>400</v>
      </c>
    </row>
    <row r="71" spans="1:12" ht="36" x14ac:dyDescent="0.2">
      <c r="A71" s="548">
        <v>67</v>
      </c>
      <c r="B71" s="563">
        <v>44593</v>
      </c>
      <c r="C71" s="545" t="s">
        <v>271</v>
      </c>
      <c r="D71" s="545" t="s">
        <v>442</v>
      </c>
      <c r="E71" s="556">
        <v>69</v>
      </c>
      <c r="F71" s="550" t="s">
        <v>769</v>
      </c>
      <c r="G71" s="545" t="s">
        <v>781</v>
      </c>
      <c r="H71" s="558" t="s">
        <v>2357</v>
      </c>
      <c r="I71" s="545" t="s">
        <v>310</v>
      </c>
      <c r="J71" s="278" t="str">
        <f t="shared" si="2"/>
        <v>Gastos_Gerais</v>
      </c>
      <c r="K71" s="268">
        <f>IF(B71="","",IF(YEAR(B71)='Diário 1º PA'!$Q$1,MONTH(B71)-'Diário 1º PA'!$P$1+1,(YEAR(B71)-'Diário 1º PA'!$Q$1)*12-'Diário 1º PA'!$P$1+1+MONTH(B71)))</f>
        <v>2</v>
      </c>
      <c r="L71" s="517" t="s">
        <v>400</v>
      </c>
    </row>
    <row r="72" spans="1:12" ht="36" x14ac:dyDescent="0.2">
      <c r="A72" s="548">
        <v>68</v>
      </c>
      <c r="B72" s="563">
        <v>44621</v>
      </c>
      <c r="C72" s="545" t="s">
        <v>271</v>
      </c>
      <c r="D72" s="545" t="s">
        <v>92</v>
      </c>
      <c r="E72" s="556">
        <v>320.12</v>
      </c>
      <c r="F72" s="550" t="s">
        <v>309</v>
      </c>
      <c r="G72" s="545" t="s">
        <v>823</v>
      </c>
      <c r="H72" s="558" t="s">
        <v>666</v>
      </c>
      <c r="I72" s="545" t="s">
        <v>1170</v>
      </c>
      <c r="J72" s="278" t="str">
        <f t="shared" si="2"/>
        <v>Gastos_Gerais</v>
      </c>
      <c r="K72" s="268">
        <f>IF(B72="","",IF(YEAR(B72)='Diário 1º PA'!$Q$1,MONTH(B72)-'Diário 1º PA'!$P$1+1,(YEAR(B72)-'Diário 1º PA'!$Q$1)*12-'Diário 1º PA'!$P$1+1+MONTH(B72)))</f>
        <v>3</v>
      </c>
      <c r="L72" s="517" t="s">
        <v>400</v>
      </c>
    </row>
    <row r="73" spans="1:12" ht="144" x14ac:dyDescent="0.2">
      <c r="A73" s="548">
        <v>69</v>
      </c>
      <c r="B73" s="563">
        <v>44593</v>
      </c>
      <c r="C73" s="545" t="s">
        <v>271</v>
      </c>
      <c r="D73" s="545" t="s">
        <v>90</v>
      </c>
      <c r="E73" s="556">
        <v>2000</v>
      </c>
      <c r="F73" s="550" t="s">
        <v>774</v>
      </c>
      <c r="G73" s="545" t="s">
        <v>1784</v>
      </c>
      <c r="H73" s="558" t="s">
        <v>667</v>
      </c>
      <c r="I73" s="687" t="s">
        <v>1782</v>
      </c>
      <c r="J73" s="278" t="str">
        <f t="shared" si="2"/>
        <v>Gastos_Gerais</v>
      </c>
      <c r="K73" s="268">
        <f>IF(B73="","",IF(YEAR(B73)='Diário 1º PA'!$Q$1,MONTH(B73)-'Diário 1º PA'!$P$1+1,(YEAR(B73)-'Diário 1º PA'!$Q$1)*12-'Diário 1º PA'!$P$1+1+MONTH(B73)))</f>
        <v>2</v>
      </c>
      <c r="L73" s="517" t="s">
        <v>400</v>
      </c>
    </row>
    <row r="74" spans="1:12" ht="144" x14ac:dyDescent="0.2">
      <c r="A74" s="548">
        <v>70</v>
      </c>
      <c r="B74" s="563">
        <v>44621</v>
      </c>
      <c r="C74" s="545" t="s">
        <v>271</v>
      </c>
      <c r="D74" s="545" t="s">
        <v>90</v>
      </c>
      <c r="E74" s="556">
        <v>2000</v>
      </c>
      <c r="F74" s="550" t="s">
        <v>774</v>
      </c>
      <c r="G74" s="545" t="s">
        <v>1784</v>
      </c>
      <c r="H74" s="558" t="s">
        <v>667</v>
      </c>
      <c r="I74" s="687" t="s">
        <v>1782</v>
      </c>
      <c r="J74" s="278" t="str">
        <f t="shared" si="2"/>
        <v>Gastos_Gerais</v>
      </c>
      <c r="K74" s="268">
        <f>IF(B74="","",IF(YEAR(B74)='Diário 1º PA'!$Q$1,MONTH(B74)-'Diário 1º PA'!$P$1+1,(YEAR(B74)-'Diário 1º PA'!$Q$1)*12-'Diário 1º PA'!$P$1+1+MONTH(B74)))</f>
        <v>3</v>
      </c>
      <c r="L74" s="517" t="s">
        <v>400</v>
      </c>
    </row>
    <row r="75" spans="1:12" ht="144" x14ac:dyDescent="0.2">
      <c r="A75" s="548">
        <v>71</v>
      </c>
      <c r="B75" s="563">
        <v>44593</v>
      </c>
      <c r="C75" s="545" t="s">
        <v>271</v>
      </c>
      <c r="D75" s="545" t="s">
        <v>1923</v>
      </c>
      <c r="E75" s="556">
        <v>5000</v>
      </c>
      <c r="F75" s="550" t="s">
        <v>762</v>
      </c>
      <c r="G75" s="545" t="s">
        <v>1924</v>
      </c>
      <c r="H75" s="558" t="s">
        <v>1921</v>
      </c>
      <c r="I75" s="687" t="s">
        <v>1920</v>
      </c>
      <c r="J75" s="278" t="str">
        <f t="shared" si="2"/>
        <v>Gastos_Gerais</v>
      </c>
      <c r="K75" s="268">
        <f>IF(B75="","",IF(YEAR(B75)='Diário 1º PA'!$Q$1,MONTH(B75)-'Diário 1º PA'!$P$1+1,(YEAR(B75)-'Diário 1º PA'!$Q$1)*12-'Diário 1º PA'!$P$1+1+MONTH(B75)))</f>
        <v>2</v>
      </c>
      <c r="L75" s="517" t="s">
        <v>400</v>
      </c>
    </row>
    <row r="76" spans="1:12" ht="96" x14ac:dyDescent="0.2">
      <c r="A76" s="548">
        <v>72</v>
      </c>
      <c r="B76" s="563">
        <v>44621</v>
      </c>
      <c r="C76" s="545" t="s">
        <v>271</v>
      </c>
      <c r="D76" s="545" t="s">
        <v>90</v>
      </c>
      <c r="E76" s="556">
        <v>3600</v>
      </c>
      <c r="F76" s="550" t="s">
        <v>774</v>
      </c>
      <c r="G76" s="545" t="s">
        <v>824</v>
      </c>
      <c r="H76" s="558" t="s">
        <v>670</v>
      </c>
      <c r="I76" s="545" t="s">
        <v>1112</v>
      </c>
      <c r="J76" s="278" t="str">
        <f t="shared" si="2"/>
        <v>Gastos_Gerais</v>
      </c>
      <c r="K76" s="268">
        <f>IF(B76="","",IF(YEAR(B76)='Diário 1º PA'!$Q$1,MONTH(B76)-'Diário 1º PA'!$P$1+1,(YEAR(B76)-'Diário 1º PA'!$Q$1)*12-'Diário 1º PA'!$P$1+1+MONTH(B76)))</f>
        <v>3</v>
      </c>
      <c r="L76" s="517" t="s">
        <v>400</v>
      </c>
    </row>
    <row r="77" spans="1:12" ht="48" x14ac:dyDescent="0.2">
      <c r="A77" s="548">
        <v>73</v>
      </c>
      <c r="B77" s="563">
        <v>44562</v>
      </c>
      <c r="C77" s="545" t="s">
        <v>271</v>
      </c>
      <c r="D77" s="545" t="s">
        <v>453</v>
      </c>
      <c r="E77" s="556">
        <v>2880</v>
      </c>
      <c r="F77" s="550" t="s">
        <v>766</v>
      </c>
      <c r="G77" s="545" t="s">
        <v>825</v>
      </c>
      <c r="H77" s="558" t="s">
        <v>674</v>
      </c>
      <c r="I77" s="545" t="s">
        <v>1172</v>
      </c>
      <c r="J77" s="278" t="str">
        <f t="shared" si="2"/>
        <v>Gastos_Gerais</v>
      </c>
      <c r="K77" s="268">
        <f>IF(B77="","",IF(YEAR(B77)='Diário 1º PA'!$Q$1,MONTH(B77)-'Diário 1º PA'!$P$1+1,(YEAR(B77)-'Diário 1º PA'!$Q$1)*12-'Diário 1º PA'!$P$1+1+MONTH(B77)))</f>
        <v>1</v>
      </c>
      <c r="L77" s="517" t="s">
        <v>400</v>
      </c>
    </row>
    <row r="78" spans="1:12" ht="48" x14ac:dyDescent="0.2">
      <c r="A78" s="548">
        <v>74</v>
      </c>
      <c r="B78" s="563">
        <v>44228</v>
      </c>
      <c r="C78" s="545" t="s">
        <v>271</v>
      </c>
      <c r="D78" s="545" t="s">
        <v>453</v>
      </c>
      <c r="E78" s="556">
        <v>1536</v>
      </c>
      <c r="F78" s="550" t="s">
        <v>766</v>
      </c>
      <c r="G78" s="545" t="s">
        <v>825</v>
      </c>
      <c r="H78" s="558" t="s">
        <v>674</v>
      </c>
      <c r="I78" s="545" t="s">
        <v>1172</v>
      </c>
      <c r="J78" s="278" t="str">
        <f t="shared" si="2"/>
        <v>Gastos_Gerais</v>
      </c>
      <c r="K78" s="268">
        <f>IF(B78="","",IF(YEAR(B78)='Diário 1º PA'!$Q$1,MONTH(B78)-'Diário 1º PA'!$P$1+1,(YEAR(B78)-'Diário 1º PA'!$Q$1)*12-'Diário 1º PA'!$P$1+1+MONTH(B78)))</f>
        <v>-10</v>
      </c>
      <c r="L78" s="517" t="s">
        <v>400</v>
      </c>
    </row>
    <row r="79" spans="1:12" ht="144" x14ac:dyDescent="0.2">
      <c r="A79" s="548">
        <v>75</v>
      </c>
      <c r="B79" s="563">
        <v>44621</v>
      </c>
      <c r="C79" s="545" t="s">
        <v>271</v>
      </c>
      <c r="D79" s="545" t="s">
        <v>90</v>
      </c>
      <c r="E79" s="556">
        <v>2000</v>
      </c>
      <c r="F79" s="550" t="s">
        <v>772</v>
      </c>
      <c r="G79" s="545" t="s">
        <v>826</v>
      </c>
      <c r="H79" s="558" t="s">
        <v>667</v>
      </c>
      <c r="I79" s="545" t="s">
        <v>1100</v>
      </c>
      <c r="J79" s="278" t="str">
        <f t="shared" si="2"/>
        <v>Gastos_Gerais</v>
      </c>
      <c r="K79" s="268">
        <f>IF(B79="","",IF(YEAR(B79)='Diário 1º PA'!$Q$1,MONTH(B79)-'Diário 1º PA'!$P$1+1,(YEAR(B79)-'Diário 1º PA'!$Q$1)*12-'Diário 1º PA'!$P$1+1+MONTH(B79)))</f>
        <v>3</v>
      </c>
      <c r="L79" s="517" t="s">
        <v>400</v>
      </c>
    </row>
    <row r="80" spans="1:12" ht="25.5" x14ac:dyDescent="0.2">
      <c r="A80" s="548">
        <v>76</v>
      </c>
      <c r="B80" s="563">
        <v>44593</v>
      </c>
      <c r="C80" s="545" t="s">
        <v>271</v>
      </c>
      <c r="D80" s="545" t="s">
        <v>453</v>
      </c>
      <c r="E80" s="556">
        <v>64</v>
      </c>
      <c r="F80" s="550" t="s">
        <v>766</v>
      </c>
      <c r="G80" s="545" t="s">
        <v>781</v>
      </c>
      <c r="H80" s="558" t="s">
        <v>2381</v>
      </c>
      <c r="I80" s="545" t="s">
        <v>310</v>
      </c>
      <c r="J80" s="278" t="str">
        <f t="shared" si="2"/>
        <v>Gastos_Gerais</v>
      </c>
      <c r="K80" s="268">
        <f>IF(B80="","",IF(YEAR(B80)='Diário 1º PA'!$Q$1,MONTH(B80)-'Diário 1º PA'!$P$1+1,(YEAR(B80)-'Diário 1º PA'!$Q$1)*12-'Diário 1º PA'!$P$1+1+MONTH(B80)))</f>
        <v>2</v>
      </c>
      <c r="L80" s="517" t="s">
        <v>400</v>
      </c>
    </row>
    <row r="81" spans="1:12" ht="25.5" x14ac:dyDescent="0.2">
      <c r="A81" s="548">
        <v>77</v>
      </c>
      <c r="B81" s="563">
        <v>44593</v>
      </c>
      <c r="C81" s="545" t="s">
        <v>271</v>
      </c>
      <c r="D81" s="545" t="s">
        <v>453</v>
      </c>
      <c r="E81" s="556">
        <v>396.8</v>
      </c>
      <c r="F81" s="550" t="s">
        <v>766</v>
      </c>
      <c r="G81" s="545" t="s">
        <v>1572</v>
      </c>
      <c r="H81" s="558" t="s">
        <v>2382</v>
      </c>
      <c r="I81" s="545" t="s">
        <v>310</v>
      </c>
      <c r="J81" s="278" t="str">
        <f t="shared" si="2"/>
        <v>Gastos_Gerais</v>
      </c>
      <c r="K81" s="268">
        <f>IF(B81="","",IF(YEAR(B81)='Diário 1º PA'!$Q$1,MONTH(B81)-'Diário 1º PA'!$P$1+1,(YEAR(B81)-'Diário 1º PA'!$Q$1)*12-'Diário 1º PA'!$P$1+1+MONTH(B81)))</f>
        <v>2</v>
      </c>
      <c r="L81" s="517" t="s">
        <v>400</v>
      </c>
    </row>
    <row r="82" spans="1:12" ht="25.5" x14ac:dyDescent="0.2">
      <c r="A82" s="548">
        <v>78</v>
      </c>
      <c r="B82" s="563">
        <v>44593</v>
      </c>
      <c r="C82" s="545" t="s">
        <v>271</v>
      </c>
      <c r="D82" s="545" t="s">
        <v>453</v>
      </c>
      <c r="E82" s="556">
        <v>8</v>
      </c>
      <c r="F82" s="550" t="s">
        <v>766</v>
      </c>
      <c r="G82" s="545" t="s">
        <v>781</v>
      </c>
      <c r="H82" s="558" t="s">
        <v>2579</v>
      </c>
      <c r="I82" s="545" t="s">
        <v>310</v>
      </c>
      <c r="J82" s="278" t="str">
        <f t="shared" si="2"/>
        <v>Gastos_Gerais</v>
      </c>
      <c r="K82" s="268">
        <f>IF(B82="","",IF(YEAR(B82)='Diário 1º PA'!$Q$1,MONTH(B82)-'Diário 1º PA'!$P$1+1,(YEAR(B82)-'Diário 1º PA'!$Q$1)*12-'Diário 1º PA'!$P$1+1+MONTH(B82)))</f>
        <v>2</v>
      </c>
      <c r="L82" s="517" t="s">
        <v>400</v>
      </c>
    </row>
    <row r="83" spans="1:12" ht="25.5" x14ac:dyDescent="0.2">
      <c r="A83" s="548">
        <v>79</v>
      </c>
      <c r="B83" s="563">
        <v>44593</v>
      </c>
      <c r="C83" s="545" t="s">
        <v>271</v>
      </c>
      <c r="D83" s="545" t="s">
        <v>453</v>
      </c>
      <c r="E83" s="556">
        <v>49.6</v>
      </c>
      <c r="F83" s="550" t="s">
        <v>766</v>
      </c>
      <c r="G83" s="545" t="s">
        <v>1573</v>
      </c>
      <c r="H83" s="558" t="s">
        <v>2580</v>
      </c>
      <c r="I83" s="545" t="s">
        <v>310</v>
      </c>
      <c r="J83" s="278" t="str">
        <f t="shared" si="2"/>
        <v>Gastos_Gerais</v>
      </c>
      <c r="K83" s="268">
        <f>IF(B83="","",IF(YEAR(B83)='Diário 1º PA'!$Q$1,MONTH(B83)-'Diário 1º PA'!$P$1+1,(YEAR(B83)-'Diário 1º PA'!$Q$1)*12-'Diário 1º PA'!$P$1+1+MONTH(B83)))</f>
        <v>2</v>
      </c>
      <c r="L83" s="517" t="s">
        <v>400</v>
      </c>
    </row>
    <row r="84" spans="1:12" ht="25.5" x14ac:dyDescent="0.2">
      <c r="A84" s="548">
        <v>80</v>
      </c>
      <c r="B84" s="563">
        <v>44593</v>
      </c>
      <c r="C84" s="545" t="s">
        <v>271</v>
      </c>
      <c r="D84" s="545" t="s">
        <v>453</v>
      </c>
      <c r="E84" s="556">
        <v>64</v>
      </c>
      <c r="F84" s="550" t="s">
        <v>766</v>
      </c>
      <c r="G84" s="545" t="s">
        <v>781</v>
      </c>
      <c r="H84" s="558" t="s">
        <v>2395</v>
      </c>
      <c r="I84" s="545" t="s">
        <v>310</v>
      </c>
      <c r="J84" s="278" t="str">
        <f t="shared" si="2"/>
        <v>Gastos_Gerais</v>
      </c>
      <c r="K84" s="268">
        <f>IF(B84="","",IF(YEAR(B84)='Diário 1º PA'!$Q$1,MONTH(B84)-'Diário 1º PA'!$P$1+1,(YEAR(B84)-'Diário 1º PA'!$Q$1)*12-'Diário 1º PA'!$P$1+1+MONTH(B84)))</f>
        <v>2</v>
      </c>
      <c r="L84" s="517" t="s">
        <v>400</v>
      </c>
    </row>
    <row r="85" spans="1:12" ht="25.5" x14ac:dyDescent="0.2">
      <c r="A85" s="548">
        <v>81</v>
      </c>
      <c r="B85" s="563">
        <v>44593</v>
      </c>
      <c r="C85" s="545" t="s">
        <v>271</v>
      </c>
      <c r="D85" s="545" t="s">
        <v>453</v>
      </c>
      <c r="E85" s="556">
        <v>396.8</v>
      </c>
      <c r="F85" s="550" t="s">
        <v>766</v>
      </c>
      <c r="G85" s="545" t="s">
        <v>1573</v>
      </c>
      <c r="H85" s="558" t="s">
        <v>2396</v>
      </c>
      <c r="I85" s="545" t="s">
        <v>310</v>
      </c>
      <c r="J85" s="278" t="str">
        <f t="shared" si="2"/>
        <v>Gastos_Gerais</v>
      </c>
      <c r="K85" s="268">
        <f>IF(B85="","",IF(YEAR(B85)='Diário 1º PA'!$Q$1,MONTH(B85)-'Diário 1º PA'!$P$1+1,(YEAR(B85)-'Diário 1º PA'!$Q$1)*12-'Diário 1º PA'!$P$1+1+MONTH(B85)))</f>
        <v>2</v>
      </c>
      <c r="L85" s="517" t="s">
        <v>400</v>
      </c>
    </row>
    <row r="86" spans="1:12" ht="51" x14ac:dyDescent="0.2">
      <c r="A86" s="548">
        <v>82</v>
      </c>
      <c r="B86" s="563">
        <v>44621</v>
      </c>
      <c r="C86" s="545" t="s">
        <v>468</v>
      </c>
      <c r="D86" s="545" t="s">
        <v>468</v>
      </c>
      <c r="E86" s="556">
        <v>3000</v>
      </c>
      <c r="F86" s="550" t="s">
        <v>468</v>
      </c>
      <c r="G86" s="545" t="s">
        <v>827</v>
      </c>
      <c r="H86" s="558" t="s">
        <v>680</v>
      </c>
      <c r="I86" s="545" t="s">
        <v>1178</v>
      </c>
      <c r="J86" s="278" t="str">
        <f t="shared" si="2"/>
        <v>Gastos_custeados_por_captação</v>
      </c>
      <c r="K86" s="268">
        <f>IF(B86="","",IF(YEAR(B86)='Diário 1º PA'!$Q$1,MONTH(B86)-'Diário 1º PA'!$P$1+1,(YEAR(B86)-'Diário 1º PA'!$Q$1)*12-'Diário 1º PA'!$P$1+1+MONTH(B86)))</f>
        <v>3</v>
      </c>
      <c r="L86" s="517" t="s">
        <v>407</v>
      </c>
    </row>
    <row r="87" spans="1:12" ht="51" x14ac:dyDescent="0.2">
      <c r="A87" s="548">
        <v>83</v>
      </c>
      <c r="B87" s="563">
        <v>44621</v>
      </c>
      <c r="C87" s="545" t="s">
        <v>468</v>
      </c>
      <c r="D87" s="545" t="s">
        <v>468</v>
      </c>
      <c r="E87" s="556">
        <v>3600</v>
      </c>
      <c r="F87" s="550" t="s">
        <v>468</v>
      </c>
      <c r="G87" s="545" t="s">
        <v>828</v>
      </c>
      <c r="H87" s="558" t="s">
        <v>681</v>
      </c>
      <c r="I87" s="545" t="s">
        <v>1179</v>
      </c>
      <c r="J87" s="278" t="str">
        <f t="shared" si="2"/>
        <v>Gastos_custeados_por_captação</v>
      </c>
      <c r="K87" s="268">
        <f>IF(B87="","",IF(YEAR(B87)='Diário 1º PA'!$Q$1,MONTH(B87)-'Diário 1º PA'!$P$1+1,(YEAR(B87)-'Diário 1º PA'!$Q$1)*12-'Diário 1º PA'!$P$1+1+MONTH(B87)))</f>
        <v>3</v>
      </c>
      <c r="L87" s="517" t="s">
        <v>407</v>
      </c>
    </row>
    <row r="88" spans="1:12" ht="25.5" x14ac:dyDescent="0.2">
      <c r="A88" s="548">
        <v>84</v>
      </c>
      <c r="B88" s="563">
        <v>44562</v>
      </c>
      <c r="C88" s="545" t="s">
        <v>271</v>
      </c>
      <c r="D88" s="545" t="s">
        <v>465</v>
      </c>
      <c r="E88" s="556">
        <v>41.8</v>
      </c>
      <c r="F88" s="550" t="s">
        <v>766</v>
      </c>
      <c r="G88" s="545" t="s">
        <v>781</v>
      </c>
      <c r="H88" s="558" t="s">
        <v>2403</v>
      </c>
      <c r="I88" s="545" t="s">
        <v>310</v>
      </c>
      <c r="J88" s="278" t="str">
        <f t="shared" si="2"/>
        <v>Gastos_Gerais</v>
      </c>
      <c r="K88" s="268">
        <f>IF(B88="","",IF(YEAR(B88)='Diário 1º PA'!$Q$1,MONTH(B88)-'Diário 1º PA'!$P$1+1,(YEAR(B88)-'Diário 1º PA'!$Q$1)*12-'Diário 1º PA'!$P$1+1+MONTH(B88)))</f>
        <v>1</v>
      </c>
      <c r="L88" s="517" t="s">
        <v>400</v>
      </c>
    </row>
    <row r="89" spans="1:12" ht="72" x14ac:dyDescent="0.2">
      <c r="A89" s="548">
        <v>85</v>
      </c>
      <c r="B89" s="563">
        <v>44562</v>
      </c>
      <c r="C89" s="545" t="s">
        <v>271</v>
      </c>
      <c r="D89" s="545" t="s">
        <v>465</v>
      </c>
      <c r="E89" s="556">
        <v>6120</v>
      </c>
      <c r="F89" s="550" t="s">
        <v>766</v>
      </c>
      <c r="G89" s="545" t="s">
        <v>829</v>
      </c>
      <c r="H89" s="558" t="s">
        <v>685</v>
      </c>
      <c r="I89" s="545" t="s">
        <v>1094</v>
      </c>
      <c r="J89" s="278" t="str">
        <f t="shared" si="2"/>
        <v>Gastos_Gerais</v>
      </c>
      <c r="K89" s="268">
        <f>IF(B89="","",IF(YEAR(B89)='Diário 1º PA'!$Q$1,MONTH(B89)-'Diário 1º PA'!$P$1+1,(YEAR(B89)-'Diário 1º PA'!$Q$1)*12-'Diário 1º PA'!$P$1+1+MONTH(B89)))</f>
        <v>1</v>
      </c>
      <c r="L89" s="517" t="s">
        <v>400</v>
      </c>
    </row>
    <row r="90" spans="1:12" ht="96" x14ac:dyDescent="0.2">
      <c r="A90" s="548">
        <v>86</v>
      </c>
      <c r="B90" s="563">
        <v>44621</v>
      </c>
      <c r="C90" s="545" t="s">
        <v>271</v>
      </c>
      <c r="D90" s="545" t="s">
        <v>462</v>
      </c>
      <c r="E90" s="556">
        <v>1500</v>
      </c>
      <c r="F90" s="550" t="s">
        <v>763</v>
      </c>
      <c r="G90" s="545" t="s">
        <v>830</v>
      </c>
      <c r="H90" s="558" t="s">
        <v>686</v>
      </c>
      <c r="I90" s="545" t="s">
        <v>1181</v>
      </c>
      <c r="J90" s="278" t="str">
        <f t="shared" si="2"/>
        <v>Gastos_Gerais</v>
      </c>
      <c r="K90" s="268">
        <f>IF(B90="","",IF(YEAR(B90)='Diário 1º PA'!$Q$1,MONTH(B90)-'Diário 1º PA'!$P$1+1,(YEAR(B90)-'Diário 1º PA'!$Q$1)*12-'Diário 1º PA'!$P$1+1+MONTH(B90)))</f>
        <v>3</v>
      </c>
      <c r="L90" s="517" t="s">
        <v>400</v>
      </c>
    </row>
    <row r="91" spans="1:12" ht="72" x14ac:dyDescent="0.2">
      <c r="A91" s="548">
        <v>87</v>
      </c>
      <c r="B91" s="563">
        <v>44562</v>
      </c>
      <c r="C91" s="545" t="s">
        <v>468</v>
      </c>
      <c r="D91" s="545" t="s">
        <v>468</v>
      </c>
      <c r="E91" s="556">
        <v>9400</v>
      </c>
      <c r="F91" s="550" t="s">
        <v>468</v>
      </c>
      <c r="G91" s="545" t="s">
        <v>831</v>
      </c>
      <c r="H91" s="558" t="s">
        <v>687</v>
      </c>
      <c r="I91" s="545" t="s">
        <v>1182</v>
      </c>
      <c r="J91" s="278" t="str">
        <f t="shared" si="2"/>
        <v>Gastos_custeados_por_captação</v>
      </c>
      <c r="K91" s="268">
        <f>IF(B91="","",IF(YEAR(B91)='Diário 1º PA'!$Q$1,MONTH(B91)-'Diário 1º PA'!$P$1+1,(YEAR(B91)-'Diário 1º PA'!$Q$1)*12-'Diário 1º PA'!$P$1+1+MONTH(B91)))</f>
        <v>1</v>
      </c>
      <c r="L91" s="517" t="s">
        <v>402</v>
      </c>
    </row>
    <row r="92" spans="1:12" ht="96" x14ac:dyDescent="0.2">
      <c r="A92" s="548">
        <v>88</v>
      </c>
      <c r="B92" s="563">
        <v>44562</v>
      </c>
      <c r="C92" s="545" t="s">
        <v>468</v>
      </c>
      <c r="D92" s="545" t="s">
        <v>468</v>
      </c>
      <c r="E92" s="556">
        <v>4000</v>
      </c>
      <c r="F92" s="550" t="s">
        <v>468</v>
      </c>
      <c r="G92" s="545" t="s">
        <v>832</v>
      </c>
      <c r="H92" s="558" t="s">
        <v>688</v>
      </c>
      <c r="I92" s="545" t="s">
        <v>1184</v>
      </c>
      <c r="J92" s="278" t="str">
        <f t="shared" si="2"/>
        <v>Gastos_custeados_por_captação</v>
      </c>
      <c r="K92" s="268">
        <f>IF(B92="","",IF(YEAR(B92)='Diário 1º PA'!$Q$1,MONTH(B92)-'Diário 1º PA'!$P$1+1,(YEAR(B92)-'Diário 1º PA'!$Q$1)*12-'Diário 1º PA'!$P$1+1+MONTH(B92)))</f>
        <v>1</v>
      </c>
      <c r="L92" s="517" t="s">
        <v>404</v>
      </c>
    </row>
    <row r="93" spans="1:12" ht="51" x14ac:dyDescent="0.2">
      <c r="A93" s="548">
        <v>89</v>
      </c>
      <c r="B93" s="563">
        <v>44531</v>
      </c>
      <c r="C93" s="545" t="s">
        <v>468</v>
      </c>
      <c r="D93" s="545" t="s">
        <v>468</v>
      </c>
      <c r="E93" s="556">
        <v>3000</v>
      </c>
      <c r="F93" s="550" t="s">
        <v>468</v>
      </c>
      <c r="G93" s="545" t="s">
        <v>833</v>
      </c>
      <c r="H93" s="558" t="s">
        <v>695</v>
      </c>
      <c r="I93" s="545" t="s">
        <v>1195</v>
      </c>
      <c r="J93" s="278" t="str">
        <f t="shared" si="2"/>
        <v>Gastos_custeados_por_captação</v>
      </c>
      <c r="K93" s="268">
        <f>IF(B93="","",IF(YEAR(B93)='Diário 1º PA'!$Q$1,MONTH(B93)-'Diário 1º PA'!$P$1+1,(YEAR(B93)-'Diário 1º PA'!$Q$1)*12-'Diário 1º PA'!$P$1+1+MONTH(B93)))</f>
        <v>0</v>
      </c>
      <c r="L93" s="517" t="s">
        <v>407</v>
      </c>
    </row>
    <row r="94" spans="1:12" ht="51" x14ac:dyDescent="0.2">
      <c r="A94" s="548">
        <v>90</v>
      </c>
      <c r="B94" s="563">
        <v>44378</v>
      </c>
      <c r="C94" s="545" t="s">
        <v>468</v>
      </c>
      <c r="D94" s="545" t="s">
        <v>468</v>
      </c>
      <c r="E94" s="556">
        <v>2100</v>
      </c>
      <c r="F94" s="550" t="s">
        <v>468</v>
      </c>
      <c r="G94" s="545" t="s">
        <v>3563</v>
      </c>
      <c r="H94" s="558" t="s">
        <v>703</v>
      </c>
      <c r="I94" s="545" t="s">
        <v>1216</v>
      </c>
      <c r="J94" s="278" t="str">
        <f t="shared" si="2"/>
        <v>Gastos_custeados_por_captação</v>
      </c>
      <c r="K94" s="268">
        <f>IF(B94="","",IF(YEAR(B94)='Diário 1º PA'!$Q$1,MONTH(B94)-'Diário 1º PA'!$P$1+1,(YEAR(B94)-'Diário 1º PA'!$Q$1)*12-'Diário 1º PA'!$P$1+1+MONTH(B94)))</f>
        <v>-5</v>
      </c>
      <c r="L94" s="517" t="s">
        <v>404</v>
      </c>
    </row>
    <row r="95" spans="1:12" ht="38.25" x14ac:dyDescent="0.2">
      <c r="A95" s="548">
        <v>91</v>
      </c>
      <c r="B95" s="563">
        <v>44621</v>
      </c>
      <c r="C95" s="545" t="s">
        <v>468</v>
      </c>
      <c r="D95" s="545" t="s">
        <v>468</v>
      </c>
      <c r="E95" s="556">
        <v>4400</v>
      </c>
      <c r="F95" s="550" t="s">
        <v>468</v>
      </c>
      <c r="G95" s="545" t="s">
        <v>835</v>
      </c>
      <c r="H95" s="558" t="s">
        <v>704</v>
      </c>
      <c r="I95" s="545" t="s">
        <v>1217</v>
      </c>
      <c r="J95" s="278" t="str">
        <f t="shared" si="2"/>
        <v>Gastos_custeados_por_captação</v>
      </c>
      <c r="K95" s="268">
        <f>IF(B95="","",IF(YEAR(B95)='Diário 1º PA'!$Q$1,MONTH(B95)-'Diário 1º PA'!$P$1+1,(YEAR(B95)-'Diário 1º PA'!$Q$1)*12-'Diário 1º PA'!$P$1+1+MONTH(B95)))</f>
        <v>3</v>
      </c>
      <c r="L95" s="517" t="s">
        <v>408</v>
      </c>
    </row>
    <row r="96" spans="1:12" ht="36" x14ac:dyDescent="0.2">
      <c r="A96" s="548">
        <v>92</v>
      </c>
      <c r="B96" s="563">
        <v>44621</v>
      </c>
      <c r="C96" s="545" t="s">
        <v>271</v>
      </c>
      <c r="D96" s="545" t="s">
        <v>92</v>
      </c>
      <c r="E96" s="556">
        <v>367.95</v>
      </c>
      <c r="F96" s="550" t="s">
        <v>309</v>
      </c>
      <c r="G96" s="545" t="s">
        <v>836</v>
      </c>
      <c r="H96" s="558" t="s">
        <v>705</v>
      </c>
      <c r="I96" s="545" t="s">
        <v>1218</v>
      </c>
      <c r="J96" s="278" t="str">
        <f t="shared" si="2"/>
        <v>Gastos_Gerais</v>
      </c>
      <c r="K96" s="268">
        <f>IF(B96="","",IF(YEAR(B96)='Diário 1º PA'!$Q$1,MONTH(B96)-'Diário 1º PA'!$P$1+1,(YEAR(B96)-'Diário 1º PA'!$Q$1)*12-'Diário 1º PA'!$P$1+1+MONTH(B96)))</f>
        <v>3</v>
      </c>
      <c r="L96" s="517" t="s">
        <v>400</v>
      </c>
    </row>
    <row r="97" spans="1:12" ht="38.25" x14ac:dyDescent="0.2">
      <c r="A97" s="548">
        <v>93</v>
      </c>
      <c r="B97" s="563">
        <v>44593</v>
      </c>
      <c r="C97" s="545" t="s">
        <v>468</v>
      </c>
      <c r="D97" s="545" t="s">
        <v>468</v>
      </c>
      <c r="E97" s="556">
        <v>88.44</v>
      </c>
      <c r="F97" s="550" t="s">
        <v>468</v>
      </c>
      <c r="G97" s="545" t="s">
        <v>781</v>
      </c>
      <c r="H97" s="558" t="s">
        <v>3255</v>
      </c>
      <c r="I97" s="545" t="s">
        <v>310</v>
      </c>
      <c r="J97" s="278" t="str">
        <f t="shared" si="2"/>
        <v>Gastos_custeados_por_captação</v>
      </c>
      <c r="K97" s="268">
        <f>IF(B97="","",IF(YEAR(B97)='Diário 1º PA'!$Q$1,MONTH(B97)-'Diário 1º PA'!$P$1+1,(YEAR(B97)-'Diário 1º PA'!$Q$1)*12-'Diário 1º PA'!$P$1+1+MONTH(B97)))</f>
        <v>2</v>
      </c>
      <c r="L97" s="517" t="s">
        <v>408</v>
      </c>
    </row>
    <row r="98" spans="1:12" ht="38.25" x14ac:dyDescent="0.2">
      <c r="A98" s="548">
        <v>94</v>
      </c>
      <c r="B98" s="563">
        <v>44621</v>
      </c>
      <c r="C98" s="545" t="s">
        <v>468</v>
      </c>
      <c r="D98" s="545" t="s">
        <v>468</v>
      </c>
      <c r="E98" s="556">
        <v>4400</v>
      </c>
      <c r="F98" s="550" t="s">
        <v>468</v>
      </c>
      <c r="G98" s="545" t="s">
        <v>837</v>
      </c>
      <c r="H98" s="558" t="s">
        <v>706</v>
      </c>
      <c r="I98" s="545" t="s">
        <v>1219</v>
      </c>
      <c r="J98" s="278" t="str">
        <f t="shared" si="2"/>
        <v>Gastos_custeados_por_captação</v>
      </c>
      <c r="K98" s="268">
        <f>IF(B98="","",IF(YEAR(B98)='Diário 1º PA'!$Q$1,MONTH(B98)-'Diário 1º PA'!$P$1+1,(YEAR(B98)-'Diário 1º PA'!$Q$1)*12-'Diário 1º PA'!$P$1+1+MONTH(B98)))</f>
        <v>3</v>
      </c>
      <c r="L98" s="517" t="s">
        <v>408</v>
      </c>
    </row>
    <row r="99" spans="1:12" ht="38.25" x14ac:dyDescent="0.2">
      <c r="A99" s="548">
        <v>95</v>
      </c>
      <c r="B99" s="563">
        <v>44593</v>
      </c>
      <c r="C99" s="545" t="s">
        <v>468</v>
      </c>
      <c r="D99" s="545" t="s">
        <v>468</v>
      </c>
      <c r="E99" s="556">
        <v>55.28</v>
      </c>
      <c r="F99" s="550" t="s">
        <v>468</v>
      </c>
      <c r="G99" s="545" t="s">
        <v>781</v>
      </c>
      <c r="H99" s="558" t="s">
        <v>3245</v>
      </c>
      <c r="I99" s="545" t="s">
        <v>310</v>
      </c>
      <c r="J99" s="278" t="str">
        <f t="shared" si="2"/>
        <v>Gastos_custeados_por_captação</v>
      </c>
      <c r="K99" s="268">
        <f>IF(B99="","",IF(YEAR(B99)='Diário 1º PA'!$Q$1,MONTH(B99)-'Diário 1º PA'!$P$1+1,(YEAR(B99)-'Diário 1º PA'!$Q$1)*12-'Diário 1º PA'!$P$1+1+MONTH(B99)))</f>
        <v>2</v>
      </c>
      <c r="L99" s="517" t="s">
        <v>408</v>
      </c>
    </row>
    <row r="100" spans="1:12" ht="38.25" x14ac:dyDescent="0.2">
      <c r="A100" s="548">
        <v>96</v>
      </c>
      <c r="B100" s="563">
        <v>44621</v>
      </c>
      <c r="C100" s="545" t="s">
        <v>468</v>
      </c>
      <c r="D100" s="545" t="s">
        <v>468</v>
      </c>
      <c r="E100" s="556">
        <v>2750</v>
      </c>
      <c r="F100" s="550" t="s">
        <v>468</v>
      </c>
      <c r="G100" s="545" t="s">
        <v>838</v>
      </c>
      <c r="H100" s="558" t="s">
        <v>707</v>
      </c>
      <c r="I100" s="545" t="s">
        <v>1214</v>
      </c>
      <c r="J100" s="278" t="str">
        <f t="shared" si="2"/>
        <v>Gastos_custeados_por_captação</v>
      </c>
      <c r="K100" s="268">
        <f>IF(B100="","",IF(YEAR(B100)='Diário 1º PA'!$Q$1,MONTH(B100)-'Diário 1º PA'!$P$1+1,(YEAR(B100)-'Diário 1º PA'!$Q$1)*12-'Diário 1º PA'!$P$1+1+MONTH(B100)))</f>
        <v>3</v>
      </c>
      <c r="L100" s="517" t="s">
        <v>408</v>
      </c>
    </row>
    <row r="101" spans="1:12" ht="38.25" x14ac:dyDescent="0.2">
      <c r="A101" s="548">
        <v>97</v>
      </c>
      <c r="B101" s="563">
        <v>44593</v>
      </c>
      <c r="C101" s="545" t="s">
        <v>468</v>
      </c>
      <c r="D101" s="545" t="s">
        <v>468</v>
      </c>
      <c r="E101" s="556">
        <v>180</v>
      </c>
      <c r="F101" s="550" t="s">
        <v>468</v>
      </c>
      <c r="G101" s="545" t="s">
        <v>781</v>
      </c>
      <c r="H101" s="558" t="s">
        <v>3252</v>
      </c>
      <c r="I101" s="545" t="s">
        <v>310</v>
      </c>
      <c r="J101" s="278" t="str">
        <f t="shared" si="2"/>
        <v>Gastos_custeados_por_captação</v>
      </c>
      <c r="K101" s="268">
        <f>IF(B101="","",IF(YEAR(B101)='Diário 1º PA'!$Q$1,MONTH(B101)-'Diário 1º PA'!$P$1+1,(YEAR(B101)-'Diário 1º PA'!$Q$1)*12-'Diário 1º PA'!$P$1+1+MONTH(B101)))</f>
        <v>2</v>
      </c>
      <c r="L101" s="517" t="s">
        <v>408</v>
      </c>
    </row>
    <row r="102" spans="1:12" ht="38.25" x14ac:dyDescent="0.2">
      <c r="A102" s="548">
        <v>98</v>
      </c>
      <c r="B102" s="563">
        <v>44621</v>
      </c>
      <c r="C102" s="545" t="s">
        <v>468</v>
      </c>
      <c r="D102" s="545" t="s">
        <v>468</v>
      </c>
      <c r="E102" s="556">
        <v>4000</v>
      </c>
      <c r="F102" s="550" t="s">
        <v>468</v>
      </c>
      <c r="G102" s="545" t="s">
        <v>839</v>
      </c>
      <c r="H102" s="558" t="s">
        <v>708</v>
      </c>
      <c r="I102" s="545" t="s">
        <v>1220</v>
      </c>
      <c r="J102" s="278" t="str">
        <f t="shared" si="2"/>
        <v>Gastos_custeados_por_captação</v>
      </c>
      <c r="K102" s="268">
        <f>IF(B102="","",IF(YEAR(B102)='Diário 1º PA'!$Q$1,MONTH(B102)-'Diário 1º PA'!$P$1+1,(YEAR(B102)-'Diário 1º PA'!$Q$1)*12-'Diário 1º PA'!$P$1+1+MONTH(B102)))</f>
        <v>3</v>
      </c>
      <c r="L102" s="517" t="s">
        <v>408</v>
      </c>
    </row>
    <row r="103" spans="1:12" ht="48" x14ac:dyDescent="0.2">
      <c r="A103" s="548">
        <v>99</v>
      </c>
      <c r="B103" s="563">
        <v>44621</v>
      </c>
      <c r="C103" s="545" t="s">
        <v>271</v>
      </c>
      <c r="D103" s="545" t="s">
        <v>90</v>
      </c>
      <c r="E103" s="556">
        <v>3000</v>
      </c>
      <c r="F103" s="550" t="s">
        <v>764</v>
      </c>
      <c r="G103" s="545" t="s">
        <v>840</v>
      </c>
      <c r="H103" s="558" t="s">
        <v>709</v>
      </c>
      <c r="I103" s="545" t="s">
        <v>1221</v>
      </c>
      <c r="J103" s="278" t="str">
        <f t="shared" si="2"/>
        <v>Gastos_Gerais</v>
      </c>
      <c r="K103" s="268">
        <f>IF(B103="","",IF(YEAR(B103)='Diário 1º PA'!$Q$1,MONTH(B103)-'Diário 1º PA'!$P$1+1,(YEAR(B103)-'Diário 1º PA'!$Q$1)*12-'Diário 1º PA'!$P$1+1+MONTH(B103)))</f>
        <v>3</v>
      </c>
      <c r="L103" s="517" t="s">
        <v>400</v>
      </c>
    </row>
    <row r="104" spans="1:12" ht="38.25" x14ac:dyDescent="0.2">
      <c r="A104" s="548">
        <v>100</v>
      </c>
      <c r="B104" s="563">
        <v>44621</v>
      </c>
      <c r="C104" s="545" t="s">
        <v>468</v>
      </c>
      <c r="D104" s="545" t="s">
        <v>468</v>
      </c>
      <c r="E104" s="556">
        <v>2750</v>
      </c>
      <c r="F104" s="550" t="s">
        <v>468</v>
      </c>
      <c r="G104" s="545" t="s">
        <v>841</v>
      </c>
      <c r="H104" s="558" t="s">
        <v>707</v>
      </c>
      <c r="I104" s="545" t="s">
        <v>1222</v>
      </c>
      <c r="J104" s="278" t="str">
        <f t="shared" si="2"/>
        <v>Gastos_custeados_por_captação</v>
      </c>
      <c r="K104" s="268">
        <f>IF(B104="","",IF(YEAR(B104)='Diário 1º PA'!$Q$1,MONTH(B104)-'Diário 1º PA'!$P$1+1,(YEAR(B104)-'Diário 1º PA'!$Q$1)*12-'Diário 1º PA'!$P$1+1+MONTH(B104)))</f>
        <v>3</v>
      </c>
      <c r="L104" s="517" t="s">
        <v>408</v>
      </c>
    </row>
    <row r="105" spans="1:12" ht="38.25" x14ac:dyDescent="0.2">
      <c r="A105" s="548">
        <v>101</v>
      </c>
      <c r="B105" s="563">
        <v>44621</v>
      </c>
      <c r="C105" s="545" t="s">
        <v>468</v>
      </c>
      <c r="D105" s="545" t="s">
        <v>468</v>
      </c>
      <c r="E105" s="556">
        <v>2650</v>
      </c>
      <c r="F105" s="550" t="s">
        <v>468</v>
      </c>
      <c r="G105" s="545" t="s">
        <v>842</v>
      </c>
      <c r="H105" s="558" t="s">
        <v>710</v>
      </c>
      <c r="I105" s="545" t="s">
        <v>1223</v>
      </c>
      <c r="J105" s="278" t="str">
        <f t="shared" si="2"/>
        <v>Gastos_custeados_por_captação</v>
      </c>
      <c r="K105" s="268">
        <f>IF(B105="","",IF(YEAR(B105)='Diário 1º PA'!$Q$1,MONTH(B105)-'Diário 1º PA'!$P$1+1,(YEAR(B105)-'Diário 1º PA'!$Q$1)*12-'Diário 1º PA'!$P$1+1+MONTH(B105)))</f>
        <v>3</v>
      </c>
      <c r="L105" s="517" t="s">
        <v>408</v>
      </c>
    </row>
    <row r="106" spans="1:12" ht="51" x14ac:dyDescent="0.2">
      <c r="A106" s="548">
        <v>102</v>
      </c>
      <c r="B106" s="563">
        <v>44621</v>
      </c>
      <c r="C106" s="545" t="s">
        <v>468</v>
      </c>
      <c r="D106" s="545" t="s">
        <v>468</v>
      </c>
      <c r="E106" s="556">
        <v>3600</v>
      </c>
      <c r="F106" s="550" t="s">
        <v>468</v>
      </c>
      <c r="G106" s="545" t="s">
        <v>1084</v>
      </c>
      <c r="H106" s="558" t="s">
        <v>711</v>
      </c>
      <c r="I106" s="545" t="s">
        <v>1224</v>
      </c>
      <c r="J106" s="278" t="str">
        <f t="shared" si="2"/>
        <v>Gastos_custeados_por_captação</v>
      </c>
      <c r="K106" s="268">
        <f>IF(B106="","",IF(YEAR(B106)='Diário 1º PA'!$Q$1,MONTH(B106)-'Diário 1º PA'!$P$1+1,(YEAR(B106)-'Diário 1º PA'!$Q$1)*12-'Diário 1º PA'!$P$1+1+MONTH(B106)))</f>
        <v>3</v>
      </c>
      <c r="L106" s="517" t="s">
        <v>404</v>
      </c>
    </row>
    <row r="107" spans="1:12" ht="25.5" x14ac:dyDescent="0.2">
      <c r="A107" s="548">
        <v>103</v>
      </c>
      <c r="B107" s="563">
        <v>44593</v>
      </c>
      <c r="C107" s="545" t="s">
        <v>271</v>
      </c>
      <c r="D107" s="545" t="s">
        <v>90</v>
      </c>
      <c r="E107" s="556">
        <v>80</v>
      </c>
      <c r="F107" s="550" t="s">
        <v>762</v>
      </c>
      <c r="G107" s="545" t="s">
        <v>781</v>
      </c>
      <c r="H107" s="558" t="s">
        <v>1827</v>
      </c>
      <c r="I107" s="545" t="s">
        <v>310</v>
      </c>
      <c r="J107" s="278" t="str">
        <f t="shared" si="2"/>
        <v>Gastos_Gerais</v>
      </c>
      <c r="K107" s="268">
        <f>IF(B107="","",IF(YEAR(B107)='Diário 1º PA'!$Q$1,MONTH(B107)-'Diário 1º PA'!$P$1+1,(YEAR(B107)-'Diário 1º PA'!$Q$1)*12-'Diário 1º PA'!$P$1+1+MONTH(B107)))</f>
        <v>2</v>
      </c>
      <c r="L107" s="517" t="s">
        <v>400</v>
      </c>
    </row>
    <row r="108" spans="1:12" ht="60" x14ac:dyDescent="0.2">
      <c r="A108" s="548">
        <v>104</v>
      </c>
      <c r="B108" s="563">
        <v>44621</v>
      </c>
      <c r="C108" s="545" t="s">
        <v>271</v>
      </c>
      <c r="D108" s="545" t="s">
        <v>90</v>
      </c>
      <c r="E108" s="556">
        <v>4000</v>
      </c>
      <c r="F108" s="550" t="s">
        <v>762</v>
      </c>
      <c r="G108" s="545" t="s">
        <v>843</v>
      </c>
      <c r="H108" s="558" t="s">
        <v>712</v>
      </c>
      <c r="I108" s="545" t="s">
        <v>947</v>
      </c>
      <c r="J108" s="278" t="str">
        <f t="shared" si="2"/>
        <v>Gastos_Gerais</v>
      </c>
      <c r="K108" s="268">
        <f>IF(B108="","",IF(YEAR(B108)='Diário 1º PA'!$Q$1,MONTH(B108)-'Diário 1º PA'!$P$1+1,(YEAR(B108)-'Diário 1º PA'!$Q$1)*12-'Diário 1º PA'!$P$1+1+MONTH(B108)))</f>
        <v>3</v>
      </c>
      <c r="L108" s="517" t="s">
        <v>400</v>
      </c>
    </row>
    <row r="109" spans="1:12" ht="48" x14ac:dyDescent="0.2">
      <c r="A109" s="548">
        <v>105</v>
      </c>
      <c r="B109" s="563">
        <v>44621</v>
      </c>
      <c r="C109" s="545" t="s">
        <v>468</v>
      </c>
      <c r="D109" s="545" t="s">
        <v>468</v>
      </c>
      <c r="E109" s="556">
        <v>2200</v>
      </c>
      <c r="F109" s="550" t="s">
        <v>468</v>
      </c>
      <c r="G109" s="545" t="s">
        <v>844</v>
      </c>
      <c r="H109" s="558" t="s">
        <v>713</v>
      </c>
      <c r="I109" s="545" t="s">
        <v>1225</v>
      </c>
      <c r="J109" s="278" t="str">
        <f t="shared" si="2"/>
        <v>Gastos_custeados_por_captação</v>
      </c>
      <c r="K109" s="268">
        <f>IF(B109="","",IF(YEAR(B109)='Diário 1º PA'!$Q$1,MONTH(B109)-'Diário 1º PA'!$P$1+1,(YEAR(B109)-'Diário 1º PA'!$Q$1)*12-'Diário 1º PA'!$P$1+1+MONTH(B109)))</f>
        <v>3</v>
      </c>
      <c r="L109" s="517" t="s">
        <v>408</v>
      </c>
    </row>
    <row r="110" spans="1:12" ht="48" x14ac:dyDescent="0.2">
      <c r="A110" s="548">
        <v>106</v>
      </c>
      <c r="B110" s="563">
        <v>44621</v>
      </c>
      <c r="C110" s="545" t="s">
        <v>468</v>
      </c>
      <c r="D110" s="545" t="s">
        <v>468</v>
      </c>
      <c r="E110" s="556">
        <v>4400</v>
      </c>
      <c r="F110" s="550" t="s">
        <v>468</v>
      </c>
      <c r="G110" s="545" t="s">
        <v>845</v>
      </c>
      <c r="H110" s="558" t="s">
        <v>714</v>
      </c>
      <c r="I110" s="545" t="s">
        <v>1226</v>
      </c>
      <c r="J110" s="278" t="str">
        <f t="shared" si="2"/>
        <v>Gastos_custeados_por_captação</v>
      </c>
      <c r="K110" s="268">
        <f>IF(B110="","",IF(YEAR(B110)='Diário 1º PA'!$Q$1,MONTH(B110)-'Diário 1º PA'!$P$1+1,(YEAR(B110)-'Diário 1º PA'!$Q$1)*12-'Diário 1º PA'!$P$1+1+MONTH(B110)))</f>
        <v>3</v>
      </c>
      <c r="L110" s="517" t="s">
        <v>408</v>
      </c>
    </row>
    <row r="111" spans="1:12" ht="38.25" x14ac:dyDescent="0.2">
      <c r="A111" s="548">
        <v>107</v>
      </c>
      <c r="B111" s="563">
        <v>44593</v>
      </c>
      <c r="C111" s="545" t="s">
        <v>468</v>
      </c>
      <c r="D111" s="545" t="s">
        <v>468</v>
      </c>
      <c r="E111" s="556">
        <v>90</v>
      </c>
      <c r="F111" s="550" t="s">
        <v>468</v>
      </c>
      <c r="G111" s="545" t="s">
        <v>781</v>
      </c>
      <c r="H111" s="558" t="s">
        <v>3247</v>
      </c>
      <c r="I111" s="545" t="s">
        <v>310</v>
      </c>
      <c r="J111" s="278" t="str">
        <f t="shared" si="2"/>
        <v>Gastos_custeados_por_captação</v>
      </c>
      <c r="K111" s="268">
        <f>IF(B111="","",IF(YEAR(B111)='Diário 1º PA'!$Q$1,MONTH(B111)-'Diário 1º PA'!$P$1+1,(YEAR(B111)-'Diário 1º PA'!$Q$1)*12-'Diário 1º PA'!$P$1+1+MONTH(B111)))</f>
        <v>2</v>
      </c>
      <c r="L111" s="517" t="s">
        <v>408</v>
      </c>
    </row>
    <row r="112" spans="1:12" ht="38.25" x14ac:dyDescent="0.2">
      <c r="A112" s="548">
        <v>108</v>
      </c>
      <c r="B112" s="563">
        <v>44593</v>
      </c>
      <c r="C112" s="545" t="s">
        <v>468</v>
      </c>
      <c r="D112" s="545" t="s">
        <v>468</v>
      </c>
      <c r="E112" s="556">
        <v>57.45</v>
      </c>
      <c r="F112" s="550" t="s">
        <v>468</v>
      </c>
      <c r="G112" s="545" t="s">
        <v>1572</v>
      </c>
      <c r="H112" s="558" t="s">
        <v>3248</v>
      </c>
      <c r="I112" s="545" t="s">
        <v>310</v>
      </c>
      <c r="J112" s="278" t="str">
        <f t="shared" si="2"/>
        <v>Gastos_custeados_por_captação</v>
      </c>
      <c r="K112" s="268">
        <f>IF(B112="","",IF(YEAR(B112)='Diário 1º PA'!$Q$1,MONTH(B112)-'Diário 1º PA'!$P$1+1,(YEAR(B112)-'Diário 1º PA'!$Q$1)*12-'Diário 1º PA'!$P$1+1+MONTH(B112)))</f>
        <v>2</v>
      </c>
      <c r="L112" s="517" t="s">
        <v>408</v>
      </c>
    </row>
    <row r="113" spans="1:12" ht="38.25" x14ac:dyDescent="0.2">
      <c r="A113" s="548">
        <v>109</v>
      </c>
      <c r="B113" s="563">
        <v>44593</v>
      </c>
      <c r="C113" s="545" t="s">
        <v>468</v>
      </c>
      <c r="D113" s="545" t="s">
        <v>468</v>
      </c>
      <c r="E113" s="556">
        <v>930</v>
      </c>
      <c r="F113" s="550" t="s">
        <v>468</v>
      </c>
      <c r="G113" s="545" t="s">
        <v>1573</v>
      </c>
      <c r="H113" s="558" t="s">
        <v>3249</v>
      </c>
      <c r="I113" s="545" t="s">
        <v>310</v>
      </c>
      <c r="J113" s="278" t="str">
        <f t="shared" si="2"/>
        <v>Gastos_custeados_por_captação</v>
      </c>
      <c r="K113" s="268">
        <f>IF(B113="","",IF(YEAR(B113)='Diário 1º PA'!$Q$1,MONTH(B113)-'Diário 1º PA'!$P$1+1,(YEAR(B113)-'Diário 1º PA'!$Q$1)*12-'Diário 1º PA'!$P$1+1+MONTH(B113)))</f>
        <v>2</v>
      </c>
      <c r="L113" s="517" t="s">
        <v>408</v>
      </c>
    </row>
    <row r="114" spans="1:12" ht="48" x14ac:dyDescent="0.2">
      <c r="A114" s="548">
        <v>110</v>
      </c>
      <c r="B114" s="563">
        <v>44621</v>
      </c>
      <c r="C114" s="545" t="s">
        <v>271</v>
      </c>
      <c r="D114" s="545" t="s">
        <v>90</v>
      </c>
      <c r="E114" s="556">
        <v>3600</v>
      </c>
      <c r="F114" s="550" t="s">
        <v>309</v>
      </c>
      <c r="G114" s="545" t="s">
        <v>846</v>
      </c>
      <c r="H114" s="558" t="s">
        <v>715</v>
      </c>
      <c r="I114" s="545" t="s">
        <v>1098</v>
      </c>
      <c r="J114" s="278" t="str">
        <f t="shared" si="2"/>
        <v>Gastos_Gerais</v>
      </c>
      <c r="K114" s="268">
        <f>IF(B114="","",IF(YEAR(B114)='Diário 1º PA'!$Q$1,MONTH(B114)-'Diário 1º PA'!$P$1+1,(YEAR(B114)-'Diário 1º PA'!$Q$1)*12-'Diário 1º PA'!$P$1+1+MONTH(B114)))</f>
        <v>3</v>
      </c>
      <c r="L114" s="517" t="s">
        <v>400</v>
      </c>
    </row>
    <row r="115" spans="1:12" ht="63.75" x14ac:dyDescent="0.2">
      <c r="A115" s="548">
        <v>111</v>
      </c>
      <c r="B115" s="563">
        <v>44621</v>
      </c>
      <c r="C115" s="545" t="s">
        <v>468</v>
      </c>
      <c r="D115" s="545" t="s">
        <v>468</v>
      </c>
      <c r="E115" s="556">
        <v>2750</v>
      </c>
      <c r="F115" s="545" t="s">
        <v>468</v>
      </c>
      <c r="G115" s="545" t="s">
        <v>847</v>
      </c>
      <c r="H115" s="558" t="s">
        <v>717</v>
      </c>
      <c r="I115" s="545" t="s">
        <v>1108</v>
      </c>
      <c r="J115" s="278" t="str">
        <f t="shared" si="2"/>
        <v>Gastos_custeados_por_captação</v>
      </c>
      <c r="K115" s="268">
        <f>IF(B115="","",IF(YEAR(B115)='Diário 1º PA'!$Q$1,MONTH(B115)-'Diário 1º PA'!$P$1+1,(YEAR(B115)-'Diário 1º PA'!$Q$1)*12-'Diário 1º PA'!$P$1+1+MONTH(B115)))</f>
        <v>3</v>
      </c>
      <c r="L115" s="517" t="s">
        <v>402</v>
      </c>
    </row>
    <row r="116" spans="1:12" ht="63.75" x14ac:dyDescent="0.2">
      <c r="A116" s="548">
        <v>112</v>
      </c>
      <c r="B116" s="563">
        <v>44593</v>
      </c>
      <c r="C116" s="545" t="s">
        <v>468</v>
      </c>
      <c r="D116" s="545" t="s">
        <v>468</v>
      </c>
      <c r="E116" s="556">
        <v>55.28</v>
      </c>
      <c r="F116" s="550" t="s">
        <v>468</v>
      </c>
      <c r="G116" s="545" t="s">
        <v>781</v>
      </c>
      <c r="H116" s="558" t="s">
        <v>3338</v>
      </c>
      <c r="I116" s="545" t="s">
        <v>310</v>
      </c>
      <c r="J116" s="278" t="str">
        <f t="shared" si="2"/>
        <v>Gastos_custeados_por_captação</v>
      </c>
      <c r="K116" s="268">
        <f>IF(B116="","",IF(YEAR(B116)='Diário 1º PA'!$Q$1,MONTH(B116)-'Diário 1º PA'!$P$1+1,(YEAR(B116)-'Diário 1º PA'!$Q$1)*12-'Diário 1º PA'!$P$1+1+MONTH(B116)))</f>
        <v>2</v>
      </c>
      <c r="L116" s="517" t="s">
        <v>402</v>
      </c>
    </row>
    <row r="117" spans="1:12" ht="63.75" x14ac:dyDescent="0.2">
      <c r="A117" s="548">
        <v>113</v>
      </c>
      <c r="B117" s="563">
        <v>44621</v>
      </c>
      <c r="C117" s="545" t="s">
        <v>468</v>
      </c>
      <c r="D117" s="545" t="s">
        <v>468</v>
      </c>
      <c r="E117" s="556">
        <v>2750</v>
      </c>
      <c r="F117" s="550" t="s">
        <v>468</v>
      </c>
      <c r="G117" s="545" t="s">
        <v>848</v>
      </c>
      <c r="H117" s="558" t="s">
        <v>719</v>
      </c>
      <c r="I117" s="545" t="s">
        <v>1108</v>
      </c>
      <c r="J117" s="278" t="str">
        <f t="shared" si="2"/>
        <v>Gastos_custeados_por_captação</v>
      </c>
      <c r="K117" s="268">
        <f>IF(B117="","",IF(YEAR(B117)='Diário 1º PA'!$Q$1,MONTH(B117)-'Diário 1º PA'!$P$1+1,(YEAR(B117)-'Diário 1º PA'!$Q$1)*12-'Diário 1º PA'!$P$1+1+MONTH(B117)))</f>
        <v>3</v>
      </c>
      <c r="L117" s="517" t="s">
        <v>402</v>
      </c>
    </row>
    <row r="118" spans="1:12" ht="63.75" x14ac:dyDescent="0.2">
      <c r="A118" s="548">
        <v>114</v>
      </c>
      <c r="B118" s="563">
        <v>44562</v>
      </c>
      <c r="C118" s="545" t="s">
        <v>468</v>
      </c>
      <c r="D118" s="545" t="s">
        <v>468</v>
      </c>
      <c r="E118" s="556">
        <v>105.53</v>
      </c>
      <c r="F118" s="550" t="s">
        <v>468</v>
      </c>
      <c r="G118" s="545" t="s">
        <v>781</v>
      </c>
      <c r="H118" s="558" t="s">
        <v>3337</v>
      </c>
      <c r="I118" s="545" t="s">
        <v>310</v>
      </c>
      <c r="J118" s="278" t="str">
        <f t="shared" si="2"/>
        <v>Gastos_custeados_por_captação</v>
      </c>
      <c r="K118" s="268">
        <f>IF(B118="","",IF(YEAR(B118)='Diário 1º PA'!$Q$1,MONTH(B118)-'Diário 1º PA'!$P$1+1,(YEAR(B118)-'Diário 1º PA'!$Q$1)*12-'Diário 1º PA'!$P$1+1+MONTH(B118)))</f>
        <v>1</v>
      </c>
      <c r="L118" s="517" t="s">
        <v>402</v>
      </c>
    </row>
    <row r="119" spans="1:12" ht="63.75" x14ac:dyDescent="0.2">
      <c r="A119" s="548">
        <v>115</v>
      </c>
      <c r="B119" s="563">
        <v>44593</v>
      </c>
      <c r="C119" s="545" t="s">
        <v>468</v>
      </c>
      <c r="D119" s="545" t="s">
        <v>468</v>
      </c>
      <c r="E119" s="556">
        <v>90</v>
      </c>
      <c r="F119" s="550" t="s">
        <v>468</v>
      </c>
      <c r="G119" s="545" t="s">
        <v>781</v>
      </c>
      <c r="H119" s="558" t="s">
        <v>3321</v>
      </c>
      <c r="I119" s="545" t="s">
        <v>310</v>
      </c>
      <c r="J119" s="278" t="str">
        <f t="shared" si="2"/>
        <v>Gastos_custeados_por_captação</v>
      </c>
      <c r="K119" s="268">
        <f>IF(B119="","",IF(YEAR(B119)='Diário 1º PA'!$Q$1,MONTH(B119)-'Diário 1º PA'!$P$1+1,(YEAR(B119)-'Diário 1º PA'!$Q$1)*12-'Diário 1º PA'!$P$1+1+MONTH(B119)))</f>
        <v>2</v>
      </c>
      <c r="L119" s="517" t="s">
        <v>402</v>
      </c>
    </row>
    <row r="120" spans="1:12" ht="63.75" x14ac:dyDescent="0.2">
      <c r="A120" s="548">
        <v>116</v>
      </c>
      <c r="B120" s="563">
        <v>44593</v>
      </c>
      <c r="C120" s="545" t="s">
        <v>468</v>
      </c>
      <c r="D120" s="545" t="s">
        <v>468</v>
      </c>
      <c r="E120" s="556">
        <v>57.45</v>
      </c>
      <c r="F120" s="550" t="s">
        <v>468</v>
      </c>
      <c r="G120" s="545" t="s">
        <v>1573</v>
      </c>
      <c r="H120" s="558" t="s">
        <v>3322</v>
      </c>
      <c r="I120" s="545" t="s">
        <v>310</v>
      </c>
      <c r="J120" s="278" t="str">
        <f t="shared" si="2"/>
        <v>Gastos_custeados_por_captação</v>
      </c>
      <c r="K120" s="268">
        <f>IF(B120="","",IF(YEAR(B120)='Diário 1º PA'!$Q$1,MONTH(B120)-'Diário 1º PA'!$P$1+1,(YEAR(B120)-'Diário 1º PA'!$Q$1)*12-'Diário 1º PA'!$P$1+1+MONTH(B120)))</f>
        <v>2</v>
      </c>
      <c r="L120" s="517" t="s">
        <v>402</v>
      </c>
    </row>
    <row r="121" spans="1:12" ht="63.75" x14ac:dyDescent="0.2">
      <c r="A121" s="548">
        <v>117</v>
      </c>
      <c r="B121" s="563">
        <v>44593</v>
      </c>
      <c r="C121" s="545" t="s">
        <v>468</v>
      </c>
      <c r="D121" s="545" t="s">
        <v>468</v>
      </c>
      <c r="E121" s="556">
        <v>930</v>
      </c>
      <c r="F121" s="550" t="s">
        <v>468</v>
      </c>
      <c r="G121" s="545" t="s">
        <v>1573</v>
      </c>
      <c r="H121" s="558" t="s">
        <v>3323</v>
      </c>
      <c r="I121" s="545" t="s">
        <v>310</v>
      </c>
      <c r="J121" s="278" t="str">
        <f t="shared" si="2"/>
        <v>Gastos_custeados_por_captação</v>
      </c>
      <c r="K121" s="268">
        <f>IF(B121="","",IF(YEAR(B121)='Diário 1º PA'!$Q$1,MONTH(B121)-'Diário 1º PA'!$P$1+1,(YEAR(B121)-'Diário 1º PA'!$Q$1)*12-'Diário 1º PA'!$P$1+1+MONTH(B121)))</f>
        <v>2</v>
      </c>
      <c r="L121" s="517" t="s">
        <v>402</v>
      </c>
    </row>
    <row r="122" spans="1:12" ht="63.75" x14ac:dyDescent="0.2">
      <c r="A122" s="548">
        <v>118</v>
      </c>
      <c r="B122" s="563">
        <v>44621</v>
      </c>
      <c r="C122" s="545" t="s">
        <v>468</v>
      </c>
      <c r="D122" s="545" t="s">
        <v>468</v>
      </c>
      <c r="E122" s="556">
        <v>3600</v>
      </c>
      <c r="F122" s="550" t="s">
        <v>468</v>
      </c>
      <c r="G122" s="545" t="s">
        <v>849</v>
      </c>
      <c r="H122" s="558" t="s">
        <v>681</v>
      </c>
      <c r="I122" s="545" t="s">
        <v>1227</v>
      </c>
      <c r="J122" s="278" t="str">
        <f t="shared" si="2"/>
        <v>Gastos_custeados_por_captação</v>
      </c>
      <c r="K122" s="268">
        <f>IF(B122="","",IF(YEAR(B122)='Diário 1º PA'!$Q$1,MONTH(B122)-'Diário 1º PA'!$P$1+1,(YEAR(B122)-'Diário 1º PA'!$Q$1)*12-'Diário 1º PA'!$P$1+1+MONTH(B122)))</f>
        <v>3</v>
      </c>
      <c r="L122" s="517" t="s">
        <v>402</v>
      </c>
    </row>
    <row r="123" spans="1:12" ht="38.25" x14ac:dyDescent="0.2">
      <c r="A123" s="548">
        <v>119</v>
      </c>
      <c r="B123" s="563">
        <v>44621</v>
      </c>
      <c r="C123" s="545" t="s">
        <v>468</v>
      </c>
      <c r="D123" s="545" t="s">
        <v>468</v>
      </c>
      <c r="E123" s="556">
        <v>2750</v>
      </c>
      <c r="F123" s="550" t="s">
        <v>468</v>
      </c>
      <c r="G123" s="545" t="s">
        <v>850</v>
      </c>
      <c r="H123" s="558" t="s">
        <v>707</v>
      </c>
      <c r="I123" s="545" t="s">
        <v>1228</v>
      </c>
      <c r="J123" s="278" t="str">
        <f t="shared" si="2"/>
        <v>Gastos_custeados_por_captação</v>
      </c>
      <c r="K123" s="268">
        <f>IF(B123="","",IF(YEAR(B123)='Diário 1º PA'!$Q$1,MONTH(B123)-'Diário 1º PA'!$P$1+1,(YEAR(B123)-'Diário 1º PA'!$Q$1)*12-'Diário 1º PA'!$P$1+1+MONTH(B123)))</f>
        <v>3</v>
      </c>
      <c r="L123" s="517" t="s">
        <v>408</v>
      </c>
    </row>
    <row r="124" spans="1:12" ht="120" x14ac:dyDescent="0.2">
      <c r="A124" s="548">
        <v>120</v>
      </c>
      <c r="B124" s="563">
        <v>44562</v>
      </c>
      <c r="C124" s="545" t="s">
        <v>468</v>
      </c>
      <c r="D124" s="545" t="s">
        <v>468</v>
      </c>
      <c r="E124" s="556">
        <v>1500</v>
      </c>
      <c r="F124" s="550" t="s">
        <v>468</v>
      </c>
      <c r="G124" s="545" t="s">
        <v>851</v>
      </c>
      <c r="H124" s="558" t="s">
        <v>722</v>
      </c>
      <c r="I124" s="545" t="s">
        <v>1229</v>
      </c>
      <c r="J124" s="278" t="str">
        <f t="shared" si="2"/>
        <v>Gastos_custeados_por_captação</v>
      </c>
      <c r="K124" s="268">
        <f>IF(B124="","",IF(YEAR(B124)='Diário 1º PA'!$Q$1,MONTH(B124)-'Diário 1º PA'!$P$1+1,(YEAR(B124)-'Diário 1º PA'!$Q$1)*12-'Diário 1º PA'!$P$1+1+MONTH(B124)))</f>
        <v>1</v>
      </c>
      <c r="L124" s="517" t="s">
        <v>404</v>
      </c>
    </row>
    <row r="125" spans="1:12" ht="38.25" x14ac:dyDescent="0.2">
      <c r="A125" s="548">
        <v>121</v>
      </c>
      <c r="B125" s="563">
        <v>44621</v>
      </c>
      <c r="C125" s="545" t="s">
        <v>468</v>
      </c>
      <c r="D125" s="545" t="s">
        <v>468</v>
      </c>
      <c r="E125" s="556">
        <v>4000</v>
      </c>
      <c r="F125" s="550" t="s">
        <v>468</v>
      </c>
      <c r="G125" s="545" t="s">
        <v>852</v>
      </c>
      <c r="H125" s="558" t="s">
        <v>723</v>
      </c>
      <c r="I125" s="545" t="s">
        <v>1230</v>
      </c>
      <c r="J125" s="278" t="str">
        <f t="shared" si="2"/>
        <v>Gastos_custeados_por_captação</v>
      </c>
      <c r="K125" s="268">
        <f>IF(B125="","",IF(YEAR(B125)='Diário 1º PA'!$Q$1,MONTH(B125)-'Diário 1º PA'!$P$1+1,(YEAR(B125)-'Diário 1º PA'!$Q$1)*12-'Diário 1º PA'!$P$1+1+MONTH(B125)))</f>
        <v>3</v>
      </c>
      <c r="L125" s="517" t="s">
        <v>408</v>
      </c>
    </row>
    <row r="126" spans="1:12" ht="63.75" x14ac:dyDescent="0.2">
      <c r="A126" s="548">
        <v>122</v>
      </c>
      <c r="B126" s="563">
        <v>44593</v>
      </c>
      <c r="C126" s="545" t="s">
        <v>468</v>
      </c>
      <c r="D126" s="545" t="s">
        <v>468</v>
      </c>
      <c r="E126" s="556">
        <v>110.55</v>
      </c>
      <c r="F126" s="550" t="s">
        <v>468</v>
      </c>
      <c r="G126" s="545" t="s">
        <v>781</v>
      </c>
      <c r="H126" s="558" t="s">
        <v>3324</v>
      </c>
      <c r="I126" s="545" t="s">
        <v>310</v>
      </c>
      <c r="J126" s="278" t="str">
        <f t="shared" si="2"/>
        <v>Gastos_custeados_por_captação</v>
      </c>
      <c r="K126" s="268">
        <f>IF(B126="","",IF(YEAR(B126)='Diário 1º PA'!$Q$1,MONTH(B126)-'Diário 1º PA'!$P$1+1,(YEAR(B126)-'Diário 1º PA'!$Q$1)*12-'Diário 1º PA'!$P$1+1+MONTH(B126)))</f>
        <v>2</v>
      </c>
      <c r="L126" s="517" t="s">
        <v>402</v>
      </c>
    </row>
    <row r="127" spans="1:12" ht="63.75" x14ac:dyDescent="0.2">
      <c r="A127" s="548">
        <v>123</v>
      </c>
      <c r="B127" s="563">
        <v>44593</v>
      </c>
      <c r="C127" s="545" t="s">
        <v>468</v>
      </c>
      <c r="D127" s="545" t="s">
        <v>468</v>
      </c>
      <c r="E127" s="556">
        <v>60.3</v>
      </c>
      <c r="F127" s="550" t="s">
        <v>468</v>
      </c>
      <c r="G127" s="545" t="s">
        <v>781</v>
      </c>
      <c r="H127" s="558" t="s">
        <v>3325</v>
      </c>
      <c r="I127" s="545" t="s">
        <v>310</v>
      </c>
      <c r="J127" s="278" t="str">
        <f t="shared" si="2"/>
        <v>Gastos_custeados_por_captação</v>
      </c>
      <c r="K127" s="268">
        <f>IF(B127="","",IF(YEAR(B127)='Diário 1º PA'!$Q$1,MONTH(B127)-'Diário 1º PA'!$P$1+1,(YEAR(B127)-'Diário 1º PA'!$Q$1)*12-'Diário 1º PA'!$P$1+1+MONTH(B127)))</f>
        <v>2</v>
      </c>
      <c r="L127" s="517" t="s">
        <v>402</v>
      </c>
    </row>
    <row r="128" spans="1:12" ht="51" x14ac:dyDescent="0.2">
      <c r="A128" s="548">
        <v>124</v>
      </c>
      <c r="B128" s="563">
        <v>44621</v>
      </c>
      <c r="C128" s="545" t="s">
        <v>468</v>
      </c>
      <c r="D128" s="545" t="s">
        <v>468</v>
      </c>
      <c r="E128" s="556">
        <v>3000</v>
      </c>
      <c r="F128" s="550" t="s">
        <v>468</v>
      </c>
      <c r="G128" s="545" t="s">
        <v>853</v>
      </c>
      <c r="H128" s="558" t="s">
        <v>726</v>
      </c>
      <c r="I128" s="545" t="s">
        <v>1232</v>
      </c>
      <c r="J128" s="278" t="str">
        <f t="shared" si="2"/>
        <v>Gastos_custeados_por_captação</v>
      </c>
      <c r="K128" s="268">
        <f>IF(B128="","",IF(YEAR(B128)='Diário 1º PA'!$Q$1,MONTH(B128)-'Diário 1º PA'!$P$1+1,(YEAR(B128)-'Diário 1º PA'!$Q$1)*12-'Diário 1º PA'!$P$1+1+MONTH(B128)))</f>
        <v>3</v>
      </c>
      <c r="L128" s="517" t="s">
        <v>407</v>
      </c>
    </row>
    <row r="129" spans="1:12" ht="51" x14ac:dyDescent="0.2">
      <c r="A129" s="548">
        <v>125</v>
      </c>
      <c r="B129" s="563">
        <v>44621</v>
      </c>
      <c r="C129" s="545" t="s">
        <v>468</v>
      </c>
      <c r="D129" s="545" t="s">
        <v>468</v>
      </c>
      <c r="E129" s="556">
        <v>3000</v>
      </c>
      <c r="F129" s="550" t="s">
        <v>468</v>
      </c>
      <c r="G129" s="545" t="s">
        <v>854</v>
      </c>
      <c r="H129" s="558" t="s">
        <v>726</v>
      </c>
      <c r="I129" s="545" t="s">
        <v>1232</v>
      </c>
      <c r="J129" s="278" t="str">
        <f t="shared" si="2"/>
        <v>Gastos_custeados_por_captação</v>
      </c>
      <c r="K129" s="268">
        <f>IF(B129="","",IF(YEAR(B129)='Diário 1º PA'!$Q$1,MONTH(B129)-'Diário 1º PA'!$P$1+1,(YEAR(B129)-'Diário 1º PA'!$Q$1)*12-'Diário 1º PA'!$P$1+1+MONTH(B129)))</f>
        <v>3</v>
      </c>
      <c r="L129" s="517" t="s">
        <v>407</v>
      </c>
    </row>
    <row r="130" spans="1:12" ht="63.75" x14ac:dyDescent="0.2">
      <c r="A130" s="548">
        <v>126</v>
      </c>
      <c r="B130" s="563">
        <v>44593</v>
      </c>
      <c r="C130" s="545" t="s">
        <v>468</v>
      </c>
      <c r="D130" s="545" t="s">
        <v>468</v>
      </c>
      <c r="E130" s="556">
        <v>60.3</v>
      </c>
      <c r="F130" s="550" t="s">
        <v>468</v>
      </c>
      <c r="G130" s="545" t="s">
        <v>781</v>
      </c>
      <c r="H130" s="558" t="s">
        <v>3326</v>
      </c>
      <c r="I130" s="545" t="s">
        <v>310</v>
      </c>
      <c r="J130" s="278" t="str">
        <f t="shared" si="2"/>
        <v>Gastos_custeados_por_captação</v>
      </c>
      <c r="K130" s="268">
        <f>IF(B130="","",IF(YEAR(B130)='Diário 1º PA'!$Q$1,MONTH(B130)-'Diário 1º PA'!$P$1+1,(YEAR(B130)-'Diário 1º PA'!$Q$1)*12-'Diário 1º PA'!$P$1+1+MONTH(B130)))</f>
        <v>2</v>
      </c>
      <c r="L130" s="517" t="s">
        <v>402</v>
      </c>
    </row>
    <row r="131" spans="1:12" ht="63.75" x14ac:dyDescent="0.2">
      <c r="A131" s="548">
        <v>127</v>
      </c>
      <c r="B131" s="563">
        <v>44562</v>
      </c>
      <c r="C131" s="545" t="s">
        <v>468</v>
      </c>
      <c r="D131" s="545" t="s">
        <v>468</v>
      </c>
      <c r="E131" s="556">
        <v>79.8</v>
      </c>
      <c r="F131" s="550" t="s">
        <v>468</v>
      </c>
      <c r="G131" s="545" t="s">
        <v>781</v>
      </c>
      <c r="H131" s="558" t="s">
        <v>3402</v>
      </c>
      <c r="I131" s="545" t="s">
        <v>310</v>
      </c>
      <c r="J131" s="278" t="str">
        <f t="shared" si="2"/>
        <v>Gastos_custeados_por_captação</v>
      </c>
      <c r="K131" s="268">
        <f>IF(B131="","",IF(YEAR(B131)='Diário 1º PA'!$Q$1,MONTH(B131)-'Diário 1º PA'!$P$1+1,(YEAR(B131)-'Diário 1º PA'!$Q$1)*12-'Diário 1º PA'!$P$1+1+MONTH(B131)))</f>
        <v>1</v>
      </c>
      <c r="L131" s="517" t="s">
        <v>402</v>
      </c>
    </row>
    <row r="132" spans="1:12" ht="38.25" x14ac:dyDescent="0.2">
      <c r="A132" s="548">
        <v>128</v>
      </c>
      <c r="B132" s="563">
        <v>44593</v>
      </c>
      <c r="C132" s="545" t="s">
        <v>468</v>
      </c>
      <c r="D132" s="545" t="s">
        <v>468</v>
      </c>
      <c r="E132" s="556">
        <v>88</v>
      </c>
      <c r="F132" s="550" t="s">
        <v>468</v>
      </c>
      <c r="G132" s="545" t="s">
        <v>781</v>
      </c>
      <c r="H132" s="558" t="s">
        <v>3243</v>
      </c>
      <c r="I132" s="545" t="s">
        <v>310</v>
      </c>
      <c r="J132" s="278" t="str">
        <f t="shared" si="2"/>
        <v>Gastos_custeados_por_captação</v>
      </c>
      <c r="K132" s="268">
        <f>IF(B132="","",IF(YEAR(B132)='Diário 1º PA'!$Q$1,MONTH(B132)-'Diário 1º PA'!$P$1+1,(YEAR(B132)-'Diário 1º PA'!$Q$1)*12-'Diário 1º PA'!$P$1+1+MONTH(B132)))</f>
        <v>2</v>
      </c>
      <c r="L132" s="517" t="s">
        <v>408</v>
      </c>
    </row>
    <row r="133" spans="1:12" ht="38.25" x14ac:dyDescent="0.2">
      <c r="A133" s="548">
        <v>129</v>
      </c>
      <c r="B133" s="563">
        <v>44621</v>
      </c>
      <c r="C133" s="545" t="s">
        <v>468</v>
      </c>
      <c r="D133" s="545" t="s">
        <v>468</v>
      </c>
      <c r="E133" s="556">
        <v>4400</v>
      </c>
      <c r="F133" s="550" t="s">
        <v>468</v>
      </c>
      <c r="G133" s="545" t="s">
        <v>855</v>
      </c>
      <c r="H133" s="558" t="s">
        <v>732</v>
      </c>
      <c r="I133" s="545" t="s">
        <v>944</v>
      </c>
      <c r="J133" s="278" t="str">
        <f t="shared" si="2"/>
        <v>Gastos_custeados_por_captação</v>
      </c>
      <c r="K133" s="268">
        <f>IF(B133="","",IF(YEAR(B133)='Diário 1º PA'!$Q$1,MONTH(B133)-'Diário 1º PA'!$P$1+1,(YEAR(B133)-'Diário 1º PA'!$Q$1)*12-'Diário 1º PA'!$P$1+1+MONTH(B133)))</f>
        <v>3</v>
      </c>
      <c r="L133" s="517" t="s">
        <v>408</v>
      </c>
    </row>
    <row r="134" spans="1:12" ht="96" x14ac:dyDescent="0.2">
      <c r="A134" s="548">
        <v>130</v>
      </c>
      <c r="B134" s="563">
        <v>44621</v>
      </c>
      <c r="C134" s="545" t="s">
        <v>271</v>
      </c>
      <c r="D134" s="545" t="s">
        <v>90</v>
      </c>
      <c r="E134" s="556">
        <v>5519.25</v>
      </c>
      <c r="F134" s="550" t="s">
        <v>309</v>
      </c>
      <c r="G134" s="545" t="s">
        <v>3567</v>
      </c>
      <c r="H134" s="558" t="s">
        <v>943</v>
      </c>
      <c r="I134" s="545" t="s">
        <v>944</v>
      </c>
      <c r="J134" s="278" t="str">
        <f t="shared" ref="J134:J197" si="3">SUBSTITUTE(C134," ","_")</f>
        <v>Gastos_Gerais</v>
      </c>
      <c r="K134" s="268">
        <f>IF(B134="","",IF(YEAR(B134)='Diário 1º PA'!$Q$1,MONTH(B134)-'Diário 1º PA'!$P$1+1,(YEAR(B134)-'Diário 1º PA'!$Q$1)*12-'Diário 1º PA'!$P$1+1+MONTH(B134)))</f>
        <v>3</v>
      </c>
      <c r="L134" s="517" t="s">
        <v>400</v>
      </c>
    </row>
    <row r="135" spans="1:12" ht="63.75" x14ac:dyDescent="0.2">
      <c r="A135" s="548">
        <v>131</v>
      </c>
      <c r="B135" s="563">
        <v>44470</v>
      </c>
      <c r="C135" s="545" t="s">
        <v>468</v>
      </c>
      <c r="D135" s="545" t="s">
        <v>468</v>
      </c>
      <c r="E135" s="556">
        <v>125</v>
      </c>
      <c r="F135" s="550" t="s">
        <v>468</v>
      </c>
      <c r="G135" s="545" t="s">
        <v>781</v>
      </c>
      <c r="H135" s="558" t="s">
        <v>3331</v>
      </c>
      <c r="I135" s="545" t="s">
        <v>310</v>
      </c>
      <c r="J135" s="278" t="str">
        <f t="shared" si="3"/>
        <v>Gastos_custeados_por_captação</v>
      </c>
      <c r="K135" s="268">
        <f>IF(B135="","",IF(YEAR(B135)='Diário 1º PA'!$Q$1,MONTH(B135)-'Diário 1º PA'!$P$1+1,(YEAR(B135)-'Diário 1º PA'!$Q$1)*12-'Diário 1º PA'!$P$1+1+MONTH(B135)))</f>
        <v>-2</v>
      </c>
      <c r="L135" s="517" t="s">
        <v>402</v>
      </c>
    </row>
    <row r="136" spans="1:12" ht="60" x14ac:dyDescent="0.2">
      <c r="A136" s="548">
        <v>132</v>
      </c>
      <c r="B136" s="563">
        <v>44562</v>
      </c>
      <c r="C136" s="545" t="s">
        <v>468</v>
      </c>
      <c r="D136" s="545" t="s">
        <v>468</v>
      </c>
      <c r="E136" s="556">
        <v>10000</v>
      </c>
      <c r="F136" s="550" t="s">
        <v>468</v>
      </c>
      <c r="G136" s="545" t="s">
        <v>856</v>
      </c>
      <c r="H136" s="558" t="s">
        <v>733</v>
      </c>
      <c r="I136" s="545" t="s">
        <v>1238</v>
      </c>
      <c r="J136" s="278" t="str">
        <f t="shared" si="3"/>
        <v>Gastos_custeados_por_captação</v>
      </c>
      <c r="K136" s="268">
        <f>IF(B136="","",IF(YEAR(B136)='Diário 1º PA'!$Q$1,MONTH(B136)-'Diário 1º PA'!$P$1+1,(YEAR(B136)-'Diário 1º PA'!$Q$1)*12-'Diário 1º PA'!$P$1+1+MONTH(B136)))</f>
        <v>1</v>
      </c>
      <c r="L136" s="517" t="s">
        <v>404</v>
      </c>
    </row>
    <row r="137" spans="1:12" ht="51" x14ac:dyDescent="0.2">
      <c r="A137" s="548">
        <v>133</v>
      </c>
      <c r="B137" s="563">
        <v>44621</v>
      </c>
      <c r="C137" s="545" t="s">
        <v>468</v>
      </c>
      <c r="D137" s="545" t="s">
        <v>468</v>
      </c>
      <c r="E137" s="556">
        <v>6000</v>
      </c>
      <c r="F137" s="550" t="s">
        <v>468</v>
      </c>
      <c r="G137" s="545" t="s">
        <v>857</v>
      </c>
      <c r="H137" s="558" t="s">
        <v>734</v>
      </c>
      <c r="I137" s="545" t="s">
        <v>1239</v>
      </c>
      <c r="J137" s="278" t="str">
        <f t="shared" si="3"/>
        <v>Gastos_custeados_por_captação</v>
      </c>
      <c r="K137" s="268">
        <f>IF(B137="","",IF(YEAR(B137)='Diário 1º PA'!$Q$1,MONTH(B137)-'Diário 1º PA'!$P$1+1,(YEAR(B137)-'Diário 1º PA'!$Q$1)*12-'Diário 1º PA'!$P$1+1+MONTH(B137)))</f>
        <v>3</v>
      </c>
      <c r="L137" s="517" t="s">
        <v>407</v>
      </c>
    </row>
    <row r="138" spans="1:12" ht="51" x14ac:dyDescent="0.2">
      <c r="A138" s="548">
        <v>134</v>
      </c>
      <c r="B138" s="563">
        <v>44621</v>
      </c>
      <c r="C138" s="545" t="s">
        <v>468</v>
      </c>
      <c r="D138" s="545" t="s">
        <v>468</v>
      </c>
      <c r="E138" s="556">
        <v>3000</v>
      </c>
      <c r="F138" s="550" t="s">
        <v>468</v>
      </c>
      <c r="G138" s="545" t="s">
        <v>858</v>
      </c>
      <c r="H138" s="558" t="s">
        <v>735</v>
      </c>
      <c r="I138" s="545" t="s">
        <v>1240</v>
      </c>
      <c r="J138" s="278" t="str">
        <f t="shared" si="3"/>
        <v>Gastos_custeados_por_captação</v>
      </c>
      <c r="K138" s="268">
        <f>IF(B138="","",IF(YEAR(B138)='Diário 1º PA'!$Q$1,MONTH(B138)-'Diário 1º PA'!$P$1+1,(YEAR(B138)-'Diário 1º PA'!$Q$1)*12-'Diário 1º PA'!$P$1+1+MONTH(B138)))</f>
        <v>3</v>
      </c>
      <c r="L138" s="517" t="s">
        <v>405</v>
      </c>
    </row>
    <row r="139" spans="1:12" ht="48" x14ac:dyDescent="0.2">
      <c r="A139" s="548">
        <v>135</v>
      </c>
      <c r="B139" s="563">
        <v>44562</v>
      </c>
      <c r="C139" s="545" t="s">
        <v>271</v>
      </c>
      <c r="D139" s="545" t="s">
        <v>456</v>
      </c>
      <c r="E139" s="556">
        <v>1800</v>
      </c>
      <c r="F139" s="550" t="s">
        <v>773</v>
      </c>
      <c r="G139" s="545" t="s">
        <v>859</v>
      </c>
      <c r="H139" s="558" t="s">
        <v>738</v>
      </c>
      <c r="I139" s="545" t="s">
        <v>1243</v>
      </c>
      <c r="J139" s="278" t="str">
        <f t="shared" si="3"/>
        <v>Gastos_Gerais</v>
      </c>
      <c r="K139" s="268">
        <f>IF(B139="","",IF(YEAR(B139)='Diário 1º PA'!$Q$1,MONTH(B139)-'Diário 1º PA'!$P$1+1,(YEAR(B139)-'Diário 1º PA'!$Q$1)*12-'Diário 1º PA'!$P$1+1+MONTH(B139)))</f>
        <v>1</v>
      </c>
      <c r="L139" s="517" t="s">
        <v>400</v>
      </c>
    </row>
    <row r="140" spans="1:12" ht="48" x14ac:dyDescent="0.2">
      <c r="A140" s="548">
        <v>136</v>
      </c>
      <c r="B140" s="563">
        <v>44562</v>
      </c>
      <c r="C140" s="545" t="s">
        <v>271</v>
      </c>
      <c r="D140" s="545" t="s">
        <v>297</v>
      </c>
      <c r="E140" s="556">
        <v>3500</v>
      </c>
      <c r="F140" s="550" t="s">
        <v>766</v>
      </c>
      <c r="G140" s="545" t="s">
        <v>860</v>
      </c>
      <c r="H140" s="558" t="s">
        <v>740</v>
      </c>
      <c r="I140" s="545" t="s">
        <v>1143</v>
      </c>
      <c r="J140" s="278" t="str">
        <f t="shared" si="3"/>
        <v>Gastos_Gerais</v>
      </c>
      <c r="K140" s="268">
        <f>IF(B140="","",IF(YEAR(B140)='Diário 1º PA'!$Q$1,MONTH(B140)-'Diário 1º PA'!$P$1+1,(YEAR(B140)-'Diário 1º PA'!$Q$1)*12-'Diário 1º PA'!$P$1+1+MONTH(B140)))</f>
        <v>1</v>
      </c>
      <c r="L140" s="517" t="s">
        <v>400</v>
      </c>
    </row>
    <row r="141" spans="1:12" ht="25.5" x14ac:dyDescent="0.2">
      <c r="A141" s="548">
        <v>137</v>
      </c>
      <c r="B141" s="563">
        <v>44562</v>
      </c>
      <c r="C141" s="545" t="s">
        <v>271</v>
      </c>
      <c r="D141" s="545" t="s">
        <v>297</v>
      </c>
      <c r="E141" s="556">
        <v>175</v>
      </c>
      <c r="F141" s="550" t="s">
        <v>766</v>
      </c>
      <c r="G141" s="545" t="s">
        <v>781</v>
      </c>
      <c r="H141" s="558" t="s">
        <v>2421</v>
      </c>
      <c r="I141" s="545" t="s">
        <v>310</v>
      </c>
      <c r="J141" s="278" t="str">
        <f t="shared" si="3"/>
        <v>Gastos_Gerais</v>
      </c>
      <c r="K141" s="268">
        <f>IF(B141="","",IF(YEAR(B141)='Diário 1º PA'!$Q$1,MONTH(B141)-'Diário 1º PA'!$P$1+1,(YEAR(B141)-'Diário 1º PA'!$Q$1)*12-'Diário 1º PA'!$P$1+1+MONTH(B141)))</f>
        <v>1</v>
      </c>
      <c r="L141" s="517" t="s">
        <v>400</v>
      </c>
    </row>
    <row r="142" spans="1:12" ht="25.5" x14ac:dyDescent="0.2">
      <c r="A142" s="548">
        <v>138</v>
      </c>
      <c r="B142" s="563">
        <v>44562</v>
      </c>
      <c r="C142" s="545" t="s">
        <v>271</v>
      </c>
      <c r="D142" s="545" t="s">
        <v>297</v>
      </c>
      <c r="E142" s="556">
        <v>112.45</v>
      </c>
      <c r="F142" s="550" t="s">
        <v>766</v>
      </c>
      <c r="G142" s="545" t="s">
        <v>1573</v>
      </c>
      <c r="H142" s="558" t="s">
        <v>2422</v>
      </c>
      <c r="I142" s="545" t="s">
        <v>310</v>
      </c>
      <c r="J142" s="278" t="str">
        <f t="shared" si="3"/>
        <v>Gastos_Gerais</v>
      </c>
      <c r="K142" s="268">
        <f>IF(B142="","",IF(YEAR(B142)='Diário 1º PA'!$Q$1,MONTH(B142)-'Diário 1º PA'!$P$1+1,(YEAR(B142)-'Diário 1º PA'!$Q$1)*12-'Diário 1º PA'!$P$1+1+MONTH(B142)))</f>
        <v>1</v>
      </c>
      <c r="L142" s="517" t="s">
        <v>400</v>
      </c>
    </row>
    <row r="143" spans="1:12" ht="25.5" x14ac:dyDescent="0.2">
      <c r="A143" s="548">
        <v>139</v>
      </c>
      <c r="B143" s="563">
        <v>44562</v>
      </c>
      <c r="C143" s="545" t="s">
        <v>271</v>
      </c>
      <c r="D143" s="545" t="s">
        <v>297</v>
      </c>
      <c r="E143" s="556">
        <v>1085</v>
      </c>
      <c r="F143" s="550" t="s">
        <v>766</v>
      </c>
      <c r="G143" s="545" t="s">
        <v>1573</v>
      </c>
      <c r="H143" s="558" t="s">
        <v>2423</v>
      </c>
      <c r="I143" s="545" t="s">
        <v>310</v>
      </c>
      <c r="J143" s="278" t="str">
        <f t="shared" si="3"/>
        <v>Gastos_Gerais</v>
      </c>
      <c r="K143" s="268">
        <f>IF(B143="","",IF(YEAR(B143)='Diário 1º PA'!$Q$1,MONTH(B143)-'Diário 1º PA'!$P$1+1,(YEAR(B143)-'Diário 1º PA'!$Q$1)*12-'Diário 1º PA'!$P$1+1+MONTH(B143)))</f>
        <v>1</v>
      </c>
      <c r="L143" s="517" t="s">
        <v>400</v>
      </c>
    </row>
    <row r="144" spans="1:12" ht="38.25" x14ac:dyDescent="0.2">
      <c r="A144" s="548">
        <v>140</v>
      </c>
      <c r="B144" s="563">
        <v>44621</v>
      </c>
      <c r="C144" s="545" t="s">
        <v>468</v>
      </c>
      <c r="D144" s="545" t="s">
        <v>468</v>
      </c>
      <c r="E144" s="556">
        <v>2750</v>
      </c>
      <c r="F144" s="550" t="s">
        <v>468</v>
      </c>
      <c r="G144" s="545" t="s">
        <v>861</v>
      </c>
      <c r="H144" s="558" t="s">
        <v>707</v>
      </c>
      <c r="I144" s="545" t="s">
        <v>1245</v>
      </c>
      <c r="J144" s="278" t="str">
        <f t="shared" si="3"/>
        <v>Gastos_custeados_por_captação</v>
      </c>
      <c r="K144" s="268">
        <f>IF(B144="","",IF(YEAR(B144)='Diário 1º PA'!$Q$1,MONTH(B144)-'Diário 1º PA'!$P$1+1,(YEAR(B144)-'Diário 1º PA'!$Q$1)*12-'Diário 1º PA'!$P$1+1+MONTH(B144)))</f>
        <v>3</v>
      </c>
      <c r="L144" s="517" t="s">
        <v>408</v>
      </c>
    </row>
    <row r="145" spans="1:12" ht="36" x14ac:dyDescent="0.2">
      <c r="A145" s="548">
        <v>141</v>
      </c>
      <c r="B145" s="563">
        <v>44562</v>
      </c>
      <c r="C145" s="545" t="s">
        <v>271</v>
      </c>
      <c r="D145" s="545" t="s">
        <v>297</v>
      </c>
      <c r="E145" s="556">
        <v>721.72</v>
      </c>
      <c r="F145" s="550" t="s">
        <v>309</v>
      </c>
      <c r="G145" s="545" t="s">
        <v>862</v>
      </c>
      <c r="H145" s="558" t="s">
        <v>741</v>
      </c>
      <c r="I145" s="545" t="s">
        <v>1126</v>
      </c>
      <c r="J145" s="278" t="str">
        <f t="shared" si="3"/>
        <v>Gastos_Gerais</v>
      </c>
      <c r="K145" s="268">
        <f>IF(B145="","",IF(YEAR(B145)='Diário 1º PA'!$Q$1,MONTH(B145)-'Diário 1º PA'!$P$1+1,(YEAR(B145)-'Diário 1º PA'!$Q$1)*12-'Diário 1º PA'!$P$1+1+MONTH(B145)))</f>
        <v>1</v>
      </c>
      <c r="L145" s="517" t="s">
        <v>400</v>
      </c>
    </row>
    <row r="146" spans="1:12" ht="36" x14ac:dyDescent="0.2">
      <c r="A146" s="548">
        <v>142</v>
      </c>
      <c r="B146" s="563">
        <v>44562</v>
      </c>
      <c r="C146" s="545" t="s">
        <v>271</v>
      </c>
      <c r="D146" s="545" t="s">
        <v>453</v>
      </c>
      <c r="E146" s="556">
        <v>372</v>
      </c>
      <c r="F146" s="550" t="s">
        <v>774</v>
      </c>
      <c r="G146" s="545" t="s">
        <v>1573</v>
      </c>
      <c r="H146" s="558" t="s">
        <v>2483</v>
      </c>
      <c r="I146" s="545" t="s">
        <v>310</v>
      </c>
      <c r="J146" s="278" t="str">
        <f t="shared" si="3"/>
        <v>Gastos_Gerais</v>
      </c>
      <c r="K146" s="268">
        <f>IF(B146="","",IF(YEAR(B146)='Diário 1º PA'!$Q$1,MONTH(B146)-'Diário 1º PA'!$P$1+1,(YEAR(B146)-'Diário 1º PA'!$Q$1)*12-'Diário 1º PA'!$P$1+1+MONTH(B146)))</f>
        <v>1</v>
      </c>
      <c r="L146" s="517" t="s">
        <v>400</v>
      </c>
    </row>
    <row r="147" spans="1:12" ht="25.5" x14ac:dyDescent="0.2">
      <c r="A147" s="548">
        <v>143</v>
      </c>
      <c r="B147" s="563">
        <v>44593</v>
      </c>
      <c r="C147" s="545" t="s">
        <v>271</v>
      </c>
      <c r="D147" s="545" t="s">
        <v>9</v>
      </c>
      <c r="E147" s="556">
        <v>287.54000000000002</v>
      </c>
      <c r="F147" s="550" t="s">
        <v>309</v>
      </c>
      <c r="G147" s="545" t="s">
        <v>781</v>
      </c>
      <c r="H147" s="569" t="s">
        <v>2282</v>
      </c>
      <c r="I147" s="566" t="s">
        <v>310</v>
      </c>
      <c r="J147" s="278" t="str">
        <f t="shared" si="3"/>
        <v>Gastos_Gerais</v>
      </c>
      <c r="K147" s="268">
        <f>IF(B147="","",IF(YEAR(B147)='Diário 1º PA'!$Q$1,MONTH(B147)-'Diário 1º PA'!$P$1+1,(YEAR(B147)-'Diário 1º PA'!$Q$1)*12-'Diário 1º PA'!$P$1+1+MONTH(B147)))</f>
        <v>2</v>
      </c>
      <c r="L147" s="517" t="s">
        <v>400</v>
      </c>
    </row>
    <row r="148" spans="1:12" ht="25.5" x14ac:dyDescent="0.2">
      <c r="A148" s="548">
        <v>144</v>
      </c>
      <c r="B148" s="563">
        <v>44621</v>
      </c>
      <c r="C148" s="545" t="s">
        <v>271</v>
      </c>
      <c r="D148" s="545" t="s">
        <v>9</v>
      </c>
      <c r="E148" s="556">
        <v>4853.17</v>
      </c>
      <c r="F148" s="550" t="s">
        <v>309</v>
      </c>
      <c r="G148" s="545" t="s">
        <v>863</v>
      </c>
      <c r="H148" s="558" t="s">
        <v>743</v>
      </c>
      <c r="I148" s="545" t="s">
        <v>1247</v>
      </c>
      <c r="J148" s="278" t="str">
        <f t="shared" si="3"/>
        <v>Gastos_Gerais</v>
      </c>
      <c r="K148" s="268">
        <f>IF(B148="","",IF(YEAR(B148)='Diário 1º PA'!$Q$1,MONTH(B148)-'Diário 1º PA'!$P$1+1,(YEAR(B148)-'Diário 1º PA'!$Q$1)*12-'Diário 1º PA'!$P$1+1+MONTH(B148)))</f>
        <v>3</v>
      </c>
      <c r="L148" s="517" t="s">
        <v>400</v>
      </c>
    </row>
    <row r="149" spans="1:12" ht="48" x14ac:dyDescent="0.2">
      <c r="A149" s="548">
        <v>145</v>
      </c>
      <c r="B149" s="563">
        <v>44562</v>
      </c>
      <c r="C149" s="545" t="s">
        <v>271</v>
      </c>
      <c r="D149" s="545" t="s">
        <v>456</v>
      </c>
      <c r="E149" s="556">
        <v>10000</v>
      </c>
      <c r="F149" s="550" t="s">
        <v>762</v>
      </c>
      <c r="G149" s="545" t="s">
        <v>864</v>
      </c>
      <c r="H149" s="558" t="s">
        <v>744</v>
      </c>
      <c r="I149" s="545" t="s">
        <v>1248</v>
      </c>
      <c r="J149" s="278" t="str">
        <f t="shared" si="3"/>
        <v>Gastos_Gerais</v>
      </c>
      <c r="K149" s="268">
        <f>IF(B149="","",IF(YEAR(B149)='Diário 1º PA'!$Q$1,MONTH(B149)-'Diário 1º PA'!$P$1+1,(YEAR(B149)-'Diário 1º PA'!$Q$1)*12-'Diário 1º PA'!$P$1+1+MONTH(B149)))</f>
        <v>1</v>
      </c>
      <c r="L149" s="517" t="s">
        <v>400</v>
      </c>
    </row>
    <row r="150" spans="1:12" ht="25.5" x14ac:dyDescent="0.2">
      <c r="A150" s="548">
        <v>146</v>
      </c>
      <c r="B150" s="563">
        <v>44562</v>
      </c>
      <c r="C150" s="545" t="s">
        <v>271</v>
      </c>
      <c r="D150" s="545" t="s">
        <v>456</v>
      </c>
      <c r="E150" s="556">
        <v>86.73</v>
      </c>
      <c r="F150" s="550" t="s">
        <v>770</v>
      </c>
      <c r="G150" s="545" t="s">
        <v>781</v>
      </c>
      <c r="H150" s="558" t="s">
        <v>2844</v>
      </c>
      <c r="I150" s="545"/>
      <c r="J150" s="278" t="str">
        <f t="shared" si="3"/>
        <v>Gastos_Gerais</v>
      </c>
      <c r="K150" s="268">
        <f>IF(B150="","",IF(YEAR(B150)='Diário 1º PA'!$Q$1,MONTH(B150)-'Diário 1º PA'!$P$1+1,(YEAR(B150)-'Diário 1º PA'!$Q$1)*12-'Diário 1º PA'!$P$1+1+MONTH(B150)))</f>
        <v>1</v>
      </c>
      <c r="L150" s="517" t="s">
        <v>400</v>
      </c>
    </row>
    <row r="151" spans="1:12" ht="72" x14ac:dyDescent="0.2">
      <c r="A151" s="548">
        <v>147</v>
      </c>
      <c r="B151" s="563">
        <v>44562</v>
      </c>
      <c r="C151" s="545" t="s">
        <v>271</v>
      </c>
      <c r="D151" s="545" t="s">
        <v>456</v>
      </c>
      <c r="E151" s="556">
        <v>815</v>
      </c>
      <c r="F151" s="550" t="s">
        <v>770</v>
      </c>
      <c r="G151" s="545" t="s">
        <v>865</v>
      </c>
      <c r="H151" s="558" t="s">
        <v>746</v>
      </c>
      <c r="I151" s="545" t="s">
        <v>1250</v>
      </c>
      <c r="J151" s="278" t="str">
        <f t="shared" si="3"/>
        <v>Gastos_Gerais</v>
      </c>
      <c r="K151" s="268">
        <f>IF(B151="","",IF(YEAR(B151)='Diário 1º PA'!$Q$1,MONTH(B151)-'Diário 1º PA'!$P$1+1,(YEAR(B151)-'Diário 1º PA'!$Q$1)*12-'Diário 1º PA'!$P$1+1+MONTH(B151)))</f>
        <v>1</v>
      </c>
      <c r="L151" s="517" t="s">
        <v>400</v>
      </c>
    </row>
    <row r="152" spans="1:12" ht="63.75" x14ac:dyDescent="0.2">
      <c r="A152" s="548">
        <v>148</v>
      </c>
      <c r="B152" s="563">
        <v>44562</v>
      </c>
      <c r="C152" s="545" t="s">
        <v>468</v>
      </c>
      <c r="D152" s="545" t="s">
        <v>468</v>
      </c>
      <c r="E152" s="556">
        <v>216.38</v>
      </c>
      <c r="F152" s="550" t="s">
        <v>468</v>
      </c>
      <c r="G152" s="545" t="s">
        <v>781</v>
      </c>
      <c r="H152" s="558" t="s">
        <v>3404</v>
      </c>
      <c r="I152" s="545" t="s">
        <v>310</v>
      </c>
      <c r="J152" s="278" t="str">
        <f t="shared" si="3"/>
        <v>Gastos_custeados_por_captação</v>
      </c>
      <c r="K152" s="268">
        <f>IF(B152="","",IF(YEAR(B152)='Diário 1º PA'!$Q$1,MONTH(B152)-'Diário 1º PA'!$P$1+1,(YEAR(B152)-'Diário 1º PA'!$Q$1)*12-'Diário 1º PA'!$P$1+1+MONTH(B152)))</f>
        <v>1</v>
      </c>
      <c r="L152" s="517" t="s">
        <v>402</v>
      </c>
    </row>
    <row r="153" spans="1:12" ht="60" x14ac:dyDescent="0.2">
      <c r="A153" s="548">
        <v>149</v>
      </c>
      <c r="B153" s="563">
        <v>44562</v>
      </c>
      <c r="C153" s="545" t="s">
        <v>468</v>
      </c>
      <c r="D153" s="545" t="s">
        <v>468</v>
      </c>
      <c r="E153" s="556">
        <v>22500</v>
      </c>
      <c r="F153" s="550" t="s">
        <v>468</v>
      </c>
      <c r="G153" s="545" t="s">
        <v>866</v>
      </c>
      <c r="H153" s="558" t="s">
        <v>750</v>
      </c>
      <c r="I153" s="545" t="s">
        <v>1254</v>
      </c>
      <c r="J153" s="278" t="str">
        <f t="shared" si="3"/>
        <v>Gastos_custeados_por_captação</v>
      </c>
      <c r="K153" s="268">
        <f>IF(B153="","",IF(YEAR(B153)='Diário 1º PA'!$Q$1,MONTH(B153)-'Diário 1º PA'!$P$1+1,(YEAR(B153)-'Diário 1º PA'!$Q$1)*12-'Diário 1º PA'!$P$1+1+MONTH(B153)))</f>
        <v>1</v>
      </c>
      <c r="L153" s="517" t="s">
        <v>407</v>
      </c>
    </row>
    <row r="154" spans="1:12" ht="60" x14ac:dyDescent="0.2">
      <c r="A154" s="548">
        <v>150</v>
      </c>
      <c r="B154" s="563">
        <v>44593</v>
      </c>
      <c r="C154" s="545" t="s">
        <v>468</v>
      </c>
      <c r="D154" s="545" t="s">
        <v>468</v>
      </c>
      <c r="E154" s="556">
        <v>22500</v>
      </c>
      <c r="F154" s="550" t="s">
        <v>468</v>
      </c>
      <c r="G154" s="545" t="s">
        <v>866</v>
      </c>
      <c r="H154" s="558" t="s">
        <v>750</v>
      </c>
      <c r="I154" s="545" t="s">
        <v>1254</v>
      </c>
      <c r="J154" s="278" t="str">
        <f t="shared" si="3"/>
        <v>Gastos_custeados_por_captação</v>
      </c>
      <c r="K154" s="268">
        <f>IF(B154="","",IF(YEAR(B154)='Diário 1º PA'!$Q$1,MONTH(B154)-'Diário 1º PA'!$P$1+1,(YEAR(B154)-'Diário 1º PA'!$Q$1)*12-'Diário 1º PA'!$P$1+1+MONTH(B154)))</f>
        <v>2</v>
      </c>
      <c r="L154" s="517" t="s">
        <v>407</v>
      </c>
    </row>
    <row r="155" spans="1:12" ht="60" x14ac:dyDescent="0.2">
      <c r="A155" s="548">
        <v>151</v>
      </c>
      <c r="B155" s="563">
        <v>44621</v>
      </c>
      <c r="C155" s="545" t="s">
        <v>468</v>
      </c>
      <c r="D155" s="545" t="s">
        <v>468</v>
      </c>
      <c r="E155" s="556">
        <v>22500</v>
      </c>
      <c r="F155" s="550" t="s">
        <v>468</v>
      </c>
      <c r="G155" s="545" t="s">
        <v>866</v>
      </c>
      <c r="H155" s="558" t="s">
        <v>750</v>
      </c>
      <c r="I155" s="545" t="s">
        <v>1254</v>
      </c>
      <c r="J155" s="278" t="str">
        <f t="shared" si="3"/>
        <v>Gastos_custeados_por_captação</v>
      </c>
      <c r="K155" s="268">
        <f>IF(B155="","",IF(YEAR(B155)='Diário 1º PA'!$Q$1,MONTH(B155)-'Diário 1º PA'!$P$1+1,(YEAR(B155)-'Diário 1º PA'!$Q$1)*12-'Diário 1º PA'!$P$1+1+MONTH(B155)))</f>
        <v>3</v>
      </c>
      <c r="L155" s="517" t="s">
        <v>407</v>
      </c>
    </row>
    <row r="156" spans="1:12" ht="72" x14ac:dyDescent="0.2">
      <c r="A156" s="548">
        <v>152</v>
      </c>
      <c r="B156" s="563">
        <v>44593</v>
      </c>
      <c r="C156" s="545" t="s">
        <v>271</v>
      </c>
      <c r="D156" s="545" t="s">
        <v>456</v>
      </c>
      <c r="E156" s="556">
        <v>450</v>
      </c>
      <c r="F156" s="550" t="s">
        <v>773</v>
      </c>
      <c r="G156" s="545" t="s">
        <v>867</v>
      </c>
      <c r="H156" s="558" t="s">
        <v>751</v>
      </c>
      <c r="I156" s="545" t="s">
        <v>1107</v>
      </c>
      <c r="J156" s="278" t="str">
        <f t="shared" si="3"/>
        <v>Gastos_Gerais</v>
      </c>
      <c r="K156" s="268">
        <f>IF(B156="","",IF(YEAR(B156)='Diário 1º PA'!$Q$1,MONTH(B156)-'Diário 1º PA'!$P$1+1,(YEAR(B156)-'Diário 1º PA'!$Q$1)*12-'Diário 1º PA'!$P$1+1+MONTH(B156)))</f>
        <v>2</v>
      </c>
      <c r="L156" s="517" t="s">
        <v>400</v>
      </c>
    </row>
    <row r="157" spans="1:12" ht="72" x14ac:dyDescent="0.2">
      <c r="A157" s="548">
        <v>153</v>
      </c>
      <c r="B157" s="563">
        <v>44621</v>
      </c>
      <c r="C157" s="545" t="s">
        <v>271</v>
      </c>
      <c r="D157" s="545" t="s">
        <v>456</v>
      </c>
      <c r="E157" s="556">
        <v>450</v>
      </c>
      <c r="F157" s="550" t="s">
        <v>773</v>
      </c>
      <c r="G157" s="545" t="s">
        <v>867</v>
      </c>
      <c r="H157" s="558" t="s">
        <v>751</v>
      </c>
      <c r="I157" s="545" t="s">
        <v>1107</v>
      </c>
      <c r="J157" s="278" t="str">
        <f t="shared" si="3"/>
        <v>Gastos_Gerais</v>
      </c>
      <c r="K157" s="268">
        <f>IF(B157="","",IF(YEAR(B157)='Diário 1º PA'!$Q$1,MONTH(B157)-'Diário 1º PA'!$P$1+1,(YEAR(B157)-'Diário 1º PA'!$Q$1)*12-'Diário 1º PA'!$P$1+1+MONTH(B157)))</f>
        <v>3</v>
      </c>
      <c r="L157" s="517" t="s">
        <v>400</v>
      </c>
    </row>
    <row r="158" spans="1:12" ht="25.5" x14ac:dyDescent="0.2">
      <c r="A158" s="548">
        <v>154</v>
      </c>
      <c r="B158" s="563">
        <v>44593</v>
      </c>
      <c r="C158" s="545" t="s">
        <v>271</v>
      </c>
      <c r="D158" s="545" t="s">
        <v>453</v>
      </c>
      <c r="E158" s="556">
        <v>120</v>
      </c>
      <c r="F158" s="550" t="s">
        <v>766</v>
      </c>
      <c r="G158" s="545" t="s">
        <v>781</v>
      </c>
      <c r="H158" s="558" t="s">
        <v>2392</v>
      </c>
      <c r="I158" s="545" t="s">
        <v>310</v>
      </c>
      <c r="J158" s="278" t="str">
        <f t="shared" si="3"/>
        <v>Gastos_Gerais</v>
      </c>
      <c r="K158" s="268">
        <f>IF(B158="","",IF(YEAR(B158)='Diário 1º PA'!$Q$1,MONTH(B158)-'Diário 1º PA'!$P$1+1,(YEAR(B158)-'Diário 1º PA'!$Q$1)*12-'Diário 1º PA'!$P$1+1+MONTH(B158)))</f>
        <v>2</v>
      </c>
      <c r="L158" s="517" t="s">
        <v>400</v>
      </c>
    </row>
    <row r="159" spans="1:12" ht="25.5" x14ac:dyDescent="0.2">
      <c r="A159" s="548">
        <v>155</v>
      </c>
      <c r="B159" s="563">
        <v>44593</v>
      </c>
      <c r="C159" s="545" t="s">
        <v>271</v>
      </c>
      <c r="D159" s="545" t="s">
        <v>453</v>
      </c>
      <c r="E159" s="556">
        <v>17.399999999999999</v>
      </c>
      <c r="F159" s="550" t="s">
        <v>766</v>
      </c>
      <c r="G159" s="545" t="s">
        <v>1572</v>
      </c>
      <c r="H159" s="558" t="s">
        <v>2393</v>
      </c>
      <c r="I159" s="545" t="s">
        <v>310</v>
      </c>
      <c r="J159" s="278" t="str">
        <f t="shared" si="3"/>
        <v>Gastos_Gerais</v>
      </c>
      <c r="K159" s="268">
        <f>IF(B159="","",IF(YEAR(B159)='Diário 1º PA'!$Q$1,MONTH(B159)-'Diário 1º PA'!$P$1+1,(YEAR(B159)-'Diário 1º PA'!$Q$1)*12-'Diário 1º PA'!$P$1+1+MONTH(B159)))</f>
        <v>2</v>
      </c>
      <c r="L159" s="517" t="s">
        <v>400</v>
      </c>
    </row>
    <row r="160" spans="1:12" ht="25.5" x14ac:dyDescent="0.2">
      <c r="A160" s="548">
        <v>156</v>
      </c>
      <c r="B160" s="563">
        <v>44593</v>
      </c>
      <c r="C160" s="545" t="s">
        <v>271</v>
      </c>
      <c r="D160" s="545" t="s">
        <v>453</v>
      </c>
      <c r="E160" s="556">
        <v>744</v>
      </c>
      <c r="F160" s="550" t="s">
        <v>766</v>
      </c>
      <c r="G160" s="545" t="s">
        <v>1573</v>
      </c>
      <c r="H160" s="558" t="s">
        <v>2394</v>
      </c>
      <c r="I160" s="545" t="s">
        <v>310</v>
      </c>
      <c r="J160" s="278" t="str">
        <f t="shared" si="3"/>
        <v>Gastos_Gerais</v>
      </c>
      <c r="K160" s="268">
        <f>IF(B160="","",IF(YEAR(B160)='Diário 1º PA'!$Q$1,MONTH(B160)-'Diário 1º PA'!$P$1+1,(YEAR(B160)-'Diário 1º PA'!$Q$1)*12-'Diário 1º PA'!$P$1+1+MONTH(B160)))</f>
        <v>2</v>
      </c>
      <c r="L160" s="517" t="s">
        <v>400</v>
      </c>
    </row>
    <row r="161" spans="1:12" ht="36" x14ac:dyDescent="0.2">
      <c r="A161" s="548">
        <v>157</v>
      </c>
      <c r="B161" s="563">
        <v>44562</v>
      </c>
      <c r="C161" s="545" t="s">
        <v>271</v>
      </c>
      <c r="D161" s="545" t="s">
        <v>466</v>
      </c>
      <c r="E161" s="556">
        <v>150</v>
      </c>
      <c r="F161" s="550" t="s">
        <v>768</v>
      </c>
      <c r="G161" s="545" t="s">
        <v>781</v>
      </c>
      <c r="H161" s="558" t="s">
        <v>2429</v>
      </c>
      <c r="I161" s="545" t="s">
        <v>310</v>
      </c>
      <c r="J161" s="278" t="str">
        <f t="shared" si="3"/>
        <v>Gastos_Gerais</v>
      </c>
      <c r="K161" s="268">
        <f>IF(B161="","",IF(YEAR(B161)='Diário 1º PA'!$Q$1,MONTH(B161)-'Diário 1º PA'!$P$1+1,(YEAR(B161)-'Diário 1º PA'!$Q$1)*12-'Diário 1º PA'!$P$1+1+MONTH(B161)))</f>
        <v>1</v>
      </c>
      <c r="L161" s="517" t="s">
        <v>400</v>
      </c>
    </row>
    <row r="162" spans="1:12" ht="36" x14ac:dyDescent="0.2">
      <c r="A162" s="548">
        <v>158</v>
      </c>
      <c r="B162" s="563">
        <v>44562</v>
      </c>
      <c r="C162" s="545" t="s">
        <v>271</v>
      </c>
      <c r="D162" s="545" t="s">
        <v>466</v>
      </c>
      <c r="E162" s="556">
        <v>57.45</v>
      </c>
      <c r="F162" s="550" t="s">
        <v>768</v>
      </c>
      <c r="G162" s="545" t="s">
        <v>1573</v>
      </c>
      <c r="H162" s="558" t="s">
        <v>2430</v>
      </c>
      <c r="I162" s="545" t="s">
        <v>310</v>
      </c>
      <c r="J162" s="278" t="str">
        <f t="shared" si="3"/>
        <v>Gastos_Gerais</v>
      </c>
      <c r="K162" s="268">
        <f>IF(B162="","",IF(YEAR(B162)='Diário 1º PA'!$Q$1,MONTH(B162)-'Diário 1º PA'!$P$1+1,(YEAR(B162)-'Diário 1º PA'!$Q$1)*12-'Diário 1º PA'!$P$1+1+MONTH(B162)))</f>
        <v>1</v>
      </c>
      <c r="L162" s="517" t="s">
        <v>400</v>
      </c>
    </row>
    <row r="163" spans="1:12" ht="36" x14ac:dyDescent="0.2">
      <c r="A163" s="548">
        <v>159</v>
      </c>
      <c r="B163" s="563">
        <v>44562</v>
      </c>
      <c r="C163" s="545" t="s">
        <v>271</v>
      </c>
      <c r="D163" s="545" t="s">
        <v>466</v>
      </c>
      <c r="E163" s="556">
        <v>930</v>
      </c>
      <c r="F163" s="550" t="s">
        <v>768</v>
      </c>
      <c r="G163" s="545" t="s">
        <v>781</v>
      </c>
      <c r="H163" s="558" t="s">
        <v>2431</v>
      </c>
      <c r="I163" s="545" t="s">
        <v>310</v>
      </c>
      <c r="J163" s="278" t="str">
        <f t="shared" si="3"/>
        <v>Gastos_Gerais</v>
      </c>
      <c r="K163" s="268">
        <f>IF(B163="","",IF(YEAR(B163)='Diário 1º PA'!$Q$1,MONTH(B163)-'Diário 1º PA'!$P$1+1,(YEAR(B163)-'Diário 1º PA'!$Q$1)*12-'Diário 1º PA'!$P$1+1+MONTH(B163)))</f>
        <v>1</v>
      </c>
      <c r="L163" s="517" t="s">
        <v>400</v>
      </c>
    </row>
    <row r="164" spans="1:12" ht="60" x14ac:dyDescent="0.2">
      <c r="A164" s="548">
        <v>160</v>
      </c>
      <c r="B164" s="563">
        <v>44562</v>
      </c>
      <c r="C164" s="545" t="s">
        <v>468</v>
      </c>
      <c r="D164" s="545" t="s">
        <v>468</v>
      </c>
      <c r="E164" s="556">
        <v>1000</v>
      </c>
      <c r="F164" s="550" t="s">
        <v>468</v>
      </c>
      <c r="G164" s="545" t="s">
        <v>868</v>
      </c>
      <c r="H164" s="558" t="s">
        <v>757</v>
      </c>
      <c r="I164" s="545" t="s">
        <v>1260</v>
      </c>
      <c r="J164" s="278" t="str">
        <f t="shared" si="3"/>
        <v>Gastos_custeados_por_captação</v>
      </c>
      <c r="K164" s="268">
        <f>IF(B164="","",IF(YEAR(B164)='Diário 1º PA'!$Q$1,MONTH(B164)-'Diário 1º PA'!$P$1+1,(YEAR(B164)-'Diário 1º PA'!$Q$1)*12-'Diário 1º PA'!$P$1+1+MONTH(B164)))</f>
        <v>1</v>
      </c>
      <c r="L164" s="517" t="s">
        <v>404</v>
      </c>
    </row>
    <row r="165" spans="1:12" ht="72" x14ac:dyDescent="0.2">
      <c r="A165" s="548">
        <v>161</v>
      </c>
      <c r="B165" s="563">
        <v>44621</v>
      </c>
      <c r="C165" s="545" t="s">
        <v>468</v>
      </c>
      <c r="D165" s="545" t="s">
        <v>468</v>
      </c>
      <c r="E165" s="556">
        <f>1824-1276.8</f>
        <v>547.20000000000005</v>
      </c>
      <c r="F165" s="550" t="s">
        <v>468</v>
      </c>
      <c r="G165" s="545" t="s">
        <v>869</v>
      </c>
      <c r="H165" s="558" t="s">
        <v>758</v>
      </c>
      <c r="I165" s="545" t="s">
        <v>1261</v>
      </c>
      <c r="J165" s="278" t="str">
        <f t="shared" si="3"/>
        <v>Gastos_custeados_por_captação</v>
      </c>
      <c r="K165" s="268">
        <f>IF(B165="","",IF(YEAR(B165)='Diário 1º PA'!$Q$1,MONTH(B165)-'Diário 1º PA'!$P$1+1,(YEAR(B165)-'Diário 1º PA'!$Q$1)*12-'Diário 1º PA'!$P$1+1+MONTH(B165)))</f>
        <v>3</v>
      </c>
      <c r="L165" s="517" t="s">
        <v>404</v>
      </c>
    </row>
    <row r="166" spans="1:12" ht="72" x14ac:dyDescent="0.2">
      <c r="A166" s="548">
        <v>162</v>
      </c>
      <c r="B166" s="563">
        <v>44621</v>
      </c>
      <c r="C166" s="545" t="s">
        <v>468</v>
      </c>
      <c r="D166" s="545" t="s">
        <v>468</v>
      </c>
      <c r="E166" s="556">
        <f>1824-1276.8</f>
        <v>547.20000000000005</v>
      </c>
      <c r="F166" s="550" t="s">
        <v>468</v>
      </c>
      <c r="G166" s="545" t="s">
        <v>870</v>
      </c>
      <c r="H166" s="558" t="s">
        <v>758</v>
      </c>
      <c r="I166" s="545" t="s">
        <v>1262</v>
      </c>
      <c r="J166" s="278" t="str">
        <f t="shared" si="3"/>
        <v>Gastos_custeados_por_captação</v>
      </c>
      <c r="K166" s="268">
        <f>IF(B166="","",IF(YEAR(B166)='Diário 1º PA'!$Q$1,MONTH(B166)-'Diário 1º PA'!$P$1+1,(YEAR(B166)-'Diário 1º PA'!$Q$1)*12-'Diário 1º PA'!$P$1+1+MONTH(B166)))</f>
        <v>3</v>
      </c>
      <c r="L166" s="517" t="s">
        <v>404</v>
      </c>
    </row>
    <row r="167" spans="1:12" ht="36" x14ac:dyDescent="0.2">
      <c r="A167" s="548">
        <v>163</v>
      </c>
      <c r="B167" s="563">
        <v>44562</v>
      </c>
      <c r="C167" s="545" t="s">
        <v>271</v>
      </c>
      <c r="D167" s="545" t="s">
        <v>456</v>
      </c>
      <c r="E167" s="556">
        <v>97.2</v>
      </c>
      <c r="F167" s="550" t="s">
        <v>774</v>
      </c>
      <c r="G167" s="545" t="s">
        <v>1265</v>
      </c>
      <c r="H167" s="558" t="s">
        <v>1264</v>
      </c>
      <c r="I167" s="545" t="s">
        <v>1266</v>
      </c>
      <c r="J167" s="278" t="str">
        <f t="shared" si="3"/>
        <v>Gastos_Gerais</v>
      </c>
      <c r="K167" s="268">
        <f>IF(B167="","",IF(YEAR(B167)='Diário 1º PA'!$Q$1,MONTH(B167)-'Diário 1º PA'!$P$1+1,(YEAR(B167)-'Diário 1º PA'!$Q$1)*12-'Diário 1º PA'!$P$1+1+MONTH(B167)))</f>
        <v>1</v>
      </c>
      <c r="L167" s="517" t="s">
        <v>400</v>
      </c>
    </row>
    <row r="168" spans="1:12" ht="36" x14ac:dyDescent="0.2">
      <c r="A168" s="548">
        <v>164</v>
      </c>
      <c r="B168" s="563">
        <v>44593</v>
      </c>
      <c r="C168" s="545" t="s">
        <v>271</v>
      </c>
      <c r="D168" s="545" t="s">
        <v>456</v>
      </c>
      <c r="E168" s="556">
        <v>97.2</v>
      </c>
      <c r="F168" s="550" t="s">
        <v>774</v>
      </c>
      <c r="G168" s="545" t="s">
        <v>1265</v>
      </c>
      <c r="H168" s="558" t="s">
        <v>1264</v>
      </c>
      <c r="I168" s="545" t="s">
        <v>1266</v>
      </c>
      <c r="J168" s="278" t="str">
        <f t="shared" si="3"/>
        <v>Gastos_Gerais</v>
      </c>
      <c r="K168" s="268">
        <f>IF(B168="","",IF(YEAR(B168)='Diário 1º PA'!$Q$1,MONTH(B168)-'Diário 1º PA'!$P$1+1,(YEAR(B168)-'Diário 1º PA'!$Q$1)*12-'Diário 1º PA'!$P$1+1+MONTH(B168)))</f>
        <v>2</v>
      </c>
      <c r="L168" s="517" t="s">
        <v>400</v>
      </c>
    </row>
    <row r="169" spans="1:12" ht="96" x14ac:dyDescent="0.2">
      <c r="A169" s="548">
        <v>165</v>
      </c>
      <c r="B169" s="563">
        <v>44562</v>
      </c>
      <c r="C169" s="545" t="s">
        <v>468</v>
      </c>
      <c r="D169" s="545" t="s">
        <v>468</v>
      </c>
      <c r="E169" s="556">
        <f>1536-1075.2</f>
        <v>460.79999999999995</v>
      </c>
      <c r="F169" s="550" t="s">
        <v>468</v>
      </c>
      <c r="G169" s="545" t="s">
        <v>1355</v>
      </c>
      <c r="H169" s="558" t="s">
        <v>3562</v>
      </c>
      <c r="I169" s="545" t="s">
        <v>1356</v>
      </c>
      <c r="J169" s="278" t="str">
        <f t="shared" si="3"/>
        <v>Gastos_custeados_por_captação</v>
      </c>
      <c r="K169" s="268">
        <f>IF(B169="","",IF(YEAR(B169)='Diário 1º PA'!$Q$1,MONTH(B169)-'Diário 1º PA'!$P$1+1,(YEAR(B169)-'Diário 1º PA'!$Q$1)*12-'Diário 1º PA'!$P$1+1+MONTH(B169)))</f>
        <v>1</v>
      </c>
      <c r="L169" s="517" t="s">
        <v>404</v>
      </c>
    </row>
    <row r="170" spans="1:12" ht="60" x14ac:dyDescent="0.2">
      <c r="A170" s="548">
        <v>166</v>
      </c>
      <c r="B170" s="563">
        <v>44621</v>
      </c>
      <c r="C170" s="545" t="s">
        <v>468</v>
      </c>
      <c r="D170" s="545" t="s">
        <v>468</v>
      </c>
      <c r="E170" s="556">
        <f>1440-1008</f>
        <v>432</v>
      </c>
      <c r="F170" s="550" t="s">
        <v>468</v>
      </c>
      <c r="G170" s="545" t="s">
        <v>1359</v>
      </c>
      <c r="H170" s="558" t="s">
        <v>1363</v>
      </c>
      <c r="I170" s="545" t="s">
        <v>1358</v>
      </c>
      <c r="J170" s="278" t="str">
        <f t="shared" si="3"/>
        <v>Gastos_custeados_por_captação</v>
      </c>
      <c r="K170" s="268">
        <f>IF(B170="","",IF(YEAR(B170)='Diário 1º PA'!$Q$1,MONTH(B170)-'Diário 1º PA'!$P$1+1,(YEAR(B170)-'Diário 1º PA'!$Q$1)*12-'Diário 1º PA'!$P$1+1+MONTH(B170)))</f>
        <v>3</v>
      </c>
      <c r="L170" s="517" t="s">
        <v>404</v>
      </c>
    </row>
    <row r="171" spans="1:12" ht="72" x14ac:dyDescent="0.2">
      <c r="A171" s="548">
        <v>167</v>
      </c>
      <c r="B171" s="563">
        <v>44621</v>
      </c>
      <c r="C171" s="545" t="s">
        <v>468</v>
      </c>
      <c r="D171" s="545" t="s">
        <v>468</v>
      </c>
      <c r="E171" s="556">
        <f>1440-1008</f>
        <v>432</v>
      </c>
      <c r="F171" s="550" t="s">
        <v>468</v>
      </c>
      <c r="G171" s="545" t="s">
        <v>1361</v>
      </c>
      <c r="H171" s="558" t="s">
        <v>1360</v>
      </c>
      <c r="I171" s="545" t="s">
        <v>1362</v>
      </c>
      <c r="J171" s="278" t="str">
        <f t="shared" si="3"/>
        <v>Gastos_custeados_por_captação</v>
      </c>
      <c r="K171" s="268">
        <f>IF(B171="","",IF(YEAR(B171)='Diário 1º PA'!$Q$1,MONTH(B171)-'Diário 1º PA'!$P$1+1,(YEAR(B171)-'Diário 1º PA'!$Q$1)*12-'Diário 1º PA'!$P$1+1+MONTH(B171)))</f>
        <v>3</v>
      </c>
      <c r="L171" s="517" t="s">
        <v>404</v>
      </c>
    </row>
    <row r="172" spans="1:12" ht="72" x14ac:dyDescent="0.2">
      <c r="A172" s="548">
        <v>168</v>
      </c>
      <c r="B172" s="563">
        <v>44621</v>
      </c>
      <c r="C172" s="545" t="s">
        <v>468</v>
      </c>
      <c r="D172" s="545" t="s">
        <v>468</v>
      </c>
      <c r="E172" s="556">
        <f>1920-1344</f>
        <v>576</v>
      </c>
      <c r="F172" s="550" t="s">
        <v>468</v>
      </c>
      <c r="G172" s="545" t="s">
        <v>3146</v>
      </c>
      <c r="H172" s="608" t="s">
        <v>3127</v>
      </c>
      <c r="I172" s="609" t="s">
        <v>1152</v>
      </c>
      <c r="J172" s="278" t="str">
        <f t="shared" si="3"/>
        <v>Gastos_custeados_por_captação</v>
      </c>
      <c r="K172" s="268">
        <f>IF(B172="","",IF(YEAR(B172)='Diário 1º PA'!$Q$1,MONTH(B172)-'Diário 1º PA'!$P$1+1,(YEAR(B172)-'Diário 1º PA'!$Q$1)*12-'Diário 1º PA'!$P$1+1+MONTH(B172)))</f>
        <v>3</v>
      </c>
      <c r="L172" s="517" t="s">
        <v>404</v>
      </c>
    </row>
    <row r="173" spans="1:12" ht="84" x14ac:dyDescent="0.2">
      <c r="A173" s="548">
        <v>169</v>
      </c>
      <c r="B173" s="563">
        <v>44621</v>
      </c>
      <c r="C173" s="545" t="s">
        <v>468</v>
      </c>
      <c r="D173" s="545" t="s">
        <v>468</v>
      </c>
      <c r="E173" s="556">
        <f>1440-1008</f>
        <v>432</v>
      </c>
      <c r="F173" s="550" t="s">
        <v>468</v>
      </c>
      <c r="G173" s="545" t="s">
        <v>1364</v>
      </c>
      <c r="H173" s="558" t="s">
        <v>1366</v>
      </c>
      <c r="I173" s="545" t="s">
        <v>1365</v>
      </c>
      <c r="J173" s="278" t="str">
        <f t="shared" si="3"/>
        <v>Gastos_custeados_por_captação</v>
      </c>
      <c r="K173" s="268">
        <f>IF(B173="","",IF(YEAR(B173)='Diário 1º PA'!$Q$1,MONTH(B173)-'Diário 1º PA'!$P$1+1,(YEAR(B173)-'Diário 1º PA'!$Q$1)*12-'Diário 1º PA'!$P$1+1+MONTH(B173)))</f>
        <v>3</v>
      </c>
      <c r="L173" s="517" t="s">
        <v>404</v>
      </c>
    </row>
    <row r="174" spans="1:12" ht="63.75" x14ac:dyDescent="0.2">
      <c r="A174" s="548">
        <v>170</v>
      </c>
      <c r="B174" s="563">
        <v>44562</v>
      </c>
      <c r="C174" s="545" t="s">
        <v>468</v>
      </c>
      <c r="D174" s="545" t="s">
        <v>468</v>
      </c>
      <c r="E174" s="556">
        <v>1000</v>
      </c>
      <c r="F174" s="550" t="s">
        <v>468</v>
      </c>
      <c r="G174" s="545" t="s">
        <v>1368</v>
      </c>
      <c r="H174" s="558" t="s">
        <v>1367</v>
      </c>
      <c r="I174" s="545" t="s">
        <v>1369</v>
      </c>
      <c r="J174" s="278" t="str">
        <f t="shared" si="3"/>
        <v>Gastos_custeados_por_captação</v>
      </c>
      <c r="K174" s="268">
        <f>IF(B174="","",IF(YEAR(B174)='Diário 1º PA'!$Q$1,MONTH(B174)-'Diário 1º PA'!$P$1+1,(YEAR(B174)-'Diário 1º PA'!$Q$1)*12-'Diário 1º PA'!$P$1+1+MONTH(B174)))</f>
        <v>1</v>
      </c>
      <c r="L174" s="517" t="s">
        <v>402</v>
      </c>
    </row>
    <row r="175" spans="1:12" ht="36" x14ac:dyDescent="0.2">
      <c r="A175" s="548">
        <v>171</v>
      </c>
      <c r="B175" s="563">
        <v>44562</v>
      </c>
      <c r="C175" s="545" t="s">
        <v>271</v>
      </c>
      <c r="D175" s="545" t="s">
        <v>456</v>
      </c>
      <c r="E175" s="556">
        <f>3000+6000</f>
        <v>9000</v>
      </c>
      <c r="F175" s="550" t="s">
        <v>772</v>
      </c>
      <c r="G175" s="545" t="s">
        <v>1398</v>
      </c>
      <c r="H175" s="558" t="s">
        <v>1397</v>
      </c>
      <c r="I175" s="545" t="s">
        <v>1399</v>
      </c>
      <c r="J175" s="278" t="str">
        <f t="shared" si="3"/>
        <v>Gastos_Gerais</v>
      </c>
      <c r="K175" s="268">
        <f>IF(B175="","",IF(YEAR(B175)='Diário 1º PA'!$Q$1,MONTH(B175)-'Diário 1º PA'!$P$1+1,(YEAR(B175)-'Diário 1º PA'!$Q$1)*12-'Diário 1º PA'!$P$1+1+MONTH(B175)))</f>
        <v>1</v>
      </c>
      <c r="L175" s="517" t="s">
        <v>400</v>
      </c>
    </row>
    <row r="176" spans="1:12" ht="51" x14ac:dyDescent="0.2">
      <c r="A176" s="548">
        <v>172</v>
      </c>
      <c r="B176" s="563">
        <v>44562</v>
      </c>
      <c r="C176" s="545" t="s">
        <v>468</v>
      </c>
      <c r="D176" s="545" t="s">
        <v>468</v>
      </c>
      <c r="E176" s="556">
        <v>9376.5</v>
      </c>
      <c r="F176" s="550" t="s">
        <v>468</v>
      </c>
      <c r="G176" s="545" t="s">
        <v>1401</v>
      </c>
      <c r="H176" s="558" t="s">
        <v>1402</v>
      </c>
      <c r="I176" s="545" t="s">
        <v>1400</v>
      </c>
      <c r="J176" s="278" t="str">
        <f t="shared" si="3"/>
        <v>Gastos_custeados_por_captação</v>
      </c>
      <c r="K176" s="268">
        <f>IF(B176="","",IF(YEAR(B176)='Diário 1º PA'!$Q$1,MONTH(B176)-'Diário 1º PA'!$P$1+1,(YEAR(B176)-'Diário 1º PA'!$Q$1)*12-'Diário 1º PA'!$P$1+1+MONTH(B176)))</f>
        <v>1</v>
      </c>
      <c r="L176" s="517" t="s">
        <v>404</v>
      </c>
    </row>
    <row r="177" spans="1:12" ht="36" x14ac:dyDescent="0.2">
      <c r="A177" s="548">
        <v>173</v>
      </c>
      <c r="B177" s="563">
        <v>44593</v>
      </c>
      <c r="C177" s="545" t="s">
        <v>271</v>
      </c>
      <c r="D177" s="545" t="s">
        <v>178</v>
      </c>
      <c r="E177" s="556">
        <v>2194.5</v>
      </c>
      <c r="F177" s="550" t="s">
        <v>766</v>
      </c>
      <c r="G177" s="545" t="s">
        <v>1401</v>
      </c>
      <c r="H177" s="558" t="s">
        <v>3302</v>
      </c>
      <c r="I177" s="545" t="s">
        <v>1400</v>
      </c>
      <c r="J177" s="278" t="str">
        <f t="shared" si="3"/>
        <v>Gastos_Gerais</v>
      </c>
      <c r="K177" s="268">
        <f>IF(B177="","",IF(YEAR(B177)='Diário 1º PA'!$Q$1,MONTH(B177)-'Diário 1º PA'!$P$1+1,(YEAR(B177)-'Diário 1º PA'!$Q$1)*12-'Diário 1º PA'!$P$1+1+MONTH(B177)))</f>
        <v>2</v>
      </c>
      <c r="L177" s="517" t="s">
        <v>400</v>
      </c>
    </row>
    <row r="178" spans="1:12" ht="38.25" x14ac:dyDescent="0.2">
      <c r="A178" s="548">
        <v>174</v>
      </c>
      <c r="B178" s="563">
        <v>44593</v>
      </c>
      <c r="C178" s="545" t="s">
        <v>468</v>
      </c>
      <c r="D178" s="545" t="s">
        <v>468</v>
      </c>
      <c r="E178" s="556">
        <v>735.9</v>
      </c>
      <c r="F178" s="550" t="s">
        <v>468</v>
      </c>
      <c r="G178" s="545" t="s">
        <v>1566</v>
      </c>
      <c r="H178" s="558" t="s">
        <v>1568</v>
      </c>
      <c r="I178" s="545" t="s">
        <v>1567</v>
      </c>
      <c r="J178" s="278" t="str">
        <f t="shared" si="3"/>
        <v>Gastos_custeados_por_captação</v>
      </c>
      <c r="K178" s="268">
        <f>IF(B178="","",IF(YEAR(B178)='Diário 1º PA'!$Q$1,MONTH(B178)-'Diário 1º PA'!$P$1+1,(YEAR(B178)-'Diário 1º PA'!$Q$1)*12-'Diário 1º PA'!$P$1+1+MONTH(B178)))</f>
        <v>2</v>
      </c>
      <c r="L178" s="517" t="s">
        <v>408</v>
      </c>
    </row>
    <row r="179" spans="1:12" ht="38.25" x14ac:dyDescent="0.2">
      <c r="A179" s="548">
        <v>175</v>
      </c>
      <c r="B179" s="563">
        <v>44621</v>
      </c>
      <c r="C179" s="545" t="s">
        <v>468</v>
      </c>
      <c r="D179" s="545" t="s">
        <v>468</v>
      </c>
      <c r="E179" s="556">
        <v>735.9</v>
      </c>
      <c r="F179" s="550" t="s">
        <v>468</v>
      </c>
      <c r="G179" s="545" t="s">
        <v>1566</v>
      </c>
      <c r="H179" s="558" t="s">
        <v>1568</v>
      </c>
      <c r="I179" s="545" t="s">
        <v>1567</v>
      </c>
      <c r="J179" s="278" t="str">
        <f t="shared" si="3"/>
        <v>Gastos_custeados_por_captação</v>
      </c>
      <c r="K179" s="268">
        <f>IF(B179="","",IF(YEAR(B179)='Diário 1º PA'!$Q$1,MONTH(B179)-'Diário 1º PA'!$P$1+1,(YEAR(B179)-'Diário 1º PA'!$Q$1)*12-'Diário 1º PA'!$P$1+1+MONTH(B179)))</f>
        <v>3</v>
      </c>
      <c r="L179" s="517" t="s">
        <v>408</v>
      </c>
    </row>
    <row r="180" spans="1:12" ht="25.5" x14ac:dyDescent="0.2">
      <c r="A180" s="548">
        <v>176</v>
      </c>
      <c r="B180" s="563">
        <v>44621</v>
      </c>
      <c r="C180" s="545" t="s">
        <v>271</v>
      </c>
      <c r="D180" s="545" t="s">
        <v>297</v>
      </c>
      <c r="E180" s="556">
        <v>342</v>
      </c>
      <c r="F180" s="550" t="s">
        <v>309</v>
      </c>
      <c r="G180" s="545" t="s">
        <v>1595</v>
      </c>
      <c r="H180" s="558" t="s">
        <v>1597</v>
      </c>
      <c r="I180" s="545" t="s">
        <v>1596</v>
      </c>
      <c r="J180" s="278" t="str">
        <f t="shared" si="3"/>
        <v>Gastos_Gerais</v>
      </c>
      <c r="K180" s="268">
        <f>IF(B180="","",IF(YEAR(B180)='Diário 1º PA'!$Q$1,MONTH(B180)-'Diário 1º PA'!$P$1+1,(YEAR(B180)-'Diário 1º PA'!$Q$1)*12-'Diário 1º PA'!$P$1+1+MONTH(B180)))</f>
        <v>3</v>
      </c>
      <c r="L180" s="517" t="s">
        <v>400</v>
      </c>
    </row>
    <row r="181" spans="1:12" ht="36" x14ac:dyDescent="0.2">
      <c r="A181" s="548">
        <v>177</v>
      </c>
      <c r="B181" s="563">
        <v>44593</v>
      </c>
      <c r="C181" s="545" t="s">
        <v>271</v>
      </c>
      <c r="D181" s="545" t="s">
        <v>453</v>
      </c>
      <c r="E181" s="556">
        <v>33.42</v>
      </c>
      <c r="F181" s="550" t="s">
        <v>771</v>
      </c>
      <c r="G181" s="545" t="s">
        <v>1573</v>
      </c>
      <c r="H181" s="558" t="s">
        <v>2398</v>
      </c>
      <c r="I181" s="545" t="s">
        <v>310</v>
      </c>
      <c r="J181" s="278" t="str">
        <f t="shared" si="3"/>
        <v>Gastos_Gerais</v>
      </c>
      <c r="K181" s="268">
        <f>IF(B181="","",IF(YEAR(B181)='Diário 1º PA'!$Q$1,MONTH(B181)-'Diário 1º PA'!$P$1+1,(YEAR(B181)-'Diário 1º PA'!$Q$1)*12-'Diário 1º PA'!$P$1+1+MONTH(B181)))</f>
        <v>2</v>
      </c>
      <c r="L181" s="517" t="s">
        <v>400</v>
      </c>
    </row>
    <row r="182" spans="1:12" ht="36" x14ac:dyDescent="0.2">
      <c r="A182" s="548">
        <v>178</v>
      </c>
      <c r="B182" s="563">
        <v>44593</v>
      </c>
      <c r="C182" s="545" t="s">
        <v>271</v>
      </c>
      <c r="D182" s="545" t="s">
        <v>453</v>
      </c>
      <c r="E182" s="556">
        <v>818.4</v>
      </c>
      <c r="F182" s="550" t="s">
        <v>771</v>
      </c>
      <c r="G182" s="545" t="s">
        <v>1573</v>
      </c>
      <c r="H182" s="558" t="s">
        <v>2399</v>
      </c>
      <c r="I182" s="545" t="s">
        <v>310</v>
      </c>
      <c r="J182" s="278" t="str">
        <f t="shared" si="3"/>
        <v>Gastos_Gerais</v>
      </c>
      <c r="K182" s="268">
        <f>IF(B182="","",IF(YEAR(B182)='Diário 1º PA'!$Q$1,MONTH(B182)-'Diário 1º PA'!$P$1+1,(YEAR(B182)-'Diário 1º PA'!$Q$1)*12-'Diário 1º PA'!$P$1+1+MONTH(B182)))</f>
        <v>2</v>
      </c>
      <c r="L182" s="517" t="s">
        <v>400</v>
      </c>
    </row>
    <row r="183" spans="1:12" ht="60" x14ac:dyDescent="0.2">
      <c r="A183" s="548">
        <v>179</v>
      </c>
      <c r="B183" s="563">
        <v>44621</v>
      </c>
      <c r="C183" s="545" t="s">
        <v>271</v>
      </c>
      <c r="D183" s="545" t="s">
        <v>453</v>
      </c>
      <c r="E183" s="556">
        <v>3168</v>
      </c>
      <c r="F183" s="550" t="s">
        <v>771</v>
      </c>
      <c r="G183" s="545" t="s">
        <v>1655</v>
      </c>
      <c r="H183" s="558" t="s">
        <v>1656</v>
      </c>
      <c r="I183" s="545" t="s">
        <v>1657</v>
      </c>
      <c r="J183" s="278" t="str">
        <f t="shared" si="3"/>
        <v>Gastos_Gerais</v>
      </c>
      <c r="K183" s="268">
        <f>IF(B183="","",IF(YEAR(B183)='Diário 1º PA'!$Q$1,MONTH(B183)-'Diário 1º PA'!$P$1+1,(YEAR(B183)-'Diário 1º PA'!$Q$1)*12-'Diário 1º PA'!$P$1+1+MONTH(B183)))</f>
        <v>3</v>
      </c>
      <c r="L183" s="517" t="s">
        <v>400</v>
      </c>
    </row>
    <row r="184" spans="1:12" ht="36" x14ac:dyDescent="0.2">
      <c r="A184" s="548">
        <v>180</v>
      </c>
      <c r="B184" s="563">
        <v>44621</v>
      </c>
      <c r="C184" s="545" t="s">
        <v>271</v>
      </c>
      <c r="D184" s="545" t="s">
        <v>92</v>
      </c>
      <c r="E184" s="556">
        <v>250</v>
      </c>
      <c r="F184" s="550" t="s">
        <v>309</v>
      </c>
      <c r="G184" s="545" t="s">
        <v>1708</v>
      </c>
      <c r="H184" s="558" t="s">
        <v>1709</v>
      </c>
      <c r="I184" s="545" t="s">
        <v>1118</v>
      </c>
      <c r="J184" s="278" t="str">
        <f t="shared" si="3"/>
        <v>Gastos_Gerais</v>
      </c>
      <c r="K184" s="268">
        <f>IF(B184="","",IF(YEAR(B184)='Diário 1º PA'!$Q$1,MONTH(B184)-'Diário 1º PA'!$P$1+1,(YEAR(B184)-'Diário 1º PA'!$Q$1)*12-'Diário 1º PA'!$P$1+1+MONTH(B184)))</f>
        <v>3</v>
      </c>
      <c r="L184" s="517" t="s">
        <v>400</v>
      </c>
    </row>
    <row r="185" spans="1:12" ht="60" x14ac:dyDescent="0.2">
      <c r="A185" s="548">
        <v>181</v>
      </c>
      <c r="B185" s="563">
        <v>44593</v>
      </c>
      <c r="C185" s="545" t="s">
        <v>468</v>
      </c>
      <c r="D185" s="545" t="s">
        <v>468</v>
      </c>
      <c r="E185" s="556">
        <v>156</v>
      </c>
      <c r="F185" s="550" t="s">
        <v>468</v>
      </c>
      <c r="G185" s="545" t="s">
        <v>1711</v>
      </c>
      <c r="H185" s="558" t="s">
        <v>1712</v>
      </c>
      <c r="I185" s="545" t="s">
        <v>1710</v>
      </c>
      <c r="J185" s="278" t="str">
        <f t="shared" si="3"/>
        <v>Gastos_custeados_por_captação</v>
      </c>
      <c r="K185" s="268">
        <f>IF(B185="","",IF(YEAR(B185)='Diário 1º PA'!$Q$1,MONTH(B185)-'Diário 1º PA'!$P$1+1,(YEAR(B185)-'Diário 1º PA'!$Q$1)*12-'Diário 1º PA'!$P$1+1+MONTH(B185)))</f>
        <v>2</v>
      </c>
      <c r="L185" s="517" t="s">
        <v>407</v>
      </c>
    </row>
    <row r="186" spans="1:12" ht="36" x14ac:dyDescent="0.2">
      <c r="A186" s="548">
        <v>182</v>
      </c>
      <c r="B186" s="563">
        <v>44593</v>
      </c>
      <c r="C186" s="545" t="s">
        <v>271</v>
      </c>
      <c r="D186" s="545" t="s">
        <v>453</v>
      </c>
      <c r="E186" s="556">
        <v>545.6</v>
      </c>
      <c r="F186" s="550" t="s">
        <v>771</v>
      </c>
      <c r="G186" s="545" t="s">
        <v>1573</v>
      </c>
      <c r="H186" s="558" t="s">
        <v>2401</v>
      </c>
      <c r="I186" s="545"/>
      <c r="J186" s="278" t="str">
        <f t="shared" si="3"/>
        <v>Gastos_Gerais</v>
      </c>
      <c r="K186" s="268">
        <f>IF(B186="","",IF(YEAR(B186)='Diário 1º PA'!$Q$1,MONTH(B186)-'Diário 1º PA'!$P$1+1,(YEAR(B186)-'Diário 1º PA'!$Q$1)*12-'Diário 1º PA'!$P$1+1+MONTH(B186)))</f>
        <v>2</v>
      </c>
      <c r="L186" s="517" t="s">
        <v>400</v>
      </c>
    </row>
    <row r="187" spans="1:12" ht="60" x14ac:dyDescent="0.2">
      <c r="A187" s="548">
        <v>183</v>
      </c>
      <c r="B187" s="563">
        <v>44621</v>
      </c>
      <c r="C187" s="545" t="s">
        <v>271</v>
      </c>
      <c r="D187" s="545" t="s">
        <v>453</v>
      </c>
      <c r="E187" s="556">
        <v>2112</v>
      </c>
      <c r="F187" s="550" t="s">
        <v>771</v>
      </c>
      <c r="G187" s="545" t="s">
        <v>1714</v>
      </c>
      <c r="H187" s="558" t="s">
        <v>1713</v>
      </c>
      <c r="I187" s="545" t="s">
        <v>1148</v>
      </c>
      <c r="J187" s="278" t="str">
        <f t="shared" si="3"/>
        <v>Gastos_Gerais</v>
      </c>
      <c r="K187" s="268">
        <f>IF(B187="","",IF(YEAR(B187)='Diário 1º PA'!$Q$1,MONTH(B187)-'Diário 1º PA'!$P$1+1,(YEAR(B187)-'Diário 1º PA'!$Q$1)*12-'Diário 1º PA'!$P$1+1+MONTH(B187)))</f>
        <v>3</v>
      </c>
      <c r="L187" s="517" t="s">
        <v>400</v>
      </c>
    </row>
    <row r="188" spans="1:12" ht="51" x14ac:dyDescent="0.2">
      <c r="A188" s="548">
        <v>184</v>
      </c>
      <c r="B188" s="563">
        <v>44593</v>
      </c>
      <c r="C188" s="545" t="s">
        <v>468</v>
      </c>
      <c r="D188" s="545" t="s">
        <v>468</v>
      </c>
      <c r="E188" s="556">
        <f>2304-1612.8</f>
        <v>691.2</v>
      </c>
      <c r="F188" s="550" t="s">
        <v>468</v>
      </c>
      <c r="G188" s="545" t="s">
        <v>1717</v>
      </c>
      <c r="H188" s="558" t="s">
        <v>1718</v>
      </c>
      <c r="I188" s="545" t="s">
        <v>1716</v>
      </c>
      <c r="J188" s="278" t="str">
        <f t="shared" si="3"/>
        <v>Gastos_custeados_por_captação</v>
      </c>
      <c r="K188" s="268">
        <f>IF(B188="","",IF(YEAR(B188)='Diário 1º PA'!$Q$1,MONTH(B188)-'Diário 1º PA'!$P$1+1,(YEAR(B188)-'Diário 1º PA'!$Q$1)*12-'Diário 1º PA'!$P$1+1+MONTH(B188)))</f>
        <v>2</v>
      </c>
      <c r="L188" s="517" t="s">
        <v>404</v>
      </c>
    </row>
    <row r="189" spans="1:12" ht="38.25" x14ac:dyDescent="0.2">
      <c r="A189" s="548">
        <v>185</v>
      </c>
      <c r="B189" s="563">
        <v>44621</v>
      </c>
      <c r="C189" s="545" t="s">
        <v>468</v>
      </c>
      <c r="D189" s="545" t="s">
        <v>468</v>
      </c>
      <c r="E189" s="556">
        <v>300</v>
      </c>
      <c r="F189" s="550" t="s">
        <v>468</v>
      </c>
      <c r="G189" s="545" t="s">
        <v>781</v>
      </c>
      <c r="H189" s="558" t="s">
        <v>3304</v>
      </c>
      <c r="I189" s="545" t="s">
        <v>310</v>
      </c>
      <c r="J189" s="278" t="str">
        <f t="shared" si="3"/>
        <v>Gastos_custeados_por_captação</v>
      </c>
      <c r="K189" s="268">
        <f>IF(B189="","",IF(YEAR(B189)='Diário 1º PA'!$Q$1,MONTH(B189)-'Diário 1º PA'!$P$1+1,(YEAR(B189)-'Diário 1º PA'!$Q$1)*12-'Diário 1º PA'!$P$1+1+MONTH(B189)))</f>
        <v>3</v>
      </c>
      <c r="L189" s="517" t="s">
        <v>408</v>
      </c>
    </row>
    <row r="190" spans="1:12" ht="25.5" x14ac:dyDescent="0.2">
      <c r="A190" s="548">
        <v>186</v>
      </c>
      <c r="B190" s="552">
        <v>44593</v>
      </c>
      <c r="C190" s="545" t="s">
        <v>271</v>
      </c>
      <c r="D190" s="545" t="s">
        <v>59</v>
      </c>
      <c r="E190" s="556">
        <v>395.25</v>
      </c>
      <c r="F190" s="550" t="s">
        <v>309</v>
      </c>
      <c r="G190" s="545" t="s">
        <v>1572</v>
      </c>
      <c r="H190" s="554" t="s">
        <v>2287</v>
      </c>
      <c r="I190" s="550" t="s">
        <v>310</v>
      </c>
      <c r="J190" s="278" t="str">
        <f t="shared" si="3"/>
        <v>Gastos_Gerais</v>
      </c>
      <c r="K190" s="268">
        <f>IF(B190="","",IF(YEAR(B190)='Diário 1º PA'!$Q$1,MONTH(B190)-'Diário 1º PA'!$P$1+1,(YEAR(B190)-'Diário 1º PA'!$Q$1)*12-'Diário 1º PA'!$P$1+1+MONTH(B190)))</f>
        <v>2</v>
      </c>
      <c r="L190" s="517" t="s">
        <v>400</v>
      </c>
    </row>
    <row r="191" spans="1:12" ht="74.25" customHeight="1" x14ac:dyDescent="0.2">
      <c r="A191" s="548">
        <v>187</v>
      </c>
      <c r="B191" s="552">
        <v>44621</v>
      </c>
      <c r="C191" s="545" t="s">
        <v>271</v>
      </c>
      <c r="D191" s="545" t="s">
        <v>59</v>
      </c>
      <c r="E191" s="556">
        <v>6255.15</v>
      </c>
      <c r="F191" s="550" t="s">
        <v>309</v>
      </c>
      <c r="G191" s="545" t="s">
        <v>3523</v>
      </c>
      <c r="H191" s="554" t="s">
        <v>1738</v>
      </c>
      <c r="I191" s="550" t="s">
        <v>941</v>
      </c>
      <c r="J191" s="278" t="str">
        <f t="shared" si="3"/>
        <v>Gastos_Gerais</v>
      </c>
      <c r="K191" s="268">
        <f>IF(B191="","",IF(YEAR(B191)='Diário 1º PA'!$Q$1,MONTH(B191)-'Diário 1º PA'!$P$1+1,(YEAR(B191)-'Diário 1º PA'!$Q$1)*12-'Diário 1º PA'!$P$1+1+MONTH(B191)))</f>
        <v>3</v>
      </c>
      <c r="L191" s="517" t="s">
        <v>400</v>
      </c>
    </row>
    <row r="192" spans="1:12" ht="36" x14ac:dyDescent="0.2">
      <c r="A192" s="548">
        <v>188</v>
      </c>
      <c r="B192" s="563">
        <v>44593</v>
      </c>
      <c r="C192" s="545" t="s">
        <v>271</v>
      </c>
      <c r="D192" s="545" t="s">
        <v>456</v>
      </c>
      <c r="E192" s="556">
        <v>260</v>
      </c>
      <c r="F192" s="550" t="s">
        <v>768</v>
      </c>
      <c r="G192" s="545" t="s">
        <v>1771</v>
      </c>
      <c r="H192" s="558" t="s">
        <v>1754</v>
      </c>
      <c r="I192" s="545" t="s">
        <v>1158</v>
      </c>
      <c r="J192" s="278" t="str">
        <f t="shared" si="3"/>
        <v>Gastos_Gerais</v>
      </c>
      <c r="K192" s="268">
        <f>IF(B192="","",IF(YEAR(B192)='Diário 1º PA'!$Q$1,MONTH(B192)-'Diário 1º PA'!$P$1+1,(YEAR(B192)-'Diário 1º PA'!$Q$1)*12-'Diário 1º PA'!$P$1+1+MONTH(B192)))</f>
        <v>2</v>
      </c>
      <c r="L192" s="517" t="s">
        <v>400</v>
      </c>
    </row>
    <row r="193" spans="1:12" ht="38.25" x14ac:dyDescent="0.2">
      <c r="A193" s="548">
        <v>189</v>
      </c>
      <c r="B193" s="563">
        <v>44562</v>
      </c>
      <c r="C193" s="545" t="s">
        <v>468</v>
      </c>
      <c r="D193" s="545" t="s">
        <v>468</v>
      </c>
      <c r="E193" s="556">
        <v>21.7</v>
      </c>
      <c r="F193" s="550" t="s">
        <v>468</v>
      </c>
      <c r="G193" s="545" t="s">
        <v>781</v>
      </c>
      <c r="H193" s="558" t="s">
        <v>2633</v>
      </c>
      <c r="I193" s="545" t="s">
        <v>310</v>
      </c>
      <c r="J193" s="278" t="str">
        <f t="shared" si="3"/>
        <v>Gastos_custeados_por_captação</v>
      </c>
      <c r="K193" s="268">
        <f>IF(B193="","",IF(YEAR(B193)='Diário 1º PA'!$Q$1,MONTH(B193)-'Diário 1º PA'!$P$1+1,(YEAR(B193)-'Diário 1º PA'!$Q$1)*12-'Diário 1º PA'!$P$1+1+MONTH(B193)))</f>
        <v>1</v>
      </c>
      <c r="L193" s="517" t="s">
        <v>408</v>
      </c>
    </row>
    <row r="194" spans="1:12" ht="51" x14ac:dyDescent="0.2">
      <c r="A194" s="548">
        <v>190</v>
      </c>
      <c r="B194" s="563">
        <v>44593</v>
      </c>
      <c r="C194" s="545" t="s">
        <v>468</v>
      </c>
      <c r="D194" s="545" t="s">
        <v>468</v>
      </c>
      <c r="E194" s="556">
        <v>336</v>
      </c>
      <c r="F194" s="550" t="s">
        <v>468</v>
      </c>
      <c r="G194" s="545" t="s">
        <v>1756</v>
      </c>
      <c r="H194" s="558" t="s">
        <v>1758</v>
      </c>
      <c r="I194" s="545" t="s">
        <v>1757</v>
      </c>
      <c r="J194" s="278" t="str">
        <f t="shared" si="3"/>
        <v>Gastos_custeados_por_captação</v>
      </c>
      <c r="K194" s="268">
        <f>IF(B194="","",IF(YEAR(B194)='Diário 1º PA'!$Q$1,MONTH(B194)-'Diário 1º PA'!$P$1+1,(YEAR(B194)-'Diário 1º PA'!$Q$1)*12-'Diário 1º PA'!$P$1+1+MONTH(B194)))</f>
        <v>2</v>
      </c>
      <c r="L194" s="517" t="s">
        <v>407</v>
      </c>
    </row>
    <row r="195" spans="1:12" ht="84" x14ac:dyDescent="0.2">
      <c r="A195" s="548">
        <v>191</v>
      </c>
      <c r="B195" s="563">
        <v>44593</v>
      </c>
      <c r="C195" s="545" t="s">
        <v>468</v>
      </c>
      <c r="D195" s="545" t="s">
        <v>468</v>
      </c>
      <c r="E195" s="556">
        <v>20000</v>
      </c>
      <c r="F195" s="550" t="s">
        <v>468</v>
      </c>
      <c r="G195" s="545" t="s">
        <v>1759</v>
      </c>
      <c r="H195" s="558" t="s">
        <v>1761</v>
      </c>
      <c r="I195" s="545" t="s">
        <v>1760</v>
      </c>
      <c r="J195" s="278" t="str">
        <f t="shared" si="3"/>
        <v>Gastos_custeados_por_captação</v>
      </c>
      <c r="K195" s="268">
        <f>IF(B195="","",IF(YEAR(B195)='Diário 1º PA'!$Q$1,MONTH(B195)-'Diário 1º PA'!$P$1+1,(YEAR(B195)-'Diário 1º PA'!$Q$1)*12-'Diário 1º PA'!$P$1+1+MONTH(B195)))</f>
        <v>2</v>
      </c>
      <c r="L195" s="517" t="s">
        <v>407</v>
      </c>
    </row>
    <row r="196" spans="1:12" ht="96" x14ac:dyDescent="0.2">
      <c r="A196" s="548">
        <v>192</v>
      </c>
      <c r="B196" s="563">
        <v>44593</v>
      </c>
      <c r="C196" s="545" t="s">
        <v>468</v>
      </c>
      <c r="D196" s="545" t="s">
        <v>468</v>
      </c>
      <c r="E196" s="556">
        <f>3264-2246.04</f>
        <v>1017.96</v>
      </c>
      <c r="F196" s="550" t="s">
        <v>468</v>
      </c>
      <c r="G196" s="545" t="s">
        <v>1762</v>
      </c>
      <c r="H196" s="558" t="s">
        <v>1764</v>
      </c>
      <c r="I196" s="545" t="s">
        <v>1763</v>
      </c>
      <c r="J196" s="278" t="str">
        <f t="shared" si="3"/>
        <v>Gastos_custeados_por_captação</v>
      </c>
      <c r="K196" s="268">
        <f>IF(B196="","",IF(YEAR(B196)='Diário 1º PA'!$Q$1,MONTH(B196)-'Diário 1º PA'!$P$1+1,(YEAR(B196)-'Diário 1º PA'!$Q$1)*12-'Diário 1º PA'!$P$1+1+MONTH(B196)))</f>
        <v>2</v>
      </c>
      <c r="L196" s="517" t="s">
        <v>404</v>
      </c>
    </row>
    <row r="197" spans="1:12" ht="36" x14ac:dyDescent="0.2">
      <c r="A197" s="548">
        <v>193</v>
      </c>
      <c r="B197" s="563">
        <v>44621</v>
      </c>
      <c r="C197" s="545" t="s">
        <v>271</v>
      </c>
      <c r="D197" s="545" t="s">
        <v>464</v>
      </c>
      <c r="E197" s="556">
        <v>40</v>
      </c>
      <c r="F197" s="550" t="s">
        <v>768</v>
      </c>
      <c r="G197" s="545" t="s">
        <v>781</v>
      </c>
      <c r="H197" s="558" t="s">
        <v>2291</v>
      </c>
      <c r="I197" s="545" t="s">
        <v>310</v>
      </c>
      <c r="J197" s="278" t="str">
        <f t="shared" si="3"/>
        <v>Gastos_Gerais</v>
      </c>
      <c r="K197" s="268">
        <f>IF(B197="","",IF(YEAR(B197)='Diário 1º PA'!$Q$1,MONTH(B197)-'Diário 1º PA'!$P$1+1,(YEAR(B197)-'Diário 1º PA'!$Q$1)*12-'Diário 1º PA'!$P$1+1+MONTH(B197)))</f>
        <v>3</v>
      </c>
      <c r="L197" s="517" t="s">
        <v>400</v>
      </c>
    </row>
    <row r="198" spans="1:12" ht="25.5" x14ac:dyDescent="0.2">
      <c r="A198" s="548">
        <v>194</v>
      </c>
      <c r="B198" s="563">
        <v>44593</v>
      </c>
      <c r="C198" s="545" t="s">
        <v>271</v>
      </c>
      <c r="D198" s="545" t="s">
        <v>453</v>
      </c>
      <c r="E198" s="556">
        <v>128</v>
      </c>
      <c r="F198" s="550" t="s">
        <v>766</v>
      </c>
      <c r="G198" s="545" t="s">
        <v>781</v>
      </c>
      <c r="H198" s="558" t="s">
        <v>2425</v>
      </c>
      <c r="I198" s="545" t="s">
        <v>310</v>
      </c>
      <c r="J198" s="278" t="str">
        <f t="shared" ref="J198:J261" si="4">SUBSTITUTE(C198," ","_")</f>
        <v>Gastos_Gerais</v>
      </c>
      <c r="K198" s="268">
        <f>IF(B198="","",IF(YEAR(B198)='Diário 1º PA'!$Q$1,MONTH(B198)-'Diário 1º PA'!$P$1+1,(YEAR(B198)-'Diário 1º PA'!$Q$1)*12-'Diário 1º PA'!$P$1+1+MONTH(B198)))</f>
        <v>2</v>
      </c>
      <c r="L198" s="517" t="s">
        <v>400</v>
      </c>
    </row>
    <row r="199" spans="1:12" ht="25.5" x14ac:dyDescent="0.2">
      <c r="A199" s="548">
        <v>195</v>
      </c>
      <c r="B199" s="563">
        <v>44593</v>
      </c>
      <c r="C199" s="545" t="s">
        <v>271</v>
      </c>
      <c r="D199" s="545" t="s">
        <v>453</v>
      </c>
      <c r="E199" s="556">
        <v>28.08</v>
      </c>
      <c r="F199" s="550" t="s">
        <v>766</v>
      </c>
      <c r="G199" s="545" t="s">
        <v>1573</v>
      </c>
      <c r="H199" s="558" t="s">
        <v>2426</v>
      </c>
      <c r="I199" s="545" t="s">
        <v>310</v>
      </c>
      <c r="J199" s="278" t="str">
        <f t="shared" si="4"/>
        <v>Gastos_Gerais</v>
      </c>
      <c r="K199" s="268">
        <f>IF(B199="","",IF(YEAR(B199)='Diário 1º PA'!$Q$1,MONTH(B199)-'Diário 1º PA'!$P$1+1,(YEAR(B199)-'Diário 1º PA'!$Q$1)*12-'Diário 1º PA'!$P$1+1+MONTH(B199)))</f>
        <v>2</v>
      </c>
      <c r="L199" s="517" t="s">
        <v>400</v>
      </c>
    </row>
    <row r="200" spans="1:12" ht="25.5" x14ac:dyDescent="0.2">
      <c r="A200" s="548">
        <v>196</v>
      </c>
      <c r="B200" s="563">
        <v>44593</v>
      </c>
      <c r="C200" s="545" t="s">
        <v>271</v>
      </c>
      <c r="D200" s="545" t="s">
        <v>453</v>
      </c>
      <c r="E200" s="556">
        <v>793.6</v>
      </c>
      <c r="F200" s="550" t="s">
        <v>766</v>
      </c>
      <c r="G200" s="545" t="s">
        <v>1573</v>
      </c>
      <c r="H200" s="558" t="s">
        <v>2427</v>
      </c>
      <c r="I200" s="545" t="s">
        <v>310</v>
      </c>
      <c r="J200" s="278" t="str">
        <f t="shared" si="4"/>
        <v>Gastos_Gerais</v>
      </c>
      <c r="K200" s="268">
        <f>IF(B200="","",IF(YEAR(B200)='Diário 1º PA'!$Q$1,MONTH(B200)-'Diário 1º PA'!$P$1+1,(YEAR(B200)-'Diário 1º PA'!$Q$1)*12-'Diário 1º PA'!$P$1+1+MONTH(B200)))</f>
        <v>2</v>
      </c>
      <c r="L200" s="517" t="s">
        <v>400</v>
      </c>
    </row>
    <row r="201" spans="1:12" ht="36" x14ac:dyDescent="0.2">
      <c r="A201" s="548">
        <v>197</v>
      </c>
      <c r="B201" s="563">
        <v>44621</v>
      </c>
      <c r="C201" s="545" t="s">
        <v>271</v>
      </c>
      <c r="D201" s="545" t="s">
        <v>450</v>
      </c>
      <c r="E201" s="556">
        <v>16.2</v>
      </c>
      <c r="F201" s="550" t="s">
        <v>768</v>
      </c>
      <c r="G201" s="545" t="s">
        <v>781</v>
      </c>
      <c r="H201" s="558" t="s">
        <v>2288</v>
      </c>
      <c r="I201" s="545" t="s">
        <v>310</v>
      </c>
      <c r="J201" s="278" t="str">
        <f t="shared" si="4"/>
        <v>Gastos_Gerais</v>
      </c>
      <c r="K201" s="268">
        <f>IF(B201="","",IF(YEAR(B201)='Diário 1º PA'!$Q$1,MONTH(B201)-'Diário 1º PA'!$P$1+1,(YEAR(B201)-'Diário 1º PA'!$Q$1)*12-'Diário 1º PA'!$P$1+1+MONTH(B201)))</f>
        <v>3</v>
      </c>
      <c r="L201" s="517" t="s">
        <v>400</v>
      </c>
    </row>
    <row r="202" spans="1:12" ht="25.5" x14ac:dyDescent="0.2">
      <c r="A202" s="548">
        <v>198</v>
      </c>
      <c r="B202" s="563">
        <v>44593</v>
      </c>
      <c r="C202" s="545" t="s">
        <v>271</v>
      </c>
      <c r="D202" s="545" t="s">
        <v>453</v>
      </c>
      <c r="E202" s="556">
        <v>128</v>
      </c>
      <c r="F202" s="550" t="s">
        <v>766</v>
      </c>
      <c r="G202" s="545" t="s">
        <v>781</v>
      </c>
      <c r="H202" s="558" t="s">
        <v>2405</v>
      </c>
      <c r="I202" s="545" t="s">
        <v>310</v>
      </c>
      <c r="J202" s="278" t="str">
        <f t="shared" si="4"/>
        <v>Gastos_Gerais</v>
      </c>
      <c r="K202" s="268">
        <f>IF(B202="","",IF(YEAR(B202)='Diário 1º PA'!$Q$1,MONTH(B202)-'Diário 1º PA'!$P$1+1,(YEAR(B202)-'Diário 1º PA'!$Q$1)*12-'Diário 1º PA'!$P$1+1+MONTH(B202)))</f>
        <v>2</v>
      </c>
      <c r="L202" s="517" t="s">
        <v>400</v>
      </c>
    </row>
    <row r="203" spans="1:12" ht="25.5" x14ac:dyDescent="0.2">
      <c r="A203" s="548">
        <v>199</v>
      </c>
      <c r="B203" s="563">
        <v>44593</v>
      </c>
      <c r="C203" s="545" t="s">
        <v>271</v>
      </c>
      <c r="D203" s="545" t="s">
        <v>453</v>
      </c>
      <c r="E203" s="556">
        <v>28.08</v>
      </c>
      <c r="F203" s="550" t="s">
        <v>766</v>
      </c>
      <c r="G203" s="545" t="s">
        <v>1573</v>
      </c>
      <c r="H203" s="558" t="s">
        <v>2407</v>
      </c>
      <c r="I203" s="545" t="s">
        <v>310</v>
      </c>
      <c r="J203" s="278" t="str">
        <f t="shared" si="4"/>
        <v>Gastos_Gerais</v>
      </c>
      <c r="K203" s="268">
        <f>IF(B203="","",IF(YEAR(B203)='Diário 1º PA'!$Q$1,MONTH(B203)-'Diário 1º PA'!$P$1+1,(YEAR(B203)-'Diário 1º PA'!$Q$1)*12-'Diário 1º PA'!$P$1+1+MONTH(B203)))</f>
        <v>2</v>
      </c>
      <c r="L203" s="517" t="s">
        <v>400</v>
      </c>
    </row>
    <row r="204" spans="1:12" ht="25.5" x14ac:dyDescent="0.2">
      <c r="A204" s="548">
        <v>200</v>
      </c>
      <c r="B204" s="563">
        <v>44593</v>
      </c>
      <c r="C204" s="545" t="s">
        <v>271</v>
      </c>
      <c r="D204" s="545" t="s">
        <v>453</v>
      </c>
      <c r="E204" s="556">
        <v>793.6</v>
      </c>
      <c r="F204" s="550" t="s">
        <v>766</v>
      </c>
      <c r="G204" s="545" t="s">
        <v>1573</v>
      </c>
      <c r="H204" s="558" t="s">
        <v>2406</v>
      </c>
      <c r="I204" s="545" t="s">
        <v>310</v>
      </c>
      <c r="J204" s="278" t="str">
        <f t="shared" si="4"/>
        <v>Gastos_Gerais</v>
      </c>
      <c r="K204" s="268">
        <f>IF(B204="","",IF(YEAR(B204)='Diário 1º PA'!$Q$1,MONTH(B204)-'Diário 1º PA'!$P$1+1,(YEAR(B204)-'Diário 1º PA'!$Q$1)*12-'Diário 1º PA'!$P$1+1+MONTH(B204)))</f>
        <v>2</v>
      </c>
      <c r="L204" s="517" t="s">
        <v>400</v>
      </c>
    </row>
    <row r="205" spans="1:12" ht="63.75" x14ac:dyDescent="0.2">
      <c r="A205" s="548">
        <v>201</v>
      </c>
      <c r="B205" s="563">
        <v>44621</v>
      </c>
      <c r="C205" s="545" t="s">
        <v>468</v>
      </c>
      <c r="D205" s="545" t="s">
        <v>468</v>
      </c>
      <c r="E205" s="556">
        <v>60.3</v>
      </c>
      <c r="F205" s="550" t="s">
        <v>468</v>
      </c>
      <c r="G205" s="545" t="s">
        <v>781</v>
      </c>
      <c r="H205" s="558" t="s">
        <v>3398</v>
      </c>
      <c r="I205" s="545"/>
      <c r="J205" s="278" t="str">
        <f t="shared" si="4"/>
        <v>Gastos_custeados_por_captação</v>
      </c>
      <c r="K205" s="268">
        <f>IF(B205="","",IF(YEAR(B205)='Diário 1º PA'!$Q$1,MONTH(B205)-'Diário 1º PA'!$P$1+1,(YEAR(B205)-'Diário 1º PA'!$Q$1)*12-'Diário 1º PA'!$P$1+1+MONTH(B205)))</f>
        <v>3</v>
      </c>
      <c r="L205" s="517" t="s">
        <v>402</v>
      </c>
    </row>
    <row r="206" spans="1:12" ht="63.75" x14ac:dyDescent="0.2">
      <c r="A206" s="548">
        <v>202</v>
      </c>
      <c r="B206" s="563">
        <v>44621</v>
      </c>
      <c r="C206" s="545" t="s">
        <v>468</v>
      </c>
      <c r="D206" s="545" t="s">
        <v>468</v>
      </c>
      <c r="E206" s="556">
        <v>60.3</v>
      </c>
      <c r="F206" s="550" t="s">
        <v>468</v>
      </c>
      <c r="G206" s="545" t="s">
        <v>781</v>
      </c>
      <c r="H206" s="558" t="s">
        <v>3400</v>
      </c>
      <c r="I206" s="545"/>
      <c r="J206" s="278" t="str">
        <f t="shared" si="4"/>
        <v>Gastos_custeados_por_captação</v>
      </c>
      <c r="K206" s="268">
        <f>IF(B206="","",IF(YEAR(B206)='Diário 1º PA'!$Q$1,MONTH(B206)-'Diário 1º PA'!$P$1+1,(YEAR(B206)-'Diário 1º PA'!$Q$1)*12-'Diário 1º PA'!$P$1+1+MONTH(B206)))</f>
        <v>3</v>
      </c>
      <c r="L206" s="517" t="s">
        <v>402</v>
      </c>
    </row>
    <row r="207" spans="1:12" ht="63.75" x14ac:dyDescent="0.2">
      <c r="A207" s="548">
        <v>203</v>
      </c>
      <c r="B207" s="563">
        <v>44621</v>
      </c>
      <c r="C207" s="545" t="s">
        <v>468</v>
      </c>
      <c r="D207" s="545" t="s">
        <v>468</v>
      </c>
      <c r="E207" s="556">
        <v>3000</v>
      </c>
      <c r="F207" s="550" t="s">
        <v>468</v>
      </c>
      <c r="G207" s="545" t="s">
        <v>1794</v>
      </c>
      <c r="H207" s="558" t="s">
        <v>1795</v>
      </c>
      <c r="I207" s="545" t="s">
        <v>1111</v>
      </c>
      <c r="J207" s="278" t="str">
        <f t="shared" si="4"/>
        <v>Gastos_custeados_por_captação</v>
      </c>
      <c r="K207" s="268">
        <f>IF(B207="","",IF(YEAR(B207)='Diário 1º PA'!$Q$1,MONTH(B207)-'Diário 1º PA'!$P$1+1,(YEAR(B207)-'Diário 1º PA'!$Q$1)*12-'Diário 1º PA'!$P$1+1+MONTH(B207)))</f>
        <v>3</v>
      </c>
      <c r="L207" s="517" t="s">
        <v>402</v>
      </c>
    </row>
    <row r="208" spans="1:12" ht="51" x14ac:dyDescent="0.2">
      <c r="A208" s="548">
        <v>204</v>
      </c>
      <c r="B208" s="563">
        <v>44593</v>
      </c>
      <c r="C208" s="545" t="s">
        <v>468</v>
      </c>
      <c r="D208" s="545" t="s">
        <v>468</v>
      </c>
      <c r="E208" s="556">
        <f>2304-1612.8</f>
        <v>691.2</v>
      </c>
      <c r="F208" s="550" t="s">
        <v>468</v>
      </c>
      <c r="G208" s="545" t="s">
        <v>1817</v>
      </c>
      <c r="H208" s="558" t="s">
        <v>1819</v>
      </c>
      <c r="I208" s="545" t="s">
        <v>1818</v>
      </c>
      <c r="J208" s="278" t="str">
        <f t="shared" si="4"/>
        <v>Gastos_custeados_por_captação</v>
      </c>
      <c r="K208" s="268">
        <f>IF(B208="","",IF(YEAR(B208)='Diário 1º PA'!$Q$1,MONTH(B208)-'Diário 1º PA'!$P$1+1,(YEAR(B208)-'Diário 1º PA'!$Q$1)*12-'Diário 1º PA'!$P$1+1+MONTH(B208)))</f>
        <v>2</v>
      </c>
      <c r="L208" s="517" t="s">
        <v>404</v>
      </c>
    </row>
    <row r="209" spans="1:12" ht="36" x14ac:dyDescent="0.2">
      <c r="A209" s="548">
        <v>205</v>
      </c>
      <c r="B209" s="563">
        <v>44593</v>
      </c>
      <c r="C209" s="545" t="s">
        <v>271</v>
      </c>
      <c r="D209" s="545" t="s">
        <v>183</v>
      </c>
      <c r="E209" s="556">
        <v>99.42</v>
      </c>
      <c r="F209" s="550" t="s">
        <v>769</v>
      </c>
      <c r="G209" s="545" t="s">
        <v>781</v>
      </c>
      <c r="H209" s="558" t="s">
        <v>2476</v>
      </c>
      <c r="I209" s="545" t="s">
        <v>310</v>
      </c>
      <c r="J209" s="278" t="str">
        <f t="shared" si="4"/>
        <v>Gastos_Gerais</v>
      </c>
      <c r="K209" s="268">
        <f>IF(B209="","",IF(YEAR(B209)='Diário 1º PA'!$Q$1,MONTH(B209)-'Diário 1º PA'!$P$1+1,(YEAR(B209)-'Diário 1º PA'!$Q$1)*12-'Diário 1º PA'!$P$1+1+MONTH(B209)))</f>
        <v>2</v>
      </c>
      <c r="L209" s="517" t="s">
        <v>400</v>
      </c>
    </row>
    <row r="210" spans="1:12" ht="36" x14ac:dyDescent="0.2">
      <c r="A210" s="548">
        <v>206</v>
      </c>
      <c r="B210" s="563">
        <v>44593</v>
      </c>
      <c r="C210" s="545" t="s">
        <v>271</v>
      </c>
      <c r="D210" s="545" t="s">
        <v>183</v>
      </c>
      <c r="E210" s="556">
        <v>50.55</v>
      </c>
      <c r="F210" s="550" t="s">
        <v>769</v>
      </c>
      <c r="G210" s="545" t="s">
        <v>781</v>
      </c>
      <c r="H210" s="558" t="s">
        <v>2409</v>
      </c>
      <c r="I210" s="545" t="s">
        <v>310</v>
      </c>
      <c r="J210" s="278" t="str">
        <f t="shared" si="4"/>
        <v>Gastos_Gerais</v>
      </c>
      <c r="K210" s="268">
        <f>IF(B210="","",IF(YEAR(B210)='Diário 1º PA'!$Q$1,MONTH(B210)-'Diário 1º PA'!$P$1+1,(YEAR(B210)-'Diário 1º PA'!$Q$1)*12-'Diário 1º PA'!$P$1+1+MONTH(B210)))</f>
        <v>2</v>
      </c>
      <c r="L210" s="517" t="s">
        <v>400</v>
      </c>
    </row>
    <row r="211" spans="1:12" ht="51" x14ac:dyDescent="0.2">
      <c r="A211" s="548">
        <v>207</v>
      </c>
      <c r="B211" s="563">
        <v>44593</v>
      </c>
      <c r="C211" s="545" t="s">
        <v>468</v>
      </c>
      <c r="D211" s="545" t="s">
        <v>468</v>
      </c>
      <c r="E211" s="556">
        <v>7000</v>
      </c>
      <c r="F211" s="550" t="s">
        <v>468</v>
      </c>
      <c r="G211" s="545" t="s">
        <v>1850</v>
      </c>
      <c r="H211" s="558" t="s">
        <v>1851</v>
      </c>
      <c r="I211" s="545" t="s">
        <v>1196</v>
      </c>
      <c r="J211" s="278" t="str">
        <f t="shared" si="4"/>
        <v>Gastos_custeados_por_captação</v>
      </c>
      <c r="K211" s="268">
        <f>IF(B211="","",IF(YEAR(B211)='Diário 1º PA'!$Q$1,MONTH(B211)-'Diário 1º PA'!$P$1+1,(YEAR(B211)-'Diário 1º PA'!$Q$1)*12-'Diário 1º PA'!$P$1+1+MONTH(B211)))</f>
        <v>2</v>
      </c>
      <c r="L211" s="517" t="s">
        <v>407</v>
      </c>
    </row>
    <row r="212" spans="1:12" ht="60" x14ac:dyDescent="0.2">
      <c r="A212" s="548">
        <v>208</v>
      </c>
      <c r="B212" s="563">
        <v>44593</v>
      </c>
      <c r="C212" s="545" t="s">
        <v>271</v>
      </c>
      <c r="D212" s="545" t="s">
        <v>453</v>
      </c>
      <c r="E212" s="556">
        <v>2112</v>
      </c>
      <c r="F212" s="550" t="s">
        <v>762</v>
      </c>
      <c r="G212" s="545" t="s">
        <v>1714</v>
      </c>
      <c r="H212" s="558" t="s">
        <v>1713</v>
      </c>
      <c r="I212" s="545" t="s">
        <v>1148</v>
      </c>
      <c r="J212" s="278" t="str">
        <f t="shared" si="4"/>
        <v>Gastos_Gerais</v>
      </c>
      <c r="K212" s="268">
        <f>IF(B212="","",IF(YEAR(B212)='Diário 1º PA'!$Q$1,MONTH(B212)-'Diário 1º PA'!$P$1+1,(YEAR(B212)-'Diário 1º PA'!$Q$1)*12-'Diário 1º PA'!$P$1+1+MONTH(B212)))</f>
        <v>2</v>
      </c>
      <c r="L212" s="517" t="s">
        <v>400</v>
      </c>
    </row>
    <row r="213" spans="1:12" ht="60" x14ac:dyDescent="0.2">
      <c r="A213" s="548">
        <v>209</v>
      </c>
      <c r="B213" s="563">
        <v>44621</v>
      </c>
      <c r="C213" s="545" t="s">
        <v>271</v>
      </c>
      <c r="D213" s="545" t="s">
        <v>453</v>
      </c>
      <c r="E213" s="556">
        <v>2112</v>
      </c>
      <c r="F213" s="550" t="s">
        <v>762</v>
      </c>
      <c r="G213" s="545" t="s">
        <v>1714</v>
      </c>
      <c r="H213" s="558" t="s">
        <v>1713</v>
      </c>
      <c r="I213" s="545" t="s">
        <v>1148</v>
      </c>
      <c r="J213" s="278" t="str">
        <f t="shared" si="4"/>
        <v>Gastos_Gerais</v>
      </c>
      <c r="K213" s="268">
        <f>IF(B213="","",IF(YEAR(B213)='Diário 1º PA'!$Q$1,MONTH(B213)-'Diário 1º PA'!$P$1+1,(YEAR(B213)-'Diário 1º PA'!$Q$1)*12-'Diário 1º PA'!$P$1+1+MONTH(B213)))</f>
        <v>3</v>
      </c>
      <c r="L213" s="517" t="s">
        <v>400</v>
      </c>
    </row>
    <row r="214" spans="1:12" ht="38.25" x14ac:dyDescent="0.2">
      <c r="A214" s="548">
        <v>210</v>
      </c>
      <c r="B214" s="563">
        <v>44593</v>
      </c>
      <c r="C214" s="545" t="s">
        <v>468</v>
      </c>
      <c r="D214" s="545" t="s">
        <v>468</v>
      </c>
      <c r="E214" s="556">
        <v>200</v>
      </c>
      <c r="F214" s="550" t="s">
        <v>468</v>
      </c>
      <c r="G214" s="545" t="s">
        <v>781</v>
      </c>
      <c r="H214" s="558" t="s">
        <v>3297</v>
      </c>
      <c r="I214" s="545" t="s">
        <v>310</v>
      </c>
      <c r="J214" s="278" t="str">
        <f t="shared" si="4"/>
        <v>Gastos_custeados_por_captação</v>
      </c>
      <c r="K214" s="268">
        <f>IF(B214="","",IF(YEAR(B214)='Diário 1º PA'!$Q$1,MONTH(B214)-'Diário 1º PA'!$P$1+1,(YEAR(B214)-'Diário 1º PA'!$Q$1)*12-'Diário 1º PA'!$P$1+1+MONTH(B214)))</f>
        <v>2</v>
      </c>
      <c r="L214" s="517" t="s">
        <v>408</v>
      </c>
    </row>
    <row r="215" spans="1:12" ht="38.25" x14ac:dyDescent="0.2">
      <c r="A215" s="548">
        <v>211</v>
      </c>
      <c r="B215" s="563">
        <v>44593</v>
      </c>
      <c r="C215" s="545" t="s">
        <v>468</v>
      </c>
      <c r="D215" s="545" t="s">
        <v>468</v>
      </c>
      <c r="E215" s="556">
        <v>179.2</v>
      </c>
      <c r="F215" s="550" t="s">
        <v>468</v>
      </c>
      <c r="G215" s="545" t="s">
        <v>1573</v>
      </c>
      <c r="H215" s="558" t="s">
        <v>3298</v>
      </c>
      <c r="I215" s="545" t="s">
        <v>310</v>
      </c>
      <c r="J215" s="278" t="str">
        <f t="shared" si="4"/>
        <v>Gastos_custeados_por_captação</v>
      </c>
      <c r="K215" s="268">
        <f>IF(B215="","",IF(YEAR(B215)='Diário 1º PA'!$Q$1,MONTH(B215)-'Diário 1º PA'!$P$1+1,(YEAR(B215)-'Diário 1º PA'!$Q$1)*12-'Diário 1º PA'!$P$1+1+MONTH(B215)))</f>
        <v>2</v>
      </c>
      <c r="L215" s="517" t="s">
        <v>408</v>
      </c>
    </row>
    <row r="216" spans="1:12" ht="38.25" x14ac:dyDescent="0.2">
      <c r="A216" s="548">
        <v>212</v>
      </c>
      <c r="B216" s="563">
        <v>44593</v>
      </c>
      <c r="C216" s="545" t="s">
        <v>468</v>
      </c>
      <c r="D216" s="545" t="s">
        <v>468</v>
      </c>
      <c r="E216" s="556">
        <v>1240</v>
      </c>
      <c r="F216" s="550" t="s">
        <v>468</v>
      </c>
      <c r="G216" s="545" t="s">
        <v>1572</v>
      </c>
      <c r="H216" s="558" t="s">
        <v>3299</v>
      </c>
      <c r="I216" s="545" t="s">
        <v>310</v>
      </c>
      <c r="J216" s="278" t="str">
        <f t="shared" si="4"/>
        <v>Gastos_custeados_por_captação</v>
      </c>
      <c r="K216" s="268">
        <f>IF(B216="","",IF(YEAR(B216)='Diário 1º PA'!$Q$1,MONTH(B216)-'Diário 1º PA'!$P$1+1,(YEAR(B216)-'Diário 1º PA'!$Q$1)*12-'Diário 1º PA'!$P$1+1+MONTH(B216)))</f>
        <v>2</v>
      </c>
      <c r="L216" s="517" t="s">
        <v>408</v>
      </c>
    </row>
    <row r="217" spans="1:12" ht="108" x14ac:dyDescent="0.2">
      <c r="A217" s="548">
        <v>213</v>
      </c>
      <c r="B217" s="563">
        <v>44621</v>
      </c>
      <c r="C217" s="545" t="s">
        <v>468</v>
      </c>
      <c r="D217" s="545" t="s">
        <v>468</v>
      </c>
      <c r="E217" s="556">
        <v>4800</v>
      </c>
      <c r="F217" s="550" t="s">
        <v>468</v>
      </c>
      <c r="G217" s="545" t="s">
        <v>1864</v>
      </c>
      <c r="H217" s="558" t="s">
        <v>1866</v>
      </c>
      <c r="I217" s="545" t="s">
        <v>1865</v>
      </c>
      <c r="J217" s="278" t="str">
        <f t="shared" si="4"/>
        <v>Gastos_custeados_por_captação</v>
      </c>
      <c r="K217" s="268">
        <f>IF(B217="","",IF(YEAR(B217)='Diário 1º PA'!$Q$1,MONTH(B217)-'Diário 1º PA'!$P$1+1,(YEAR(B217)-'Diário 1º PA'!$Q$1)*12-'Diário 1º PA'!$P$1+1+MONTH(B217)))</f>
        <v>3</v>
      </c>
      <c r="L217" s="517" t="s">
        <v>408</v>
      </c>
    </row>
    <row r="218" spans="1:12" ht="72" x14ac:dyDescent="0.2">
      <c r="A218" s="548">
        <v>214</v>
      </c>
      <c r="B218" s="563">
        <v>44593</v>
      </c>
      <c r="C218" s="545" t="s">
        <v>271</v>
      </c>
      <c r="D218" s="545" t="s">
        <v>253</v>
      </c>
      <c r="E218" s="556">
        <v>1000</v>
      </c>
      <c r="F218" s="550" t="s">
        <v>766</v>
      </c>
      <c r="G218" s="545" t="s">
        <v>1867</v>
      </c>
      <c r="H218" s="558" t="s">
        <v>1869</v>
      </c>
      <c r="I218" s="545" t="s">
        <v>1868</v>
      </c>
      <c r="J218" s="278" t="str">
        <f t="shared" si="4"/>
        <v>Gastos_Gerais</v>
      </c>
      <c r="K218" s="268">
        <f>IF(B218="","",IF(YEAR(B218)='Diário 1º PA'!$Q$1,MONTH(B218)-'Diário 1º PA'!$P$1+1,(YEAR(B218)-'Diário 1º PA'!$Q$1)*12-'Diário 1º PA'!$P$1+1+MONTH(B218)))</f>
        <v>2</v>
      </c>
      <c r="L218" s="517" t="s">
        <v>400</v>
      </c>
    </row>
    <row r="219" spans="1:12" ht="72" x14ac:dyDescent="0.2">
      <c r="A219" s="548">
        <v>215</v>
      </c>
      <c r="B219" s="563">
        <v>44593</v>
      </c>
      <c r="C219" s="545" t="s">
        <v>468</v>
      </c>
      <c r="D219" s="545" t="s">
        <v>468</v>
      </c>
      <c r="E219" s="556">
        <v>1500</v>
      </c>
      <c r="F219" s="550" t="s">
        <v>468</v>
      </c>
      <c r="G219" s="545" t="s">
        <v>1882</v>
      </c>
      <c r="H219" s="558" t="s">
        <v>1884</v>
      </c>
      <c r="I219" s="545" t="s">
        <v>1883</v>
      </c>
      <c r="J219" s="278" t="str">
        <f t="shared" si="4"/>
        <v>Gastos_custeados_por_captação</v>
      </c>
      <c r="K219" s="268">
        <f>IF(B219="","",IF(YEAR(B219)='Diário 1º PA'!$Q$1,MONTH(B219)-'Diário 1º PA'!$P$1+1,(YEAR(B219)-'Diário 1º PA'!$Q$1)*12-'Diário 1º PA'!$P$1+1+MONTH(B219)))</f>
        <v>2</v>
      </c>
      <c r="L219" s="517" t="s">
        <v>407</v>
      </c>
    </row>
    <row r="220" spans="1:12" ht="51" x14ac:dyDescent="0.2">
      <c r="A220" s="548">
        <v>216</v>
      </c>
      <c r="B220" s="563">
        <v>44621</v>
      </c>
      <c r="C220" s="545" t="s">
        <v>468</v>
      </c>
      <c r="D220" s="545" t="s">
        <v>468</v>
      </c>
      <c r="E220" s="556">
        <v>45000</v>
      </c>
      <c r="F220" s="550" t="s">
        <v>468</v>
      </c>
      <c r="G220" s="545" t="s">
        <v>1912</v>
      </c>
      <c r="H220" s="558" t="s">
        <v>1913</v>
      </c>
      <c r="I220" s="545" t="s">
        <v>1120</v>
      </c>
      <c r="J220" s="278" t="str">
        <f t="shared" si="4"/>
        <v>Gastos_custeados_por_captação</v>
      </c>
      <c r="K220" s="268">
        <f>IF(B220="","",IF(YEAR(B220)='Diário 1º PA'!$Q$1,MONTH(B220)-'Diário 1º PA'!$P$1+1,(YEAR(B220)-'Diário 1º PA'!$Q$1)*12-'Diário 1º PA'!$P$1+1+MONTH(B220)))</f>
        <v>3</v>
      </c>
      <c r="L220" s="517" t="s">
        <v>407</v>
      </c>
    </row>
    <row r="221" spans="1:12" ht="25.5" x14ac:dyDescent="0.2">
      <c r="A221" s="548">
        <v>217</v>
      </c>
      <c r="B221" s="563">
        <v>44593</v>
      </c>
      <c r="C221" s="545" t="s">
        <v>271</v>
      </c>
      <c r="D221" s="545" t="s">
        <v>453</v>
      </c>
      <c r="E221" s="556">
        <v>72</v>
      </c>
      <c r="F221" s="550" t="s">
        <v>766</v>
      </c>
      <c r="G221" s="545" t="s">
        <v>781</v>
      </c>
      <c r="H221" s="558" t="s">
        <v>2433</v>
      </c>
      <c r="I221" s="545" t="s">
        <v>310</v>
      </c>
      <c r="J221" s="278" t="str">
        <f t="shared" si="4"/>
        <v>Gastos_Gerais</v>
      </c>
      <c r="K221" s="268">
        <f>IF(B221="","",IF(YEAR(B221)='Diário 1º PA'!$Q$1,MONTH(B221)-'Diário 1º PA'!$P$1+1,(YEAR(B221)-'Diário 1º PA'!$Q$1)*12-'Diário 1º PA'!$P$1+1+MONTH(B221)))</f>
        <v>2</v>
      </c>
      <c r="L221" s="517" t="s">
        <v>400</v>
      </c>
    </row>
    <row r="222" spans="1:12" ht="25.5" x14ac:dyDescent="0.2">
      <c r="A222" s="548">
        <v>218</v>
      </c>
      <c r="B222" s="563">
        <v>44593</v>
      </c>
      <c r="C222" s="545" t="s">
        <v>271</v>
      </c>
      <c r="D222" s="545" t="s">
        <v>453</v>
      </c>
      <c r="E222" s="556">
        <v>446.4</v>
      </c>
      <c r="F222" s="550" t="s">
        <v>766</v>
      </c>
      <c r="G222" s="545" t="s">
        <v>1573</v>
      </c>
      <c r="H222" s="558" t="s">
        <v>2434</v>
      </c>
      <c r="I222" s="545" t="s">
        <v>310</v>
      </c>
      <c r="J222" s="278" t="str">
        <f t="shared" si="4"/>
        <v>Gastos_Gerais</v>
      </c>
      <c r="K222" s="268">
        <f>IF(B222="","",IF(YEAR(B222)='Diário 1º PA'!$Q$1,MONTH(B222)-'Diário 1º PA'!$P$1+1,(YEAR(B222)-'Diário 1º PA'!$Q$1)*12-'Diário 1º PA'!$P$1+1+MONTH(B222)))</f>
        <v>2</v>
      </c>
      <c r="L222" s="517" t="s">
        <v>400</v>
      </c>
    </row>
    <row r="223" spans="1:12" ht="48" x14ac:dyDescent="0.2">
      <c r="A223" s="548">
        <v>219</v>
      </c>
      <c r="B223" s="563">
        <v>44593</v>
      </c>
      <c r="C223" s="545" t="s">
        <v>271</v>
      </c>
      <c r="D223" s="545" t="s">
        <v>453</v>
      </c>
      <c r="E223" s="556">
        <v>1200</v>
      </c>
      <c r="F223" s="550" t="s">
        <v>763</v>
      </c>
      <c r="G223" s="545" t="s">
        <v>1961</v>
      </c>
      <c r="H223" s="558" t="s">
        <v>1962</v>
      </c>
      <c r="I223" s="545" t="s">
        <v>1587</v>
      </c>
      <c r="J223" s="278" t="str">
        <f t="shared" si="4"/>
        <v>Gastos_Gerais</v>
      </c>
      <c r="K223" s="268">
        <f>IF(B223="","",IF(YEAR(B223)='Diário 1º PA'!$Q$1,MONTH(B223)-'Diário 1º PA'!$P$1+1,(YEAR(B223)-'Diário 1º PA'!$Q$1)*12-'Diário 1º PA'!$P$1+1+MONTH(B223)))</f>
        <v>2</v>
      </c>
      <c r="L223" s="517" t="s">
        <v>400</v>
      </c>
    </row>
    <row r="224" spans="1:12" ht="36" x14ac:dyDescent="0.2">
      <c r="A224" s="548">
        <v>220</v>
      </c>
      <c r="B224" s="563">
        <v>44593</v>
      </c>
      <c r="C224" s="545" t="s">
        <v>271</v>
      </c>
      <c r="D224" s="545" t="s">
        <v>253</v>
      </c>
      <c r="E224" s="556">
        <v>12.64</v>
      </c>
      <c r="F224" s="550" t="s">
        <v>768</v>
      </c>
      <c r="G224" s="545" t="s">
        <v>781</v>
      </c>
      <c r="H224" s="558" t="s">
        <v>2455</v>
      </c>
      <c r="I224" s="545"/>
      <c r="J224" s="278" t="str">
        <f t="shared" si="4"/>
        <v>Gastos_Gerais</v>
      </c>
      <c r="K224" s="268">
        <f>IF(B224="","",IF(YEAR(B224)='Diário 1º PA'!$Q$1,MONTH(B224)-'Diário 1º PA'!$P$1+1,(YEAR(B224)-'Diário 1º PA'!$Q$1)*12-'Diário 1º PA'!$P$1+1+MONTH(B224)))</f>
        <v>2</v>
      </c>
      <c r="L224" s="517" t="s">
        <v>400</v>
      </c>
    </row>
    <row r="225" spans="1:12" ht="36" x14ac:dyDescent="0.2">
      <c r="A225" s="548">
        <v>221</v>
      </c>
      <c r="B225" s="563">
        <v>44593</v>
      </c>
      <c r="C225" s="545" t="s">
        <v>271</v>
      </c>
      <c r="D225" s="545" t="s">
        <v>453</v>
      </c>
      <c r="E225" s="556">
        <v>960</v>
      </c>
      <c r="F225" s="550" t="s">
        <v>762</v>
      </c>
      <c r="G225" s="545" t="s">
        <v>1969</v>
      </c>
      <c r="H225" s="558" t="s">
        <v>1965</v>
      </c>
      <c r="I225" s="545" t="s">
        <v>1964</v>
      </c>
      <c r="J225" s="278" t="str">
        <f t="shared" si="4"/>
        <v>Gastos_Gerais</v>
      </c>
      <c r="K225" s="268">
        <f>IF(B225="","",IF(YEAR(B225)='Diário 1º PA'!$Q$1,MONTH(B225)-'Diário 1º PA'!$P$1+1,(YEAR(B225)-'Diário 1º PA'!$Q$1)*12-'Diário 1º PA'!$P$1+1+MONTH(B225)))</f>
        <v>2</v>
      </c>
      <c r="L225" s="517" t="s">
        <v>400</v>
      </c>
    </row>
    <row r="226" spans="1:12" ht="25.5" x14ac:dyDescent="0.2">
      <c r="A226" s="548">
        <v>222</v>
      </c>
      <c r="B226" s="563">
        <v>44593</v>
      </c>
      <c r="C226" s="545" t="s">
        <v>271</v>
      </c>
      <c r="D226" s="545" t="s">
        <v>453</v>
      </c>
      <c r="E226" s="556">
        <v>960</v>
      </c>
      <c r="F226" s="550" t="s">
        <v>763</v>
      </c>
      <c r="G226" s="545" t="s">
        <v>1966</v>
      </c>
      <c r="H226" s="558" t="s">
        <v>1967</v>
      </c>
      <c r="I226" s="545" t="s">
        <v>1968</v>
      </c>
      <c r="J226" s="278" t="str">
        <f t="shared" si="4"/>
        <v>Gastos_Gerais</v>
      </c>
      <c r="K226" s="268">
        <f>IF(B226="","",IF(YEAR(B226)='Diário 1º PA'!$Q$1,MONTH(B226)-'Diário 1º PA'!$P$1+1,(YEAR(B226)-'Diário 1º PA'!$Q$1)*12-'Diário 1º PA'!$P$1+1+MONTH(B226)))</f>
        <v>2</v>
      </c>
      <c r="L226" s="517" t="s">
        <v>400</v>
      </c>
    </row>
    <row r="227" spans="1:12" ht="96" x14ac:dyDescent="0.2">
      <c r="A227" s="548">
        <v>223</v>
      </c>
      <c r="B227" s="563">
        <v>44593</v>
      </c>
      <c r="C227" s="545" t="s">
        <v>468</v>
      </c>
      <c r="D227" s="545" t="s">
        <v>468</v>
      </c>
      <c r="E227" s="556">
        <f>3168-2184.18</f>
        <v>983.82000000000016</v>
      </c>
      <c r="F227" s="550" t="s">
        <v>468</v>
      </c>
      <c r="G227" s="545" t="s">
        <v>1970</v>
      </c>
      <c r="H227" s="558" t="s">
        <v>1972</v>
      </c>
      <c r="I227" s="545" t="s">
        <v>1971</v>
      </c>
      <c r="J227" s="278" t="str">
        <f t="shared" si="4"/>
        <v>Gastos_custeados_por_captação</v>
      </c>
      <c r="K227" s="268">
        <f>IF(B227="","",IF(YEAR(B227)='Diário 1º PA'!$Q$1,MONTH(B227)-'Diário 1º PA'!$P$1+1,(YEAR(B227)-'Diário 1º PA'!$Q$1)*12-'Diário 1º PA'!$P$1+1+MONTH(B227)))</f>
        <v>2</v>
      </c>
      <c r="L227" s="517" t="s">
        <v>404</v>
      </c>
    </row>
    <row r="228" spans="1:12" ht="51" x14ac:dyDescent="0.2">
      <c r="A228" s="548">
        <v>224</v>
      </c>
      <c r="B228" s="563">
        <v>44593</v>
      </c>
      <c r="C228" s="545" t="s">
        <v>468</v>
      </c>
      <c r="D228" s="545" t="s">
        <v>468</v>
      </c>
      <c r="E228" s="556">
        <v>4113</v>
      </c>
      <c r="F228" s="550" t="s">
        <v>468</v>
      </c>
      <c r="G228" s="545" t="s">
        <v>2002</v>
      </c>
      <c r="H228" s="558" t="s">
        <v>2004</v>
      </c>
      <c r="I228" s="545" t="s">
        <v>2003</v>
      </c>
      <c r="J228" s="278" t="str">
        <f t="shared" si="4"/>
        <v>Gastos_custeados_por_captação</v>
      </c>
      <c r="K228" s="268">
        <f>IF(B228="","",IF(YEAR(B228)='Diário 1º PA'!$Q$1,MONTH(B228)-'Diário 1º PA'!$P$1+1,(YEAR(B228)-'Diário 1º PA'!$Q$1)*12-'Diário 1º PA'!$P$1+1+MONTH(B228)))</f>
        <v>2</v>
      </c>
      <c r="L228" s="517" t="s">
        <v>407</v>
      </c>
    </row>
    <row r="229" spans="1:12" ht="36" x14ac:dyDescent="0.2">
      <c r="A229" s="548">
        <v>225</v>
      </c>
      <c r="B229" s="563">
        <v>44593</v>
      </c>
      <c r="C229" s="545" t="s">
        <v>271</v>
      </c>
      <c r="D229" s="545" t="s">
        <v>453</v>
      </c>
      <c r="E229" s="556">
        <v>1440</v>
      </c>
      <c r="F229" s="550" t="s">
        <v>762</v>
      </c>
      <c r="G229" s="545" t="s">
        <v>2005</v>
      </c>
      <c r="H229" s="558" t="s">
        <v>2007</v>
      </c>
      <c r="I229" s="545" t="s">
        <v>2006</v>
      </c>
      <c r="J229" s="278" t="str">
        <f t="shared" si="4"/>
        <v>Gastos_Gerais</v>
      </c>
      <c r="K229" s="268">
        <f>IF(B229="","",IF(YEAR(B229)='Diário 1º PA'!$Q$1,MONTH(B229)-'Diário 1º PA'!$P$1+1,(YEAR(B229)-'Diário 1º PA'!$Q$1)*12-'Diário 1º PA'!$P$1+1+MONTH(B229)))</f>
        <v>2</v>
      </c>
      <c r="L229" s="517" t="s">
        <v>400</v>
      </c>
    </row>
    <row r="230" spans="1:12" ht="51" x14ac:dyDescent="0.2">
      <c r="A230" s="548">
        <v>226</v>
      </c>
      <c r="B230" s="563">
        <v>44593</v>
      </c>
      <c r="C230" s="545" t="s">
        <v>468</v>
      </c>
      <c r="D230" s="545" t="s">
        <v>468</v>
      </c>
      <c r="E230" s="556">
        <v>3800</v>
      </c>
      <c r="F230" s="550" t="s">
        <v>468</v>
      </c>
      <c r="G230" s="545" t="s">
        <v>2008</v>
      </c>
      <c r="H230" s="558" t="s">
        <v>2009</v>
      </c>
      <c r="I230" s="545" t="s">
        <v>1143</v>
      </c>
      <c r="J230" s="278" t="str">
        <f t="shared" si="4"/>
        <v>Gastos_custeados_por_captação</v>
      </c>
      <c r="K230" s="268">
        <f>IF(B230="","",IF(YEAR(B230)='Diário 1º PA'!$Q$1,MONTH(B230)-'Diário 1º PA'!$P$1+1,(YEAR(B230)-'Diário 1º PA'!$Q$1)*12-'Diário 1º PA'!$P$1+1+MONTH(B230)))</f>
        <v>2</v>
      </c>
      <c r="L230" s="517" t="s">
        <v>407</v>
      </c>
    </row>
    <row r="231" spans="1:12" ht="48" x14ac:dyDescent="0.2">
      <c r="A231" s="548">
        <v>227</v>
      </c>
      <c r="B231" s="563">
        <v>44593</v>
      </c>
      <c r="C231" s="545" t="s">
        <v>271</v>
      </c>
      <c r="D231" s="545" t="s">
        <v>449</v>
      </c>
      <c r="E231" s="556">
        <v>800</v>
      </c>
      <c r="F231" s="550" t="s">
        <v>769</v>
      </c>
      <c r="G231" s="545" t="s">
        <v>2010</v>
      </c>
      <c r="H231" s="558" t="s">
        <v>2011</v>
      </c>
      <c r="I231" s="545" t="s">
        <v>1180</v>
      </c>
      <c r="J231" s="278" t="str">
        <f t="shared" si="4"/>
        <v>Gastos_Gerais</v>
      </c>
      <c r="K231" s="268">
        <f>IF(B231="","",IF(YEAR(B231)='Diário 1º PA'!$Q$1,MONTH(B231)-'Diário 1º PA'!$P$1+1,(YEAR(B231)-'Diário 1º PA'!$Q$1)*12-'Diário 1º PA'!$P$1+1+MONTH(B231)))</f>
        <v>2</v>
      </c>
      <c r="L231" s="517" t="s">
        <v>400</v>
      </c>
    </row>
    <row r="232" spans="1:12" ht="36" x14ac:dyDescent="0.2">
      <c r="A232" s="548">
        <v>228</v>
      </c>
      <c r="B232" s="563">
        <v>44593</v>
      </c>
      <c r="C232" s="545" t="s">
        <v>271</v>
      </c>
      <c r="D232" s="545" t="s">
        <v>453</v>
      </c>
      <c r="E232" s="556">
        <v>800</v>
      </c>
      <c r="F232" s="550" t="s">
        <v>763</v>
      </c>
      <c r="G232" s="545" t="s">
        <v>2012</v>
      </c>
      <c r="H232" s="558" t="s">
        <v>2013</v>
      </c>
      <c r="I232" s="545" t="s">
        <v>1820</v>
      </c>
      <c r="J232" s="278" t="str">
        <f t="shared" si="4"/>
        <v>Gastos_Gerais</v>
      </c>
      <c r="K232" s="268">
        <f>IF(B232="","",IF(YEAR(B232)='Diário 1º PA'!$Q$1,MONTH(B232)-'Diário 1º PA'!$P$1+1,(YEAR(B232)-'Diário 1º PA'!$Q$1)*12-'Diário 1º PA'!$P$1+1+MONTH(B232)))</f>
        <v>2</v>
      </c>
      <c r="L232" s="517" t="s">
        <v>400</v>
      </c>
    </row>
    <row r="233" spans="1:12" ht="36" x14ac:dyDescent="0.2">
      <c r="A233" s="548">
        <v>229</v>
      </c>
      <c r="B233" s="563">
        <v>44593</v>
      </c>
      <c r="C233" s="545" t="s">
        <v>271</v>
      </c>
      <c r="D233" s="545" t="s">
        <v>453</v>
      </c>
      <c r="E233" s="556">
        <v>800</v>
      </c>
      <c r="F233" s="550" t="s">
        <v>763</v>
      </c>
      <c r="G233" s="545" t="s">
        <v>2014</v>
      </c>
      <c r="H233" s="558" t="s">
        <v>2016</v>
      </c>
      <c r="I233" s="545" t="s">
        <v>2015</v>
      </c>
      <c r="J233" s="278" t="str">
        <f t="shared" si="4"/>
        <v>Gastos_Gerais</v>
      </c>
      <c r="K233" s="268">
        <f>IF(B233="","",IF(YEAR(B233)='Diário 1º PA'!$Q$1,MONTH(B233)-'Diário 1º PA'!$P$1+1,(YEAR(B233)-'Diário 1º PA'!$Q$1)*12-'Diário 1º PA'!$P$1+1+MONTH(B233)))</f>
        <v>2</v>
      </c>
      <c r="L233" s="517" t="s">
        <v>400</v>
      </c>
    </row>
    <row r="234" spans="1:12" ht="25.5" x14ac:dyDescent="0.2">
      <c r="A234" s="548">
        <v>230</v>
      </c>
      <c r="B234" s="563">
        <v>44593</v>
      </c>
      <c r="C234" s="545" t="s">
        <v>271</v>
      </c>
      <c r="D234" s="545" t="s">
        <v>456</v>
      </c>
      <c r="E234" s="556">
        <v>18.96</v>
      </c>
      <c r="F234" s="550" t="s">
        <v>871</v>
      </c>
      <c r="G234" s="545" t="s">
        <v>781</v>
      </c>
      <c r="H234" s="558" t="s">
        <v>2365</v>
      </c>
      <c r="I234" s="545" t="s">
        <v>310</v>
      </c>
      <c r="J234" s="278" t="str">
        <f t="shared" si="4"/>
        <v>Gastos_Gerais</v>
      </c>
      <c r="K234" s="268">
        <f>IF(B234="","",IF(YEAR(B234)='Diário 1º PA'!$Q$1,MONTH(B234)-'Diário 1º PA'!$P$1+1,(YEAR(B234)-'Diário 1º PA'!$Q$1)*12-'Diário 1º PA'!$P$1+1+MONTH(B234)))</f>
        <v>2</v>
      </c>
      <c r="L234" s="517" t="s">
        <v>400</v>
      </c>
    </row>
    <row r="235" spans="1:12" ht="84" x14ac:dyDescent="0.2">
      <c r="A235" s="548">
        <v>231</v>
      </c>
      <c r="B235" s="563">
        <v>44621</v>
      </c>
      <c r="C235" s="545" t="s">
        <v>271</v>
      </c>
      <c r="D235" s="545" t="s">
        <v>178</v>
      </c>
      <c r="E235" s="556">
        <v>195.01</v>
      </c>
      <c r="F235" s="550" t="s">
        <v>309</v>
      </c>
      <c r="G235" s="545" t="s">
        <v>2033</v>
      </c>
      <c r="H235" s="558" t="s">
        <v>482</v>
      </c>
      <c r="I235" s="530" t="s">
        <v>1101</v>
      </c>
      <c r="J235" s="278" t="str">
        <f t="shared" si="4"/>
        <v>Gastos_Gerais</v>
      </c>
      <c r="K235" s="268">
        <f>IF(B235="","",IF(YEAR(B235)='Diário 1º PA'!$Q$1,MONTH(B235)-'Diário 1º PA'!$P$1+1,(YEAR(B235)-'Diário 1º PA'!$Q$1)*12-'Diário 1º PA'!$P$1+1+MONTH(B235)))</f>
        <v>3</v>
      </c>
      <c r="L235" s="517" t="s">
        <v>400</v>
      </c>
    </row>
    <row r="236" spans="1:12" ht="25.5" x14ac:dyDescent="0.2">
      <c r="A236" s="548">
        <v>232</v>
      </c>
      <c r="B236" s="563">
        <v>44593</v>
      </c>
      <c r="C236" s="545" t="s">
        <v>271</v>
      </c>
      <c r="D236" s="545" t="s">
        <v>183</v>
      </c>
      <c r="E236" s="556">
        <v>50.55</v>
      </c>
      <c r="F236" s="550" t="s">
        <v>871</v>
      </c>
      <c r="G236" s="545" t="s">
        <v>781</v>
      </c>
      <c r="H236" s="558" t="s">
        <v>2389</v>
      </c>
      <c r="I236" s="545" t="s">
        <v>310</v>
      </c>
      <c r="J236" s="278" t="str">
        <f t="shared" si="4"/>
        <v>Gastos_Gerais</v>
      </c>
      <c r="K236" s="268">
        <f>IF(B236="","",IF(YEAR(B236)='Diário 1º PA'!$Q$1,MONTH(B236)-'Diário 1º PA'!$P$1+1,(YEAR(B236)-'Diário 1º PA'!$Q$1)*12-'Diário 1º PA'!$P$1+1+MONTH(B236)))</f>
        <v>2</v>
      </c>
      <c r="L236" s="517" t="s">
        <v>400</v>
      </c>
    </row>
    <row r="237" spans="1:12" ht="25.5" x14ac:dyDescent="0.2">
      <c r="A237" s="548">
        <v>233</v>
      </c>
      <c r="B237" s="563">
        <v>44593</v>
      </c>
      <c r="C237" s="545" t="s">
        <v>271</v>
      </c>
      <c r="D237" s="545" t="s">
        <v>456</v>
      </c>
      <c r="E237" s="556">
        <v>248.5</v>
      </c>
      <c r="F237" s="550" t="s">
        <v>871</v>
      </c>
      <c r="G237" s="545" t="s">
        <v>781</v>
      </c>
      <c r="H237" s="558" t="s">
        <v>2367</v>
      </c>
      <c r="I237" s="545" t="s">
        <v>310</v>
      </c>
      <c r="J237" s="278" t="str">
        <f t="shared" si="4"/>
        <v>Gastos_Gerais</v>
      </c>
      <c r="K237" s="268">
        <f>IF(B237="","",IF(YEAR(B237)='Diário 1º PA'!$Q$1,MONTH(B237)-'Diário 1º PA'!$P$1+1,(YEAR(B237)-'Diário 1º PA'!$Q$1)*12-'Diário 1º PA'!$P$1+1+MONTH(B237)))</f>
        <v>2</v>
      </c>
      <c r="L237" s="517" t="s">
        <v>400</v>
      </c>
    </row>
    <row r="238" spans="1:12" ht="36" x14ac:dyDescent="0.2">
      <c r="A238" s="548">
        <v>234</v>
      </c>
      <c r="B238" s="563">
        <v>44593</v>
      </c>
      <c r="C238" s="545" t="s">
        <v>271</v>
      </c>
      <c r="D238" s="545" t="s">
        <v>453</v>
      </c>
      <c r="E238" s="556">
        <v>850</v>
      </c>
      <c r="F238" s="550" t="s">
        <v>762</v>
      </c>
      <c r="G238" s="545" t="s">
        <v>2045</v>
      </c>
      <c r="H238" s="558" t="s">
        <v>2047</v>
      </c>
      <c r="I238" s="545" t="s">
        <v>2046</v>
      </c>
      <c r="J238" s="278" t="str">
        <f t="shared" si="4"/>
        <v>Gastos_Gerais</v>
      </c>
      <c r="K238" s="268">
        <f>IF(B238="","",IF(YEAR(B238)='Diário 1º PA'!$Q$1,MONTH(B238)-'Diário 1º PA'!$P$1+1,(YEAR(B238)-'Diário 1º PA'!$Q$1)*12-'Diário 1º PA'!$P$1+1+MONTH(B238)))</f>
        <v>2</v>
      </c>
      <c r="L238" s="517" t="s">
        <v>400</v>
      </c>
    </row>
    <row r="239" spans="1:12" ht="60" x14ac:dyDescent="0.2">
      <c r="A239" s="548">
        <v>235</v>
      </c>
      <c r="B239" s="563">
        <v>44593</v>
      </c>
      <c r="C239" s="545" t="s">
        <v>271</v>
      </c>
      <c r="D239" s="545" t="s">
        <v>456</v>
      </c>
      <c r="E239" s="556">
        <v>500</v>
      </c>
      <c r="F239" s="550" t="s">
        <v>775</v>
      </c>
      <c r="G239" s="545" t="s">
        <v>2048</v>
      </c>
      <c r="H239" s="558" t="s">
        <v>2050</v>
      </c>
      <c r="I239" s="545" t="s">
        <v>2049</v>
      </c>
      <c r="J239" s="278" t="str">
        <f t="shared" si="4"/>
        <v>Gastos_Gerais</v>
      </c>
      <c r="K239" s="268">
        <f>IF(B239="","",IF(YEAR(B239)='Diário 1º PA'!$Q$1,MONTH(B239)-'Diário 1º PA'!$P$1+1,(YEAR(B239)-'Diário 1º PA'!$Q$1)*12-'Diário 1º PA'!$P$1+1+MONTH(B239)))</f>
        <v>2</v>
      </c>
      <c r="L239" s="517" t="s">
        <v>400</v>
      </c>
    </row>
    <row r="240" spans="1:12" ht="25.5" x14ac:dyDescent="0.2">
      <c r="A240" s="548">
        <v>236</v>
      </c>
      <c r="B240" s="563">
        <v>44621</v>
      </c>
      <c r="C240" s="545" t="s">
        <v>271</v>
      </c>
      <c r="D240" s="545" t="s">
        <v>444</v>
      </c>
      <c r="E240" s="556">
        <v>196.8</v>
      </c>
      <c r="F240" s="550" t="s">
        <v>766</v>
      </c>
      <c r="G240" s="545" t="s">
        <v>781</v>
      </c>
      <c r="H240" s="558" t="s">
        <v>2369</v>
      </c>
      <c r="I240" s="545" t="s">
        <v>310</v>
      </c>
      <c r="J240" s="278" t="str">
        <f t="shared" si="4"/>
        <v>Gastos_Gerais</v>
      </c>
      <c r="K240" s="268">
        <f>IF(B240="","",IF(YEAR(B240)='Diário 1º PA'!$Q$1,MONTH(B240)-'Diário 1º PA'!$P$1+1,(YEAR(B240)-'Diário 1º PA'!$Q$1)*12-'Diário 1º PA'!$P$1+1+MONTH(B240)))</f>
        <v>3</v>
      </c>
      <c r="L240" s="517" t="s">
        <v>400</v>
      </c>
    </row>
    <row r="241" spans="1:12" ht="25.5" x14ac:dyDescent="0.2">
      <c r="A241" s="548">
        <v>237</v>
      </c>
      <c r="B241" s="563">
        <v>44593</v>
      </c>
      <c r="C241" s="545" t="s">
        <v>271</v>
      </c>
      <c r="D241" s="545" t="s">
        <v>456</v>
      </c>
      <c r="E241" s="556">
        <v>376.2</v>
      </c>
      <c r="F241" s="550" t="s">
        <v>871</v>
      </c>
      <c r="G241" s="545" t="s">
        <v>781</v>
      </c>
      <c r="H241" s="558" t="s">
        <v>2969</v>
      </c>
      <c r="I241" s="545" t="s">
        <v>310</v>
      </c>
      <c r="J241" s="278" t="str">
        <f t="shared" si="4"/>
        <v>Gastos_Gerais</v>
      </c>
      <c r="K241" s="268">
        <f>IF(B241="","",IF(YEAR(B241)='Diário 1º PA'!$Q$1,MONTH(B241)-'Diário 1º PA'!$P$1+1,(YEAR(B241)-'Diário 1º PA'!$Q$1)*12-'Diário 1º PA'!$P$1+1+MONTH(B241)))</f>
        <v>2</v>
      </c>
      <c r="L241" s="517" t="s">
        <v>400</v>
      </c>
    </row>
    <row r="242" spans="1:12" ht="36" x14ac:dyDescent="0.2">
      <c r="A242" s="548">
        <v>238</v>
      </c>
      <c r="B242" s="563">
        <v>44593</v>
      </c>
      <c r="C242" s="545" t="s">
        <v>271</v>
      </c>
      <c r="D242" s="545" t="s">
        <v>453</v>
      </c>
      <c r="E242" s="556">
        <v>960</v>
      </c>
      <c r="F242" s="550" t="s">
        <v>774</v>
      </c>
      <c r="G242" s="545" t="s">
        <v>2055</v>
      </c>
      <c r="H242" s="558" t="s">
        <v>2056</v>
      </c>
      <c r="I242" s="545" t="s">
        <v>1262</v>
      </c>
      <c r="J242" s="278" t="str">
        <f t="shared" si="4"/>
        <v>Gastos_Gerais</v>
      </c>
      <c r="K242" s="268">
        <f>IF(B242="","",IF(YEAR(B242)='Diário 1º PA'!$Q$1,MONTH(B242)-'Diário 1º PA'!$P$1+1,(YEAR(B242)-'Diário 1º PA'!$Q$1)*12-'Diário 1º PA'!$P$1+1+MONTH(B242)))</f>
        <v>2</v>
      </c>
      <c r="L242" s="517" t="s">
        <v>400</v>
      </c>
    </row>
    <row r="243" spans="1:12" ht="48" x14ac:dyDescent="0.2">
      <c r="A243" s="548">
        <v>239</v>
      </c>
      <c r="B243" s="563">
        <v>44593</v>
      </c>
      <c r="C243" s="545" t="s">
        <v>271</v>
      </c>
      <c r="D243" s="545" t="s">
        <v>456</v>
      </c>
      <c r="E243" s="556">
        <v>600</v>
      </c>
      <c r="F243" s="550" t="s">
        <v>775</v>
      </c>
      <c r="G243" s="545" t="s">
        <v>2057</v>
      </c>
      <c r="H243" s="558" t="s">
        <v>2059</v>
      </c>
      <c r="I243" s="545" t="s">
        <v>2058</v>
      </c>
      <c r="J243" s="278" t="str">
        <f t="shared" si="4"/>
        <v>Gastos_Gerais</v>
      </c>
      <c r="K243" s="268">
        <f>IF(B243="","",IF(YEAR(B243)='Diário 1º PA'!$Q$1,MONTH(B243)-'Diário 1º PA'!$P$1+1,(YEAR(B243)-'Diário 1º PA'!$Q$1)*12-'Diário 1º PA'!$P$1+1+MONTH(B243)))</f>
        <v>2</v>
      </c>
      <c r="L243" s="517" t="s">
        <v>400</v>
      </c>
    </row>
    <row r="244" spans="1:12" ht="36" x14ac:dyDescent="0.2">
      <c r="A244" s="548">
        <v>240</v>
      </c>
      <c r="B244" s="563">
        <v>44593</v>
      </c>
      <c r="C244" s="545" t="s">
        <v>271</v>
      </c>
      <c r="D244" s="545" t="s">
        <v>442</v>
      </c>
      <c r="E244" s="556">
        <v>150</v>
      </c>
      <c r="F244" s="550" t="s">
        <v>769</v>
      </c>
      <c r="G244" s="545" t="s">
        <v>781</v>
      </c>
      <c r="H244" s="558" t="s">
        <v>2438</v>
      </c>
      <c r="I244" s="545" t="s">
        <v>310</v>
      </c>
      <c r="J244" s="278" t="str">
        <f t="shared" si="4"/>
        <v>Gastos_Gerais</v>
      </c>
      <c r="K244" s="268">
        <f>IF(B244="","",IF(YEAR(B244)='Diário 1º PA'!$Q$1,MONTH(B244)-'Diário 1º PA'!$P$1+1,(YEAR(B244)-'Diário 1º PA'!$Q$1)*12-'Diário 1º PA'!$P$1+1+MONTH(B244)))</f>
        <v>2</v>
      </c>
      <c r="L244" s="517" t="s">
        <v>400</v>
      </c>
    </row>
    <row r="245" spans="1:12" ht="51" x14ac:dyDescent="0.2">
      <c r="A245" s="548">
        <v>241</v>
      </c>
      <c r="B245" s="563">
        <v>44593</v>
      </c>
      <c r="C245" s="545" t="s">
        <v>468</v>
      </c>
      <c r="D245" s="545" t="s">
        <v>468</v>
      </c>
      <c r="E245" s="556">
        <v>16000</v>
      </c>
      <c r="F245" s="550" t="s">
        <v>468</v>
      </c>
      <c r="G245" s="545" t="s">
        <v>2061</v>
      </c>
      <c r="H245" s="558" t="s">
        <v>2063</v>
      </c>
      <c r="I245" s="545" t="s">
        <v>2062</v>
      </c>
      <c r="J245" s="278" t="str">
        <f t="shared" si="4"/>
        <v>Gastos_custeados_por_captação</v>
      </c>
      <c r="K245" s="268">
        <f>IF(B245="","",IF(YEAR(B245)='Diário 1º PA'!$Q$1,MONTH(B245)-'Diário 1º PA'!$P$1+1,(YEAR(B245)-'Diário 1º PA'!$Q$1)*12-'Diário 1º PA'!$P$1+1+MONTH(B245)))</f>
        <v>2</v>
      </c>
      <c r="L245" s="517" t="s">
        <v>407</v>
      </c>
    </row>
    <row r="246" spans="1:12" ht="96" x14ac:dyDescent="0.2">
      <c r="A246" s="548">
        <v>242</v>
      </c>
      <c r="B246" s="563">
        <v>44593</v>
      </c>
      <c r="C246" s="545" t="s">
        <v>271</v>
      </c>
      <c r="D246" s="545" t="s">
        <v>456</v>
      </c>
      <c r="E246" s="556">
        <v>800</v>
      </c>
      <c r="F246" s="550" t="s">
        <v>774</v>
      </c>
      <c r="G246" s="545" t="s">
        <v>2065</v>
      </c>
      <c r="H246" s="558" t="s">
        <v>2067</v>
      </c>
      <c r="I246" s="545" t="s">
        <v>2066</v>
      </c>
      <c r="J246" s="278" t="str">
        <f t="shared" si="4"/>
        <v>Gastos_Gerais</v>
      </c>
      <c r="K246" s="268">
        <f>IF(B246="","",IF(YEAR(B246)='Diário 1º PA'!$Q$1,MONTH(B246)-'Diário 1º PA'!$P$1+1,(YEAR(B246)-'Diário 1º PA'!$Q$1)*12-'Diário 1º PA'!$P$1+1+MONTH(B246)))</f>
        <v>2</v>
      </c>
      <c r="L246" s="517" t="s">
        <v>400</v>
      </c>
    </row>
    <row r="247" spans="1:12" ht="36" x14ac:dyDescent="0.2">
      <c r="A247" s="548">
        <v>243</v>
      </c>
      <c r="B247" s="563">
        <v>44593</v>
      </c>
      <c r="C247" s="545" t="s">
        <v>271</v>
      </c>
      <c r="D247" s="545" t="s">
        <v>456</v>
      </c>
      <c r="E247" s="556">
        <v>800</v>
      </c>
      <c r="F247" s="550" t="s">
        <v>774</v>
      </c>
      <c r="G247" s="545" t="s">
        <v>2073</v>
      </c>
      <c r="H247" s="558" t="s">
        <v>2075</v>
      </c>
      <c r="I247" s="545" t="s">
        <v>2074</v>
      </c>
      <c r="J247" s="278" t="str">
        <f t="shared" si="4"/>
        <v>Gastos_Gerais</v>
      </c>
      <c r="K247" s="268">
        <f>IF(B247="","",IF(YEAR(B247)='Diário 1º PA'!$Q$1,MONTH(B247)-'Diário 1º PA'!$P$1+1,(YEAR(B247)-'Diário 1º PA'!$Q$1)*12-'Diário 1º PA'!$P$1+1+MONTH(B247)))</f>
        <v>2</v>
      </c>
      <c r="L247" s="517" t="s">
        <v>400</v>
      </c>
    </row>
    <row r="248" spans="1:12" ht="36" x14ac:dyDescent="0.2">
      <c r="A248" s="548">
        <v>244</v>
      </c>
      <c r="B248" s="563">
        <v>44593</v>
      </c>
      <c r="C248" s="545" t="s">
        <v>271</v>
      </c>
      <c r="D248" s="545" t="s">
        <v>456</v>
      </c>
      <c r="E248" s="556">
        <v>800</v>
      </c>
      <c r="F248" s="550" t="s">
        <v>774</v>
      </c>
      <c r="G248" s="545" t="s">
        <v>2076</v>
      </c>
      <c r="H248" s="558" t="s">
        <v>2075</v>
      </c>
      <c r="I248" s="545" t="s">
        <v>2066</v>
      </c>
      <c r="J248" s="278" t="str">
        <f t="shared" si="4"/>
        <v>Gastos_Gerais</v>
      </c>
      <c r="K248" s="268">
        <f>IF(B248="","",IF(YEAR(B248)='Diário 1º PA'!$Q$1,MONTH(B248)-'Diário 1º PA'!$P$1+1,(YEAR(B248)-'Diário 1º PA'!$Q$1)*12-'Diário 1º PA'!$P$1+1+MONTH(B248)))</f>
        <v>2</v>
      </c>
      <c r="L248" s="517" t="s">
        <v>400</v>
      </c>
    </row>
    <row r="249" spans="1:12" ht="60" x14ac:dyDescent="0.2">
      <c r="A249" s="548">
        <v>245</v>
      </c>
      <c r="B249" s="563">
        <v>44621</v>
      </c>
      <c r="C249" s="545" t="s">
        <v>271</v>
      </c>
      <c r="D249" s="545" t="s">
        <v>456</v>
      </c>
      <c r="E249" s="556">
        <v>500</v>
      </c>
      <c r="F249" s="550" t="s">
        <v>775</v>
      </c>
      <c r="G249" s="545" t="s">
        <v>2077</v>
      </c>
      <c r="H249" s="558" t="s">
        <v>2078</v>
      </c>
      <c r="I249" s="545" t="s">
        <v>2892</v>
      </c>
      <c r="J249" s="278" t="str">
        <f t="shared" si="4"/>
        <v>Gastos_Gerais</v>
      </c>
      <c r="K249" s="268">
        <f>IF(B249="","",IF(YEAR(B249)='Diário 1º PA'!$Q$1,MONTH(B249)-'Diário 1º PA'!$P$1+1,(YEAR(B249)-'Diário 1º PA'!$Q$1)*12-'Diário 1º PA'!$P$1+1+MONTH(B249)))</f>
        <v>3</v>
      </c>
      <c r="L249" s="517" t="s">
        <v>400</v>
      </c>
    </row>
    <row r="250" spans="1:12" ht="60" x14ac:dyDescent="0.2">
      <c r="A250" s="548">
        <v>246</v>
      </c>
      <c r="B250" s="563">
        <v>44621</v>
      </c>
      <c r="C250" s="545" t="s">
        <v>468</v>
      </c>
      <c r="D250" s="545" t="s">
        <v>468</v>
      </c>
      <c r="E250" s="556">
        <v>19200</v>
      </c>
      <c r="F250" s="550" t="s">
        <v>468</v>
      </c>
      <c r="G250" s="545" t="s">
        <v>2079</v>
      </c>
      <c r="H250" s="558" t="s">
        <v>2081</v>
      </c>
      <c r="I250" s="545" t="s">
        <v>2080</v>
      </c>
      <c r="J250" s="278" t="str">
        <f t="shared" si="4"/>
        <v>Gastos_custeados_por_captação</v>
      </c>
      <c r="K250" s="268">
        <f>IF(B250="","",IF(YEAR(B250)='Diário 1º PA'!$Q$1,MONTH(B250)-'Diário 1º PA'!$P$1+1,(YEAR(B250)-'Diário 1º PA'!$Q$1)*12-'Diário 1º PA'!$P$1+1+MONTH(B250)))</f>
        <v>3</v>
      </c>
      <c r="L250" s="517" t="s">
        <v>407</v>
      </c>
    </row>
    <row r="251" spans="1:12" ht="96" x14ac:dyDescent="0.2">
      <c r="A251" s="548">
        <v>247</v>
      </c>
      <c r="B251" s="563">
        <v>44621</v>
      </c>
      <c r="C251" s="545" t="s">
        <v>468</v>
      </c>
      <c r="D251" s="545" t="s">
        <v>468</v>
      </c>
      <c r="E251" s="556">
        <v>36000</v>
      </c>
      <c r="F251" s="550" t="s">
        <v>468</v>
      </c>
      <c r="G251" s="545" t="s">
        <v>2083</v>
      </c>
      <c r="H251" s="558" t="s">
        <v>2084</v>
      </c>
      <c r="I251" s="688" t="s">
        <v>2085</v>
      </c>
      <c r="J251" s="278" t="str">
        <f t="shared" si="4"/>
        <v>Gastos_custeados_por_captação</v>
      </c>
      <c r="K251" s="268">
        <f>IF(B251="","",IF(YEAR(B251)='Diário 1º PA'!$Q$1,MONTH(B251)-'Diário 1º PA'!$P$1+1,(YEAR(B251)-'Diário 1º PA'!$Q$1)*12-'Diário 1º PA'!$P$1+1+MONTH(B251)))</f>
        <v>3</v>
      </c>
      <c r="L251" s="517" t="s">
        <v>407</v>
      </c>
    </row>
    <row r="252" spans="1:12" ht="51" x14ac:dyDescent="0.2">
      <c r="A252" s="548">
        <v>248</v>
      </c>
      <c r="B252" s="563">
        <v>44621</v>
      </c>
      <c r="C252" s="545" t="s">
        <v>468</v>
      </c>
      <c r="D252" s="545" t="s">
        <v>468</v>
      </c>
      <c r="E252" s="556">
        <f>7000-5773.8</f>
        <v>1226.1999999999998</v>
      </c>
      <c r="F252" s="550" t="s">
        <v>468</v>
      </c>
      <c r="G252" s="545" t="s">
        <v>2089</v>
      </c>
      <c r="H252" s="558" t="s">
        <v>2090</v>
      </c>
      <c r="I252" s="545"/>
      <c r="J252" s="278" t="str">
        <f t="shared" si="4"/>
        <v>Gastos_custeados_por_captação</v>
      </c>
      <c r="K252" s="268">
        <f>IF(B252="","",IF(YEAR(B252)='Diário 1º PA'!$Q$1,MONTH(B252)-'Diário 1º PA'!$P$1+1,(YEAR(B252)-'Diário 1º PA'!$Q$1)*12-'Diário 1º PA'!$P$1+1+MONTH(B252)))</f>
        <v>3</v>
      </c>
      <c r="L252" s="517" t="s">
        <v>405</v>
      </c>
    </row>
    <row r="253" spans="1:12" ht="36" x14ac:dyDescent="0.2">
      <c r="A253" s="548">
        <v>249</v>
      </c>
      <c r="B253" s="563">
        <v>44621</v>
      </c>
      <c r="C253" s="545" t="s">
        <v>271</v>
      </c>
      <c r="D253" s="545" t="s">
        <v>456</v>
      </c>
      <c r="E253" s="556">
        <v>800</v>
      </c>
      <c r="F253" s="550" t="s">
        <v>774</v>
      </c>
      <c r="G253" s="545" t="s">
        <v>2091</v>
      </c>
      <c r="H253" s="558" t="s">
        <v>2056</v>
      </c>
      <c r="I253" s="545" t="s">
        <v>2092</v>
      </c>
      <c r="J253" s="278" t="str">
        <f t="shared" si="4"/>
        <v>Gastos_Gerais</v>
      </c>
      <c r="K253" s="268">
        <f>IF(B253="","",IF(YEAR(B253)='Diário 1º PA'!$Q$1,MONTH(B253)-'Diário 1º PA'!$P$1+1,(YEAR(B253)-'Diário 1º PA'!$Q$1)*12-'Diário 1º PA'!$P$1+1+MONTH(B253)))</f>
        <v>3</v>
      </c>
      <c r="L253" s="517" t="s">
        <v>400</v>
      </c>
    </row>
    <row r="254" spans="1:12" ht="36" x14ac:dyDescent="0.2">
      <c r="A254" s="548">
        <v>250</v>
      </c>
      <c r="B254" s="563">
        <v>44621</v>
      </c>
      <c r="C254" s="545" t="s">
        <v>271</v>
      </c>
      <c r="D254" s="545" t="s">
        <v>456</v>
      </c>
      <c r="E254" s="556">
        <v>960</v>
      </c>
      <c r="F254" s="550" t="s">
        <v>774</v>
      </c>
      <c r="G254" s="545" t="s">
        <v>2093</v>
      </c>
      <c r="H254" s="558" t="s">
        <v>2056</v>
      </c>
      <c r="I254" s="545" t="s">
        <v>2094</v>
      </c>
      <c r="J254" s="278" t="str">
        <f t="shared" si="4"/>
        <v>Gastos_Gerais</v>
      </c>
      <c r="K254" s="268">
        <f>IF(B254="","",IF(YEAR(B254)='Diário 1º PA'!$Q$1,MONTH(B254)-'Diário 1º PA'!$P$1+1,(YEAR(B254)-'Diário 1º PA'!$Q$1)*12-'Diário 1º PA'!$P$1+1+MONTH(B254)))</f>
        <v>3</v>
      </c>
      <c r="L254" s="517" t="s">
        <v>400</v>
      </c>
    </row>
    <row r="255" spans="1:12" ht="84" x14ac:dyDescent="0.2">
      <c r="A255" s="548">
        <v>251</v>
      </c>
      <c r="B255" s="563">
        <v>44621</v>
      </c>
      <c r="C255" s="545" t="s">
        <v>468</v>
      </c>
      <c r="D255" s="545" t="s">
        <v>468</v>
      </c>
      <c r="E255" s="556">
        <v>2500</v>
      </c>
      <c r="F255" s="550" t="s">
        <v>468</v>
      </c>
      <c r="G255" s="545" t="s">
        <v>2095</v>
      </c>
      <c r="H255" s="558" t="s">
        <v>2097</v>
      </c>
      <c r="I255" s="545" t="s">
        <v>2096</v>
      </c>
      <c r="J255" s="278" t="str">
        <f t="shared" si="4"/>
        <v>Gastos_custeados_por_captação</v>
      </c>
      <c r="K255" s="268">
        <f>IF(B255="","",IF(YEAR(B255)='Diário 1º PA'!$Q$1,MONTH(B255)-'Diário 1º PA'!$P$1+1,(YEAR(B255)-'Diário 1º PA'!$Q$1)*12-'Diário 1º PA'!$P$1+1+MONTH(B255)))</f>
        <v>3</v>
      </c>
      <c r="L255" s="517" t="s">
        <v>402</v>
      </c>
    </row>
    <row r="256" spans="1:12" ht="36" x14ac:dyDescent="0.2">
      <c r="A256" s="548">
        <v>252</v>
      </c>
      <c r="B256" s="563">
        <v>44621</v>
      </c>
      <c r="C256" s="545" t="s">
        <v>271</v>
      </c>
      <c r="D256" s="545" t="s">
        <v>456</v>
      </c>
      <c r="E256" s="556">
        <v>800</v>
      </c>
      <c r="F256" s="550" t="s">
        <v>774</v>
      </c>
      <c r="G256" s="545" t="s">
        <v>2108</v>
      </c>
      <c r="H256" s="558" t="s">
        <v>2075</v>
      </c>
      <c r="I256" s="545" t="s">
        <v>2074</v>
      </c>
      <c r="J256" s="278" t="str">
        <f t="shared" si="4"/>
        <v>Gastos_Gerais</v>
      </c>
      <c r="K256" s="268">
        <f>IF(B256="","",IF(YEAR(B256)='Diário 1º PA'!$Q$1,MONTH(B256)-'Diário 1º PA'!$P$1+1,(YEAR(B256)-'Diário 1º PA'!$Q$1)*12-'Diário 1º PA'!$P$1+1+MONTH(B256)))</f>
        <v>3</v>
      </c>
      <c r="L256" s="517" t="s">
        <v>400</v>
      </c>
    </row>
    <row r="257" spans="1:12" ht="25.5" x14ac:dyDescent="0.2">
      <c r="A257" s="548">
        <v>253</v>
      </c>
      <c r="B257" s="563">
        <v>44621</v>
      </c>
      <c r="C257" s="545" t="s">
        <v>271</v>
      </c>
      <c r="D257" s="545" t="s">
        <v>442</v>
      </c>
      <c r="E257" s="556">
        <v>30</v>
      </c>
      <c r="F257" s="550" t="s">
        <v>871</v>
      </c>
      <c r="G257" s="545" t="s">
        <v>781</v>
      </c>
      <c r="H257" s="558" t="s">
        <v>2536</v>
      </c>
      <c r="I257" s="545" t="s">
        <v>310</v>
      </c>
      <c r="J257" s="278" t="str">
        <f t="shared" si="4"/>
        <v>Gastos_Gerais</v>
      </c>
      <c r="K257" s="268">
        <f>IF(B257="","",IF(YEAR(B257)='Diário 1º PA'!$Q$1,MONTH(B257)-'Diário 1º PA'!$P$1+1,(YEAR(B257)-'Diário 1º PA'!$Q$1)*12-'Diário 1º PA'!$P$1+1+MONTH(B257)))</f>
        <v>3</v>
      </c>
      <c r="L257" s="517" t="s">
        <v>400</v>
      </c>
    </row>
    <row r="258" spans="1:12" ht="25.5" x14ac:dyDescent="0.2">
      <c r="A258" s="548">
        <v>254</v>
      </c>
      <c r="B258" s="563">
        <v>44621</v>
      </c>
      <c r="C258" s="545" t="s">
        <v>271</v>
      </c>
      <c r="D258" s="545" t="s">
        <v>442</v>
      </c>
      <c r="E258" s="556">
        <v>310</v>
      </c>
      <c r="F258" s="550" t="s">
        <v>871</v>
      </c>
      <c r="G258" s="545" t="s">
        <v>2537</v>
      </c>
      <c r="H258" s="558" t="s">
        <v>2536</v>
      </c>
      <c r="I258" s="545" t="s">
        <v>310</v>
      </c>
      <c r="J258" s="278" t="str">
        <f t="shared" si="4"/>
        <v>Gastos_Gerais</v>
      </c>
      <c r="K258" s="268">
        <f>IF(B258="","",IF(YEAR(B258)='Diário 1º PA'!$Q$1,MONTH(B258)-'Diário 1º PA'!$P$1+1,(YEAR(B258)-'Diário 1º PA'!$Q$1)*12-'Diário 1º PA'!$P$1+1+MONTH(B258)))</f>
        <v>3</v>
      </c>
      <c r="L258" s="517" t="s">
        <v>400</v>
      </c>
    </row>
    <row r="259" spans="1:12" ht="51" x14ac:dyDescent="0.2">
      <c r="A259" s="548">
        <v>255</v>
      </c>
      <c r="B259" s="563">
        <v>44621</v>
      </c>
      <c r="C259" s="545" t="s">
        <v>468</v>
      </c>
      <c r="D259" s="545" t="s">
        <v>468</v>
      </c>
      <c r="E259" s="556">
        <f>564.43-552.41</f>
        <v>12.019999999999982</v>
      </c>
      <c r="F259" s="550" t="s">
        <v>468</v>
      </c>
      <c r="G259" s="545" t="s">
        <v>2118</v>
      </c>
      <c r="H259" s="558" t="s">
        <v>2119</v>
      </c>
      <c r="I259" s="545" t="s">
        <v>2120</v>
      </c>
      <c r="J259" s="278" t="str">
        <f t="shared" si="4"/>
        <v>Gastos_custeados_por_captação</v>
      </c>
      <c r="K259" s="268">
        <f>IF(B259="","",IF(YEAR(B259)='Diário 1º PA'!$Q$1,MONTH(B259)-'Diário 1º PA'!$P$1+1,(YEAR(B259)-'Diário 1º PA'!$Q$1)*12-'Diário 1º PA'!$P$1+1+MONTH(B259)))</f>
        <v>3</v>
      </c>
      <c r="L259" s="517" t="s">
        <v>405</v>
      </c>
    </row>
    <row r="260" spans="1:12" ht="51" x14ac:dyDescent="0.2">
      <c r="A260" s="548">
        <v>256</v>
      </c>
      <c r="B260" s="563">
        <v>44621</v>
      </c>
      <c r="C260" s="545" t="s">
        <v>468</v>
      </c>
      <c r="D260" s="545" t="s">
        <v>468</v>
      </c>
      <c r="E260" s="556">
        <v>750</v>
      </c>
      <c r="F260" s="550" t="s">
        <v>468</v>
      </c>
      <c r="G260" s="545" t="s">
        <v>2121</v>
      </c>
      <c r="H260" s="558" t="s">
        <v>2122</v>
      </c>
      <c r="I260" s="545" t="s">
        <v>1094</v>
      </c>
      <c r="J260" s="278" t="str">
        <f t="shared" si="4"/>
        <v>Gastos_custeados_por_captação</v>
      </c>
      <c r="K260" s="268">
        <f>IF(B260="","",IF(YEAR(B260)='Diário 1º PA'!$Q$1,MONTH(B260)-'Diário 1º PA'!$P$1+1,(YEAR(B260)-'Diário 1º PA'!$Q$1)*12-'Diário 1º PA'!$P$1+1+MONTH(B260)))</f>
        <v>3</v>
      </c>
      <c r="L260" s="517" t="s">
        <v>405</v>
      </c>
    </row>
    <row r="261" spans="1:12" ht="36" x14ac:dyDescent="0.2">
      <c r="A261" s="548">
        <v>257</v>
      </c>
      <c r="B261" s="563">
        <v>44621</v>
      </c>
      <c r="C261" s="545" t="s">
        <v>271</v>
      </c>
      <c r="D261" s="545" t="s">
        <v>90</v>
      </c>
      <c r="E261" s="556">
        <v>948</v>
      </c>
      <c r="F261" s="550" t="s">
        <v>871</v>
      </c>
      <c r="G261" s="545" t="s">
        <v>2165</v>
      </c>
      <c r="H261" s="558" t="s">
        <v>2123</v>
      </c>
      <c r="I261" s="545" t="s">
        <v>2166</v>
      </c>
      <c r="J261" s="278" t="str">
        <f t="shared" si="4"/>
        <v>Gastos_Gerais</v>
      </c>
      <c r="K261" s="268">
        <f>IF(B261="","",IF(YEAR(B261)='Diário 1º PA'!$Q$1,MONTH(B261)-'Diário 1º PA'!$P$1+1,(YEAR(B261)-'Diário 1º PA'!$Q$1)*12-'Diário 1º PA'!$P$1+1+MONTH(B261)))</f>
        <v>3</v>
      </c>
      <c r="L261" s="517" t="s">
        <v>400</v>
      </c>
    </row>
    <row r="262" spans="1:12" ht="36" x14ac:dyDescent="0.2">
      <c r="A262" s="548">
        <v>258</v>
      </c>
      <c r="B262" s="563">
        <v>44621</v>
      </c>
      <c r="C262" s="545" t="s">
        <v>271</v>
      </c>
      <c r="D262" s="545" t="s">
        <v>456</v>
      </c>
      <c r="E262" s="556">
        <v>800</v>
      </c>
      <c r="F262" s="550" t="s">
        <v>772</v>
      </c>
      <c r="G262" s="545" t="s">
        <v>2126</v>
      </c>
      <c r="H262" s="558" t="s">
        <v>2128</v>
      </c>
      <c r="I262" s="545" t="s">
        <v>2127</v>
      </c>
      <c r="J262" s="278" t="str">
        <f t="shared" ref="J262:J325" si="5">SUBSTITUTE(C262," ","_")</f>
        <v>Gastos_Gerais</v>
      </c>
      <c r="K262" s="268">
        <f>IF(B262="","",IF(YEAR(B262)='Diário 1º PA'!$Q$1,MONTH(B262)-'Diário 1º PA'!$P$1+1,(YEAR(B262)-'Diário 1º PA'!$Q$1)*12-'Diário 1º PA'!$P$1+1+MONTH(B262)))</f>
        <v>3</v>
      </c>
      <c r="L262" s="517" t="s">
        <v>400</v>
      </c>
    </row>
    <row r="263" spans="1:12" ht="36" x14ac:dyDescent="0.2">
      <c r="A263" s="548">
        <v>259</v>
      </c>
      <c r="B263" s="563">
        <v>44621</v>
      </c>
      <c r="C263" s="545" t="s">
        <v>271</v>
      </c>
      <c r="D263" s="545" t="s">
        <v>442</v>
      </c>
      <c r="E263" s="556">
        <v>75</v>
      </c>
      <c r="F263" s="550" t="s">
        <v>769</v>
      </c>
      <c r="G263" s="545" t="s">
        <v>781</v>
      </c>
      <c r="H263" s="558" t="s">
        <v>2469</v>
      </c>
      <c r="I263" s="545" t="s">
        <v>310</v>
      </c>
      <c r="J263" s="278" t="str">
        <f t="shared" si="5"/>
        <v>Gastos_Gerais</v>
      </c>
      <c r="K263" s="268">
        <f>IF(B263="","",IF(YEAR(B263)='Diário 1º PA'!$Q$1,MONTH(B263)-'Diário 1º PA'!$P$1+1,(YEAR(B263)-'Diário 1º PA'!$Q$1)*12-'Diário 1º PA'!$P$1+1+MONTH(B263)))</f>
        <v>3</v>
      </c>
      <c r="L263" s="517" t="s">
        <v>400</v>
      </c>
    </row>
    <row r="264" spans="1:12" ht="36" x14ac:dyDescent="0.2">
      <c r="A264" s="548">
        <v>260</v>
      </c>
      <c r="B264" s="563">
        <v>44621</v>
      </c>
      <c r="C264" s="545" t="s">
        <v>271</v>
      </c>
      <c r="D264" s="545" t="s">
        <v>442</v>
      </c>
      <c r="E264" s="556">
        <v>24.08</v>
      </c>
      <c r="F264" s="550" t="s">
        <v>769</v>
      </c>
      <c r="G264" s="545" t="s">
        <v>1573</v>
      </c>
      <c r="H264" s="558" t="s">
        <v>2470</v>
      </c>
      <c r="I264" s="545" t="s">
        <v>310</v>
      </c>
      <c r="J264" s="278" t="str">
        <f t="shared" si="5"/>
        <v>Gastos_Gerais</v>
      </c>
      <c r="K264" s="268">
        <f>IF(B264="","",IF(YEAR(B264)='Diário 1º PA'!$Q$1,MONTH(B264)-'Diário 1º PA'!$P$1+1,(YEAR(B264)-'Diário 1º PA'!$Q$1)*12-'Diário 1º PA'!$P$1+1+MONTH(B264)))</f>
        <v>3</v>
      </c>
      <c r="L264" s="517" t="s">
        <v>400</v>
      </c>
    </row>
    <row r="265" spans="1:12" ht="36" x14ac:dyDescent="0.2">
      <c r="A265" s="548">
        <v>261</v>
      </c>
      <c r="B265" s="563">
        <v>44621</v>
      </c>
      <c r="C265" s="545" t="s">
        <v>271</v>
      </c>
      <c r="D265" s="545" t="s">
        <v>442</v>
      </c>
      <c r="E265" s="556">
        <v>775</v>
      </c>
      <c r="F265" s="550" t="s">
        <v>769</v>
      </c>
      <c r="G265" s="545" t="s">
        <v>1573</v>
      </c>
      <c r="H265" s="558" t="s">
        <v>2471</v>
      </c>
      <c r="I265" s="545" t="s">
        <v>310</v>
      </c>
      <c r="J265" s="278" t="str">
        <f t="shared" si="5"/>
        <v>Gastos_Gerais</v>
      </c>
      <c r="K265" s="268">
        <f>IF(B265="","",IF(YEAR(B265)='Diário 1º PA'!$Q$1,MONTH(B265)-'Diário 1º PA'!$P$1+1,(YEAR(B265)-'Diário 1º PA'!$Q$1)*12-'Diário 1º PA'!$P$1+1+MONTH(B265)))</f>
        <v>3</v>
      </c>
      <c r="L265" s="517" t="s">
        <v>400</v>
      </c>
    </row>
    <row r="266" spans="1:12" ht="25.5" x14ac:dyDescent="0.2">
      <c r="A266" s="548">
        <v>262</v>
      </c>
      <c r="B266" s="563">
        <v>44593</v>
      </c>
      <c r="C266" s="545" t="s">
        <v>271</v>
      </c>
      <c r="D266" s="545" t="s">
        <v>297</v>
      </c>
      <c r="E266" s="556">
        <v>200</v>
      </c>
      <c r="F266" s="550" t="s">
        <v>873</v>
      </c>
      <c r="G266" s="545" t="s">
        <v>781</v>
      </c>
      <c r="H266" s="558" t="s">
        <v>2457</v>
      </c>
      <c r="I266" s="545" t="s">
        <v>310</v>
      </c>
      <c r="J266" s="278" t="str">
        <f t="shared" si="5"/>
        <v>Gastos_Gerais</v>
      </c>
      <c r="K266" s="268">
        <f>IF(B266="","",IF(YEAR(B266)='Diário 1º PA'!$Q$1,MONTH(B266)-'Diário 1º PA'!$P$1+1,(YEAR(B266)-'Diário 1º PA'!$Q$1)*12-'Diário 1º PA'!$P$1+1+MONTH(B266)))</f>
        <v>2</v>
      </c>
      <c r="L266" s="517" t="s">
        <v>400</v>
      </c>
    </row>
    <row r="267" spans="1:12" ht="36" x14ac:dyDescent="0.2">
      <c r="A267" s="548">
        <v>263</v>
      </c>
      <c r="B267" s="563">
        <v>44593</v>
      </c>
      <c r="C267" s="545" t="s">
        <v>271</v>
      </c>
      <c r="D267" s="545" t="s">
        <v>297</v>
      </c>
      <c r="E267" s="556">
        <v>10000</v>
      </c>
      <c r="F267" s="550" t="s">
        <v>873</v>
      </c>
      <c r="G267" s="545" t="s">
        <v>2132</v>
      </c>
      <c r="H267" s="558" t="s">
        <v>2131</v>
      </c>
      <c r="I267" s="545" t="s">
        <v>2133</v>
      </c>
      <c r="J267" s="278" t="str">
        <f t="shared" si="5"/>
        <v>Gastos_Gerais</v>
      </c>
      <c r="K267" s="268">
        <f>IF(B267="","",IF(YEAR(B267)='Diário 1º PA'!$Q$1,MONTH(B267)-'Diário 1º PA'!$P$1+1,(YEAR(B267)-'Diário 1º PA'!$Q$1)*12-'Diário 1º PA'!$P$1+1+MONTH(B267)))</f>
        <v>2</v>
      </c>
      <c r="L267" s="517" t="s">
        <v>400</v>
      </c>
    </row>
    <row r="268" spans="1:12" ht="51" x14ac:dyDescent="0.2">
      <c r="A268" s="548">
        <v>264</v>
      </c>
      <c r="B268" s="563">
        <v>44621</v>
      </c>
      <c r="C268" s="545" t="s">
        <v>468</v>
      </c>
      <c r="D268" s="545" t="s">
        <v>468</v>
      </c>
      <c r="E268" s="556">
        <v>1000</v>
      </c>
      <c r="F268" s="550" t="s">
        <v>468</v>
      </c>
      <c r="G268" s="545" t="s">
        <v>2136</v>
      </c>
      <c r="H268" s="558" t="s">
        <v>2137</v>
      </c>
      <c r="I268" s="545" t="s">
        <v>1110</v>
      </c>
      <c r="J268" s="278" t="str">
        <f t="shared" si="5"/>
        <v>Gastos_custeados_por_captação</v>
      </c>
      <c r="K268" s="268">
        <f>IF(B268="","",IF(YEAR(B268)='Diário 1º PA'!$Q$1,MONTH(B268)-'Diário 1º PA'!$P$1+1,(YEAR(B268)-'Diário 1º PA'!$Q$1)*12-'Diário 1º PA'!$P$1+1+MONTH(B268)))</f>
        <v>3</v>
      </c>
      <c r="L268" s="517" t="s">
        <v>405</v>
      </c>
    </row>
    <row r="269" spans="1:12" ht="36" x14ac:dyDescent="0.2">
      <c r="A269" s="548">
        <v>265</v>
      </c>
      <c r="B269" s="563">
        <v>44621</v>
      </c>
      <c r="C269" s="545" t="s">
        <v>271</v>
      </c>
      <c r="D269" s="545" t="s">
        <v>453</v>
      </c>
      <c r="E269" s="556">
        <v>800</v>
      </c>
      <c r="F269" s="550" t="s">
        <v>774</v>
      </c>
      <c r="G269" s="545" t="s">
        <v>2142</v>
      </c>
      <c r="H269" s="558" t="s">
        <v>2056</v>
      </c>
      <c r="I269" s="545" t="s">
        <v>2143</v>
      </c>
      <c r="J269" s="278" t="str">
        <f t="shared" si="5"/>
        <v>Gastos_Gerais</v>
      </c>
      <c r="K269" s="268">
        <f>IF(B269="","",IF(YEAR(B269)='Diário 1º PA'!$Q$1,MONTH(B269)-'Diário 1º PA'!$P$1+1,(YEAR(B269)-'Diário 1º PA'!$Q$1)*12-'Diário 1º PA'!$P$1+1+MONTH(B269)))</f>
        <v>3</v>
      </c>
      <c r="L269" s="517" t="s">
        <v>400</v>
      </c>
    </row>
    <row r="270" spans="1:12" ht="36" x14ac:dyDescent="0.2">
      <c r="A270" s="548">
        <v>266</v>
      </c>
      <c r="B270" s="563">
        <v>44621</v>
      </c>
      <c r="C270" s="545" t="s">
        <v>271</v>
      </c>
      <c r="D270" s="545" t="s">
        <v>453</v>
      </c>
      <c r="E270" s="556">
        <v>2064</v>
      </c>
      <c r="F270" s="550" t="s">
        <v>771</v>
      </c>
      <c r="G270" s="545" t="s">
        <v>2145</v>
      </c>
      <c r="H270" s="558" t="s">
        <v>2147</v>
      </c>
      <c r="I270" s="545" t="s">
        <v>2146</v>
      </c>
      <c r="J270" s="278" t="str">
        <f t="shared" si="5"/>
        <v>Gastos_Gerais</v>
      </c>
      <c r="K270" s="268">
        <f>IF(B270="","",IF(YEAR(B270)='Diário 1º PA'!$Q$1,MONTH(B270)-'Diário 1º PA'!$P$1+1,(YEAR(B270)-'Diário 1º PA'!$Q$1)*12-'Diário 1º PA'!$P$1+1+MONTH(B270)))</f>
        <v>3</v>
      </c>
      <c r="L270" s="517" t="s">
        <v>400</v>
      </c>
    </row>
    <row r="271" spans="1:12" ht="96" x14ac:dyDescent="0.2">
      <c r="A271" s="548">
        <v>267</v>
      </c>
      <c r="B271" s="563">
        <v>44621</v>
      </c>
      <c r="C271" s="545" t="s">
        <v>271</v>
      </c>
      <c r="D271" s="545" t="s">
        <v>297</v>
      </c>
      <c r="E271" s="556">
        <v>20000</v>
      </c>
      <c r="F271" s="550" t="s">
        <v>762</v>
      </c>
      <c r="G271" s="545" t="s">
        <v>2149</v>
      </c>
      <c r="H271" s="558" t="s">
        <v>2148</v>
      </c>
      <c r="I271" s="545" t="s">
        <v>1920</v>
      </c>
      <c r="J271" s="278" t="str">
        <f t="shared" si="5"/>
        <v>Gastos_Gerais</v>
      </c>
      <c r="K271" s="268">
        <f>IF(B271="","",IF(YEAR(B271)='Diário 1º PA'!$Q$1,MONTH(B271)-'Diário 1º PA'!$P$1+1,(YEAR(B271)-'Diário 1º PA'!$Q$1)*12-'Diário 1º PA'!$P$1+1+MONTH(B271)))</f>
        <v>3</v>
      </c>
      <c r="L271" s="517" t="s">
        <v>400</v>
      </c>
    </row>
    <row r="272" spans="1:12" ht="25.5" x14ac:dyDescent="0.2">
      <c r="A272" s="548">
        <v>268</v>
      </c>
      <c r="B272" s="563">
        <v>44621</v>
      </c>
      <c r="C272" s="545" t="s">
        <v>271</v>
      </c>
      <c r="D272" s="545" t="s">
        <v>297</v>
      </c>
      <c r="E272" s="556">
        <v>402</v>
      </c>
      <c r="F272" s="550" t="s">
        <v>762</v>
      </c>
      <c r="G272" s="545" t="s">
        <v>781</v>
      </c>
      <c r="H272" s="558" t="s">
        <v>2846</v>
      </c>
      <c r="I272" s="545" t="s">
        <v>310</v>
      </c>
      <c r="J272" s="278" t="str">
        <f t="shared" si="5"/>
        <v>Gastos_Gerais</v>
      </c>
      <c r="K272" s="268">
        <f>IF(B272="","",IF(YEAR(B272)='Diário 1º PA'!$Q$1,MONTH(B272)-'Diário 1º PA'!$P$1+1,(YEAR(B272)-'Diário 1º PA'!$Q$1)*12-'Diário 1º PA'!$P$1+1+MONTH(B272)))</f>
        <v>3</v>
      </c>
      <c r="L272" s="517" t="s">
        <v>400</v>
      </c>
    </row>
    <row r="273" spans="1:12" ht="60" x14ac:dyDescent="0.2">
      <c r="A273" s="548">
        <v>269</v>
      </c>
      <c r="B273" s="563">
        <v>44621</v>
      </c>
      <c r="C273" s="545" t="s">
        <v>468</v>
      </c>
      <c r="D273" s="545" t="s">
        <v>468</v>
      </c>
      <c r="E273" s="556">
        <v>3500</v>
      </c>
      <c r="F273" s="550" t="s">
        <v>468</v>
      </c>
      <c r="G273" s="545" t="s">
        <v>2150</v>
      </c>
      <c r="H273" s="558" t="s">
        <v>2151</v>
      </c>
      <c r="I273" s="545" t="s">
        <v>2152</v>
      </c>
      <c r="J273" s="278" t="str">
        <f t="shared" si="5"/>
        <v>Gastos_custeados_por_captação</v>
      </c>
      <c r="K273" s="268">
        <f>IF(B273="","",IF(YEAR(B273)='Diário 1º PA'!$Q$1,MONTH(B273)-'Diário 1º PA'!$P$1+1,(YEAR(B273)-'Diário 1º PA'!$Q$1)*12-'Diário 1º PA'!$P$1+1+MONTH(B273)))</f>
        <v>3</v>
      </c>
      <c r="L273" s="517" t="s">
        <v>408</v>
      </c>
    </row>
    <row r="274" spans="1:12" ht="25.5" x14ac:dyDescent="0.2">
      <c r="A274" s="548">
        <v>270</v>
      </c>
      <c r="B274" s="563">
        <v>44621</v>
      </c>
      <c r="C274" s="545" t="s">
        <v>182</v>
      </c>
      <c r="D274" s="545" t="s">
        <v>161</v>
      </c>
      <c r="E274" s="556">
        <v>0.56000000000000005</v>
      </c>
      <c r="F274" s="550" t="s">
        <v>310</v>
      </c>
      <c r="G274" s="545" t="s">
        <v>781</v>
      </c>
      <c r="H274" s="558" t="s">
        <v>3306</v>
      </c>
      <c r="I274" s="545" t="s">
        <v>310</v>
      </c>
      <c r="J274" s="278" t="str">
        <f t="shared" si="5"/>
        <v>Gastos_com_Pessoal</v>
      </c>
      <c r="K274" s="268">
        <f>IF(B274="","",IF(YEAR(B274)='Diário 1º PA'!$Q$1,MONTH(B274)-'Diário 1º PA'!$P$1+1,(YEAR(B274)-'Diário 1º PA'!$Q$1)*12-'Diário 1º PA'!$P$1+1+MONTH(B274)))</f>
        <v>3</v>
      </c>
      <c r="L274" s="517" t="s">
        <v>400</v>
      </c>
    </row>
    <row r="275" spans="1:12" ht="25.5" x14ac:dyDescent="0.2">
      <c r="A275" s="548">
        <v>271</v>
      </c>
      <c r="B275" s="563">
        <v>44621</v>
      </c>
      <c r="C275" s="545" t="s">
        <v>182</v>
      </c>
      <c r="D275" s="545" t="s">
        <v>161</v>
      </c>
      <c r="E275" s="556">
        <v>1.1499999999999999</v>
      </c>
      <c r="F275" s="550" t="s">
        <v>310</v>
      </c>
      <c r="G275" s="545" t="s">
        <v>781</v>
      </c>
      <c r="H275" s="558" t="s">
        <v>3308</v>
      </c>
      <c r="I275" s="545" t="s">
        <v>310</v>
      </c>
      <c r="J275" s="278" t="str">
        <f t="shared" si="5"/>
        <v>Gastos_com_Pessoal</v>
      </c>
      <c r="K275" s="268">
        <f>IF(B275="","",IF(YEAR(B275)='Diário 1º PA'!$Q$1,MONTH(B275)-'Diário 1º PA'!$P$1+1,(YEAR(B275)-'Diário 1º PA'!$Q$1)*12-'Diário 1º PA'!$P$1+1+MONTH(B275)))</f>
        <v>3</v>
      </c>
      <c r="L275" s="517" t="s">
        <v>400</v>
      </c>
    </row>
    <row r="276" spans="1:12" ht="25.5" x14ac:dyDescent="0.2">
      <c r="A276" s="548">
        <v>272</v>
      </c>
      <c r="B276" s="563">
        <v>44621</v>
      </c>
      <c r="C276" s="545" t="s">
        <v>182</v>
      </c>
      <c r="D276" s="545" t="s">
        <v>161</v>
      </c>
      <c r="E276" s="556">
        <v>0.03</v>
      </c>
      <c r="F276" s="550" t="s">
        <v>310</v>
      </c>
      <c r="G276" s="545" t="s">
        <v>781</v>
      </c>
      <c r="H276" s="558" t="s">
        <v>3310</v>
      </c>
      <c r="I276" s="545" t="s">
        <v>310</v>
      </c>
      <c r="J276" s="278" t="str">
        <f t="shared" si="5"/>
        <v>Gastos_com_Pessoal</v>
      </c>
      <c r="K276" s="268">
        <f>IF(B276="","",IF(YEAR(B276)='Diário 1º PA'!$Q$1,MONTH(B276)-'Diário 1º PA'!$P$1+1,(YEAR(B276)-'Diário 1º PA'!$Q$1)*12-'Diário 1º PA'!$P$1+1+MONTH(B276)))</f>
        <v>3</v>
      </c>
      <c r="L276" s="517" t="s">
        <v>400</v>
      </c>
    </row>
    <row r="277" spans="1:12" ht="25.5" x14ac:dyDescent="0.2">
      <c r="A277" s="548">
        <v>273</v>
      </c>
      <c r="B277" s="563">
        <v>44621</v>
      </c>
      <c r="C277" s="545" t="s">
        <v>182</v>
      </c>
      <c r="D277" s="545" t="s">
        <v>161</v>
      </c>
      <c r="E277" s="556">
        <v>0.05</v>
      </c>
      <c r="F277" s="550" t="s">
        <v>310</v>
      </c>
      <c r="G277" s="545" t="s">
        <v>781</v>
      </c>
      <c r="H277" s="558" t="s">
        <v>3312</v>
      </c>
      <c r="I277" s="545" t="s">
        <v>310</v>
      </c>
      <c r="J277" s="278" t="str">
        <f t="shared" si="5"/>
        <v>Gastos_com_Pessoal</v>
      </c>
      <c r="K277" s="268">
        <f>IF(B277="","",IF(YEAR(B277)='Diário 1º PA'!$Q$1,MONTH(B277)-'Diário 1º PA'!$P$1+1,(YEAR(B277)-'Diário 1º PA'!$Q$1)*12-'Diário 1º PA'!$P$1+1+MONTH(B277)))</f>
        <v>3</v>
      </c>
      <c r="L277" s="517" t="s">
        <v>400</v>
      </c>
    </row>
    <row r="278" spans="1:12" ht="25.5" x14ac:dyDescent="0.2">
      <c r="A278" s="548">
        <v>274</v>
      </c>
      <c r="B278" s="563">
        <v>44621</v>
      </c>
      <c r="C278" s="545" t="s">
        <v>182</v>
      </c>
      <c r="D278" s="545" t="s">
        <v>161</v>
      </c>
      <c r="E278" s="556">
        <v>0.02</v>
      </c>
      <c r="F278" s="550" t="s">
        <v>310</v>
      </c>
      <c r="G278" s="545" t="s">
        <v>781</v>
      </c>
      <c r="H278" s="558" t="s">
        <v>3454</v>
      </c>
      <c r="I278" s="545" t="s">
        <v>310</v>
      </c>
      <c r="J278" s="278" t="str">
        <f t="shared" si="5"/>
        <v>Gastos_com_Pessoal</v>
      </c>
      <c r="K278" s="268">
        <f>IF(B278="","",IF(YEAR(B278)='Diário 1º PA'!$Q$1,MONTH(B278)-'Diário 1º PA'!$P$1+1,(YEAR(B278)-'Diário 1º PA'!$Q$1)*12-'Diário 1º PA'!$P$1+1+MONTH(B278)))</f>
        <v>3</v>
      </c>
      <c r="L278" s="517" t="s">
        <v>400</v>
      </c>
    </row>
    <row r="279" spans="1:12" ht="25.5" x14ac:dyDescent="0.2">
      <c r="A279" s="548">
        <v>275</v>
      </c>
      <c r="B279" s="563">
        <v>44621</v>
      </c>
      <c r="C279" s="545" t="s">
        <v>182</v>
      </c>
      <c r="D279" s="545" t="s">
        <v>161</v>
      </c>
      <c r="E279" s="556">
        <v>0.56000000000000005</v>
      </c>
      <c r="F279" s="550" t="s">
        <v>310</v>
      </c>
      <c r="G279" s="545" t="s">
        <v>781</v>
      </c>
      <c r="H279" s="558" t="s">
        <v>3456</v>
      </c>
      <c r="I279" s="545" t="s">
        <v>310</v>
      </c>
      <c r="J279" s="278" t="str">
        <f t="shared" si="5"/>
        <v>Gastos_com_Pessoal</v>
      </c>
      <c r="K279" s="268">
        <f>IF(B279="","",IF(YEAR(B279)='Diário 1º PA'!$Q$1,MONTH(B279)-'Diário 1º PA'!$P$1+1,(YEAR(B279)-'Diário 1º PA'!$Q$1)*12-'Diário 1º PA'!$P$1+1+MONTH(B279)))</f>
        <v>3</v>
      </c>
      <c r="L279" s="517" t="s">
        <v>400</v>
      </c>
    </row>
    <row r="280" spans="1:12" ht="25.5" x14ac:dyDescent="0.2">
      <c r="A280" s="548">
        <v>276</v>
      </c>
      <c r="B280" s="563">
        <v>44621</v>
      </c>
      <c r="C280" s="545" t="s">
        <v>182</v>
      </c>
      <c r="D280" s="545" t="s">
        <v>161</v>
      </c>
      <c r="E280" s="556">
        <v>0.83</v>
      </c>
      <c r="F280" s="550" t="s">
        <v>310</v>
      </c>
      <c r="G280" s="545" t="s">
        <v>781</v>
      </c>
      <c r="H280" s="558" t="s">
        <v>3458</v>
      </c>
      <c r="I280" s="545" t="s">
        <v>310</v>
      </c>
      <c r="J280" s="278" t="str">
        <f t="shared" si="5"/>
        <v>Gastos_com_Pessoal</v>
      </c>
      <c r="K280" s="268">
        <f>IF(B280="","",IF(YEAR(B280)='Diário 1º PA'!$Q$1,MONTH(B280)-'Diário 1º PA'!$P$1+1,(YEAR(B280)-'Diário 1º PA'!$Q$1)*12-'Diário 1º PA'!$P$1+1+MONTH(B280)))</f>
        <v>3</v>
      </c>
      <c r="L280" s="517" t="s">
        <v>400</v>
      </c>
    </row>
    <row r="281" spans="1:12" ht="25.5" x14ac:dyDescent="0.2">
      <c r="A281" s="548">
        <v>277</v>
      </c>
      <c r="B281" s="563">
        <v>44621</v>
      </c>
      <c r="C281" s="545" t="s">
        <v>182</v>
      </c>
      <c r="D281" s="545" t="s">
        <v>287</v>
      </c>
      <c r="E281" s="556">
        <v>162.74</v>
      </c>
      <c r="F281" s="550" t="s">
        <v>310</v>
      </c>
      <c r="G281" s="545" t="s">
        <v>1573</v>
      </c>
      <c r="H281" s="558" t="s">
        <v>3459</v>
      </c>
      <c r="I281" s="545" t="s">
        <v>310</v>
      </c>
      <c r="J281" s="278" t="str">
        <f t="shared" si="5"/>
        <v>Gastos_com_Pessoal</v>
      </c>
      <c r="K281" s="268">
        <f>IF(B281="","",IF(YEAR(B281)='Diário 1º PA'!$Q$1,MONTH(B281)-'Diário 1º PA'!$P$1+1,(YEAR(B281)-'Diário 1º PA'!$Q$1)*12-'Diário 1º PA'!$P$1+1+MONTH(B281)))</f>
        <v>3</v>
      </c>
      <c r="L281" s="517" t="s">
        <v>400</v>
      </c>
    </row>
    <row r="282" spans="1:12" ht="25.5" x14ac:dyDescent="0.2">
      <c r="A282" s="548">
        <v>278</v>
      </c>
      <c r="B282" s="563">
        <v>44621</v>
      </c>
      <c r="C282" s="545" t="s">
        <v>182</v>
      </c>
      <c r="D282" s="545" t="s">
        <v>287</v>
      </c>
      <c r="E282" s="556">
        <v>1415.41</v>
      </c>
      <c r="F282" s="550" t="s">
        <v>310</v>
      </c>
      <c r="G282" s="545" t="s">
        <v>1573</v>
      </c>
      <c r="H282" s="558" t="s">
        <v>3460</v>
      </c>
      <c r="I282" s="545" t="s">
        <v>310</v>
      </c>
      <c r="J282" s="278" t="str">
        <f t="shared" si="5"/>
        <v>Gastos_com_Pessoal</v>
      </c>
      <c r="K282" s="268">
        <f>IF(B282="","",IF(YEAR(B282)='Diário 1º PA'!$Q$1,MONTH(B282)-'Diário 1º PA'!$P$1+1,(YEAR(B282)-'Diário 1º PA'!$Q$1)*12-'Diário 1º PA'!$P$1+1+MONTH(B282)))</f>
        <v>3</v>
      </c>
      <c r="L282" s="517" t="s">
        <v>400</v>
      </c>
    </row>
    <row r="283" spans="1:12" ht="25.5" x14ac:dyDescent="0.2">
      <c r="A283" s="548">
        <v>279</v>
      </c>
      <c r="B283" s="563">
        <v>44621</v>
      </c>
      <c r="C283" s="545" t="s">
        <v>182</v>
      </c>
      <c r="D283" s="545" t="s">
        <v>287</v>
      </c>
      <c r="E283" s="556">
        <v>4067.8</v>
      </c>
      <c r="F283" s="550" t="s">
        <v>310</v>
      </c>
      <c r="G283" s="545" t="s">
        <v>1573</v>
      </c>
      <c r="H283" s="558" t="s">
        <v>3461</v>
      </c>
      <c r="I283" s="545" t="s">
        <v>310</v>
      </c>
      <c r="J283" s="278" t="str">
        <f t="shared" si="5"/>
        <v>Gastos_com_Pessoal</v>
      </c>
      <c r="K283" s="268">
        <f>IF(B283="","",IF(YEAR(B283)='Diário 1º PA'!$Q$1,MONTH(B283)-'Diário 1º PA'!$P$1+1,(YEAR(B283)-'Diário 1º PA'!$Q$1)*12-'Diário 1º PA'!$P$1+1+MONTH(B283)))</f>
        <v>3</v>
      </c>
      <c r="L283" s="517" t="s">
        <v>400</v>
      </c>
    </row>
    <row r="284" spans="1:12" ht="51" x14ac:dyDescent="0.2">
      <c r="A284" s="548">
        <v>280</v>
      </c>
      <c r="B284" s="563">
        <v>44621</v>
      </c>
      <c r="C284" s="545" t="s">
        <v>468</v>
      </c>
      <c r="D284" s="545" t="s">
        <v>468</v>
      </c>
      <c r="E284" s="556">
        <v>24000</v>
      </c>
      <c r="F284" s="550" t="s">
        <v>468</v>
      </c>
      <c r="G284" s="545" t="s">
        <v>2153</v>
      </c>
      <c r="H284" s="558" t="s">
        <v>2155</v>
      </c>
      <c r="I284" s="545" t="s">
        <v>2154</v>
      </c>
      <c r="J284" s="278" t="str">
        <f t="shared" si="5"/>
        <v>Gastos_custeados_por_captação</v>
      </c>
      <c r="K284" s="268">
        <f>IF(B284="","",IF(YEAR(B284)='Diário 1º PA'!$Q$1,MONTH(B284)-'Diário 1º PA'!$P$1+1,(YEAR(B284)-'Diário 1º PA'!$Q$1)*12-'Diário 1º PA'!$P$1+1+MONTH(B284)))</f>
        <v>3</v>
      </c>
      <c r="L284" s="517" t="s">
        <v>407</v>
      </c>
    </row>
    <row r="285" spans="1:12" ht="51" x14ac:dyDescent="0.2">
      <c r="A285" s="548">
        <v>281</v>
      </c>
      <c r="B285" s="563">
        <v>44621</v>
      </c>
      <c r="C285" s="545" t="s">
        <v>468</v>
      </c>
      <c r="D285" s="545" t="s">
        <v>468</v>
      </c>
      <c r="E285" s="556">
        <v>981</v>
      </c>
      <c r="F285" s="550" t="s">
        <v>468</v>
      </c>
      <c r="G285" s="545" t="s">
        <v>2157</v>
      </c>
      <c r="H285" s="558" t="s">
        <v>2156</v>
      </c>
      <c r="I285" s="545" t="s">
        <v>2158</v>
      </c>
      <c r="J285" s="278" t="str">
        <f t="shared" si="5"/>
        <v>Gastos_custeados_por_captação</v>
      </c>
      <c r="K285" s="268">
        <f>IF(B285="","",IF(YEAR(B285)='Diário 1º PA'!$Q$1,MONTH(B285)-'Diário 1º PA'!$P$1+1,(YEAR(B285)-'Diário 1º PA'!$Q$1)*12-'Diário 1º PA'!$P$1+1+MONTH(B285)))</f>
        <v>3</v>
      </c>
      <c r="L285" s="517" t="s">
        <v>407</v>
      </c>
    </row>
    <row r="286" spans="1:12" ht="84" x14ac:dyDescent="0.2">
      <c r="A286" s="548">
        <v>282</v>
      </c>
      <c r="B286" s="563">
        <v>44621</v>
      </c>
      <c r="C286" s="545" t="s">
        <v>468</v>
      </c>
      <c r="D286" s="545" t="s">
        <v>468</v>
      </c>
      <c r="E286" s="556">
        <v>3884.54</v>
      </c>
      <c r="F286" s="550" t="s">
        <v>468</v>
      </c>
      <c r="G286" s="545" t="s">
        <v>2159</v>
      </c>
      <c r="H286" s="558" t="s">
        <v>2160</v>
      </c>
      <c r="I286" s="545" t="s">
        <v>2161</v>
      </c>
      <c r="J286" s="278" t="str">
        <f t="shared" si="5"/>
        <v>Gastos_custeados_por_captação</v>
      </c>
      <c r="K286" s="268">
        <f>IF(B286="","",IF(YEAR(B286)='Diário 1º PA'!$Q$1,MONTH(B286)-'Diário 1º PA'!$P$1+1,(YEAR(B286)-'Diário 1º PA'!$Q$1)*12-'Diário 1º PA'!$P$1+1+MONTH(B286)))</f>
        <v>3</v>
      </c>
      <c r="L286" s="517" t="s">
        <v>407</v>
      </c>
    </row>
    <row r="287" spans="1:12" ht="51" x14ac:dyDescent="0.2">
      <c r="A287" s="548">
        <v>283</v>
      </c>
      <c r="B287" s="563">
        <v>44621</v>
      </c>
      <c r="C287" s="545" t="s">
        <v>468</v>
      </c>
      <c r="D287" s="545" t="s">
        <v>468</v>
      </c>
      <c r="E287" s="556">
        <v>25000</v>
      </c>
      <c r="F287" s="550" t="s">
        <v>468</v>
      </c>
      <c r="G287" s="545" t="s">
        <v>2162</v>
      </c>
      <c r="H287" s="558" t="s">
        <v>2163</v>
      </c>
      <c r="I287" s="545" t="s">
        <v>2164</v>
      </c>
      <c r="J287" s="278" t="str">
        <f t="shared" si="5"/>
        <v>Gastos_custeados_por_captação</v>
      </c>
      <c r="K287" s="268">
        <f>IF(B287="","",IF(YEAR(B287)='Diário 1º PA'!$Q$1,MONTH(B287)-'Diário 1º PA'!$P$1+1,(YEAR(B287)-'Diário 1º PA'!$Q$1)*12-'Diário 1º PA'!$P$1+1+MONTH(B287)))</f>
        <v>3</v>
      </c>
      <c r="L287" s="517" t="s">
        <v>407</v>
      </c>
    </row>
    <row r="288" spans="1:12" ht="36" x14ac:dyDescent="0.2">
      <c r="A288" s="548">
        <v>284</v>
      </c>
      <c r="B288" s="563">
        <v>44621</v>
      </c>
      <c r="C288" s="545" t="s">
        <v>271</v>
      </c>
      <c r="D288" s="545" t="s">
        <v>0</v>
      </c>
      <c r="E288" s="556">
        <v>1499.88</v>
      </c>
      <c r="F288" s="550" t="s">
        <v>767</v>
      </c>
      <c r="G288" s="545" t="s">
        <v>2167</v>
      </c>
      <c r="H288" s="558" t="s">
        <v>2168</v>
      </c>
      <c r="I288" s="545" t="s">
        <v>1156</v>
      </c>
      <c r="J288" s="278" t="str">
        <f t="shared" si="5"/>
        <v>Gastos_Gerais</v>
      </c>
      <c r="K288" s="268">
        <f>IF(B288="","",IF(YEAR(B288)='Diário 1º PA'!$Q$1,MONTH(B288)-'Diário 1º PA'!$P$1+1,(YEAR(B288)-'Diário 1º PA'!$Q$1)*12-'Diário 1º PA'!$P$1+1+MONTH(B288)))</f>
        <v>3</v>
      </c>
      <c r="L288" s="517" t="s">
        <v>400</v>
      </c>
    </row>
    <row r="289" spans="1:12" ht="36" x14ac:dyDescent="0.2">
      <c r="A289" s="548">
        <v>285</v>
      </c>
      <c r="B289" s="563">
        <v>44621</v>
      </c>
      <c r="C289" s="545" t="s">
        <v>271</v>
      </c>
      <c r="D289" s="545" t="s">
        <v>456</v>
      </c>
      <c r="E289" s="556">
        <v>800</v>
      </c>
      <c r="F289" s="550" t="s">
        <v>772</v>
      </c>
      <c r="G289" s="545" t="s">
        <v>2169</v>
      </c>
      <c r="H289" s="558" t="s">
        <v>2128</v>
      </c>
      <c r="I289" s="545" t="s">
        <v>2170</v>
      </c>
      <c r="J289" s="278" t="str">
        <f t="shared" si="5"/>
        <v>Gastos_Gerais</v>
      </c>
      <c r="K289" s="268">
        <f>IF(B289="","",IF(YEAR(B289)='Diário 1º PA'!$Q$1,MONTH(B289)-'Diário 1º PA'!$P$1+1,(YEAR(B289)-'Diário 1º PA'!$Q$1)*12-'Diário 1º PA'!$P$1+1+MONTH(B289)))</f>
        <v>3</v>
      </c>
      <c r="L289" s="517" t="s">
        <v>400</v>
      </c>
    </row>
    <row r="290" spans="1:12" ht="36" x14ac:dyDescent="0.2">
      <c r="A290" s="548">
        <v>286</v>
      </c>
      <c r="B290" s="563">
        <v>44621</v>
      </c>
      <c r="C290" s="545" t="s">
        <v>271</v>
      </c>
      <c r="D290" s="545" t="s">
        <v>456</v>
      </c>
      <c r="E290" s="556">
        <v>800</v>
      </c>
      <c r="F290" s="550" t="s">
        <v>763</v>
      </c>
      <c r="G290" s="545" t="s">
        <v>2171</v>
      </c>
      <c r="H290" s="558" t="s">
        <v>2172</v>
      </c>
      <c r="I290" s="545" t="s">
        <v>2173</v>
      </c>
      <c r="J290" s="278" t="str">
        <f t="shared" si="5"/>
        <v>Gastos_Gerais</v>
      </c>
      <c r="K290" s="268">
        <f>IF(B290="","",IF(YEAR(B290)='Diário 1º PA'!$Q$1,MONTH(B290)-'Diário 1º PA'!$P$1+1,(YEAR(B290)-'Diário 1º PA'!$Q$1)*12-'Diário 1º PA'!$P$1+1+MONTH(B290)))</f>
        <v>3</v>
      </c>
      <c r="L290" s="517" t="s">
        <v>400</v>
      </c>
    </row>
    <row r="291" spans="1:12" ht="51" x14ac:dyDescent="0.2">
      <c r="A291" s="548">
        <v>287</v>
      </c>
      <c r="B291" s="563">
        <v>44621</v>
      </c>
      <c r="C291" s="545" t="s">
        <v>468</v>
      </c>
      <c r="D291" s="545" t="s">
        <v>468</v>
      </c>
      <c r="E291" s="556">
        <v>2500</v>
      </c>
      <c r="F291" s="550" t="s">
        <v>468</v>
      </c>
      <c r="G291" s="545" t="s">
        <v>2176</v>
      </c>
      <c r="H291" s="558" t="s">
        <v>2174</v>
      </c>
      <c r="I291" s="545" t="s">
        <v>2175</v>
      </c>
      <c r="J291" s="278" t="str">
        <f t="shared" si="5"/>
        <v>Gastos_custeados_por_captação</v>
      </c>
      <c r="K291" s="268">
        <f>IF(B291="","",IF(YEAR(B291)='Diário 1º PA'!$Q$1,MONTH(B291)-'Diário 1º PA'!$P$1+1,(YEAR(B291)-'Diário 1º PA'!$Q$1)*12-'Diário 1º PA'!$P$1+1+MONTH(B291)))</f>
        <v>3</v>
      </c>
      <c r="L291" s="517" t="s">
        <v>404</v>
      </c>
    </row>
    <row r="292" spans="1:12" ht="36" x14ac:dyDescent="0.2">
      <c r="A292" s="548">
        <v>288</v>
      </c>
      <c r="B292" s="563">
        <v>44621</v>
      </c>
      <c r="C292" s="545" t="s">
        <v>271</v>
      </c>
      <c r="D292" s="545" t="s">
        <v>456</v>
      </c>
      <c r="E292" s="556">
        <v>3600</v>
      </c>
      <c r="F292" s="550" t="s">
        <v>769</v>
      </c>
      <c r="G292" s="545" t="s">
        <v>2179</v>
      </c>
      <c r="H292" s="558" t="s">
        <v>2178</v>
      </c>
      <c r="I292" s="545" t="s">
        <v>2180</v>
      </c>
      <c r="J292" s="278" t="str">
        <f t="shared" si="5"/>
        <v>Gastos_Gerais</v>
      </c>
      <c r="K292" s="268">
        <f>IF(B292="","",IF(YEAR(B292)='Diário 1º PA'!$Q$1,MONTH(B292)-'Diário 1º PA'!$P$1+1,(YEAR(B292)-'Diário 1º PA'!$Q$1)*12-'Diário 1º PA'!$P$1+1+MONTH(B292)))</f>
        <v>3</v>
      </c>
      <c r="L292" s="517" t="s">
        <v>400</v>
      </c>
    </row>
    <row r="293" spans="1:12" ht="36" x14ac:dyDescent="0.2">
      <c r="A293" s="548">
        <v>289</v>
      </c>
      <c r="B293" s="563">
        <v>44621</v>
      </c>
      <c r="C293" s="545" t="s">
        <v>271</v>
      </c>
      <c r="D293" s="545" t="s">
        <v>456</v>
      </c>
      <c r="E293" s="556">
        <v>3600</v>
      </c>
      <c r="F293" s="550" t="s">
        <v>769</v>
      </c>
      <c r="G293" s="545" t="s">
        <v>2181</v>
      </c>
      <c r="H293" s="558" t="s">
        <v>2178</v>
      </c>
      <c r="I293" s="545" t="s">
        <v>2182</v>
      </c>
      <c r="J293" s="278" t="str">
        <f t="shared" si="5"/>
        <v>Gastos_Gerais</v>
      </c>
      <c r="K293" s="268">
        <f>IF(B293="","",IF(YEAR(B293)='Diário 1º PA'!$Q$1,MONTH(B293)-'Diário 1º PA'!$P$1+1,(YEAR(B293)-'Diário 1º PA'!$Q$1)*12-'Diário 1º PA'!$P$1+1+MONTH(B293)))</f>
        <v>3</v>
      </c>
      <c r="L293" s="517" t="s">
        <v>400</v>
      </c>
    </row>
    <row r="294" spans="1:12" ht="36" x14ac:dyDescent="0.2">
      <c r="A294" s="548">
        <v>290</v>
      </c>
      <c r="B294" s="563">
        <v>44621</v>
      </c>
      <c r="C294" s="545" t="s">
        <v>271</v>
      </c>
      <c r="D294" s="545" t="s">
        <v>456</v>
      </c>
      <c r="E294" s="556">
        <v>3600</v>
      </c>
      <c r="F294" s="550" t="s">
        <v>769</v>
      </c>
      <c r="G294" s="545" t="s">
        <v>2183</v>
      </c>
      <c r="H294" s="558" t="s">
        <v>2178</v>
      </c>
      <c r="I294" s="545" t="s">
        <v>2184</v>
      </c>
      <c r="J294" s="278" t="str">
        <f t="shared" si="5"/>
        <v>Gastos_Gerais</v>
      </c>
      <c r="K294" s="268">
        <f>IF(B294="","",IF(YEAR(B294)='Diário 1º PA'!$Q$1,MONTH(B294)-'Diário 1º PA'!$P$1+1,(YEAR(B294)-'Diário 1º PA'!$Q$1)*12-'Diário 1º PA'!$P$1+1+MONTH(B294)))</f>
        <v>3</v>
      </c>
      <c r="L294" s="517" t="s">
        <v>400</v>
      </c>
    </row>
    <row r="295" spans="1:12" ht="25.5" x14ac:dyDescent="0.2">
      <c r="A295" s="548">
        <v>291</v>
      </c>
      <c r="B295" s="563">
        <v>44621</v>
      </c>
      <c r="C295" s="545" t="s">
        <v>271</v>
      </c>
      <c r="D295" s="545" t="s">
        <v>456</v>
      </c>
      <c r="E295" s="556">
        <v>960</v>
      </c>
      <c r="F295" s="550" t="s">
        <v>762</v>
      </c>
      <c r="G295" s="545" t="s">
        <v>2185</v>
      </c>
      <c r="H295" s="558" t="s">
        <v>2186</v>
      </c>
      <c r="I295" s="545" t="s">
        <v>2187</v>
      </c>
      <c r="J295" s="278" t="str">
        <f t="shared" si="5"/>
        <v>Gastos_Gerais</v>
      </c>
      <c r="K295" s="268">
        <f>IF(B295="","",IF(YEAR(B295)='Diário 1º PA'!$Q$1,MONTH(B295)-'Diário 1º PA'!$P$1+1,(YEAR(B295)-'Diário 1º PA'!$Q$1)*12-'Diário 1º PA'!$P$1+1+MONTH(B295)))</f>
        <v>3</v>
      </c>
      <c r="L295" s="517" t="s">
        <v>400</v>
      </c>
    </row>
    <row r="296" spans="1:12" ht="25.5" x14ac:dyDescent="0.2">
      <c r="A296" s="548">
        <v>292</v>
      </c>
      <c r="B296" s="563">
        <v>44621</v>
      </c>
      <c r="C296" s="545" t="s">
        <v>271</v>
      </c>
      <c r="D296" s="545" t="s">
        <v>139</v>
      </c>
      <c r="E296" s="556">
        <v>693.6</v>
      </c>
      <c r="F296" s="550" t="s">
        <v>309</v>
      </c>
      <c r="G296" s="545" t="s">
        <v>2188</v>
      </c>
      <c r="H296" s="558" t="s">
        <v>2190</v>
      </c>
      <c r="I296" s="545" t="s">
        <v>2189</v>
      </c>
      <c r="J296" s="278" t="str">
        <f t="shared" si="5"/>
        <v>Gastos_Gerais</v>
      </c>
      <c r="K296" s="268">
        <f>IF(B296="","",IF(YEAR(B296)='Diário 1º PA'!$Q$1,MONTH(B296)-'Diário 1º PA'!$P$1+1,(YEAR(B296)-'Diário 1º PA'!$Q$1)*12-'Diário 1º PA'!$P$1+1+MONTH(B296)))</f>
        <v>3</v>
      </c>
      <c r="L296" s="517" t="s">
        <v>400</v>
      </c>
    </row>
    <row r="297" spans="1:12" ht="48" x14ac:dyDescent="0.2">
      <c r="A297" s="548">
        <v>293</v>
      </c>
      <c r="B297" s="563">
        <v>44593</v>
      </c>
      <c r="C297" s="545" t="s">
        <v>271</v>
      </c>
      <c r="D297" s="545" t="s">
        <v>456</v>
      </c>
      <c r="E297" s="556">
        <v>729</v>
      </c>
      <c r="F297" s="550" t="s">
        <v>767</v>
      </c>
      <c r="G297" s="545" t="s">
        <v>2191</v>
      </c>
      <c r="H297" s="558" t="s">
        <v>2192</v>
      </c>
      <c r="I297" s="545" t="s">
        <v>2193</v>
      </c>
      <c r="J297" s="278" t="str">
        <f t="shared" si="5"/>
        <v>Gastos_Gerais</v>
      </c>
      <c r="K297" s="268">
        <f>IF(B297="","",IF(YEAR(B297)='Diário 1º PA'!$Q$1,MONTH(B297)-'Diário 1º PA'!$P$1+1,(YEAR(B297)-'Diário 1º PA'!$Q$1)*12-'Diário 1º PA'!$P$1+1+MONTH(B297)))</f>
        <v>2</v>
      </c>
      <c r="L297" s="517" t="s">
        <v>400</v>
      </c>
    </row>
    <row r="298" spans="1:12" ht="25.5" x14ac:dyDescent="0.2">
      <c r="A298" s="548">
        <v>294</v>
      </c>
      <c r="B298" s="563">
        <v>44621</v>
      </c>
      <c r="C298" s="545" t="s">
        <v>271</v>
      </c>
      <c r="D298" s="545" t="s">
        <v>141</v>
      </c>
      <c r="E298" s="556">
        <v>693.6</v>
      </c>
      <c r="F298" s="550" t="s">
        <v>309</v>
      </c>
      <c r="G298" s="545" t="s">
        <v>2188</v>
      </c>
      <c r="H298" s="558" t="s">
        <v>2195</v>
      </c>
      <c r="I298" s="545" t="s">
        <v>2194</v>
      </c>
      <c r="J298" s="278" t="str">
        <f t="shared" si="5"/>
        <v>Gastos_Gerais</v>
      </c>
      <c r="K298" s="268">
        <f>IF(B298="","",IF(YEAR(B298)='Diário 1º PA'!$Q$1,MONTH(B298)-'Diário 1º PA'!$P$1+1,(YEAR(B298)-'Diário 1º PA'!$Q$1)*12-'Diário 1º PA'!$P$1+1+MONTH(B298)))</f>
        <v>3</v>
      </c>
      <c r="L298" s="517" t="s">
        <v>400</v>
      </c>
    </row>
    <row r="299" spans="1:12" ht="51" x14ac:dyDescent="0.2">
      <c r="A299" s="548">
        <v>295</v>
      </c>
      <c r="B299" s="563">
        <v>44621</v>
      </c>
      <c r="C299" s="545" t="s">
        <v>468</v>
      </c>
      <c r="D299" s="545" t="s">
        <v>468</v>
      </c>
      <c r="E299" s="556">
        <v>999.9</v>
      </c>
      <c r="F299" s="550" t="s">
        <v>468</v>
      </c>
      <c r="G299" s="545" t="s">
        <v>2196</v>
      </c>
      <c r="H299" s="558" t="s">
        <v>2197</v>
      </c>
      <c r="I299" s="545" t="s">
        <v>2198</v>
      </c>
      <c r="J299" s="278" t="str">
        <f t="shared" si="5"/>
        <v>Gastos_custeados_por_captação</v>
      </c>
      <c r="K299" s="268">
        <f>IF(B299="","",IF(YEAR(B299)='Diário 1º PA'!$Q$1,MONTH(B299)-'Diário 1º PA'!$P$1+1,(YEAR(B299)-'Diário 1º PA'!$Q$1)*12-'Diário 1º PA'!$P$1+1+MONTH(B299)))</f>
        <v>3</v>
      </c>
      <c r="L299" s="517" t="s">
        <v>407</v>
      </c>
    </row>
    <row r="300" spans="1:12" ht="51" x14ac:dyDescent="0.2">
      <c r="A300" s="548">
        <v>296</v>
      </c>
      <c r="B300" s="563">
        <v>44621</v>
      </c>
      <c r="C300" s="545" t="s">
        <v>468</v>
      </c>
      <c r="D300" s="545" t="s">
        <v>468</v>
      </c>
      <c r="E300" s="556">
        <v>1580</v>
      </c>
      <c r="F300" s="550" t="s">
        <v>468</v>
      </c>
      <c r="G300" s="545" t="s">
        <v>2199</v>
      </c>
      <c r="H300" s="558" t="s">
        <v>2201</v>
      </c>
      <c r="I300" s="545" t="s">
        <v>2200</v>
      </c>
      <c r="J300" s="278" t="str">
        <f t="shared" si="5"/>
        <v>Gastos_custeados_por_captação</v>
      </c>
      <c r="K300" s="268">
        <f>IF(B300="","",IF(YEAR(B300)='Diário 1º PA'!$Q$1,MONTH(B300)-'Diário 1º PA'!$P$1+1,(YEAR(B300)-'Diário 1º PA'!$Q$1)*12-'Diário 1º PA'!$P$1+1+MONTH(B300)))</f>
        <v>3</v>
      </c>
      <c r="L300" s="517" t="s">
        <v>407</v>
      </c>
    </row>
    <row r="301" spans="1:12" ht="36" x14ac:dyDescent="0.2">
      <c r="A301" s="548">
        <v>297</v>
      </c>
      <c r="B301" s="563">
        <v>44621</v>
      </c>
      <c r="C301" s="545" t="s">
        <v>271</v>
      </c>
      <c r="D301" s="545" t="s">
        <v>456</v>
      </c>
      <c r="E301" s="556">
        <v>8000</v>
      </c>
      <c r="F301" s="550" t="s">
        <v>769</v>
      </c>
      <c r="G301" s="545" t="s">
        <v>2202</v>
      </c>
      <c r="H301" s="558" t="s">
        <v>2203</v>
      </c>
      <c r="I301" s="545" t="s">
        <v>1142</v>
      </c>
      <c r="J301" s="278" t="str">
        <f t="shared" si="5"/>
        <v>Gastos_Gerais</v>
      </c>
      <c r="K301" s="268">
        <f>IF(B301="","",IF(YEAR(B301)='Diário 1º PA'!$Q$1,MONTH(B301)-'Diário 1º PA'!$P$1+1,(YEAR(B301)-'Diário 1º PA'!$Q$1)*12-'Diário 1º PA'!$P$1+1+MONTH(B301)))</f>
        <v>3</v>
      </c>
      <c r="L301" s="517" t="s">
        <v>400</v>
      </c>
    </row>
    <row r="302" spans="1:12" ht="51" x14ac:dyDescent="0.2">
      <c r="A302" s="548">
        <v>298</v>
      </c>
      <c r="B302" s="563">
        <v>44621</v>
      </c>
      <c r="C302" s="545" t="s">
        <v>468</v>
      </c>
      <c r="D302" s="545" t="s">
        <v>468</v>
      </c>
      <c r="E302" s="556">
        <v>16100</v>
      </c>
      <c r="F302" s="550" t="s">
        <v>468</v>
      </c>
      <c r="G302" s="545" t="s">
        <v>2202</v>
      </c>
      <c r="H302" s="558" t="s">
        <v>2203</v>
      </c>
      <c r="I302" s="545" t="s">
        <v>1142</v>
      </c>
      <c r="J302" s="278" t="str">
        <f t="shared" si="5"/>
        <v>Gastos_custeados_por_captação</v>
      </c>
      <c r="K302" s="268">
        <f>IF(B302="","",IF(YEAR(B302)='Diário 1º PA'!$Q$1,MONTH(B302)-'Diário 1º PA'!$P$1+1,(YEAR(B302)-'Diário 1º PA'!$Q$1)*12-'Diário 1º PA'!$P$1+1+MONTH(B302)))</f>
        <v>3</v>
      </c>
      <c r="L302" s="517" t="s">
        <v>407</v>
      </c>
    </row>
    <row r="303" spans="1:12" ht="36" x14ac:dyDescent="0.2">
      <c r="A303" s="548">
        <v>299</v>
      </c>
      <c r="B303" s="563">
        <v>44621</v>
      </c>
      <c r="C303" s="545" t="s">
        <v>271</v>
      </c>
      <c r="D303" s="545" t="s">
        <v>442</v>
      </c>
      <c r="E303" s="556">
        <v>2400</v>
      </c>
      <c r="F303" s="550" t="s">
        <v>769</v>
      </c>
      <c r="G303" s="545" t="s">
        <v>2204</v>
      </c>
      <c r="H303" s="558" t="s">
        <v>2205</v>
      </c>
      <c r="I303" s="545" t="s">
        <v>2206</v>
      </c>
      <c r="J303" s="278" t="str">
        <f t="shared" si="5"/>
        <v>Gastos_Gerais</v>
      </c>
      <c r="K303" s="268">
        <f>IF(B303="","",IF(YEAR(B303)='Diário 1º PA'!$Q$1,MONTH(B303)-'Diário 1º PA'!$P$1+1,(YEAR(B303)-'Diário 1º PA'!$Q$1)*12-'Diário 1º PA'!$P$1+1+MONTH(B303)))</f>
        <v>3</v>
      </c>
      <c r="L303" s="517" t="s">
        <v>400</v>
      </c>
    </row>
    <row r="304" spans="1:12" ht="36" x14ac:dyDescent="0.2">
      <c r="A304" s="548">
        <v>300</v>
      </c>
      <c r="B304" s="563">
        <v>44621</v>
      </c>
      <c r="C304" s="545" t="s">
        <v>271</v>
      </c>
      <c r="D304" s="545" t="s">
        <v>297</v>
      </c>
      <c r="E304" s="556">
        <v>800</v>
      </c>
      <c r="F304" s="550" t="s">
        <v>772</v>
      </c>
      <c r="G304" s="545" t="s">
        <v>2207</v>
      </c>
      <c r="H304" s="558" t="s">
        <v>2208</v>
      </c>
      <c r="I304" s="545" t="s">
        <v>1244</v>
      </c>
      <c r="J304" s="278" t="str">
        <f t="shared" si="5"/>
        <v>Gastos_Gerais</v>
      </c>
      <c r="K304" s="268">
        <f>IF(B304="","",IF(YEAR(B304)='Diário 1º PA'!$Q$1,MONTH(B304)-'Diário 1º PA'!$P$1+1,(YEAR(B304)-'Diário 1º PA'!$Q$1)*12-'Diário 1º PA'!$P$1+1+MONTH(B304)))</f>
        <v>3</v>
      </c>
      <c r="L304" s="517" t="s">
        <v>400</v>
      </c>
    </row>
    <row r="305" spans="1:12" ht="25.5" x14ac:dyDescent="0.2">
      <c r="A305" s="548">
        <v>301</v>
      </c>
      <c r="B305" s="563">
        <v>44621</v>
      </c>
      <c r="C305" s="545" t="s">
        <v>271</v>
      </c>
      <c r="D305" s="545" t="s">
        <v>456</v>
      </c>
      <c r="E305" s="556">
        <v>960</v>
      </c>
      <c r="F305" s="550" t="s">
        <v>762</v>
      </c>
      <c r="G305" s="545" t="s">
        <v>2209</v>
      </c>
      <c r="H305" s="558" t="s">
        <v>2186</v>
      </c>
      <c r="I305" s="545" t="s">
        <v>2210</v>
      </c>
      <c r="J305" s="278" t="str">
        <f t="shared" si="5"/>
        <v>Gastos_Gerais</v>
      </c>
      <c r="K305" s="268">
        <f>IF(B305="","",IF(YEAR(B305)='Diário 1º PA'!$Q$1,MONTH(B305)-'Diário 1º PA'!$P$1+1,(YEAR(B305)-'Diário 1º PA'!$Q$1)*12-'Diário 1º PA'!$P$1+1+MONTH(B305)))</f>
        <v>3</v>
      </c>
      <c r="L305" s="517" t="s">
        <v>400</v>
      </c>
    </row>
    <row r="306" spans="1:12" ht="96" x14ac:dyDescent="0.2">
      <c r="A306" s="548">
        <v>302</v>
      </c>
      <c r="B306" s="563">
        <v>44621</v>
      </c>
      <c r="C306" s="545" t="s">
        <v>271</v>
      </c>
      <c r="D306" s="545" t="s">
        <v>467</v>
      </c>
      <c r="E306" s="556">
        <v>2000</v>
      </c>
      <c r="F306" s="550" t="s">
        <v>772</v>
      </c>
      <c r="G306" s="545" t="s">
        <v>2230</v>
      </c>
      <c r="H306" s="558" t="s">
        <v>2231</v>
      </c>
      <c r="I306" s="545" t="s">
        <v>2232</v>
      </c>
      <c r="J306" s="278" t="str">
        <f t="shared" si="5"/>
        <v>Gastos_Gerais</v>
      </c>
      <c r="K306" s="268">
        <f>IF(B306="","",IF(YEAR(B306)='Diário 1º PA'!$Q$1,MONTH(B306)-'Diário 1º PA'!$P$1+1,(YEAR(B306)-'Diário 1º PA'!$Q$1)*12-'Diário 1º PA'!$P$1+1+MONTH(B306)))</f>
        <v>3</v>
      </c>
      <c r="L306" s="517" t="s">
        <v>400</v>
      </c>
    </row>
    <row r="307" spans="1:12" ht="51" x14ac:dyDescent="0.2">
      <c r="A307" s="548">
        <v>303</v>
      </c>
      <c r="B307" s="563">
        <v>44621</v>
      </c>
      <c r="C307" s="545" t="s">
        <v>468</v>
      </c>
      <c r="D307" s="545" t="s">
        <v>468</v>
      </c>
      <c r="E307" s="556">
        <v>600</v>
      </c>
      <c r="F307" s="550" t="s">
        <v>468</v>
      </c>
      <c r="G307" s="545" t="s">
        <v>2262</v>
      </c>
      <c r="H307" s="558" t="s">
        <v>2263</v>
      </c>
      <c r="I307" s="545" t="s">
        <v>2200</v>
      </c>
      <c r="J307" s="278" t="str">
        <f t="shared" si="5"/>
        <v>Gastos_custeados_por_captação</v>
      </c>
      <c r="K307" s="268">
        <f>IF(B307="","",IF(YEAR(B307)='Diário 1º PA'!$Q$1,MONTH(B307)-'Diário 1º PA'!$P$1+1,(YEAR(B307)-'Diário 1º PA'!$Q$1)*12-'Diário 1º PA'!$P$1+1+MONTH(B307)))</f>
        <v>3</v>
      </c>
      <c r="L307" s="517" t="s">
        <v>407</v>
      </c>
    </row>
    <row r="308" spans="1:12" ht="51" x14ac:dyDescent="0.2">
      <c r="A308" s="548">
        <v>304</v>
      </c>
      <c r="B308" s="563">
        <v>44621</v>
      </c>
      <c r="C308" s="545" t="s">
        <v>468</v>
      </c>
      <c r="D308" s="545" t="s">
        <v>468</v>
      </c>
      <c r="E308" s="556">
        <v>3600</v>
      </c>
      <c r="F308" s="550" t="s">
        <v>468</v>
      </c>
      <c r="G308" s="545" t="s">
        <v>2264</v>
      </c>
      <c r="H308" s="558" t="s">
        <v>2265</v>
      </c>
      <c r="I308" s="545" t="s">
        <v>2266</v>
      </c>
      <c r="J308" s="278" t="str">
        <f t="shared" si="5"/>
        <v>Gastos_custeados_por_captação</v>
      </c>
      <c r="K308" s="268">
        <f>IF(B308="","",IF(YEAR(B308)='Diário 1º PA'!$Q$1,MONTH(B308)-'Diário 1º PA'!$P$1+1,(YEAR(B308)-'Diário 1º PA'!$Q$1)*12-'Diário 1º PA'!$P$1+1+MONTH(B308)))</f>
        <v>3</v>
      </c>
      <c r="L308" s="517" t="s">
        <v>407</v>
      </c>
    </row>
    <row r="309" spans="1:12" ht="60" x14ac:dyDescent="0.2">
      <c r="A309" s="548">
        <v>305</v>
      </c>
      <c r="B309" s="563">
        <v>44621</v>
      </c>
      <c r="C309" s="545" t="s">
        <v>271</v>
      </c>
      <c r="D309" s="545" t="s">
        <v>457</v>
      </c>
      <c r="E309" s="556">
        <v>1000</v>
      </c>
      <c r="F309" s="550" t="s">
        <v>772</v>
      </c>
      <c r="G309" s="545" t="s">
        <v>2274</v>
      </c>
      <c r="H309" s="558" t="s">
        <v>2275</v>
      </c>
      <c r="I309" s="545" t="s">
        <v>2276</v>
      </c>
      <c r="J309" s="278" t="str">
        <f t="shared" si="5"/>
        <v>Gastos_Gerais</v>
      </c>
      <c r="K309" s="268">
        <f>IF(B309="","",IF(YEAR(B309)='Diário 1º PA'!$Q$1,MONTH(B309)-'Diário 1º PA'!$P$1+1,(YEAR(B309)-'Diário 1º PA'!$Q$1)*12-'Diário 1º PA'!$P$1+1+MONTH(B309)))</f>
        <v>3</v>
      </c>
      <c r="L309" s="517" t="s">
        <v>400</v>
      </c>
    </row>
    <row r="310" spans="1:12" ht="25.5" x14ac:dyDescent="0.2">
      <c r="A310" s="548">
        <v>306</v>
      </c>
      <c r="B310" s="563">
        <v>44593</v>
      </c>
      <c r="C310" s="545" t="s">
        <v>271</v>
      </c>
      <c r="D310" s="545" t="s">
        <v>297</v>
      </c>
      <c r="E310" s="556">
        <v>31.44</v>
      </c>
      <c r="F310" s="550" t="s">
        <v>767</v>
      </c>
      <c r="G310" s="545" t="s">
        <v>781</v>
      </c>
      <c r="H310" s="558" t="s">
        <v>2293</v>
      </c>
      <c r="I310" s="545" t="s">
        <v>310</v>
      </c>
      <c r="J310" s="278" t="str">
        <f t="shared" si="5"/>
        <v>Gastos_Gerais</v>
      </c>
      <c r="K310" s="268">
        <f>IF(B310="","",IF(YEAR(B310)='Diário 1º PA'!$Q$1,MONTH(B310)-'Diário 1º PA'!$P$1+1,(YEAR(B310)-'Diário 1º PA'!$Q$1)*12-'Diário 1º PA'!$P$1+1+MONTH(B310)))</f>
        <v>2</v>
      </c>
      <c r="L310" s="517" t="s">
        <v>400</v>
      </c>
    </row>
    <row r="311" spans="1:12" ht="25.5" x14ac:dyDescent="0.2">
      <c r="A311" s="548">
        <v>307</v>
      </c>
      <c r="B311" s="563">
        <v>44593</v>
      </c>
      <c r="C311" s="545" t="s">
        <v>271</v>
      </c>
      <c r="D311" s="545" t="s">
        <v>297</v>
      </c>
      <c r="E311" s="556">
        <v>132</v>
      </c>
      <c r="F311" s="550" t="s">
        <v>767</v>
      </c>
      <c r="G311" s="545" t="s">
        <v>1638</v>
      </c>
      <c r="H311" s="558" t="s">
        <v>2294</v>
      </c>
      <c r="I311" s="545" t="s">
        <v>310</v>
      </c>
      <c r="J311" s="278" t="str">
        <f t="shared" si="5"/>
        <v>Gastos_Gerais</v>
      </c>
      <c r="K311" s="268">
        <f>IF(B311="","",IF(YEAR(B311)='Diário 1º PA'!$Q$1,MONTH(B311)-'Diário 1º PA'!$P$1+1,(YEAR(B311)-'Diário 1º PA'!$Q$1)*12-'Diário 1º PA'!$P$1+1+MONTH(B311)))</f>
        <v>2</v>
      </c>
      <c r="L311" s="517" t="s">
        <v>400</v>
      </c>
    </row>
    <row r="312" spans="1:12" ht="63.75" x14ac:dyDescent="0.2">
      <c r="A312" s="548">
        <v>308</v>
      </c>
      <c r="B312" s="563">
        <v>44621</v>
      </c>
      <c r="C312" s="545" t="s">
        <v>468</v>
      </c>
      <c r="D312" s="545" t="s">
        <v>468</v>
      </c>
      <c r="E312" s="556">
        <v>180</v>
      </c>
      <c r="F312" s="550" t="s">
        <v>468</v>
      </c>
      <c r="G312" s="545" t="s">
        <v>2310</v>
      </c>
      <c r="H312" s="558" t="s">
        <v>2311</v>
      </c>
      <c r="I312" s="545" t="s">
        <v>1251</v>
      </c>
      <c r="J312" s="278" t="str">
        <f t="shared" si="5"/>
        <v>Gastos_custeados_por_captação</v>
      </c>
      <c r="K312" s="268">
        <f>IF(B312="","",IF(YEAR(B312)='Diário 1º PA'!$Q$1,MONTH(B312)-'Diário 1º PA'!$P$1+1,(YEAR(B312)-'Diário 1º PA'!$Q$1)*12-'Diário 1º PA'!$P$1+1+MONTH(B312)))</f>
        <v>3</v>
      </c>
      <c r="L312" s="517" t="s">
        <v>402</v>
      </c>
    </row>
    <row r="313" spans="1:12" ht="51" x14ac:dyDescent="0.2">
      <c r="A313" s="548">
        <v>309</v>
      </c>
      <c r="B313" s="563">
        <v>44621</v>
      </c>
      <c r="C313" s="545" t="s">
        <v>468</v>
      </c>
      <c r="D313" s="545" t="s">
        <v>468</v>
      </c>
      <c r="E313" s="556">
        <v>30000</v>
      </c>
      <c r="F313" s="550" t="s">
        <v>468</v>
      </c>
      <c r="G313" s="545" t="s">
        <v>2312</v>
      </c>
      <c r="H313" s="558" t="s">
        <v>2313</v>
      </c>
      <c r="I313" s="545" t="s">
        <v>2314</v>
      </c>
      <c r="J313" s="278" t="str">
        <f t="shared" si="5"/>
        <v>Gastos_custeados_por_captação</v>
      </c>
      <c r="K313" s="268">
        <f>IF(B313="","",IF(YEAR(B313)='Diário 1º PA'!$Q$1,MONTH(B313)-'Diário 1º PA'!$P$1+1,(YEAR(B313)-'Diário 1º PA'!$Q$1)*12-'Diário 1º PA'!$P$1+1+MONTH(B313)))</f>
        <v>3</v>
      </c>
      <c r="L313" s="517" t="s">
        <v>407</v>
      </c>
    </row>
    <row r="314" spans="1:12" ht="51" x14ac:dyDescent="0.2">
      <c r="A314" s="548">
        <v>310</v>
      </c>
      <c r="B314" s="563">
        <v>44621</v>
      </c>
      <c r="C314" s="545" t="s">
        <v>468</v>
      </c>
      <c r="D314" s="545" t="s">
        <v>468</v>
      </c>
      <c r="E314" s="556">
        <v>1220.68</v>
      </c>
      <c r="F314" s="550" t="s">
        <v>468</v>
      </c>
      <c r="G314" s="545" t="s">
        <v>2315</v>
      </c>
      <c r="H314" s="558" t="s">
        <v>2316</v>
      </c>
      <c r="I314" s="545" t="s">
        <v>2317</v>
      </c>
      <c r="J314" s="278" t="str">
        <f t="shared" si="5"/>
        <v>Gastos_custeados_por_captação</v>
      </c>
      <c r="K314" s="268">
        <f>IF(B314="","",IF(YEAR(B314)='Diário 1º PA'!$Q$1,MONTH(B314)-'Diário 1º PA'!$P$1+1,(YEAR(B314)-'Diário 1º PA'!$Q$1)*12-'Diário 1º PA'!$P$1+1+MONTH(B314)))</f>
        <v>3</v>
      </c>
      <c r="L314" s="517" t="s">
        <v>407</v>
      </c>
    </row>
    <row r="315" spans="1:12" ht="72" x14ac:dyDescent="0.2">
      <c r="A315" s="548">
        <v>311</v>
      </c>
      <c r="B315" s="563">
        <v>44621</v>
      </c>
      <c r="C315" s="545" t="s">
        <v>468</v>
      </c>
      <c r="D315" s="545" t="s">
        <v>468</v>
      </c>
      <c r="E315" s="556">
        <v>4800</v>
      </c>
      <c r="F315" s="550" t="s">
        <v>468</v>
      </c>
      <c r="G315" s="545" t="s">
        <v>2319</v>
      </c>
      <c r="H315" s="558" t="s">
        <v>2320</v>
      </c>
      <c r="I315" s="545" t="s">
        <v>1198</v>
      </c>
      <c r="J315" s="278" t="str">
        <f t="shared" si="5"/>
        <v>Gastos_custeados_por_captação</v>
      </c>
      <c r="K315" s="268">
        <f>IF(B315="","",IF(YEAR(B315)='Diário 1º PA'!$Q$1,MONTH(B315)-'Diário 1º PA'!$P$1+1,(YEAR(B315)-'Diário 1º PA'!$Q$1)*12-'Diário 1º PA'!$P$1+1+MONTH(B315)))</f>
        <v>3</v>
      </c>
      <c r="L315" s="517" t="s">
        <v>407</v>
      </c>
    </row>
    <row r="316" spans="1:12" ht="108" x14ac:dyDescent="0.2">
      <c r="A316" s="548">
        <v>312</v>
      </c>
      <c r="B316" s="563">
        <v>44621</v>
      </c>
      <c r="C316" s="545" t="s">
        <v>271</v>
      </c>
      <c r="D316" s="545" t="s">
        <v>450</v>
      </c>
      <c r="E316" s="556">
        <v>2760</v>
      </c>
      <c r="F316" s="550" t="s">
        <v>772</v>
      </c>
      <c r="G316" s="545" t="s">
        <v>2344</v>
      </c>
      <c r="H316" s="558" t="s">
        <v>2345</v>
      </c>
      <c r="I316" s="545" t="s">
        <v>2346</v>
      </c>
      <c r="J316" s="278" t="str">
        <f t="shared" si="5"/>
        <v>Gastos_Gerais</v>
      </c>
      <c r="K316" s="268">
        <f>IF(B316="","",IF(YEAR(B316)='Diário 1º PA'!$Q$1,MONTH(B316)-'Diário 1º PA'!$P$1+1,(YEAR(B316)-'Diário 1º PA'!$Q$1)*12-'Diário 1º PA'!$P$1+1+MONTH(B316)))</f>
        <v>3</v>
      </c>
      <c r="L316" s="517" t="s">
        <v>400</v>
      </c>
    </row>
    <row r="317" spans="1:12" ht="36" x14ac:dyDescent="0.2">
      <c r="A317" s="548">
        <v>313</v>
      </c>
      <c r="B317" s="563">
        <v>44621</v>
      </c>
      <c r="C317" s="545" t="s">
        <v>271</v>
      </c>
      <c r="D317" s="545" t="s">
        <v>456</v>
      </c>
      <c r="E317" s="556">
        <f>10600-6000</f>
        <v>4600</v>
      </c>
      <c r="F317" s="550" t="s">
        <v>766</v>
      </c>
      <c r="G317" s="545" t="s">
        <v>2347</v>
      </c>
      <c r="H317" s="558" t="s">
        <v>2348</v>
      </c>
      <c r="I317" s="545" t="s">
        <v>2349</v>
      </c>
      <c r="J317" s="278" t="str">
        <f t="shared" si="5"/>
        <v>Gastos_Gerais</v>
      </c>
      <c r="K317" s="268">
        <f>IF(B317="","",IF(YEAR(B317)='Diário 1º PA'!$Q$1,MONTH(B317)-'Diário 1º PA'!$P$1+1,(YEAR(B317)-'Diário 1º PA'!$Q$1)*12-'Diário 1º PA'!$P$1+1+MONTH(B317)))</f>
        <v>3</v>
      </c>
      <c r="L317" s="517" t="s">
        <v>400</v>
      </c>
    </row>
    <row r="318" spans="1:12" ht="108" x14ac:dyDescent="0.2">
      <c r="A318" s="548">
        <v>314</v>
      </c>
      <c r="B318" s="563">
        <v>44621</v>
      </c>
      <c r="C318" s="545" t="s">
        <v>271</v>
      </c>
      <c r="D318" s="545" t="s">
        <v>456</v>
      </c>
      <c r="E318" s="556">
        <v>2000</v>
      </c>
      <c r="F318" s="550" t="s">
        <v>772</v>
      </c>
      <c r="G318" s="545" t="s">
        <v>2350</v>
      </c>
      <c r="H318" s="558" t="s">
        <v>2351</v>
      </c>
      <c r="I318" s="545" t="s">
        <v>2352</v>
      </c>
      <c r="J318" s="278" t="str">
        <f t="shared" si="5"/>
        <v>Gastos_Gerais</v>
      </c>
      <c r="K318" s="268">
        <f>IF(B318="","",IF(YEAR(B318)='Diário 1º PA'!$Q$1,MONTH(B318)-'Diário 1º PA'!$P$1+1,(YEAR(B318)-'Diário 1º PA'!$Q$1)*12-'Diário 1º PA'!$P$1+1+MONTH(B318)))</f>
        <v>3</v>
      </c>
      <c r="L318" s="517" t="s">
        <v>400</v>
      </c>
    </row>
    <row r="319" spans="1:12" ht="108" x14ac:dyDescent="0.2">
      <c r="A319" s="548">
        <v>315</v>
      </c>
      <c r="B319" s="563">
        <v>44621</v>
      </c>
      <c r="C319" s="545" t="s">
        <v>271</v>
      </c>
      <c r="D319" s="545" t="s">
        <v>452</v>
      </c>
      <c r="E319" s="556">
        <v>3060</v>
      </c>
      <c r="F319" s="550" t="s">
        <v>772</v>
      </c>
      <c r="G319" s="545" t="s">
        <v>2446</v>
      </c>
      <c r="H319" s="558" t="s">
        <v>2445</v>
      </c>
      <c r="I319" s="545" t="s">
        <v>2447</v>
      </c>
      <c r="J319" s="278" t="str">
        <f t="shared" si="5"/>
        <v>Gastos_Gerais</v>
      </c>
      <c r="K319" s="268">
        <f>IF(B319="","",IF(YEAR(B319)='Diário 1º PA'!$Q$1,MONTH(B319)-'Diário 1º PA'!$P$1+1,(YEAR(B319)-'Diário 1º PA'!$Q$1)*12-'Diário 1º PA'!$P$1+1+MONTH(B319)))</f>
        <v>3</v>
      </c>
      <c r="L319" s="517" t="s">
        <v>400</v>
      </c>
    </row>
    <row r="320" spans="1:12" ht="36" x14ac:dyDescent="0.2">
      <c r="A320" s="548">
        <v>316</v>
      </c>
      <c r="B320" s="563">
        <v>44593</v>
      </c>
      <c r="C320" s="545" t="s">
        <v>271</v>
      </c>
      <c r="D320" s="545" t="s">
        <v>297</v>
      </c>
      <c r="E320" s="556">
        <v>37.03</v>
      </c>
      <c r="F320" s="545" t="s">
        <v>769</v>
      </c>
      <c r="G320" s="545" t="s">
        <v>781</v>
      </c>
      <c r="H320" s="558" t="s">
        <v>3524</v>
      </c>
      <c r="I320" s="545" t="s">
        <v>310</v>
      </c>
      <c r="J320" s="278" t="str">
        <f t="shared" si="5"/>
        <v>Gastos_Gerais</v>
      </c>
      <c r="K320" s="268">
        <f>IF(B320="","",IF(YEAR(B320)='Diário 1º PA'!$Q$1,MONTH(B320)-'Diário 1º PA'!$P$1+1,(YEAR(B320)-'Diário 1º PA'!$Q$1)*12-'Diário 1º PA'!$P$1+1+MONTH(B320)))</f>
        <v>2</v>
      </c>
      <c r="L320" s="517" t="s">
        <v>400</v>
      </c>
    </row>
    <row r="321" spans="1:12" ht="72" x14ac:dyDescent="0.2">
      <c r="A321" s="548">
        <v>317</v>
      </c>
      <c r="B321" s="563">
        <v>44621</v>
      </c>
      <c r="C321" s="545" t="s">
        <v>271</v>
      </c>
      <c r="D321" s="545" t="s">
        <v>464</v>
      </c>
      <c r="E321" s="556">
        <v>1200</v>
      </c>
      <c r="F321" s="550" t="s">
        <v>772</v>
      </c>
      <c r="G321" s="545" t="s">
        <v>2484</v>
      </c>
      <c r="H321" s="558" t="s">
        <v>2485</v>
      </c>
      <c r="I321" s="545" t="s">
        <v>2486</v>
      </c>
      <c r="J321" s="278" t="str">
        <f t="shared" si="5"/>
        <v>Gastos_Gerais</v>
      </c>
      <c r="K321" s="268">
        <f>IF(B321="","",IF(YEAR(B321)='Diário 1º PA'!$Q$1,MONTH(B321)-'Diário 1º PA'!$P$1+1,(YEAR(B321)-'Diário 1º PA'!$Q$1)*12-'Diário 1º PA'!$P$1+1+MONTH(B321)))</f>
        <v>3</v>
      </c>
      <c r="L321" s="517" t="s">
        <v>400</v>
      </c>
    </row>
    <row r="322" spans="1:12" ht="51" x14ac:dyDescent="0.2">
      <c r="A322" s="548">
        <v>318</v>
      </c>
      <c r="B322" s="563">
        <v>44621</v>
      </c>
      <c r="C322" s="545" t="s">
        <v>468</v>
      </c>
      <c r="D322" s="545" t="s">
        <v>468</v>
      </c>
      <c r="E322" s="556">
        <v>23000</v>
      </c>
      <c r="F322" s="550" t="s">
        <v>468</v>
      </c>
      <c r="G322" s="545" t="s">
        <v>2487</v>
      </c>
      <c r="H322" s="558" t="s">
        <v>2488</v>
      </c>
      <c r="I322" s="545" t="s">
        <v>2489</v>
      </c>
      <c r="J322" s="278" t="str">
        <f t="shared" si="5"/>
        <v>Gastos_custeados_por_captação</v>
      </c>
      <c r="K322" s="268">
        <f>IF(B322="","",IF(YEAR(B322)='Diário 1º PA'!$Q$1,MONTH(B322)-'Diário 1º PA'!$P$1+1,(YEAR(B322)-'Diário 1º PA'!$Q$1)*12-'Diário 1º PA'!$P$1+1+MONTH(B322)))</f>
        <v>3</v>
      </c>
      <c r="L322" s="517" t="s">
        <v>404</v>
      </c>
    </row>
    <row r="323" spans="1:12" ht="51" x14ac:dyDescent="0.2">
      <c r="A323" s="548">
        <v>319</v>
      </c>
      <c r="B323" s="563">
        <v>44621</v>
      </c>
      <c r="C323" s="545" t="s">
        <v>468</v>
      </c>
      <c r="D323" s="545" t="s">
        <v>468</v>
      </c>
      <c r="E323" s="556">
        <v>1150</v>
      </c>
      <c r="F323" s="550" t="s">
        <v>468</v>
      </c>
      <c r="G323" s="545" t="s">
        <v>2490</v>
      </c>
      <c r="H323" s="558" t="s">
        <v>2492</v>
      </c>
      <c r="I323" s="558" t="s">
        <v>2491</v>
      </c>
      <c r="J323" s="278" t="str">
        <f t="shared" si="5"/>
        <v>Gastos_custeados_por_captação</v>
      </c>
      <c r="K323" s="268">
        <f>IF(B323="","",IF(YEAR(B323)='Diário 1º PA'!$Q$1,MONTH(B323)-'Diário 1º PA'!$P$1+1,(YEAR(B323)-'Diário 1º PA'!$Q$1)*12-'Diário 1º PA'!$P$1+1+MONTH(B323)))</f>
        <v>3</v>
      </c>
      <c r="L323" s="517" t="s">
        <v>407</v>
      </c>
    </row>
    <row r="324" spans="1:12" ht="38.25" x14ac:dyDescent="0.2">
      <c r="A324" s="548">
        <v>320</v>
      </c>
      <c r="B324" s="563">
        <v>44593</v>
      </c>
      <c r="C324" s="545" t="s">
        <v>468</v>
      </c>
      <c r="D324" s="545" t="s">
        <v>468</v>
      </c>
      <c r="E324" s="556">
        <v>600</v>
      </c>
      <c r="F324" s="550" t="s">
        <v>468</v>
      </c>
      <c r="G324" s="545" t="s">
        <v>2493</v>
      </c>
      <c r="H324" s="558" t="s">
        <v>2494</v>
      </c>
      <c r="I324" s="558" t="s">
        <v>2495</v>
      </c>
      <c r="J324" s="278" t="str">
        <f t="shared" si="5"/>
        <v>Gastos_custeados_por_captação</v>
      </c>
      <c r="K324" s="268">
        <f>IF(B324="","",IF(YEAR(B324)='Diário 1º PA'!$Q$1,MONTH(B324)-'Diário 1º PA'!$P$1+1,(YEAR(B324)-'Diário 1º PA'!$Q$1)*12-'Diário 1º PA'!$P$1+1+MONTH(B324)))</f>
        <v>2</v>
      </c>
      <c r="L324" s="517" t="s">
        <v>408</v>
      </c>
    </row>
    <row r="325" spans="1:12" ht="38.25" x14ac:dyDescent="0.2">
      <c r="A325" s="548">
        <v>321</v>
      </c>
      <c r="B325" s="563">
        <v>44621</v>
      </c>
      <c r="C325" s="545" t="s">
        <v>468</v>
      </c>
      <c r="D325" s="545" t="s">
        <v>468</v>
      </c>
      <c r="E325" s="556">
        <v>600</v>
      </c>
      <c r="F325" s="550" t="s">
        <v>468</v>
      </c>
      <c r="G325" s="545" t="s">
        <v>2493</v>
      </c>
      <c r="H325" s="558" t="s">
        <v>2494</v>
      </c>
      <c r="I325" s="558" t="s">
        <v>2495</v>
      </c>
      <c r="J325" s="278" t="str">
        <f t="shared" si="5"/>
        <v>Gastos_custeados_por_captação</v>
      </c>
      <c r="K325" s="268">
        <f>IF(B325="","",IF(YEAR(B325)='Diário 1º PA'!$Q$1,MONTH(B325)-'Diário 1º PA'!$P$1+1,(YEAR(B325)-'Diário 1º PA'!$Q$1)*12-'Diário 1º PA'!$P$1+1+MONTH(B325)))</f>
        <v>3</v>
      </c>
      <c r="L325" s="517" t="s">
        <v>408</v>
      </c>
    </row>
    <row r="326" spans="1:12" ht="60" x14ac:dyDescent="0.2">
      <c r="A326" s="548">
        <v>322</v>
      </c>
      <c r="B326" s="563">
        <v>44621</v>
      </c>
      <c r="C326" s="545" t="s">
        <v>271</v>
      </c>
      <c r="D326" s="545" t="s">
        <v>456</v>
      </c>
      <c r="E326" s="556">
        <v>5000</v>
      </c>
      <c r="F326" s="550" t="s">
        <v>772</v>
      </c>
      <c r="G326" s="545" t="s">
        <v>2496</v>
      </c>
      <c r="H326" s="558" t="s">
        <v>2497</v>
      </c>
      <c r="I326" s="558" t="s">
        <v>2498</v>
      </c>
      <c r="J326" s="278" t="str">
        <f t="shared" ref="J326:J389" si="6">SUBSTITUTE(C326," ","_")</f>
        <v>Gastos_Gerais</v>
      </c>
      <c r="K326" s="268">
        <f>IF(B326="","",IF(YEAR(B326)='Diário 1º PA'!$Q$1,MONTH(B326)-'Diário 1º PA'!$P$1+1,(YEAR(B326)-'Diário 1º PA'!$Q$1)*12-'Diário 1º PA'!$P$1+1+MONTH(B326)))</f>
        <v>3</v>
      </c>
      <c r="L326" s="517" t="s">
        <v>400</v>
      </c>
    </row>
    <row r="327" spans="1:12" ht="60" x14ac:dyDescent="0.2">
      <c r="A327" s="548">
        <v>323</v>
      </c>
      <c r="B327" s="563">
        <v>44621</v>
      </c>
      <c r="C327" s="545" t="s">
        <v>271</v>
      </c>
      <c r="D327" s="545" t="s">
        <v>444</v>
      </c>
      <c r="E327" s="556">
        <v>17000</v>
      </c>
      <c r="F327" s="550" t="s">
        <v>772</v>
      </c>
      <c r="G327" s="545" t="s">
        <v>2499</v>
      </c>
      <c r="H327" s="558" t="s">
        <v>2500</v>
      </c>
      <c r="I327" s="558" t="s">
        <v>2501</v>
      </c>
      <c r="J327" s="278" t="str">
        <f t="shared" si="6"/>
        <v>Gastos_Gerais</v>
      </c>
      <c r="K327" s="268">
        <f>IF(B327="","",IF(YEAR(B327)='Diário 1º PA'!$Q$1,MONTH(B327)-'Diário 1º PA'!$P$1+1,(YEAR(B327)-'Diário 1º PA'!$Q$1)*12-'Diário 1º PA'!$P$1+1+MONTH(B327)))</f>
        <v>3</v>
      </c>
      <c r="L327" s="517" t="s">
        <v>400</v>
      </c>
    </row>
    <row r="328" spans="1:12" ht="48" x14ac:dyDescent="0.2">
      <c r="A328" s="548">
        <v>324</v>
      </c>
      <c r="B328" s="563">
        <v>44621</v>
      </c>
      <c r="C328" s="545" t="s">
        <v>271</v>
      </c>
      <c r="D328" s="545" t="s">
        <v>456</v>
      </c>
      <c r="E328" s="556">
        <v>2000</v>
      </c>
      <c r="F328" s="550" t="s">
        <v>772</v>
      </c>
      <c r="G328" s="545" t="s">
        <v>2502</v>
      </c>
      <c r="H328" s="558" t="s">
        <v>2503</v>
      </c>
      <c r="I328" s="558" t="s">
        <v>2504</v>
      </c>
      <c r="J328" s="278" t="str">
        <f t="shared" si="6"/>
        <v>Gastos_Gerais</v>
      </c>
      <c r="K328" s="268">
        <f>IF(B328="","",IF(YEAR(B328)='Diário 1º PA'!$Q$1,MONTH(B328)-'Diário 1º PA'!$P$1+1,(YEAR(B328)-'Diário 1º PA'!$Q$1)*12-'Diário 1º PA'!$P$1+1+MONTH(B328)))</f>
        <v>3</v>
      </c>
      <c r="L328" s="517" t="s">
        <v>400</v>
      </c>
    </row>
    <row r="329" spans="1:12" ht="51" x14ac:dyDescent="0.2">
      <c r="A329" s="548">
        <v>325</v>
      </c>
      <c r="B329" s="563">
        <v>44621</v>
      </c>
      <c r="C329" s="545" t="s">
        <v>468</v>
      </c>
      <c r="D329" s="545" t="s">
        <v>468</v>
      </c>
      <c r="E329" s="556">
        <v>1177.2</v>
      </c>
      <c r="F329" s="550" t="s">
        <v>468</v>
      </c>
      <c r="G329" s="545" t="s">
        <v>2506</v>
      </c>
      <c r="H329" s="558" t="s">
        <v>2505</v>
      </c>
      <c r="I329" s="558" t="s">
        <v>2507</v>
      </c>
      <c r="J329" s="278" t="str">
        <f t="shared" si="6"/>
        <v>Gastos_custeados_por_captação</v>
      </c>
      <c r="K329" s="268">
        <f>IF(B329="","",IF(YEAR(B329)='Diário 1º PA'!$Q$1,MONTH(B329)-'Diário 1º PA'!$P$1+1,(YEAR(B329)-'Diário 1º PA'!$Q$1)*12-'Diário 1º PA'!$P$1+1+MONTH(B329)))</f>
        <v>3</v>
      </c>
      <c r="L329" s="517" t="s">
        <v>407</v>
      </c>
    </row>
    <row r="330" spans="1:12" ht="51" x14ac:dyDescent="0.2">
      <c r="A330" s="548">
        <v>326</v>
      </c>
      <c r="B330" s="563">
        <v>44621</v>
      </c>
      <c r="C330" s="545" t="s">
        <v>468</v>
      </c>
      <c r="D330" s="545" t="s">
        <v>468</v>
      </c>
      <c r="E330" s="556">
        <v>1380</v>
      </c>
      <c r="F330" s="550" t="s">
        <v>468</v>
      </c>
      <c r="G330" s="545" t="s">
        <v>2509</v>
      </c>
      <c r="H330" s="558" t="s">
        <v>2508</v>
      </c>
      <c r="I330" s="558" t="s">
        <v>2510</v>
      </c>
      <c r="J330" s="278" t="str">
        <f t="shared" si="6"/>
        <v>Gastos_custeados_por_captação</v>
      </c>
      <c r="K330" s="268">
        <f>IF(B330="","",IF(YEAR(B330)='Diário 1º PA'!$Q$1,MONTH(B330)-'Diário 1º PA'!$P$1+1,(YEAR(B330)-'Diário 1º PA'!$Q$1)*12-'Diário 1º PA'!$P$1+1+MONTH(B330)))</f>
        <v>3</v>
      </c>
      <c r="L330" s="517" t="s">
        <v>407</v>
      </c>
    </row>
    <row r="331" spans="1:12" ht="36" x14ac:dyDescent="0.2">
      <c r="A331" s="548">
        <v>327</v>
      </c>
      <c r="B331" s="563">
        <v>44621</v>
      </c>
      <c r="C331" s="545" t="s">
        <v>271</v>
      </c>
      <c r="D331" s="545" t="s">
        <v>447</v>
      </c>
      <c r="E331" s="556">
        <v>4000</v>
      </c>
      <c r="F331" s="550" t="s">
        <v>772</v>
      </c>
      <c r="G331" s="545" t="s">
        <v>2511</v>
      </c>
      <c r="H331" s="558" t="s">
        <v>2512</v>
      </c>
      <c r="I331" s="558" t="s">
        <v>2513</v>
      </c>
      <c r="J331" s="278" t="str">
        <f t="shared" si="6"/>
        <v>Gastos_Gerais</v>
      </c>
      <c r="K331" s="268">
        <f>IF(B331="","",IF(YEAR(B331)='Diário 1º PA'!$Q$1,MONTH(B331)-'Diário 1º PA'!$P$1+1,(YEAR(B331)-'Diário 1º PA'!$Q$1)*12-'Diário 1º PA'!$P$1+1+MONTH(B331)))</f>
        <v>3</v>
      </c>
      <c r="L331" s="517" t="s">
        <v>400</v>
      </c>
    </row>
    <row r="332" spans="1:12" ht="48" x14ac:dyDescent="0.2">
      <c r="A332" s="548">
        <v>328</v>
      </c>
      <c r="B332" s="563">
        <v>44621</v>
      </c>
      <c r="C332" s="545" t="s">
        <v>271</v>
      </c>
      <c r="D332" s="545" t="s">
        <v>453</v>
      </c>
      <c r="E332" s="556">
        <v>600</v>
      </c>
      <c r="F332" s="550" t="s">
        <v>775</v>
      </c>
      <c r="G332" s="545" t="s">
        <v>2515</v>
      </c>
      <c r="H332" s="558" t="s">
        <v>2514</v>
      </c>
      <c r="I332" s="558" t="s">
        <v>2516</v>
      </c>
      <c r="J332" s="278" t="str">
        <f t="shared" si="6"/>
        <v>Gastos_Gerais</v>
      </c>
      <c r="K332" s="268">
        <f>IF(B332="","",IF(YEAR(B332)='Diário 1º PA'!$Q$1,MONTH(B332)-'Diário 1º PA'!$P$1+1,(YEAR(B332)-'Diário 1º PA'!$Q$1)*12-'Diário 1º PA'!$P$1+1+MONTH(B332)))</f>
        <v>3</v>
      </c>
      <c r="L332" s="517" t="s">
        <v>400</v>
      </c>
    </row>
    <row r="333" spans="1:12" ht="51" x14ac:dyDescent="0.2">
      <c r="A333" s="548">
        <v>329</v>
      </c>
      <c r="B333" s="563">
        <v>44621</v>
      </c>
      <c r="C333" s="545" t="s">
        <v>468</v>
      </c>
      <c r="D333" s="545" t="s">
        <v>468</v>
      </c>
      <c r="E333" s="556">
        <v>7248</v>
      </c>
      <c r="F333" s="550" t="s">
        <v>468</v>
      </c>
      <c r="G333" s="545" t="s">
        <v>2518</v>
      </c>
      <c r="H333" s="558" t="s">
        <v>2517</v>
      </c>
      <c r="I333" s="558" t="s">
        <v>1757</v>
      </c>
      <c r="J333" s="278" t="str">
        <f t="shared" si="6"/>
        <v>Gastos_custeados_por_captação</v>
      </c>
      <c r="K333" s="268">
        <f>IF(B333="","",IF(YEAR(B333)='Diário 1º PA'!$Q$1,MONTH(B333)-'Diário 1º PA'!$P$1+1,(YEAR(B333)-'Diário 1º PA'!$Q$1)*12-'Diário 1º PA'!$P$1+1+MONTH(B333)))</f>
        <v>3</v>
      </c>
      <c r="L333" s="517" t="s">
        <v>407</v>
      </c>
    </row>
    <row r="334" spans="1:12" ht="60" x14ac:dyDescent="0.2">
      <c r="A334" s="548">
        <v>330</v>
      </c>
      <c r="B334" s="563">
        <v>44621</v>
      </c>
      <c r="C334" s="545" t="s">
        <v>271</v>
      </c>
      <c r="D334" s="545" t="s">
        <v>82</v>
      </c>
      <c r="E334" s="556">
        <v>436.3</v>
      </c>
      <c r="F334" s="550" t="s">
        <v>769</v>
      </c>
      <c r="G334" s="545" t="s">
        <v>2519</v>
      </c>
      <c r="H334" s="558" t="s">
        <v>2520</v>
      </c>
      <c r="I334" s="558" t="s">
        <v>1725</v>
      </c>
      <c r="J334" s="278" t="str">
        <f t="shared" si="6"/>
        <v>Gastos_Gerais</v>
      </c>
      <c r="K334" s="268">
        <f>IF(B334="","",IF(YEAR(B334)='Diário 1º PA'!$Q$1,MONTH(B334)-'Diário 1º PA'!$P$1+1,(YEAR(B334)-'Diário 1º PA'!$Q$1)*12-'Diário 1º PA'!$P$1+1+MONTH(B334)))</f>
        <v>3</v>
      </c>
      <c r="L334" s="517" t="s">
        <v>400</v>
      </c>
    </row>
    <row r="335" spans="1:12" ht="51" x14ac:dyDescent="0.2">
      <c r="A335" s="548">
        <v>331</v>
      </c>
      <c r="B335" s="563">
        <v>44621</v>
      </c>
      <c r="C335" s="545" t="s">
        <v>468</v>
      </c>
      <c r="D335" s="545" t="s">
        <v>468</v>
      </c>
      <c r="E335" s="556">
        <v>523.5</v>
      </c>
      <c r="F335" s="550" t="s">
        <v>468</v>
      </c>
      <c r="G335" s="545" t="s">
        <v>2542</v>
      </c>
      <c r="H335" s="558" t="s">
        <v>2541</v>
      </c>
      <c r="I335" s="558" t="s">
        <v>1158</v>
      </c>
      <c r="J335" s="278" t="str">
        <f t="shared" si="6"/>
        <v>Gastos_custeados_por_captação</v>
      </c>
      <c r="K335" s="268">
        <f>IF(B335="","",IF(YEAR(B335)='Diário 1º PA'!$Q$1,MONTH(B335)-'Diário 1º PA'!$P$1+1,(YEAR(B335)-'Diário 1º PA'!$Q$1)*12-'Diário 1º PA'!$P$1+1+MONTH(B335)))</f>
        <v>3</v>
      </c>
      <c r="L335" s="517" t="s">
        <v>407</v>
      </c>
    </row>
    <row r="336" spans="1:12" ht="25.5" x14ac:dyDescent="0.2">
      <c r="A336" s="548">
        <v>332</v>
      </c>
      <c r="B336" s="563">
        <v>44621</v>
      </c>
      <c r="C336" s="545" t="s">
        <v>271</v>
      </c>
      <c r="D336" s="545" t="s">
        <v>452</v>
      </c>
      <c r="E336" s="556">
        <v>2400</v>
      </c>
      <c r="F336" s="550" t="s">
        <v>772</v>
      </c>
      <c r="G336" s="545" t="s">
        <v>2543</v>
      </c>
      <c r="H336" s="558" t="s">
        <v>2545</v>
      </c>
      <c r="I336" s="558" t="s">
        <v>2544</v>
      </c>
      <c r="J336" s="278" t="str">
        <f t="shared" si="6"/>
        <v>Gastos_Gerais</v>
      </c>
      <c r="K336" s="268">
        <f>IF(B336="","",IF(YEAR(B336)='Diário 1º PA'!$Q$1,MONTH(B336)-'Diário 1º PA'!$P$1+1,(YEAR(B336)-'Diário 1º PA'!$Q$1)*12-'Diário 1º PA'!$P$1+1+MONTH(B336)))</f>
        <v>3</v>
      </c>
      <c r="L336" s="517" t="s">
        <v>400</v>
      </c>
    </row>
    <row r="337" spans="1:12" ht="51" x14ac:dyDescent="0.2">
      <c r="A337" s="548">
        <v>333</v>
      </c>
      <c r="B337" s="563">
        <v>44621</v>
      </c>
      <c r="C337" s="545" t="s">
        <v>468</v>
      </c>
      <c r="D337" s="545" t="s">
        <v>468</v>
      </c>
      <c r="E337" s="556">
        <f>20000+10000</f>
        <v>30000</v>
      </c>
      <c r="F337" s="550" t="s">
        <v>468</v>
      </c>
      <c r="G337" s="545" t="s">
        <v>2546</v>
      </c>
      <c r="H337" s="545" t="s">
        <v>2547</v>
      </c>
      <c r="I337" s="545" t="s">
        <v>2548</v>
      </c>
      <c r="J337" s="278" t="str">
        <f t="shared" si="6"/>
        <v>Gastos_custeados_por_captação</v>
      </c>
      <c r="K337" s="268">
        <f>IF(B337="","",IF(YEAR(B337)='Diário 1º PA'!$Q$1,MONTH(B337)-'Diário 1º PA'!$P$1+1,(YEAR(B337)-'Diário 1º PA'!$Q$1)*12-'Diário 1º PA'!$P$1+1+MONTH(B337)))</f>
        <v>3</v>
      </c>
      <c r="L337" s="517" t="s">
        <v>407</v>
      </c>
    </row>
    <row r="338" spans="1:12" ht="51" x14ac:dyDescent="0.2">
      <c r="A338" s="548">
        <v>334</v>
      </c>
      <c r="B338" s="563">
        <v>44621</v>
      </c>
      <c r="C338" s="545" t="s">
        <v>468</v>
      </c>
      <c r="D338" s="545" t="s">
        <v>468</v>
      </c>
      <c r="E338" s="556">
        <v>340</v>
      </c>
      <c r="F338" s="550" t="s">
        <v>468</v>
      </c>
      <c r="G338" s="545" t="s">
        <v>2549</v>
      </c>
      <c r="H338" s="545" t="s">
        <v>2550</v>
      </c>
      <c r="I338" s="545" t="s">
        <v>2551</v>
      </c>
      <c r="J338" s="278" t="str">
        <f t="shared" si="6"/>
        <v>Gastos_custeados_por_captação</v>
      </c>
      <c r="K338" s="268">
        <f>IF(B338="","",IF(YEAR(B338)='Diário 1º PA'!$Q$1,MONTH(B338)-'Diário 1º PA'!$P$1+1,(YEAR(B338)-'Diário 1º PA'!$Q$1)*12-'Diário 1º PA'!$P$1+1+MONTH(B338)))</f>
        <v>3</v>
      </c>
      <c r="L338" s="517" t="s">
        <v>407</v>
      </c>
    </row>
    <row r="339" spans="1:12" ht="51" x14ac:dyDescent="0.2">
      <c r="A339" s="548">
        <v>335</v>
      </c>
      <c r="B339" s="563">
        <v>44621</v>
      </c>
      <c r="C339" s="545" t="s">
        <v>468</v>
      </c>
      <c r="D339" s="545" t="s">
        <v>468</v>
      </c>
      <c r="E339" s="556">
        <v>850</v>
      </c>
      <c r="F339" s="550" t="s">
        <v>468</v>
      </c>
      <c r="G339" s="545" t="s">
        <v>2552</v>
      </c>
      <c r="H339" s="545" t="s">
        <v>2553</v>
      </c>
      <c r="I339" s="545" t="s">
        <v>2554</v>
      </c>
      <c r="J339" s="278" t="str">
        <f t="shared" si="6"/>
        <v>Gastos_custeados_por_captação</v>
      </c>
      <c r="K339" s="268">
        <f>IF(B339="","",IF(YEAR(B339)='Diário 1º PA'!$Q$1,MONTH(B339)-'Diário 1º PA'!$P$1+1,(YEAR(B339)-'Diário 1º PA'!$Q$1)*12-'Diário 1º PA'!$P$1+1+MONTH(B339)))</f>
        <v>3</v>
      </c>
      <c r="L339" s="517" t="s">
        <v>407</v>
      </c>
    </row>
    <row r="340" spans="1:12" ht="60" x14ac:dyDescent="0.2">
      <c r="A340" s="548">
        <v>336</v>
      </c>
      <c r="B340" s="563">
        <v>44562</v>
      </c>
      <c r="C340" s="545" t="s">
        <v>468</v>
      </c>
      <c r="D340" s="545" t="s">
        <v>468</v>
      </c>
      <c r="E340" s="556">
        <v>6500</v>
      </c>
      <c r="F340" s="550" t="s">
        <v>468</v>
      </c>
      <c r="G340" s="545" t="s">
        <v>2572</v>
      </c>
      <c r="H340" s="545" t="s">
        <v>2574</v>
      </c>
      <c r="I340" s="545" t="s">
        <v>2573</v>
      </c>
      <c r="J340" s="278" t="str">
        <f t="shared" si="6"/>
        <v>Gastos_custeados_por_captação</v>
      </c>
      <c r="K340" s="268">
        <f>IF(B340="","",IF(YEAR(B340)='Diário 1º PA'!$Q$1,MONTH(B340)-'Diário 1º PA'!$P$1+1,(YEAR(B340)-'Diário 1º PA'!$Q$1)*12-'Diário 1º PA'!$P$1+1+MONTH(B340)))</f>
        <v>1</v>
      </c>
      <c r="L340" s="517" t="s">
        <v>408</v>
      </c>
    </row>
    <row r="341" spans="1:12" ht="60" x14ac:dyDescent="0.2">
      <c r="A341" s="548">
        <v>337</v>
      </c>
      <c r="B341" s="563">
        <v>44593</v>
      </c>
      <c r="C341" s="545" t="s">
        <v>468</v>
      </c>
      <c r="D341" s="545" t="s">
        <v>468</v>
      </c>
      <c r="E341" s="556">
        <v>6500</v>
      </c>
      <c r="F341" s="550" t="s">
        <v>468</v>
      </c>
      <c r="G341" s="545" t="s">
        <v>2572</v>
      </c>
      <c r="H341" s="545" t="s">
        <v>2574</v>
      </c>
      <c r="I341" s="545" t="s">
        <v>2573</v>
      </c>
      <c r="J341" s="278" t="str">
        <f t="shared" si="6"/>
        <v>Gastos_custeados_por_captação</v>
      </c>
      <c r="K341" s="268">
        <f>IF(B341="","",IF(YEAR(B341)='Diário 1º PA'!$Q$1,MONTH(B341)-'Diário 1º PA'!$P$1+1,(YEAR(B341)-'Diário 1º PA'!$Q$1)*12-'Diário 1º PA'!$P$1+1+MONTH(B341)))</f>
        <v>2</v>
      </c>
      <c r="L341" s="517" t="s">
        <v>408</v>
      </c>
    </row>
    <row r="342" spans="1:12" ht="60" x14ac:dyDescent="0.2">
      <c r="A342" s="548">
        <v>338</v>
      </c>
      <c r="B342" s="563">
        <v>44621</v>
      </c>
      <c r="C342" s="545" t="s">
        <v>468</v>
      </c>
      <c r="D342" s="545" t="s">
        <v>468</v>
      </c>
      <c r="E342" s="556">
        <v>6500</v>
      </c>
      <c r="F342" s="550" t="s">
        <v>468</v>
      </c>
      <c r="G342" s="545" t="s">
        <v>2572</v>
      </c>
      <c r="H342" s="545" t="s">
        <v>2574</v>
      </c>
      <c r="I342" s="545" t="s">
        <v>2573</v>
      </c>
      <c r="J342" s="278" t="str">
        <f t="shared" si="6"/>
        <v>Gastos_custeados_por_captação</v>
      </c>
      <c r="K342" s="268">
        <f>IF(B342="","",IF(YEAR(B342)='Diário 1º PA'!$Q$1,MONTH(B342)-'Diário 1º PA'!$P$1+1,(YEAR(B342)-'Diário 1º PA'!$Q$1)*12-'Diário 1º PA'!$P$1+1+MONTH(B342)))</f>
        <v>3</v>
      </c>
      <c r="L342" s="517" t="s">
        <v>408</v>
      </c>
    </row>
    <row r="343" spans="1:12" ht="51" x14ac:dyDescent="0.2">
      <c r="A343" s="548">
        <v>339</v>
      </c>
      <c r="B343" s="563">
        <v>44621</v>
      </c>
      <c r="C343" s="545" t="s">
        <v>468</v>
      </c>
      <c r="D343" s="545" t="s">
        <v>468</v>
      </c>
      <c r="E343" s="556">
        <v>3500</v>
      </c>
      <c r="F343" s="550" t="s">
        <v>468</v>
      </c>
      <c r="G343" s="545" t="s">
        <v>2584</v>
      </c>
      <c r="H343" s="545" t="s">
        <v>2583</v>
      </c>
      <c r="I343" s="545" t="s">
        <v>2585</v>
      </c>
      <c r="J343" s="278" t="str">
        <f t="shared" si="6"/>
        <v>Gastos_custeados_por_captação</v>
      </c>
      <c r="K343" s="268">
        <f>IF(B343="","",IF(YEAR(B343)='Diário 1º PA'!$Q$1,MONTH(B343)-'Diário 1º PA'!$P$1+1,(YEAR(B343)-'Diário 1º PA'!$Q$1)*12-'Diário 1º PA'!$P$1+1+MONTH(B343)))</f>
        <v>3</v>
      </c>
      <c r="L343" s="517" t="s">
        <v>404</v>
      </c>
    </row>
    <row r="344" spans="1:12" ht="51" x14ac:dyDescent="0.2">
      <c r="A344" s="548">
        <v>340</v>
      </c>
      <c r="B344" s="563">
        <v>44621</v>
      </c>
      <c r="C344" s="545" t="s">
        <v>468</v>
      </c>
      <c r="D344" s="545" t="s">
        <v>468</v>
      </c>
      <c r="E344" s="556">
        <f>6766.01-6741.01</f>
        <v>25</v>
      </c>
      <c r="F344" s="550" t="s">
        <v>468</v>
      </c>
      <c r="G344" s="545" t="s">
        <v>2586</v>
      </c>
      <c r="H344" s="545" t="s">
        <v>2587</v>
      </c>
      <c r="I344" s="545" t="s">
        <v>1715</v>
      </c>
      <c r="J344" s="278" t="str">
        <f t="shared" si="6"/>
        <v>Gastos_custeados_por_captação</v>
      </c>
      <c r="K344" s="268">
        <f>IF(B344="","",IF(YEAR(B344)='Diário 1º PA'!$Q$1,MONTH(B344)-'Diário 1º PA'!$P$1+1,(YEAR(B344)-'Diário 1º PA'!$Q$1)*12-'Diário 1º PA'!$P$1+1+MONTH(B344)))</f>
        <v>3</v>
      </c>
      <c r="L344" s="517" t="s">
        <v>407</v>
      </c>
    </row>
    <row r="345" spans="1:12" ht="48" x14ac:dyDescent="0.2">
      <c r="A345" s="548">
        <v>341</v>
      </c>
      <c r="B345" s="563">
        <v>44621</v>
      </c>
      <c r="C345" s="545" t="s">
        <v>271</v>
      </c>
      <c r="D345" s="545" t="s">
        <v>450</v>
      </c>
      <c r="E345" s="556">
        <v>3000</v>
      </c>
      <c r="F345" s="550" t="s">
        <v>770</v>
      </c>
      <c r="G345" s="545" t="s">
        <v>2588</v>
      </c>
      <c r="H345" s="545" t="s">
        <v>2589</v>
      </c>
      <c r="I345" s="545" t="s">
        <v>2590</v>
      </c>
      <c r="J345" s="278" t="str">
        <f t="shared" si="6"/>
        <v>Gastos_Gerais</v>
      </c>
      <c r="K345" s="268">
        <f>IF(B345="","",IF(YEAR(B345)='Diário 1º PA'!$Q$1,MONTH(B345)-'Diário 1º PA'!$P$1+1,(YEAR(B345)-'Diário 1º PA'!$Q$1)*12-'Diário 1º PA'!$P$1+1+MONTH(B345)))</f>
        <v>3</v>
      </c>
      <c r="L345" s="517" t="s">
        <v>400</v>
      </c>
    </row>
    <row r="346" spans="1:12" ht="72" x14ac:dyDescent="0.2">
      <c r="A346" s="548">
        <v>342</v>
      </c>
      <c r="B346" s="563">
        <v>44621</v>
      </c>
      <c r="C346" s="545" t="s">
        <v>468</v>
      </c>
      <c r="D346" s="545" t="s">
        <v>468</v>
      </c>
      <c r="E346" s="556">
        <v>2750</v>
      </c>
      <c r="F346" s="550" t="s">
        <v>468</v>
      </c>
      <c r="G346" s="545" t="s">
        <v>2591</v>
      </c>
      <c r="H346" s="545" t="s">
        <v>2592</v>
      </c>
      <c r="I346" s="545" t="s">
        <v>2593</v>
      </c>
      <c r="J346" s="278" t="str">
        <f t="shared" si="6"/>
        <v>Gastos_custeados_por_captação</v>
      </c>
      <c r="K346" s="268">
        <f>IF(B346="","",IF(YEAR(B346)='Diário 1º PA'!$Q$1,MONTH(B346)-'Diário 1º PA'!$P$1+1,(YEAR(B346)-'Diário 1º PA'!$Q$1)*12-'Diário 1º PA'!$P$1+1+MONTH(B346)))</f>
        <v>3</v>
      </c>
      <c r="L346" s="517" t="s">
        <v>405</v>
      </c>
    </row>
    <row r="347" spans="1:12" ht="51" x14ac:dyDescent="0.2">
      <c r="A347" s="548">
        <v>343</v>
      </c>
      <c r="B347" s="563">
        <v>44621</v>
      </c>
      <c r="C347" s="545" t="s">
        <v>468</v>
      </c>
      <c r="D347" s="545" t="s">
        <v>468</v>
      </c>
      <c r="E347" s="556">
        <v>453</v>
      </c>
      <c r="F347" s="550" t="s">
        <v>468</v>
      </c>
      <c r="G347" s="545" t="s">
        <v>2595</v>
      </c>
      <c r="H347" s="545" t="s">
        <v>2594</v>
      </c>
      <c r="I347" s="545" t="s">
        <v>1757</v>
      </c>
      <c r="J347" s="278" t="str">
        <f t="shared" si="6"/>
        <v>Gastos_custeados_por_captação</v>
      </c>
      <c r="K347" s="268">
        <f>IF(B347="","",IF(YEAR(B347)='Diário 1º PA'!$Q$1,MONTH(B347)-'Diário 1º PA'!$P$1+1,(YEAR(B347)-'Diário 1º PA'!$Q$1)*12-'Diário 1º PA'!$P$1+1+MONTH(B347)))</f>
        <v>3</v>
      </c>
      <c r="L347" s="517" t="s">
        <v>407</v>
      </c>
    </row>
    <row r="348" spans="1:12" ht="84" x14ac:dyDescent="0.2">
      <c r="A348" s="548">
        <v>344</v>
      </c>
      <c r="B348" s="563">
        <v>44621</v>
      </c>
      <c r="C348" s="545" t="s">
        <v>271</v>
      </c>
      <c r="D348" s="545" t="s">
        <v>186</v>
      </c>
      <c r="E348" s="556">
        <v>5298.48</v>
      </c>
      <c r="F348" s="550" t="s">
        <v>309</v>
      </c>
      <c r="G348" s="545" t="s">
        <v>2596</v>
      </c>
      <c r="H348" s="545" t="s">
        <v>2597</v>
      </c>
      <c r="I348" s="545" t="s">
        <v>2598</v>
      </c>
      <c r="J348" s="278" t="str">
        <f t="shared" si="6"/>
        <v>Gastos_Gerais</v>
      </c>
      <c r="K348" s="268">
        <f>IF(B348="","",IF(YEAR(B348)='Diário 1º PA'!$Q$1,MONTH(B348)-'Diário 1º PA'!$P$1+1,(YEAR(B348)-'Diário 1º PA'!$Q$1)*12-'Diário 1º PA'!$P$1+1+MONTH(B348)))</f>
        <v>3</v>
      </c>
      <c r="L348" s="517" t="s">
        <v>400</v>
      </c>
    </row>
    <row r="349" spans="1:12" ht="51" x14ac:dyDescent="0.2">
      <c r="A349" s="548">
        <v>345</v>
      </c>
      <c r="B349" s="563">
        <v>44621</v>
      </c>
      <c r="C349" s="545" t="s">
        <v>468</v>
      </c>
      <c r="D349" s="545" t="s">
        <v>468</v>
      </c>
      <c r="E349" s="556">
        <v>9919.48</v>
      </c>
      <c r="F349" s="550" t="s">
        <v>468</v>
      </c>
      <c r="G349" s="545" t="s">
        <v>2643</v>
      </c>
      <c r="H349" s="545" t="s">
        <v>2644</v>
      </c>
      <c r="I349" s="545" t="s">
        <v>1715</v>
      </c>
      <c r="J349" s="278" t="str">
        <f t="shared" si="6"/>
        <v>Gastos_custeados_por_captação</v>
      </c>
      <c r="K349" s="268">
        <f>IF(B349="","",IF(YEAR(B349)='Diário 1º PA'!$Q$1,MONTH(B349)-'Diário 1º PA'!$P$1+1,(YEAR(B349)-'Diário 1º PA'!$Q$1)*12-'Diário 1º PA'!$P$1+1+MONTH(B349)))</f>
        <v>3</v>
      </c>
      <c r="L349" s="517" t="s">
        <v>407</v>
      </c>
    </row>
    <row r="350" spans="1:12" ht="60" x14ac:dyDescent="0.2">
      <c r="A350" s="548">
        <v>346</v>
      </c>
      <c r="B350" s="563">
        <v>44621</v>
      </c>
      <c r="C350" s="545" t="s">
        <v>271</v>
      </c>
      <c r="D350" s="545" t="s">
        <v>297</v>
      </c>
      <c r="E350" s="556">
        <v>2902</v>
      </c>
      <c r="F350" s="550" t="s">
        <v>769</v>
      </c>
      <c r="G350" s="545" t="s">
        <v>2647</v>
      </c>
      <c r="H350" s="545" t="s">
        <v>2648</v>
      </c>
      <c r="I350" s="545" t="s">
        <v>2003</v>
      </c>
      <c r="J350" s="278" t="str">
        <f t="shared" si="6"/>
        <v>Gastos_Gerais</v>
      </c>
      <c r="K350" s="268">
        <f>IF(B350="","",IF(YEAR(B350)='Diário 1º PA'!$Q$1,MONTH(B350)-'Diário 1º PA'!$P$1+1,(YEAR(B350)-'Diário 1º PA'!$Q$1)*12-'Diário 1º PA'!$P$1+1+MONTH(B350)))</f>
        <v>3</v>
      </c>
      <c r="L350" s="517" t="s">
        <v>400</v>
      </c>
    </row>
    <row r="351" spans="1:12" ht="51" x14ac:dyDescent="0.2">
      <c r="A351" s="548">
        <v>347</v>
      </c>
      <c r="B351" s="563">
        <v>44621</v>
      </c>
      <c r="C351" s="545" t="s">
        <v>468</v>
      </c>
      <c r="D351" s="545" t="s">
        <v>468</v>
      </c>
      <c r="E351" s="556">
        <v>16000</v>
      </c>
      <c r="F351" s="550" t="s">
        <v>468</v>
      </c>
      <c r="G351" s="545" t="s">
        <v>2650</v>
      </c>
      <c r="H351" s="545" t="s">
        <v>2651</v>
      </c>
      <c r="I351" s="545" t="s">
        <v>1210</v>
      </c>
      <c r="J351" s="278" t="str">
        <f t="shared" si="6"/>
        <v>Gastos_custeados_por_captação</v>
      </c>
      <c r="K351" s="268">
        <f>IF(B351="","",IF(YEAR(B351)='Diário 1º PA'!$Q$1,MONTH(B351)-'Diário 1º PA'!$P$1+1,(YEAR(B351)-'Diário 1º PA'!$Q$1)*12-'Diário 1º PA'!$P$1+1+MONTH(B351)))</f>
        <v>3</v>
      </c>
      <c r="L351" s="517" t="s">
        <v>407</v>
      </c>
    </row>
    <row r="352" spans="1:12" ht="51" x14ac:dyDescent="0.2">
      <c r="A352" s="548">
        <v>348</v>
      </c>
      <c r="B352" s="563">
        <v>44621</v>
      </c>
      <c r="C352" s="545" t="s">
        <v>468</v>
      </c>
      <c r="D352" s="545" t="s">
        <v>468</v>
      </c>
      <c r="E352" s="556">
        <v>8000</v>
      </c>
      <c r="F352" s="550" t="s">
        <v>468</v>
      </c>
      <c r="G352" s="545" t="s">
        <v>2652</v>
      </c>
      <c r="H352" s="545" t="s">
        <v>2653</v>
      </c>
      <c r="I352" s="545" t="s">
        <v>1212</v>
      </c>
      <c r="J352" s="278" t="str">
        <f t="shared" si="6"/>
        <v>Gastos_custeados_por_captação</v>
      </c>
      <c r="K352" s="268">
        <f>IF(B352="","",IF(YEAR(B352)='Diário 1º PA'!$Q$1,MONTH(B352)-'Diário 1º PA'!$P$1+1,(YEAR(B352)-'Diário 1º PA'!$Q$1)*12-'Diário 1º PA'!$P$1+1+MONTH(B352)))</f>
        <v>3</v>
      </c>
      <c r="L352" s="517" t="s">
        <v>407</v>
      </c>
    </row>
    <row r="353" spans="1:12" ht="51" x14ac:dyDescent="0.2">
      <c r="A353" s="548">
        <v>349</v>
      </c>
      <c r="B353" s="563">
        <v>44621</v>
      </c>
      <c r="C353" s="545" t="s">
        <v>468</v>
      </c>
      <c r="D353" s="545" t="s">
        <v>468</v>
      </c>
      <c r="E353" s="556">
        <v>8000</v>
      </c>
      <c r="F353" s="550" t="s">
        <v>468</v>
      </c>
      <c r="G353" s="545" t="s">
        <v>2654</v>
      </c>
      <c r="H353" s="545" t="s">
        <v>2653</v>
      </c>
      <c r="I353" s="545" t="s">
        <v>1205</v>
      </c>
      <c r="J353" s="278" t="str">
        <f t="shared" si="6"/>
        <v>Gastos_custeados_por_captação</v>
      </c>
      <c r="K353" s="268">
        <f>IF(B353="","",IF(YEAR(B353)='Diário 1º PA'!$Q$1,MONTH(B353)-'Diário 1º PA'!$P$1+1,(YEAR(B353)-'Diário 1º PA'!$Q$1)*12-'Diário 1º PA'!$P$1+1+MONTH(B353)))</f>
        <v>3</v>
      </c>
      <c r="L353" s="517" t="s">
        <v>407</v>
      </c>
    </row>
    <row r="354" spans="1:12" ht="51" x14ac:dyDescent="0.2">
      <c r="A354" s="548">
        <v>350</v>
      </c>
      <c r="B354" s="563">
        <v>44621</v>
      </c>
      <c r="C354" s="545" t="s">
        <v>468</v>
      </c>
      <c r="D354" s="545" t="s">
        <v>468</v>
      </c>
      <c r="E354" s="556">
        <v>6000</v>
      </c>
      <c r="F354" s="550" t="s">
        <v>468</v>
      </c>
      <c r="G354" s="545" t="s">
        <v>2655</v>
      </c>
      <c r="H354" s="545" t="s">
        <v>2653</v>
      </c>
      <c r="I354" s="545" t="s">
        <v>1207</v>
      </c>
      <c r="J354" s="278" t="str">
        <f t="shared" si="6"/>
        <v>Gastos_custeados_por_captação</v>
      </c>
      <c r="K354" s="268">
        <f>IF(B354="","",IF(YEAR(B354)='Diário 1º PA'!$Q$1,MONTH(B354)-'Diário 1º PA'!$P$1+1,(YEAR(B354)-'Diário 1º PA'!$Q$1)*12-'Diário 1º PA'!$P$1+1+MONTH(B354)))</f>
        <v>3</v>
      </c>
      <c r="L354" s="517" t="s">
        <v>407</v>
      </c>
    </row>
    <row r="355" spans="1:12" ht="51" x14ac:dyDescent="0.2">
      <c r="A355" s="548">
        <v>351</v>
      </c>
      <c r="B355" s="563">
        <v>44621</v>
      </c>
      <c r="C355" s="545" t="s">
        <v>468</v>
      </c>
      <c r="D355" s="545" t="s">
        <v>468</v>
      </c>
      <c r="E355" s="556">
        <v>6000</v>
      </c>
      <c r="F355" s="550" t="s">
        <v>468</v>
      </c>
      <c r="G355" s="545" t="s">
        <v>2658</v>
      </c>
      <c r="H355" s="545" t="s">
        <v>2653</v>
      </c>
      <c r="I355" s="545" t="s">
        <v>2656</v>
      </c>
      <c r="J355" s="278" t="str">
        <f t="shared" si="6"/>
        <v>Gastos_custeados_por_captação</v>
      </c>
      <c r="K355" s="268">
        <f>IF(B355="","",IF(YEAR(B355)='Diário 1º PA'!$Q$1,MONTH(B355)-'Diário 1º PA'!$P$1+1,(YEAR(B355)-'Diário 1º PA'!$Q$1)*12-'Diário 1º PA'!$P$1+1+MONTH(B355)))</f>
        <v>3</v>
      </c>
      <c r="L355" s="517" t="s">
        <v>407</v>
      </c>
    </row>
    <row r="356" spans="1:12" ht="72" x14ac:dyDescent="0.2">
      <c r="A356" s="548">
        <v>352</v>
      </c>
      <c r="B356" s="563">
        <v>44621</v>
      </c>
      <c r="C356" s="545" t="s">
        <v>468</v>
      </c>
      <c r="D356" s="545" t="s">
        <v>468</v>
      </c>
      <c r="E356" s="556">
        <v>1375.72</v>
      </c>
      <c r="F356" s="550" t="s">
        <v>468</v>
      </c>
      <c r="G356" s="545" t="s">
        <v>2659</v>
      </c>
      <c r="H356" s="545" t="s">
        <v>2657</v>
      </c>
      <c r="I356" s="545" t="s">
        <v>1715</v>
      </c>
      <c r="J356" s="278" t="str">
        <f t="shared" si="6"/>
        <v>Gastos_custeados_por_captação</v>
      </c>
      <c r="K356" s="268">
        <f>IF(B356="","",IF(YEAR(B356)='Diário 1º PA'!$Q$1,MONTH(B356)-'Diário 1º PA'!$P$1+1,(YEAR(B356)-'Diário 1º PA'!$Q$1)*12-'Diário 1º PA'!$P$1+1+MONTH(B356)))</f>
        <v>3</v>
      </c>
      <c r="L356" s="517" t="s">
        <v>407</v>
      </c>
    </row>
    <row r="357" spans="1:12" ht="36" x14ac:dyDescent="0.2">
      <c r="A357" s="548">
        <v>353</v>
      </c>
      <c r="B357" s="563">
        <v>44621</v>
      </c>
      <c r="C357" s="545" t="s">
        <v>271</v>
      </c>
      <c r="D357" s="545" t="s">
        <v>456</v>
      </c>
      <c r="E357" s="556">
        <v>172</v>
      </c>
      <c r="F357" s="550" t="s">
        <v>769</v>
      </c>
      <c r="G357" s="545" t="s">
        <v>2683</v>
      </c>
      <c r="H357" s="545" t="s">
        <v>2684</v>
      </c>
      <c r="I357" s="545" t="s">
        <v>2685</v>
      </c>
      <c r="J357" s="278" t="str">
        <f t="shared" si="6"/>
        <v>Gastos_Gerais</v>
      </c>
      <c r="K357" s="268">
        <f>IF(B357="","",IF(YEAR(B357)='Diário 1º PA'!$Q$1,MONTH(B357)-'Diário 1º PA'!$P$1+1,(YEAR(B357)-'Diário 1º PA'!$Q$1)*12-'Diário 1º PA'!$P$1+1+MONTH(B357)))</f>
        <v>3</v>
      </c>
      <c r="L357" s="517" t="s">
        <v>400</v>
      </c>
    </row>
    <row r="358" spans="1:12" ht="96" x14ac:dyDescent="0.2">
      <c r="A358" s="548">
        <v>354</v>
      </c>
      <c r="B358" s="563">
        <v>44621</v>
      </c>
      <c r="C358" s="545" t="s">
        <v>468</v>
      </c>
      <c r="D358" s="545" t="s">
        <v>468</v>
      </c>
      <c r="E358" s="556">
        <v>640</v>
      </c>
      <c r="F358" s="550" t="s">
        <v>468</v>
      </c>
      <c r="G358" s="545" t="s">
        <v>2686</v>
      </c>
      <c r="H358" s="545" t="s">
        <v>2687</v>
      </c>
      <c r="I358" s="545" t="s">
        <v>2688</v>
      </c>
      <c r="J358" s="278" t="str">
        <f t="shared" si="6"/>
        <v>Gastos_custeados_por_captação</v>
      </c>
      <c r="K358" s="268">
        <f>IF(B358="","",IF(YEAR(B358)='Diário 1º PA'!$Q$1,MONTH(B358)-'Diário 1º PA'!$P$1+1,(YEAR(B358)-'Diário 1º PA'!$Q$1)*12-'Diário 1º PA'!$P$1+1+MONTH(B358)))</f>
        <v>3</v>
      </c>
      <c r="L358" s="517" t="s">
        <v>407</v>
      </c>
    </row>
    <row r="359" spans="1:12" ht="51" x14ac:dyDescent="0.2">
      <c r="A359" s="548">
        <v>355</v>
      </c>
      <c r="B359" s="563">
        <v>44621</v>
      </c>
      <c r="C359" s="545" t="s">
        <v>468</v>
      </c>
      <c r="D359" s="545" t="s">
        <v>468</v>
      </c>
      <c r="E359" s="556">
        <v>20500</v>
      </c>
      <c r="F359" s="550" t="s">
        <v>468</v>
      </c>
      <c r="G359" s="545" t="s">
        <v>2690</v>
      </c>
      <c r="H359" s="545" t="s">
        <v>2689</v>
      </c>
      <c r="I359" s="545" t="s">
        <v>2691</v>
      </c>
      <c r="J359" s="278" t="str">
        <f t="shared" si="6"/>
        <v>Gastos_custeados_por_captação</v>
      </c>
      <c r="K359" s="268">
        <f>IF(B359="","",IF(YEAR(B359)='Diário 1º PA'!$Q$1,MONTH(B359)-'Diário 1º PA'!$P$1+1,(YEAR(B359)-'Diário 1º PA'!$Q$1)*12-'Diário 1º PA'!$P$1+1+MONTH(B359)))</f>
        <v>3</v>
      </c>
      <c r="L359" s="517" t="s">
        <v>407</v>
      </c>
    </row>
    <row r="360" spans="1:12" ht="51" x14ac:dyDescent="0.2">
      <c r="A360" s="548">
        <v>356</v>
      </c>
      <c r="B360" s="563">
        <v>44621</v>
      </c>
      <c r="C360" s="545" t="s">
        <v>468</v>
      </c>
      <c r="D360" s="545" t="s">
        <v>468</v>
      </c>
      <c r="E360" s="556">
        <v>3846.73</v>
      </c>
      <c r="F360" s="550" t="s">
        <v>468</v>
      </c>
      <c r="G360" s="545" t="s">
        <v>2710</v>
      </c>
      <c r="H360" s="545" t="s">
        <v>3462</v>
      </c>
      <c r="I360" s="545" t="s">
        <v>2711</v>
      </c>
      <c r="J360" s="278" t="str">
        <f t="shared" si="6"/>
        <v>Gastos_custeados_por_captação</v>
      </c>
      <c r="K360" s="268">
        <f>IF(B360="","",IF(YEAR(B360)='Diário 1º PA'!$Q$1,MONTH(B360)-'Diário 1º PA'!$P$1+1,(YEAR(B360)-'Diário 1º PA'!$Q$1)*12-'Diário 1º PA'!$P$1+1+MONTH(B360)))</f>
        <v>3</v>
      </c>
      <c r="L360" s="517" t="s">
        <v>407</v>
      </c>
    </row>
    <row r="361" spans="1:12" ht="51" x14ac:dyDescent="0.2">
      <c r="A361" s="548">
        <v>357</v>
      </c>
      <c r="B361" s="563">
        <v>44621</v>
      </c>
      <c r="C361" s="545" t="s">
        <v>468</v>
      </c>
      <c r="D361" s="545" t="s">
        <v>468</v>
      </c>
      <c r="E361" s="556">
        <v>455.2</v>
      </c>
      <c r="F361" s="550" t="s">
        <v>468</v>
      </c>
      <c r="G361" s="545" t="s">
        <v>2712</v>
      </c>
      <c r="H361" s="545" t="s">
        <v>2713</v>
      </c>
      <c r="I361" s="545" t="s">
        <v>2714</v>
      </c>
      <c r="J361" s="278" t="str">
        <f t="shared" si="6"/>
        <v>Gastos_custeados_por_captação</v>
      </c>
      <c r="K361" s="268">
        <f>IF(B361="","",IF(YEAR(B361)='Diário 1º PA'!$Q$1,MONTH(B361)-'Diário 1º PA'!$P$1+1,(YEAR(B361)-'Diário 1º PA'!$Q$1)*12-'Diário 1º PA'!$P$1+1+MONTH(B361)))</f>
        <v>3</v>
      </c>
      <c r="L361" s="517" t="s">
        <v>407</v>
      </c>
    </row>
    <row r="362" spans="1:12" ht="36" x14ac:dyDescent="0.2">
      <c r="A362" s="548">
        <v>358</v>
      </c>
      <c r="B362" s="563">
        <v>44621</v>
      </c>
      <c r="C362" s="545" t="s">
        <v>271</v>
      </c>
      <c r="D362" s="545" t="s">
        <v>453</v>
      </c>
      <c r="E362" s="556">
        <v>800</v>
      </c>
      <c r="F362" s="550" t="s">
        <v>768</v>
      </c>
      <c r="G362" s="545" t="s">
        <v>2715</v>
      </c>
      <c r="H362" s="545" t="s">
        <v>2013</v>
      </c>
      <c r="I362" s="545" t="s">
        <v>2716</v>
      </c>
      <c r="J362" s="278" t="str">
        <f t="shared" si="6"/>
        <v>Gastos_Gerais</v>
      </c>
      <c r="K362" s="268">
        <f>IF(B362="","",IF(YEAR(B362)='Diário 1º PA'!$Q$1,MONTH(B362)-'Diário 1º PA'!$P$1+1,(YEAR(B362)-'Diário 1º PA'!$Q$1)*12-'Diário 1º PA'!$P$1+1+MONTH(B362)))</f>
        <v>3</v>
      </c>
      <c r="L362" s="517" t="s">
        <v>400</v>
      </c>
    </row>
    <row r="363" spans="1:12" ht="36" x14ac:dyDescent="0.2">
      <c r="A363" s="548">
        <v>359</v>
      </c>
      <c r="B363" s="563">
        <v>44621</v>
      </c>
      <c r="C363" s="545" t="s">
        <v>271</v>
      </c>
      <c r="D363" s="545" t="s">
        <v>453</v>
      </c>
      <c r="E363" s="556">
        <v>1440</v>
      </c>
      <c r="F363" s="550" t="s">
        <v>774</v>
      </c>
      <c r="G363" s="545" t="s">
        <v>2721</v>
      </c>
      <c r="H363" s="545" t="s">
        <v>2722</v>
      </c>
      <c r="I363" s="545" t="s">
        <v>1246</v>
      </c>
      <c r="J363" s="278" t="str">
        <f t="shared" si="6"/>
        <v>Gastos_Gerais</v>
      </c>
      <c r="K363" s="268">
        <f>IF(B363="","",IF(YEAR(B363)='Diário 1º PA'!$Q$1,MONTH(B363)-'Diário 1º PA'!$P$1+1,(YEAR(B363)-'Diário 1º PA'!$Q$1)*12-'Diário 1º PA'!$P$1+1+MONTH(B363)))</f>
        <v>3</v>
      </c>
      <c r="L363" s="517" t="s">
        <v>400</v>
      </c>
    </row>
    <row r="364" spans="1:12" ht="36" x14ac:dyDescent="0.2">
      <c r="A364" s="548">
        <v>360</v>
      </c>
      <c r="B364" s="563">
        <v>44621</v>
      </c>
      <c r="C364" s="545" t="s">
        <v>271</v>
      </c>
      <c r="D364" s="545" t="s">
        <v>453</v>
      </c>
      <c r="E364" s="556">
        <v>1440</v>
      </c>
      <c r="F364" s="550" t="s">
        <v>762</v>
      </c>
      <c r="G364" s="545" t="s">
        <v>2728</v>
      </c>
      <c r="H364" s="545" t="s">
        <v>2729</v>
      </c>
      <c r="I364" s="545" t="s">
        <v>1615</v>
      </c>
      <c r="J364" s="278" t="str">
        <f t="shared" si="6"/>
        <v>Gastos_Gerais</v>
      </c>
      <c r="K364" s="268">
        <f>IF(B364="","",IF(YEAR(B364)='Diário 1º PA'!$Q$1,MONTH(B364)-'Diário 1º PA'!$P$1+1,(YEAR(B364)-'Diário 1º PA'!$Q$1)*12-'Diário 1º PA'!$P$1+1+MONTH(B364)))</f>
        <v>3</v>
      </c>
      <c r="L364" s="517" t="s">
        <v>400</v>
      </c>
    </row>
    <row r="365" spans="1:12" ht="51" x14ac:dyDescent="0.2">
      <c r="A365" s="548">
        <v>361</v>
      </c>
      <c r="B365" s="563">
        <v>44621</v>
      </c>
      <c r="C365" s="545" t="s">
        <v>468</v>
      </c>
      <c r="D365" s="545" t="s">
        <v>468</v>
      </c>
      <c r="E365" s="556">
        <v>1440</v>
      </c>
      <c r="F365" s="550" t="s">
        <v>762</v>
      </c>
      <c r="G365" s="545" t="s">
        <v>2731</v>
      </c>
      <c r="H365" s="545" t="s">
        <v>2730</v>
      </c>
      <c r="I365" s="545" t="s">
        <v>2732</v>
      </c>
      <c r="J365" s="278" t="str">
        <f t="shared" si="6"/>
        <v>Gastos_custeados_por_captação</v>
      </c>
      <c r="K365" s="268">
        <f>IF(B365="","",IF(YEAR(B365)='Diário 1º PA'!$Q$1,MONTH(B365)-'Diário 1º PA'!$P$1+1,(YEAR(B365)-'Diário 1º PA'!$Q$1)*12-'Diário 1º PA'!$P$1+1+MONTH(B365)))</f>
        <v>3</v>
      </c>
      <c r="L365" s="517" t="s">
        <v>407</v>
      </c>
    </row>
    <row r="366" spans="1:12" ht="36" x14ac:dyDescent="0.2">
      <c r="A366" s="548">
        <v>362</v>
      </c>
      <c r="B366" s="563">
        <v>44621</v>
      </c>
      <c r="C366" s="545" t="s">
        <v>271</v>
      </c>
      <c r="D366" s="545" t="s">
        <v>453</v>
      </c>
      <c r="E366" s="556">
        <v>1200</v>
      </c>
      <c r="F366" s="550" t="s">
        <v>774</v>
      </c>
      <c r="G366" s="545" t="s">
        <v>2733</v>
      </c>
      <c r="H366" s="545" t="s">
        <v>2734</v>
      </c>
      <c r="I366" s="545" t="s">
        <v>2143</v>
      </c>
      <c r="J366" s="278" t="str">
        <f t="shared" si="6"/>
        <v>Gastos_Gerais</v>
      </c>
      <c r="K366" s="268">
        <f>IF(B366="","",IF(YEAR(B366)='Diário 1º PA'!$Q$1,MONTH(B366)-'Diário 1º PA'!$P$1+1,(YEAR(B366)-'Diário 1º PA'!$Q$1)*12-'Diário 1º PA'!$P$1+1+MONTH(B366)))</f>
        <v>3</v>
      </c>
      <c r="L366" s="517" t="s">
        <v>400</v>
      </c>
    </row>
    <row r="367" spans="1:12" ht="36" x14ac:dyDescent="0.2">
      <c r="A367" s="548">
        <v>363</v>
      </c>
      <c r="B367" s="563">
        <v>44593</v>
      </c>
      <c r="C367" s="545" t="s">
        <v>271</v>
      </c>
      <c r="D367" s="545" t="s">
        <v>456</v>
      </c>
      <c r="E367" s="556">
        <v>418</v>
      </c>
      <c r="F367" s="550" t="s">
        <v>769</v>
      </c>
      <c r="G367" s="545" t="s">
        <v>781</v>
      </c>
      <c r="H367" s="545" t="s">
        <v>2967</v>
      </c>
      <c r="I367" s="545" t="s">
        <v>1848</v>
      </c>
      <c r="J367" s="278" t="str">
        <f t="shared" si="6"/>
        <v>Gastos_Gerais</v>
      </c>
      <c r="K367" s="268">
        <f>IF(B367="","",IF(YEAR(B367)='Diário 1º PA'!$Q$1,MONTH(B367)-'Diário 1º PA'!$P$1+1,(YEAR(B367)-'Diário 1º PA'!$Q$1)*12-'Diário 1º PA'!$P$1+1+MONTH(B367)))</f>
        <v>2</v>
      </c>
      <c r="L367" s="517" t="s">
        <v>400</v>
      </c>
    </row>
    <row r="368" spans="1:12" ht="51" x14ac:dyDescent="0.2">
      <c r="A368" s="548">
        <v>364</v>
      </c>
      <c r="B368" s="563">
        <v>44621</v>
      </c>
      <c r="C368" s="545" t="s">
        <v>468</v>
      </c>
      <c r="D368" s="545" t="s">
        <v>468</v>
      </c>
      <c r="E368" s="556">
        <v>1000</v>
      </c>
      <c r="F368" s="550" t="s">
        <v>468</v>
      </c>
      <c r="G368" s="545" t="s">
        <v>2813</v>
      </c>
      <c r="H368" s="545" t="s">
        <v>2814</v>
      </c>
      <c r="I368" s="545" t="s">
        <v>2815</v>
      </c>
      <c r="J368" s="278" t="str">
        <f t="shared" si="6"/>
        <v>Gastos_custeados_por_captação</v>
      </c>
      <c r="K368" s="268">
        <f>IF(B368="","",IF(YEAR(B368)='Diário 1º PA'!$Q$1,MONTH(B368)-'Diário 1º PA'!$P$1+1,(YEAR(B368)-'Diário 1º PA'!$Q$1)*12-'Diário 1º PA'!$P$1+1+MONTH(B368)))</f>
        <v>3</v>
      </c>
      <c r="L368" s="517" t="s">
        <v>407</v>
      </c>
    </row>
    <row r="369" spans="1:12" ht="51" x14ac:dyDescent="0.2">
      <c r="A369" s="548">
        <v>365</v>
      </c>
      <c r="B369" s="563">
        <v>44621</v>
      </c>
      <c r="C369" s="545" t="s">
        <v>468</v>
      </c>
      <c r="D369" s="545" t="s">
        <v>468</v>
      </c>
      <c r="E369" s="556">
        <v>426.36</v>
      </c>
      <c r="F369" s="550" t="s">
        <v>468</v>
      </c>
      <c r="G369" s="545" t="s">
        <v>2816</v>
      </c>
      <c r="H369" s="545" t="s">
        <v>2817</v>
      </c>
      <c r="I369" s="545" t="s">
        <v>2815</v>
      </c>
      <c r="J369" s="278" t="str">
        <f t="shared" si="6"/>
        <v>Gastos_custeados_por_captação</v>
      </c>
      <c r="K369" s="268">
        <f>IF(B369="","",IF(YEAR(B369)='Diário 1º PA'!$Q$1,MONTH(B369)-'Diário 1º PA'!$P$1+1,(YEAR(B369)-'Diário 1º PA'!$Q$1)*12-'Diário 1º PA'!$P$1+1+MONTH(B369)))</f>
        <v>3</v>
      </c>
      <c r="L369" s="517" t="s">
        <v>407</v>
      </c>
    </row>
    <row r="370" spans="1:12" ht="36" x14ac:dyDescent="0.2">
      <c r="A370" s="548">
        <v>366</v>
      </c>
      <c r="B370" s="563">
        <v>44621</v>
      </c>
      <c r="C370" s="545" t="s">
        <v>271</v>
      </c>
      <c r="D370" s="545" t="s">
        <v>458</v>
      </c>
      <c r="E370" s="556">
        <v>3500</v>
      </c>
      <c r="F370" s="550" t="s">
        <v>766</v>
      </c>
      <c r="G370" s="545" t="s">
        <v>2819</v>
      </c>
      <c r="H370" s="545" t="s">
        <v>2820</v>
      </c>
      <c r="I370" s="545" t="s">
        <v>2821</v>
      </c>
      <c r="J370" s="278" t="str">
        <f t="shared" si="6"/>
        <v>Gastos_Gerais</v>
      </c>
      <c r="K370" s="268">
        <f>IF(B370="","",IF(YEAR(B370)='Diário 1º PA'!$Q$1,MONTH(B370)-'Diário 1º PA'!$P$1+1,(YEAR(B370)-'Diário 1º PA'!$Q$1)*12-'Diário 1º PA'!$P$1+1+MONTH(B370)))</f>
        <v>3</v>
      </c>
      <c r="L370" s="517" t="s">
        <v>400</v>
      </c>
    </row>
    <row r="371" spans="1:12" ht="72" x14ac:dyDescent="0.2">
      <c r="A371" s="548">
        <v>367</v>
      </c>
      <c r="B371" s="563">
        <v>44621</v>
      </c>
      <c r="C371" s="545" t="s">
        <v>271</v>
      </c>
      <c r="D371" s="545" t="s">
        <v>450</v>
      </c>
      <c r="E371" s="556">
        <v>8400</v>
      </c>
      <c r="F371" s="550" t="s">
        <v>873</v>
      </c>
      <c r="G371" s="545" t="s">
        <v>2822</v>
      </c>
      <c r="H371" s="545" t="s">
        <v>2823</v>
      </c>
      <c r="I371" s="545" t="s">
        <v>2824</v>
      </c>
      <c r="J371" s="278" t="str">
        <f t="shared" si="6"/>
        <v>Gastos_Gerais</v>
      </c>
      <c r="K371" s="268">
        <f>IF(B371="","",IF(YEAR(B371)='Diário 1º PA'!$Q$1,MONTH(B371)-'Diário 1º PA'!$P$1+1,(YEAR(B371)-'Diário 1º PA'!$Q$1)*12-'Diário 1º PA'!$P$1+1+MONTH(B371)))</f>
        <v>3</v>
      </c>
      <c r="L371" s="517" t="s">
        <v>400</v>
      </c>
    </row>
    <row r="372" spans="1:12" ht="51" x14ac:dyDescent="0.2">
      <c r="A372" s="548">
        <v>368</v>
      </c>
      <c r="B372" s="563">
        <v>44621</v>
      </c>
      <c r="C372" s="545" t="s">
        <v>468</v>
      </c>
      <c r="D372" s="545" t="s">
        <v>468</v>
      </c>
      <c r="E372" s="556">
        <v>25000</v>
      </c>
      <c r="F372" s="550" t="s">
        <v>468</v>
      </c>
      <c r="G372" s="545" t="s">
        <v>2825</v>
      </c>
      <c r="H372" s="545" t="s">
        <v>2826</v>
      </c>
      <c r="I372" s="545" t="s">
        <v>1120</v>
      </c>
      <c r="J372" s="278" t="str">
        <f t="shared" si="6"/>
        <v>Gastos_custeados_por_captação</v>
      </c>
      <c r="K372" s="268">
        <f>IF(B372="","",IF(YEAR(B372)='Diário 1º PA'!$Q$1,MONTH(B372)-'Diário 1º PA'!$P$1+1,(YEAR(B372)-'Diário 1º PA'!$Q$1)*12-'Diário 1º PA'!$P$1+1+MONTH(B372)))</f>
        <v>3</v>
      </c>
      <c r="L372" s="517" t="s">
        <v>407</v>
      </c>
    </row>
    <row r="373" spans="1:12" ht="51" x14ac:dyDescent="0.2">
      <c r="A373" s="548">
        <v>369</v>
      </c>
      <c r="B373" s="563">
        <v>44621</v>
      </c>
      <c r="C373" s="545" t="s">
        <v>468</v>
      </c>
      <c r="D373" s="545" t="s">
        <v>468</v>
      </c>
      <c r="E373" s="556">
        <v>9552</v>
      </c>
      <c r="F373" s="550" t="s">
        <v>468</v>
      </c>
      <c r="G373" s="545" t="s">
        <v>2827</v>
      </c>
      <c r="H373" s="545" t="s">
        <v>2828</v>
      </c>
      <c r="I373" s="545" t="s">
        <v>2829</v>
      </c>
      <c r="J373" s="278" t="str">
        <f t="shared" si="6"/>
        <v>Gastos_custeados_por_captação</v>
      </c>
      <c r="K373" s="268">
        <f>IF(B373="","",IF(YEAR(B373)='Diário 1º PA'!$Q$1,MONTH(B373)-'Diário 1º PA'!$P$1+1,(YEAR(B373)-'Diário 1º PA'!$Q$1)*12-'Diário 1º PA'!$P$1+1+MONTH(B373)))</f>
        <v>3</v>
      </c>
      <c r="L373" s="517" t="s">
        <v>407</v>
      </c>
    </row>
    <row r="374" spans="1:12" ht="60" x14ac:dyDescent="0.2">
      <c r="A374" s="548">
        <v>370</v>
      </c>
      <c r="B374" s="563">
        <v>44621</v>
      </c>
      <c r="C374" s="545" t="s">
        <v>468</v>
      </c>
      <c r="D374" s="545" t="s">
        <v>468</v>
      </c>
      <c r="E374" s="556">
        <v>15000</v>
      </c>
      <c r="F374" s="550" t="s">
        <v>468</v>
      </c>
      <c r="G374" s="545" t="s">
        <v>2830</v>
      </c>
      <c r="H374" s="545" t="s">
        <v>2831</v>
      </c>
      <c r="I374" s="545" t="s">
        <v>2832</v>
      </c>
      <c r="J374" s="278" t="str">
        <f t="shared" si="6"/>
        <v>Gastos_custeados_por_captação</v>
      </c>
      <c r="K374" s="268">
        <f>IF(B374="","",IF(YEAR(B374)='Diário 1º PA'!$Q$1,MONTH(B374)-'Diário 1º PA'!$P$1+1,(YEAR(B374)-'Diário 1º PA'!$Q$1)*12-'Diário 1º PA'!$P$1+1+MONTH(B374)))</f>
        <v>3</v>
      </c>
      <c r="L374" s="517" t="s">
        <v>407</v>
      </c>
    </row>
    <row r="375" spans="1:12" ht="84" x14ac:dyDescent="0.2">
      <c r="A375" s="548">
        <v>371</v>
      </c>
      <c r="B375" s="563">
        <v>44621</v>
      </c>
      <c r="C375" s="545" t="s">
        <v>468</v>
      </c>
      <c r="D375" s="545" t="s">
        <v>468</v>
      </c>
      <c r="E375" s="556">
        <v>12000</v>
      </c>
      <c r="F375" s="550" t="s">
        <v>468</v>
      </c>
      <c r="G375" s="545" t="s">
        <v>2833</v>
      </c>
      <c r="H375" s="545" t="s">
        <v>2834</v>
      </c>
      <c r="I375" s="545" t="s">
        <v>2835</v>
      </c>
      <c r="J375" s="278" t="str">
        <f t="shared" si="6"/>
        <v>Gastos_custeados_por_captação</v>
      </c>
      <c r="K375" s="268">
        <f>IF(B375="","",IF(YEAR(B375)='Diário 1º PA'!$Q$1,MONTH(B375)-'Diário 1º PA'!$P$1+1,(YEAR(B375)-'Diário 1º PA'!$Q$1)*12-'Diário 1º PA'!$P$1+1+MONTH(B375)))</f>
        <v>3</v>
      </c>
      <c r="L375" s="517" t="s">
        <v>407</v>
      </c>
    </row>
    <row r="376" spans="1:12" ht="96" x14ac:dyDescent="0.2">
      <c r="A376" s="548">
        <v>372</v>
      </c>
      <c r="B376" s="563">
        <v>44621</v>
      </c>
      <c r="C376" s="545" t="s">
        <v>468</v>
      </c>
      <c r="D376" s="545" t="s">
        <v>468</v>
      </c>
      <c r="E376" s="556">
        <v>3900</v>
      </c>
      <c r="F376" s="550" t="s">
        <v>468</v>
      </c>
      <c r="G376" s="545" t="s">
        <v>2836</v>
      </c>
      <c r="H376" s="545" t="s">
        <v>2837</v>
      </c>
      <c r="I376" s="545" t="s">
        <v>2838</v>
      </c>
      <c r="J376" s="278" t="str">
        <f t="shared" si="6"/>
        <v>Gastos_custeados_por_captação</v>
      </c>
      <c r="K376" s="268">
        <f>IF(B376="","",IF(YEAR(B376)='Diário 1º PA'!$Q$1,MONTH(B376)-'Diário 1º PA'!$P$1+1,(YEAR(B376)-'Diário 1º PA'!$Q$1)*12-'Diário 1º PA'!$P$1+1+MONTH(B376)))</f>
        <v>3</v>
      </c>
      <c r="L376" s="517" t="s">
        <v>407</v>
      </c>
    </row>
    <row r="377" spans="1:12" ht="51" x14ac:dyDescent="0.2">
      <c r="A377" s="548">
        <v>373</v>
      </c>
      <c r="B377" s="563">
        <v>44621</v>
      </c>
      <c r="C377" s="545" t="s">
        <v>468</v>
      </c>
      <c r="D377" s="545" t="s">
        <v>468</v>
      </c>
      <c r="E377" s="556">
        <v>150</v>
      </c>
      <c r="F377" s="550" t="s">
        <v>468</v>
      </c>
      <c r="G377" s="545" t="s">
        <v>2839</v>
      </c>
      <c r="H377" s="545" t="s">
        <v>2840</v>
      </c>
      <c r="I377" s="545" t="s">
        <v>1094</v>
      </c>
      <c r="J377" s="278" t="str">
        <f t="shared" si="6"/>
        <v>Gastos_custeados_por_captação</v>
      </c>
      <c r="K377" s="268">
        <f>IF(B377="","",IF(YEAR(B377)='Diário 1º PA'!$Q$1,MONTH(B377)-'Diário 1º PA'!$P$1+1,(YEAR(B377)-'Diário 1º PA'!$Q$1)*12-'Diário 1º PA'!$P$1+1+MONTH(B377)))</f>
        <v>3</v>
      </c>
      <c r="L377" s="517" t="s">
        <v>407</v>
      </c>
    </row>
    <row r="378" spans="1:12" ht="36" x14ac:dyDescent="0.2">
      <c r="A378" s="548">
        <v>374</v>
      </c>
      <c r="B378" s="563">
        <v>44621</v>
      </c>
      <c r="C378" s="545" t="s">
        <v>271</v>
      </c>
      <c r="D378" s="545" t="s">
        <v>456</v>
      </c>
      <c r="E378" s="556">
        <v>110.79</v>
      </c>
      <c r="F378" s="550" t="s">
        <v>769</v>
      </c>
      <c r="G378" s="545" t="s">
        <v>2852</v>
      </c>
      <c r="H378" s="545" t="s">
        <v>2851</v>
      </c>
      <c r="I378" s="545" t="s">
        <v>1089</v>
      </c>
      <c r="J378" s="278" t="str">
        <f t="shared" si="6"/>
        <v>Gastos_Gerais</v>
      </c>
      <c r="K378" s="268">
        <f>IF(B378="","",IF(YEAR(B378)='Diário 1º PA'!$Q$1,MONTH(B378)-'Diário 1º PA'!$P$1+1,(YEAR(B378)-'Diário 1º PA'!$Q$1)*12-'Diário 1º PA'!$P$1+1+MONTH(B378)))</f>
        <v>3</v>
      </c>
      <c r="L378" s="517" t="s">
        <v>400</v>
      </c>
    </row>
    <row r="379" spans="1:12" ht="63.75" x14ac:dyDescent="0.2">
      <c r="A379" s="548">
        <v>375</v>
      </c>
      <c r="B379" s="563">
        <v>44593</v>
      </c>
      <c r="C379" s="545" t="s">
        <v>468</v>
      </c>
      <c r="D379" s="545" t="s">
        <v>468</v>
      </c>
      <c r="E379" s="556">
        <v>120</v>
      </c>
      <c r="F379" s="550" t="s">
        <v>468</v>
      </c>
      <c r="G379" s="545" t="s">
        <v>781</v>
      </c>
      <c r="H379" s="545" t="s">
        <v>3332</v>
      </c>
      <c r="I379" s="545" t="s">
        <v>310</v>
      </c>
      <c r="J379" s="278" t="str">
        <f t="shared" si="6"/>
        <v>Gastos_custeados_por_captação</v>
      </c>
      <c r="K379" s="268">
        <f>IF(B379="","",IF(YEAR(B379)='Diário 1º PA'!$Q$1,MONTH(B379)-'Diário 1º PA'!$P$1+1,(YEAR(B379)-'Diário 1º PA'!$Q$1)*12-'Diário 1º PA'!$P$1+1+MONTH(B379)))</f>
        <v>2</v>
      </c>
      <c r="L379" s="517" t="s">
        <v>402</v>
      </c>
    </row>
    <row r="380" spans="1:12" ht="63.75" x14ac:dyDescent="0.2">
      <c r="A380" s="548">
        <v>376</v>
      </c>
      <c r="B380" s="563">
        <v>44593</v>
      </c>
      <c r="C380" s="545" t="s">
        <v>468</v>
      </c>
      <c r="D380" s="545" t="s">
        <v>468</v>
      </c>
      <c r="E380" s="556">
        <v>179.2</v>
      </c>
      <c r="F380" s="550" t="s">
        <v>468</v>
      </c>
      <c r="G380" s="545" t="s">
        <v>1573</v>
      </c>
      <c r="H380" s="545" t="s">
        <v>3333</v>
      </c>
      <c r="I380" s="545" t="s">
        <v>310</v>
      </c>
      <c r="J380" s="278" t="str">
        <f t="shared" si="6"/>
        <v>Gastos_custeados_por_captação</v>
      </c>
      <c r="K380" s="268">
        <f>IF(B380="","",IF(YEAR(B380)='Diário 1º PA'!$Q$1,MONTH(B380)-'Diário 1º PA'!$P$1+1,(YEAR(B380)-'Diário 1º PA'!$Q$1)*12-'Diário 1º PA'!$P$1+1+MONTH(B380)))</f>
        <v>2</v>
      </c>
      <c r="L380" s="517" t="s">
        <v>402</v>
      </c>
    </row>
    <row r="381" spans="1:12" ht="63.75" x14ac:dyDescent="0.2">
      <c r="A381" s="548">
        <v>377</v>
      </c>
      <c r="B381" s="563">
        <v>44593</v>
      </c>
      <c r="C381" s="545" t="s">
        <v>468</v>
      </c>
      <c r="D381" s="545" t="s">
        <v>468</v>
      </c>
      <c r="E381" s="556">
        <v>1240</v>
      </c>
      <c r="F381" s="550" t="s">
        <v>468</v>
      </c>
      <c r="G381" s="545" t="s">
        <v>1573</v>
      </c>
      <c r="H381" s="545" t="s">
        <v>3334</v>
      </c>
      <c r="I381" s="545" t="s">
        <v>310</v>
      </c>
      <c r="J381" s="278" t="str">
        <f t="shared" si="6"/>
        <v>Gastos_custeados_por_captação</v>
      </c>
      <c r="K381" s="268">
        <f>IF(B381="","",IF(YEAR(B381)='Diário 1º PA'!$Q$1,MONTH(B381)-'Diário 1º PA'!$P$1+1,(YEAR(B381)-'Diário 1º PA'!$Q$1)*12-'Diário 1º PA'!$P$1+1+MONTH(B381)))</f>
        <v>2</v>
      </c>
      <c r="L381" s="517" t="s">
        <v>402</v>
      </c>
    </row>
    <row r="382" spans="1:12" ht="51" x14ac:dyDescent="0.2">
      <c r="A382" s="548">
        <v>378</v>
      </c>
      <c r="B382" s="563">
        <v>44621</v>
      </c>
      <c r="C382" s="545" t="s">
        <v>468</v>
      </c>
      <c r="D382" s="545" t="s">
        <v>468</v>
      </c>
      <c r="E382" s="556">
        <v>4800</v>
      </c>
      <c r="F382" s="550" t="s">
        <v>468</v>
      </c>
      <c r="G382" s="545" t="s">
        <v>2867</v>
      </c>
      <c r="H382" s="545" t="s">
        <v>2864</v>
      </c>
      <c r="I382" s="545" t="s">
        <v>2866</v>
      </c>
      <c r="J382" s="278" t="str">
        <f t="shared" si="6"/>
        <v>Gastos_custeados_por_captação</v>
      </c>
      <c r="K382" s="268">
        <f>IF(B382="","",IF(YEAR(B382)='Diário 1º PA'!$Q$1,MONTH(B382)-'Diário 1º PA'!$P$1+1,(YEAR(B382)-'Diário 1º PA'!$Q$1)*12-'Diário 1º PA'!$P$1+1+MONTH(B382)))</f>
        <v>3</v>
      </c>
      <c r="L382" s="517" t="s">
        <v>404</v>
      </c>
    </row>
    <row r="383" spans="1:12" ht="51" x14ac:dyDescent="0.2">
      <c r="A383" s="548">
        <v>379</v>
      </c>
      <c r="B383" s="563">
        <v>44621</v>
      </c>
      <c r="C383" s="545" t="s">
        <v>468</v>
      </c>
      <c r="D383" s="545" t="s">
        <v>468</v>
      </c>
      <c r="E383" s="556">
        <v>240.64</v>
      </c>
      <c r="F383" s="550" t="s">
        <v>468</v>
      </c>
      <c r="G383" s="545" t="s">
        <v>2886</v>
      </c>
      <c r="H383" s="545" t="s">
        <v>2887</v>
      </c>
      <c r="I383" s="545" t="s">
        <v>2888</v>
      </c>
      <c r="J383" s="278" t="str">
        <f t="shared" si="6"/>
        <v>Gastos_custeados_por_captação</v>
      </c>
      <c r="K383" s="268">
        <f>IF(B383="","",IF(YEAR(B383)='Diário 1º PA'!$Q$1,MONTH(B383)-'Diário 1º PA'!$P$1+1,(YEAR(B383)-'Diário 1º PA'!$Q$1)*12-'Diário 1º PA'!$P$1+1+MONTH(B383)))</f>
        <v>3</v>
      </c>
      <c r="L383" s="517" t="s">
        <v>407</v>
      </c>
    </row>
    <row r="384" spans="1:12" ht="51" x14ac:dyDescent="0.2">
      <c r="A384" s="548">
        <v>380</v>
      </c>
      <c r="B384" s="563">
        <v>44621</v>
      </c>
      <c r="C384" s="545" t="s">
        <v>468</v>
      </c>
      <c r="D384" s="545" t="s">
        <v>468</v>
      </c>
      <c r="E384" s="556">
        <v>65</v>
      </c>
      <c r="F384" s="550" t="s">
        <v>468</v>
      </c>
      <c r="G384" s="545" t="s">
        <v>2890</v>
      </c>
      <c r="H384" s="545" t="s">
        <v>2889</v>
      </c>
      <c r="I384" s="545" t="s">
        <v>2891</v>
      </c>
      <c r="J384" s="278" t="str">
        <f t="shared" si="6"/>
        <v>Gastos_custeados_por_captação</v>
      </c>
      <c r="K384" s="268">
        <f>IF(B384="","",IF(YEAR(B384)='Diário 1º PA'!$Q$1,MONTH(B384)-'Diário 1º PA'!$P$1+1,(YEAR(B384)-'Diário 1º PA'!$Q$1)*12-'Diário 1º PA'!$P$1+1+MONTH(B384)))</f>
        <v>3</v>
      </c>
      <c r="L384" s="517" t="s">
        <v>407</v>
      </c>
    </row>
    <row r="385" spans="1:12" ht="36" x14ac:dyDescent="0.2">
      <c r="A385" s="548">
        <v>381</v>
      </c>
      <c r="B385" s="563">
        <v>44621</v>
      </c>
      <c r="C385" s="545" t="s">
        <v>271</v>
      </c>
      <c r="D385" s="545" t="s">
        <v>453</v>
      </c>
      <c r="E385" s="556">
        <v>800</v>
      </c>
      <c r="F385" s="550" t="s">
        <v>774</v>
      </c>
      <c r="G385" s="545" t="s">
        <v>2893</v>
      </c>
      <c r="H385" s="545" t="s">
        <v>2056</v>
      </c>
      <c r="I385" s="545" t="s">
        <v>2894</v>
      </c>
      <c r="J385" s="278" t="str">
        <f t="shared" si="6"/>
        <v>Gastos_Gerais</v>
      </c>
      <c r="K385" s="268">
        <f>IF(B385="","",IF(YEAR(B385)='Diário 1º PA'!$Q$1,MONTH(B385)-'Diário 1º PA'!$P$1+1,(YEAR(B385)-'Diário 1º PA'!$Q$1)*12-'Diário 1º PA'!$P$1+1+MONTH(B385)))</f>
        <v>3</v>
      </c>
      <c r="L385" s="517" t="s">
        <v>400</v>
      </c>
    </row>
    <row r="386" spans="1:12" ht="96" x14ac:dyDescent="0.2">
      <c r="A386" s="548">
        <v>382</v>
      </c>
      <c r="B386" s="563">
        <v>44621</v>
      </c>
      <c r="C386" s="545" t="s">
        <v>271</v>
      </c>
      <c r="D386" s="545" t="s">
        <v>456</v>
      </c>
      <c r="E386" s="556">
        <v>3600</v>
      </c>
      <c r="F386" s="550" t="s">
        <v>766</v>
      </c>
      <c r="G386" s="545" t="s">
        <v>2895</v>
      </c>
      <c r="H386" s="545" t="s">
        <v>2896</v>
      </c>
      <c r="I386" s="545" t="s">
        <v>2897</v>
      </c>
      <c r="J386" s="278" t="str">
        <f t="shared" si="6"/>
        <v>Gastos_Gerais</v>
      </c>
      <c r="K386" s="268">
        <f>IF(B386="","",IF(YEAR(B386)='Diário 1º PA'!$Q$1,MONTH(B386)-'Diário 1º PA'!$P$1+1,(YEAR(B386)-'Diário 1º PA'!$Q$1)*12-'Diário 1º PA'!$P$1+1+MONTH(B386)))</f>
        <v>3</v>
      </c>
      <c r="L386" s="517" t="s">
        <v>400</v>
      </c>
    </row>
    <row r="387" spans="1:12" ht="36" x14ac:dyDescent="0.2">
      <c r="A387" s="548">
        <v>383</v>
      </c>
      <c r="B387" s="563">
        <v>44621</v>
      </c>
      <c r="C387" s="545" t="s">
        <v>271</v>
      </c>
      <c r="D387" s="545" t="s">
        <v>456</v>
      </c>
      <c r="E387" s="556">
        <v>4790</v>
      </c>
      <c r="F387" s="545" t="s">
        <v>871</v>
      </c>
      <c r="G387" s="545" t="s">
        <v>2898</v>
      </c>
      <c r="H387" s="545" t="s">
        <v>2899</v>
      </c>
      <c r="I387" s="545" t="s">
        <v>1123</v>
      </c>
      <c r="J387" s="278" t="str">
        <f t="shared" si="6"/>
        <v>Gastos_Gerais</v>
      </c>
      <c r="K387" s="268">
        <f>IF(B387="","",IF(YEAR(B387)='Diário 1º PA'!$Q$1,MONTH(B387)-'Diário 1º PA'!$P$1+1,(YEAR(B387)-'Diário 1º PA'!$Q$1)*12-'Diário 1º PA'!$P$1+1+MONTH(B387)))</f>
        <v>3</v>
      </c>
      <c r="L387" s="517" t="s">
        <v>400</v>
      </c>
    </row>
    <row r="388" spans="1:12" ht="63.75" x14ac:dyDescent="0.2">
      <c r="A388" s="548">
        <v>384</v>
      </c>
      <c r="B388" s="563">
        <v>44621</v>
      </c>
      <c r="C388" s="545" t="s">
        <v>468</v>
      </c>
      <c r="D388" s="545" t="s">
        <v>468</v>
      </c>
      <c r="E388" s="556">
        <v>10880</v>
      </c>
      <c r="F388" s="545" t="s">
        <v>468</v>
      </c>
      <c r="G388" s="545" t="s">
        <v>2898</v>
      </c>
      <c r="H388" s="545" t="s">
        <v>2899</v>
      </c>
      <c r="I388" s="545" t="s">
        <v>1123</v>
      </c>
      <c r="J388" s="278" t="str">
        <f t="shared" si="6"/>
        <v>Gastos_custeados_por_captação</v>
      </c>
      <c r="K388" s="268">
        <f>IF(B388="","",IF(YEAR(B388)='Diário 1º PA'!$Q$1,MONTH(B388)-'Diário 1º PA'!$P$1+1,(YEAR(B388)-'Diário 1º PA'!$Q$1)*12-'Diário 1º PA'!$P$1+1+MONTH(B388)))</f>
        <v>3</v>
      </c>
      <c r="L388" s="517" t="s">
        <v>402</v>
      </c>
    </row>
    <row r="389" spans="1:12" ht="48" x14ac:dyDescent="0.2">
      <c r="A389" s="548">
        <v>385</v>
      </c>
      <c r="B389" s="563">
        <v>44621</v>
      </c>
      <c r="C389" s="545" t="s">
        <v>271</v>
      </c>
      <c r="D389" s="545" t="s">
        <v>453</v>
      </c>
      <c r="E389" s="556">
        <v>4320</v>
      </c>
      <c r="F389" s="550" t="s">
        <v>766</v>
      </c>
      <c r="G389" s="545" t="s">
        <v>2904</v>
      </c>
      <c r="H389" s="545" t="s">
        <v>2903</v>
      </c>
      <c r="I389" s="545" t="s">
        <v>2905</v>
      </c>
      <c r="J389" s="278" t="str">
        <f t="shared" si="6"/>
        <v>Gastos_Gerais</v>
      </c>
      <c r="K389" s="268">
        <f>IF(B389="","",IF(YEAR(B389)='Diário 1º PA'!$Q$1,MONTH(B389)-'Diário 1º PA'!$P$1+1,(YEAR(B389)-'Diário 1º PA'!$Q$1)*12-'Diário 1º PA'!$P$1+1+MONTH(B389)))</f>
        <v>3</v>
      </c>
      <c r="L389" s="517" t="s">
        <v>400</v>
      </c>
    </row>
    <row r="390" spans="1:12" ht="48" x14ac:dyDescent="0.2">
      <c r="A390" s="548">
        <v>386</v>
      </c>
      <c r="B390" s="563">
        <v>44621</v>
      </c>
      <c r="C390" s="545" t="s">
        <v>271</v>
      </c>
      <c r="D390" s="545" t="s">
        <v>453</v>
      </c>
      <c r="E390" s="556">
        <v>4320</v>
      </c>
      <c r="F390" s="550" t="s">
        <v>766</v>
      </c>
      <c r="G390" s="545" t="s">
        <v>2906</v>
      </c>
      <c r="H390" s="545" t="s">
        <v>2907</v>
      </c>
      <c r="I390" s="545" t="s">
        <v>1362</v>
      </c>
      <c r="J390" s="278" t="str">
        <f t="shared" ref="J390:J453" si="7">SUBSTITUTE(C390," ","_")</f>
        <v>Gastos_Gerais</v>
      </c>
      <c r="K390" s="268">
        <f>IF(B390="","",IF(YEAR(B390)='Diário 1º PA'!$Q$1,MONTH(B390)-'Diário 1º PA'!$P$1+1,(YEAR(B390)-'Diário 1º PA'!$Q$1)*12-'Diário 1º PA'!$P$1+1+MONTH(B390)))</f>
        <v>3</v>
      </c>
      <c r="L390" s="517" t="s">
        <v>400</v>
      </c>
    </row>
    <row r="391" spans="1:12" ht="48" x14ac:dyDescent="0.2">
      <c r="A391" s="548">
        <v>387</v>
      </c>
      <c r="B391" s="563">
        <v>44621</v>
      </c>
      <c r="C391" s="545" t="s">
        <v>271</v>
      </c>
      <c r="D391" s="545" t="s">
        <v>453</v>
      </c>
      <c r="E391" s="556">
        <v>4320</v>
      </c>
      <c r="F391" s="550" t="s">
        <v>766</v>
      </c>
      <c r="G391" s="545" t="s">
        <v>2908</v>
      </c>
      <c r="H391" s="545" t="s">
        <v>2909</v>
      </c>
      <c r="I391" s="545" t="s">
        <v>2910</v>
      </c>
      <c r="J391" s="278" t="str">
        <f t="shared" si="7"/>
        <v>Gastos_Gerais</v>
      </c>
      <c r="K391" s="268">
        <f>IF(B391="","",IF(YEAR(B391)='Diário 1º PA'!$Q$1,MONTH(B391)-'Diário 1º PA'!$P$1+1,(YEAR(B391)-'Diário 1º PA'!$Q$1)*12-'Diário 1º PA'!$P$1+1+MONTH(B391)))</f>
        <v>3</v>
      </c>
      <c r="L391" s="517" t="s">
        <v>400</v>
      </c>
    </row>
    <row r="392" spans="1:12" ht="72" x14ac:dyDescent="0.2">
      <c r="A392" s="548">
        <v>388</v>
      </c>
      <c r="B392" s="563">
        <v>44621</v>
      </c>
      <c r="C392" s="545" t="s">
        <v>468</v>
      </c>
      <c r="D392" s="545" t="s">
        <v>468</v>
      </c>
      <c r="E392" s="556">
        <v>12000</v>
      </c>
      <c r="F392" s="550" t="s">
        <v>468</v>
      </c>
      <c r="G392" s="545" t="s">
        <v>2948</v>
      </c>
      <c r="H392" s="545" t="s">
        <v>2949</v>
      </c>
      <c r="I392" s="545" t="s">
        <v>2950</v>
      </c>
      <c r="J392" s="278" t="str">
        <f t="shared" si="7"/>
        <v>Gastos_custeados_por_captação</v>
      </c>
      <c r="K392" s="268">
        <f>IF(B392="","",IF(YEAR(B392)='Diário 1º PA'!$Q$1,MONTH(B392)-'Diário 1º PA'!$P$1+1,(YEAR(B392)-'Diário 1º PA'!$Q$1)*12-'Diário 1º PA'!$P$1+1+MONTH(B392)))</f>
        <v>3</v>
      </c>
      <c r="L392" s="517" t="s">
        <v>407</v>
      </c>
    </row>
    <row r="393" spans="1:12" ht="51" x14ac:dyDescent="0.2">
      <c r="A393" s="548">
        <v>389</v>
      </c>
      <c r="B393" s="563">
        <v>44621</v>
      </c>
      <c r="C393" s="545" t="s">
        <v>468</v>
      </c>
      <c r="D393" s="545" t="s">
        <v>468</v>
      </c>
      <c r="E393" s="556">
        <v>123.9</v>
      </c>
      <c r="F393" s="550" t="s">
        <v>468</v>
      </c>
      <c r="G393" s="545" t="s">
        <v>2952</v>
      </c>
      <c r="H393" s="545" t="s">
        <v>2951</v>
      </c>
      <c r="I393" s="545" t="s">
        <v>2125</v>
      </c>
      <c r="J393" s="278" t="str">
        <f t="shared" si="7"/>
        <v>Gastos_custeados_por_captação</v>
      </c>
      <c r="K393" s="268">
        <f>IF(B393="","",IF(YEAR(B393)='Diário 1º PA'!$Q$1,MONTH(B393)-'Diário 1º PA'!$P$1+1,(YEAR(B393)-'Diário 1º PA'!$Q$1)*12-'Diário 1º PA'!$P$1+1+MONTH(B393)))</f>
        <v>3</v>
      </c>
      <c r="L393" s="517" t="s">
        <v>407</v>
      </c>
    </row>
    <row r="394" spans="1:12" ht="51" x14ac:dyDescent="0.2">
      <c r="A394" s="548">
        <v>390</v>
      </c>
      <c r="B394" s="563">
        <v>44621</v>
      </c>
      <c r="C394" s="545" t="s">
        <v>468</v>
      </c>
      <c r="D394" s="545" t="s">
        <v>468</v>
      </c>
      <c r="E394" s="556">
        <v>41670</v>
      </c>
      <c r="F394" s="550" t="s">
        <v>468</v>
      </c>
      <c r="G394" s="545" t="s">
        <v>2954</v>
      </c>
      <c r="H394" s="545" t="s">
        <v>2953</v>
      </c>
      <c r="I394" s="545" t="s">
        <v>2955</v>
      </c>
      <c r="J394" s="278" t="str">
        <f t="shared" si="7"/>
        <v>Gastos_custeados_por_captação</v>
      </c>
      <c r="K394" s="268">
        <f>IF(B394="","",IF(YEAR(B394)='Diário 1º PA'!$Q$1,MONTH(B394)-'Diário 1º PA'!$P$1+1,(YEAR(B394)-'Diário 1º PA'!$Q$1)*12-'Diário 1º PA'!$P$1+1+MONTH(B394)))</f>
        <v>3</v>
      </c>
      <c r="L394" s="517" t="s">
        <v>407</v>
      </c>
    </row>
    <row r="395" spans="1:12" ht="51" x14ac:dyDescent="0.2">
      <c r="A395" s="548">
        <v>391</v>
      </c>
      <c r="B395" s="563">
        <v>44621</v>
      </c>
      <c r="C395" s="545" t="s">
        <v>468</v>
      </c>
      <c r="D395" s="545" t="s">
        <v>468</v>
      </c>
      <c r="E395" s="556">
        <v>220</v>
      </c>
      <c r="F395" s="550" t="s">
        <v>468</v>
      </c>
      <c r="G395" s="545" t="s">
        <v>2957</v>
      </c>
      <c r="H395" s="545" t="s">
        <v>2956</v>
      </c>
      <c r="I395" s="545" t="s">
        <v>1125</v>
      </c>
      <c r="J395" s="278" t="str">
        <f t="shared" si="7"/>
        <v>Gastos_custeados_por_captação</v>
      </c>
      <c r="K395" s="268">
        <f>IF(B395="","",IF(YEAR(B395)='Diário 1º PA'!$Q$1,MONTH(B395)-'Diário 1º PA'!$P$1+1,(YEAR(B395)-'Diário 1º PA'!$Q$1)*12-'Diário 1º PA'!$P$1+1+MONTH(B395)))</f>
        <v>3</v>
      </c>
      <c r="L395" s="517" t="s">
        <v>404</v>
      </c>
    </row>
    <row r="396" spans="1:12" ht="51" x14ac:dyDescent="0.2">
      <c r="A396" s="548">
        <v>392</v>
      </c>
      <c r="B396" s="563">
        <v>44621</v>
      </c>
      <c r="C396" s="545" t="s">
        <v>468</v>
      </c>
      <c r="D396" s="545" t="s">
        <v>468</v>
      </c>
      <c r="E396" s="556">
        <v>1350</v>
      </c>
      <c r="F396" s="550" t="s">
        <v>468</v>
      </c>
      <c r="G396" s="545" t="s">
        <v>2958</v>
      </c>
      <c r="H396" s="545" t="s">
        <v>2959</v>
      </c>
      <c r="I396" s="545" t="s">
        <v>2688</v>
      </c>
      <c r="J396" s="278" t="str">
        <f t="shared" si="7"/>
        <v>Gastos_custeados_por_captação</v>
      </c>
      <c r="K396" s="268">
        <f>IF(B396="","",IF(YEAR(B396)='Diário 1º PA'!$Q$1,MONTH(B396)-'Diário 1º PA'!$P$1+1,(YEAR(B396)-'Diário 1º PA'!$Q$1)*12-'Diário 1º PA'!$P$1+1+MONTH(B396)))</f>
        <v>3</v>
      </c>
      <c r="L396" s="517" t="s">
        <v>407</v>
      </c>
    </row>
    <row r="397" spans="1:12" ht="51" x14ac:dyDescent="0.2">
      <c r="A397" s="548">
        <v>393</v>
      </c>
      <c r="B397" s="563">
        <v>44621</v>
      </c>
      <c r="C397" s="545" t="s">
        <v>468</v>
      </c>
      <c r="D397" s="545" t="s">
        <v>468</v>
      </c>
      <c r="E397" s="556">
        <v>1650</v>
      </c>
      <c r="F397" s="550" t="s">
        <v>468</v>
      </c>
      <c r="G397" s="545" t="s">
        <v>2960</v>
      </c>
      <c r="H397" s="545" t="s">
        <v>2961</v>
      </c>
      <c r="I397" s="545" t="s">
        <v>2962</v>
      </c>
      <c r="J397" s="278" t="str">
        <f t="shared" si="7"/>
        <v>Gastos_custeados_por_captação</v>
      </c>
      <c r="K397" s="268">
        <f>IF(B397="","",IF(YEAR(B397)='Diário 1º PA'!$Q$1,MONTH(B397)-'Diário 1º PA'!$P$1+1,(YEAR(B397)-'Diário 1º PA'!$Q$1)*12-'Diário 1º PA'!$P$1+1+MONTH(B397)))</f>
        <v>3</v>
      </c>
      <c r="L397" s="517" t="s">
        <v>407</v>
      </c>
    </row>
    <row r="398" spans="1:12" ht="36" x14ac:dyDescent="0.2">
      <c r="A398" s="548">
        <v>394</v>
      </c>
      <c r="B398" s="563">
        <v>44621</v>
      </c>
      <c r="C398" s="545" t="s">
        <v>271</v>
      </c>
      <c r="D398" s="545" t="s">
        <v>454</v>
      </c>
      <c r="E398" s="556">
        <v>4395</v>
      </c>
      <c r="F398" s="550" t="s">
        <v>769</v>
      </c>
      <c r="G398" s="545" t="s">
        <v>2960</v>
      </c>
      <c r="H398" s="545" t="s">
        <v>2961</v>
      </c>
      <c r="I398" s="545" t="s">
        <v>2962</v>
      </c>
      <c r="J398" s="278" t="str">
        <f t="shared" si="7"/>
        <v>Gastos_Gerais</v>
      </c>
      <c r="K398" s="268">
        <f>IF(B398="","",IF(YEAR(B398)='Diário 1º PA'!$Q$1,MONTH(B398)-'Diário 1º PA'!$P$1+1,(YEAR(B398)-'Diário 1º PA'!$Q$1)*12-'Diário 1º PA'!$P$1+1+MONTH(B398)))</f>
        <v>3</v>
      </c>
      <c r="L398" s="517" t="s">
        <v>400</v>
      </c>
    </row>
    <row r="399" spans="1:12" ht="25.5" x14ac:dyDescent="0.2">
      <c r="A399" s="548">
        <v>395</v>
      </c>
      <c r="B399" s="563">
        <v>44621</v>
      </c>
      <c r="C399" s="545" t="s">
        <v>271</v>
      </c>
      <c r="D399" s="545" t="s">
        <v>60</v>
      </c>
      <c r="E399" s="556">
        <v>63.41</v>
      </c>
      <c r="F399" s="550" t="s">
        <v>309</v>
      </c>
      <c r="G399" s="545" t="s">
        <v>2963</v>
      </c>
      <c r="H399" s="545" t="s">
        <v>2964</v>
      </c>
      <c r="I399" s="545" t="s">
        <v>1500</v>
      </c>
      <c r="J399" s="278" t="str">
        <f t="shared" si="7"/>
        <v>Gastos_Gerais</v>
      </c>
      <c r="K399" s="268">
        <f>IF(B399="","",IF(YEAR(B399)='Diário 1º PA'!$Q$1,MONTH(B399)-'Diário 1º PA'!$P$1+1,(YEAR(B399)-'Diário 1º PA'!$Q$1)*12-'Diário 1º PA'!$P$1+1+MONTH(B399)))</f>
        <v>3</v>
      </c>
      <c r="L399" s="517" t="s">
        <v>400</v>
      </c>
    </row>
    <row r="400" spans="1:12" ht="96" x14ac:dyDescent="0.2">
      <c r="A400" s="548">
        <v>396</v>
      </c>
      <c r="B400" s="563">
        <v>44621</v>
      </c>
      <c r="C400" s="545" t="s">
        <v>468</v>
      </c>
      <c r="D400" s="545" t="s">
        <v>468</v>
      </c>
      <c r="E400" s="556">
        <v>13200</v>
      </c>
      <c r="F400" s="550" t="s">
        <v>468</v>
      </c>
      <c r="G400" s="545" t="s">
        <v>2970</v>
      </c>
      <c r="H400" s="545" t="s">
        <v>2971</v>
      </c>
      <c r="I400" s="545" t="s">
        <v>2972</v>
      </c>
      <c r="J400" s="278" t="str">
        <f t="shared" si="7"/>
        <v>Gastos_custeados_por_captação</v>
      </c>
      <c r="K400" s="268">
        <f>IF(B400="","",IF(YEAR(B400)='Diário 1º PA'!$Q$1,MONTH(B400)-'Diário 1º PA'!$P$1+1,(YEAR(B400)-'Diário 1º PA'!$Q$1)*12-'Diário 1º PA'!$P$1+1+MONTH(B400)))</f>
        <v>3</v>
      </c>
      <c r="L400" s="517" t="s">
        <v>407</v>
      </c>
    </row>
    <row r="401" spans="1:12" ht="48" x14ac:dyDescent="0.2">
      <c r="A401" s="548">
        <v>397</v>
      </c>
      <c r="B401" s="563">
        <v>44621</v>
      </c>
      <c r="C401" s="545" t="s">
        <v>271</v>
      </c>
      <c r="D401" s="545" t="s">
        <v>453</v>
      </c>
      <c r="E401" s="556">
        <v>4320</v>
      </c>
      <c r="F401" s="550" t="s">
        <v>766</v>
      </c>
      <c r="G401" s="545" t="s">
        <v>2973</v>
      </c>
      <c r="H401" s="545" t="s">
        <v>2974</v>
      </c>
      <c r="I401" s="545" t="s">
        <v>1971</v>
      </c>
      <c r="J401" s="278" t="str">
        <f t="shared" si="7"/>
        <v>Gastos_Gerais</v>
      </c>
      <c r="K401" s="268">
        <f>IF(B401="","",IF(YEAR(B401)='Diário 1º PA'!$Q$1,MONTH(B401)-'Diário 1º PA'!$P$1+1,(YEAR(B401)-'Diário 1º PA'!$Q$1)*12-'Diário 1º PA'!$P$1+1+MONTH(B401)))</f>
        <v>3</v>
      </c>
      <c r="L401" s="517" t="s">
        <v>400</v>
      </c>
    </row>
    <row r="402" spans="1:12" ht="51" x14ac:dyDescent="0.2">
      <c r="A402" s="548">
        <v>398</v>
      </c>
      <c r="B402" s="563">
        <v>44621</v>
      </c>
      <c r="C402" s="545" t="s">
        <v>468</v>
      </c>
      <c r="D402" s="545" t="s">
        <v>468</v>
      </c>
      <c r="E402" s="556">
        <v>7000</v>
      </c>
      <c r="F402" s="550" t="s">
        <v>468</v>
      </c>
      <c r="G402" s="545" t="s">
        <v>2975</v>
      </c>
      <c r="H402" s="545" t="s">
        <v>2977</v>
      </c>
      <c r="I402" s="545" t="s">
        <v>2976</v>
      </c>
      <c r="J402" s="278" t="str">
        <f t="shared" si="7"/>
        <v>Gastos_custeados_por_captação</v>
      </c>
      <c r="K402" s="268">
        <f>IF(B402="","",IF(YEAR(B402)='Diário 1º PA'!$Q$1,MONTH(B402)-'Diário 1º PA'!$P$1+1,(YEAR(B402)-'Diário 1º PA'!$Q$1)*12-'Diário 1º PA'!$P$1+1+MONTH(B402)))</f>
        <v>3</v>
      </c>
      <c r="L402" s="517" t="s">
        <v>407</v>
      </c>
    </row>
    <row r="403" spans="1:12" ht="36" x14ac:dyDescent="0.2">
      <c r="A403" s="548">
        <v>399</v>
      </c>
      <c r="B403" s="563">
        <v>44621</v>
      </c>
      <c r="C403" s="545" t="s">
        <v>271</v>
      </c>
      <c r="D403" s="545" t="s">
        <v>452</v>
      </c>
      <c r="E403" s="556">
        <v>749.1</v>
      </c>
      <c r="F403" s="550" t="s">
        <v>766</v>
      </c>
      <c r="G403" s="545" t="s">
        <v>2978</v>
      </c>
      <c r="H403" s="545" t="s">
        <v>2979</v>
      </c>
      <c r="I403" s="545" t="s">
        <v>2980</v>
      </c>
      <c r="J403" s="278" t="str">
        <f t="shared" si="7"/>
        <v>Gastos_Gerais</v>
      </c>
      <c r="K403" s="268">
        <f>IF(B403="","",IF(YEAR(B403)='Diário 1º PA'!$Q$1,MONTH(B403)-'Diário 1º PA'!$P$1+1,(YEAR(B403)-'Diário 1º PA'!$Q$1)*12-'Diário 1º PA'!$P$1+1+MONTH(B403)))</f>
        <v>3</v>
      </c>
      <c r="L403" s="517" t="s">
        <v>400</v>
      </c>
    </row>
    <row r="404" spans="1:12" ht="25.5" x14ac:dyDescent="0.2">
      <c r="A404" s="548">
        <v>400</v>
      </c>
      <c r="B404" s="563">
        <v>44621</v>
      </c>
      <c r="C404" s="545" t="s">
        <v>271</v>
      </c>
      <c r="D404" s="545" t="s">
        <v>67</v>
      </c>
      <c r="E404" s="556">
        <v>515.08000000000004</v>
      </c>
      <c r="F404" s="550" t="s">
        <v>310</v>
      </c>
      <c r="G404" s="545" t="s">
        <v>1573</v>
      </c>
      <c r="H404" s="545" t="s">
        <v>2986</v>
      </c>
      <c r="I404" s="545" t="s">
        <v>310</v>
      </c>
      <c r="J404" s="278" t="str">
        <f t="shared" si="7"/>
        <v>Gastos_Gerais</v>
      </c>
      <c r="K404" s="268">
        <f>IF(B404="","",IF(YEAR(B404)='Diário 1º PA'!$Q$1,MONTH(B404)-'Diário 1º PA'!$P$1+1,(YEAR(B404)-'Diário 1º PA'!$Q$1)*12-'Diário 1º PA'!$P$1+1+MONTH(B404)))</f>
        <v>3</v>
      </c>
      <c r="L404" s="517" t="s">
        <v>400</v>
      </c>
    </row>
    <row r="405" spans="1:12" ht="36" x14ac:dyDescent="0.2">
      <c r="A405" s="548">
        <v>401</v>
      </c>
      <c r="B405" s="563">
        <v>44621</v>
      </c>
      <c r="C405" s="545" t="s">
        <v>315</v>
      </c>
      <c r="D405" s="545" t="s">
        <v>315</v>
      </c>
      <c r="E405" s="556">
        <v>10906.71</v>
      </c>
      <c r="F405" s="550" t="s">
        <v>310</v>
      </c>
      <c r="G405" s="545" t="s">
        <v>2987</v>
      </c>
      <c r="H405" s="545" t="s">
        <v>2981</v>
      </c>
      <c r="I405" s="542" t="s">
        <v>877</v>
      </c>
      <c r="J405" s="278" t="str">
        <f t="shared" si="7"/>
        <v>Transferência_para_Reserva_de_Recursos</v>
      </c>
      <c r="K405" s="268">
        <f>IF(B405="","",IF(YEAR(B405)='Diário 1º PA'!$Q$1,MONTH(B405)-'Diário 1º PA'!$P$1+1,(YEAR(B405)-'Diário 1º PA'!$Q$1)*12-'Diário 1º PA'!$P$1+1+MONTH(B405)))</f>
        <v>3</v>
      </c>
      <c r="L405" s="517" t="s">
        <v>400</v>
      </c>
    </row>
    <row r="406" spans="1:12" ht="56.25" x14ac:dyDescent="0.2">
      <c r="A406" s="548">
        <v>402</v>
      </c>
      <c r="B406" s="563">
        <v>44562</v>
      </c>
      <c r="C406" s="545" t="s">
        <v>468</v>
      </c>
      <c r="D406" s="545" t="s">
        <v>468</v>
      </c>
      <c r="E406" s="556">
        <f>600-420</f>
        <v>180</v>
      </c>
      <c r="F406" s="550" t="s">
        <v>468</v>
      </c>
      <c r="G406" s="542" t="s">
        <v>3390</v>
      </c>
      <c r="H406" s="689" t="s">
        <v>3389</v>
      </c>
      <c r="I406" s="606" t="s">
        <v>3377</v>
      </c>
      <c r="J406" s="278" t="str">
        <f t="shared" si="7"/>
        <v>Gastos_custeados_por_captação</v>
      </c>
      <c r="K406" s="268">
        <f>IF(B406="","",IF(YEAR(B406)='Diário 1º PA'!$Q$1,MONTH(B406)-'Diário 1º PA'!$P$1+1,(YEAR(B406)-'Diário 1º PA'!$Q$1)*12-'Diário 1º PA'!$P$1+1+MONTH(B406)))</f>
        <v>1</v>
      </c>
      <c r="L406" s="517" t="s">
        <v>407</v>
      </c>
    </row>
    <row r="407" spans="1:12" ht="72" x14ac:dyDescent="0.2">
      <c r="A407" s="548">
        <v>403</v>
      </c>
      <c r="B407" s="552">
        <v>44621</v>
      </c>
      <c r="C407" s="545" t="s">
        <v>271</v>
      </c>
      <c r="D407" s="545" t="s">
        <v>456</v>
      </c>
      <c r="E407" s="561">
        <v>1521</v>
      </c>
      <c r="F407" s="562" t="s">
        <v>769</v>
      </c>
      <c r="G407" s="612" t="s">
        <v>3525</v>
      </c>
      <c r="H407" s="558" t="s">
        <v>557</v>
      </c>
      <c r="I407" s="545" t="s">
        <v>1129</v>
      </c>
      <c r="J407" s="278" t="str">
        <f t="shared" si="7"/>
        <v>Gastos_Gerais</v>
      </c>
      <c r="K407" s="268">
        <f>IF(B407="","",IF(YEAR(B407)='Diário 1º PA'!$Q$1,MONTH(B407)-'Diário 1º PA'!$P$1+1,(YEAR(B407)-'Diário 1º PA'!$Q$1)*12-'Diário 1º PA'!$P$1+1+MONTH(B407)))</f>
        <v>3</v>
      </c>
      <c r="L407" s="517" t="s">
        <v>400</v>
      </c>
    </row>
    <row r="408" spans="1:12" ht="60" x14ac:dyDescent="0.2">
      <c r="A408" s="548">
        <v>404</v>
      </c>
      <c r="B408" s="552">
        <v>44621</v>
      </c>
      <c r="C408" s="545" t="s">
        <v>271</v>
      </c>
      <c r="D408" s="545" t="s">
        <v>186</v>
      </c>
      <c r="E408" s="556">
        <v>3028.17</v>
      </c>
      <c r="F408" s="550" t="s">
        <v>765</v>
      </c>
      <c r="G408" s="545" t="s">
        <v>3464</v>
      </c>
      <c r="H408" s="569" t="s">
        <v>3463</v>
      </c>
      <c r="I408" s="566" t="s">
        <v>1114</v>
      </c>
      <c r="J408" s="278" t="str">
        <f t="shared" si="7"/>
        <v>Gastos_Gerais</v>
      </c>
      <c r="K408" s="268">
        <f>IF(B408="","",IF(YEAR(B408)='Diário 1º PA'!$Q$1,MONTH(B408)-'Diário 1º PA'!$P$1+1,(YEAR(B408)-'Diário 1º PA'!$Q$1)*12-'Diário 1º PA'!$P$1+1+MONTH(B408)))</f>
        <v>3</v>
      </c>
      <c r="L408" s="517" t="s">
        <v>400</v>
      </c>
    </row>
    <row r="409" spans="1:12" ht="72" x14ac:dyDescent="0.2">
      <c r="A409" s="548">
        <v>405</v>
      </c>
      <c r="B409" s="563">
        <v>44593</v>
      </c>
      <c r="C409" s="566" t="s">
        <v>468</v>
      </c>
      <c r="D409" s="566" t="s">
        <v>468</v>
      </c>
      <c r="E409" s="567">
        <v>550</v>
      </c>
      <c r="F409" s="550" t="s">
        <v>468</v>
      </c>
      <c r="G409" s="566" t="s">
        <v>3565</v>
      </c>
      <c r="H409" s="569" t="s">
        <v>3564</v>
      </c>
      <c r="I409" s="566" t="s">
        <v>2551</v>
      </c>
      <c r="J409" s="278" t="str">
        <f t="shared" si="7"/>
        <v>Gastos_custeados_por_captação</v>
      </c>
      <c r="K409" s="268">
        <f>IF(B409="","",IF(YEAR(B409)='Diário 1º PA'!$Q$1,MONTH(B409)-'Diário 1º PA'!$P$1+1,(YEAR(B409)-'Diário 1º PA'!$Q$1)*12-'Diário 1º PA'!$P$1+1+MONTH(B409)))</f>
        <v>2</v>
      </c>
      <c r="L409" s="517" t="s">
        <v>407</v>
      </c>
    </row>
    <row r="410" spans="1:12" ht="96" x14ac:dyDescent="0.2">
      <c r="A410" s="548">
        <v>406</v>
      </c>
      <c r="B410" s="563">
        <v>44621</v>
      </c>
      <c r="C410" s="566" t="s">
        <v>468</v>
      </c>
      <c r="D410" s="566" t="s">
        <v>468</v>
      </c>
      <c r="E410" s="567">
        <v>4200</v>
      </c>
      <c r="F410" s="550" t="s">
        <v>468</v>
      </c>
      <c r="G410" s="566" t="s">
        <v>3566</v>
      </c>
      <c r="H410" s="569" t="s">
        <v>720</v>
      </c>
      <c r="I410" s="566" t="s">
        <v>1122</v>
      </c>
      <c r="J410" s="278" t="str">
        <f t="shared" si="7"/>
        <v>Gastos_custeados_por_captação</v>
      </c>
      <c r="K410" s="268">
        <f>IF(B410="","",IF(YEAR(B410)='Diário 1º PA'!$Q$1,MONTH(B410)-'Diário 1º PA'!$P$1+1,(YEAR(B410)-'Diário 1º PA'!$Q$1)*12-'Diário 1º PA'!$P$1+1+MONTH(B410)))</f>
        <v>3</v>
      </c>
      <c r="L410" s="517" t="s">
        <v>404</v>
      </c>
    </row>
    <row r="411" spans="1:12" ht="51" x14ac:dyDescent="0.2">
      <c r="A411" s="548">
        <v>407</v>
      </c>
      <c r="B411" s="563">
        <v>44531</v>
      </c>
      <c r="C411" s="566" t="s">
        <v>468</v>
      </c>
      <c r="D411" s="566" t="s">
        <v>468</v>
      </c>
      <c r="E411" s="567">
        <v>3025</v>
      </c>
      <c r="F411" s="550" t="s">
        <v>468</v>
      </c>
      <c r="G411" s="545" t="s">
        <v>3569</v>
      </c>
      <c r="H411" s="569" t="s">
        <v>3085</v>
      </c>
      <c r="I411" s="566" t="s">
        <v>1142</v>
      </c>
      <c r="J411" s="278" t="str">
        <f t="shared" si="7"/>
        <v>Gastos_custeados_por_captação</v>
      </c>
      <c r="K411" s="268">
        <f>IF(B411="","",IF(YEAR(B411)='Diário 1º PA'!$Q$1,MONTH(B411)-'Diário 1º PA'!$P$1+1,(YEAR(B411)-'Diário 1º PA'!$Q$1)*12-'Diário 1º PA'!$P$1+1+MONTH(B411)))</f>
        <v>0</v>
      </c>
      <c r="L411" s="517" t="s">
        <v>407</v>
      </c>
    </row>
    <row r="412" spans="1:12" ht="36" x14ac:dyDescent="0.2">
      <c r="A412" s="548">
        <v>408</v>
      </c>
      <c r="B412" s="563">
        <v>44562</v>
      </c>
      <c r="C412" s="545" t="s">
        <v>182</v>
      </c>
      <c r="D412" s="545" t="s">
        <v>1</v>
      </c>
      <c r="E412" s="556">
        <v>53331.37</v>
      </c>
      <c r="F412" s="550" t="s">
        <v>310</v>
      </c>
      <c r="G412" s="545"/>
      <c r="H412" s="554" t="s">
        <v>3571</v>
      </c>
      <c r="I412" s="550" t="s">
        <v>310</v>
      </c>
      <c r="J412" s="278" t="str">
        <f t="shared" si="7"/>
        <v>Gastos_com_Pessoal</v>
      </c>
      <c r="K412" s="268">
        <f>IF(B412="","",IF(YEAR(B412)='Diário 1º PA'!$Q$1,MONTH(B412)-'Diário 1º PA'!$P$1+1,(YEAR(B412)-'Diário 1º PA'!$Q$1)*12-'Diário 1º PA'!$P$1+1+MONTH(B412)))</f>
        <v>1</v>
      </c>
      <c r="L412" s="517" t="s">
        <v>400</v>
      </c>
    </row>
    <row r="413" spans="1:12" ht="36" x14ac:dyDescent="0.2">
      <c r="A413" s="548">
        <v>409</v>
      </c>
      <c r="B413" s="563">
        <v>44593</v>
      </c>
      <c r="C413" s="545" t="s">
        <v>182</v>
      </c>
      <c r="D413" s="545" t="s">
        <v>1</v>
      </c>
      <c r="E413" s="567">
        <v>53331.37</v>
      </c>
      <c r="F413" s="550" t="s">
        <v>310</v>
      </c>
      <c r="G413" s="545"/>
      <c r="H413" s="554" t="s">
        <v>3573</v>
      </c>
      <c r="I413" s="566" t="s">
        <v>310</v>
      </c>
      <c r="J413" s="278" t="str">
        <f t="shared" si="7"/>
        <v>Gastos_com_Pessoal</v>
      </c>
      <c r="K413" s="268">
        <f>IF(B413="","",IF(YEAR(B413)='Diário 1º PA'!$Q$1,MONTH(B413)-'Diário 1º PA'!$P$1+1,(YEAR(B413)-'Diário 1º PA'!$Q$1)*12-'Diário 1º PA'!$P$1+1+MONTH(B413)))</f>
        <v>2</v>
      </c>
      <c r="L413" s="517" t="s">
        <v>400</v>
      </c>
    </row>
    <row r="414" spans="1:12" ht="36" x14ac:dyDescent="0.2">
      <c r="A414" s="548">
        <v>410</v>
      </c>
      <c r="B414" s="563">
        <v>44621</v>
      </c>
      <c r="C414" s="566" t="s">
        <v>182</v>
      </c>
      <c r="D414" s="566" t="s">
        <v>1</v>
      </c>
      <c r="E414" s="567">
        <v>39998.53</v>
      </c>
      <c r="F414" s="557" t="s">
        <v>310</v>
      </c>
      <c r="G414" s="566"/>
      <c r="H414" s="554" t="s">
        <v>3572</v>
      </c>
      <c r="I414" s="566" t="s">
        <v>310</v>
      </c>
      <c r="J414" s="278" t="str">
        <f t="shared" si="7"/>
        <v>Gastos_com_Pessoal</v>
      </c>
      <c r="K414" s="268">
        <f>IF(B414="","",IF(YEAR(B414)='Diário 1º PA'!$Q$1,MONTH(B414)-'Diário 1º PA'!$P$1+1,(YEAR(B414)-'Diário 1º PA'!$Q$1)*12-'Diário 1º PA'!$P$1+1+MONTH(B414)))</f>
        <v>3</v>
      </c>
      <c r="L414" s="517" t="s">
        <v>400</v>
      </c>
    </row>
    <row r="415" spans="1:12" x14ac:dyDescent="0.2">
      <c r="A415" s="594">
        <v>411</v>
      </c>
      <c r="B415" s="546"/>
      <c r="C415" s="477"/>
      <c r="D415" s="477"/>
      <c r="E415" s="478"/>
      <c r="F415" s="479"/>
      <c r="G415" s="477"/>
      <c r="H415" s="591"/>
      <c r="I415" s="523"/>
      <c r="J415" s="278" t="str">
        <f t="shared" si="7"/>
        <v/>
      </c>
      <c r="K415" s="268" t="str">
        <f>IF(B415="","",IF(YEAR(B415)='Diário 1º PA'!$Q$1,MONTH(B415)-'Diário 1º PA'!$P$1+1,(YEAR(B415)-'Diário 1º PA'!$Q$1)*12-'Diário 1º PA'!$P$1+1+MONTH(B415)))</f>
        <v/>
      </c>
      <c r="L415" s="517"/>
    </row>
    <row r="416" spans="1:12" x14ac:dyDescent="0.2">
      <c r="A416" s="594">
        <v>412</v>
      </c>
      <c r="B416" s="547"/>
      <c r="C416" s="477"/>
      <c r="D416" s="477"/>
      <c r="E416" s="478"/>
      <c r="F416" s="479"/>
      <c r="G416" s="477"/>
      <c r="H416" s="590"/>
      <c r="I416" s="522"/>
      <c r="J416" s="278" t="str">
        <f t="shared" si="7"/>
        <v/>
      </c>
      <c r="K416" s="268" t="str">
        <f>IF(B416="","",IF(YEAR(B416)='Diário 1º PA'!$Q$1,MONTH(B416)-'Diário 1º PA'!$P$1+1,(YEAR(B416)-'Diário 1º PA'!$Q$1)*12-'Diário 1º PA'!$P$1+1+MONTH(B416)))</f>
        <v/>
      </c>
      <c r="L416" s="517"/>
    </row>
    <row r="417" spans="1:12" x14ac:dyDescent="0.2">
      <c r="A417" s="594">
        <v>413</v>
      </c>
      <c r="B417" s="547"/>
      <c r="C417" s="477"/>
      <c r="D417" s="477"/>
      <c r="E417" s="478"/>
      <c r="F417" s="479"/>
      <c r="G417" s="477"/>
      <c r="H417" s="590"/>
      <c r="I417" s="522"/>
      <c r="J417" s="278" t="str">
        <f t="shared" si="7"/>
        <v/>
      </c>
      <c r="K417" s="268" t="str">
        <f>IF(B417="","",IF(YEAR(B417)='Diário 1º PA'!$Q$1,MONTH(B417)-'Diário 1º PA'!$P$1+1,(YEAR(B417)-'Diário 1º PA'!$Q$1)*12-'Diário 1º PA'!$P$1+1+MONTH(B417)))</f>
        <v/>
      </c>
      <c r="L417" s="517"/>
    </row>
    <row r="418" spans="1:12" x14ac:dyDescent="0.2">
      <c r="A418" s="594">
        <v>414</v>
      </c>
      <c r="B418" s="547"/>
      <c r="C418" s="477"/>
      <c r="D418" s="477"/>
      <c r="E418" s="478"/>
      <c r="F418" s="479"/>
      <c r="G418" s="477"/>
      <c r="H418" s="590"/>
      <c r="I418" s="522"/>
      <c r="J418" s="278" t="str">
        <f t="shared" si="7"/>
        <v/>
      </c>
      <c r="K418" s="268" t="str">
        <f>IF(B418="","",IF(YEAR(B418)='Diário 1º PA'!$Q$1,MONTH(B418)-'Diário 1º PA'!$P$1+1,(YEAR(B418)-'Diário 1º PA'!$Q$1)*12-'Diário 1º PA'!$P$1+1+MONTH(B418)))</f>
        <v/>
      </c>
      <c r="L418" s="517"/>
    </row>
    <row r="419" spans="1:12" x14ac:dyDescent="0.2">
      <c r="A419" s="594">
        <v>415</v>
      </c>
      <c r="B419" s="547"/>
      <c r="C419" s="477"/>
      <c r="D419" s="477"/>
      <c r="E419" s="478"/>
      <c r="F419" s="479"/>
      <c r="G419" s="477"/>
      <c r="H419" s="590"/>
      <c r="I419" s="522"/>
      <c r="J419" s="278" t="str">
        <f t="shared" si="7"/>
        <v/>
      </c>
      <c r="K419" s="268" t="str">
        <f>IF(B419="","",IF(YEAR(B419)='Diário 1º PA'!$Q$1,MONTH(B419)-'Diário 1º PA'!$P$1+1,(YEAR(B419)-'Diário 1º PA'!$Q$1)*12-'Diário 1º PA'!$P$1+1+MONTH(B419)))</f>
        <v/>
      </c>
      <c r="L419" s="517"/>
    </row>
    <row r="420" spans="1:12" x14ac:dyDescent="0.2">
      <c r="A420" s="594">
        <v>416</v>
      </c>
      <c r="B420" s="547"/>
      <c r="C420" s="477"/>
      <c r="D420" s="477"/>
      <c r="E420" s="478"/>
      <c r="F420" s="479"/>
      <c r="G420" s="477"/>
      <c r="H420" s="590"/>
      <c r="I420" s="522"/>
      <c r="J420" s="278" t="str">
        <f t="shared" si="7"/>
        <v/>
      </c>
      <c r="K420" s="268" t="str">
        <f>IF(B420="","",IF(YEAR(B420)='Diário 1º PA'!$Q$1,MONTH(B420)-'Diário 1º PA'!$P$1+1,(YEAR(B420)-'Diário 1º PA'!$Q$1)*12-'Diário 1º PA'!$P$1+1+MONTH(B420)))</f>
        <v/>
      </c>
      <c r="L420" s="517"/>
    </row>
    <row r="421" spans="1:12" x14ac:dyDescent="0.2">
      <c r="A421" s="594">
        <v>417</v>
      </c>
      <c r="B421" s="547"/>
      <c r="C421" s="477"/>
      <c r="D421" s="477"/>
      <c r="E421" s="478"/>
      <c r="F421" s="479"/>
      <c r="G421" s="477"/>
      <c r="H421" s="590"/>
      <c r="I421" s="522"/>
      <c r="J421" s="278" t="str">
        <f t="shared" si="7"/>
        <v/>
      </c>
      <c r="K421" s="268" t="str">
        <f>IF(B421="","",IF(YEAR(B421)='Diário 1º PA'!$Q$1,MONTH(B421)-'Diário 1º PA'!$P$1+1,(YEAR(B421)-'Diário 1º PA'!$Q$1)*12-'Diário 1º PA'!$P$1+1+MONTH(B421)))</f>
        <v/>
      </c>
      <c r="L421" s="517"/>
    </row>
    <row r="422" spans="1:12" x14ac:dyDescent="0.2">
      <c r="A422" s="594">
        <v>418</v>
      </c>
      <c r="B422" s="547"/>
      <c r="C422" s="477"/>
      <c r="D422" s="477"/>
      <c r="E422" s="478"/>
      <c r="F422" s="479"/>
      <c r="G422" s="477"/>
      <c r="H422" s="590"/>
      <c r="I422" s="522"/>
      <c r="J422" s="278" t="str">
        <f t="shared" si="7"/>
        <v/>
      </c>
      <c r="K422" s="268" t="str">
        <f>IF(B422="","",IF(YEAR(B422)='Diário 1º PA'!$Q$1,MONTH(B422)-'Diário 1º PA'!$P$1+1,(YEAR(B422)-'Diário 1º PA'!$Q$1)*12-'Diário 1º PA'!$P$1+1+MONTH(B422)))</f>
        <v/>
      </c>
      <c r="L422" s="517"/>
    </row>
    <row r="423" spans="1:12" x14ac:dyDescent="0.2">
      <c r="A423" s="594">
        <v>419</v>
      </c>
      <c r="B423" s="547"/>
      <c r="C423" s="477"/>
      <c r="D423" s="477"/>
      <c r="E423" s="478"/>
      <c r="F423" s="479"/>
      <c r="G423" s="477"/>
      <c r="H423" s="590"/>
      <c r="I423" s="522"/>
      <c r="J423" s="278" t="str">
        <f t="shared" si="7"/>
        <v/>
      </c>
      <c r="K423" s="268" t="str">
        <f>IF(B423="","",IF(YEAR(B423)='Diário 1º PA'!$Q$1,MONTH(B423)-'Diário 1º PA'!$P$1+1,(YEAR(B423)-'Diário 1º PA'!$Q$1)*12-'Diário 1º PA'!$P$1+1+MONTH(B423)))</f>
        <v/>
      </c>
      <c r="L423" s="517"/>
    </row>
    <row r="424" spans="1:12" x14ac:dyDescent="0.2">
      <c r="A424" s="594">
        <v>420</v>
      </c>
      <c r="B424" s="547"/>
      <c r="C424" s="477"/>
      <c r="D424" s="477"/>
      <c r="E424" s="478"/>
      <c r="F424" s="479"/>
      <c r="G424" s="477"/>
      <c r="H424" s="590"/>
      <c r="I424" s="522"/>
      <c r="J424" s="278" t="str">
        <f t="shared" si="7"/>
        <v/>
      </c>
      <c r="K424" s="268" t="str">
        <f>IF(B424="","",IF(YEAR(B424)='Diário 1º PA'!$Q$1,MONTH(B424)-'Diário 1º PA'!$P$1+1,(YEAR(B424)-'Diário 1º PA'!$Q$1)*12-'Diário 1º PA'!$P$1+1+MONTH(B424)))</f>
        <v/>
      </c>
      <c r="L424" s="517"/>
    </row>
    <row r="425" spans="1:12" x14ac:dyDescent="0.2">
      <c r="A425" s="594">
        <v>421</v>
      </c>
      <c r="B425" s="547"/>
      <c r="C425" s="477"/>
      <c r="D425" s="477"/>
      <c r="E425" s="478"/>
      <c r="F425" s="479"/>
      <c r="G425" s="474"/>
      <c r="H425" s="590"/>
      <c r="I425" s="522"/>
      <c r="J425" s="278" t="str">
        <f t="shared" si="7"/>
        <v/>
      </c>
      <c r="K425" s="268" t="str">
        <f>IF(B425="","",IF(YEAR(B425)='Diário 1º PA'!$Q$1,MONTH(B425)-'Diário 1º PA'!$P$1+1,(YEAR(B425)-'Diário 1º PA'!$Q$1)*12-'Diário 1º PA'!$P$1+1+MONTH(B425)))</f>
        <v/>
      </c>
      <c r="L425" s="517"/>
    </row>
    <row r="426" spans="1:12" x14ac:dyDescent="0.2">
      <c r="A426" s="594">
        <v>422</v>
      </c>
      <c r="B426" s="547"/>
      <c r="C426" s="477"/>
      <c r="D426" s="477"/>
      <c r="E426" s="478"/>
      <c r="F426" s="479"/>
      <c r="G426" s="474"/>
      <c r="H426" s="590"/>
      <c r="I426" s="522"/>
      <c r="J426" s="278" t="str">
        <f t="shared" si="7"/>
        <v/>
      </c>
      <c r="K426" s="268" t="str">
        <f>IF(B426="","",IF(YEAR(B426)='Diário 1º PA'!$Q$1,MONTH(B426)-'Diário 1º PA'!$P$1+1,(YEAR(B426)-'Diário 1º PA'!$Q$1)*12-'Diário 1º PA'!$P$1+1+MONTH(B426)))</f>
        <v/>
      </c>
      <c r="L426" s="517"/>
    </row>
    <row r="427" spans="1:12" x14ac:dyDescent="0.2">
      <c r="A427" s="594">
        <v>423</v>
      </c>
      <c r="B427" s="547"/>
      <c r="C427" s="477"/>
      <c r="D427" s="477"/>
      <c r="E427" s="478"/>
      <c r="F427" s="479"/>
      <c r="G427" s="474"/>
      <c r="H427" s="590"/>
      <c r="I427" s="522"/>
      <c r="J427" s="278" t="str">
        <f t="shared" si="7"/>
        <v/>
      </c>
      <c r="K427" s="268" t="str">
        <f>IF(B427="","",IF(YEAR(B427)='Diário 1º PA'!$Q$1,MONTH(B427)-'Diário 1º PA'!$P$1+1,(YEAR(B427)-'Diário 1º PA'!$Q$1)*12-'Diário 1º PA'!$P$1+1+MONTH(B427)))</f>
        <v/>
      </c>
      <c r="L427" s="517"/>
    </row>
    <row r="428" spans="1:12" x14ac:dyDescent="0.2">
      <c r="A428" s="594">
        <v>424</v>
      </c>
      <c r="B428" s="547"/>
      <c r="C428" s="477"/>
      <c r="D428" s="477"/>
      <c r="E428" s="478"/>
      <c r="F428" s="479"/>
      <c r="G428" s="474"/>
      <c r="H428" s="590"/>
      <c r="I428" s="522"/>
      <c r="J428" s="278" t="str">
        <f t="shared" si="7"/>
        <v/>
      </c>
      <c r="K428" s="268" t="str">
        <f>IF(B428="","",IF(YEAR(B428)='Diário 1º PA'!$Q$1,MONTH(B428)-'Diário 1º PA'!$P$1+1,(YEAR(B428)-'Diário 1º PA'!$Q$1)*12-'Diário 1º PA'!$P$1+1+MONTH(B428)))</f>
        <v/>
      </c>
      <c r="L428" s="517"/>
    </row>
    <row r="429" spans="1:12" x14ac:dyDescent="0.2">
      <c r="A429" s="594">
        <v>425</v>
      </c>
      <c r="B429" s="547"/>
      <c r="C429" s="477"/>
      <c r="D429" s="477"/>
      <c r="E429" s="478"/>
      <c r="F429" s="479"/>
      <c r="G429" s="477"/>
      <c r="H429" s="590"/>
      <c r="I429" s="522"/>
      <c r="J429" s="278" t="str">
        <f t="shared" si="7"/>
        <v/>
      </c>
      <c r="K429" s="268" t="str">
        <f>IF(B429="","",IF(YEAR(B429)='Diário 1º PA'!$Q$1,MONTH(B429)-'Diário 1º PA'!$P$1+1,(YEAR(B429)-'Diário 1º PA'!$Q$1)*12-'Diário 1º PA'!$P$1+1+MONTH(B429)))</f>
        <v/>
      </c>
      <c r="L429" s="517"/>
    </row>
    <row r="430" spans="1:12" x14ac:dyDescent="0.2">
      <c r="A430" s="594">
        <v>426</v>
      </c>
      <c r="B430" s="547"/>
      <c r="C430" s="477"/>
      <c r="D430" s="477"/>
      <c r="E430" s="478"/>
      <c r="F430" s="479"/>
      <c r="G430" s="477"/>
      <c r="H430" s="590"/>
      <c r="I430" s="522"/>
      <c r="J430" s="278" t="str">
        <f t="shared" si="7"/>
        <v/>
      </c>
      <c r="K430" s="268" t="str">
        <f>IF(B430="","",IF(YEAR(B430)='Diário 1º PA'!$Q$1,MONTH(B430)-'Diário 1º PA'!$P$1+1,(YEAR(B430)-'Diário 1º PA'!$Q$1)*12-'Diário 1º PA'!$P$1+1+MONTH(B430)))</f>
        <v/>
      </c>
      <c r="L430" s="517"/>
    </row>
    <row r="431" spans="1:12" x14ac:dyDescent="0.2">
      <c r="A431" s="594">
        <v>427</v>
      </c>
      <c r="B431" s="547"/>
      <c r="C431" s="477"/>
      <c r="D431" s="477"/>
      <c r="E431" s="478"/>
      <c r="F431" s="479"/>
      <c r="G431" s="477"/>
      <c r="H431" s="590"/>
      <c r="I431" s="522"/>
      <c r="J431" s="278" t="str">
        <f t="shared" si="7"/>
        <v/>
      </c>
      <c r="K431" s="268" t="str">
        <f>IF(B431="","",IF(YEAR(B431)='Diário 1º PA'!$Q$1,MONTH(B431)-'Diário 1º PA'!$P$1+1,(YEAR(B431)-'Diário 1º PA'!$Q$1)*12-'Diário 1º PA'!$P$1+1+MONTH(B431)))</f>
        <v/>
      </c>
      <c r="L431" s="517"/>
    </row>
    <row r="432" spans="1:12" x14ac:dyDescent="0.2">
      <c r="A432" s="594">
        <v>428</v>
      </c>
      <c r="B432" s="547"/>
      <c r="C432" s="477"/>
      <c r="D432" s="477"/>
      <c r="E432" s="478"/>
      <c r="F432" s="479"/>
      <c r="G432" s="477"/>
      <c r="H432" s="590"/>
      <c r="I432" s="522"/>
      <c r="J432" s="278" t="str">
        <f t="shared" si="7"/>
        <v/>
      </c>
      <c r="K432" s="268" t="str">
        <f>IF(B432="","",IF(YEAR(B432)='Diário 1º PA'!$Q$1,MONTH(B432)-'Diário 1º PA'!$P$1+1,(YEAR(B432)-'Diário 1º PA'!$Q$1)*12-'Diário 1º PA'!$P$1+1+MONTH(B432)))</f>
        <v/>
      </c>
      <c r="L432" s="517"/>
    </row>
    <row r="433" spans="1:12" x14ac:dyDescent="0.2">
      <c r="A433" s="594">
        <v>429</v>
      </c>
      <c r="B433" s="547"/>
      <c r="C433" s="477"/>
      <c r="D433" s="477"/>
      <c r="E433" s="478"/>
      <c r="F433" s="479"/>
      <c r="G433" s="477"/>
      <c r="H433" s="592"/>
      <c r="I433" s="522"/>
      <c r="J433" s="278" t="str">
        <f t="shared" si="7"/>
        <v/>
      </c>
      <c r="K433" s="268" t="str">
        <f>IF(B433="","",IF(YEAR(B433)='Diário 1º PA'!$Q$1,MONTH(B433)-'Diário 1º PA'!$P$1+1,(YEAR(B433)-'Diário 1º PA'!$Q$1)*12-'Diário 1º PA'!$P$1+1+MONTH(B433)))</f>
        <v/>
      </c>
      <c r="L433" s="517"/>
    </row>
    <row r="434" spans="1:12" x14ac:dyDescent="0.2">
      <c r="A434" s="594">
        <v>430</v>
      </c>
      <c r="B434" s="547"/>
      <c r="C434" s="477"/>
      <c r="D434" s="477"/>
      <c r="E434" s="478"/>
      <c r="F434" s="479"/>
      <c r="G434" s="477"/>
      <c r="H434" s="592"/>
      <c r="I434" s="522"/>
      <c r="J434" s="278" t="str">
        <f t="shared" si="7"/>
        <v/>
      </c>
      <c r="K434" s="268" t="str">
        <f>IF(B434="","",IF(YEAR(B434)='Diário 1º PA'!$Q$1,MONTH(B434)-'Diário 1º PA'!$P$1+1,(YEAR(B434)-'Diário 1º PA'!$Q$1)*12-'Diário 1º PA'!$P$1+1+MONTH(B434)))</f>
        <v/>
      </c>
      <c r="L434" s="517"/>
    </row>
    <row r="435" spans="1:12" x14ac:dyDescent="0.2">
      <c r="A435" s="594">
        <v>431</v>
      </c>
      <c r="B435" s="546"/>
      <c r="C435" s="474"/>
      <c r="D435" s="474"/>
      <c r="E435" s="478"/>
      <c r="F435" s="476"/>
      <c r="G435" s="474"/>
      <c r="H435" s="591"/>
      <c r="I435" s="523"/>
      <c r="J435" s="278" t="str">
        <f t="shared" si="7"/>
        <v/>
      </c>
      <c r="K435" s="268" t="str">
        <f>IF(B435="","",IF(YEAR(B435)='Diário 1º PA'!$Q$1,MONTH(B435)-'Diário 1º PA'!$P$1+1,(YEAR(B435)-'Diário 1º PA'!$Q$1)*12-'Diário 1º PA'!$P$1+1+MONTH(B435)))</f>
        <v/>
      </c>
      <c r="L435" s="517"/>
    </row>
    <row r="436" spans="1:12" x14ac:dyDescent="0.2">
      <c r="A436" s="594">
        <v>432</v>
      </c>
      <c r="B436" s="546"/>
      <c r="C436" s="474"/>
      <c r="D436" s="474"/>
      <c r="E436" s="478"/>
      <c r="F436" s="476"/>
      <c r="G436" s="474"/>
      <c r="H436" s="591"/>
      <c r="I436" s="523"/>
      <c r="J436" s="278" t="str">
        <f t="shared" si="7"/>
        <v/>
      </c>
      <c r="K436" s="268" t="str">
        <f>IF(B436="","",IF(YEAR(B436)='Diário 1º PA'!$Q$1,MONTH(B436)-'Diário 1º PA'!$P$1+1,(YEAR(B436)-'Diário 1º PA'!$Q$1)*12-'Diário 1º PA'!$P$1+1+MONTH(B436)))</f>
        <v/>
      </c>
      <c r="L436" s="517"/>
    </row>
    <row r="437" spans="1:12" x14ac:dyDescent="0.2">
      <c r="A437" s="594">
        <v>433</v>
      </c>
      <c r="B437" s="546"/>
      <c r="C437" s="474"/>
      <c r="D437" s="474"/>
      <c r="E437" s="478"/>
      <c r="F437" s="476"/>
      <c r="G437" s="474"/>
      <c r="H437" s="591"/>
      <c r="I437" s="523"/>
      <c r="J437" s="278" t="str">
        <f t="shared" si="7"/>
        <v/>
      </c>
      <c r="K437" s="268" t="str">
        <f>IF(B437="","",IF(YEAR(B437)='Diário 1º PA'!$Q$1,MONTH(B437)-'Diário 1º PA'!$P$1+1,(YEAR(B437)-'Diário 1º PA'!$Q$1)*12-'Diário 1º PA'!$P$1+1+MONTH(B437)))</f>
        <v/>
      </c>
      <c r="L437" s="517"/>
    </row>
    <row r="438" spans="1:12" x14ac:dyDescent="0.2">
      <c r="A438" s="594">
        <v>434</v>
      </c>
      <c r="B438" s="546"/>
      <c r="C438" s="474"/>
      <c r="D438" s="474"/>
      <c r="E438" s="478"/>
      <c r="F438" s="476"/>
      <c r="G438" s="474"/>
      <c r="H438" s="591"/>
      <c r="I438" s="523"/>
      <c r="J438" s="278" t="str">
        <f t="shared" si="7"/>
        <v/>
      </c>
      <c r="K438" s="268" t="str">
        <f>IF(B438="","",IF(YEAR(B438)='Diário 1º PA'!$Q$1,MONTH(B438)-'Diário 1º PA'!$P$1+1,(YEAR(B438)-'Diário 1º PA'!$Q$1)*12-'Diário 1º PA'!$P$1+1+MONTH(B438)))</f>
        <v/>
      </c>
      <c r="L438" s="517"/>
    </row>
    <row r="439" spans="1:12" x14ac:dyDescent="0.2">
      <c r="A439" s="594">
        <v>435</v>
      </c>
      <c r="B439" s="546"/>
      <c r="C439" s="474"/>
      <c r="D439" s="474"/>
      <c r="E439" s="478"/>
      <c r="F439" s="476"/>
      <c r="G439" s="474"/>
      <c r="H439" s="591"/>
      <c r="I439" s="523"/>
      <c r="J439" s="278" t="str">
        <f t="shared" si="7"/>
        <v/>
      </c>
      <c r="K439" s="268" t="str">
        <f>IF(B439="","",IF(YEAR(B439)='Diário 1º PA'!$Q$1,MONTH(B439)-'Diário 1º PA'!$P$1+1,(YEAR(B439)-'Diário 1º PA'!$Q$1)*12-'Diário 1º PA'!$P$1+1+MONTH(B439)))</f>
        <v/>
      </c>
      <c r="L439" s="517"/>
    </row>
    <row r="440" spans="1:12" x14ac:dyDescent="0.2">
      <c r="A440" s="594">
        <v>436</v>
      </c>
      <c r="B440" s="546"/>
      <c r="C440" s="474"/>
      <c r="D440" s="474"/>
      <c r="E440" s="478"/>
      <c r="F440" s="476"/>
      <c r="G440" s="474"/>
      <c r="H440" s="591"/>
      <c r="I440" s="523"/>
      <c r="J440" s="278" t="str">
        <f t="shared" si="7"/>
        <v/>
      </c>
      <c r="K440" s="268" t="str">
        <f>IF(B440="","",IF(YEAR(B440)='Diário 1º PA'!$Q$1,MONTH(B440)-'Diário 1º PA'!$P$1+1,(YEAR(B440)-'Diário 1º PA'!$Q$1)*12-'Diário 1º PA'!$P$1+1+MONTH(B440)))</f>
        <v/>
      </c>
      <c r="L440" s="517"/>
    </row>
    <row r="441" spans="1:12" x14ac:dyDescent="0.2">
      <c r="A441" s="594">
        <v>437</v>
      </c>
      <c r="B441" s="546"/>
      <c r="C441" s="474"/>
      <c r="D441" s="474"/>
      <c r="E441" s="478"/>
      <c r="F441" s="476"/>
      <c r="G441" s="474"/>
      <c r="H441" s="591"/>
      <c r="I441" s="523"/>
      <c r="J441" s="278" t="str">
        <f t="shared" si="7"/>
        <v/>
      </c>
      <c r="K441" s="268" t="str">
        <f>IF(B441="","",IF(YEAR(B441)='Diário 1º PA'!$Q$1,MONTH(B441)-'Diário 1º PA'!$P$1+1,(YEAR(B441)-'Diário 1º PA'!$Q$1)*12-'Diário 1º PA'!$P$1+1+MONTH(B441)))</f>
        <v/>
      </c>
      <c r="L441" s="517"/>
    </row>
    <row r="442" spans="1:12" x14ac:dyDescent="0.2">
      <c r="A442" s="594">
        <v>438</v>
      </c>
      <c r="B442" s="546"/>
      <c r="C442" s="474"/>
      <c r="D442" s="474"/>
      <c r="E442" s="478"/>
      <c r="F442" s="476"/>
      <c r="G442" s="474"/>
      <c r="H442" s="591"/>
      <c r="I442" s="523"/>
      <c r="J442" s="278" t="str">
        <f t="shared" si="7"/>
        <v/>
      </c>
      <c r="K442" s="268" t="str">
        <f>IF(B442="","",IF(YEAR(B442)='Diário 1º PA'!$Q$1,MONTH(B442)-'Diário 1º PA'!$P$1+1,(YEAR(B442)-'Diário 1º PA'!$Q$1)*12-'Diário 1º PA'!$P$1+1+MONTH(B442)))</f>
        <v/>
      </c>
      <c r="L442" s="517"/>
    </row>
    <row r="443" spans="1:12" x14ac:dyDescent="0.2">
      <c r="A443" s="594">
        <v>439</v>
      </c>
      <c r="B443" s="546"/>
      <c r="C443" s="474"/>
      <c r="D443" s="474"/>
      <c r="E443" s="478"/>
      <c r="F443" s="476"/>
      <c r="G443" s="474"/>
      <c r="H443" s="591"/>
      <c r="I443" s="523"/>
      <c r="J443" s="278" t="str">
        <f t="shared" si="7"/>
        <v/>
      </c>
      <c r="K443" s="268" t="str">
        <f>IF(B443="","",IF(YEAR(B443)='Diário 1º PA'!$Q$1,MONTH(B443)-'Diário 1º PA'!$P$1+1,(YEAR(B443)-'Diário 1º PA'!$Q$1)*12-'Diário 1º PA'!$P$1+1+MONTH(B443)))</f>
        <v/>
      </c>
      <c r="L443" s="517"/>
    </row>
    <row r="444" spans="1:12" x14ac:dyDescent="0.2">
      <c r="A444" s="594">
        <v>440</v>
      </c>
      <c r="B444" s="546"/>
      <c r="C444" s="474"/>
      <c r="D444" s="474"/>
      <c r="E444" s="478"/>
      <c r="F444" s="476"/>
      <c r="G444" s="474"/>
      <c r="H444" s="591"/>
      <c r="I444" s="523"/>
      <c r="J444" s="278" t="str">
        <f t="shared" si="7"/>
        <v/>
      </c>
      <c r="K444" s="268" t="str">
        <f>IF(B444="","",IF(YEAR(B444)='Diário 1º PA'!$Q$1,MONTH(B444)-'Diário 1º PA'!$P$1+1,(YEAR(B444)-'Diário 1º PA'!$Q$1)*12-'Diário 1º PA'!$P$1+1+MONTH(B444)))</f>
        <v/>
      </c>
      <c r="L444" s="517"/>
    </row>
    <row r="445" spans="1:12" x14ac:dyDescent="0.2">
      <c r="A445" s="594">
        <v>441</v>
      </c>
      <c r="B445" s="546"/>
      <c r="C445" s="474"/>
      <c r="D445" s="474"/>
      <c r="E445" s="475"/>
      <c r="F445" s="476"/>
      <c r="G445" s="474"/>
      <c r="H445" s="591"/>
      <c r="I445" s="523"/>
      <c r="J445" s="278" t="str">
        <f t="shared" si="7"/>
        <v/>
      </c>
      <c r="K445" s="268" t="str">
        <f>IF(B445="","",IF(YEAR(B445)='Diário 1º PA'!$Q$1,MONTH(B445)-'Diário 1º PA'!$P$1+1,(YEAR(B445)-'Diário 1º PA'!$Q$1)*12-'Diário 1º PA'!$P$1+1+MONTH(B445)))</f>
        <v/>
      </c>
      <c r="L445" s="517"/>
    </row>
    <row r="446" spans="1:12" x14ac:dyDescent="0.2">
      <c r="A446" s="594">
        <v>442</v>
      </c>
      <c r="B446" s="546"/>
      <c r="C446" s="474"/>
      <c r="D446" s="474"/>
      <c r="E446" s="475"/>
      <c r="F446" s="476"/>
      <c r="G446" s="474"/>
      <c r="H446" s="591"/>
      <c r="I446" s="523"/>
      <c r="J446" s="278" t="str">
        <f t="shared" si="7"/>
        <v/>
      </c>
      <c r="K446" s="268" t="str">
        <f>IF(B446="","",IF(YEAR(B446)='Diário 1º PA'!$Q$1,MONTH(B446)-'Diário 1º PA'!$P$1+1,(YEAR(B446)-'Diário 1º PA'!$Q$1)*12-'Diário 1º PA'!$P$1+1+MONTH(B446)))</f>
        <v/>
      </c>
      <c r="L446" s="517"/>
    </row>
    <row r="447" spans="1:12" x14ac:dyDescent="0.2">
      <c r="A447" s="594">
        <v>443</v>
      </c>
      <c r="B447" s="546"/>
      <c r="C447" s="474"/>
      <c r="D447" s="474"/>
      <c r="E447" s="475"/>
      <c r="F447" s="476"/>
      <c r="G447" s="474"/>
      <c r="H447" s="591"/>
      <c r="I447" s="523"/>
      <c r="J447" s="278" t="str">
        <f t="shared" si="7"/>
        <v/>
      </c>
      <c r="K447" s="268" t="str">
        <f>IF(B447="","",IF(YEAR(B447)='Diário 1º PA'!$Q$1,MONTH(B447)-'Diário 1º PA'!$P$1+1,(YEAR(B447)-'Diário 1º PA'!$Q$1)*12-'Diário 1º PA'!$P$1+1+MONTH(B447)))</f>
        <v/>
      </c>
      <c r="L447" s="517"/>
    </row>
    <row r="448" spans="1:12" x14ac:dyDescent="0.2">
      <c r="A448" s="594">
        <v>444</v>
      </c>
      <c r="B448" s="546"/>
      <c r="C448" s="474"/>
      <c r="D448" s="474"/>
      <c r="E448" s="475"/>
      <c r="F448" s="476"/>
      <c r="G448" s="474"/>
      <c r="H448" s="591"/>
      <c r="I448" s="523"/>
      <c r="J448" s="278" t="str">
        <f t="shared" si="7"/>
        <v/>
      </c>
      <c r="K448" s="268" t="str">
        <f>IF(B448="","",IF(YEAR(B448)='Diário 1º PA'!$Q$1,MONTH(B448)-'Diário 1º PA'!$P$1+1,(YEAR(B448)-'Diário 1º PA'!$Q$1)*12-'Diário 1º PA'!$P$1+1+MONTH(B448)))</f>
        <v/>
      </c>
      <c r="L448" s="517"/>
    </row>
    <row r="449" spans="1:12" x14ac:dyDescent="0.2">
      <c r="A449" s="594">
        <v>445</v>
      </c>
      <c r="B449" s="546"/>
      <c r="C449" s="474"/>
      <c r="D449" s="474"/>
      <c r="E449" s="475"/>
      <c r="F449" s="476"/>
      <c r="G449" s="474"/>
      <c r="H449" s="591"/>
      <c r="I449" s="523"/>
      <c r="J449" s="278" t="str">
        <f t="shared" si="7"/>
        <v/>
      </c>
      <c r="K449" s="268" t="str">
        <f>IF(B449="","",IF(YEAR(B449)='Diário 1º PA'!$Q$1,MONTH(B449)-'Diário 1º PA'!$P$1+1,(YEAR(B449)-'Diário 1º PA'!$Q$1)*12-'Diário 1º PA'!$P$1+1+MONTH(B449)))</f>
        <v/>
      </c>
      <c r="L449" s="517"/>
    </row>
    <row r="450" spans="1:12" x14ac:dyDescent="0.2">
      <c r="A450" s="594">
        <v>446</v>
      </c>
      <c r="B450" s="546"/>
      <c r="C450" s="474"/>
      <c r="D450" s="474"/>
      <c r="E450" s="475"/>
      <c r="F450" s="476"/>
      <c r="G450" s="474"/>
      <c r="H450" s="591"/>
      <c r="I450" s="523"/>
      <c r="J450" s="278" t="str">
        <f t="shared" si="7"/>
        <v/>
      </c>
      <c r="K450" s="268" t="str">
        <f>IF(B450="","",IF(YEAR(B450)='Diário 1º PA'!$Q$1,MONTH(B450)-'Diário 1º PA'!$P$1+1,(YEAR(B450)-'Diário 1º PA'!$Q$1)*12-'Diário 1º PA'!$P$1+1+MONTH(B450)))</f>
        <v/>
      </c>
      <c r="L450" s="517"/>
    </row>
    <row r="451" spans="1:12" x14ac:dyDescent="0.2">
      <c r="A451" s="594">
        <v>447</v>
      </c>
      <c r="B451" s="546"/>
      <c r="C451" s="474"/>
      <c r="D451" s="474"/>
      <c r="E451" s="475"/>
      <c r="F451" s="476"/>
      <c r="G451" s="474"/>
      <c r="H451" s="591"/>
      <c r="I451" s="523"/>
      <c r="J451" s="278" t="str">
        <f t="shared" si="7"/>
        <v/>
      </c>
      <c r="K451" s="268" t="str">
        <f>IF(B451="","",IF(YEAR(B451)='Diário 1º PA'!$Q$1,MONTH(B451)-'Diário 1º PA'!$P$1+1,(YEAR(B451)-'Diário 1º PA'!$Q$1)*12-'Diário 1º PA'!$P$1+1+MONTH(B451)))</f>
        <v/>
      </c>
      <c r="L451" s="517"/>
    </row>
    <row r="452" spans="1:12" x14ac:dyDescent="0.2">
      <c r="A452" s="594">
        <v>448</v>
      </c>
      <c r="B452" s="546"/>
      <c r="C452" s="474"/>
      <c r="D452" s="474"/>
      <c r="E452" s="475"/>
      <c r="F452" s="476"/>
      <c r="G452" s="474"/>
      <c r="H452" s="591"/>
      <c r="I452" s="523"/>
      <c r="J452" s="278" t="str">
        <f t="shared" si="7"/>
        <v/>
      </c>
      <c r="K452" s="268" t="str">
        <f>IF(B452="","",IF(YEAR(B452)='Diário 1º PA'!$Q$1,MONTH(B452)-'Diário 1º PA'!$P$1+1,(YEAR(B452)-'Diário 1º PA'!$Q$1)*12-'Diário 1º PA'!$P$1+1+MONTH(B452)))</f>
        <v/>
      </c>
      <c r="L452" s="517"/>
    </row>
    <row r="453" spans="1:12" x14ac:dyDescent="0.2">
      <c r="A453" s="594">
        <v>449</v>
      </c>
      <c r="B453" s="546"/>
      <c r="C453" s="474"/>
      <c r="D453" s="474"/>
      <c r="E453" s="475"/>
      <c r="F453" s="476"/>
      <c r="G453" s="474"/>
      <c r="H453" s="591"/>
      <c r="I453" s="523"/>
      <c r="J453" s="278" t="str">
        <f t="shared" si="7"/>
        <v/>
      </c>
      <c r="K453" s="268" t="str">
        <f>IF(B453="","",IF(YEAR(B453)='Diário 1º PA'!$Q$1,MONTH(B453)-'Diário 1º PA'!$P$1+1,(YEAR(B453)-'Diário 1º PA'!$Q$1)*12-'Diário 1º PA'!$P$1+1+MONTH(B453)))</f>
        <v/>
      </c>
      <c r="L453" s="517"/>
    </row>
    <row r="454" spans="1:12" x14ac:dyDescent="0.2">
      <c r="A454" s="594">
        <v>450</v>
      </c>
      <c r="B454" s="546"/>
      <c r="C454" s="474"/>
      <c r="D454" s="474"/>
      <c r="E454" s="475"/>
      <c r="F454" s="476"/>
      <c r="G454" s="474"/>
      <c r="H454" s="591"/>
      <c r="I454" s="523"/>
      <c r="J454" s="278" t="str">
        <f t="shared" ref="J454:J477" si="8">SUBSTITUTE(C454," ","_")</f>
        <v/>
      </c>
      <c r="K454" s="268" t="str">
        <f>IF(B454="","",IF(YEAR(B454)='Diário 1º PA'!$Q$1,MONTH(B454)-'Diário 1º PA'!$P$1+1,(YEAR(B454)-'Diário 1º PA'!$Q$1)*12-'Diário 1º PA'!$P$1+1+MONTH(B454)))</f>
        <v/>
      </c>
      <c r="L454" s="517"/>
    </row>
    <row r="455" spans="1:12" x14ac:dyDescent="0.2">
      <c r="A455" s="594">
        <v>451</v>
      </c>
      <c r="B455" s="546"/>
      <c r="C455" s="474"/>
      <c r="D455" s="474"/>
      <c r="E455" s="475"/>
      <c r="F455" s="476"/>
      <c r="G455" s="474"/>
      <c r="H455" s="591"/>
      <c r="I455" s="523"/>
      <c r="J455" s="278" t="str">
        <f t="shared" si="8"/>
        <v/>
      </c>
      <c r="K455" s="268" t="str">
        <f>IF(B455="","",IF(YEAR(B455)='Diário 1º PA'!$Q$1,MONTH(B455)-'Diário 1º PA'!$P$1+1,(YEAR(B455)-'Diário 1º PA'!$Q$1)*12-'Diário 1º PA'!$P$1+1+MONTH(B455)))</f>
        <v/>
      </c>
      <c r="L455" s="517"/>
    </row>
    <row r="456" spans="1:12" x14ac:dyDescent="0.2">
      <c r="A456" s="594">
        <v>452</v>
      </c>
      <c r="B456" s="546"/>
      <c r="C456" s="474"/>
      <c r="D456" s="474"/>
      <c r="E456" s="475"/>
      <c r="F456" s="476"/>
      <c r="G456" s="474"/>
      <c r="H456" s="591"/>
      <c r="I456" s="523"/>
      <c r="J456" s="278" t="str">
        <f t="shared" si="8"/>
        <v/>
      </c>
      <c r="K456" s="268" t="str">
        <f>IF(B456="","",IF(YEAR(B456)='Diário 1º PA'!$Q$1,MONTH(B456)-'Diário 1º PA'!$P$1+1,(YEAR(B456)-'Diário 1º PA'!$Q$1)*12-'Diário 1º PA'!$P$1+1+MONTH(B456)))</f>
        <v/>
      </c>
      <c r="L456" s="517"/>
    </row>
    <row r="457" spans="1:12" x14ac:dyDescent="0.2">
      <c r="A457" s="594">
        <v>453</v>
      </c>
      <c r="B457" s="546"/>
      <c r="C457" s="474"/>
      <c r="D457" s="474"/>
      <c r="E457" s="475"/>
      <c r="F457" s="476"/>
      <c r="G457" s="474"/>
      <c r="H457" s="591"/>
      <c r="I457" s="523"/>
      <c r="J457" s="278" t="str">
        <f t="shared" si="8"/>
        <v/>
      </c>
      <c r="K457" s="268" t="str">
        <f>IF(B457="","",IF(YEAR(B457)='Diário 1º PA'!$Q$1,MONTH(B457)-'Diário 1º PA'!$P$1+1,(YEAR(B457)-'Diário 1º PA'!$Q$1)*12-'Diário 1º PA'!$P$1+1+MONTH(B457)))</f>
        <v/>
      </c>
      <c r="L457" s="517"/>
    </row>
    <row r="458" spans="1:12" x14ac:dyDescent="0.2">
      <c r="A458" s="594">
        <v>454</v>
      </c>
      <c r="B458" s="546"/>
      <c r="C458" s="474"/>
      <c r="D458" s="474"/>
      <c r="E458" s="475"/>
      <c r="F458" s="476"/>
      <c r="G458" s="474"/>
      <c r="H458" s="591"/>
      <c r="I458" s="523"/>
      <c r="J458" s="278" t="str">
        <f t="shared" si="8"/>
        <v/>
      </c>
      <c r="K458" s="268" t="str">
        <f>IF(B458="","",IF(YEAR(B458)='Diário 1º PA'!$Q$1,MONTH(B458)-'Diário 1º PA'!$P$1+1,(YEAR(B458)-'Diário 1º PA'!$Q$1)*12-'Diário 1º PA'!$P$1+1+MONTH(B458)))</f>
        <v/>
      </c>
      <c r="L458" s="517"/>
    </row>
    <row r="459" spans="1:12" x14ac:dyDescent="0.2">
      <c r="A459" s="594">
        <v>455</v>
      </c>
      <c r="B459" s="546"/>
      <c r="C459" s="474"/>
      <c r="D459" s="474"/>
      <c r="E459" s="475"/>
      <c r="F459" s="476"/>
      <c r="G459" s="474"/>
      <c r="H459" s="591"/>
      <c r="I459" s="523"/>
      <c r="J459" s="278" t="str">
        <f t="shared" si="8"/>
        <v/>
      </c>
      <c r="K459" s="268" t="str">
        <f>IF(B459="","",IF(YEAR(B459)='Diário 1º PA'!$Q$1,MONTH(B459)-'Diário 1º PA'!$P$1+1,(YEAR(B459)-'Diário 1º PA'!$Q$1)*12-'Diário 1º PA'!$P$1+1+MONTH(B459)))</f>
        <v/>
      </c>
      <c r="L459" s="517"/>
    </row>
    <row r="460" spans="1:12" x14ac:dyDescent="0.2">
      <c r="A460" s="594">
        <v>456</v>
      </c>
      <c r="B460" s="546"/>
      <c r="C460" s="474"/>
      <c r="D460" s="474"/>
      <c r="E460" s="475"/>
      <c r="F460" s="476"/>
      <c r="G460" s="474"/>
      <c r="H460" s="591"/>
      <c r="I460" s="523"/>
      <c r="J460" s="278" t="str">
        <f t="shared" si="8"/>
        <v/>
      </c>
      <c r="K460" s="268" t="str">
        <f>IF(B460="","",IF(YEAR(B460)='Diário 1º PA'!$Q$1,MONTH(B460)-'Diário 1º PA'!$P$1+1,(YEAR(B460)-'Diário 1º PA'!$Q$1)*12-'Diário 1º PA'!$P$1+1+MONTH(B460)))</f>
        <v/>
      </c>
      <c r="L460" s="517"/>
    </row>
    <row r="461" spans="1:12" x14ac:dyDescent="0.2">
      <c r="A461" s="594">
        <v>457</v>
      </c>
      <c r="B461" s="546"/>
      <c r="C461" s="474"/>
      <c r="D461" s="474"/>
      <c r="E461" s="475"/>
      <c r="F461" s="476"/>
      <c r="G461" s="474"/>
      <c r="H461" s="591"/>
      <c r="I461" s="523"/>
      <c r="J461" s="278" t="str">
        <f t="shared" si="8"/>
        <v/>
      </c>
      <c r="K461" s="268" t="str">
        <f>IF(B461="","",IF(YEAR(B461)='Diário 1º PA'!$Q$1,MONTH(B461)-'Diário 1º PA'!$P$1+1,(YEAR(B461)-'Diário 1º PA'!$Q$1)*12-'Diário 1º PA'!$P$1+1+MONTH(B461)))</f>
        <v/>
      </c>
      <c r="L461" s="517"/>
    </row>
    <row r="462" spans="1:12" x14ac:dyDescent="0.2">
      <c r="A462" s="594">
        <v>458</v>
      </c>
      <c r="B462" s="546"/>
      <c r="C462" s="474"/>
      <c r="D462" s="474"/>
      <c r="E462" s="475"/>
      <c r="F462" s="476"/>
      <c r="G462" s="474"/>
      <c r="H462" s="591"/>
      <c r="I462" s="523"/>
      <c r="J462" s="278" t="str">
        <f t="shared" si="8"/>
        <v/>
      </c>
      <c r="K462" s="268" t="str">
        <f>IF(B462="","",IF(YEAR(B462)='Diário 1º PA'!$Q$1,MONTH(B462)-'Diário 1º PA'!$P$1+1,(YEAR(B462)-'Diário 1º PA'!$Q$1)*12-'Diário 1º PA'!$P$1+1+MONTH(B462)))</f>
        <v/>
      </c>
      <c r="L462" s="517"/>
    </row>
    <row r="463" spans="1:12" x14ac:dyDescent="0.2">
      <c r="A463" s="594">
        <v>459</v>
      </c>
      <c r="B463" s="546"/>
      <c r="C463" s="474"/>
      <c r="D463" s="474"/>
      <c r="E463" s="475"/>
      <c r="F463" s="476"/>
      <c r="G463" s="474"/>
      <c r="H463" s="591"/>
      <c r="I463" s="523"/>
      <c r="J463" s="278" t="str">
        <f t="shared" si="8"/>
        <v/>
      </c>
      <c r="K463" s="268" t="str">
        <f>IF(B463="","",IF(YEAR(B463)='Diário 1º PA'!$Q$1,MONTH(B463)-'Diário 1º PA'!$P$1+1,(YEAR(B463)-'Diário 1º PA'!$Q$1)*12-'Diário 1º PA'!$P$1+1+MONTH(B463)))</f>
        <v/>
      </c>
      <c r="L463" s="517"/>
    </row>
    <row r="464" spans="1:12" x14ac:dyDescent="0.2">
      <c r="A464" s="594">
        <v>460</v>
      </c>
      <c r="B464" s="546"/>
      <c r="C464" s="474"/>
      <c r="D464" s="474"/>
      <c r="E464" s="475"/>
      <c r="F464" s="476"/>
      <c r="G464" s="474"/>
      <c r="H464" s="591"/>
      <c r="I464" s="523"/>
      <c r="J464" s="278" t="str">
        <f t="shared" si="8"/>
        <v/>
      </c>
      <c r="K464" s="268" t="str">
        <f>IF(B464="","",IF(YEAR(B464)='Diário 1º PA'!$Q$1,MONTH(B464)-'Diário 1º PA'!$P$1+1,(YEAR(B464)-'Diário 1º PA'!$Q$1)*12-'Diário 1º PA'!$P$1+1+MONTH(B464)))</f>
        <v/>
      </c>
      <c r="L464" s="517"/>
    </row>
    <row r="465" spans="1:12" x14ac:dyDescent="0.2">
      <c r="A465" s="594">
        <v>461</v>
      </c>
      <c r="B465" s="546"/>
      <c r="C465" s="474"/>
      <c r="D465" s="474"/>
      <c r="E465" s="475"/>
      <c r="F465" s="476"/>
      <c r="G465" s="474"/>
      <c r="H465" s="591"/>
      <c r="I465" s="523"/>
      <c r="J465" s="278" t="str">
        <f t="shared" si="8"/>
        <v/>
      </c>
      <c r="K465" s="268" t="str">
        <f>IF(B465="","",IF(YEAR(B465)='Diário 1º PA'!$Q$1,MONTH(B465)-'Diário 1º PA'!$P$1+1,(YEAR(B465)-'Diário 1º PA'!$Q$1)*12-'Diário 1º PA'!$P$1+1+MONTH(B465)))</f>
        <v/>
      </c>
      <c r="L465" s="517"/>
    </row>
    <row r="466" spans="1:12" x14ac:dyDescent="0.2">
      <c r="A466" s="594">
        <v>462</v>
      </c>
      <c r="B466" s="546"/>
      <c r="C466" s="474"/>
      <c r="D466" s="474"/>
      <c r="E466" s="475"/>
      <c r="F466" s="476"/>
      <c r="G466" s="474"/>
      <c r="H466" s="591"/>
      <c r="I466" s="523"/>
      <c r="J466" s="278" t="str">
        <f t="shared" si="8"/>
        <v/>
      </c>
      <c r="K466" s="268" t="str">
        <f>IF(B466="","",IF(YEAR(B466)='Diário 1º PA'!$Q$1,MONTH(B466)-'Diário 1º PA'!$P$1+1,(YEAR(B466)-'Diário 1º PA'!$Q$1)*12-'Diário 1º PA'!$P$1+1+MONTH(B466)))</f>
        <v/>
      </c>
      <c r="L466" s="517"/>
    </row>
    <row r="467" spans="1:12" x14ac:dyDescent="0.2">
      <c r="A467" s="594">
        <v>463</v>
      </c>
      <c r="B467" s="546"/>
      <c r="C467" s="474"/>
      <c r="D467" s="474"/>
      <c r="E467" s="475"/>
      <c r="F467" s="476"/>
      <c r="G467" s="474"/>
      <c r="H467" s="591"/>
      <c r="I467" s="523"/>
      <c r="J467" s="278" t="str">
        <f t="shared" si="8"/>
        <v/>
      </c>
      <c r="K467" s="268" t="str">
        <f>IF(B467="","",IF(YEAR(B467)='Diário 1º PA'!$Q$1,MONTH(B467)-'Diário 1º PA'!$P$1+1,(YEAR(B467)-'Diário 1º PA'!$Q$1)*12-'Diário 1º PA'!$P$1+1+MONTH(B467)))</f>
        <v/>
      </c>
      <c r="L467" s="517"/>
    </row>
    <row r="468" spans="1:12" x14ac:dyDescent="0.2">
      <c r="A468" s="594">
        <v>464</v>
      </c>
      <c r="B468" s="546"/>
      <c r="C468" s="474"/>
      <c r="D468" s="474"/>
      <c r="E468" s="475"/>
      <c r="F468" s="476"/>
      <c r="G468" s="474"/>
      <c r="H468" s="591"/>
      <c r="I468" s="523"/>
      <c r="J468" s="278" t="str">
        <f t="shared" si="8"/>
        <v/>
      </c>
      <c r="K468" s="268" t="str">
        <f>IF(B468="","",IF(YEAR(B468)='Diário 1º PA'!$Q$1,MONTH(B468)-'Diário 1º PA'!$P$1+1,(YEAR(B468)-'Diário 1º PA'!$Q$1)*12-'Diário 1º PA'!$P$1+1+MONTH(B468)))</f>
        <v/>
      </c>
      <c r="L468" s="517"/>
    </row>
    <row r="469" spans="1:12" x14ac:dyDescent="0.2">
      <c r="A469" s="594">
        <v>465</v>
      </c>
      <c r="B469" s="546"/>
      <c r="C469" s="474"/>
      <c r="D469" s="474"/>
      <c r="E469" s="475"/>
      <c r="F469" s="476"/>
      <c r="G469" s="474"/>
      <c r="H469" s="591"/>
      <c r="I469" s="523"/>
      <c r="J469" s="278" t="str">
        <f t="shared" si="8"/>
        <v/>
      </c>
      <c r="K469" s="268" t="str">
        <f>IF(B469="","",IF(YEAR(B469)='Diário 1º PA'!$Q$1,MONTH(B469)-'Diário 1º PA'!$P$1+1,(YEAR(B469)-'Diário 1º PA'!$Q$1)*12-'Diário 1º PA'!$P$1+1+MONTH(B469)))</f>
        <v/>
      </c>
      <c r="L469" s="517"/>
    </row>
    <row r="470" spans="1:12" x14ac:dyDescent="0.2">
      <c r="A470" s="594">
        <v>466</v>
      </c>
      <c r="B470" s="546"/>
      <c r="C470" s="474"/>
      <c r="D470" s="474"/>
      <c r="E470" s="475"/>
      <c r="F470" s="476"/>
      <c r="G470" s="474"/>
      <c r="H470" s="591"/>
      <c r="I470" s="523"/>
      <c r="J470" s="278" t="str">
        <f t="shared" si="8"/>
        <v/>
      </c>
      <c r="K470" s="268" t="str">
        <f>IF(B470="","",IF(YEAR(B470)='Diário 1º PA'!$Q$1,MONTH(B470)-'Diário 1º PA'!$P$1+1,(YEAR(B470)-'Diário 1º PA'!$Q$1)*12-'Diário 1º PA'!$P$1+1+MONTH(B470)))</f>
        <v/>
      </c>
      <c r="L470" s="517"/>
    </row>
    <row r="471" spans="1:12" x14ac:dyDescent="0.2">
      <c r="A471" s="594">
        <v>467</v>
      </c>
      <c r="B471" s="546"/>
      <c r="C471" s="474"/>
      <c r="D471" s="474"/>
      <c r="E471" s="475"/>
      <c r="F471" s="476"/>
      <c r="G471" s="474"/>
      <c r="H471" s="591"/>
      <c r="I471" s="523"/>
      <c r="J471" s="278" t="str">
        <f t="shared" si="8"/>
        <v/>
      </c>
      <c r="K471" s="268" t="str">
        <f>IF(B471="","",IF(YEAR(B471)='Diário 1º PA'!$Q$1,MONTH(B471)-'Diário 1º PA'!$P$1+1,(YEAR(B471)-'Diário 1º PA'!$Q$1)*12-'Diário 1º PA'!$P$1+1+MONTH(B471)))</f>
        <v/>
      </c>
      <c r="L471" s="517"/>
    </row>
    <row r="472" spans="1:12" x14ac:dyDescent="0.2">
      <c r="A472" s="594">
        <v>468</v>
      </c>
      <c r="B472" s="546"/>
      <c r="C472" s="474"/>
      <c r="D472" s="474"/>
      <c r="E472" s="475"/>
      <c r="F472" s="476"/>
      <c r="G472" s="474"/>
      <c r="H472" s="591"/>
      <c r="I472" s="523"/>
      <c r="J472" s="278" t="str">
        <f t="shared" si="8"/>
        <v/>
      </c>
      <c r="K472" s="268" t="str">
        <f>IF(B472="","",IF(YEAR(B472)='Diário 1º PA'!$Q$1,MONTH(B472)-'Diário 1º PA'!$P$1+1,(YEAR(B472)-'Diário 1º PA'!$Q$1)*12-'Diário 1º PA'!$P$1+1+MONTH(B472)))</f>
        <v/>
      </c>
      <c r="L472" s="517"/>
    </row>
    <row r="473" spans="1:12" x14ac:dyDescent="0.2">
      <c r="A473" s="594">
        <v>469</v>
      </c>
      <c r="B473" s="546"/>
      <c r="C473" s="474"/>
      <c r="D473" s="474"/>
      <c r="E473" s="475"/>
      <c r="F473" s="476"/>
      <c r="G473" s="474"/>
      <c r="H473" s="591"/>
      <c r="I473" s="523"/>
      <c r="J473" s="278" t="str">
        <f t="shared" si="8"/>
        <v/>
      </c>
      <c r="K473" s="268" t="str">
        <f>IF(B473="","",IF(YEAR(B473)='Diário 1º PA'!$Q$1,MONTH(B473)-'Diário 1º PA'!$P$1+1,(YEAR(B473)-'Diário 1º PA'!$Q$1)*12-'Diário 1º PA'!$P$1+1+MONTH(B473)))</f>
        <v/>
      </c>
      <c r="L473" s="517"/>
    </row>
    <row r="474" spans="1:12" x14ac:dyDescent="0.2">
      <c r="A474" s="594">
        <v>470</v>
      </c>
      <c r="B474" s="546"/>
      <c r="C474" s="474"/>
      <c r="D474" s="474"/>
      <c r="E474" s="475"/>
      <c r="F474" s="476"/>
      <c r="G474" s="474"/>
      <c r="H474" s="591"/>
      <c r="I474" s="523"/>
      <c r="J474" s="278" t="str">
        <f t="shared" si="8"/>
        <v/>
      </c>
      <c r="K474" s="268" t="str">
        <f>IF(B474="","",IF(YEAR(B474)='Diário 1º PA'!$Q$1,MONTH(B474)-'Diário 1º PA'!$P$1+1,(YEAR(B474)-'Diário 1º PA'!$Q$1)*12-'Diário 1º PA'!$P$1+1+MONTH(B474)))</f>
        <v/>
      </c>
      <c r="L474" s="517"/>
    </row>
    <row r="475" spans="1:12" x14ac:dyDescent="0.2">
      <c r="A475" s="594">
        <v>471</v>
      </c>
      <c r="B475" s="546"/>
      <c r="C475" s="474"/>
      <c r="D475" s="474"/>
      <c r="E475" s="475"/>
      <c r="F475" s="476"/>
      <c r="G475" s="474"/>
      <c r="H475" s="591"/>
      <c r="I475" s="523"/>
      <c r="J475" s="278" t="str">
        <f t="shared" si="8"/>
        <v/>
      </c>
      <c r="K475" s="268" t="str">
        <f>IF(B475="","",IF(YEAR(B475)='Diário 1º PA'!$Q$1,MONTH(B475)-'Diário 1º PA'!$P$1+1,(YEAR(B475)-'Diário 1º PA'!$Q$1)*12-'Diário 1º PA'!$P$1+1+MONTH(B475)))</f>
        <v/>
      </c>
      <c r="L475" s="517"/>
    </row>
    <row r="476" spans="1:12" x14ac:dyDescent="0.2">
      <c r="A476" s="594">
        <v>472</v>
      </c>
      <c r="B476" s="546"/>
      <c r="C476" s="474"/>
      <c r="D476" s="474"/>
      <c r="E476" s="475"/>
      <c r="F476" s="476"/>
      <c r="G476" s="474"/>
      <c r="H476" s="591"/>
      <c r="I476" s="523"/>
      <c r="J476" s="278" t="str">
        <f t="shared" si="8"/>
        <v/>
      </c>
      <c r="K476" s="268" t="str">
        <f>IF(B476="","",IF(YEAR(B476)='Diário 1º PA'!$Q$1,MONTH(B476)-'Diário 1º PA'!$P$1+1,(YEAR(B476)-'Diário 1º PA'!$Q$1)*12-'Diário 1º PA'!$P$1+1+MONTH(B476)))</f>
        <v/>
      </c>
      <c r="L476" s="517"/>
    </row>
    <row r="477" spans="1:12" x14ac:dyDescent="0.2">
      <c r="A477" s="594">
        <v>473</v>
      </c>
      <c r="B477" s="546"/>
      <c r="C477" s="474"/>
      <c r="D477" s="474"/>
      <c r="E477" s="475"/>
      <c r="F477" s="476"/>
      <c r="G477" s="474"/>
      <c r="H477" s="591"/>
      <c r="I477" s="523"/>
      <c r="J477" s="278" t="str">
        <f t="shared" si="8"/>
        <v/>
      </c>
      <c r="K477" s="268" t="str">
        <f>IF(B477="","",IF(YEAR(B477)='Diário 1º PA'!$Q$1,MONTH(B477)-'Diário 1º PA'!$P$1+1,(YEAR(B477)-'Diário 1º PA'!$Q$1)*12-'Diário 1º PA'!$P$1+1+MONTH(B477)))</f>
        <v/>
      </c>
      <c r="L477" s="517"/>
    </row>
    <row r="478" spans="1:12" x14ac:dyDescent="0.2">
      <c r="A478" s="594">
        <v>474</v>
      </c>
      <c r="B478" s="546"/>
      <c r="C478" s="474"/>
      <c r="D478" s="474"/>
      <c r="E478" s="475"/>
      <c r="F478" s="476"/>
      <c r="G478" s="474"/>
      <c r="H478" s="591"/>
      <c r="I478" s="523"/>
      <c r="J478" s="278" t="str">
        <f t="shared" ref="J478:J531" si="9">SUBSTITUTE(C478," ","_")</f>
        <v/>
      </c>
      <c r="K478" s="268" t="str">
        <f>IF(B478="","",IF(YEAR(B478)='Diário 1º PA'!$Q$1,MONTH(B478)-'Diário 1º PA'!$P$1+1,(YEAR(B478)-'Diário 1º PA'!$Q$1)*12-'Diário 1º PA'!$P$1+1+MONTH(B478)))</f>
        <v/>
      </c>
      <c r="L478" s="517"/>
    </row>
    <row r="479" spans="1:12" x14ac:dyDescent="0.2">
      <c r="A479" s="594">
        <v>475</v>
      </c>
      <c r="B479" s="546"/>
      <c r="C479" s="474"/>
      <c r="D479" s="474"/>
      <c r="E479" s="475"/>
      <c r="F479" s="476"/>
      <c r="G479" s="474"/>
      <c r="H479" s="591"/>
      <c r="I479" s="523"/>
      <c r="J479" s="278" t="str">
        <f t="shared" si="9"/>
        <v/>
      </c>
      <c r="K479" s="268" t="str">
        <f>IF(B479="","",IF(YEAR(B479)='Diário 1º PA'!$Q$1,MONTH(B479)-'Diário 1º PA'!$P$1+1,(YEAR(B479)-'Diário 1º PA'!$Q$1)*12-'Diário 1º PA'!$P$1+1+MONTH(B479)))</f>
        <v/>
      </c>
      <c r="L479" s="517"/>
    </row>
    <row r="480" spans="1:12" x14ac:dyDescent="0.2">
      <c r="A480" s="594">
        <v>476</v>
      </c>
      <c r="B480" s="546"/>
      <c r="C480" s="474"/>
      <c r="D480" s="474"/>
      <c r="E480" s="475"/>
      <c r="F480" s="476"/>
      <c r="G480" s="474"/>
      <c r="H480" s="591"/>
      <c r="I480" s="523"/>
      <c r="J480" s="278" t="str">
        <f t="shared" si="9"/>
        <v/>
      </c>
      <c r="K480" s="268" t="str">
        <f>IF(B480="","",IF(YEAR(B480)='Diário 1º PA'!$Q$1,MONTH(B480)-'Diário 1º PA'!$P$1+1,(YEAR(B480)-'Diário 1º PA'!$Q$1)*12-'Diário 1º PA'!$P$1+1+MONTH(B480)))</f>
        <v/>
      </c>
      <c r="L480" s="517"/>
    </row>
    <row r="481" spans="1:12" x14ac:dyDescent="0.2">
      <c r="A481" s="594">
        <v>477</v>
      </c>
      <c r="B481" s="546"/>
      <c r="C481" s="474"/>
      <c r="D481" s="474"/>
      <c r="E481" s="475"/>
      <c r="F481" s="476"/>
      <c r="G481" s="474"/>
      <c r="H481" s="591"/>
      <c r="I481" s="523"/>
      <c r="J481" s="278" t="str">
        <f t="shared" si="9"/>
        <v/>
      </c>
      <c r="K481" s="268" t="str">
        <f>IF(B481="","",IF(YEAR(B481)='Diário 1º PA'!$Q$1,MONTH(B481)-'Diário 1º PA'!$P$1+1,(YEAR(B481)-'Diário 1º PA'!$Q$1)*12-'Diário 1º PA'!$P$1+1+MONTH(B481)))</f>
        <v/>
      </c>
      <c r="L481" s="517"/>
    </row>
    <row r="482" spans="1:12" x14ac:dyDescent="0.2">
      <c r="A482" s="594">
        <v>478</v>
      </c>
      <c r="B482" s="546"/>
      <c r="C482" s="474"/>
      <c r="D482" s="474"/>
      <c r="E482" s="475"/>
      <c r="F482" s="476"/>
      <c r="G482" s="474"/>
      <c r="H482" s="591"/>
      <c r="I482" s="523"/>
      <c r="J482" s="278" t="str">
        <f t="shared" si="9"/>
        <v/>
      </c>
      <c r="K482" s="268" t="str">
        <f>IF(B482="","",IF(YEAR(B482)='Diário 1º PA'!$Q$1,MONTH(B482)-'Diário 1º PA'!$P$1+1,(YEAR(B482)-'Diário 1º PA'!$Q$1)*12-'Diário 1º PA'!$P$1+1+MONTH(B482)))</f>
        <v/>
      </c>
      <c r="L482" s="517"/>
    </row>
    <row r="483" spans="1:12" x14ac:dyDescent="0.2">
      <c r="A483" s="594">
        <v>479</v>
      </c>
      <c r="B483" s="546"/>
      <c r="C483" s="474"/>
      <c r="D483" s="474"/>
      <c r="E483" s="475"/>
      <c r="F483" s="476"/>
      <c r="G483" s="474"/>
      <c r="H483" s="591"/>
      <c r="I483" s="523"/>
      <c r="J483" s="278" t="str">
        <f t="shared" si="9"/>
        <v/>
      </c>
      <c r="K483" s="268" t="str">
        <f>IF(B483="","",IF(YEAR(B483)='Diário 1º PA'!$Q$1,MONTH(B483)-'Diário 1º PA'!$P$1+1,(YEAR(B483)-'Diário 1º PA'!$Q$1)*12-'Diário 1º PA'!$P$1+1+MONTH(B483)))</f>
        <v/>
      </c>
      <c r="L483" s="517"/>
    </row>
    <row r="484" spans="1:12" x14ac:dyDescent="0.2">
      <c r="A484" s="594">
        <v>480</v>
      </c>
      <c r="B484" s="546"/>
      <c r="C484" s="474"/>
      <c r="D484" s="474"/>
      <c r="E484" s="475"/>
      <c r="F484" s="476"/>
      <c r="G484" s="474"/>
      <c r="H484" s="591"/>
      <c r="I484" s="523"/>
      <c r="J484" s="278" t="str">
        <f t="shared" si="9"/>
        <v/>
      </c>
      <c r="K484" s="268" t="str">
        <f>IF(B484="","",IF(YEAR(B484)='Diário 1º PA'!$Q$1,MONTH(B484)-'Diário 1º PA'!$P$1+1,(YEAR(B484)-'Diário 1º PA'!$Q$1)*12-'Diário 1º PA'!$P$1+1+MONTH(B484)))</f>
        <v/>
      </c>
      <c r="L484" s="517"/>
    </row>
    <row r="485" spans="1:12" x14ac:dyDescent="0.2">
      <c r="A485" s="594">
        <v>481</v>
      </c>
      <c r="B485" s="546"/>
      <c r="C485" s="474"/>
      <c r="D485" s="474"/>
      <c r="E485" s="475"/>
      <c r="F485" s="476"/>
      <c r="G485" s="474"/>
      <c r="H485" s="591"/>
      <c r="I485" s="523"/>
      <c r="J485" s="278" t="str">
        <f t="shared" si="9"/>
        <v/>
      </c>
      <c r="K485" s="268" t="str">
        <f>IF(B485="","",IF(YEAR(B485)='Diário 1º PA'!$Q$1,MONTH(B485)-'Diário 1º PA'!$P$1+1,(YEAR(B485)-'Diário 1º PA'!$Q$1)*12-'Diário 1º PA'!$P$1+1+MONTH(B485)))</f>
        <v/>
      </c>
      <c r="L485" s="517"/>
    </row>
    <row r="486" spans="1:12" x14ac:dyDescent="0.2">
      <c r="A486" s="594">
        <v>482</v>
      </c>
      <c r="B486" s="546"/>
      <c r="C486" s="474"/>
      <c r="D486" s="474"/>
      <c r="E486" s="475"/>
      <c r="F486" s="476"/>
      <c r="G486" s="474"/>
      <c r="H486" s="591"/>
      <c r="I486" s="523"/>
      <c r="J486" s="278" t="str">
        <f t="shared" si="9"/>
        <v/>
      </c>
      <c r="K486" s="268" t="str">
        <f>IF(B486="","",IF(YEAR(B486)='Diário 1º PA'!$Q$1,MONTH(B486)-'Diário 1º PA'!$P$1+1,(YEAR(B486)-'Diário 1º PA'!$Q$1)*12-'Diário 1º PA'!$P$1+1+MONTH(B486)))</f>
        <v/>
      </c>
      <c r="L486" s="517"/>
    </row>
    <row r="487" spans="1:12" x14ac:dyDescent="0.2">
      <c r="A487" s="594">
        <v>483</v>
      </c>
      <c r="B487" s="546"/>
      <c r="C487" s="474"/>
      <c r="D487" s="474"/>
      <c r="E487" s="475"/>
      <c r="F487" s="476"/>
      <c r="G487" s="474"/>
      <c r="H487" s="591"/>
      <c r="I487" s="523"/>
      <c r="J487" s="278" t="str">
        <f t="shared" si="9"/>
        <v/>
      </c>
      <c r="K487" s="268" t="str">
        <f>IF(B487="","",IF(YEAR(B487)='Diário 1º PA'!$Q$1,MONTH(B487)-'Diário 1º PA'!$P$1+1,(YEAR(B487)-'Diário 1º PA'!$Q$1)*12-'Diário 1º PA'!$P$1+1+MONTH(B487)))</f>
        <v/>
      </c>
      <c r="L487" s="517"/>
    </row>
    <row r="488" spans="1:12" x14ac:dyDescent="0.2">
      <c r="A488" s="594">
        <v>484</v>
      </c>
      <c r="B488" s="546"/>
      <c r="C488" s="474"/>
      <c r="D488" s="474"/>
      <c r="E488" s="475"/>
      <c r="F488" s="476"/>
      <c r="G488" s="474"/>
      <c r="H488" s="591"/>
      <c r="I488" s="523"/>
      <c r="J488" s="278" t="str">
        <f t="shared" si="9"/>
        <v/>
      </c>
      <c r="K488" s="268" t="str">
        <f>IF(B488="","",IF(YEAR(B488)='Diário 1º PA'!$Q$1,MONTH(B488)-'Diário 1º PA'!$P$1+1,(YEAR(B488)-'Diário 1º PA'!$Q$1)*12-'Diário 1º PA'!$P$1+1+MONTH(B488)))</f>
        <v/>
      </c>
      <c r="L488" s="517"/>
    </row>
    <row r="489" spans="1:12" x14ac:dyDescent="0.2">
      <c r="A489" s="594">
        <v>485</v>
      </c>
      <c r="B489" s="546"/>
      <c r="C489" s="474"/>
      <c r="D489" s="474"/>
      <c r="E489" s="475"/>
      <c r="F489" s="476"/>
      <c r="G489" s="474"/>
      <c r="H489" s="591"/>
      <c r="I489" s="523"/>
      <c r="J489" s="278" t="str">
        <f t="shared" si="9"/>
        <v/>
      </c>
      <c r="K489" s="268" t="str">
        <f>IF(B489="","",IF(YEAR(B489)='Diário 1º PA'!$Q$1,MONTH(B489)-'Diário 1º PA'!$P$1+1,(YEAR(B489)-'Diário 1º PA'!$Q$1)*12-'Diário 1º PA'!$P$1+1+MONTH(B489)))</f>
        <v/>
      </c>
      <c r="L489" s="517"/>
    </row>
    <row r="490" spans="1:12" x14ac:dyDescent="0.2">
      <c r="A490" s="594">
        <v>486</v>
      </c>
      <c r="B490" s="546"/>
      <c r="C490" s="474"/>
      <c r="D490" s="474"/>
      <c r="E490" s="475"/>
      <c r="F490" s="476"/>
      <c r="G490" s="474"/>
      <c r="H490" s="591"/>
      <c r="I490" s="523"/>
      <c r="J490" s="278" t="str">
        <f t="shared" si="9"/>
        <v/>
      </c>
      <c r="K490" s="268" t="str">
        <f>IF(B490="","",IF(YEAR(B490)='Diário 1º PA'!$Q$1,MONTH(B490)-'Diário 1º PA'!$P$1+1,(YEAR(B490)-'Diário 1º PA'!$Q$1)*12-'Diário 1º PA'!$P$1+1+MONTH(B490)))</f>
        <v/>
      </c>
      <c r="L490" s="517"/>
    </row>
    <row r="491" spans="1:12" x14ac:dyDescent="0.2">
      <c r="A491" s="594">
        <v>487</v>
      </c>
      <c r="B491" s="546"/>
      <c r="C491" s="474"/>
      <c r="D491" s="474"/>
      <c r="E491" s="475"/>
      <c r="F491" s="476"/>
      <c r="G491" s="474"/>
      <c r="H491" s="591"/>
      <c r="I491" s="523"/>
      <c r="J491" s="278" t="str">
        <f t="shared" si="9"/>
        <v/>
      </c>
      <c r="K491" s="268" t="str">
        <f>IF(B491="","",IF(YEAR(B491)='Diário 1º PA'!$Q$1,MONTH(B491)-'Diário 1º PA'!$P$1+1,(YEAR(B491)-'Diário 1º PA'!$Q$1)*12-'Diário 1º PA'!$P$1+1+MONTH(B491)))</f>
        <v/>
      </c>
      <c r="L491" s="517"/>
    </row>
    <row r="492" spans="1:12" x14ac:dyDescent="0.2">
      <c r="A492" s="594">
        <v>488</v>
      </c>
      <c r="B492" s="546"/>
      <c r="C492" s="474"/>
      <c r="D492" s="474"/>
      <c r="E492" s="475"/>
      <c r="F492" s="476"/>
      <c r="G492" s="474"/>
      <c r="H492" s="591"/>
      <c r="I492" s="523"/>
      <c r="J492" s="278" t="str">
        <f t="shared" si="9"/>
        <v/>
      </c>
      <c r="K492" s="268" t="str">
        <f>IF(B492="","",IF(YEAR(B492)='Diário 1º PA'!$Q$1,MONTH(B492)-'Diário 1º PA'!$P$1+1,(YEAR(B492)-'Diário 1º PA'!$Q$1)*12-'Diário 1º PA'!$P$1+1+MONTH(B492)))</f>
        <v/>
      </c>
      <c r="L492" s="517"/>
    </row>
    <row r="493" spans="1:12" x14ac:dyDescent="0.2">
      <c r="A493" s="594">
        <v>489</v>
      </c>
      <c r="B493" s="546"/>
      <c r="C493" s="474"/>
      <c r="D493" s="474"/>
      <c r="E493" s="475"/>
      <c r="F493" s="476"/>
      <c r="G493" s="474"/>
      <c r="H493" s="591"/>
      <c r="I493" s="523"/>
      <c r="J493" s="278" t="str">
        <f t="shared" si="9"/>
        <v/>
      </c>
      <c r="K493" s="268" t="str">
        <f>IF(B493="","",IF(YEAR(B493)='Diário 1º PA'!$Q$1,MONTH(B493)-'Diário 1º PA'!$P$1+1,(YEAR(B493)-'Diário 1º PA'!$Q$1)*12-'Diário 1º PA'!$P$1+1+MONTH(B493)))</f>
        <v/>
      </c>
      <c r="L493" s="517"/>
    </row>
    <row r="494" spans="1:12" x14ac:dyDescent="0.2">
      <c r="A494" s="594">
        <v>490</v>
      </c>
      <c r="B494" s="546"/>
      <c r="C494" s="474"/>
      <c r="D494" s="474"/>
      <c r="E494" s="475"/>
      <c r="F494" s="476"/>
      <c r="G494" s="474"/>
      <c r="H494" s="591"/>
      <c r="I494" s="523"/>
      <c r="J494" s="278" t="str">
        <f t="shared" si="9"/>
        <v/>
      </c>
      <c r="K494" s="268" t="str">
        <f>IF(B494="","",IF(YEAR(B494)='Diário 1º PA'!$Q$1,MONTH(B494)-'Diário 1º PA'!$P$1+1,(YEAR(B494)-'Diário 1º PA'!$Q$1)*12-'Diário 1º PA'!$P$1+1+MONTH(B494)))</f>
        <v/>
      </c>
      <c r="L494" s="517"/>
    </row>
    <row r="495" spans="1:12" x14ac:dyDescent="0.2">
      <c r="A495" s="594">
        <v>491</v>
      </c>
      <c r="B495" s="546"/>
      <c r="C495" s="474"/>
      <c r="D495" s="474"/>
      <c r="E495" s="475"/>
      <c r="F495" s="476"/>
      <c r="G495" s="474"/>
      <c r="H495" s="591"/>
      <c r="I495" s="523"/>
      <c r="J495" s="278" t="str">
        <f t="shared" si="9"/>
        <v/>
      </c>
      <c r="K495" s="268" t="str">
        <f>IF(B495="","",IF(YEAR(B495)='Diário 1º PA'!$Q$1,MONTH(B495)-'Diário 1º PA'!$P$1+1,(YEAR(B495)-'Diário 1º PA'!$Q$1)*12-'Diário 1º PA'!$P$1+1+MONTH(B495)))</f>
        <v/>
      </c>
      <c r="L495" s="517"/>
    </row>
    <row r="496" spans="1:12" x14ac:dyDescent="0.2">
      <c r="A496" s="594">
        <v>492</v>
      </c>
      <c r="B496" s="546"/>
      <c r="C496" s="474"/>
      <c r="D496" s="474"/>
      <c r="E496" s="475"/>
      <c r="F496" s="476"/>
      <c r="G496" s="474"/>
      <c r="H496" s="591"/>
      <c r="I496" s="523"/>
      <c r="J496" s="278" t="str">
        <f t="shared" si="9"/>
        <v/>
      </c>
      <c r="K496" s="268" t="str">
        <f>IF(B496="","",IF(YEAR(B496)='Diário 1º PA'!$Q$1,MONTH(B496)-'Diário 1º PA'!$P$1+1,(YEAR(B496)-'Diário 1º PA'!$Q$1)*12-'Diário 1º PA'!$P$1+1+MONTH(B496)))</f>
        <v/>
      </c>
      <c r="L496" s="517"/>
    </row>
    <row r="497" spans="1:12" x14ac:dyDescent="0.2">
      <c r="A497" s="594">
        <v>493</v>
      </c>
      <c r="B497" s="546"/>
      <c r="C497" s="474"/>
      <c r="D497" s="474"/>
      <c r="E497" s="475"/>
      <c r="F497" s="476"/>
      <c r="G497" s="474"/>
      <c r="H497" s="591"/>
      <c r="I497" s="523"/>
      <c r="J497" s="278" t="str">
        <f t="shared" si="9"/>
        <v/>
      </c>
      <c r="K497" s="268" t="str">
        <f>IF(B497="","",IF(YEAR(B497)='Diário 1º PA'!$Q$1,MONTH(B497)-'Diário 1º PA'!$P$1+1,(YEAR(B497)-'Diário 1º PA'!$Q$1)*12-'Diário 1º PA'!$P$1+1+MONTH(B497)))</f>
        <v/>
      </c>
      <c r="L497" s="517"/>
    </row>
    <row r="498" spans="1:12" x14ac:dyDescent="0.2">
      <c r="A498" s="594">
        <v>494</v>
      </c>
      <c r="B498" s="546"/>
      <c r="C498" s="474"/>
      <c r="D498" s="474"/>
      <c r="E498" s="475"/>
      <c r="F498" s="476"/>
      <c r="G498" s="474"/>
      <c r="H498" s="591"/>
      <c r="I498" s="523"/>
      <c r="J498" s="278" t="str">
        <f t="shared" si="9"/>
        <v/>
      </c>
      <c r="K498" s="268" t="str">
        <f>IF(B498="","",IF(YEAR(B498)='Diário 1º PA'!$Q$1,MONTH(B498)-'Diário 1º PA'!$P$1+1,(YEAR(B498)-'Diário 1º PA'!$Q$1)*12-'Diário 1º PA'!$P$1+1+MONTH(B498)))</f>
        <v/>
      </c>
      <c r="L498" s="517"/>
    </row>
    <row r="499" spans="1:12" x14ac:dyDescent="0.2">
      <c r="A499" s="594">
        <v>495</v>
      </c>
      <c r="B499" s="546"/>
      <c r="C499" s="474"/>
      <c r="D499" s="474"/>
      <c r="E499" s="475"/>
      <c r="F499" s="476"/>
      <c r="G499" s="474"/>
      <c r="H499" s="591"/>
      <c r="I499" s="523"/>
      <c r="J499" s="278" t="str">
        <f t="shared" si="9"/>
        <v/>
      </c>
      <c r="K499" s="268" t="str">
        <f>IF(B499="","",IF(YEAR(B499)='Diário 1º PA'!$Q$1,MONTH(B499)-'Diário 1º PA'!$P$1+1,(YEAR(B499)-'Diário 1º PA'!$Q$1)*12-'Diário 1º PA'!$P$1+1+MONTH(B499)))</f>
        <v/>
      </c>
      <c r="L499" s="517"/>
    </row>
    <row r="500" spans="1:12" x14ac:dyDescent="0.2">
      <c r="A500" s="594">
        <v>496</v>
      </c>
      <c r="B500" s="546"/>
      <c r="C500" s="474"/>
      <c r="D500" s="474"/>
      <c r="E500" s="475"/>
      <c r="F500" s="476"/>
      <c r="G500" s="474"/>
      <c r="H500" s="591"/>
      <c r="I500" s="523"/>
      <c r="J500" s="278" t="str">
        <f t="shared" si="9"/>
        <v/>
      </c>
      <c r="K500" s="268" t="str">
        <f>IF(B500="","",IF(YEAR(B500)='Diário 1º PA'!$Q$1,MONTH(B500)-'Diário 1º PA'!$P$1+1,(YEAR(B500)-'Diário 1º PA'!$Q$1)*12-'Diário 1º PA'!$P$1+1+MONTH(B500)))</f>
        <v/>
      </c>
      <c r="L500" s="517"/>
    </row>
    <row r="501" spans="1:12" x14ac:dyDescent="0.2">
      <c r="A501" s="594">
        <v>497</v>
      </c>
      <c r="B501" s="546"/>
      <c r="C501" s="474"/>
      <c r="D501" s="474"/>
      <c r="E501" s="475"/>
      <c r="F501" s="476"/>
      <c r="G501" s="474"/>
      <c r="H501" s="591"/>
      <c r="I501" s="523"/>
      <c r="J501" s="278" t="str">
        <f t="shared" si="9"/>
        <v/>
      </c>
      <c r="K501" s="268" t="str">
        <f>IF(B501="","",IF(YEAR(B501)='Diário 1º PA'!$Q$1,MONTH(B501)-'Diário 1º PA'!$P$1+1,(YEAR(B501)-'Diário 1º PA'!$Q$1)*12-'Diário 1º PA'!$P$1+1+MONTH(B501)))</f>
        <v/>
      </c>
      <c r="L501" s="517"/>
    </row>
    <row r="502" spans="1:12" x14ac:dyDescent="0.2">
      <c r="A502" s="594">
        <v>498</v>
      </c>
      <c r="B502" s="546"/>
      <c r="C502" s="474"/>
      <c r="D502" s="474"/>
      <c r="E502" s="475"/>
      <c r="F502" s="476"/>
      <c r="G502" s="474"/>
      <c r="H502" s="591"/>
      <c r="I502" s="523"/>
      <c r="J502" s="278" t="str">
        <f t="shared" si="9"/>
        <v/>
      </c>
      <c r="K502" s="268" t="str">
        <f>IF(B502="","",IF(YEAR(B502)='Diário 1º PA'!$Q$1,MONTH(B502)-'Diário 1º PA'!$P$1+1,(YEAR(B502)-'Diário 1º PA'!$Q$1)*12-'Diário 1º PA'!$P$1+1+MONTH(B502)))</f>
        <v/>
      </c>
      <c r="L502" s="517"/>
    </row>
    <row r="503" spans="1:12" x14ac:dyDescent="0.2">
      <c r="A503" s="594">
        <v>499</v>
      </c>
      <c r="B503" s="546"/>
      <c r="C503" s="474"/>
      <c r="D503" s="474"/>
      <c r="E503" s="475"/>
      <c r="F503" s="476"/>
      <c r="G503" s="474"/>
      <c r="H503" s="591"/>
      <c r="I503" s="523"/>
      <c r="J503" s="278" t="str">
        <f t="shared" si="9"/>
        <v/>
      </c>
      <c r="K503" s="268" t="str">
        <f>IF(B503="","",IF(YEAR(B503)='Diário 1º PA'!$Q$1,MONTH(B503)-'Diário 1º PA'!$P$1+1,(YEAR(B503)-'Diário 1º PA'!$Q$1)*12-'Diário 1º PA'!$P$1+1+MONTH(B503)))</f>
        <v/>
      </c>
      <c r="L503" s="517"/>
    </row>
    <row r="504" spans="1:12" x14ac:dyDescent="0.2">
      <c r="A504" s="594">
        <v>500</v>
      </c>
      <c r="B504" s="546"/>
      <c r="C504" s="474"/>
      <c r="D504" s="474"/>
      <c r="E504" s="475"/>
      <c r="F504" s="476"/>
      <c r="G504" s="474"/>
      <c r="H504" s="591"/>
      <c r="I504" s="523"/>
      <c r="J504" s="278" t="str">
        <f t="shared" si="9"/>
        <v/>
      </c>
      <c r="K504" s="268" t="str">
        <f>IF(B504="","",IF(YEAR(B504)='Diário 1º PA'!$Q$1,MONTH(B504)-'Diário 1º PA'!$P$1+1,(YEAR(B504)-'Diário 1º PA'!$Q$1)*12-'Diário 1º PA'!$P$1+1+MONTH(B504)))</f>
        <v/>
      </c>
      <c r="L504" s="517"/>
    </row>
    <row r="505" spans="1:12" x14ac:dyDescent="0.2">
      <c r="A505" s="594">
        <v>501</v>
      </c>
      <c r="B505" s="546"/>
      <c r="C505" s="474"/>
      <c r="D505" s="474"/>
      <c r="E505" s="475"/>
      <c r="F505" s="476"/>
      <c r="G505" s="474"/>
      <c r="H505" s="591"/>
      <c r="I505" s="523"/>
      <c r="J505" s="278" t="str">
        <f t="shared" si="9"/>
        <v/>
      </c>
      <c r="K505" s="268" t="str">
        <f>IF(B505="","",IF(YEAR(B505)='Diário 1º PA'!$Q$1,MONTH(B505)-'Diário 1º PA'!$P$1+1,(YEAR(B505)-'Diário 1º PA'!$Q$1)*12-'Diário 1º PA'!$P$1+1+MONTH(B505)))</f>
        <v/>
      </c>
      <c r="L505" s="517"/>
    </row>
    <row r="506" spans="1:12" x14ac:dyDescent="0.2">
      <c r="A506" s="594">
        <v>502</v>
      </c>
      <c r="B506" s="546"/>
      <c r="C506" s="474"/>
      <c r="D506" s="474"/>
      <c r="E506" s="475"/>
      <c r="F506" s="476"/>
      <c r="G506" s="474"/>
      <c r="H506" s="591"/>
      <c r="I506" s="523"/>
      <c r="J506" s="278" t="str">
        <f t="shared" si="9"/>
        <v/>
      </c>
      <c r="K506" s="268" t="str">
        <f>IF(B506="","",IF(YEAR(B506)='Diário 1º PA'!$Q$1,MONTH(B506)-'Diário 1º PA'!$P$1+1,(YEAR(B506)-'Diário 1º PA'!$Q$1)*12-'Diário 1º PA'!$P$1+1+MONTH(B506)))</f>
        <v/>
      </c>
      <c r="L506" s="517"/>
    </row>
    <row r="507" spans="1:12" x14ac:dyDescent="0.2">
      <c r="A507" s="594">
        <v>503</v>
      </c>
      <c r="B507" s="546"/>
      <c r="C507" s="474"/>
      <c r="D507" s="474"/>
      <c r="E507" s="475"/>
      <c r="F507" s="476"/>
      <c r="G507" s="474"/>
      <c r="H507" s="593"/>
      <c r="I507" s="523"/>
      <c r="J507" s="278" t="str">
        <f t="shared" si="9"/>
        <v/>
      </c>
      <c r="K507" s="268" t="str">
        <f>IF(B507="","",IF(YEAR(B507)='Diário 1º PA'!$Q$1,MONTH(B507)-'Diário 1º PA'!$P$1+1,(YEAR(B507)-'Diário 1º PA'!$Q$1)*12-'Diário 1º PA'!$P$1+1+MONTH(B507)))</f>
        <v/>
      </c>
      <c r="L507" s="517"/>
    </row>
    <row r="508" spans="1:12" x14ac:dyDescent="0.2">
      <c r="A508" s="594">
        <v>504</v>
      </c>
      <c r="B508" s="546"/>
      <c r="C508" s="474"/>
      <c r="D508" s="474"/>
      <c r="E508" s="475"/>
      <c r="F508" s="476"/>
      <c r="G508" s="474"/>
      <c r="H508" s="591"/>
      <c r="I508" s="523"/>
      <c r="J508" s="278" t="str">
        <f t="shared" si="9"/>
        <v/>
      </c>
      <c r="K508" s="268" t="str">
        <f>IF(B508="","",IF(YEAR(B508)='Diário 1º PA'!$Q$1,MONTH(B508)-'Diário 1º PA'!$P$1+1,(YEAR(B508)-'Diário 1º PA'!$Q$1)*12-'Diário 1º PA'!$P$1+1+MONTH(B508)))</f>
        <v/>
      </c>
      <c r="L508" s="517"/>
    </row>
    <row r="509" spans="1:12" x14ac:dyDescent="0.2">
      <c r="A509" s="594">
        <v>505</v>
      </c>
      <c r="B509" s="546"/>
      <c r="C509" s="474"/>
      <c r="D509" s="474"/>
      <c r="E509" s="475"/>
      <c r="F509" s="476"/>
      <c r="G509" s="474"/>
      <c r="H509" s="591"/>
      <c r="I509" s="523"/>
      <c r="J509" s="278" t="str">
        <f t="shared" si="9"/>
        <v/>
      </c>
      <c r="K509" s="268" t="str">
        <f>IF(B509="","",IF(YEAR(B509)='Diário 1º PA'!$Q$1,MONTH(B509)-'Diário 1º PA'!$P$1+1,(YEAR(B509)-'Diário 1º PA'!$Q$1)*12-'Diário 1º PA'!$P$1+1+MONTH(B509)))</f>
        <v/>
      </c>
      <c r="L509" s="517"/>
    </row>
    <row r="510" spans="1:12" x14ac:dyDescent="0.2">
      <c r="A510" s="594">
        <v>506</v>
      </c>
      <c r="B510" s="546"/>
      <c r="C510" s="474"/>
      <c r="D510" s="474"/>
      <c r="E510" s="475"/>
      <c r="F510" s="476"/>
      <c r="G510" s="474"/>
      <c r="H510" s="591"/>
      <c r="I510" s="523"/>
      <c r="J510" s="278" t="str">
        <f t="shared" si="9"/>
        <v/>
      </c>
      <c r="K510" s="268" t="str">
        <f>IF(B510="","",IF(YEAR(B510)='Diário 1º PA'!$Q$1,MONTH(B510)-'Diário 1º PA'!$P$1+1,(YEAR(B510)-'Diário 1º PA'!$Q$1)*12-'Diário 1º PA'!$P$1+1+MONTH(B510)))</f>
        <v/>
      </c>
      <c r="L510" s="517"/>
    </row>
    <row r="511" spans="1:12" x14ac:dyDescent="0.2">
      <c r="A511" s="594">
        <v>507</v>
      </c>
      <c r="B511" s="546"/>
      <c r="C511" s="474"/>
      <c r="D511" s="474"/>
      <c r="E511" s="475"/>
      <c r="F511" s="476"/>
      <c r="G511" s="474"/>
      <c r="H511" s="591"/>
      <c r="I511" s="523"/>
      <c r="J511" s="278" t="str">
        <f t="shared" si="9"/>
        <v/>
      </c>
      <c r="K511" s="268" t="str">
        <f>IF(B511="","",IF(YEAR(B511)='Diário 1º PA'!$Q$1,MONTH(B511)-'Diário 1º PA'!$P$1+1,(YEAR(B511)-'Diário 1º PA'!$Q$1)*12-'Diário 1º PA'!$P$1+1+MONTH(B511)))</f>
        <v/>
      </c>
      <c r="L511" s="517"/>
    </row>
    <row r="512" spans="1:12" x14ac:dyDescent="0.2">
      <c r="A512" s="594">
        <v>508</v>
      </c>
      <c r="B512" s="546"/>
      <c r="C512" s="474"/>
      <c r="D512" s="474"/>
      <c r="E512" s="475"/>
      <c r="F512" s="476"/>
      <c r="G512" s="474"/>
      <c r="H512" s="591"/>
      <c r="I512" s="523"/>
      <c r="J512" s="278" t="str">
        <f t="shared" si="9"/>
        <v/>
      </c>
      <c r="K512" s="268" t="str">
        <f>IF(B512="","",IF(YEAR(B512)='Diário 1º PA'!$Q$1,MONTH(B512)-'Diário 1º PA'!$P$1+1,(YEAR(B512)-'Diário 1º PA'!$Q$1)*12-'Diário 1º PA'!$P$1+1+MONTH(B512)))</f>
        <v/>
      </c>
      <c r="L512" s="517"/>
    </row>
    <row r="513" spans="1:12" x14ac:dyDescent="0.2">
      <c r="A513" s="594">
        <v>509</v>
      </c>
      <c r="B513" s="546"/>
      <c r="C513" s="474"/>
      <c r="D513" s="474"/>
      <c r="E513" s="475"/>
      <c r="F513" s="476"/>
      <c r="G513" s="474"/>
      <c r="H513" s="591"/>
      <c r="I513" s="523"/>
      <c r="J513" s="278" t="str">
        <f t="shared" si="9"/>
        <v/>
      </c>
      <c r="K513" s="268" t="str">
        <f>IF(B513="","",IF(YEAR(B513)='Diário 1º PA'!$Q$1,MONTH(B513)-'Diário 1º PA'!$P$1+1,(YEAR(B513)-'Diário 1º PA'!$Q$1)*12-'Diário 1º PA'!$P$1+1+MONTH(B513)))</f>
        <v/>
      </c>
      <c r="L513" s="517"/>
    </row>
    <row r="514" spans="1:12" x14ac:dyDescent="0.2">
      <c r="A514" s="594">
        <v>510</v>
      </c>
      <c r="B514" s="546"/>
      <c r="C514" s="474"/>
      <c r="D514" s="474"/>
      <c r="E514" s="475"/>
      <c r="F514" s="476"/>
      <c r="G514" s="474"/>
      <c r="H514" s="591"/>
      <c r="I514" s="523"/>
      <c r="J514" s="278" t="str">
        <f t="shared" si="9"/>
        <v/>
      </c>
      <c r="K514" s="268" t="str">
        <f>IF(B514="","",IF(YEAR(B514)='Diário 1º PA'!$Q$1,MONTH(B514)-'Diário 1º PA'!$P$1+1,(YEAR(B514)-'Diário 1º PA'!$Q$1)*12-'Diário 1º PA'!$P$1+1+MONTH(B514)))</f>
        <v/>
      </c>
      <c r="L514" s="517"/>
    </row>
    <row r="515" spans="1:12" x14ac:dyDescent="0.2">
      <c r="A515" s="594">
        <v>511</v>
      </c>
      <c r="B515" s="546"/>
      <c r="C515" s="474"/>
      <c r="D515" s="474"/>
      <c r="E515" s="475"/>
      <c r="F515" s="476"/>
      <c r="G515" s="474"/>
      <c r="H515" s="591"/>
      <c r="I515" s="523"/>
      <c r="J515" s="278" t="str">
        <f t="shared" si="9"/>
        <v/>
      </c>
      <c r="K515" s="268" t="str">
        <f>IF(B515="","",IF(YEAR(B515)='Diário 1º PA'!$Q$1,MONTH(B515)-'Diário 1º PA'!$P$1+1,(YEAR(B515)-'Diário 1º PA'!$Q$1)*12-'Diário 1º PA'!$P$1+1+MONTH(B515)))</f>
        <v/>
      </c>
      <c r="L515" s="517"/>
    </row>
    <row r="516" spans="1:12" x14ac:dyDescent="0.2">
      <c r="A516" s="594">
        <v>512</v>
      </c>
      <c r="B516" s="546"/>
      <c r="C516" s="474"/>
      <c r="D516" s="474"/>
      <c r="E516" s="475"/>
      <c r="F516" s="476"/>
      <c r="G516" s="474"/>
      <c r="H516" s="591"/>
      <c r="I516" s="523"/>
      <c r="J516" s="278" t="str">
        <f t="shared" si="9"/>
        <v/>
      </c>
      <c r="K516" s="268" t="str">
        <f>IF(B516="","",IF(YEAR(B516)='Diário 1º PA'!$Q$1,MONTH(B516)-'Diário 1º PA'!$P$1+1,(YEAR(B516)-'Diário 1º PA'!$Q$1)*12-'Diário 1º PA'!$P$1+1+MONTH(B516)))</f>
        <v/>
      </c>
      <c r="L516" s="517"/>
    </row>
    <row r="517" spans="1:12" x14ac:dyDescent="0.2">
      <c r="A517" s="594">
        <v>513</v>
      </c>
      <c r="B517" s="546"/>
      <c r="C517" s="474"/>
      <c r="D517" s="474"/>
      <c r="E517" s="475"/>
      <c r="F517" s="476"/>
      <c r="G517" s="474"/>
      <c r="H517" s="591"/>
      <c r="I517" s="523"/>
      <c r="J517" s="278" t="str">
        <f t="shared" si="9"/>
        <v/>
      </c>
      <c r="K517" s="268" t="str">
        <f>IF(B517="","",IF(YEAR(B517)='Diário 1º PA'!$Q$1,MONTH(B517)-'Diário 1º PA'!$P$1+1,(YEAR(B517)-'Diário 1º PA'!$Q$1)*12-'Diário 1º PA'!$P$1+1+MONTH(B517)))</f>
        <v/>
      </c>
      <c r="L517" s="517"/>
    </row>
    <row r="518" spans="1:12" x14ac:dyDescent="0.2">
      <c r="A518" s="594">
        <v>514</v>
      </c>
      <c r="B518" s="546"/>
      <c r="C518" s="474"/>
      <c r="D518" s="474"/>
      <c r="E518" s="475"/>
      <c r="F518" s="476"/>
      <c r="G518" s="474"/>
      <c r="H518" s="591"/>
      <c r="I518" s="523"/>
      <c r="J518" s="278" t="str">
        <f t="shared" si="9"/>
        <v/>
      </c>
      <c r="K518" s="268" t="str">
        <f>IF(B518="","",IF(YEAR(B518)='Diário 1º PA'!$Q$1,MONTH(B518)-'Diário 1º PA'!$P$1+1,(YEAR(B518)-'Diário 1º PA'!$Q$1)*12-'Diário 1º PA'!$P$1+1+MONTH(B518)))</f>
        <v/>
      </c>
      <c r="L518" s="517"/>
    </row>
    <row r="519" spans="1:12" x14ac:dyDescent="0.2">
      <c r="A519" s="594">
        <v>515</v>
      </c>
      <c r="B519" s="546"/>
      <c r="C519" s="474"/>
      <c r="D519" s="474"/>
      <c r="E519" s="475"/>
      <c r="F519" s="476"/>
      <c r="G519" s="474"/>
      <c r="H519" s="591"/>
      <c r="I519" s="435"/>
      <c r="J519" s="278" t="str">
        <f t="shared" si="9"/>
        <v/>
      </c>
      <c r="K519" s="268" t="str">
        <f>IF(B519="","",IF(YEAR(B519)='Diário 1º PA'!$Q$1,MONTH(B519)-'Diário 1º PA'!$P$1+1,(YEAR(B519)-'Diário 1º PA'!$Q$1)*12-'Diário 1º PA'!$P$1+1+MONTH(B519)))</f>
        <v/>
      </c>
      <c r="L519" s="517"/>
    </row>
    <row r="520" spans="1:12" x14ac:dyDescent="0.2">
      <c r="A520" s="594">
        <v>516</v>
      </c>
      <c r="B520" s="546"/>
      <c r="C520" s="474"/>
      <c r="D520" s="474"/>
      <c r="E520" s="475"/>
      <c r="F520" s="476"/>
      <c r="G520" s="474"/>
      <c r="H520" s="591"/>
      <c r="I520" s="435"/>
      <c r="J520" s="278" t="str">
        <f t="shared" si="9"/>
        <v/>
      </c>
      <c r="K520" s="268" t="str">
        <f>IF(B520="","",IF(YEAR(B520)='Diário 1º PA'!$Q$1,MONTH(B520)-'Diário 1º PA'!$P$1+1,(YEAR(B520)-'Diário 1º PA'!$Q$1)*12-'Diário 1º PA'!$P$1+1+MONTH(B520)))</f>
        <v/>
      </c>
      <c r="L520" s="517"/>
    </row>
    <row r="521" spans="1:12" x14ac:dyDescent="0.2">
      <c r="A521" s="594">
        <v>517</v>
      </c>
      <c r="B521" s="546"/>
      <c r="C521" s="474"/>
      <c r="D521" s="474"/>
      <c r="E521" s="475"/>
      <c r="F521" s="476"/>
      <c r="G521" s="474"/>
      <c r="H521" s="591"/>
      <c r="I521" s="560"/>
      <c r="J521" s="278" t="str">
        <f t="shared" si="9"/>
        <v/>
      </c>
      <c r="K521" s="268" t="str">
        <f>IF(B521="","",IF(YEAR(B521)='Diário 1º PA'!$Q$1,MONTH(B521)-'Diário 1º PA'!$P$1+1,(YEAR(B521)-'Diário 1º PA'!$Q$1)*12-'Diário 1º PA'!$P$1+1+MONTH(B521)))</f>
        <v/>
      </c>
      <c r="L521" s="517"/>
    </row>
    <row r="522" spans="1:12" x14ac:dyDescent="0.2">
      <c r="A522" s="594">
        <v>518</v>
      </c>
      <c r="B522" s="546"/>
      <c r="C522" s="474"/>
      <c r="D522" s="474"/>
      <c r="E522" s="475"/>
      <c r="F522" s="476"/>
      <c r="G522" s="474"/>
      <c r="H522" s="591"/>
      <c r="I522" s="523"/>
      <c r="J522" s="278" t="str">
        <f t="shared" si="9"/>
        <v/>
      </c>
      <c r="K522" s="268" t="str">
        <f>IF(B522="","",IF(YEAR(B522)='Diário 1º PA'!$Q$1,MONTH(B522)-'Diário 1º PA'!$P$1+1,(YEAR(B522)-'Diário 1º PA'!$Q$1)*12-'Diário 1º PA'!$P$1+1+MONTH(B522)))</f>
        <v/>
      </c>
      <c r="L522" s="517"/>
    </row>
    <row r="523" spans="1:12" x14ac:dyDescent="0.2">
      <c r="A523" s="594">
        <v>519</v>
      </c>
      <c r="B523" s="546"/>
      <c r="C523" s="474"/>
      <c r="D523" s="474"/>
      <c r="E523" s="475"/>
      <c r="F523" s="476"/>
      <c r="G523" s="474"/>
      <c r="H523" s="591"/>
      <c r="I523" s="523"/>
      <c r="J523" s="278" t="str">
        <f t="shared" si="9"/>
        <v/>
      </c>
      <c r="K523" s="268" t="str">
        <f>IF(B523="","",IF(YEAR(B523)='Diário 1º PA'!$Q$1,MONTH(B523)-'Diário 1º PA'!$P$1+1,(YEAR(B523)-'Diário 1º PA'!$Q$1)*12-'Diário 1º PA'!$P$1+1+MONTH(B523)))</f>
        <v/>
      </c>
      <c r="L523" s="517"/>
    </row>
    <row r="524" spans="1:12" x14ac:dyDescent="0.2">
      <c r="A524" s="594">
        <v>520</v>
      </c>
      <c r="B524" s="546"/>
      <c r="C524" s="474"/>
      <c r="D524" s="474"/>
      <c r="E524" s="475"/>
      <c r="F524" s="476"/>
      <c r="G524" s="474"/>
      <c r="H524" s="591"/>
      <c r="I524" s="523"/>
      <c r="J524" s="278" t="str">
        <f t="shared" si="9"/>
        <v/>
      </c>
      <c r="K524" s="268" t="str">
        <f>IF(B524="","",IF(YEAR(B524)='Diário 1º PA'!$Q$1,MONTH(B524)-'Diário 1º PA'!$P$1+1,(YEAR(B524)-'Diário 1º PA'!$Q$1)*12-'Diário 1º PA'!$P$1+1+MONTH(B524)))</f>
        <v/>
      </c>
      <c r="L524" s="517"/>
    </row>
    <row r="525" spans="1:12" x14ac:dyDescent="0.2">
      <c r="A525" s="594">
        <v>521</v>
      </c>
      <c r="B525" s="546"/>
      <c r="C525" s="474"/>
      <c r="D525" s="474"/>
      <c r="E525" s="475"/>
      <c r="F525" s="476"/>
      <c r="G525" s="474"/>
      <c r="H525" s="591"/>
      <c r="I525" s="523"/>
      <c r="J525" s="278" t="str">
        <f t="shared" si="9"/>
        <v/>
      </c>
      <c r="K525" s="268" t="str">
        <f>IF(B525="","",IF(YEAR(B525)='Diário 1º PA'!$Q$1,MONTH(B525)-'Diário 1º PA'!$P$1+1,(YEAR(B525)-'Diário 1º PA'!$Q$1)*12-'Diário 1º PA'!$P$1+1+MONTH(B525)))</f>
        <v/>
      </c>
      <c r="L525" s="517"/>
    </row>
    <row r="526" spans="1:12" x14ac:dyDescent="0.2">
      <c r="A526" s="594">
        <v>522</v>
      </c>
      <c r="B526" s="546"/>
      <c r="C526" s="474"/>
      <c r="D526" s="474"/>
      <c r="E526" s="475"/>
      <c r="F526" s="476"/>
      <c r="G526" s="474"/>
      <c r="H526" s="591"/>
      <c r="I526" s="523"/>
      <c r="J526" s="278" t="str">
        <f t="shared" si="9"/>
        <v/>
      </c>
      <c r="K526" s="268" t="str">
        <f>IF(B526="","",IF(YEAR(B526)='Diário 1º PA'!$Q$1,MONTH(B526)-'Diário 1º PA'!$P$1+1,(YEAR(B526)-'Diário 1º PA'!$Q$1)*12-'Diário 1º PA'!$P$1+1+MONTH(B526)))</f>
        <v/>
      </c>
      <c r="L526" s="517"/>
    </row>
    <row r="527" spans="1:12" x14ac:dyDescent="0.2">
      <c r="A527" s="594">
        <v>523</v>
      </c>
      <c r="B527" s="546"/>
      <c r="C527" s="474"/>
      <c r="D527" s="474"/>
      <c r="E527" s="475"/>
      <c r="F527" s="476"/>
      <c r="G527" s="474"/>
      <c r="H527" s="591"/>
      <c r="I527" s="523"/>
      <c r="J527" s="278" t="str">
        <f t="shared" si="9"/>
        <v/>
      </c>
      <c r="K527" s="268" t="str">
        <f>IF(B527="","",IF(YEAR(B527)='Diário 1º PA'!$Q$1,MONTH(B527)-'Diário 1º PA'!$P$1+1,(YEAR(B527)-'Diário 1º PA'!$Q$1)*12-'Diário 1º PA'!$P$1+1+MONTH(B527)))</f>
        <v/>
      </c>
      <c r="L527" s="517"/>
    </row>
    <row r="528" spans="1:12" x14ac:dyDescent="0.2">
      <c r="A528" s="594">
        <v>524</v>
      </c>
      <c r="B528" s="546"/>
      <c r="C528" s="474"/>
      <c r="D528" s="474"/>
      <c r="E528" s="475"/>
      <c r="F528" s="476"/>
      <c r="G528" s="474"/>
      <c r="H528" s="591"/>
      <c r="I528" s="523"/>
      <c r="J528" s="278" t="str">
        <f t="shared" si="9"/>
        <v/>
      </c>
      <c r="K528" s="268" t="str">
        <f>IF(B528="","",IF(YEAR(B528)='Diário 1º PA'!$Q$1,MONTH(B528)-'Diário 1º PA'!$P$1+1,(YEAR(B528)-'Diário 1º PA'!$Q$1)*12-'Diário 1º PA'!$P$1+1+MONTH(B528)))</f>
        <v/>
      </c>
      <c r="L528" s="517"/>
    </row>
    <row r="529" spans="1:12" x14ac:dyDescent="0.2">
      <c r="A529" s="594">
        <v>525</v>
      </c>
      <c r="B529" s="546"/>
      <c r="C529" s="474"/>
      <c r="D529" s="474"/>
      <c r="E529" s="475"/>
      <c r="F529" s="476"/>
      <c r="G529" s="474"/>
      <c r="H529" s="591"/>
      <c r="I529" s="523"/>
      <c r="J529" s="278" t="str">
        <f t="shared" si="9"/>
        <v/>
      </c>
      <c r="K529" s="268" t="str">
        <f>IF(B529="","",IF(YEAR(B529)='Diário 1º PA'!$Q$1,MONTH(B529)-'Diário 1º PA'!$P$1+1,(YEAR(B529)-'Diário 1º PA'!$Q$1)*12-'Diário 1º PA'!$P$1+1+MONTH(B529)))</f>
        <v/>
      </c>
      <c r="L529" s="517"/>
    </row>
    <row r="530" spans="1:12" x14ac:dyDescent="0.2">
      <c r="A530" s="594">
        <v>526</v>
      </c>
      <c r="B530" s="546"/>
      <c r="C530" s="474"/>
      <c r="D530" s="474"/>
      <c r="E530" s="475"/>
      <c r="F530" s="476"/>
      <c r="G530" s="474"/>
      <c r="H530" s="591"/>
      <c r="I530" s="523"/>
      <c r="J530" s="278" t="str">
        <f t="shared" si="9"/>
        <v/>
      </c>
      <c r="K530" s="268" t="str">
        <f>IF(B530="","",IF(YEAR(B530)='Diário 1º PA'!$Q$1,MONTH(B530)-'Diário 1º PA'!$P$1+1,(YEAR(B530)-'Diário 1º PA'!$Q$1)*12-'Diário 1º PA'!$P$1+1+MONTH(B530)))</f>
        <v/>
      </c>
      <c r="L530" s="517"/>
    </row>
    <row r="531" spans="1:12" x14ac:dyDescent="0.2">
      <c r="A531" s="594">
        <v>527</v>
      </c>
      <c r="B531" s="546"/>
      <c r="C531" s="474"/>
      <c r="D531" s="474"/>
      <c r="E531" s="475"/>
      <c r="F531" s="476"/>
      <c r="G531" s="474"/>
      <c r="H531" s="591"/>
      <c r="I531" s="523"/>
      <c r="J531" s="278" t="str">
        <f t="shared" si="9"/>
        <v/>
      </c>
      <c r="K531" s="268" t="str">
        <f>IF(B531="","",IF(YEAR(B531)='Diário 1º PA'!$Q$1,MONTH(B531)-'Diário 1º PA'!$P$1+1,(YEAR(B531)-'Diário 1º PA'!$Q$1)*12-'Diário 1º PA'!$P$1+1+MONTH(B531)))</f>
        <v/>
      </c>
      <c r="L531" s="517"/>
    </row>
    <row r="532" spans="1:12" x14ac:dyDescent="0.2">
      <c r="A532" s="594">
        <v>528</v>
      </c>
      <c r="B532" s="546"/>
      <c r="C532" s="474"/>
      <c r="D532" s="474"/>
      <c r="E532" s="475"/>
      <c r="F532" s="476"/>
      <c r="G532" s="474"/>
      <c r="H532" s="591"/>
      <c r="I532" s="523"/>
      <c r="J532" s="278" t="str">
        <f t="shared" ref="J532:J595" si="10">SUBSTITUTE(C532," ","_")</f>
        <v/>
      </c>
      <c r="K532" s="268" t="str">
        <f>IF(B532="","",IF(YEAR(B532)='Diário 1º PA'!$Q$1,MONTH(B532)-'Diário 1º PA'!$P$1+1,(YEAR(B532)-'Diário 1º PA'!$Q$1)*12-'Diário 1º PA'!$P$1+1+MONTH(B532)))</f>
        <v/>
      </c>
      <c r="L532" s="517"/>
    </row>
    <row r="533" spans="1:12" x14ac:dyDescent="0.2">
      <c r="A533" s="594">
        <v>529</v>
      </c>
      <c r="B533" s="546"/>
      <c r="C533" s="474"/>
      <c r="D533" s="474"/>
      <c r="E533" s="475"/>
      <c r="F533" s="476"/>
      <c r="G533" s="474"/>
      <c r="H533" s="591"/>
      <c r="I533" s="523"/>
      <c r="J533" s="278" t="str">
        <f t="shared" si="10"/>
        <v/>
      </c>
      <c r="K533" s="268" t="str">
        <f>IF(B533="","",IF(YEAR(B533)='Diário 1º PA'!$Q$1,MONTH(B533)-'Diário 1º PA'!$P$1+1,(YEAR(B533)-'Diário 1º PA'!$Q$1)*12-'Diário 1º PA'!$P$1+1+MONTH(B533)))</f>
        <v/>
      </c>
      <c r="L533" s="517"/>
    </row>
    <row r="534" spans="1:12" x14ac:dyDescent="0.2">
      <c r="A534" s="594">
        <v>530</v>
      </c>
      <c r="B534" s="546"/>
      <c r="C534" s="474"/>
      <c r="D534" s="474"/>
      <c r="E534" s="475"/>
      <c r="F534" s="476"/>
      <c r="G534" s="474"/>
      <c r="H534" s="591"/>
      <c r="I534" s="523"/>
      <c r="J534" s="278" t="str">
        <f t="shared" si="10"/>
        <v/>
      </c>
      <c r="K534" s="268" t="str">
        <f>IF(B534="","",IF(YEAR(B534)='Diário 1º PA'!$Q$1,MONTH(B534)-'Diário 1º PA'!$P$1+1,(YEAR(B534)-'Diário 1º PA'!$Q$1)*12-'Diário 1º PA'!$P$1+1+MONTH(B534)))</f>
        <v/>
      </c>
      <c r="L534" s="517"/>
    </row>
    <row r="535" spans="1:12" x14ac:dyDescent="0.2">
      <c r="A535" s="594">
        <v>531</v>
      </c>
      <c r="B535" s="546"/>
      <c r="C535" s="474"/>
      <c r="D535" s="474"/>
      <c r="E535" s="475"/>
      <c r="F535" s="476"/>
      <c r="G535" s="474"/>
      <c r="H535" s="591"/>
      <c r="I535" s="523"/>
      <c r="J535" s="278" t="str">
        <f t="shared" si="10"/>
        <v/>
      </c>
      <c r="K535" s="268" t="str">
        <f>IF(B535="","",IF(YEAR(B535)='Diário 1º PA'!$Q$1,MONTH(B535)-'Diário 1º PA'!$P$1+1,(YEAR(B535)-'Diário 1º PA'!$Q$1)*12-'Diário 1º PA'!$P$1+1+MONTH(B535)))</f>
        <v/>
      </c>
      <c r="L535" s="517"/>
    </row>
    <row r="536" spans="1:12" x14ac:dyDescent="0.2">
      <c r="A536" s="594">
        <v>532</v>
      </c>
      <c r="B536" s="546"/>
      <c r="C536" s="474"/>
      <c r="D536" s="474"/>
      <c r="E536" s="475"/>
      <c r="F536" s="476"/>
      <c r="G536" s="474"/>
      <c r="H536" s="591"/>
      <c r="I536" s="523"/>
      <c r="J536" s="278" t="str">
        <f t="shared" si="10"/>
        <v/>
      </c>
      <c r="K536" s="268" t="str">
        <f>IF(B536="","",IF(YEAR(B536)='Diário 1º PA'!$Q$1,MONTH(B536)-'Diário 1º PA'!$P$1+1,(YEAR(B536)-'Diário 1º PA'!$Q$1)*12-'Diário 1º PA'!$P$1+1+MONTH(B536)))</f>
        <v/>
      </c>
      <c r="L536" s="517"/>
    </row>
    <row r="537" spans="1:12" x14ac:dyDescent="0.2">
      <c r="A537" s="594">
        <v>533</v>
      </c>
      <c r="B537" s="546"/>
      <c r="C537" s="474"/>
      <c r="D537" s="474"/>
      <c r="E537" s="475"/>
      <c r="F537" s="476"/>
      <c r="G537" s="474"/>
      <c r="H537" s="591"/>
      <c r="I537" s="523"/>
      <c r="J537" s="278" t="str">
        <f t="shared" si="10"/>
        <v/>
      </c>
      <c r="K537" s="268" t="str">
        <f>IF(B537="","",IF(YEAR(B537)='Diário 1º PA'!$Q$1,MONTH(B537)-'Diário 1º PA'!$P$1+1,(YEAR(B537)-'Diário 1º PA'!$Q$1)*12-'Diário 1º PA'!$P$1+1+MONTH(B537)))</f>
        <v/>
      </c>
      <c r="L537" s="517"/>
    </row>
    <row r="538" spans="1:12" x14ac:dyDescent="0.2">
      <c r="A538" s="594">
        <v>534</v>
      </c>
      <c r="B538" s="546"/>
      <c r="C538" s="474"/>
      <c r="D538" s="474"/>
      <c r="E538" s="475"/>
      <c r="F538" s="476"/>
      <c r="G538" s="474"/>
      <c r="H538" s="591"/>
      <c r="I538" s="523"/>
      <c r="J538" s="278" t="str">
        <f t="shared" si="10"/>
        <v/>
      </c>
      <c r="K538" s="268" t="str">
        <f>IF(B538="","",IF(YEAR(B538)='Diário 1º PA'!$Q$1,MONTH(B538)-'Diário 1º PA'!$P$1+1,(YEAR(B538)-'Diário 1º PA'!$Q$1)*12-'Diário 1º PA'!$P$1+1+MONTH(B538)))</f>
        <v/>
      </c>
      <c r="L538" s="517"/>
    </row>
    <row r="539" spans="1:12" x14ac:dyDescent="0.2">
      <c r="A539" s="594">
        <v>535</v>
      </c>
      <c r="B539" s="546"/>
      <c r="C539" s="474"/>
      <c r="D539" s="474"/>
      <c r="E539" s="475"/>
      <c r="F539" s="476"/>
      <c r="G539" s="474"/>
      <c r="H539" s="591"/>
      <c r="I539" s="523"/>
      <c r="J539" s="278" t="str">
        <f t="shared" si="10"/>
        <v/>
      </c>
      <c r="K539" s="268" t="str">
        <f>IF(B539="","",IF(YEAR(B539)='Diário 1º PA'!$Q$1,MONTH(B539)-'Diário 1º PA'!$P$1+1,(YEAR(B539)-'Diário 1º PA'!$Q$1)*12-'Diário 1º PA'!$P$1+1+MONTH(B539)))</f>
        <v/>
      </c>
      <c r="L539" s="517"/>
    </row>
    <row r="540" spans="1:12" x14ac:dyDescent="0.2">
      <c r="A540" s="594">
        <v>536</v>
      </c>
      <c r="B540" s="546"/>
      <c r="C540" s="474"/>
      <c r="D540" s="474"/>
      <c r="E540" s="475"/>
      <c r="F540" s="476"/>
      <c r="G540" s="474"/>
      <c r="H540" s="591"/>
      <c r="I540" s="523"/>
      <c r="J540" s="278" t="str">
        <f t="shared" si="10"/>
        <v/>
      </c>
      <c r="K540" s="268" t="str">
        <f>IF(B540="","",IF(YEAR(B540)='Diário 1º PA'!$Q$1,MONTH(B540)-'Diário 1º PA'!$P$1+1,(YEAR(B540)-'Diário 1º PA'!$Q$1)*12-'Diário 1º PA'!$P$1+1+MONTH(B540)))</f>
        <v/>
      </c>
      <c r="L540" s="517"/>
    </row>
    <row r="541" spans="1:12" x14ac:dyDescent="0.2">
      <c r="A541" s="594">
        <v>537</v>
      </c>
      <c r="B541" s="546"/>
      <c r="C541" s="474"/>
      <c r="D541" s="474"/>
      <c r="E541" s="475"/>
      <c r="F541" s="476"/>
      <c r="G541" s="474"/>
      <c r="H541" s="591"/>
      <c r="I541" s="523"/>
      <c r="J541" s="278" t="str">
        <f t="shared" si="10"/>
        <v/>
      </c>
      <c r="K541" s="268" t="str">
        <f>IF(B541="","",IF(YEAR(B541)='Diário 1º PA'!$Q$1,MONTH(B541)-'Diário 1º PA'!$P$1+1,(YEAR(B541)-'Diário 1º PA'!$Q$1)*12-'Diário 1º PA'!$P$1+1+MONTH(B541)))</f>
        <v/>
      </c>
      <c r="L541" s="517"/>
    </row>
    <row r="542" spans="1:12" x14ac:dyDescent="0.2">
      <c r="A542" s="594">
        <v>538</v>
      </c>
      <c r="B542" s="546"/>
      <c r="C542" s="474"/>
      <c r="D542" s="474"/>
      <c r="E542" s="475"/>
      <c r="F542" s="476"/>
      <c r="G542" s="474"/>
      <c r="H542" s="591"/>
      <c r="I542" s="523"/>
      <c r="J542" s="278" t="str">
        <f t="shared" si="10"/>
        <v/>
      </c>
      <c r="K542" s="268" t="str">
        <f>IF(B542="","",IF(YEAR(B542)='Diário 1º PA'!$Q$1,MONTH(B542)-'Diário 1º PA'!$P$1+1,(YEAR(B542)-'Diário 1º PA'!$Q$1)*12-'Diário 1º PA'!$P$1+1+MONTH(B542)))</f>
        <v/>
      </c>
      <c r="L542" s="517"/>
    </row>
    <row r="543" spans="1:12" x14ac:dyDescent="0.2">
      <c r="A543" s="594">
        <v>539</v>
      </c>
      <c r="B543" s="546"/>
      <c r="C543" s="474"/>
      <c r="D543" s="474"/>
      <c r="E543" s="475"/>
      <c r="F543" s="476"/>
      <c r="G543" s="474"/>
      <c r="H543" s="591"/>
      <c r="I543" s="523"/>
      <c r="J543" s="278" t="str">
        <f t="shared" si="10"/>
        <v/>
      </c>
      <c r="K543" s="268" t="str">
        <f>IF(B543="","",IF(YEAR(B543)='Diário 1º PA'!$Q$1,MONTH(B543)-'Diário 1º PA'!$P$1+1,(YEAR(B543)-'Diário 1º PA'!$Q$1)*12-'Diário 1º PA'!$P$1+1+MONTH(B543)))</f>
        <v/>
      </c>
      <c r="L543" s="517"/>
    </row>
    <row r="544" spans="1:12" x14ac:dyDescent="0.2">
      <c r="A544" s="594">
        <v>540</v>
      </c>
      <c r="B544" s="546"/>
      <c r="C544" s="474"/>
      <c r="D544" s="474"/>
      <c r="E544" s="475"/>
      <c r="F544" s="476"/>
      <c r="G544" s="474"/>
      <c r="H544" s="591"/>
      <c r="I544" s="523"/>
      <c r="J544" s="278" t="str">
        <f t="shared" si="10"/>
        <v/>
      </c>
      <c r="K544" s="268" t="str">
        <f>IF(B544="","",IF(YEAR(B544)='Diário 1º PA'!$Q$1,MONTH(B544)-'Diário 1º PA'!$P$1+1,(YEAR(B544)-'Diário 1º PA'!$Q$1)*12-'Diário 1º PA'!$P$1+1+MONTH(B544)))</f>
        <v/>
      </c>
      <c r="L544" s="517"/>
    </row>
    <row r="545" spans="1:12" x14ac:dyDescent="0.2">
      <c r="A545" s="594">
        <v>541</v>
      </c>
      <c r="B545" s="546"/>
      <c r="C545" s="474"/>
      <c r="D545" s="474"/>
      <c r="E545" s="475"/>
      <c r="F545" s="476"/>
      <c r="G545" s="474"/>
      <c r="H545" s="591"/>
      <c r="I545" s="523"/>
      <c r="J545" s="278" t="str">
        <f t="shared" si="10"/>
        <v/>
      </c>
      <c r="K545" s="268" t="str">
        <f>IF(B545="","",IF(YEAR(B545)='Diário 1º PA'!$Q$1,MONTH(B545)-'Diário 1º PA'!$P$1+1,(YEAR(B545)-'Diário 1º PA'!$Q$1)*12-'Diário 1º PA'!$P$1+1+MONTH(B545)))</f>
        <v/>
      </c>
      <c r="L545" s="517"/>
    </row>
    <row r="546" spans="1:12" x14ac:dyDescent="0.2">
      <c r="A546" s="594">
        <v>542</v>
      </c>
      <c r="B546" s="546"/>
      <c r="C546" s="474"/>
      <c r="D546" s="474"/>
      <c r="E546" s="475"/>
      <c r="F546" s="476"/>
      <c r="G546" s="474"/>
      <c r="H546" s="591"/>
      <c r="I546" s="523"/>
      <c r="J546" s="278" t="str">
        <f t="shared" si="10"/>
        <v/>
      </c>
      <c r="K546" s="268" t="str">
        <f>IF(B546="","",IF(YEAR(B546)='Diário 1º PA'!$Q$1,MONTH(B546)-'Diário 1º PA'!$P$1+1,(YEAR(B546)-'Diário 1º PA'!$Q$1)*12-'Diário 1º PA'!$P$1+1+MONTH(B546)))</f>
        <v/>
      </c>
      <c r="L546" s="517"/>
    </row>
    <row r="547" spans="1:12" x14ac:dyDescent="0.2">
      <c r="A547" s="594">
        <v>543</v>
      </c>
      <c r="B547" s="546"/>
      <c r="C547" s="474"/>
      <c r="D547" s="474"/>
      <c r="E547" s="475"/>
      <c r="F547" s="476"/>
      <c r="G547" s="474"/>
      <c r="H547" s="591"/>
      <c r="I547" s="523"/>
      <c r="J547" s="278" t="str">
        <f t="shared" si="10"/>
        <v/>
      </c>
      <c r="K547" s="268" t="str">
        <f>IF(B547="","",IF(YEAR(B547)='Diário 1º PA'!$Q$1,MONTH(B547)-'Diário 1º PA'!$P$1+1,(YEAR(B547)-'Diário 1º PA'!$Q$1)*12-'Diário 1º PA'!$P$1+1+MONTH(B547)))</f>
        <v/>
      </c>
      <c r="L547" s="517"/>
    </row>
    <row r="548" spans="1:12" x14ac:dyDescent="0.2">
      <c r="A548" s="594">
        <v>544</v>
      </c>
      <c r="B548" s="546"/>
      <c r="C548" s="474"/>
      <c r="D548" s="474"/>
      <c r="E548" s="475"/>
      <c r="F548" s="476"/>
      <c r="G548" s="474"/>
      <c r="H548" s="591"/>
      <c r="I548" s="523"/>
      <c r="J548" s="278" t="str">
        <f t="shared" si="10"/>
        <v/>
      </c>
      <c r="K548" s="268" t="str">
        <f>IF(B548="","",IF(YEAR(B548)='Diário 1º PA'!$Q$1,MONTH(B548)-'Diário 1º PA'!$P$1+1,(YEAR(B548)-'Diário 1º PA'!$Q$1)*12-'Diário 1º PA'!$P$1+1+MONTH(B548)))</f>
        <v/>
      </c>
      <c r="L548" s="517"/>
    </row>
    <row r="549" spans="1:12" x14ac:dyDescent="0.2">
      <c r="A549" s="594">
        <v>545</v>
      </c>
      <c r="B549" s="546"/>
      <c r="C549" s="474"/>
      <c r="D549" s="474"/>
      <c r="E549" s="475"/>
      <c r="F549" s="476"/>
      <c r="G549" s="474"/>
      <c r="H549" s="591"/>
      <c r="I549" s="523"/>
      <c r="J549" s="278" t="str">
        <f t="shared" si="10"/>
        <v/>
      </c>
      <c r="K549" s="268" t="str">
        <f>IF(B549="","",IF(YEAR(B549)='Diário 1º PA'!$Q$1,MONTH(B549)-'Diário 1º PA'!$P$1+1,(YEAR(B549)-'Diário 1º PA'!$Q$1)*12-'Diário 1º PA'!$P$1+1+MONTH(B549)))</f>
        <v/>
      </c>
      <c r="L549" s="517"/>
    </row>
    <row r="550" spans="1:12" x14ac:dyDescent="0.2">
      <c r="A550" s="594">
        <v>546</v>
      </c>
      <c r="B550" s="546"/>
      <c r="C550" s="474"/>
      <c r="D550" s="474"/>
      <c r="E550" s="475"/>
      <c r="F550" s="476"/>
      <c r="G550" s="474"/>
      <c r="H550" s="591"/>
      <c r="I550" s="523"/>
      <c r="J550" s="278" t="str">
        <f t="shared" si="10"/>
        <v/>
      </c>
      <c r="K550" s="268" t="str">
        <f>IF(B550="","",IF(YEAR(B550)='Diário 1º PA'!$Q$1,MONTH(B550)-'Diário 1º PA'!$P$1+1,(YEAR(B550)-'Diário 1º PA'!$Q$1)*12-'Diário 1º PA'!$P$1+1+MONTH(B550)))</f>
        <v/>
      </c>
      <c r="L550" s="517"/>
    </row>
    <row r="551" spans="1:12" x14ac:dyDescent="0.2">
      <c r="A551" s="594">
        <v>547</v>
      </c>
      <c r="B551" s="546"/>
      <c r="C551" s="474"/>
      <c r="D551" s="474"/>
      <c r="E551" s="475"/>
      <c r="F551" s="476"/>
      <c r="G551" s="474"/>
      <c r="H551" s="591"/>
      <c r="I551" s="523"/>
      <c r="J551" s="278" t="str">
        <f t="shared" si="10"/>
        <v/>
      </c>
      <c r="K551" s="268" t="str">
        <f>IF(B551="","",IF(YEAR(B551)='Diário 1º PA'!$Q$1,MONTH(B551)-'Diário 1º PA'!$P$1+1,(YEAR(B551)-'Diário 1º PA'!$Q$1)*12-'Diário 1º PA'!$P$1+1+MONTH(B551)))</f>
        <v/>
      </c>
      <c r="L551" s="517"/>
    </row>
    <row r="552" spans="1:12" x14ac:dyDescent="0.2">
      <c r="A552" s="594">
        <v>548</v>
      </c>
      <c r="B552" s="546"/>
      <c r="C552" s="474"/>
      <c r="D552" s="474"/>
      <c r="E552" s="475"/>
      <c r="F552" s="476"/>
      <c r="G552" s="474"/>
      <c r="H552" s="591"/>
      <c r="I552" s="523"/>
      <c r="J552" s="278" t="str">
        <f t="shared" si="10"/>
        <v/>
      </c>
      <c r="K552" s="268" t="str">
        <f>IF(B552="","",IF(YEAR(B552)='Diário 1º PA'!$Q$1,MONTH(B552)-'Diário 1º PA'!$P$1+1,(YEAR(B552)-'Diário 1º PA'!$Q$1)*12-'Diário 1º PA'!$P$1+1+MONTH(B552)))</f>
        <v/>
      </c>
      <c r="L552" s="517"/>
    </row>
    <row r="553" spans="1:12" x14ac:dyDescent="0.2">
      <c r="A553" s="594">
        <v>549</v>
      </c>
      <c r="B553" s="546"/>
      <c r="C553" s="474"/>
      <c r="D553" s="474"/>
      <c r="E553" s="475"/>
      <c r="F553" s="476"/>
      <c r="G553" s="474"/>
      <c r="H553" s="591"/>
      <c r="I553" s="523"/>
      <c r="J553" s="278" t="str">
        <f t="shared" si="10"/>
        <v/>
      </c>
      <c r="K553" s="268" t="str">
        <f>IF(B553="","",IF(YEAR(B553)='Diário 1º PA'!$Q$1,MONTH(B553)-'Diário 1º PA'!$P$1+1,(YEAR(B553)-'Diário 1º PA'!$Q$1)*12-'Diário 1º PA'!$P$1+1+MONTH(B553)))</f>
        <v/>
      </c>
      <c r="L553" s="517"/>
    </row>
    <row r="554" spans="1:12" x14ac:dyDescent="0.2">
      <c r="A554" s="594">
        <v>550</v>
      </c>
      <c r="B554" s="546"/>
      <c r="C554" s="474"/>
      <c r="D554" s="474"/>
      <c r="E554" s="475"/>
      <c r="F554" s="476"/>
      <c r="G554" s="474"/>
      <c r="H554" s="591"/>
      <c r="I554" s="523"/>
      <c r="J554" s="278" t="str">
        <f t="shared" si="10"/>
        <v/>
      </c>
      <c r="K554" s="268" t="str">
        <f>IF(B554="","",IF(YEAR(B554)='Diário 1º PA'!$Q$1,MONTH(B554)-'Diário 1º PA'!$P$1+1,(YEAR(B554)-'Diário 1º PA'!$Q$1)*12-'Diário 1º PA'!$P$1+1+MONTH(B554)))</f>
        <v/>
      </c>
      <c r="L554" s="517"/>
    </row>
    <row r="555" spans="1:12" x14ac:dyDescent="0.2">
      <c r="A555" s="594">
        <v>551</v>
      </c>
      <c r="B555" s="546"/>
      <c r="C555" s="474"/>
      <c r="D555" s="474"/>
      <c r="E555" s="475"/>
      <c r="F555" s="476"/>
      <c r="G555" s="474"/>
      <c r="H555" s="591"/>
      <c r="I555" s="523"/>
      <c r="J555" s="278" t="str">
        <f t="shared" si="10"/>
        <v/>
      </c>
      <c r="K555" s="268" t="str">
        <f>IF(B555="","",IF(YEAR(B555)='Diário 1º PA'!$Q$1,MONTH(B555)-'Diário 1º PA'!$P$1+1,(YEAR(B555)-'Diário 1º PA'!$Q$1)*12-'Diário 1º PA'!$P$1+1+MONTH(B555)))</f>
        <v/>
      </c>
      <c r="L555" s="517"/>
    </row>
    <row r="556" spans="1:12" x14ac:dyDescent="0.2">
      <c r="A556" s="594">
        <v>552</v>
      </c>
      <c r="B556" s="546"/>
      <c r="C556" s="474"/>
      <c r="D556" s="474"/>
      <c r="E556" s="475"/>
      <c r="F556" s="476"/>
      <c r="G556" s="474"/>
      <c r="H556" s="591"/>
      <c r="I556" s="523"/>
      <c r="J556" s="278" t="str">
        <f t="shared" si="10"/>
        <v/>
      </c>
      <c r="K556" s="268" t="str">
        <f>IF(B556="","",IF(YEAR(B556)='Diário 1º PA'!$Q$1,MONTH(B556)-'Diário 1º PA'!$P$1+1,(YEAR(B556)-'Diário 1º PA'!$Q$1)*12-'Diário 1º PA'!$P$1+1+MONTH(B556)))</f>
        <v/>
      </c>
      <c r="L556" s="517"/>
    </row>
    <row r="557" spans="1:12" x14ac:dyDescent="0.2">
      <c r="A557" s="594">
        <v>553</v>
      </c>
      <c r="B557" s="546"/>
      <c r="C557" s="474"/>
      <c r="D557" s="474"/>
      <c r="E557" s="475"/>
      <c r="F557" s="476"/>
      <c r="G557" s="474"/>
      <c r="H557" s="591"/>
      <c r="I557" s="523"/>
      <c r="J557" s="278" t="str">
        <f t="shared" si="10"/>
        <v/>
      </c>
      <c r="K557" s="268" t="str">
        <f>IF(B557="","",IF(YEAR(B557)='Diário 1º PA'!$Q$1,MONTH(B557)-'Diário 1º PA'!$P$1+1,(YEAR(B557)-'Diário 1º PA'!$Q$1)*12-'Diário 1º PA'!$P$1+1+MONTH(B557)))</f>
        <v/>
      </c>
      <c r="L557" s="517"/>
    </row>
    <row r="558" spans="1:12" x14ac:dyDescent="0.2">
      <c r="A558" s="594">
        <v>554</v>
      </c>
      <c r="B558" s="546"/>
      <c r="C558" s="474"/>
      <c r="D558" s="474"/>
      <c r="E558" s="475"/>
      <c r="F558" s="476"/>
      <c r="G558" s="474"/>
      <c r="H558" s="591"/>
      <c r="I558" s="523"/>
      <c r="J558" s="278" t="str">
        <f t="shared" si="10"/>
        <v/>
      </c>
      <c r="K558" s="268" t="str">
        <f>IF(B558="","",IF(YEAR(B558)='Diário 1º PA'!$Q$1,MONTH(B558)-'Diário 1º PA'!$P$1+1,(YEAR(B558)-'Diário 1º PA'!$Q$1)*12-'Diário 1º PA'!$P$1+1+MONTH(B558)))</f>
        <v/>
      </c>
      <c r="L558" s="517"/>
    </row>
    <row r="559" spans="1:12" x14ac:dyDescent="0.2">
      <c r="A559" s="594">
        <v>555</v>
      </c>
      <c r="B559" s="546"/>
      <c r="C559" s="474"/>
      <c r="D559" s="474"/>
      <c r="E559" s="475"/>
      <c r="F559" s="476"/>
      <c r="G559" s="474"/>
      <c r="H559" s="591"/>
      <c r="I559" s="523"/>
      <c r="J559" s="278" t="str">
        <f t="shared" si="10"/>
        <v/>
      </c>
      <c r="K559" s="268" t="str">
        <f>IF(B559="","",IF(YEAR(B559)='Diário 1º PA'!$Q$1,MONTH(B559)-'Diário 1º PA'!$P$1+1,(YEAR(B559)-'Diário 1º PA'!$Q$1)*12-'Diário 1º PA'!$P$1+1+MONTH(B559)))</f>
        <v/>
      </c>
      <c r="L559" s="517"/>
    </row>
    <row r="560" spans="1:12" x14ac:dyDescent="0.2">
      <c r="A560" s="594">
        <v>556</v>
      </c>
      <c r="B560" s="546"/>
      <c r="C560" s="474"/>
      <c r="D560" s="474"/>
      <c r="E560" s="475"/>
      <c r="F560" s="476"/>
      <c r="G560" s="474"/>
      <c r="H560" s="591"/>
      <c r="I560" s="523"/>
      <c r="J560" s="278" t="str">
        <f t="shared" si="10"/>
        <v/>
      </c>
      <c r="K560" s="268" t="str">
        <f>IF(B560="","",IF(YEAR(B560)='Diário 1º PA'!$Q$1,MONTH(B560)-'Diário 1º PA'!$P$1+1,(YEAR(B560)-'Diário 1º PA'!$Q$1)*12-'Diário 1º PA'!$P$1+1+MONTH(B560)))</f>
        <v/>
      </c>
      <c r="L560" s="517"/>
    </row>
    <row r="561" spans="1:12" x14ac:dyDescent="0.2">
      <c r="A561" s="594">
        <v>557</v>
      </c>
      <c r="B561" s="546"/>
      <c r="C561" s="474"/>
      <c r="D561" s="474"/>
      <c r="E561" s="475"/>
      <c r="F561" s="476"/>
      <c r="G561" s="474"/>
      <c r="H561" s="591"/>
      <c r="I561" s="523"/>
      <c r="J561" s="278" t="str">
        <f t="shared" si="10"/>
        <v/>
      </c>
      <c r="K561" s="268" t="str">
        <f>IF(B561="","",IF(YEAR(B561)='Diário 1º PA'!$Q$1,MONTH(B561)-'Diário 1º PA'!$P$1+1,(YEAR(B561)-'Diário 1º PA'!$Q$1)*12-'Diário 1º PA'!$P$1+1+MONTH(B561)))</f>
        <v/>
      </c>
      <c r="L561" s="517"/>
    </row>
    <row r="562" spans="1:12" x14ac:dyDescent="0.2">
      <c r="A562" s="594">
        <v>558</v>
      </c>
      <c r="B562" s="546"/>
      <c r="C562" s="474"/>
      <c r="D562" s="474"/>
      <c r="E562" s="475"/>
      <c r="F562" s="476"/>
      <c r="G562" s="474"/>
      <c r="H562" s="591"/>
      <c r="I562" s="523"/>
      <c r="J562" s="278" t="str">
        <f t="shared" si="10"/>
        <v/>
      </c>
      <c r="K562" s="268" t="str">
        <f>IF(B562="","",IF(YEAR(B562)='Diário 1º PA'!$Q$1,MONTH(B562)-'Diário 1º PA'!$P$1+1,(YEAR(B562)-'Diário 1º PA'!$Q$1)*12-'Diário 1º PA'!$P$1+1+MONTH(B562)))</f>
        <v/>
      </c>
      <c r="L562" s="517"/>
    </row>
    <row r="563" spans="1:12" x14ac:dyDescent="0.2">
      <c r="A563" s="594">
        <v>559</v>
      </c>
      <c r="B563" s="546"/>
      <c r="C563" s="474"/>
      <c r="D563" s="474"/>
      <c r="E563" s="475"/>
      <c r="F563" s="476"/>
      <c r="G563" s="474"/>
      <c r="H563" s="591"/>
      <c r="I563" s="523"/>
      <c r="J563" s="278" t="str">
        <f t="shared" si="10"/>
        <v/>
      </c>
      <c r="K563" s="268" t="str">
        <f>IF(B563="","",IF(YEAR(B563)='Diário 1º PA'!$Q$1,MONTH(B563)-'Diário 1º PA'!$P$1+1,(YEAR(B563)-'Diário 1º PA'!$Q$1)*12-'Diário 1º PA'!$P$1+1+MONTH(B563)))</f>
        <v/>
      </c>
      <c r="L563" s="517"/>
    </row>
    <row r="564" spans="1:12" x14ac:dyDescent="0.2">
      <c r="A564" s="594">
        <v>560</v>
      </c>
      <c r="B564" s="546"/>
      <c r="C564" s="474"/>
      <c r="D564" s="474"/>
      <c r="E564" s="475"/>
      <c r="F564" s="476"/>
      <c r="G564" s="474"/>
      <c r="H564" s="591"/>
      <c r="I564" s="523"/>
      <c r="J564" s="278" t="str">
        <f t="shared" si="10"/>
        <v/>
      </c>
      <c r="K564" s="268" t="str">
        <f>IF(B564="","",IF(YEAR(B564)='Diário 1º PA'!$Q$1,MONTH(B564)-'Diário 1º PA'!$P$1+1,(YEAR(B564)-'Diário 1º PA'!$Q$1)*12-'Diário 1º PA'!$P$1+1+MONTH(B564)))</f>
        <v/>
      </c>
      <c r="L564" s="517"/>
    </row>
    <row r="565" spans="1:12" x14ac:dyDescent="0.2">
      <c r="A565" s="594">
        <v>561</v>
      </c>
      <c r="B565" s="546"/>
      <c r="C565" s="474"/>
      <c r="D565" s="474"/>
      <c r="E565" s="475"/>
      <c r="F565" s="476"/>
      <c r="G565" s="474"/>
      <c r="H565" s="591"/>
      <c r="I565" s="523"/>
      <c r="J565" s="278" t="str">
        <f t="shared" si="10"/>
        <v/>
      </c>
      <c r="K565" s="268" t="str">
        <f>IF(B565="","",IF(YEAR(B565)='Diário 1º PA'!$Q$1,MONTH(B565)-'Diário 1º PA'!$P$1+1,(YEAR(B565)-'Diário 1º PA'!$Q$1)*12-'Diário 1º PA'!$P$1+1+MONTH(B565)))</f>
        <v/>
      </c>
      <c r="L565" s="517"/>
    </row>
    <row r="566" spans="1:12" x14ac:dyDescent="0.2">
      <c r="A566" s="594">
        <v>562</v>
      </c>
      <c r="B566" s="546"/>
      <c r="C566" s="474"/>
      <c r="D566" s="474"/>
      <c r="E566" s="475"/>
      <c r="F566" s="476"/>
      <c r="G566" s="474"/>
      <c r="H566" s="591"/>
      <c r="I566" s="523"/>
      <c r="J566" s="278" t="str">
        <f t="shared" si="10"/>
        <v/>
      </c>
      <c r="K566" s="268" t="str">
        <f>IF(B566="","",IF(YEAR(B566)='Diário 1º PA'!$Q$1,MONTH(B566)-'Diário 1º PA'!$P$1+1,(YEAR(B566)-'Diário 1º PA'!$Q$1)*12-'Diário 1º PA'!$P$1+1+MONTH(B566)))</f>
        <v/>
      </c>
      <c r="L566" s="517"/>
    </row>
    <row r="567" spans="1:12" x14ac:dyDescent="0.2">
      <c r="A567" s="594">
        <v>563</v>
      </c>
      <c r="B567" s="546"/>
      <c r="C567" s="474"/>
      <c r="D567" s="474"/>
      <c r="E567" s="475"/>
      <c r="F567" s="476"/>
      <c r="G567" s="474"/>
      <c r="H567" s="591"/>
      <c r="I567" s="523"/>
      <c r="J567" s="278" t="str">
        <f t="shared" si="10"/>
        <v/>
      </c>
      <c r="K567" s="268" t="str">
        <f>IF(B567="","",IF(YEAR(B567)='Diário 1º PA'!$Q$1,MONTH(B567)-'Diário 1º PA'!$P$1+1,(YEAR(B567)-'Diário 1º PA'!$Q$1)*12-'Diário 1º PA'!$P$1+1+MONTH(B567)))</f>
        <v/>
      </c>
      <c r="L567" s="517"/>
    </row>
    <row r="568" spans="1:12" x14ac:dyDescent="0.2">
      <c r="A568" s="594">
        <v>564</v>
      </c>
      <c r="B568" s="546"/>
      <c r="C568" s="474"/>
      <c r="D568" s="474"/>
      <c r="E568" s="475"/>
      <c r="F568" s="476"/>
      <c r="G568" s="474"/>
      <c r="H568" s="591"/>
      <c r="I568" s="523"/>
      <c r="J568" s="278" t="str">
        <f t="shared" si="10"/>
        <v/>
      </c>
      <c r="K568" s="268" t="str">
        <f>IF(B568="","",IF(YEAR(B568)='Diário 1º PA'!$Q$1,MONTH(B568)-'Diário 1º PA'!$P$1+1,(YEAR(B568)-'Diário 1º PA'!$Q$1)*12-'Diário 1º PA'!$P$1+1+MONTH(B568)))</f>
        <v/>
      </c>
      <c r="L568" s="517"/>
    </row>
    <row r="569" spans="1:12" x14ac:dyDescent="0.2">
      <c r="A569" s="594">
        <v>565</v>
      </c>
      <c r="B569" s="546"/>
      <c r="C569" s="474"/>
      <c r="D569" s="474"/>
      <c r="E569" s="475"/>
      <c r="F569" s="476"/>
      <c r="G569" s="474"/>
      <c r="H569" s="591"/>
      <c r="I569" s="523"/>
      <c r="J569" s="278" t="str">
        <f t="shared" si="10"/>
        <v/>
      </c>
      <c r="K569" s="268" t="str">
        <f>IF(B569="","",IF(YEAR(B569)='Diário 1º PA'!$Q$1,MONTH(B569)-'Diário 1º PA'!$P$1+1,(YEAR(B569)-'Diário 1º PA'!$Q$1)*12-'Diário 1º PA'!$P$1+1+MONTH(B569)))</f>
        <v/>
      </c>
      <c r="L569" s="517"/>
    </row>
    <row r="570" spans="1:12" x14ac:dyDescent="0.2">
      <c r="A570" s="594">
        <v>566</v>
      </c>
      <c r="B570" s="546"/>
      <c r="C570" s="474"/>
      <c r="D570" s="474"/>
      <c r="E570" s="475"/>
      <c r="F570" s="476"/>
      <c r="G570" s="474"/>
      <c r="H570" s="591"/>
      <c r="I570" s="523"/>
      <c r="J570" s="278" t="str">
        <f t="shared" si="10"/>
        <v/>
      </c>
      <c r="K570" s="268" t="str">
        <f>IF(B570="","",IF(YEAR(B570)='Diário 1º PA'!$Q$1,MONTH(B570)-'Diário 1º PA'!$P$1+1,(YEAR(B570)-'Diário 1º PA'!$Q$1)*12-'Diário 1º PA'!$P$1+1+MONTH(B570)))</f>
        <v/>
      </c>
      <c r="L570" s="517"/>
    </row>
    <row r="571" spans="1:12" x14ac:dyDescent="0.2">
      <c r="A571" s="594">
        <v>567</v>
      </c>
      <c r="B571" s="546"/>
      <c r="C571" s="474"/>
      <c r="D571" s="474"/>
      <c r="E571" s="475"/>
      <c r="F571" s="476"/>
      <c r="G571" s="474"/>
      <c r="H571" s="591"/>
      <c r="I571" s="523"/>
      <c r="J571" s="278" t="str">
        <f t="shared" si="10"/>
        <v/>
      </c>
      <c r="K571" s="268" t="str">
        <f>IF(B571="","",IF(YEAR(B571)='Diário 1º PA'!$Q$1,MONTH(B571)-'Diário 1º PA'!$P$1+1,(YEAR(B571)-'Diário 1º PA'!$Q$1)*12-'Diário 1º PA'!$P$1+1+MONTH(B571)))</f>
        <v/>
      </c>
      <c r="L571" s="517"/>
    </row>
    <row r="572" spans="1:12" x14ac:dyDescent="0.2">
      <c r="A572" s="594">
        <v>568</v>
      </c>
      <c r="B572" s="546"/>
      <c r="C572" s="474"/>
      <c r="D572" s="474"/>
      <c r="E572" s="475"/>
      <c r="F572" s="476"/>
      <c r="G572" s="474"/>
      <c r="H572" s="591"/>
      <c r="I572" s="523"/>
      <c r="J572" s="278" t="str">
        <f t="shared" si="10"/>
        <v/>
      </c>
      <c r="K572" s="268" t="str">
        <f>IF(B572="","",IF(YEAR(B572)='Diário 1º PA'!$Q$1,MONTH(B572)-'Diário 1º PA'!$P$1+1,(YEAR(B572)-'Diário 1º PA'!$Q$1)*12-'Diário 1º PA'!$P$1+1+MONTH(B572)))</f>
        <v/>
      </c>
      <c r="L572" s="517"/>
    </row>
    <row r="573" spans="1:12" x14ac:dyDescent="0.2">
      <c r="A573" s="594">
        <v>569</v>
      </c>
      <c r="B573" s="546"/>
      <c r="C573" s="474"/>
      <c r="D573" s="474"/>
      <c r="E573" s="475"/>
      <c r="F573" s="476"/>
      <c r="G573" s="474"/>
      <c r="H573" s="591"/>
      <c r="I573" s="523"/>
      <c r="J573" s="278" t="str">
        <f t="shared" si="10"/>
        <v/>
      </c>
      <c r="K573" s="268" t="str">
        <f>IF(B573="","",IF(YEAR(B573)='Diário 1º PA'!$Q$1,MONTH(B573)-'Diário 1º PA'!$P$1+1,(YEAR(B573)-'Diário 1º PA'!$Q$1)*12-'Diário 1º PA'!$P$1+1+MONTH(B573)))</f>
        <v/>
      </c>
      <c r="L573" s="517"/>
    </row>
    <row r="574" spans="1:12" x14ac:dyDescent="0.2">
      <c r="A574" s="594">
        <v>570</v>
      </c>
      <c r="B574" s="546"/>
      <c r="C574" s="474"/>
      <c r="D574" s="474"/>
      <c r="E574" s="475"/>
      <c r="F574" s="476"/>
      <c r="G574" s="474"/>
      <c r="H574" s="591"/>
      <c r="I574" s="523"/>
      <c r="J574" s="278" t="str">
        <f t="shared" si="10"/>
        <v/>
      </c>
      <c r="K574" s="268" t="str">
        <f>IF(B574="","",IF(YEAR(B574)='Diário 1º PA'!$Q$1,MONTH(B574)-'Diário 1º PA'!$P$1+1,(YEAR(B574)-'Diário 1º PA'!$Q$1)*12-'Diário 1º PA'!$P$1+1+MONTH(B574)))</f>
        <v/>
      </c>
      <c r="L574" s="517"/>
    </row>
    <row r="575" spans="1:12" x14ac:dyDescent="0.2">
      <c r="A575" s="594">
        <v>571</v>
      </c>
      <c r="B575" s="546"/>
      <c r="C575" s="474"/>
      <c r="D575" s="474"/>
      <c r="E575" s="475"/>
      <c r="F575" s="476"/>
      <c r="G575" s="474"/>
      <c r="H575" s="591"/>
      <c r="I575" s="523"/>
      <c r="J575" s="278" t="str">
        <f t="shared" si="10"/>
        <v/>
      </c>
      <c r="K575" s="268" t="str">
        <f>IF(B575="","",IF(YEAR(B575)='Diário 1º PA'!$Q$1,MONTH(B575)-'Diário 1º PA'!$P$1+1,(YEAR(B575)-'Diário 1º PA'!$Q$1)*12-'Diário 1º PA'!$P$1+1+MONTH(B575)))</f>
        <v/>
      </c>
      <c r="L575" s="517"/>
    </row>
    <row r="576" spans="1:12" x14ac:dyDescent="0.2">
      <c r="A576" s="594">
        <v>572</v>
      </c>
      <c r="B576" s="546"/>
      <c r="C576" s="474"/>
      <c r="D576" s="474"/>
      <c r="E576" s="475"/>
      <c r="F576" s="476"/>
      <c r="G576" s="474"/>
      <c r="H576" s="591"/>
      <c r="I576" s="523"/>
      <c r="J576" s="278" t="str">
        <f t="shared" si="10"/>
        <v/>
      </c>
      <c r="K576" s="268" t="str">
        <f>IF(B576="","",IF(YEAR(B576)='Diário 1º PA'!$Q$1,MONTH(B576)-'Diário 1º PA'!$P$1+1,(YEAR(B576)-'Diário 1º PA'!$Q$1)*12-'Diário 1º PA'!$P$1+1+MONTH(B576)))</f>
        <v/>
      </c>
      <c r="L576" s="517"/>
    </row>
    <row r="577" spans="1:12" x14ac:dyDescent="0.2">
      <c r="A577" s="594">
        <v>573</v>
      </c>
      <c r="B577" s="546"/>
      <c r="C577" s="474"/>
      <c r="D577" s="474"/>
      <c r="E577" s="475"/>
      <c r="F577" s="476"/>
      <c r="G577" s="474"/>
      <c r="H577" s="591"/>
      <c r="I577" s="523"/>
      <c r="J577" s="278" t="str">
        <f t="shared" si="10"/>
        <v/>
      </c>
      <c r="K577" s="268" t="str">
        <f>IF(B577="","",IF(YEAR(B577)='Diário 1º PA'!$Q$1,MONTH(B577)-'Diário 1º PA'!$P$1+1,(YEAR(B577)-'Diário 1º PA'!$Q$1)*12-'Diário 1º PA'!$P$1+1+MONTH(B577)))</f>
        <v/>
      </c>
      <c r="L577" s="517"/>
    </row>
    <row r="578" spans="1:12" x14ac:dyDescent="0.2">
      <c r="A578" s="594">
        <v>574</v>
      </c>
      <c r="B578" s="546"/>
      <c r="C578" s="474"/>
      <c r="D578" s="474"/>
      <c r="E578" s="475"/>
      <c r="F578" s="476"/>
      <c r="G578" s="474"/>
      <c r="H578" s="591"/>
      <c r="I578" s="523"/>
      <c r="J578" s="278" t="str">
        <f t="shared" si="10"/>
        <v/>
      </c>
      <c r="K578" s="268" t="str">
        <f>IF(B578="","",IF(YEAR(B578)='Diário 1º PA'!$Q$1,MONTH(B578)-'Diário 1º PA'!$P$1+1,(YEAR(B578)-'Diário 1º PA'!$Q$1)*12-'Diário 1º PA'!$P$1+1+MONTH(B578)))</f>
        <v/>
      </c>
      <c r="L578" s="517"/>
    </row>
    <row r="579" spans="1:12" x14ac:dyDescent="0.2">
      <c r="A579" s="594">
        <v>575</v>
      </c>
      <c r="B579" s="546"/>
      <c r="C579" s="474"/>
      <c r="D579" s="474"/>
      <c r="E579" s="475"/>
      <c r="F579" s="476"/>
      <c r="G579" s="474"/>
      <c r="H579" s="591"/>
      <c r="I579" s="523"/>
      <c r="J579" s="278" t="str">
        <f t="shared" si="10"/>
        <v/>
      </c>
      <c r="K579" s="268" t="str">
        <f>IF(B579="","",IF(YEAR(B579)='Diário 1º PA'!$Q$1,MONTH(B579)-'Diário 1º PA'!$P$1+1,(YEAR(B579)-'Diário 1º PA'!$Q$1)*12-'Diário 1º PA'!$P$1+1+MONTH(B579)))</f>
        <v/>
      </c>
      <c r="L579" s="517"/>
    </row>
    <row r="580" spans="1:12" x14ac:dyDescent="0.2">
      <c r="A580" s="594">
        <v>576</v>
      </c>
      <c r="B580" s="546"/>
      <c r="C580" s="474"/>
      <c r="D580" s="474"/>
      <c r="E580" s="475"/>
      <c r="F580" s="476"/>
      <c r="G580" s="474"/>
      <c r="H580" s="591"/>
      <c r="I580" s="523"/>
      <c r="J580" s="278" t="str">
        <f t="shared" si="10"/>
        <v/>
      </c>
      <c r="K580" s="268" t="str">
        <f>IF(B580="","",IF(YEAR(B580)='Diário 1º PA'!$Q$1,MONTH(B580)-'Diário 1º PA'!$P$1+1,(YEAR(B580)-'Diário 1º PA'!$Q$1)*12-'Diário 1º PA'!$P$1+1+MONTH(B580)))</f>
        <v/>
      </c>
      <c r="L580" s="517"/>
    </row>
    <row r="581" spans="1:12" x14ac:dyDescent="0.2">
      <c r="A581" s="594">
        <v>577</v>
      </c>
      <c r="B581" s="546"/>
      <c r="C581" s="474"/>
      <c r="D581" s="474"/>
      <c r="E581" s="475"/>
      <c r="F581" s="476"/>
      <c r="G581" s="474"/>
      <c r="H581" s="591"/>
      <c r="I581" s="523"/>
      <c r="J581" s="278" t="str">
        <f t="shared" si="10"/>
        <v/>
      </c>
      <c r="K581" s="268" t="str">
        <f>IF(B581="","",IF(YEAR(B581)='Diário 1º PA'!$Q$1,MONTH(B581)-'Diário 1º PA'!$P$1+1,(YEAR(B581)-'Diário 1º PA'!$Q$1)*12-'Diário 1º PA'!$P$1+1+MONTH(B581)))</f>
        <v/>
      </c>
      <c r="L581" s="517"/>
    </row>
    <row r="582" spans="1:12" x14ac:dyDescent="0.2">
      <c r="A582" s="594">
        <v>578</v>
      </c>
      <c r="B582" s="546"/>
      <c r="C582" s="474"/>
      <c r="D582" s="474"/>
      <c r="E582" s="475"/>
      <c r="F582" s="476"/>
      <c r="G582" s="474"/>
      <c r="H582" s="591"/>
      <c r="I582" s="523"/>
      <c r="J582" s="278" t="str">
        <f t="shared" si="10"/>
        <v/>
      </c>
      <c r="K582" s="268" t="str">
        <f>IF(B582="","",IF(YEAR(B582)='Diário 1º PA'!$Q$1,MONTH(B582)-'Diário 1º PA'!$P$1+1,(YEAR(B582)-'Diário 1º PA'!$Q$1)*12-'Diário 1º PA'!$P$1+1+MONTH(B582)))</f>
        <v/>
      </c>
      <c r="L582" s="517"/>
    </row>
    <row r="583" spans="1:12" x14ac:dyDescent="0.2">
      <c r="A583" s="594">
        <v>579</v>
      </c>
      <c r="B583" s="546"/>
      <c r="C583" s="474"/>
      <c r="D583" s="474"/>
      <c r="E583" s="475"/>
      <c r="F583" s="476"/>
      <c r="G583" s="474"/>
      <c r="H583" s="591"/>
      <c r="I583" s="523"/>
      <c r="J583" s="278" t="str">
        <f t="shared" si="10"/>
        <v/>
      </c>
      <c r="K583" s="268" t="str">
        <f>IF(B583="","",IF(YEAR(B583)='Diário 1º PA'!$Q$1,MONTH(B583)-'Diário 1º PA'!$P$1+1,(YEAR(B583)-'Diário 1º PA'!$Q$1)*12-'Diário 1º PA'!$P$1+1+MONTH(B583)))</f>
        <v/>
      </c>
      <c r="L583" s="517"/>
    </row>
    <row r="584" spans="1:12" x14ac:dyDescent="0.2">
      <c r="A584" s="594">
        <v>580</v>
      </c>
      <c r="B584" s="546"/>
      <c r="C584" s="474"/>
      <c r="D584" s="474"/>
      <c r="E584" s="475"/>
      <c r="F584" s="476"/>
      <c r="G584" s="474"/>
      <c r="H584" s="591"/>
      <c r="I584" s="523"/>
      <c r="J584" s="278" t="str">
        <f t="shared" si="10"/>
        <v/>
      </c>
      <c r="K584" s="268" t="str">
        <f>IF(B584="","",IF(YEAR(B584)='Diário 1º PA'!$Q$1,MONTH(B584)-'Diário 1º PA'!$P$1+1,(YEAR(B584)-'Diário 1º PA'!$Q$1)*12-'Diário 1º PA'!$P$1+1+MONTH(B584)))</f>
        <v/>
      </c>
      <c r="L584" s="517"/>
    </row>
    <row r="585" spans="1:12" x14ac:dyDescent="0.2">
      <c r="A585" s="594">
        <v>581</v>
      </c>
      <c r="B585" s="546"/>
      <c r="C585" s="474"/>
      <c r="D585" s="474"/>
      <c r="E585" s="475"/>
      <c r="F585" s="476"/>
      <c r="G585" s="474"/>
      <c r="H585" s="591"/>
      <c r="I585" s="523"/>
      <c r="J585" s="278" t="str">
        <f t="shared" si="10"/>
        <v/>
      </c>
      <c r="K585" s="268" t="str">
        <f>IF(B585="","",IF(YEAR(B585)='Diário 1º PA'!$Q$1,MONTH(B585)-'Diário 1º PA'!$P$1+1,(YEAR(B585)-'Diário 1º PA'!$Q$1)*12-'Diário 1º PA'!$P$1+1+MONTH(B585)))</f>
        <v/>
      </c>
      <c r="L585" s="517"/>
    </row>
    <row r="586" spans="1:12" x14ac:dyDescent="0.2">
      <c r="A586" s="594">
        <v>582</v>
      </c>
      <c r="B586" s="546"/>
      <c r="C586" s="474"/>
      <c r="D586" s="474"/>
      <c r="E586" s="475"/>
      <c r="F586" s="476"/>
      <c r="G586" s="474"/>
      <c r="H586" s="591"/>
      <c r="I586" s="523"/>
      <c r="J586" s="278" t="str">
        <f t="shared" si="10"/>
        <v/>
      </c>
      <c r="K586" s="268" t="str">
        <f>IF(B586="","",IF(YEAR(B586)='Diário 1º PA'!$Q$1,MONTH(B586)-'Diário 1º PA'!$P$1+1,(YEAR(B586)-'Diário 1º PA'!$Q$1)*12-'Diário 1º PA'!$P$1+1+MONTH(B586)))</f>
        <v/>
      </c>
      <c r="L586" s="517"/>
    </row>
    <row r="587" spans="1:12" x14ac:dyDescent="0.2">
      <c r="A587" s="594">
        <v>583</v>
      </c>
      <c r="B587" s="546"/>
      <c r="C587" s="474"/>
      <c r="D587" s="474"/>
      <c r="E587" s="475"/>
      <c r="F587" s="476"/>
      <c r="G587" s="474"/>
      <c r="H587" s="591"/>
      <c r="I587" s="523"/>
      <c r="J587" s="278" t="str">
        <f t="shared" si="10"/>
        <v/>
      </c>
      <c r="K587" s="268" t="str">
        <f>IF(B587="","",IF(YEAR(B587)='Diário 1º PA'!$Q$1,MONTH(B587)-'Diário 1º PA'!$P$1+1,(YEAR(B587)-'Diário 1º PA'!$Q$1)*12-'Diário 1º PA'!$P$1+1+MONTH(B587)))</f>
        <v/>
      </c>
      <c r="L587" s="517"/>
    </row>
    <row r="588" spans="1:12" x14ac:dyDescent="0.2">
      <c r="A588" s="594">
        <v>584</v>
      </c>
      <c r="B588" s="546"/>
      <c r="C588" s="474"/>
      <c r="D588" s="474"/>
      <c r="E588" s="475"/>
      <c r="F588" s="476"/>
      <c r="G588" s="474"/>
      <c r="H588" s="591"/>
      <c r="I588" s="523"/>
      <c r="J588" s="278" t="str">
        <f t="shared" si="10"/>
        <v/>
      </c>
      <c r="K588" s="268" t="str">
        <f>IF(B588="","",IF(YEAR(B588)='Diário 1º PA'!$Q$1,MONTH(B588)-'Diário 1º PA'!$P$1+1,(YEAR(B588)-'Diário 1º PA'!$Q$1)*12-'Diário 1º PA'!$P$1+1+MONTH(B588)))</f>
        <v/>
      </c>
      <c r="L588" s="517"/>
    </row>
    <row r="589" spans="1:12" x14ac:dyDescent="0.2">
      <c r="A589" s="594">
        <v>585</v>
      </c>
      <c r="B589" s="546"/>
      <c r="C589" s="474"/>
      <c r="D589" s="474"/>
      <c r="E589" s="475"/>
      <c r="F589" s="476"/>
      <c r="G589" s="474"/>
      <c r="H589" s="591"/>
      <c r="I589" s="523"/>
      <c r="J589" s="278" t="str">
        <f t="shared" si="10"/>
        <v/>
      </c>
      <c r="K589" s="268" t="str">
        <f>IF(B589="","",IF(YEAR(B589)='Diário 1º PA'!$Q$1,MONTH(B589)-'Diário 1º PA'!$P$1+1,(YEAR(B589)-'Diário 1º PA'!$Q$1)*12-'Diário 1º PA'!$P$1+1+MONTH(B589)))</f>
        <v/>
      </c>
      <c r="L589" s="517"/>
    </row>
    <row r="590" spans="1:12" x14ac:dyDescent="0.2">
      <c r="A590" s="594">
        <v>586</v>
      </c>
      <c r="B590" s="546"/>
      <c r="C590" s="474"/>
      <c r="D590" s="474"/>
      <c r="E590" s="475"/>
      <c r="F590" s="476"/>
      <c r="G590" s="474"/>
      <c r="H590" s="591"/>
      <c r="I590" s="523"/>
      <c r="J590" s="278" t="str">
        <f t="shared" si="10"/>
        <v/>
      </c>
      <c r="K590" s="268" t="str">
        <f>IF(B590="","",IF(YEAR(B590)='Diário 1º PA'!$Q$1,MONTH(B590)-'Diário 1º PA'!$P$1+1,(YEAR(B590)-'Diário 1º PA'!$Q$1)*12-'Diário 1º PA'!$P$1+1+MONTH(B590)))</f>
        <v/>
      </c>
      <c r="L590" s="517"/>
    </row>
    <row r="591" spans="1:12" x14ac:dyDescent="0.2">
      <c r="A591" s="594">
        <v>587</v>
      </c>
      <c r="B591" s="546"/>
      <c r="C591" s="474"/>
      <c r="D591" s="474"/>
      <c r="E591" s="475"/>
      <c r="F591" s="476"/>
      <c r="G591" s="474"/>
      <c r="H591" s="591"/>
      <c r="I591" s="523"/>
      <c r="J591" s="278" t="str">
        <f t="shared" si="10"/>
        <v/>
      </c>
      <c r="K591" s="268" t="str">
        <f>IF(B591="","",IF(YEAR(B591)='Diário 1º PA'!$Q$1,MONTH(B591)-'Diário 1º PA'!$P$1+1,(YEAR(B591)-'Diário 1º PA'!$Q$1)*12-'Diário 1º PA'!$P$1+1+MONTH(B591)))</f>
        <v/>
      </c>
      <c r="L591" s="517"/>
    </row>
    <row r="592" spans="1:12" x14ac:dyDescent="0.2">
      <c r="A592" s="594">
        <v>588</v>
      </c>
      <c r="B592" s="546"/>
      <c r="C592" s="474"/>
      <c r="D592" s="474"/>
      <c r="E592" s="475"/>
      <c r="F592" s="476"/>
      <c r="G592" s="474"/>
      <c r="H592" s="591"/>
      <c r="I592" s="523"/>
      <c r="J592" s="278" t="str">
        <f t="shared" si="10"/>
        <v/>
      </c>
      <c r="K592" s="268" t="str">
        <f>IF(B592="","",IF(YEAR(B592)='Diário 1º PA'!$Q$1,MONTH(B592)-'Diário 1º PA'!$P$1+1,(YEAR(B592)-'Diário 1º PA'!$Q$1)*12-'Diário 1º PA'!$P$1+1+MONTH(B592)))</f>
        <v/>
      </c>
      <c r="L592" s="517"/>
    </row>
    <row r="593" spans="1:12" x14ac:dyDescent="0.2">
      <c r="A593" s="594">
        <v>589</v>
      </c>
      <c r="B593" s="546"/>
      <c r="C593" s="474"/>
      <c r="D593" s="474"/>
      <c r="E593" s="475"/>
      <c r="F593" s="476"/>
      <c r="G593" s="474"/>
      <c r="H593" s="591"/>
      <c r="I593" s="523"/>
      <c r="J593" s="278" t="str">
        <f t="shared" si="10"/>
        <v/>
      </c>
      <c r="K593" s="268" t="str">
        <f>IF(B593="","",IF(YEAR(B593)='Diário 1º PA'!$Q$1,MONTH(B593)-'Diário 1º PA'!$P$1+1,(YEAR(B593)-'Diário 1º PA'!$Q$1)*12-'Diário 1º PA'!$P$1+1+MONTH(B593)))</f>
        <v/>
      </c>
      <c r="L593" s="517"/>
    </row>
    <row r="594" spans="1:12" x14ac:dyDescent="0.2">
      <c r="A594" s="594">
        <v>590</v>
      </c>
      <c r="B594" s="546"/>
      <c r="C594" s="474"/>
      <c r="D594" s="474"/>
      <c r="E594" s="475"/>
      <c r="F594" s="476"/>
      <c r="G594" s="474"/>
      <c r="H594" s="591"/>
      <c r="I594" s="523"/>
      <c r="J594" s="278" t="str">
        <f t="shared" si="10"/>
        <v/>
      </c>
      <c r="K594" s="268" t="str">
        <f>IF(B594="","",IF(YEAR(B594)='Diário 1º PA'!$Q$1,MONTH(B594)-'Diário 1º PA'!$P$1+1,(YEAR(B594)-'Diário 1º PA'!$Q$1)*12-'Diário 1º PA'!$P$1+1+MONTH(B594)))</f>
        <v/>
      </c>
      <c r="L594" s="517"/>
    </row>
    <row r="595" spans="1:12" x14ac:dyDescent="0.2">
      <c r="A595" s="594">
        <v>591</v>
      </c>
      <c r="B595" s="546"/>
      <c r="C595" s="474"/>
      <c r="D595" s="474"/>
      <c r="E595" s="475"/>
      <c r="F595" s="476"/>
      <c r="G595" s="474"/>
      <c r="H595" s="591"/>
      <c r="I595" s="523"/>
      <c r="J595" s="278" t="str">
        <f t="shared" si="10"/>
        <v/>
      </c>
      <c r="K595" s="268" t="str">
        <f>IF(B595="","",IF(YEAR(B595)='Diário 1º PA'!$Q$1,MONTH(B595)-'Diário 1º PA'!$P$1+1,(YEAR(B595)-'Diário 1º PA'!$Q$1)*12-'Diário 1º PA'!$P$1+1+MONTH(B595)))</f>
        <v/>
      </c>
      <c r="L595" s="517"/>
    </row>
    <row r="596" spans="1:12" x14ac:dyDescent="0.2">
      <c r="A596" s="594">
        <v>592</v>
      </c>
      <c r="B596" s="546"/>
      <c r="C596" s="474"/>
      <c r="D596" s="474"/>
      <c r="E596" s="475"/>
      <c r="F596" s="476"/>
      <c r="G596" s="474"/>
      <c r="H596" s="591"/>
      <c r="I596" s="523"/>
      <c r="J596" s="278" t="str">
        <f t="shared" ref="J596:J659" si="11">SUBSTITUTE(C596," ","_")</f>
        <v/>
      </c>
      <c r="K596" s="268" t="str">
        <f>IF(B596="","",IF(YEAR(B596)='Diário 1º PA'!$Q$1,MONTH(B596)-'Diário 1º PA'!$P$1+1,(YEAR(B596)-'Diário 1º PA'!$Q$1)*12-'Diário 1º PA'!$P$1+1+MONTH(B596)))</f>
        <v/>
      </c>
      <c r="L596" s="517"/>
    </row>
    <row r="597" spans="1:12" x14ac:dyDescent="0.2">
      <c r="A597" s="594">
        <v>593</v>
      </c>
      <c r="B597" s="546"/>
      <c r="C597" s="474"/>
      <c r="D597" s="474"/>
      <c r="E597" s="475"/>
      <c r="F597" s="476"/>
      <c r="G597" s="474"/>
      <c r="H597" s="591"/>
      <c r="I597" s="523"/>
      <c r="J597" s="278" t="str">
        <f t="shared" si="11"/>
        <v/>
      </c>
      <c r="K597" s="268" t="str">
        <f>IF(B597="","",IF(YEAR(B597)='Diário 1º PA'!$Q$1,MONTH(B597)-'Diário 1º PA'!$P$1+1,(YEAR(B597)-'Diário 1º PA'!$Q$1)*12-'Diário 1º PA'!$P$1+1+MONTH(B597)))</f>
        <v/>
      </c>
      <c r="L597" s="517"/>
    </row>
    <row r="598" spans="1:12" x14ac:dyDescent="0.2">
      <c r="A598" s="594">
        <v>594</v>
      </c>
      <c r="B598" s="546"/>
      <c r="C598" s="474"/>
      <c r="D598" s="474"/>
      <c r="E598" s="475"/>
      <c r="F598" s="476"/>
      <c r="G598" s="474"/>
      <c r="H598" s="591"/>
      <c r="I598" s="523"/>
      <c r="J598" s="278" t="str">
        <f t="shared" si="11"/>
        <v/>
      </c>
      <c r="K598" s="268" t="str">
        <f>IF(B598="","",IF(YEAR(B598)='Diário 1º PA'!$Q$1,MONTH(B598)-'Diário 1º PA'!$P$1+1,(YEAR(B598)-'Diário 1º PA'!$Q$1)*12-'Diário 1º PA'!$P$1+1+MONTH(B598)))</f>
        <v/>
      </c>
      <c r="L598" s="517"/>
    </row>
    <row r="599" spans="1:12" x14ac:dyDescent="0.2">
      <c r="A599" s="594">
        <v>595</v>
      </c>
      <c r="B599" s="546"/>
      <c r="C599" s="474"/>
      <c r="D599" s="474"/>
      <c r="E599" s="475"/>
      <c r="F599" s="476"/>
      <c r="G599" s="474"/>
      <c r="H599" s="591"/>
      <c r="I599" s="523"/>
      <c r="J599" s="278" t="str">
        <f t="shared" si="11"/>
        <v/>
      </c>
      <c r="K599" s="268" t="str">
        <f>IF(B599="","",IF(YEAR(B599)='Diário 1º PA'!$Q$1,MONTH(B599)-'Diário 1º PA'!$P$1+1,(YEAR(B599)-'Diário 1º PA'!$Q$1)*12-'Diário 1º PA'!$P$1+1+MONTH(B599)))</f>
        <v/>
      </c>
      <c r="L599" s="517"/>
    </row>
    <row r="600" spans="1:12" x14ac:dyDescent="0.2">
      <c r="A600" s="594">
        <v>596</v>
      </c>
      <c r="B600" s="546"/>
      <c r="C600" s="474"/>
      <c r="D600" s="474"/>
      <c r="E600" s="475"/>
      <c r="F600" s="476"/>
      <c r="G600" s="474"/>
      <c r="H600" s="591"/>
      <c r="I600" s="523"/>
      <c r="J600" s="278" t="str">
        <f t="shared" si="11"/>
        <v/>
      </c>
      <c r="K600" s="268" t="str">
        <f>IF(B600="","",IF(YEAR(B600)='Diário 1º PA'!$Q$1,MONTH(B600)-'Diário 1º PA'!$P$1+1,(YEAR(B600)-'Diário 1º PA'!$Q$1)*12-'Diário 1º PA'!$P$1+1+MONTH(B600)))</f>
        <v/>
      </c>
      <c r="L600" s="517"/>
    </row>
    <row r="601" spans="1:12" x14ac:dyDescent="0.2">
      <c r="A601" s="594">
        <v>597</v>
      </c>
      <c r="B601" s="546"/>
      <c r="C601" s="474"/>
      <c r="D601" s="474"/>
      <c r="E601" s="475"/>
      <c r="F601" s="476"/>
      <c r="G601" s="474"/>
      <c r="H601" s="591"/>
      <c r="I601" s="523"/>
      <c r="J601" s="278" t="str">
        <f t="shared" si="11"/>
        <v/>
      </c>
      <c r="K601" s="268" t="str">
        <f>IF(B601="","",IF(YEAR(B601)='Diário 1º PA'!$Q$1,MONTH(B601)-'Diário 1º PA'!$P$1+1,(YEAR(B601)-'Diário 1º PA'!$Q$1)*12-'Diário 1º PA'!$P$1+1+MONTH(B601)))</f>
        <v/>
      </c>
      <c r="L601" s="517"/>
    </row>
    <row r="602" spans="1:12" x14ac:dyDescent="0.2">
      <c r="A602" s="594">
        <v>598</v>
      </c>
      <c r="B602" s="546"/>
      <c r="C602" s="474"/>
      <c r="D602" s="474"/>
      <c r="E602" s="475"/>
      <c r="F602" s="476"/>
      <c r="G602" s="474"/>
      <c r="H602" s="591"/>
      <c r="I602" s="523"/>
      <c r="J602" s="278" t="str">
        <f t="shared" si="11"/>
        <v/>
      </c>
      <c r="K602" s="268" t="str">
        <f>IF(B602="","",IF(YEAR(B602)='Diário 1º PA'!$Q$1,MONTH(B602)-'Diário 1º PA'!$P$1+1,(YEAR(B602)-'Diário 1º PA'!$Q$1)*12-'Diário 1º PA'!$P$1+1+MONTH(B602)))</f>
        <v/>
      </c>
      <c r="L602" s="517"/>
    </row>
    <row r="603" spans="1:12" x14ac:dyDescent="0.2">
      <c r="A603" s="594">
        <v>599</v>
      </c>
      <c r="B603" s="546"/>
      <c r="C603" s="474"/>
      <c r="D603" s="474"/>
      <c r="E603" s="475"/>
      <c r="F603" s="476"/>
      <c r="G603" s="474"/>
      <c r="H603" s="591"/>
      <c r="I603" s="523"/>
      <c r="J603" s="278" t="str">
        <f t="shared" si="11"/>
        <v/>
      </c>
      <c r="K603" s="268" t="str">
        <f>IF(B603="","",IF(YEAR(B603)='Diário 1º PA'!$Q$1,MONTH(B603)-'Diário 1º PA'!$P$1+1,(YEAR(B603)-'Diário 1º PA'!$Q$1)*12-'Diário 1º PA'!$P$1+1+MONTH(B603)))</f>
        <v/>
      </c>
      <c r="L603" s="517"/>
    </row>
    <row r="604" spans="1:12" x14ac:dyDescent="0.2">
      <c r="A604" s="594">
        <v>600</v>
      </c>
      <c r="B604" s="546"/>
      <c r="C604" s="474"/>
      <c r="D604" s="474"/>
      <c r="E604" s="475"/>
      <c r="F604" s="476"/>
      <c r="G604" s="474"/>
      <c r="H604" s="591"/>
      <c r="I604" s="523"/>
      <c r="J604" s="278" t="str">
        <f t="shared" si="11"/>
        <v/>
      </c>
      <c r="K604" s="268" t="str">
        <f>IF(B604="","",IF(YEAR(B604)='Diário 1º PA'!$Q$1,MONTH(B604)-'Diário 1º PA'!$P$1+1,(YEAR(B604)-'Diário 1º PA'!$Q$1)*12-'Diário 1º PA'!$P$1+1+MONTH(B604)))</f>
        <v/>
      </c>
      <c r="L604" s="517"/>
    </row>
    <row r="605" spans="1:12" x14ac:dyDescent="0.2">
      <c r="A605" s="594">
        <v>601</v>
      </c>
      <c r="B605" s="546"/>
      <c r="C605" s="474"/>
      <c r="D605" s="474"/>
      <c r="E605" s="475"/>
      <c r="F605" s="476"/>
      <c r="G605" s="474"/>
      <c r="H605" s="591"/>
      <c r="I605" s="523"/>
      <c r="J605" s="278" t="str">
        <f t="shared" si="11"/>
        <v/>
      </c>
      <c r="K605" s="268" t="str">
        <f>IF(B605="","",IF(YEAR(B605)='Diário 1º PA'!$Q$1,MONTH(B605)-'Diário 1º PA'!$P$1+1,(YEAR(B605)-'Diário 1º PA'!$Q$1)*12-'Diário 1º PA'!$P$1+1+MONTH(B605)))</f>
        <v/>
      </c>
      <c r="L605" s="517"/>
    </row>
    <row r="606" spans="1:12" x14ac:dyDescent="0.2">
      <c r="A606" s="594">
        <v>602</v>
      </c>
      <c r="B606" s="546"/>
      <c r="C606" s="474"/>
      <c r="D606" s="474"/>
      <c r="E606" s="475"/>
      <c r="F606" s="476"/>
      <c r="G606" s="474"/>
      <c r="H606" s="591"/>
      <c r="I606" s="523"/>
      <c r="J606" s="278" t="str">
        <f t="shared" si="11"/>
        <v/>
      </c>
      <c r="K606" s="268" t="str">
        <f>IF(B606="","",IF(YEAR(B606)='Diário 1º PA'!$Q$1,MONTH(B606)-'Diário 1º PA'!$P$1+1,(YEAR(B606)-'Diário 1º PA'!$Q$1)*12-'Diário 1º PA'!$P$1+1+MONTH(B606)))</f>
        <v/>
      </c>
      <c r="L606" s="517"/>
    </row>
    <row r="607" spans="1:12" x14ac:dyDescent="0.2">
      <c r="A607" s="594">
        <v>603</v>
      </c>
      <c r="B607" s="546"/>
      <c r="C607" s="474"/>
      <c r="D607" s="474"/>
      <c r="E607" s="475"/>
      <c r="F607" s="476"/>
      <c r="G607" s="474"/>
      <c r="H607" s="591"/>
      <c r="I607" s="523"/>
      <c r="J607" s="278" t="str">
        <f t="shared" si="11"/>
        <v/>
      </c>
      <c r="K607" s="268" t="str">
        <f>IF(B607="","",IF(YEAR(B607)='Diário 1º PA'!$Q$1,MONTH(B607)-'Diário 1º PA'!$P$1+1,(YEAR(B607)-'Diário 1º PA'!$Q$1)*12-'Diário 1º PA'!$P$1+1+MONTH(B607)))</f>
        <v/>
      </c>
      <c r="L607" s="517"/>
    </row>
    <row r="608" spans="1:12" x14ac:dyDescent="0.2">
      <c r="A608" s="594">
        <v>604</v>
      </c>
      <c r="B608" s="546"/>
      <c r="C608" s="474"/>
      <c r="D608" s="474"/>
      <c r="E608" s="475"/>
      <c r="F608" s="476"/>
      <c r="G608" s="474"/>
      <c r="H608" s="591"/>
      <c r="I608" s="523"/>
      <c r="J608" s="278" t="str">
        <f t="shared" si="11"/>
        <v/>
      </c>
      <c r="K608" s="268" t="str">
        <f>IF(B608="","",IF(YEAR(B608)='Diário 1º PA'!$Q$1,MONTH(B608)-'Diário 1º PA'!$P$1+1,(YEAR(B608)-'Diário 1º PA'!$Q$1)*12-'Diário 1º PA'!$P$1+1+MONTH(B608)))</f>
        <v/>
      </c>
      <c r="L608" s="517"/>
    </row>
    <row r="609" spans="1:12" x14ac:dyDescent="0.2">
      <c r="A609" s="594">
        <v>605</v>
      </c>
      <c r="B609" s="546"/>
      <c r="C609" s="474"/>
      <c r="D609" s="474"/>
      <c r="E609" s="475"/>
      <c r="F609" s="476"/>
      <c r="G609" s="474"/>
      <c r="H609" s="591"/>
      <c r="I609" s="523"/>
      <c r="J609" s="278" t="str">
        <f t="shared" si="11"/>
        <v/>
      </c>
      <c r="K609" s="268" t="str">
        <f>IF(B609="","",IF(YEAR(B609)='Diário 1º PA'!$Q$1,MONTH(B609)-'Diário 1º PA'!$P$1+1,(YEAR(B609)-'Diário 1º PA'!$Q$1)*12-'Diário 1º PA'!$P$1+1+MONTH(B609)))</f>
        <v/>
      </c>
      <c r="L609" s="517"/>
    </row>
    <row r="610" spans="1:12" x14ac:dyDescent="0.2">
      <c r="A610" s="594">
        <v>606</v>
      </c>
      <c r="B610" s="546"/>
      <c r="C610" s="474"/>
      <c r="D610" s="474"/>
      <c r="E610" s="475"/>
      <c r="F610" s="476"/>
      <c r="G610" s="474"/>
      <c r="H610" s="591"/>
      <c r="I610" s="523"/>
      <c r="J610" s="278" t="str">
        <f t="shared" si="11"/>
        <v/>
      </c>
      <c r="K610" s="268" t="str">
        <f>IF(B610="","",IF(YEAR(B610)='Diário 1º PA'!$Q$1,MONTH(B610)-'Diário 1º PA'!$P$1+1,(YEAR(B610)-'Diário 1º PA'!$Q$1)*12-'Diário 1º PA'!$P$1+1+MONTH(B610)))</f>
        <v/>
      </c>
      <c r="L610" s="517"/>
    </row>
    <row r="611" spans="1:12" x14ac:dyDescent="0.2">
      <c r="A611" s="594">
        <v>607</v>
      </c>
      <c r="B611" s="546"/>
      <c r="C611" s="474"/>
      <c r="D611" s="474"/>
      <c r="E611" s="475"/>
      <c r="F611" s="476"/>
      <c r="G611" s="474"/>
      <c r="H611" s="591"/>
      <c r="I611" s="523"/>
      <c r="J611" s="278" t="str">
        <f t="shared" si="11"/>
        <v/>
      </c>
      <c r="K611" s="268" t="str">
        <f>IF(B611="","",IF(YEAR(B611)='Diário 1º PA'!$Q$1,MONTH(B611)-'Diário 1º PA'!$P$1+1,(YEAR(B611)-'Diário 1º PA'!$Q$1)*12-'Diário 1º PA'!$P$1+1+MONTH(B611)))</f>
        <v/>
      </c>
      <c r="L611" s="517"/>
    </row>
    <row r="612" spans="1:12" x14ac:dyDescent="0.2">
      <c r="A612" s="594">
        <v>608</v>
      </c>
      <c r="B612" s="546"/>
      <c r="C612" s="474"/>
      <c r="D612" s="474"/>
      <c r="E612" s="475"/>
      <c r="F612" s="476"/>
      <c r="G612" s="474"/>
      <c r="H612" s="591"/>
      <c r="I612" s="523"/>
      <c r="J612" s="278" t="str">
        <f t="shared" si="11"/>
        <v/>
      </c>
      <c r="K612" s="268" t="str">
        <f>IF(B612="","",IF(YEAR(B612)='Diário 1º PA'!$Q$1,MONTH(B612)-'Diário 1º PA'!$P$1+1,(YEAR(B612)-'Diário 1º PA'!$Q$1)*12-'Diário 1º PA'!$P$1+1+MONTH(B612)))</f>
        <v/>
      </c>
      <c r="L612" s="517"/>
    </row>
    <row r="613" spans="1:12" x14ac:dyDescent="0.2">
      <c r="A613" s="594">
        <v>609</v>
      </c>
      <c r="B613" s="546"/>
      <c r="C613" s="474"/>
      <c r="D613" s="474"/>
      <c r="E613" s="475"/>
      <c r="F613" s="476"/>
      <c r="G613" s="474"/>
      <c r="H613" s="591"/>
      <c r="I613" s="523"/>
      <c r="J613" s="278" t="str">
        <f t="shared" si="11"/>
        <v/>
      </c>
      <c r="K613" s="268" t="str">
        <f>IF(B613="","",IF(YEAR(B613)='Diário 1º PA'!$Q$1,MONTH(B613)-'Diário 1º PA'!$P$1+1,(YEAR(B613)-'Diário 1º PA'!$Q$1)*12-'Diário 1º PA'!$P$1+1+MONTH(B613)))</f>
        <v/>
      </c>
      <c r="L613" s="517"/>
    </row>
    <row r="614" spans="1:12" x14ac:dyDescent="0.2">
      <c r="A614" s="594">
        <v>610</v>
      </c>
      <c r="B614" s="546"/>
      <c r="C614" s="474"/>
      <c r="D614" s="474"/>
      <c r="E614" s="475"/>
      <c r="F614" s="476"/>
      <c r="G614" s="474"/>
      <c r="H614" s="591"/>
      <c r="I614" s="523"/>
      <c r="J614" s="278" t="str">
        <f t="shared" si="11"/>
        <v/>
      </c>
      <c r="K614" s="268" t="str">
        <f>IF(B614="","",IF(YEAR(B614)='Diário 1º PA'!$Q$1,MONTH(B614)-'Diário 1º PA'!$P$1+1,(YEAR(B614)-'Diário 1º PA'!$Q$1)*12-'Diário 1º PA'!$P$1+1+MONTH(B614)))</f>
        <v/>
      </c>
      <c r="L614" s="517"/>
    </row>
    <row r="615" spans="1:12" x14ac:dyDescent="0.2">
      <c r="A615" s="594">
        <v>611</v>
      </c>
      <c r="B615" s="546"/>
      <c r="C615" s="474"/>
      <c r="D615" s="474"/>
      <c r="E615" s="475"/>
      <c r="F615" s="476"/>
      <c r="G615" s="474"/>
      <c r="H615" s="591"/>
      <c r="I615" s="523"/>
      <c r="J615" s="278" t="str">
        <f t="shared" si="11"/>
        <v/>
      </c>
      <c r="K615" s="268" t="str">
        <f>IF(B615="","",IF(YEAR(B615)='Diário 1º PA'!$Q$1,MONTH(B615)-'Diário 1º PA'!$P$1+1,(YEAR(B615)-'Diário 1º PA'!$Q$1)*12-'Diário 1º PA'!$P$1+1+MONTH(B615)))</f>
        <v/>
      </c>
      <c r="L615" s="517"/>
    </row>
    <row r="616" spans="1:12" x14ac:dyDescent="0.2">
      <c r="A616" s="594">
        <v>612</v>
      </c>
      <c r="B616" s="546"/>
      <c r="C616" s="474"/>
      <c r="D616" s="474"/>
      <c r="E616" s="475"/>
      <c r="F616" s="476"/>
      <c r="G616" s="474"/>
      <c r="H616" s="591"/>
      <c r="I616" s="523"/>
      <c r="J616" s="278" t="str">
        <f t="shared" si="11"/>
        <v/>
      </c>
      <c r="K616" s="268" t="str">
        <f>IF(B616="","",IF(YEAR(B616)='Diário 1º PA'!$Q$1,MONTH(B616)-'Diário 1º PA'!$P$1+1,(YEAR(B616)-'Diário 1º PA'!$Q$1)*12-'Diário 1º PA'!$P$1+1+MONTH(B616)))</f>
        <v/>
      </c>
      <c r="L616" s="517"/>
    </row>
    <row r="617" spans="1:12" x14ac:dyDescent="0.2">
      <c r="A617" s="594">
        <v>613</v>
      </c>
      <c r="B617" s="546"/>
      <c r="C617" s="474"/>
      <c r="D617" s="474"/>
      <c r="E617" s="475"/>
      <c r="F617" s="476"/>
      <c r="G617" s="474"/>
      <c r="H617" s="591"/>
      <c r="I617" s="523"/>
      <c r="J617" s="278" t="str">
        <f t="shared" si="11"/>
        <v/>
      </c>
      <c r="K617" s="268" t="str">
        <f>IF(B617="","",IF(YEAR(B617)='Diário 1º PA'!$Q$1,MONTH(B617)-'Diário 1º PA'!$P$1+1,(YEAR(B617)-'Diário 1º PA'!$Q$1)*12-'Diário 1º PA'!$P$1+1+MONTH(B617)))</f>
        <v/>
      </c>
      <c r="L617" s="517"/>
    </row>
    <row r="618" spans="1:12" x14ac:dyDescent="0.2">
      <c r="A618" s="594">
        <v>614</v>
      </c>
      <c r="B618" s="546"/>
      <c r="C618" s="474"/>
      <c r="D618" s="474"/>
      <c r="E618" s="475"/>
      <c r="F618" s="476"/>
      <c r="G618" s="474"/>
      <c r="H618" s="591"/>
      <c r="I618" s="523"/>
      <c r="J618" s="278" t="str">
        <f t="shared" si="11"/>
        <v/>
      </c>
      <c r="K618" s="268" t="str">
        <f>IF(B618="","",IF(YEAR(B618)='Diário 1º PA'!$Q$1,MONTH(B618)-'Diário 1º PA'!$P$1+1,(YEAR(B618)-'Diário 1º PA'!$Q$1)*12-'Diário 1º PA'!$P$1+1+MONTH(B618)))</f>
        <v/>
      </c>
      <c r="L618" s="517"/>
    </row>
    <row r="619" spans="1:12" x14ac:dyDescent="0.2">
      <c r="A619" s="594">
        <v>615</v>
      </c>
      <c r="B619" s="546"/>
      <c r="C619" s="474"/>
      <c r="D619" s="474"/>
      <c r="E619" s="475"/>
      <c r="F619" s="476"/>
      <c r="G619" s="474"/>
      <c r="H619" s="591"/>
      <c r="I619" s="523"/>
      <c r="J619" s="278" t="str">
        <f t="shared" si="11"/>
        <v/>
      </c>
      <c r="K619" s="268" t="str">
        <f>IF(B619="","",IF(YEAR(B619)='Diário 1º PA'!$Q$1,MONTH(B619)-'Diário 1º PA'!$P$1+1,(YEAR(B619)-'Diário 1º PA'!$Q$1)*12-'Diário 1º PA'!$P$1+1+MONTH(B619)))</f>
        <v/>
      </c>
      <c r="L619" s="517"/>
    </row>
    <row r="620" spans="1:12" x14ac:dyDescent="0.2">
      <c r="A620" s="594">
        <v>616</v>
      </c>
      <c r="B620" s="546"/>
      <c r="C620" s="474"/>
      <c r="D620" s="474"/>
      <c r="E620" s="475"/>
      <c r="F620" s="476"/>
      <c r="G620" s="474"/>
      <c r="H620" s="591"/>
      <c r="I620" s="523"/>
      <c r="J620" s="278" t="str">
        <f t="shared" si="11"/>
        <v/>
      </c>
      <c r="K620" s="268" t="str">
        <f>IF(B620="","",IF(YEAR(B620)='Diário 1º PA'!$Q$1,MONTH(B620)-'Diário 1º PA'!$P$1+1,(YEAR(B620)-'Diário 1º PA'!$Q$1)*12-'Diário 1º PA'!$P$1+1+MONTH(B620)))</f>
        <v/>
      </c>
      <c r="L620" s="517"/>
    </row>
    <row r="621" spans="1:12" x14ac:dyDescent="0.2">
      <c r="A621" s="594">
        <v>617</v>
      </c>
      <c r="B621" s="546"/>
      <c r="C621" s="474"/>
      <c r="D621" s="474"/>
      <c r="E621" s="475"/>
      <c r="F621" s="476"/>
      <c r="G621" s="474"/>
      <c r="H621" s="591"/>
      <c r="I621" s="523"/>
      <c r="J621" s="278" t="str">
        <f t="shared" si="11"/>
        <v/>
      </c>
      <c r="K621" s="268" t="str">
        <f>IF(B621="","",IF(YEAR(B621)='Diário 1º PA'!$Q$1,MONTH(B621)-'Diário 1º PA'!$P$1+1,(YEAR(B621)-'Diário 1º PA'!$Q$1)*12-'Diário 1º PA'!$P$1+1+MONTH(B621)))</f>
        <v/>
      </c>
      <c r="L621" s="517"/>
    </row>
    <row r="622" spans="1:12" x14ac:dyDescent="0.2">
      <c r="A622" s="594">
        <v>618</v>
      </c>
      <c r="B622" s="546"/>
      <c r="C622" s="474"/>
      <c r="D622" s="474"/>
      <c r="E622" s="475"/>
      <c r="F622" s="476"/>
      <c r="G622" s="474"/>
      <c r="H622" s="591"/>
      <c r="I622" s="523"/>
      <c r="J622" s="278" t="str">
        <f t="shared" si="11"/>
        <v/>
      </c>
      <c r="K622" s="268" t="str">
        <f>IF(B622="","",IF(YEAR(B622)='Diário 1º PA'!$Q$1,MONTH(B622)-'Diário 1º PA'!$P$1+1,(YEAR(B622)-'Diário 1º PA'!$Q$1)*12-'Diário 1º PA'!$P$1+1+MONTH(B622)))</f>
        <v/>
      </c>
      <c r="L622" s="517"/>
    </row>
    <row r="623" spans="1:12" x14ac:dyDescent="0.2">
      <c r="A623" s="594">
        <v>619</v>
      </c>
      <c r="B623" s="546"/>
      <c r="C623" s="474"/>
      <c r="D623" s="474"/>
      <c r="E623" s="475"/>
      <c r="F623" s="476"/>
      <c r="G623" s="474"/>
      <c r="H623" s="591"/>
      <c r="I623" s="523"/>
      <c r="J623" s="278" t="str">
        <f t="shared" si="11"/>
        <v/>
      </c>
      <c r="K623" s="268" t="str">
        <f>IF(B623="","",IF(YEAR(B623)='Diário 1º PA'!$Q$1,MONTH(B623)-'Diário 1º PA'!$P$1+1,(YEAR(B623)-'Diário 1º PA'!$Q$1)*12-'Diário 1º PA'!$P$1+1+MONTH(B623)))</f>
        <v/>
      </c>
      <c r="L623" s="517"/>
    </row>
    <row r="624" spans="1:12" x14ac:dyDescent="0.2">
      <c r="A624" s="594">
        <v>620</v>
      </c>
      <c r="B624" s="546"/>
      <c r="C624" s="474"/>
      <c r="D624" s="474"/>
      <c r="E624" s="475"/>
      <c r="F624" s="476"/>
      <c r="G624" s="474"/>
      <c r="H624" s="591"/>
      <c r="I624" s="523"/>
      <c r="J624" s="278" t="str">
        <f t="shared" si="11"/>
        <v/>
      </c>
      <c r="K624" s="268" t="str">
        <f>IF(B624="","",IF(YEAR(B624)='Diário 1º PA'!$Q$1,MONTH(B624)-'Diário 1º PA'!$P$1+1,(YEAR(B624)-'Diário 1º PA'!$Q$1)*12-'Diário 1º PA'!$P$1+1+MONTH(B624)))</f>
        <v/>
      </c>
      <c r="L624" s="517"/>
    </row>
    <row r="625" spans="1:12" x14ac:dyDescent="0.2">
      <c r="A625" s="594">
        <v>621</v>
      </c>
      <c r="B625" s="546"/>
      <c r="C625" s="474"/>
      <c r="D625" s="474"/>
      <c r="E625" s="475"/>
      <c r="F625" s="476"/>
      <c r="G625" s="474"/>
      <c r="H625" s="591"/>
      <c r="I625" s="523"/>
      <c r="J625" s="278" t="str">
        <f t="shared" si="11"/>
        <v/>
      </c>
      <c r="K625" s="268" t="str">
        <f>IF(B625="","",IF(YEAR(B625)='Diário 1º PA'!$Q$1,MONTH(B625)-'Diário 1º PA'!$P$1+1,(YEAR(B625)-'Diário 1º PA'!$Q$1)*12-'Diário 1º PA'!$P$1+1+MONTH(B625)))</f>
        <v/>
      </c>
      <c r="L625" s="517"/>
    </row>
    <row r="626" spans="1:12" x14ac:dyDescent="0.2">
      <c r="A626" s="594">
        <v>622</v>
      </c>
      <c r="B626" s="546"/>
      <c r="C626" s="474"/>
      <c r="D626" s="474"/>
      <c r="E626" s="475"/>
      <c r="F626" s="476"/>
      <c r="G626" s="474"/>
      <c r="H626" s="591"/>
      <c r="I626" s="523"/>
      <c r="J626" s="278" t="str">
        <f t="shared" si="11"/>
        <v/>
      </c>
      <c r="K626" s="268" t="str">
        <f>IF(B626="","",IF(YEAR(B626)='Diário 1º PA'!$Q$1,MONTH(B626)-'Diário 1º PA'!$P$1+1,(YEAR(B626)-'Diário 1º PA'!$Q$1)*12-'Diário 1º PA'!$P$1+1+MONTH(B626)))</f>
        <v/>
      </c>
      <c r="L626" s="517"/>
    </row>
    <row r="627" spans="1:12" x14ac:dyDescent="0.2">
      <c r="A627" s="594">
        <v>623</v>
      </c>
      <c r="B627" s="546"/>
      <c r="C627" s="474"/>
      <c r="D627" s="474"/>
      <c r="E627" s="475"/>
      <c r="F627" s="476"/>
      <c r="G627" s="474"/>
      <c r="H627" s="591"/>
      <c r="I627" s="523"/>
      <c r="J627" s="278" t="str">
        <f t="shared" si="11"/>
        <v/>
      </c>
      <c r="K627" s="268" t="str">
        <f>IF(B627="","",IF(YEAR(B627)='Diário 1º PA'!$Q$1,MONTH(B627)-'Diário 1º PA'!$P$1+1,(YEAR(B627)-'Diário 1º PA'!$Q$1)*12-'Diário 1º PA'!$P$1+1+MONTH(B627)))</f>
        <v/>
      </c>
      <c r="L627" s="517"/>
    </row>
    <row r="628" spans="1:12" x14ac:dyDescent="0.2">
      <c r="A628" s="594">
        <v>624</v>
      </c>
      <c r="B628" s="546"/>
      <c r="C628" s="474"/>
      <c r="D628" s="474"/>
      <c r="E628" s="475"/>
      <c r="F628" s="476"/>
      <c r="G628" s="474"/>
      <c r="H628" s="591"/>
      <c r="I628" s="523"/>
      <c r="J628" s="278" t="str">
        <f t="shared" si="11"/>
        <v/>
      </c>
      <c r="K628" s="268" t="str">
        <f>IF(B628="","",IF(YEAR(B628)='Diário 1º PA'!$Q$1,MONTH(B628)-'Diário 1º PA'!$P$1+1,(YEAR(B628)-'Diário 1º PA'!$Q$1)*12-'Diário 1º PA'!$P$1+1+MONTH(B628)))</f>
        <v/>
      </c>
      <c r="L628" s="517"/>
    </row>
    <row r="629" spans="1:12" x14ac:dyDescent="0.2">
      <c r="A629" s="594">
        <v>625</v>
      </c>
      <c r="B629" s="546"/>
      <c r="C629" s="474"/>
      <c r="D629" s="474"/>
      <c r="E629" s="475"/>
      <c r="F629" s="476"/>
      <c r="G629" s="474"/>
      <c r="H629" s="591"/>
      <c r="I629" s="523"/>
      <c r="J629" s="278" t="str">
        <f t="shared" si="11"/>
        <v/>
      </c>
      <c r="K629" s="268" t="str">
        <f>IF(B629="","",IF(YEAR(B629)='Diário 1º PA'!$Q$1,MONTH(B629)-'Diário 1º PA'!$P$1+1,(YEAR(B629)-'Diário 1º PA'!$Q$1)*12-'Diário 1º PA'!$P$1+1+MONTH(B629)))</f>
        <v/>
      </c>
      <c r="L629" s="517"/>
    </row>
    <row r="630" spans="1:12" x14ac:dyDescent="0.2">
      <c r="A630" s="594">
        <v>626</v>
      </c>
      <c r="B630" s="546"/>
      <c r="C630" s="474"/>
      <c r="D630" s="474"/>
      <c r="E630" s="475"/>
      <c r="F630" s="476"/>
      <c r="G630" s="474"/>
      <c r="H630" s="591"/>
      <c r="I630" s="523"/>
      <c r="J630" s="278" t="str">
        <f t="shared" si="11"/>
        <v/>
      </c>
      <c r="K630" s="268" t="str">
        <f>IF(B630="","",IF(YEAR(B630)='Diário 1º PA'!$Q$1,MONTH(B630)-'Diário 1º PA'!$P$1+1,(YEAR(B630)-'Diário 1º PA'!$Q$1)*12-'Diário 1º PA'!$P$1+1+MONTH(B630)))</f>
        <v/>
      </c>
      <c r="L630" s="517"/>
    </row>
    <row r="631" spans="1:12" x14ac:dyDescent="0.2">
      <c r="A631" s="594">
        <v>627</v>
      </c>
      <c r="B631" s="546"/>
      <c r="C631" s="474"/>
      <c r="D631" s="474"/>
      <c r="E631" s="475"/>
      <c r="F631" s="476"/>
      <c r="G631" s="474"/>
      <c r="H631" s="591"/>
      <c r="I631" s="523"/>
      <c r="J631" s="278" t="str">
        <f t="shared" si="11"/>
        <v/>
      </c>
      <c r="K631" s="268" t="str">
        <f>IF(B631="","",IF(YEAR(B631)='Diário 1º PA'!$Q$1,MONTH(B631)-'Diário 1º PA'!$P$1+1,(YEAR(B631)-'Diário 1º PA'!$Q$1)*12-'Diário 1º PA'!$P$1+1+MONTH(B631)))</f>
        <v/>
      </c>
      <c r="L631" s="517"/>
    </row>
    <row r="632" spans="1:12" x14ac:dyDescent="0.2">
      <c r="A632" s="594">
        <v>628</v>
      </c>
      <c r="B632" s="546"/>
      <c r="C632" s="474"/>
      <c r="D632" s="474"/>
      <c r="E632" s="475"/>
      <c r="F632" s="476"/>
      <c r="G632" s="474"/>
      <c r="H632" s="591"/>
      <c r="I632" s="523"/>
      <c r="J632" s="278" t="str">
        <f t="shared" si="11"/>
        <v/>
      </c>
      <c r="K632" s="268" t="str">
        <f>IF(B632="","",IF(YEAR(B632)='Diário 1º PA'!$Q$1,MONTH(B632)-'Diário 1º PA'!$P$1+1,(YEAR(B632)-'Diário 1º PA'!$Q$1)*12-'Diário 1º PA'!$P$1+1+MONTH(B632)))</f>
        <v/>
      </c>
      <c r="L632" s="517"/>
    </row>
    <row r="633" spans="1:12" x14ac:dyDescent="0.2">
      <c r="A633" s="594">
        <v>629</v>
      </c>
      <c r="B633" s="546"/>
      <c r="C633" s="474"/>
      <c r="D633" s="474"/>
      <c r="E633" s="475"/>
      <c r="F633" s="476"/>
      <c r="G633" s="474"/>
      <c r="H633" s="591"/>
      <c r="I633" s="523"/>
      <c r="J633" s="278" t="str">
        <f t="shared" si="11"/>
        <v/>
      </c>
      <c r="K633" s="268" t="str">
        <f>IF(B633="","",IF(YEAR(B633)='Diário 1º PA'!$Q$1,MONTH(B633)-'Diário 1º PA'!$P$1+1,(YEAR(B633)-'Diário 1º PA'!$Q$1)*12-'Diário 1º PA'!$P$1+1+MONTH(B633)))</f>
        <v/>
      </c>
      <c r="L633" s="517"/>
    </row>
    <row r="634" spans="1:12" x14ac:dyDescent="0.2">
      <c r="A634" s="594">
        <v>630</v>
      </c>
      <c r="B634" s="546"/>
      <c r="C634" s="474"/>
      <c r="D634" s="474"/>
      <c r="E634" s="475"/>
      <c r="F634" s="476"/>
      <c r="G634" s="474"/>
      <c r="H634" s="591"/>
      <c r="I634" s="523"/>
      <c r="J634" s="278" t="str">
        <f t="shared" si="11"/>
        <v/>
      </c>
      <c r="K634" s="268" t="str">
        <f>IF(B634="","",IF(YEAR(B634)='Diário 1º PA'!$Q$1,MONTH(B634)-'Diário 1º PA'!$P$1+1,(YEAR(B634)-'Diário 1º PA'!$Q$1)*12-'Diário 1º PA'!$P$1+1+MONTH(B634)))</f>
        <v/>
      </c>
      <c r="L634" s="517"/>
    </row>
    <row r="635" spans="1:12" x14ac:dyDescent="0.2">
      <c r="A635" s="594">
        <v>631</v>
      </c>
      <c r="B635" s="546"/>
      <c r="C635" s="474"/>
      <c r="D635" s="474"/>
      <c r="E635" s="475"/>
      <c r="F635" s="476"/>
      <c r="G635" s="474"/>
      <c r="H635" s="591"/>
      <c r="I635" s="523"/>
      <c r="J635" s="278" t="str">
        <f t="shared" si="11"/>
        <v/>
      </c>
      <c r="K635" s="268" t="str">
        <f>IF(B635="","",IF(YEAR(B635)='Diário 1º PA'!$Q$1,MONTH(B635)-'Diário 1º PA'!$P$1+1,(YEAR(B635)-'Diário 1º PA'!$Q$1)*12-'Diário 1º PA'!$P$1+1+MONTH(B635)))</f>
        <v/>
      </c>
      <c r="L635" s="517"/>
    </row>
    <row r="636" spans="1:12" x14ac:dyDescent="0.2">
      <c r="A636" s="594">
        <v>632</v>
      </c>
      <c r="B636" s="546"/>
      <c r="C636" s="474"/>
      <c r="D636" s="474"/>
      <c r="E636" s="475"/>
      <c r="F636" s="476"/>
      <c r="G636" s="474"/>
      <c r="H636" s="591"/>
      <c r="I636" s="523"/>
      <c r="J636" s="278" t="str">
        <f t="shared" si="11"/>
        <v/>
      </c>
      <c r="K636" s="268" t="str">
        <f>IF(B636="","",IF(YEAR(B636)='Diário 1º PA'!$Q$1,MONTH(B636)-'Diário 1º PA'!$P$1+1,(YEAR(B636)-'Diário 1º PA'!$Q$1)*12-'Diário 1º PA'!$P$1+1+MONTH(B636)))</f>
        <v/>
      </c>
      <c r="L636" s="517"/>
    </row>
    <row r="637" spans="1:12" x14ac:dyDescent="0.2">
      <c r="A637" s="594">
        <v>633</v>
      </c>
      <c r="B637" s="546"/>
      <c r="C637" s="474"/>
      <c r="D637" s="474"/>
      <c r="E637" s="475"/>
      <c r="F637" s="476"/>
      <c r="G637" s="474"/>
      <c r="H637" s="591"/>
      <c r="I637" s="523"/>
      <c r="J637" s="278" t="str">
        <f t="shared" si="11"/>
        <v/>
      </c>
      <c r="K637" s="268" t="str">
        <f>IF(B637="","",IF(YEAR(B637)='Diário 1º PA'!$Q$1,MONTH(B637)-'Diário 1º PA'!$P$1+1,(YEAR(B637)-'Diário 1º PA'!$Q$1)*12-'Diário 1º PA'!$P$1+1+MONTH(B637)))</f>
        <v/>
      </c>
      <c r="L637" s="517"/>
    </row>
    <row r="638" spans="1:12" x14ac:dyDescent="0.2">
      <c r="A638" s="594">
        <v>634</v>
      </c>
      <c r="B638" s="546"/>
      <c r="C638" s="474"/>
      <c r="D638" s="474"/>
      <c r="E638" s="475"/>
      <c r="F638" s="476"/>
      <c r="G638" s="474"/>
      <c r="H638" s="591"/>
      <c r="I638" s="523"/>
      <c r="J638" s="278" t="str">
        <f t="shared" si="11"/>
        <v/>
      </c>
      <c r="K638" s="268" t="str">
        <f>IF(B638="","",IF(YEAR(B638)='Diário 1º PA'!$Q$1,MONTH(B638)-'Diário 1º PA'!$P$1+1,(YEAR(B638)-'Diário 1º PA'!$Q$1)*12-'Diário 1º PA'!$P$1+1+MONTH(B638)))</f>
        <v/>
      </c>
      <c r="L638" s="517"/>
    </row>
    <row r="639" spans="1:12" x14ac:dyDescent="0.2">
      <c r="A639" s="594">
        <v>635</v>
      </c>
      <c r="B639" s="546"/>
      <c r="C639" s="474"/>
      <c r="D639" s="474"/>
      <c r="E639" s="475"/>
      <c r="F639" s="476"/>
      <c r="G639" s="474"/>
      <c r="H639" s="591"/>
      <c r="I639" s="523"/>
      <c r="J639" s="278" t="str">
        <f t="shared" si="11"/>
        <v/>
      </c>
      <c r="K639" s="268" t="str">
        <f>IF(B639="","",IF(YEAR(B639)='Diário 1º PA'!$Q$1,MONTH(B639)-'Diário 1º PA'!$P$1+1,(YEAR(B639)-'Diário 1º PA'!$Q$1)*12-'Diário 1º PA'!$P$1+1+MONTH(B639)))</f>
        <v/>
      </c>
      <c r="L639" s="517"/>
    </row>
    <row r="640" spans="1:12" x14ac:dyDescent="0.2">
      <c r="A640" s="594">
        <v>636</v>
      </c>
      <c r="B640" s="546"/>
      <c r="C640" s="474"/>
      <c r="D640" s="474"/>
      <c r="E640" s="475"/>
      <c r="F640" s="476"/>
      <c r="G640" s="474"/>
      <c r="H640" s="591"/>
      <c r="I640" s="523"/>
      <c r="J640" s="278" t="str">
        <f t="shared" si="11"/>
        <v/>
      </c>
      <c r="K640" s="268" t="str">
        <f>IF(B640="","",IF(YEAR(B640)='Diário 1º PA'!$Q$1,MONTH(B640)-'Diário 1º PA'!$P$1+1,(YEAR(B640)-'Diário 1º PA'!$Q$1)*12-'Diário 1º PA'!$P$1+1+MONTH(B640)))</f>
        <v/>
      </c>
      <c r="L640" s="517"/>
    </row>
    <row r="641" spans="1:12" x14ac:dyDescent="0.2">
      <c r="A641" s="594">
        <v>637</v>
      </c>
      <c r="B641" s="546"/>
      <c r="C641" s="474"/>
      <c r="D641" s="474"/>
      <c r="E641" s="475"/>
      <c r="F641" s="476"/>
      <c r="G641" s="474"/>
      <c r="H641" s="591"/>
      <c r="I641" s="523"/>
      <c r="J641" s="278" t="str">
        <f t="shared" si="11"/>
        <v/>
      </c>
      <c r="K641" s="268" t="str">
        <f>IF(B641="","",IF(YEAR(B641)='Diário 1º PA'!$Q$1,MONTH(B641)-'Diário 1º PA'!$P$1+1,(YEAR(B641)-'Diário 1º PA'!$Q$1)*12-'Diário 1º PA'!$P$1+1+MONTH(B641)))</f>
        <v/>
      </c>
      <c r="L641" s="517"/>
    </row>
    <row r="642" spans="1:12" x14ac:dyDescent="0.2">
      <c r="A642" s="594">
        <v>638</v>
      </c>
      <c r="B642" s="546"/>
      <c r="C642" s="474"/>
      <c r="D642" s="474"/>
      <c r="E642" s="475"/>
      <c r="F642" s="476"/>
      <c r="G642" s="474"/>
      <c r="H642" s="591"/>
      <c r="I642" s="523"/>
      <c r="J642" s="278" t="str">
        <f t="shared" si="11"/>
        <v/>
      </c>
      <c r="K642" s="268" t="str">
        <f>IF(B642="","",IF(YEAR(B642)='Diário 1º PA'!$Q$1,MONTH(B642)-'Diário 1º PA'!$P$1+1,(YEAR(B642)-'Diário 1º PA'!$Q$1)*12-'Diário 1º PA'!$P$1+1+MONTH(B642)))</f>
        <v/>
      </c>
      <c r="L642" s="517"/>
    </row>
    <row r="643" spans="1:12" x14ac:dyDescent="0.2">
      <c r="A643" s="594">
        <v>639</v>
      </c>
      <c r="B643" s="546"/>
      <c r="C643" s="474"/>
      <c r="D643" s="474"/>
      <c r="E643" s="475"/>
      <c r="F643" s="476"/>
      <c r="G643" s="474"/>
      <c r="H643" s="591"/>
      <c r="I643" s="523"/>
      <c r="J643" s="278" t="str">
        <f t="shared" si="11"/>
        <v/>
      </c>
      <c r="K643" s="268" t="str">
        <f>IF(B643="","",IF(YEAR(B643)='Diário 1º PA'!$Q$1,MONTH(B643)-'Diário 1º PA'!$P$1+1,(YEAR(B643)-'Diário 1º PA'!$Q$1)*12-'Diário 1º PA'!$P$1+1+MONTH(B643)))</f>
        <v/>
      </c>
      <c r="L643" s="517"/>
    </row>
    <row r="644" spans="1:12" x14ac:dyDescent="0.2">
      <c r="A644" s="594">
        <v>640</v>
      </c>
      <c r="B644" s="546"/>
      <c r="C644" s="474"/>
      <c r="D644" s="474"/>
      <c r="E644" s="475"/>
      <c r="F644" s="476"/>
      <c r="G644" s="474"/>
      <c r="H644" s="591"/>
      <c r="I644" s="523"/>
      <c r="J644" s="278" t="str">
        <f t="shared" si="11"/>
        <v/>
      </c>
      <c r="K644" s="268" t="str">
        <f>IF(B644="","",IF(YEAR(B644)='Diário 1º PA'!$Q$1,MONTH(B644)-'Diário 1º PA'!$P$1+1,(YEAR(B644)-'Diário 1º PA'!$Q$1)*12-'Diário 1º PA'!$P$1+1+MONTH(B644)))</f>
        <v/>
      </c>
      <c r="L644" s="517"/>
    </row>
    <row r="645" spans="1:12" x14ac:dyDescent="0.2">
      <c r="A645" s="594">
        <v>641</v>
      </c>
      <c r="B645" s="546"/>
      <c r="C645" s="474"/>
      <c r="D645" s="474"/>
      <c r="E645" s="475"/>
      <c r="F645" s="476"/>
      <c r="G645" s="474"/>
      <c r="H645" s="591"/>
      <c r="I645" s="523"/>
      <c r="J645" s="278" t="str">
        <f t="shared" si="11"/>
        <v/>
      </c>
      <c r="K645" s="268" t="str">
        <f>IF(B645="","",IF(YEAR(B645)='Diário 1º PA'!$Q$1,MONTH(B645)-'Diário 1º PA'!$P$1+1,(YEAR(B645)-'Diário 1º PA'!$Q$1)*12-'Diário 1º PA'!$P$1+1+MONTH(B645)))</f>
        <v/>
      </c>
      <c r="L645" s="517"/>
    </row>
    <row r="646" spans="1:12" x14ac:dyDescent="0.2">
      <c r="A646" s="594">
        <v>642</v>
      </c>
      <c r="B646" s="546"/>
      <c r="C646" s="474"/>
      <c r="D646" s="474"/>
      <c r="E646" s="475"/>
      <c r="F646" s="476"/>
      <c r="G646" s="474"/>
      <c r="H646" s="591"/>
      <c r="I646" s="523"/>
      <c r="J646" s="278" t="str">
        <f t="shared" si="11"/>
        <v/>
      </c>
      <c r="K646" s="268" t="str">
        <f>IF(B646="","",IF(YEAR(B646)='Diário 1º PA'!$Q$1,MONTH(B646)-'Diário 1º PA'!$P$1+1,(YEAR(B646)-'Diário 1º PA'!$Q$1)*12-'Diário 1º PA'!$P$1+1+MONTH(B646)))</f>
        <v/>
      </c>
      <c r="L646" s="517"/>
    </row>
    <row r="647" spans="1:12" x14ac:dyDescent="0.2">
      <c r="A647" s="594">
        <v>643</v>
      </c>
      <c r="B647" s="546"/>
      <c r="C647" s="474"/>
      <c r="D647" s="474"/>
      <c r="E647" s="475"/>
      <c r="F647" s="476"/>
      <c r="G647" s="474"/>
      <c r="H647" s="591"/>
      <c r="I647" s="523"/>
      <c r="J647" s="278" t="str">
        <f t="shared" si="11"/>
        <v/>
      </c>
      <c r="K647" s="268" t="str">
        <f>IF(B647="","",IF(YEAR(B647)='Diário 1º PA'!$Q$1,MONTH(B647)-'Diário 1º PA'!$P$1+1,(YEAR(B647)-'Diário 1º PA'!$Q$1)*12-'Diário 1º PA'!$P$1+1+MONTH(B647)))</f>
        <v/>
      </c>
      <c r="L647" s="517"/>
    </row>
    <row r="648" spans="1:12" x14ac:dyDescent="0.2">
      <c r="A648" s="594">
        <v>644</v>
      </c>
      <c r="B648" s="546"/>
      <c r="C648" s="474"/>
      <c r="D648" s="474"/>
      <c r="E648" s="475"/>
      <c r="F648" s="476"/>
      <c r="G648" s="474"/>
      <c r="H648" s="591"/>
      <c r="I648" s="523"/>
      <c r="J648" s="278" t="str">
        <f t="shared" si="11"/>
        <v/>
      </c>
      <c r="K648" s="268" t="str">
        <f>IF(B648="","",IF(YEAR(B648)='Diário 1º PA'!$Q$1,MONTH(B648)-'Diário 1º PA'!$P$1+1,(YEAR(B648)-'Diário 1º PA'!$Q$1)*12-'Diário 1º PA'!$P$1+1+MONTH(B648)))</f>
        <v/>
      </c>
      <c r="L648" s="517"/>
    </row>
    <row r="649" spans="1:12" x14ac:dyDescent="0.2">
      <c r="A649" s="594">
        <v>645</v>
      </c>
      <c r="B649" s="546"/>
      <c r="C649" s="474"/>
      <c r="D649" s="474"/>
      <c r="E649" s="475"/>
      <c r="F649" s="476"/>
      <c r="G649" s="474"/>
      <c r="H649" s="591"/>
      <c r="I649" s="523"/>
      <c r="J649" s="278" t="str">
        <f t="shared" si="11"/>
        <v/>
      </c>
      <c r="K649" s="268" t="str">
        <f>IF(B649="","",IF(YEAR(B649)='Diário 1º PA'!$Q$1,MONTH(B649)-'Diário 1º PA'!$P$1+1,(YEAR(B649)-'Diário 1º PA'!$Q$1)*12-'Diário 1º PA'!$P$1+1+MONTH(B649)))</f>
        <v/>
      </c>
      <c r="L649" s="517"/>
    </row>
    <row r="650" spans="1:12" x14ac:dyDescent="0.2">
      <c r="A650" s="594">
        <v>646</v>
      </c>
      <c r="B650" s="546"/>
      <c r="C650" s="474"/>
      <c r="D650" s="474"/>
      <c r="E650" s="475"/>
      <c r="F650" s="476"/>
      <c r="G650" s="474"/>
      <c r="H650" s="591"/>
      <c r="I650" s="523"/>
      <c r="J650" s="278" t="str">
        <f t="shared" si="11"/>
        <v/>
      </c>
      <c r="K650" s="268" t="str">
        <f>IF(B650="","",IF(YEAR(B650)='Diário 1º PA'!$Q$1,MONTH(B650)-'Diário 1º PA'!$P$1+1,(YEAR(B650)-'Diário 1º PA'!$Q$1)*12-'Diário 1º PA'!$P$1+1+MONTH(B650)))</f>
        <v/>
      </c>
      <c r="L650" s="517"/>
    </row>
    <row r="651" spans="1:12" x14ac:dyDescent="0.2">
      <c r="A651" s="594">
        <v>647</v>
      </c>
      <c r="B651" s="546"/>
      <c r="C651" s="474"/>
      <c r="D651" s="474"/>
      <c r="E651" s="475"/>
      <c r="F651" s="476"/>
      <c r="G651" s="474"/>
      <c r="H651" s="591"/>
      <c r="I651" s="523"/>
      <c r="J651" s="278" t="str">
        <f t="shared" si="11"/>
        <v/>
      </c>
      <c r="K651" s="268" t="str">
        <f>IF(B651="","",IF(YEAR(B651)='Diário 1º PA'!$Q$1,MONTH(B651)-'Diário 1º PA'!$P$1+1,(YEAR(B651)-'Diário 1º PA'!$Q$1)*12-'Diário 1º PA'!$P$1+1+MONTH(B651)))</f>
        <v/>
      </c>
      <c r="L651" s="517"/>
    </row>
    <row r="652" spans="1:12" x14ac:dyDescent="0.2">
      <c r="A652" s="594">
        <v>648</v>
      </c>
      <c r="B652" s="546"/>
      <c r="C652" s="474"/>
      <c r="D652" s="474"/>
      <c r="E652" s="475"/>
      <c r="F652" s="476"/>
      <c r="G652" s="474"/>
      <c r="H652" s="591"/>
      <c r="I652" s="523"/>
      <c r="J652" s="278" t="str">
        <f t="shared" si="11"/>
        <v/>
      </c>
      <c r="K652" s="268" t="str">
        <f>IF(B652="","",IF(YEAR(B652)='Diário 1º PA'!$Q$1,MONTH(B652)-'Diário 1º PA'!$P$1+1,(YEAR(B652)-'Diário 1º PA'!$Q$1)*12-'Diário 1º PA'!$P$1+1+MONTH(B652)))</f>
        <v/>
      </c>
      <c r="L652" s="517"/>
    </row>
    <row r="653" spans="1:12" x14ac:dyDescent="0.2">
      <c r="A653" s="594">
        <v>649</v>
      </c>
      <c r="B653" s="546"/>
      <c r="C653" s="474"/>
      <c r="D653" s="474"/>
      <c r="E653" s="475"/>
      <c r="F653" s="476"/>
      <c r="G653" s="474"/>
      <c r="H653" s="591"/>
      <c r="I653" s="523"/>
      <c r="J653" s="278" t="str">
        <f t="shared" si="11"/>
        <v/>
      </c>
      <c r="K653" s="268" t="str">
        <f>IF(B653="","",IF(YEAR(B653)='Diário 1º PA'!$Q$1,MONTH(B653)-'Diário 1º PA'!$P$1+1,(YEAR(B653)-'Diário 1º PA'!$Q$1)*12-'Diário 1º PA'!$P$1+1+MONTH(B653)))</f>
        <v/>
      </c>
      <c r="L653" s="517"/>
    </row>
    <row r="654" spans="1:12" x14ac:dyDescent="0.2">
      <c r="A654" s="594">
        <v>650</v>
      </c>
      <c r="B654" s="546"/>
      <c r="C654" s="474"/>
      <c r="D654" s="474"/>
      <c r="E654" s="475"/>
      <c r="F654" s="476"/>
      <c r="G654" s="474"/>
      <c r="H654" s="591"/>
      <c r="I654" s="523"/>
      <c r="J654" s="278" t="str">
        <f t="shared" si="11"/>
        <v/>
      </c>
      <c r="K654" s="268" t="str">
        <f>IF(B654="","",IF(YEAR(B654)='Diário 1º PA'!$Q$1,MONTH(B654)-'Diário 1º PA'!$P$1+1,(YEAR(B654)-'Diário 1º PA'!$Q$1)*12-'Diário 1º PA'!$P$1+1+MONTH(B654)))</f>
        <v/>
      </c>
      <c r="L654" s="517"/>
    </row>
    <row r="655" spans="1:12" x14ac:dyDescent="0.2">
      <c r="A655" s="594">
        <v>651</v>
      </c>
      <c r="B655" s="546"/>
      <c r="C655" s="474"/>
      <c r="D655" s="474"/>
      <c r="E655" s="475"/>
      <c r="F655" s="476"/>
      <c r="G655" s="474"/>
      <c r="H655" s="591"/>
      <c r="I655" s="523"/>
      <c r="J655" s="278" t="str">
        <f t="shared" si="11"/>
        <v/>
      </c>
      <c r="K655" s="268" t="str">
        <f>IF(B655="","",IF(YEAR(B655)='Diário 1º PA'!$Q$1,MONTH(B655)-'Diário 1º PA'!$P$1+1,(YEAR(B655)-'Diário 1º PA'!$Q$1)*12-'Diário 1º PA'!$P$1+1+MONTH(B655)))</f>
        <v/>
      </c>
      <c r="L655" s="517"/>
    </row>
    <row r="656" spans="1:12" x14ac:dyDescent="0.2">
      <c r="A656" s="594">
        <v>652</v>
      </c>
      <c r="B656" s="546"/>
      <c r="C656" s="474"/>
      <c r="D656" s="474"/>
      <c r="E656" s="475"/>
      <c r="F656" s="476"/>
      <c r="G656" s="474"/>
      <c r="H656" s="591"/>
      <c r="I656" s="523"/>
      <c r="J656" s="278" t="str">
        <f t="shared" si="11"/>
        <v/>
      </c>
      <c r="K656" s="268" t="str">
        <f>IF(B656="","",IF(YEAR(B656)='Diário 1º PA'!$Q$1,MONTH(B656)-'Diário 1º PA'!$P$1+1,(YEAR(B656)-'Diário 1º PA'!$Q$1)*12-'Diário 1º PA'!$P$1+1+MONTH(B656)))</f>
        <v/>
      </c>
      <c r="L656" s="517"/>
    </row>
    <row r="657" spans="1:12" x14ac:dyDescent="0.2">
      <c r="A657" s="594">
        <v>653</v>
      </c>
      <c r="B657" s="546"/>
      <c r="C657" s="474"/>
      <c r="D657" s="474"/>
      <c r="E657" s="475"/>
      <c r="F657" s="476"/>
      <c r="G657" s="474"/>
      <c r="H657" s="591"/>
      <c r="I657" s="523"/>
      <c r="J657" s="278" t="str">
        <f t="shared" si="11"/>
        <v/>
      </c>
      <c r="K657" s="268" t="str">
        <f>IF(B657="","",IF(YEAR(B657)='Diário 1º PA'!$Q$1,MONTH(B657)-'Diário 1º PA'!$P$1+1,(YEAR(B657)-'Diário 1º PA'!$Q$1)*12-'Diário 1º PA'!$P$1+1+MONTH(B657)))</f>
        <v/>
      </c>
      <c r="L657" s="517"/>
    </row>
    <row r="658" spans="1:12" x14ac:dyDescent="0.2">
      <c r="A658" s="594">
        <v>654</v>
      </c>
      <c r="B658" s="546"/>
      <c r="C658" s="474"/>
      <c r="D658" s="474"/>
      <c r="E658" s="475"/>
      <c r="F658" s="476"/>
      <c r="G658" s="474"/>
      <c r="H658" s="591"/>
      <c r="I658" s="523"/>
      <c r="J658" s="278" t="str">
        <f t="shared" si="11"/>
        <v/>
      </c>
      <c r="K658" s="268" t="str">
        <f>IF(B658="","",IF(YEAR(B658)='Diário 1º PA'!$Q$1,MONTH(B658)-'Diário 1º PA'!$P$1+1,(YEAR(B658)-'Diário 1º PA'!$Q$1)*12-'Diário 1º PA'!$P$1+1+MONTH(B658)))</f>
        <v/>
      </c>
      <c r="L658" s="517"/>
    </row>
    <row r="659" spans="1:12" x14ac:dyDescent="0.2">
      <c r="A659" s="594">
        <v>655</v>
      </c>
      <c r="B659" s="546"/>
      <c r="C659" s="474"/>
      <c r="D659" s="474"/>
      <c r="E659" s="475"/>
      <c r="F659" s="476"/>
      <c r="G659" s="474"/>
      <c r="H659" s="591"/>
      <c r="I659" s="523"/>
      <c r="J659" s="278" t="str">
        <f t="shared" si="11"/>
        <v/>
      </c>
      <c r="K659" s="268" t="str">
        <f>IF(B659="","",IF(YEAR(B659)='Diário 1º PA'!$Q$1,MONTH(B659)-'Diário 1º PA'!$P$1+1,(YEAR(B659)-'Diário 1º PA'!$Q$1)*12-'Diário 1º PA'!$P$1+1+MONTH(B659)))</f>
        <v/>
      </c>
      <c r="L659" s="517"/>
    </row>
    <row r="660" spans="1:12" x14ac:dyDescent="0.2">
      <c r="A660" s="594">
        <v>656</v>
      </c>
      <c r="B660" s="546"/>
      <c r="C660" s="474"/>
      <c r="D660" s="474"/>
      <c r="E660" s="475"/>
      <c r="F660" s="476"/>
      <c r="G660" s="474"/>
      <c r="H660" s="591"/>
      <c r="I660" s="523"/>
      <c r="J660" s="278" t="str">
        <f t="shared" ref="J660:J723" si="12">SUBSTITUTE(C660," ","_")</f>
        <v/>
      </c>
      <c r="K660" s="268" t="str">
        <f>IF(B660="","",IF(YEAR(B660)='Diário 1º PA'!$Q$1,MONTH(B660)-'Diário 1º PA'!$P$1+1,(YEAR(B660)-'Diário 1º PA'!$Q$1)*12-'Diário 1º PA'!$P$1+1+MONTH(B660)))</f>
        <v/>
      </c>
      <c r="L660" s="517"/>
    </row>
    <row r="661" spans="1:12" x14ac:dyDescent="0.2">
      <c r="A661" s="594">
        <v>657</v>
      </c>
      <c r="B661" s="546"/>
      <c r="C661" s="474"/>
      <c r="D661" s="474"/>
      <c r="E661" s="475"/>
      <c r="F661" s="476"/>
      <c r="G661" s="474"/>
      <c r="H661" s="591"/>
      <c r="I661" s="523"/>
      <c r="J661" s="278" t="str">
        <f t="shared" si="12"/>
        <v/>
      </c>
      <c r="K661" s="268" t="str">
        <f>IF(B661="","",IF(YEAR(B661)='Diário 1º PA'!$Q$1,MONTH(B661)-'Diário 1º PA'!$P$1+1,(YEAR(B661)-'Diário 1º PA'!$Q$1)*12-'Diário 1º PA'!$P$1+1+MONTH(B661)))</f>
        <v/>
      </c>
      <c r="L661" s="517"/>
    </row>
    <row r="662" spans="1:12" x14ac:dyDescent="0.2">
      <c r="A662" s="594">
        <v>658</v>
      </c>
      <c r="B662" s="546"/>
      <c r="C662" s="474"/>
      <c r="D662" s="474"/>
      <c r="E662" s="475"/>
      <c r="F662" s="476"/>
      <c r="G662" s="474"/>
      <c r="H662" s="591"/>
      <c r="I662" s="523"/>
      <c r="J662" s="278" t="str">
        <f t="shared" si="12"/>
        <v/>
      </c>
      <c r="K662" s="268" t="str">
        <f>IF(B662="","",IF(YEAR(B662)='Diário 1º PA'!$Q$1,MONTH(B662)-'Diário 1º PA'!$P$1+1,(YEAR(B662)-'Diário 1º PA'!$Q$1)*12-'Diário 1º PA'!$P$1+1+MONTH(B662)))</f>
        <v/>
      </c>
      <c r="L662" s="517"/>
    </row>
    <row r="663" spans="1:12" x14ac:dyDescent="0.2">
      <c r="A663" s="594">
        <v>659</v>
      </c>
      <c r="B663" s="546"/>
      <c r="C663" s="474"/>
      <c r="D663" s="474"/>
      <c r="E663" s="475"/>
      <c r="F663" s="474"/>
      <c r="G663" s="474"/>
      <c r="H663" s="591"/>
      <c r="I663" s="523"/>
      <c r="J663" s="278" t="str">
        <f t="shared" si="12"/>
        <v/>
      </c>
      <c r="K663" s="268" t="str">
        <f>IF(B663="","",IF(YEAR(B663)='Diário 1º PA'!$Q$1,MONTH(B663)-'Diário 1º PA'!$P$1+1,(YEAR(B663)-'Diário 1º PA'!$Q$1)*12-'Diário 1º PA'!$P$1+1+MONTH(B663)))</f>
        <v/>
      </c>
      <c r="L663" s="517"/>
    </row>
    <row r="664" spans="1:12" x14ac:dyDescent="0.2">
      <c r="A664" s="594">
        <v>660</v>
      </c>
      <c r="B664" s="546"/>
      <c r="C664" s="474"/>
      <c r="D664" s="474"/>
      <c r="E664" s="475"/>
      <c r="F664" s="476"/>
      <c r="G664" s="474"/>
      <c r="H664" s="591"/>
      <c r="I664" s="523"/>
      <c r="J664" s="278" t="str">
        <f t="shared" si="12"/>
        <v/>
      </c>
      <c r="K664" s="268" t="str">
        <f>IF(B664="","",IF(YEAR(B664)='Diário 1º PA'!$Q$1,MONTH(B664)-'Diário 1º PA'!$P$1+1,(YEAR(B664)-'Diário 1º PA'!$Q$1)*12-'Diário 1º PA'!$P$1+1+MONTH(B664)))</f>
        <v/>
      </c>
      <c r="L664" s="517"/>
    </row>
    <row r="665" spans="1:12" x14ac:dyDescent="0.2">
      <c r="A665" s="594">
        <v>661</v>
      </c>
      <c r="B665" s="546"/>
      <c r="C665" s="474"/>
      <c r="D665" s="474"/>
      <c r="E665" s="475"/>
      <c r="F665" s="476"/>
      <c r="G665" s="474"/>
      <c r="H665" s="591"/>
      <c r="I665" s="523"/>
      <c r="J665" s="278" t="str">
        <f t="shared" si="12"/>
        <v/>
      </c>
      <c r="K665" s="268" t="str">
        <f>IF(B665="","",IF(YEAR(B665)='Diário 1º PA'!$Q$1,MONTH(B665)-'Diário 1º PA'!$P$1+1,(YEAR(B665)-'Diário 1º PA'!$Q$1)*12-'Diário 1º PA'!$P$1+1+MONTH(B665)))</f>
        <v/>
      </c>
      <c r="L665" s="517"/>
    </row>
    <row r="666" spans="1:12" x14ac:dyDescent="0.2">
      <c r="A666" s="594">
        <v>662</v>
      </c>
      <c r="B666" s="546"/>
      <c r="C666" s="474"/>
      <c r="D666" s="474"/>
      <c r="E666" s="475"/>
      <c r="F666" s="476"/>
      <c r="G666" s="474"/>
      <c r="H666" s="591"/>
      <c r="I666" s="523"/>
      <c r="J666" s="278" t="str">
        <f t="shared" si="12"/>
        <v/>
      </c>
      <c r="K666" s="268" t="str">
        <f>IF(B666="","",IF(YEAR(B666)='Diário 1º PA'!$Q$1,MONTH(B666)-'Diário 1º PA'!$P$1+1,(YEAR(B666)-'Diário 1º PA'!$Q$1)*12-'Diário 1º PA'!$P$1+1+MONTH(B666)))</f>
        <v/>
      </c>
      <c r="L666" s="517"/>
    </row>
    <row r="667" spans="1:12" x14ac:dyDescent="0.2">
      <c r="A667" s="594">
        <v>663</v>
      </c>
      <c r="B667" s="546"/>
      <c r="C667" s="474"/>
      <c r="D667" s="474"/>
      <c r="E667" s="475"/>
      <c r="F667" s="476"/>
      <c r="G667" s="474"/>
      <c r="H667" s="591"/>
      <c r="I667" s="523"/>
      <c r="J667" s="278" t="str">
        <f t="shared" si="12"/>
        <v/>
      </c>
      <c r="K667" s="268" t="str">
        <f>IF(B667="","",IF(YEAR(B667)='Diário 1º PA'!$Q$1,MONTH(B667)-'Diário 1º PA'!$P$1+1,(YEAR(B667)-'Diário 1º PA'!$Q$1)*12-'Diário 1º PA'!$P$1+1+MONTH(B667)))</f>
        <v/>
      </c>
      <c r="L667" s="517"/>
    </row>
    <row r="668" spans="1:12" x14ac:dyDescent="0.2">
      <c r="A668" s="594">
        <v>664</v>
      </c>
      <c r="B668" s="546"/>
      <c r="C668" s="474"/>
      <c r="D668" s="474"/>
      <c r="E668" s="475"/>
      <c r="F668" s="476"/>
      <c r="G668" s="474"/>
      <c r="H668" s="591"/>
      <c r="I668" s="523"/>
      <c r="J668" s="278" t="str">
        <f t="shared" si="12"/>
        <v/>
      </c>
      <c r="K668" s="268" t="str">
        <f>IF(B668="","",IF(YEAR(B668)='Diário 1º PA'!$Q$1,MONTH(B668)-'Diário 1º PA'!$P$1+1,(YEAR(B668)-'Diário 1º PA'!$Q$1)*12-'Diário 1º PA'!$P$1+1+MONTH(B668)))</f>
        <v/>
      </c>
      <c r="L668" s="517"/>
    </row>
    <row r="669" spans="1:12" x14ac:dyDescent="0.2">
      <c r="A669" s="594">
        <v>665</v>
      </c>
      <c r="B669" s="546"/>
      <c r="C669" s="474"/>
      <c r="D669" s="474"/>
      <c r="E669" s="475"/>
      <c r="F669" s="476"/>
      <c r="G669" s="474"/>
      <c r="H669" s="591"/>
      <c r="I669" s="523"/>
      <c r="J669" s="278" t="str">
        <f t="shared" si="12"/>
        <v/>
      </c>
      <c r="K669" s="268" t="str">
        <f>IF(B669="","",IF(YEAR(B669)='Diário 1º PA'!$Q$1,MONTH(B669)-'Diário 1º PA'!$P$1+1,(YEAR(B669)-'Diário 1º PA'!$Q$1)*12-'Diário 1º PA'!$P$1+1+MONTH(B669)))</f>
        <v/>
      </c>
      <c r="L669" s="517"/>
    </row>
    <row r="670" spans="1:12" x14ac:dyDescent="0.2">
      <c r="A670" s="594">
        <v>666</v>
      </c>
      <c r="B670" s="546"/>
      <c r="C670" s="474"/>
      <c r="D670" s="474"/>
      <c r="E670" s="475"/>
      <c r="F670" s="476"/>
      <c r="G670" s="474"/>
      <c r="H670" s="591"/>
      <c r="I670" s="523"/>
      <c r="J670" s="278" t="str">
        <f t="shared" si="12"/>
        <v/>
      </c>
      <c r="K670" s="268" t="str">
        <f>IF(B670="","",IF(YEAR(B670)='Diário 1º PA'!$Q$1,MONTH(B670)-'Diário 1º PA'!$P$1+1,(YEAR(B670)-'Diário 1º PA'!$Q$1)*12-'Diário 1º PA'!$P$1+1+MONTH(B670)))</f>
        <v/>
      </c>
      <c r="L670" s="517"/>
    </row>
    <row r="671" spans="1:12" x14ac:dyDescent="0.2">
      <c r="A671" s="594">
        <v>667</v>
      </c>
      <c r="B671" s="546"/>
      <c r="C671" s="474"/>
      <c r="D671" s="474"/>
      <c r="E671" s="475"/>
      <c r="F671" s="476"/>
      <c r="G671" s="474"/>
      <c r="H671" s="591"/>
      <c r="I671" s="523"/>
      <c r="J671" s="278" t="str">
        <f t="shared" si="12"/>
        <v/>
      </c>
      <c r="K671" s="268" t="str">
        <f>IF(B671="","",IF(YEAR(B671)='Diário 1º PA'!$Q$1,MONTH(B671)-'Diário 1º PA'!$P$1+1,(YEAR(B671)-'Diário 1º PA'!$Q$1)*12-'Diário 1º PA'!$P$1+1+MONTH(B671)))</f>
        <v/>
      </c>
      <c r="L671" s="517"/>
    </row>
    <row r="672" spans="1:12" x14ac:dyDescent="0.2">
      <c r="A672" s="594">
        <v>668</v>
      </c>
      <c r="B672" s="546"/>
      <c r="C672" s="474"/>
      <c r="D672" s="474"/>
      <c r="E672" s="475"/>
      <c r="F672" s="476"/>
      <c r="G672" s="474"/>
      <c r="H672" s="591"/>
      <c r="I672" s="523"/>
      <c r="J672" s="278" t="str">
        <f t="shared" si="12"/>
        <v/>
      </c>
      <c r="K672" s="268" t="str">
        <f>IF(B672="","",IF(YEAR(B672)='Diário 1º PA'!$Q$1,MONTH(B672)-'Diário 1º PA'!$P$1+1,(YEAR(B672)-'Diário 1º PA'!$Q$1)*12-'Diário 1º PA'!$P$1+1+MONTH(B672)))</f>
        <v/>
      </c>
      <c r="L672" s="517"/>
    </row>
    <row r="673" spans="1:12" x14ac:dyDescent="0.2">
      <c r="A673" s="594">
        <v>669</v>
      </c>
      <c r="B673" s="546"/>
      <c r="C673" s="474"/>
      <c r="D673" s="474"/>
      <c r="E673" s="475"/>
      <c r="F673" s="476"/>
      <c r="G673" s="474"/>
      <c r="H673" s="591"/>
      <c r="I673" s="523"/>
      <c r="J673" s="278" t="str">
        <f t="shared" si="12"/>
        <v/>
      </c>
      <c r="K673" s="268" t="str">
        <f>IF(B673="","",IF(YEAR(B673)='Diário 1º PA'!$Q$1,MONTH(B673)-'Diário 1º PA'!$P$1+1,(YEAR(B673)-'Diário 1º PA'!$Q$1)*12-'Diário 1º PA'!$P$1+1+MONTH(B673)))</f>
        <v/>
      </c>
      <c r="L673" s="517"/>
    </row>
    <row r="674" spans="1:12" x14ac:dyDescent="0.2">
      <c r="A674" s="594">
        <v>670</v>
      </c>
      <c r="B674" s="546"/>
      <c r="C674" s="474"/>
      <c r="D674" s="474"/>
      <c r="E674" s="475"/>
      <c r="F674" s="476"/>
      <c r="G674" s="474"/>
      <c r="H674" s="591"/>
      <c r="I674" s="523"/>
      <c r="J674" s="278" t="str">
        <f t="shared" si="12"/>
        <v/>
      </c>
      <c r="K674" s="268" t="str">
        <f>IF(B674="","",IF(YEAR(B674)='Diário 1º PA'!$Q$1,MONTH(B674)-'Diário 1º PA'!$P$1+1,(YEAR(B674)-'Diário 1º PA'!$Q$1)*12-'Diário 1º PA'!$P$1+1+MONTH(B674)))</f>
        <v/>
      </c>
      <c r="L674" s="517"/>
    </row>
    <row r="675" spans="1:12" x14ac:dyDescent="0.2">
      <c r="A675" s="594">
        <v>671</v>
      </c>
      <c r="B675" s="546"/>
      <c r="C675" s="474"/>
      <c r="D675" s="474"/>
      <c r="E675" s="475"/>
      <c r="F675" s="476"/>
      <c r="G675" s="474"/>
      <c r="H675" s="591"/>
      <c r="I675" s="523"/>
      <c r="J675" s="278" t="str">
        <f t="shared" si="12"/>
        <v/>
      </c>
      <c r="K675" s="268" t="str">
        <f>IF(B675="","",IF(YEAR(B675)='Diário 1º PA'!$Q$1,MONTH(B675)-'Diário 1º PA'!$P$1+1,(YEAR(B675)-'Diário 1º PA'!$Q$1)*12-'Diário 1º PA'!$P$1+1+MONTH(B675)))</f>
        <v/>
      </c>
      <c r="L675" s="517"/>
    </row>
    <row r="676" spans="1:12" x14ac:dyDescent="0.2">
      <c r="A676" s="594">
        <v>672</v>
      </c>
      <c r="B676" s="546"/>
      <c r="C676" s="474"/>
      <c r="D676" s="474"/>
      <c r="E676" s="475"/>
      <c r="F676" s="476"/>
      <c r="G676" s="474"/>
      <c r="H676" s="591"/>
      <c r="I676" s="523"/>
      <c r="J676" s="278" t="str">
        <f t="shared" si="12"/>
        <v/>
      </c>
      <c r="K676" s="268" t="str">
        <f>IF(B676="","",IF(YEAR(B676)='Diário 1º PA'!$Q$1,MONTH(B676)-'Diário 1º PA'!$P$1+1,(YEAR(B676)-'Diário 1º PA'!$Q$1)*12-'Diário 1º PA'!$P$1+1+MONTH(B676)))</f>
        <v/>
      </c>
      <c r="L676" s="517"/>
    </row>
    <row r="677" spans="1:12" x14ac:dyDescent="0.2">
      <c r="A677" s="594">
        <v>673</v>
      </c>
      <c r="B677" s="546"/>
      <c r="C677" s="474"/>
      <c r="D677" s="474"/>
      <c r="E677" s="475"/>
      <c r="F677" s="476"/>
      <c r="G677" s="474"/>
      <c r="H677" s="591"/>
      <c r="I677" s="523"/>
      <c r="J677" s="278" t="str">
        <f t="shared" si="12"/>
        <v/>
      </c>
      <c r="K677" s="268" t="str">
        <f>IF(B677="","",IF(YEAR(B677)='Diário 1º PA'!$Q$1,MONTH(B677)-'Diário 1º PA'!$P$1+1,(YEAR(B677)-'Diário 1º PA'!$Q$1)*12-'Diário 1º PA'!$P$1+1+MONTH(B677)))</f>
        <v/>
      </c>
      <c r="L677" s="517"/>
    </row>
    <row r="678" spans="1:12" x14ac:dyDescent="0.2">
      <c r="A678" s="594">
        <v>674</v>
      </c>
      <c r="B678" s="546"/>
      <c r="C678" s="474"/>
      <c r="D678" s="474"/>
      <c r="E678" s="475"/>
      <c r="F678" s="476"/>
      <c r="G678" s="474"/>
      <c r="H678" s="591"/>
      <c r="I678" s="523"/>
      <c r="J678" s="278" t="str">
        <f t="shared" si="12"/>
        <v/>
      </c>
      <c r="K678" s="268" t="str">
        <f>IF(B678="","",IF(YEAR(B678)='Diário 1º PA'!$Q$1,MONTH(B678)-'Diário 1º PA'!$P$1+1,(YEAR(B678)-'Diário 1º PA'!$Q$1)*12-'Diário 1º PA'!$P$1+1+MONTH(B678)))</f>
        <v/>
      </c>
      <c r="L678" s="517"/>
    </row>
    <row r="679" spans="1:12" x14ac:dyDescent="0.2">
      <c r="A679" s="594">
        <v>675</v>
      </c>
      <c r="B679" s="546"/>
      <c r="C679" s="474"/>
      <c r="D679" s="474"/>
      <c r="E679" s="475"/>
      <c r="F679" s="476"/>
      <c r="G679" s="474"/>
      <c r="H679" s="591"/>
      <c r="I679" s="523"/>
      <c r="J679" s="278" t="str">
        <f t="shared" si="12"/>
        <v/>
      </c>
      <c r="K679" s="268" t="str">
        <f>IF(B679="","",IF(YEAR(B679)='Diário 1º PA'!$Q$1,MONTH(B679)-'Diário 1º PA'!$P$1+1,(YEAR(B679)-'Diário 1º PA'!$Q$1)*12-'Diário 1º PA'!$P$1+1+MONTH(B679)))</f>
        <v/>
      </c>
      <c r="L679" s="517"/>
    </row>
    <row r="680" spans="1:12" x14ac:dyDescent="0.2">
      <c r="A680" s="594">
        <v>676</v>
      </c>
      <c r="B680" s="546"/>
      <c r="C680" s="474"/>
      <c r="D680" s="474"/>
      <c r="E680" s="475"/>
      <c r="F680" s="476"/>
      <c r="G680" s="474"/>
      <c r="H680" s="591"/>
      <c r="I680" s="523"/>
      <c r="J680" s="278" t="str">
        <f t="shared" si="12"/>
        <v/>
      </c>
      <c r="K680" s="268" t="str">
        <f>IF(B680="","",IF(YEAR(B680)='Diário 1º PA'!$Q$1,MONTH(B680)-'Diário 1º PA'!$P$1+1,(YEAR(B680)-'Diário 1º PA'!$Q$1)*12-'Diário 1º PA'!$P$1+1+MONTH(B680)))</f>
        <v/>
      </c>
      <c r="L680" s="517"/>
    </row>
    <row r="681" spans="1:12" x14ac:dyDescent="0.2">
      <c r="A681" s="594">
        <v>677</v>
      </c>
      <c r="B681" s="546"/>
      <c r="C681" s="474"/>
      <c r="D681" s="474"/>
      <c r="E681" s="475"/>
      <c r="F681" s="476"/>
      <c r="G681" s="474"/>
      <c r="H681" s="591"/>
      <c r="I681" s="523"/>
      <c r="J681" s="278" t="str">
        <f t="shared" si="12"/>
        <v/>
      </c>
      <c r="K681" s="268" t="str">
        <f>IF(B681="","",IF(YEAR(B681)='Diário 1º PA'!$Q$1,MONTH(B681)-'Diário 1º PA'!$P$1+1,(YEAR(B681)-'Diário 1º PA'!$Q$1)*12-'Diário 1º PA'!$P$1+1+MONTH(B681)))</f>
        <v/>
      </c>
      <c r="L681" s="517"/>
    </row>
    <row r="682" spans="1:12" x14ac:dyDescent="0.2">
      <c r="A682" s="594">
        <v>678</v>
      </c>
      <c r="B682" s="546"/>
      <c r="C682" s="474"/>
      <c r="D682" s="474"/>
      <c r="E682" s="475"/>
      <c r="F682" s="476"/>
      <c r="G682" s="474"/>
      <c r="H682" s="591"/>
      <c r="I682" s="523"/>
      <c r="J682" s="278" t="str">
        <f t="shared" si="12"/>
        <v/>
      </c>
      <c r="K682" s="268" t="str">
        <f>IF(B682="","",IF(YEAR(B682)='Diário 1º PA'!$Q$1,MONTH(B682)-'Diário 1º PA'!$P$1+1,(YEAR(B682)-'Diário 1º PA'!$Q$1)*12-'Diário 1º PA'!$P$1+1+MONTH(B682)))</f>
        <v/>
      </c>
      <c r="L682" s="517"/>
    </row>
    <row r="683" spans="1:12" x14ac:dyDescent="0.2">
      <c r="A683" s="594">
        <v>679</v>
      </c>
      <c r="B683" s="546"/>
      <c r="C683" s="474"/>
      <c r="D683" s="474"/>
      <c r="E683" s="475"/>
      <c r="F683" s="476"/>
      <c r="G683" s="474"/>
      <c r="H683" s="591"/>
      <c r="I683" s="523"/>
      <c r="J683" s="278" t="str">
        <f t="shared" si="12"/>
        <v/>
      </c>
      <c r="K683" s="268" t="str">
        <f>IF(B683="","",IF(YEAR(B683)='Diário 1º PA'!$Q$1,MONTH(B683)-'Diário 1º PA'!$P$1+1,(YEAR(B683)-'Diário 1º PA'!$Q$1)*12-'Diário 1º PA'!$P$1+1+MONTH(B683)))</f>
        <v/>
      </c>
      <c r="L683" s="517"/>
    </row>
    <row r="684" spans="1:12" x14ac:dyDescent="0.2">
      <c r="A684" s="594">
        <v>680</v>
      </c>
      <c r="B684" s="546"/>
      <c r="C684" s="474"/>
      <c r="D684" s="474"/>
      <c r="E684" s="475"/>
      <c r="F684" s="476"/>
      <c r="G684" s="474"/>
      <c r="H684" s="591"/>
      <c r="I684" s="523"/>
      <c r="J684" s="278" t="str">
        <f t="shared" si="12"/>
        <v/>
      </c>
      <c r="K684" s="268" t="str">
        <f>IF(B684="","",IF(YEAR(B684)='Diário 1º PA'!$Q$1,MONTH(B684)-'Diário 1º PA'!$P$1+1,(YEAR(B684)-'Diário 1º PA'!$Q$1)*12-'Diário 1º PA'!$P$1+1+MONTH(B684)))</f>
        <v/>
      </c>
      <c r="L684" s="517"/>
    </row>
    <row r="685" spans="1:12" x14ac:dyDescent="0.2">
      <c r="A685" s="594">
        <v>681</v>
      </c>
      <c r="B685" s="546"/>
      <c r="C685" s="474"/>
      <c r="D685" s="474"/>
      <c r="E685" s="475"/>
      <c r="F685" s="476"/>
      <c r="G685" s="474"/>
      <c r="H685" s="591"/>
      <c r="I685" s="523"/>
      <c r="J685" s="278" t="str">
        <f t="shared" si="12"/>
        <v/>
      </c>
      <c r="K685" s="268" t="str">
        <f>IF(B685="","",IF(YEAR(B685)='Diário 1º PA'!$Q$1,MONTH(B685)-'Diário 1º PA'!$P$1+1,(YEAR(B685)-'Diário 1º PA'!$Q$1)*12-'Diário 1º PA'!$P$1+1+MONTH(B685)))</f>
        <v/>
      </c>
      <c r="L685" s="517"/>
    </row>
    <row r="686" spans="1:12" x14ac:dyDescent="0.2">
      <c r="A686" s="594">
        <v>682</v>
      </c>
      <c r="B686" s="546"/>
      <c r="C686" s="474"/>
      <c r="D686" s="474"/>
      <c r="E686" s="475"/>
      <c r="F686" s="476"/>
      <c r="G686" s="474"/>
      <c r="H686" s="591"/>
      <c r="I686" s="523"/>
      <c r="J686" s="278" t="str">
        <f t="shared" si="12"/>
        <v/>
      </c>
      <c r="K686" s="268" t="str">
        <f>IF(B686="","",IF(YEAR(B686)='Diário 1º PA'!$Q$1,MONTH(B686)-'Diário 1º PA'!$P$1+1,(YEAR(B686)-'Diário 1º PA'!$Q$1)*12-'Diário 1º PA'!$P$1+1+MONTH(B686)))</f>
        <v/>
      </c>
      <c r="L686" s="517"/>
    </row>
    <row r="687" spans="1:12" x14ac:dyDescent="0.2">
      <c r="A687" s="594">
        <v>683</v>
      </c>
      <c r="B687" s="546"/>
      <c r="C687" s="474"/>
      <c r="D687" s="474"/>
      <c r="E687" s="475"/>
      <c r="F687" s="476"/>
      <c r="G687" s="474"/>
      <c r="H687" s="591"/>
      <c r="I687" s="523"/>
      <c r="J687" s="278" t="str">
        <f t="shared" si="12"/>
        <v/>
      </c>
      <c r="K687" s="268" t="str">
        <f>IF(B687="","",IF(YEAR(B687)='Diário 1º PA'!$Q$1,MONTH(B687)-'Diário 1º PA'!$P$1+1,(YEAR(B687)-'Diário 1º PA'!$Q$1)*12-'Diário 1º PA'!$P$1+1+MONTH(B687)))</f>
        <v/>
      </c>
      <c r="L687" s="517"/>
    </row>
    <row r="688" spans="1:12" x14ac:dyDescent="0.2">
      <c r="A688" s="594">
        <v>684</v>
      </c>
      <c r="B688" s="546"/>
      <c r="C688" s="474"/>
      <c r="D688" s="474"/>
      <c r="E688" s="475"/>
      <c r="F688" s="476"/>
      <c r="G688" s="474"/>
      <c r="H688" s="591"/>
      <c r="I688" s="523"/>
      <c r="J688" s="278" t="str">
        <f t="shared" si="12"/>
        <v/>
      </c>
      <c r="K688" s="268" t="str">
        <f>IF(B688="","",IF(YEAR(B688)='Diário 1º PA'!$Q$1,MONTH(B688)-'Diário 1º PA'!$P$1+1,(YEAR(B688)-'Diário 1º PA'!$Q$1)*12-'Diário 1º PA'!$P$1+1+MONTH(B688)))</f>
        <v/>
      </c>
      <c r="L688" s="517"/>
    </row>
    <row r="689" spans="1:12" x14ac:dyDescent="0.2">
      <c r="A689" s="594">
        <v>685</v>
      </c>
      <c r="B689" s="546"/>
      <c r="C689" s="474"/>
      <c r="D689" s="474"/>
      <c r="E689" s="475"/>
      <c r="F689" s="476"/>
      <c r="G689" s="474"/>
      <c r="H689" s="591"/>
      <c r="I689" s="523"/>
      <c r="J689" s="278" t="str">
        <f t="shared" si="12"/>
        <v/>
      </c>
      <c r="K689" s="268" t="str">
        <f>IF(B689="","",IF(YEAR(B689)='Diário 1º PA'!$Q$1,MONTH(B689)-'Diário 1º PA'!$P$1+1,(YEAR(B689)-'Diário 1º PA'!$Q$1)*12-'Diário 1º PA'!$P$1+1+MONTH(B689)))</f>
        <v/>
      </c>
      <c r="L689" s="517"/>
    </row>
    <row r="690" spans="1:12" x14ac:dyDescent="0.2">
      <c r="A690" s="594">
        <v>686</v>
      </c>
      <c r="B690" s="546"/>
      <c r="C690" s="474"/>
      <c r="D690" s="474"/>
      <c r="E690" s="475"/>
      <c r="F690" s="476"/>
      <c r="G690" s="474"/>
      <c r="H690" s="591"/>
      <c r="I690" s="523"/>
      <c r="J690" s="278" t="str">
        <f t="shared" si="12"/>
        <v/>
      </c>
      <c r="K690" s="268" t="str">
        <f>IF(B690="","",IF(YEAR(B690)='Diário 1º PA'!$Q$1,MONTH(B690)-'Diário 1º PA'!$P$1+1,(YEAR(B690)-'Diário 1º PA'!$Q$1)*12-'Diário 1º PA'!$P$1+1+MONTH(B690)))</f>
        <v/>
      </c>
      <c r="L690" s="517"/>
    </row>
    <row r="691" spans="1:12" x14ac:dyDescent="0.2">
      <c r="A691" s="594">
        <v>687</v>
      </c>
      <c r="B691" s="546"/>
      <c r="C691" s="474"/>
      <c r="D691" s="474"/>
      <c r="E691" s="475"/>
      <c r="F691" s="476"/>
      <c r="G691" s="474"/>
      <c r="H691" s="591"/>
      <c r="I691" s="523"/>
      <c r="J691" s="278" t="str">
        <f t="shared" si="12"/>
        <v/>
      </c>
      <c r="K691" s="268" t="str">
        <f>IF(B691="","",IF(YEAR(B691)='Diário 1º PA'!$Q$1,MONTH(B691)-'Diário 1º PA'!$P$1+1,(YEAR(B691)-'Diário 1º PA'!$Q$1)*12-'Diário 1º PA'!$P$1+1+MONTH(B691)))</f>
        <v/>
      </c>
      <c r="L691" s="517"/>
    </row>
    <row r="692" spans="1:12" x14ac:dyDescent="0.2">
      <c r="A692" s="594">
        <v>688</v>
      </c>
      <c r="B692" s="546"/>
      <c r="C692" s="474"/>
      <c r="D692" s="474"/>
      <c r="E692" s="475"/>
      <c r="F692" s="476"/>
      <c r="G692" s="474"/>
      <c r="H692" s="591"/>
      <c r="I692" s="523"/>
      <c r="J692" s="278" t="str">
        <f t="shared" si="12"/>
        <v/>
      </c>
      <c r="K692" s="268" t="str">
        <f>IF(B692="","",IF(YEAR(B692)='Diário 1º PA'!$Q$1,MONTH(B692)-'Diário 1º PA'!$P$1+1,(YEAR(B692)-'Diário 1º PA'!$Q$1)*12-'Diário 1º PA'!$P$1+1+MONTH(B692)))</f>
        <v/>
      </c>
      <c r="L692" s="517"/>
    </row>
    <row r="693" spans="1:12" x14ac:dyDescent="0.2">
      <c r="A693" s="594">
        <v>689</v>
      </c>
      <c r="B693" s="546"/>
      <c r="C693" s="474"/>
      <c r="D693" s="474"/>
      <c r="E693" s="475"/>
      <c r="F693" s="476"/>
      <c r="G693" s="474"/>
      <c r="H693" s="591"/>
      <c r="I693" s="523"/>
      <c r="J693" s="278" t="str">
        <f t="shared" si="12"/>
        <v/>
      </c>
      <c r="K693" s="268" t="str">
        <f>IF(B693="","",IF(YEAR(B693)='Diário 1º PA'!$Q$1,MONTH(B693)-'Diário 1º PA'!$P$1+1,(YEAR(B693)-'Diário 1º PA'!$Q$1)*12-'Diário 1º PA'!$P$1+1+MONTH(B693)))</f>
        <v/>
      </c>
      <c r="L693" s="517"/>
    </row>
    <row r="694" spans="1:12" x14ac:dyDescent="0.2">
      <c r="A694" s="594">
        <v>690</v>
      </c>
      <c r="B694" s="546"/>
      <c r="C694" s="474"/>
      <c r="D694" s="474"/>
      <c r="E694" s="475"/>
      <c r="F694" s="476"/>
      <c r="G694" s="474"/>
      <c r="H694" s="591"/>
      <c r="I694" s="523"/>
      <c r="J694" s="278" t="str">
        <f t="shared" si="12"/>
        <v/>
      </c>
      <c r="K694" s="268" t="str">
        <f>IF(B694="","",IF(YEAR(B694)='Diário 1º PA'!$Q$1,MONTH(B694)-'Diário 1º PA'!$P$1+1,(YEAR(B694)-'Diário 1º PA'!$Q$1)*12-'Diário 1º PA'!$P$1+1+MONTH(B694)))</f>
        <v/>
      </c>
      <c r="L694" s="517"/>
    </row>
    <row r="695" spans="1:12" x14ac:dyDescent="0.2">
      <c r="A695" s="594">
        <v>691</v>
      </c>
      <c r="B695" s="546"/>
      <c r="C695" s="474"/>
      <c r="D695" s="474"/>
      <c r="E695" s="475"/>
      <c r="F695" s="476"/>
      <c r="G695" s="474"/>
      <c r="H695" s="591"/>
      <c r="I695" s="523"/>
      <c r="J695" s="278" t="str">
        <f t="shared" si="12"/>
        <v/>
      </c>
      <c r="K695" s="268" t="str">
        <f>IF(B695="","",IF(YEAR(B695)='Diário 1º PA'!$Q$1,MONTH(B695)-'Diário 1º PA'!$P$1+1,(YEAR(B695)-'Diário 1º PA'!$Q$1)*12-'Diário 1º PA'!$P$1+1+MONTH(B695)))</f>
        <v/>
      </c>
      <c r="L695" s="517"/>
    </row>
    <row r="696" spans="1:12" x14ac:dyDescent="0.2">
      <c r="A696" s="594">
        <v>692</v>
      </c>
      <c r="B696" s="546"/>
      <c r="C696" s="474"/>
      <c r="D696" s="474"/>
      <c r="E696" s="475"/>
      <c r="F696" s="476"/>
      <c r="G696" s="474"/>
      <c r="H696" s="591"/>
      <c r="I696" s="523"/>
      <c r="J696" s="278" t="str">
        <f t="shared" si="12"/>
        <v/>
      </c>
      <c r="K696" s="268" t="str">
        <f>IF(B696="","",IF(YEAR(B696)='Diário 1º PA'!$Q$1,MONTH(B696)-'Diário 1º PA'!$P$1+1,(YEAR(B696)-'Diário 1º PA'!$Q$1)*12-'Diário 1º PA'!$P$1+1+MONTH(B696)))</f>
        <v/>
      </c>
      <c r="L696" s="517"/>
    </row>
    <row r="697" spans="1:12" x14ac:dyDescent="0.2">
      <c r="A697" s="594">
        <v>693</v>
      </c>
      <c r="B697" s="546"/>
      <c r="C697" s="474"/>
      <c r="D697" s="474"/>
      <c r="E697" s="475"/>
      <c r="F697" s="476"/>
      <c r="G697" s="474"/>
      <c r="H697" s="591"/>
      <c r="I697" s="523"/>
      <c r="J697" s="278" t="str">
        <f t="shared" si="12"/>
        <v/>
      </c>
      <c r="K697" s="268" t="str">
        <f>IF(B697="","",IF(YEAR(B697)='Diário 1º PA'!$Q$1,MONTH(B697)-'Diário 1º PA'!$P$1+1,(YEAR(B697)-'Diário 1º PA'!$Q$1)*12-'Diário 1º PA'!$P$1+1+MONTH(B697)))</f>
        <v/>
      </c>
      <c r="L697" s="517"/>
    </row>
    <row r="698" spans="1:12" x14ac:dyDescent="0.2">
      <c r="A698" s="594">
        <v>694</v>
      </c>
      <c r="B698" s="546"/>
      <c r="C698" s="474"/>
      <c r="D698" s="474"/>
      <c r="E698" s="475"/>
      <c r="F698" s="476"/>
      <c r="G698" s="474"/>
      <c r="H698" s="591"/>
      <c r="I698" s="523"/>
      <c r="J698" s="278" t="str">
        <f t="shared" si="12"/>
        <v/>
      </c>
      <c r="K698" s="268" t="str">
        <f>IF(B698="","",IF(YEAR(B698)='Diário 1º PA'!$Q$1,MONTH(B698)-'Diário 1º PA'!$P$1+1,(YEAR(B698)-'Diário 1º PA'!$Q$1)*12-'Diário 1º PA'!$P$1+1+MONTH(B698)))</f>
        <v/>
      </c>
      <c r="L698" s="517"/>
    </row>
    <row r="699" spans="1:12" x14ac:dyDescent="0.2">
      <c r="A699" s="594">
        <v>695</v>
      </c>
      <c r="B699" s="546"/>
      <c r="C699" s="474"/>
      <c r="D699" s="474"/>
      <c r="E699" s="475"/>
      <c r="F699" s="476"/>
      <c r="G699" s="474"/>
      <c r="H699" s="591"/>
      <c r="I699" s="523"/>
      <c r="J699" s="278" t="str">
        <f t="shared" si="12"/>
        <v/>
      </c>
      <c r="K699" s="268" t="str">
        <f>IF(B699="","",IF(YEAR(B699)='Diário 1º PA'!$Q$1,MONTH(B699)-'Diário 1º PA'!$P$1+1,(YEAR(B699)-'Diário 1º PA'!$Q$1)*12-'Diário 1º PA'!$P$1+1+MONTH(B699)))</f>
        <v/>
      </c>
      <c r="L699" s="517"/>
    </row>
    <row r="700" spans="1:12" x14ac:dyDescent="0.2">
      <c r="A700" s="594">
        <v>696</v>
      </c>
      <c r="B700" s="546"/>
      <c r="C700" s="474"/>
      <c r="D700" s="474"/>
      <c r="E700" s="475"/>
      <c r="F700" s="476"/>
      <c r="G700" s="474"/>
      <c r="H700" s="591"/>
      <c r="I700" s="523"/>
      <c r="J700" s="278" t="str">
        <f t="shared" si="12"/>
        <v/>
      </c>
      <c r="K700" s="268" t="str">
        <f>IF(B700="","",IF(YEAR(B700)='Diário 1º PA'!$Q$1,MONTH(B700)-'Diário 1º PA'!$P$1+1,(YEAR(B700)-'Diário 1º PA'!$Q$1)*12-'Diário 1º PA'!$P$1+1+MONTH(B700)))</f>
        <v/>
      </c>
      <c r="L700" s="517"/>
    </row>
    <row r="701" spans="1:12" x14ac:dyDescent="0.2">
      <c r="A701" s="594">
        <v>697</v>
      </c>
      <c r="B701" s="546"/>
      <c r="C701" s="474"/>
      <c r="D701" s="474"/>
      <c r="E701" s="475"/>
      <c r="F701" s="476"/>
      <c r="G701" s="474"/>
      <c r="H701" s="591"/>
      <c r="I701" s="523"/>
      <c r="J701" s="278" t="str">
        <f t="shared" si="12"/>
        <v/>
      </c>
      <c r="K701" s="268" t="str">
        <f>IF(B701="","",IF(YEAR(B701)='Diário 1º PA'!$Q$1,MONTH(B701)-'Diário 1º PA'!$P$1+1,(YEAR(B701)-'Diário 1º PA'!$Q$1)*12-'Diário 1º PA'!$P$1+1+MONTH(B701)))</f>
        <v/>
      </c>
      <c r="L701" s="517"/>
    </row>
    <row r="702" spans="1:12" x14ac:dyDescent="0.2">
      <c r="A702" s="594">
        <v>698</v>
      </c>
      <c r="B702" s="546"/>
      <c r="C702" s="474"/>
      <c r="D702" s="474"/>
      <c r="E702" s="475"/>
      <c r="F702" s="476"/>
      <c r="G702" s="474"/>
      <c r="H702" s="591"/>
      <c r="I702" s="523"/>
      <c r="J702" s="278" t="str">
        <f t="shared" si="12"/>
        <v/>
      </c>
      <c r="K702" s="268" t="str">
        <f>IF(B702="","",IF(YEAR(B702)='Diário 1º PA'!$Q$1,MONTH(B702)-'Diário 1º PA'!$P$1+1,(YEAR(B702)-'Diário 1º PA'!$Q$1)*12-'Diário 1º PA'!$P$1+1+MONTH(B702)))</f>
        <v/>
      </c>
      <c r="L702" s="517"/>
    </row>
    <row r="703" spans="1:12" x14ac:dyDescent="0.2">
      <c r="A703" s="594">
        <v>699</v>
      </c>
      <c r="B703" s="546"/>
      <c r="C703" s="474"/>
      <c r="D703" s="474"/>
      <c r="E703" s="475"/>
      <c r="F703" s="476"/>
      <c r="G703" s="474"/>
      <c r="H703" s="591"/>
      <c r="I703" s="523"/>
      <c r="J703" s="278" t="str">
        <f t="shared" si="12"/>
        <v/>
      </c>
      <c r="K703" s="268" t="str">
        <f>IF(B703="","",IF(YEAR(B703)='Diário 1º PA'!$Q$1,MONTH(B703)-'Diário 1º PA'!$P$1+1,(YEAR(B703)-'Diário 1º PA'!$Q$1)*12-'Diário 1º PA'!$P$1+1+MONTH(B703)))</f>
        <v/>
      </c>
      <c r="L703" s="517"/>
    </row>
    <row r="704" spans="1:12" x14ac:dyDescent="0.2">
      <c r="A704" s="594">
        <v>700</v>
      </c>
      <c r="B704" s="546"/>
      <c r="C704" s="474"/>
      <c r="D704" s="474"/>
      <c r="E704" s="475"/>
      <c r="F704" s="476"/>
      <c r="G704" s="474"/>
      <c r="H704" s="591"/>
      <c r="I704" s="523"/>
      <c r="J704" s="278" t="str">
        <f t="shared" si="12"/>
        <v/>
      </c>
      <c r="K704" s="268" t="str">
        <f>IF(B704="","",IF(YEAR(B704)='Diário 1º PA'!$Q$1,MONTH(B704)-'Diário 1º PA'!$P$1+1,(YEAR(B704)-'Diário 1º PA'!$Q$1)*12-'Diário 1º PA'!$P$1+1+MONTH(B704)))</f>
        <v/>
      </c>
      <c r="L704" s="517"/>
    </row>
    <row r="705" spans="1:12" x14ac:dyDescent="0.2">
      <c r="A705" s="594">
        <v>701</v>
      </c>
      <c r="B705" s="546"/>
      <c r="C705" s="474"/>
      <c r="D705" s="474"/>
      <c r="E705" s="475"/>
      <c r="F705" s="476"/>
      <c r="G705" s="474"/>
      <c r="H705" s="591"/>
      <c r="I705" s="523"/>
      <c r="J705" s="278" t="str">
        <f t="shared" si="12"/>
        <v/>
      </c>
      <c r="K705" s="268" t="str">
        <f>IF(B705="","",IF(YEAR(B705)='Diário 1º PA'!$Q$1,MONTH(B705)-'Diário 1º PA'!$P$1+1,(YEAR(B705)-'Diário 1º PA'!$Q$1)*12-'Diário 1º PA'!$P$1+1+MONTH(B705)))</f>
        <v/>
      </c>
      <c r="L705" s="517"/>
    </row>
    <row r="706" spans="1:12" x14ac:dyDescent="0.2">
      <c r="A706" s="594">
        <v>702</v>
      </c>
      <c r="B706" s="546"/>
      <c r="C706" s="474"/>
      <c r="D706" s="474"/>
      <c r="E706" s="475"/>
      <c r="F706" s="476"/>
      <c r="G706" s="474"/>
      <c r="H706" s="591"/>
      <c r="I706" s="523"/>
      <c r="J706" s="278" t="str">
        <f t="shared" si="12"/>
        <v/>
      </c>
      <c r="K706" s="268" t="str">
        <f>IF(B706="","",IF(YEAR(B706)='Diário 1º PA'!$Q$1,MONTH(B706)-'Diário 1º PA'!$P$1+1,(YEAR(B706)-'Diário 1º PA'!$Q$1)*12-'Diário 1º PA'!$P$1+1+MONTH(B706)))</f>
        <v/>
      </c>
      <c r="L706" s="517"/>
    </row>
    <row r="707" spans="1:12" x14ac:dyDescent="0.2">
      <c r="A707" s="594">
        <v>703</v>
      </c>
      <c r="B707" s="546"/>
      <c r="C707" s="474"/>
      <c r="D707" s="474"/>
      <c r="E707" s="475"/>
      <c r="F707" s="476"/>
      <c r="G707" s="474"/>
      <c r="H707" s="591"/>
      <c r="I707" s="523"/>
      <c r="J707" s="278" t="str">
        <f t="shared" si="12"/>
        <v/>
      </c>
      <c r="K707" s="268" t="str">
        <f>IF(B707="","",IF(YEAR(B707)='Diário 1º PA'!$Q$1,MONTH(B707)-'Diário 1º PA'!$P$1+1,(YEAR(B707)-'Diário 1º PA'!$Q$1)*12-'Diário 1º PA'!$P$1+1+MONTH(B707)))</f>
        <v/>
      </c>
      <c r="L707" s="517"/>
    </row>
    <row r="708" spans="1:12" x14ac:dyDescent="0.2">
      <c r="A708" s="594">
        <v>704</v>
      </c>
      <c r="B708" s="546"/>
      <c r="C708" s="474"/>
      <c r="D708" s="474"/>
      <c r="E708" s="475"/>
      <c r="F708" s="476"/>
      <c r="G708" s="474"/>
      <c r="H708" s="591"/>
      <c r="I708" s="523"/>
      <c r="J708" s="278" t="str">
        <f t="shared" si="12"/>
        <v/>
      </c>
      <c r="K708" s="268" t="str">
        <f>IF(B708="","",IF(YEAR(B708)='Diário 1º PA'!$Q$1,MONTH(B708)-'Diário 1º PA'!$P$1+1,(YEAR(B708)-'Diário 1º PA'!$Q$1)*12-'Diário 1º PA'!$P$1+1+MONTH(B708)))</f>
        <v/>
      </c>
      <c r="L708" s="517"/>
    </row>
    <row r="709" spans="1:12" x14ac:dyDescent="0.2">
      <c r="A709" s="594">
        <v>705</v>
      </c>
      <c r="B709" s="546"/>
      <c r="C709" s="474"/>
      <c r="D709" s="474"/>
      <c r="E709" s="475"/>
      <c r="F709" s="476"/>
      <c r="G709" s="474"/>
      <c r="H709" s="591"/>
      <c r="I709" s="523"/>
      <c r="J709" s="278" t="str">
        <f t="shared" si="12"/>
        <v/>
      </c>
      <c r="K709" s="268" t="str">
        <f>IF(B709="","",IF(YEAR(B709)='Diário 1º PA'!$Q$1,MONTH(B709)-'Diário 1º PA'!$P$1+1,(YEAR(B709)-'Diário 1º PA'!$Q$1)*12-'Diário 1º PA'!$P$1+1+MONTH(B709)))</f>
        <v/>
      </c>
      <c r="L709" s="517"/>
    </row>
    <row r="710" spans="1:12" x14ac:dyDescent="0.2">
      <c r="A710" s="594">
        <v>706</v>
      </c>
      <c r="B710" s="546"/>
      <c r="C710" s="474"/>
      <c r="D710" s="474"/>
      <c r="E710" s="475"/>
      <c r="F710" s="476"/>
      <c r="G710" s="474"/>
      <c r="H710" s="591"/>
      <c r="I710" s="523"/>
      <c r="J710" s="278" t="str">
        <f t="shared" si="12"/>
        <v/>
      </c>
      <c r="K710" s="268" t="str">
        <f>IF(B710="","",IF(YEAR(B710)='Diário 1º PA'!$Q$1,MONTH(B710)-'Diário 1º PA'!$P$1+1,(YEAR(B710)-'Diário 1º PA'!$Q$1)*12-'Diário 1º PA'!$P$1+1+MONTH(B710)))</f>
        <v/>
      </c>
      <c r="L710" s="517"/>
    </row>
    <row r="711" spans="1:12" x14ac:dyDescent="0.2">
      <c r="A711" s="594">
        <v>707</v>
      </c>
      <c r="B711" s="546"/>
      <c r="C711" s="474"/>
      <c r="D711" s="474"/>
      <c r="E711" s="475"/>
      <c r="F711" s="476"/>
      <c r="G711" s="474"/>
      <c r="H711" s="591"/>
      <c r="I711" s="523"/>
      <c r="J711" s="278" t="str">
        <f t="shared" si="12"/>
        <v/>
      </c>
      <c r="K711" s="268" t="str">
        <f>IF(B711="","",IF(YEAR(B711)='Diário 1º PA'!$Q$1,MONTH(B711)-'Diário 1º PA'!$P$1+1,(YEAR(B711)-'Diário 1º PA'!$Q$1)*12-'Diário 1º PA'!$P$1+1+MONTH(B711)))</f>
        <v/>
      </c>
      <c r="L711" s="517"/>
    </row>
    <row r="712" spans="1:12" x14ac:dyDescent="0.2">
      <c r="A712" s="594">
        <v>708</v>
      </c>
      <c r="B712" s="546"/>
      <c r="C712" s="474"/>
      <c r="D712" s="474"/>
      <c r="E712" s="475"/>
      <c r="F712" s="476"/>
      <c r="G712" s="474"/>
      <c r="H712" s="591"/>
      <c r="I712" s="523"/>
      <c r="J712" s="278" t="str">
        <f t="shared" si="12"/>
        <v/>
      </c>
      <c r="K712" s="268" t="str">
        <f>IF(B712="","",IF(YEAR(B712)='Diário 1º PA'!$Q$1,MONTH(B712)-'Diário 1º PA'!$P$1+1,(YEAR(B712)-'Diário 1º PA'!$Q$1)*12-'Diário 1º PA'!$P$1+1+MONTH(B712)))</f>
        <v/>
      </c>
      <c r="L712" s="517"/>
    </row>
    <row r="713" spans="1:12" x14ac:dyDescent="0.2">
      <c r="A713" s="594">
        <v>709</v>
      </c>
      <c r="B713" s="546"/>
      <c r="C713" s="474"/>
      <c r="D713" s="474"/>
      <c r="E713" s="475"/>
      <c r="F713" s="476"/>
      <c r="G713" s="474"/>
      <c r="H713" s="591"/>
      <c r="I713" s="523"/>
      <c r="J713" s="278" t="str">
        <f t="shared" si="12"/>
        <v/>
      </c>
      <c r="K713" s="268" t="str">
        <f>IF(B713="","",IF(YEAR(B713)='Diário 1º PA'!$Q$1,MONTH(B713)-'Diário 1º PA'!$P$1+1,(YEAR(B713)-'Diário 1º PA'!$Q$1)*12-'Diário 1º PA'!$P$1+1+MONTH(B713)))</f>
        <v/>
      </c>
      <c r="L713" s="517"/>
    </row>
    <row r="714" spans="1:12" x14ac:dyDescent="0.2">
      <c r="A714" s="594">
        <v>710</v>
      </c>
      <c r="B714" s="546"/>
      <c r="C714" s="474"/>
      <c r="D714" s="474"/>
      <c r="E714" s="475"/>
      <c r="F714" s="476"/>
      <c r="G714" s="474"/>
      <c r="H714" s="591"/>
      <c r="I714" s="523"/>
      <c r="J714" s="278" t="str">
        <f t="shared" si="12"/>
        <v/>
      </c>
      <c r="K714" s="268" t="str">
        <f>IF(B714="","",IF(YEAR(B714)='Diário 1º PA'!$Q$1,MONTH(B714)-'Diário 1º PA'!$P$1+1,(YEAR(B714)-'Diário 1º PA'!$Q$1)*12-'Diário 1º PA'!$P$1+1+MONTH(B714)))</f>
        <v/>
      </c>
      <c r="L714" s="517"/>
    </row>
    <row r="715" spans="1:12" x14ac:dyDescent="0.2">
      <c r="A715" s="594">
        <v>711</v>
      </c>
      <c r="B715" s="546"/>
      <c r="C715" s="474"/>
      <c r="D715" s="474"/>
      <c r="E715" s="475"/>
      <c r="F715" s="476"/>
      <c r="G715" s="474"/>
      <c r="H715" s="591"/>
      <c r="I715" s="523"/>
      <c r="J715" s="278" t="str">
        <f t="shared" si="12"/>
        <v/>
      </c>
      <c r="K715" s="268" t="str">
        <f>IF(B715="","",IF(YEAR(B715)='Diário 1º PA'!$Q$1,MONTH(B715)-'Diário 1º PA'!$P$1+1,(YEAR(B715)-'Diário 1º PA'!$Q$1)*12-'Diário 1º PA'!$P$1+1+MONTH(B715)))</f>
        <v/>
      </c>
      <c r="L715" s="517"/>
    </row>
    <row r="716" spans="1:12" x14ac:dyDescent="0.2">
      <c r="A716" s="594">
        <v>712</v>
      </c>
      <c r="B716" s="546"/>
      <c r="C716" s="474"/>
      <c r="D716" s="474"/>
      <c r="E716" s="475"/>
      <c r="F716" s="476"/>
      <c r="G716" s="474"/>
      <c r="H716" s="591"/>
      <c r="I716" s="523"/>
      <c r="J716" s="278" t="str">
        <f t="shared" si="12"/>
        <v/>
      </c>
      <c r="K716" s="268" t="str">
        <f>IF(B716="","",IF(YEAR(B716)='Diário 1º PA'!$Q$1,MONTH(B716)-'Diário 1º PA'!$P$1+1,(YEAR(B716)-'Diário 1º PA'!$Q$1)*12-'Diário 1º PA'!$P$1+1+MONTH(B716)))</f>
        <v/>
      </c>
      <c r="L716" s="517"/>
    </row>
    <row r="717" spans="1:12" x14ac:dyDescent="0.2">
      <c r="A717" s="594">
        <v>713</v>
      </c>
      <c r="B717" s="546"/>
      <c r="C717" s="474"/>
      <c r="D717" s="474"/>
      <c r="E717" s="475"/>
      <c r="F717" s="476"/>
      <c r="G717" s="474"/>
      <c r="H717" s="591"/>
      <c r="I717" s="523"/>
      <c r="J717" s="278" t="str">
        <f t="shared" si="12"/>
        <v/>
      </c>
      <c r="K717" s="268" t="str">
        <f>IF(B717="","",IF(YEAR(B717)='Diário 1º PA'!$Q$1,MONTH(B717)-'Diário 1º PA'!$P$1+1,(YEAR(B717)-'Diário 1º PA'!$Q$1)*12-'Diário 1º PA'!$P$1+1+MONTH(B717)))</f>
        <v/>
      </c>
      <c r="L717" s="517"/>
    </row>
    <row r="718" spans="1:12" x14ac:dyDescent="0.2">
      <c r="A718" s="594">
        <v>714</v>
      </c>
      <c r="B718" s="546"/>
      <c r="C718" s="474"/>
      <c r="D718" s="474"/>
      <c r="E718" s="475"/>
      <c r="F718" s="476"/>
      <c r="G718" s="474"/>
      <c r="H718" s="591"/>
      <c r="I718" s="523"/>
      <c r="J718" s="278" t="str">
        <f t="shared" si="12"/>
        <v/>
      </c>
      <c r="K718" s="268" t="str">
        <f>IF(B718="","",IF(YEAR(B718)='Diário 1º PA'!$Q$1,MONTH(B718)-'Diário 1º PA'!$P$1+1,(YEAR(B718)-'Diário 1º PA'!$Q$1)*12-'Diário 1º PA'!$P$1+1+MONTH(B718)))</f>
        <v/>
      </c>
      <c r="L718" s="517"/>
    </row>
    <row r="719" spans="1:12" x14ac:dyDescent="0.2">
      <c r="A719" s="594">
        <v>715</v>
      </c>
      <c r="B719" s="546"/>
      <c r="C719" s="474"/>
      <c r="D719" s="474"/>
      <c r="E719" s="475"/>
      <c r="F719" s="476"/>
      <c r="G719" s="474"/>
      <c r="H719" s="591"/>
      <c r="I719" s="523"/>
      <c r="J719" s="278" t="str">
        <f t="shared" si="12"/>
        <v/>
      </c>
      <c r="K719" s="268" t="str">
        <f>IF(B719="","",IF(YEAR(B719)='Diário 1º PA'!$Q$1,MONTH(B719)-'Diário 1º PA'!$P$1+1,(YEAR(B719)-'Diário 1º PA'!$Q$1)*12-'Diário 1º PA'!$P$1+1+MONTH(B719)))</f>
        <v/>
      </c>
      <c r="L719" s="517"/>
    </row>
    <row r="720" spans="1:12" x14ac:dyDescent="0.2">
      <c r="A720" s="594">
        <v>716</v>
      </c>
      <c r="B720" s="546"/>
      <c r="C720" s="474"/>
      <c r="D720" s="474"/>
      <c r="E720" s="475"/>
      <c r="F720" s="476"/>
      <c r="G720" s="474"/>
      <c r="H720" s="591"/>
      <c r="I720" s="523"/>
      <c r="J720" s="278" t="str">
        <f t="shared" si="12"/>
        <v/>
      </c>
      <c r="K720" s="268" t="str">
        <f>IF(B720="","",IF(YEAR(B720)='Diário 1º PA'!$Q$1,MONTH(B720)-'Diário 1º PA'!$P$1+1,(YEAR(B720)-'Diário 1º PA'!$Q$1)*12-'Diário 1º PA'!$P$1+1+MONTH(B720)))</f>
        <v/>
      </c>
      <c r="L720" s="517"/>
    </row>
    <row r="721" spans="1:12" x14ac:dyDescent="0.2">
      <c r="A721" s="594">
        <v>717</v>
      </c>
      <c r="B721" s="546"/>
      <c r="C721" s="474"/>
      <c r="D721" s="474"/>
      <c r="E721" s="475"/>
      <c r="F721" s="476"/>
      <c r="G721" s="474"/>
      <c r="H721" s="591"/>
      <c r="I721" s="523"/>
      <c r="J721" s="278" t="str">
        <f t="shared" si="12"/>
        <v/>
      </c>
      <c r="K721" s="268" t="str">
        <f>IF(B721="","",IF(YEAR(B721)='Diário 1º PA'!$Q$1,MONTH(B721)-'Diário 1º PA'!$P$1+1,(YEAR(B721)-'Diário 1º PA'!$Q$1)*12-'Diário 1º PA'!$P$1+1+MONTH(B721)))</f>
        <v/>
      </c>
      <c r="L721" s="517"/>
    </row>
    <row r="722" spans="1:12" x14ac:dyDescent="0.2">
      <c r="A722" s="594">
        <v>718</v>
      </c>
      <c r="B722" s="546"/>
      <c r="C722" s="474"/>
      <c r="D722" s="474"/>
      <c r="E722" s="475"/>
      <c r="F722" s="476"/>
      <c r="G722" s="474"/>
      <c r="H722" s="591"/>
      <c r="I722" s="523"/>
      <c r="J722" s="278" t="str">
        <f t="shared" si="12"/>
        <v/>
      </c>
      <c r="K722" s="268" t="str">
        <f>IF(B722="","",IF(YEAR(B722)='Diário 1º PA'!$Q$1,MONTH(B722)-'Diário 1º PA'!$P$1+1,(YEAR(B722)-'Diário 1º PA'!$Q$1)*12-'Diário 1º PA'!$P$1+1+MONTH(B722)))</f>
        <v/>
      </c>
      <c r="L722" s="517"/>
    </row>
    <row r="723" spans="1:12" x14ac:dyDescent="0.2">
      <c r="A723" s="594">
        <v>719</v>
      </c>
      <c r="B723" s="546"/>
      <c r="C723" s="474"/>
      <c r="D723" s="474"/>
      <c r="E723" s="475"/>
      <c r="F723" s="476"/>
      <c r="G723" s="474"/>
      <c r="H723" s="591"/>
      <c r="I723" s="523"/>
      <c r="J723" s="278" t="str">
        <f t="shared" si="12"/>
        <v/>
      </c>
      <c r="K723" s="268" t="str">
        <f>IF(B723="","",IF(YEAR(B723)='Diário 1º PA'!$Q$1,MONTH(B723)-'Diário 1º PA'!$P$1+1,(YEAR(B723)-'Diário 1º PA'!$Q$1)*12-'Diário 1º PA'!$P$1+1+MONTH(B723)))</f>
        <v/>
      </c>
      <c r="L723" s="517"/>
    </row>
    <row r="724" spans="1:12" x14ac:dyDescent="0.2">
      <c r="A724" s="594">
        <v>720</v>
      </c>
      <c r="B724" s="563"/>
      <c r="C724" s="545"/>
      <c r="D724" s="545"/>
      <c r="E724" s="556"/>
      <c r="F724" s="550"/>
      <c r="G724" s="545"/>
      <c r="H724" s="558"/>
      <c r="I724" s="545"/>
      <c r="J724" s="278" t="str">
        <f t="shared" ref="J724:J787" si="13">SUBSTITUTE(C724," ","_")</f>
        <v/>
      </c>
      <c r="K724" s="268" t="str">
        <f>IF(B724="","",IF(YEAR(B724)='Diário 1º PA'!$Q$1,MONTH(B724)-'Diário 1º PA'!$P$1+1,(YEAR(B724)-'Diário 1º PA'!$Q$1)*12-'Diário 1º PA'!$P$1+1+MONTH(B724)))</f>
        <v/>
      </c>
      <c r="L724" s="517"/>
    </row>
    <row r="725" spans="1:12" x14ac:dyDescent="0.2">
      <c r="A725" s="594">
        <v>721</v>
      </c>
      <c r="B725" s="563"/>
      <c r="C725" s="545"/>
      <c r="D725" s="545"/>
      <c r="E725" s="556"/>
      <c r="F725" s="550"/>
      <c r="G725" s="545"/>
      <c r="H725" s="558"/>
      <c r="I725" s="545"/>
      <c r="J725" s="278" t="str">
        <f t="shared" si="13"/>
        <v/>
      </c>
      <c r="K725" s="268" t="str">
        <f>IF(B725="","",IF(YEAR(B725)='Diário 1º PA'!$Q$1,MONTH(B725)-'Diário 1º PA'!$P$1+1,(YEAR(B725)-'Diário 1º PA'!$Q$1)*12-'Diário 1º PA'!$P$1+1+MONTH(B725)))</f>
        <v/>
      </c>
      <c r="L725" s="517"/>
    </row>
    <row r="726" spans="1:12" x14ac:dyDescent="0.2">
      <c r="A726" s="594">
        <v>722</v>
      </c>
      <c r="B726" s="563"/>
      <c r="C726" s="545"/>
      <c r="D726" s="545"/>
      <c r="E726" s="556"/>
      <c r="F726" s="550"/>
      <c r="G726" s="545"/>
      <c r="H726" s="558"/>
      <c r="I726" s="545"/>
      <c r="J726" s="278" t="str">
        <f t="shared" si="13"/>
        <v/>
      </c>
      <c r="K726" s="268" t="str">
        <f>IF(B726="","",IF(YEAR(B726)='Diário 1º PA'!$Q$1,MONTH(B726)-'Diário 1º PA'!$P$1+1,(YEAR(B726)-'Diário 1º PA'!$Q$1)*12-'Diário 1º PA'!$P$1+1+MONTH(B726)))</f>
        <v/>
      </c>
      <c r="L726" s="517"/>
    </row>
    <row r="727" spans="1:12" x14ac:dyDescent="0.2">
      <c r="A727" s="594">
        <v>723</v>
      </c>
      <c r="B727" s="563"/>
      <c r="C727" s="545"/>
      <c r="D727" s="545"/>
      <c r="E727" s="556"/>
      <c r="F727" s="550"/>
      <c r="G727" s="545"/>
      <c r="H727" s="558"/>
      <c r="I727" s="545"/>
      <c r="J727" s="278" t="str">
        <f t="shared" si="13"/>
        <v/>
      </c>
      <c r="K727" s="268" t="str">
        <f>IF(B727="","",IF(YEAR(B727)='Diário 1º PA'!$Q$1,MONTH(B727)-'Diário 1º PA'!$P$1+1,(YEAR(B727)-'Diário 1º PA'!$Q$1)*12-'Diário 1º PA'!$P$1+1+MONTH(B727)))</f>
        <v/>
      </c>
      <c r="L727" s="517"/>
    </row>
    <row r="728" spans="1:12" x14ac:dyDescent="0.2">
      <c r="A728" s="594">
        <v>724</v>
      </c>
      <c r="B728" s="563"/>
      <c r="C728" s="545"/>
      <c r="D728" s="545"/>
      <c r="E728" s="556"/>
      <c r="F728" s="550"/>
      <c r="G728" s="545"/>
      <c r="H728" s="558"/>
      <c r="I728" s="545"/>
      <c r="J728" s="278" t="str">
        <f t="shared" si="13"/>
        <v/>
      </c>
      <c r="K728" s="268" t="str">
        <f>IF(B728="","",IF(YEAR(B728)='Diário 1º PA'!$Q$1,MONTH(B728)-'Diário 1º PA'!$P$1+1,(YEAR(B728)-'Diário 1º PA'!$Q$1)*12-'Diário 1º PA'!$P$1+1+MONTH(B728)))</f>
        <v/>
      </c>
      <c r="L728" s="517"/>
    </row>
    <row r="729" spans="1:12" x14ac:dyDescent="0.2">
      <c r="A729" s="594">
        <v>725</v>
      </c>
      <c r="B729" s="563"/>
      <c r="C729" s="545"/>
      <c r="D729" s="545"/>
      <c r="E729" s="556"/>
      <c r="F729" s="550"/>
      <c r="G729" s="545"/>
      <c r="H729" s="558"/>
      <c r="I729" s="545"/>
      <c r="J729" s="278" t="str">
        <f t="shared" si="13"/>
        <v/>
      </c>
      <c r="K729" s="268" t="str">
        <f>IF(B729="","",IF(YEAR(B729)='Diário 1º PA'!$Q$1,MONTH(B729)-'Diário 1º PA'!$P$1+1,(YEAR(B729)-'Diário 1º PA'!$Q$1)*12-'Diário 1º PA'!$P$1+1+MONTH(B729)))</f>
        <v/>
      </c>
      <c r="L729" s="517"/>
    </row>
    <row r="730" spans="1:12" x14ac:dyDescent="0.2">
      <c r="A730" s="594">
        <v>726</v>
      </c>
      <c r="B730" s="563"/>
      <c r="C730" s="545"/>
      <c r="D730" s="545"/>
      <c r="E730" s="556"/>
      <c r="F730" s="550"/>
      <c r="G730" s="545"/>
      <c r="H730" s="558"/>
      <c r="I730" s="545"/>
      <c r="J730" s="278" t="str">
        <f t="shared" si="13"/>
        <v/>
      </c>
      <c r="K730" s="268" t="str">
        <f>IF(B730="","",IF(YEAR(B730)='Diário 1º PA'!$Q$1,MONTH(B730)-'Diário 1º PA'!$P$1+1,(YEAR(B730)-'Diário 1º PA'!$Q$1)*12-'Diário 1º PA'!$P$1+1+MONTH(B730)))</f>
        <v/>
      </c>
      <c r="L730" s="517"/>
    </row>
    <row r="731" spans="1:12" x14ac:dyDescent="0.2">
      <c r="A731" s="594">
        <v>727</v>
      </c>
      <c r="B731" s="563"/>
      <c r="C731" s="545"/>
      <c r="D731" s="545"/>
      <c r="E731" s="556"/>
      <c r="F731" s="550"/>
      <c r="G731" s="545"/>
      <c r="H731" s="558"/>
      <c r="I731" s="545"/>
      <c r="J731" s="278" t="str">
        <f t="shared" si="13"/>
        <v/>
      </c>
      <c r="K731" s="268" t="str">
        <f>IF(B731="","",IF(YEAR(B731)='Diário 1º PA'!$Q$1,MONTH(B731)-'Diário 1º PA'!$P$1+1,(YEAR(B731)-'Diário 1º PA'!$Q$1)*12-'Diário 1º PA'!$P$1+1+MONTH(B731)))</f>
        <v/>
      </c>
      <c r="L731" s="517"/>
    </row>
    <row r="732" spans="1:12" x14ac:dyDescent="0.2">
      <c r="A732" s="594">
        <v>728</v>
      </c>
      <c r="B732" s="563"/>
      <c r="C732" s="545"/>
      <c r="D732" s="545"/>
      <c r="E732" s="556"/>
      <c r="F732" s="550"/>
      <c r="G732" s="545"/>
      <c r="H732" s="558"/>
      <c r="I732" s="545"/>
      <c r="J732" s="278" t="str">
        <f t="shared" si="13"/>
        <v/>
      </c>
      <c r="K732" s="268" t="str">
        <f>IF(B732="","",IF(YEAR(B732)='Diário 1º PA'!$Q$1,MONTH(B732)-'Diário 1º PA'!$P$1+1,(YEAR(B732)-'Diário 1º PA'!$Q$1)*12-'Diário 1º PA'!$P$1+1+MONTH(B732)))</f>
        <v/>
      </c>
      <c r="L732" s="517"/>
    </row>
    <row r="733" spans="1:12" x14ac:dyDescent="0.2">
      <c r="A733" s="594">
        <v>729</v>
      </c>
      <c r="B733" s="563"/>
      <c r="C733" s="545"/>
      <c r="D733" s="545"/>
      <c r="E733" s="556"/>
      <c r="F733" s="550"/>
      <c r="G733" s="545"/>
      <c r="H733" s="558"/>
      <c r="I733" s="545"/>
      <c r="J733" s="278" t="str">
        <f t="shared" si="13"/>
        <v/>
      </c>
      <c r="K733" s="268" t="str">
        <f>IF(B733="","",IF(YEAR(B733)='Diário 1º PA'!$Q$1,MONTH(B733)-'Diário 1º PA'!$P$1+1,(YEAR(B733)-'Diário 1º PA'!$Q$1)*12-'Diário 1º PA'!$P$1+1+MONTH(B733)))</f>
        <v/>
      </c>
      <c r="L733" s="517"/>
    </row>
    <row r="734" spans="1:12" x14ac:dyDescent="0.2">
      <c r="A734" s="594">
        <v>730</v>
      </c>
      <c r="B734" s="563"/>
      <c r="C734" s="545"/>
      <c r="D734" s="545"/>
      <c r="E734" s="556"/>
      <c r="F734" s="550"/>
      <c r="G734" s="545"/>
      <c r="H734" s="558"/>
      <c r="I734" s="545"/>
      <c r="J734" s="278" t="str">
        <f t="shared" si="13"/>
        <v/>
      </c>
      <c r="K734" s="268" t="str">
        <f>IF(B734="","",IF(YEAR(B734)='Diário 1º PA'!$Q$1,MONTH(B734)-'Diário 1º PA'!$P$1+1,(YEAR(B734)-'Diário 1º PA'!$Q$1)*12-'Diário 1º PA'!$P$1+1+MONTH(B734)))</f>
        <v/>
      </c>
      <c r="L734" s="517"/>
    </row>
    <row r="735" spans="1:12" x14ac:dyDescent="0.2">
      <c r="A735" s="594">
        <v>731</v>
      </c>
      <c r="B735" s="563"/>
      <c r="C735" s="545"/>
      <c r="D735" s="545"/>
      <c r="E735" s="556"/>
      <c r="F735" s="550"/>
      <c r="G735" s="545"/>
      <c r="H735" s="558"/>
      <c r="I735" s="545"/>
      <c r="J735" s="278" t="str">
        <f t="shared" si="13"/>
        <v/>
      </c>
      <c r="K735" s="268" t="str">
        <f>IF(B735="","",IF(YEAR(B735)='Diário 1º PA'!$Q$1,MONTH(B735)-'Diário 1º PA'!$P$1+1,(YEAR(B735)-'Diário 1º PA'!$Q$1)*12-'Diário 1º PA'!$P$1+1+MONTH(B735)))</f>
        <v/>
      </c>
      <c r="L735" s="517"/>
    </row>
    <row r="736" spans="1:12" x14ac:dyDescent="0.2">
      <c r="A736" s="594">
        <v>732</v>
      </c>
      <c r="B736" s="563"/>
      <c r="C736" s="545"/>
      <c r="D736" s="545"/>
      <c r="E736" s="556"/>
      <c r="F736" s="550"/>
      <c r="G736" s="545"/>
      <c r="H736" s="558"/>
      <c r="I736" s="545"/>
      <c r="J736" s="278" t="str">
        <f t="shared" si="13"/>
        <v/>
      </c>
      <c r="K736" s="268" t="str">
        <f>IF(B736="","",IF(YEAR(B736)='Diário 1º PA'!$Q$1,MONTH(B736)-'Diário 1º PA'!$P$1+1,(YEAR(B736)-'Diário 1º PA'!$Q$1)*12-'Diário 1º PA'!$P$1+1+MONTH(B736)))</f>
        <v/>
      </c>
      <c r="L736" s="517"/>
    </row>
    <row r="737" spans="1:12" x14ac:dyDescent="0.2">
      <c r="A737" s="594">
        <v>733</v>
      </c>
      <c r="B737" s="563"/>
      <c r="C737" s="545"/>
      <c r="D737" s="545"/>
      <c r="E737" s="556"/>
      <c r="F737" s="550"/>
      <c r="G737" s="545"/>
      <c r="H737" s="558"/>
      <c r="I737" s="545"/>
      <c r="J737" s="278" t="str">
        <f t="shared" si="13"/>
        <v/>
      </c>
      <c r="K737" s="268" t="str">
        <f>IF(B737="","",IF(YEAR(B737)='Diário 1º PA'!$Q$1,MONTH(B737)-'Diário 1º PA'!$P$1+1,(YEAR(B737)-'Diário 1º PA'!$Q$1)*12-'Diário 1º PA'!$P$1+1+MONTH(B737)))</f>
        <v/>
      </c>
      <c r="L737" s="517"/>
    </row>
    <row r="738" spans="1:12" x14ac:dyDescent="0.2">
      <c r="A738" s="594">
        <v>734</v>
      </c>
      <c r="B738" s="563"/>
      <c r="C738" s="545"/>
      <c r="D738" s="545"/>
      <c r="E738" s="556"/>
      <c r="F738" s="550"/>
      <c r="G738" s="545"/>
      <c r="H738" s="558"/>
      <c r="I738" s="545"/>
      <c r="J738" s="278" t="str">
        <f t="shared" si="13"/>
        <v/>
      </c>
      <c r="K738" s="268" t="str">
        <f>IF(B738="","",IF(YEAR(B738)='Diário 1º PA'!$Q$1,MONTH(B738)-'Diário 1º PA'!$P$1+1,(YEAR(B738)-'Diário 1º PA'!$Q$1)*12-'Diário 1º PA'!$P$1+1+MONTH(B738)))</f>
        <v/>
      </c>
      <c r="L738" s="517"/>
    </row>
    <row r="739" spans="1:12" x14ac:dyDescent="0.2">
      <c r="A739" s="594">
        <v>735</v>
      </c>
      <c r="B739" s="563"/>
      <c r="C739" s="545"/>
      <c r="D739" s="545"/>
      <c r="E739" s="556"/>
      <c r="F739" s="550"/>
      <c r="G739" s="545"/>
      <c r="H739" s="558"/>
      <c r="I739" s="545"/>
      <c r="J739" s="278" t="str">
        <f t="shared" si="13"/>
        <v/>
      </c>
      <c r="K739" s="268" t="str">
        <f>IF(B739="","",IF(YEAR(B739)='Diário 1º PA'!$Q$1,MONTH(B739)-'Diário 1º PA'!$P$1+1,(YEAR(B739)-'Diário 1º PA'!$Q$1)*12-'Diário 1º PA'!$P$1+1+MONTH(B739)))</f>
        <v/>
      </c>
      <c r="L739" s="517"/>
    </row>
    <row r="740" spans="1:12" x14ac:dyDescent="0.2">
      <c r="A740" s="594">
        <v>736</v>
      </c>
      <c r="B740" s="563"/>
      <c r="C740" s="545"/>
      <c r="D740" s="545"/>
      <c r="E740" s="556"/>
      <c r="F740" s="550"/>
      <c r="G740" s="545"/>
      <c r="H740" s="558"/>
      <c r="I740" s="545"/>
      <c r="J740" s="278" t="str">
        <f t="shared" si="13"/>
        <v/>
      </c>
      <c r="K740" s="268" t="str">
        <f>IF(B740="","",IF(YEAR(B740)='Diário 1º PA'!$Q$1,MONTH(B740)-'Diário 1º PA'!$P$1+1,(YEAR(B740)-'Diário 1º PA'!$Q$1)*12-'Diário 1º PA'!$P$1+1+MONTH(B740)))</f>
        <v/>
      </c>
      <c r="L740" s="517"/>
    </row>
    <row r="741" spans="1:12" x14ac:dyDescent="0.2">
      <c r="A741" s="594">
        <v>737</v>
      </c>
      <c r="B741" s="563"/>
      <c r="C741" s="545"/>
      <c r="D741" s="545"/>
      <c r="E741" s="556"/>
      <c r="F741" s="550"/>
      <c r="G741" s="545"/>
      <c r="H741" s="569"/>
      <c r="I741" s="566"/>
      <c r="J741" s="278" t="str">
        <f t="shared" si="13"/>
        <v/>
      </c>
      <c r="K741" s="268" t="str">
        <f>IF(B741="","",IF(YEAR(B741)='Diário 1º PA'!$Q$1,MONTH(B741)-'Diário 1º PA'!$P$1+1,(YEAR(B741)-'Diário 1º PA'!$Q$1)*12-'Diário 1º PA'!$P$1+1+MONTH(B741)))</f>
        <v/>
      </c>
      <c r="L741" s="517"/>
    </row>
    <row r="742" spans="1:12" x14ac:dyDescent="0.2">
      <c r="A742" s="594">
        <v>738</v>
      </c>
      <c r="B742" s="563"/>
      <c r="C742" s="545"/>
      <c r="D742" s="545"/>
      <c r="E742" s="556"/>
      <c r="F742" s="550"/>
      <c r="G742" s="545"/>
      <c r="H742" s="558"/>
      <c r="I742" s="545"/>
      <c r="J742" s="278" t="str">
        <f t="shared" si="13"/>
        <v/>
      </c>
      <c r="K742" s="268" t="str">
        <f>IF(B742="","",IF(YEAR(B742)='Diário 1º PA'!$Q$1,MONTH(B742)-'Diário 1º PA'!$P$1+1,(YEAR(B742)-'Diário 1º PA'!$Q$1)*12-'Diário 1º PA'!$P$1+1+MONTH(B742)))</f>
        <v/>
      </c>
      <c r="L742" s="517"/>
    </row>
    <row r="743" spans="1:12" x14ac:dyDescent="0.2">
      <c r="A743" s="594">
        <v>739</v>
      </c>
      <c r="B743" s="563"/>
      <c r="C743" s="545"/>
      <c r="D743" s="545"/>
      <c r="E743" s="556"/>
      <c r="F743" s="550"/>
      <c r="G743" s="545"/>
      <c r="H743" s="558"/>
      <c r="I743" s="545"/>
      <c r="J743" s="278" t="str">
        <f t="shared" si="13"/>
        <v/>
      </c>
      <c r="K743" s="268" t="str">
        <f>IF(B743="","",IF(YEAR(B743)='Diário 1º PA'!$Q$1,MONTH(B743)-'Diário 1º PA'!$P$1+1,(YEAR(B743)-'Diário 1º PA'!$Q$1)*12-'Diário 1º PA'!$P$1+1+MONTH(B743)))</f>
        <v/>
      </c>
      <c r="L743" s="517"/>
    </row>
    <row r="744" spans="1:12" x14ac:dyDescent="0.2">
      <c r="A744" s="594">
        <v>740</v>
      </c>
      <c r="B744" s="563"/>
      <c r="C744" s="545"/>
      <c r="D744" s="545"/>
      <c r="E744" s="556"/>
      <c r="F744" s="550"/>
      <c r="G744" s="545"/>
      <c r="H744" s="558"/>
      <c r="I744" s="545"/>
      <c r="J744" s="278" t="str">
        <f t="shared" si="13"/>
        <v/>
      </c>
      <c r="K744" s="268" t="str">
        <f>IF(B744="","",IF(YEAR(B744)='Diário 1º PA'!$Q$1,MONTH(B744)-'Diário 1º PA'!$P$1+1,(YEAR(B744)-'Diário 1º PA'!$Q$1)*12-'Diário 1º PA'!$P$1+1+MONTH(B744)))</f>
        <v/>
      </c>
      <c r="L744" s="517"/>
    </row>
    <row r="745" spans="1:12" x14ac:dyDescent="0.2">
      <c r="A745" s="594">
        <v>741</v>
      </c>
      <c r="B745" s="563"/>
      <c r="C745" s="545"/>
      <c r="D745" s="545"/>
      <c r="E745" s="556"/>
      <c r="F745" s="550"/>
      <c r="G745" s="545"/>
      <c r="H745" s="558"/>
      <c r="I745" s="545"/>
      <c r="J745" s="278" t="str">
        <f t="shared" si="13"/>
        <v/>
      </c>
      <c r="K745" s="268" t="str">
        <f>IF(B745="","",IF(YEAR(B745)='Diário 1º PA'!$Q$1,MONTH(B745)-'Diário 1º PA'!$P$1+1,(YEAR(B745)-'Diário 1º PA'!$Q$1)*12-'Diário 1º PA'!$P$1+1+MONTH(B745)))</f>
        <v/>
      </c>
      <c r="L745" s="517"/>
    </row>
    <row r="746" spans="1:12" x14ac:dyDescent="0.2">
      <c r="A746" s="594">
        <v>742</v>
      </c>
      <c r="B746" s="563"/>
      <c r="C746" s="545"/>
      <c r="D746" s="545"/>
      <c r="E746" s="556"/>
      <c r="F746" s="550"/>
      <c r="G746" s="545"/>
      <c r="H746" s="558"/>
      <c r="I746" s="545"/>
      <c r="J746" s="278" t="str">
        <f t="shared" si="13"/>
        <v/>
      </c>
      <c r="K746" s="268" t="str">
        <f>IF(B746="","",IF(YEAR(B746)='Diário 1º PA'!$Q$1,MONTH(B746)-'Diário 1º PA'!$P$1+1,(YEAR(B746)-'Diário 1º PA'!$Q$1)*12-'Diário 1º PA'!$P$1+1+MONTH(B746)))</f>
        <v/>
      </c>
      <c r="L746" s="517"/>
    </row>
    <row r="747" spans="1:12" x14ac:dyDescent="0.2">
      <c r="A747" s="594">
        <v>743</v>
      </c>
      <c r="B747" s="563"/>
      <c r="C747" s="545"/>
      <c r="D747" s="545"/>
      <c r="E747" s="556"/>
      <c r="F747" s="550"/>
      <c r="G747" s="545"/>
      <c r="H747" s="558"/>
      <c r="I747" s="545"/>
      <c r="J747" s="278" t="str">
        <f t="shared" si="13"/>
        <v/>
      </c>
      <c r="K747" s="268" t="str">
        <f>IF(B747="","",IF(YEAR(B747)='Diário 1º PA'!$Q$1,MONTH(B747)-'Diário 1º PA'!$P$1+1,(YEAR(B747)-'Diário 1º PA'!$Q$1)*12-'Diário 1º PA'!$P$1+1+MONTH(B747)))</f>
        <v/>
      </c>
      <c r="L747" s="517"/>
    </row>
    <row r="748" spans="1:12" x14ac:dyDescent="0.2">
      <c r="A748" s="594">
        <v>744</v>
      </c>
      <c r="B748" s="563"/>
      <c r="C748" s="545"/>
      <c r="D748" s="545"/>
      <c r="E748" s="556"/>
      <c r="F748" s="550"/>
      <c r="G748" s="545"/>
      <c r="H748" s="558"/>
      <c r="I748" s="545"/>
      <c r="J748" s="278" t="str">
        <f t="shared" si="13"/>
        <v/>
      </c>
      <c r="K748" s="268" t="str">
        <f>IF(B748="","",IF(YEAR(B748)='Diário 1º PA'!$Q$1,MONTH(B748)-'Diário 1º PA'!$P$1+1,(YEAR(B748)-'Diário 1º PA'!$Q$1)*12-'Diário 1º PA'!$P$1+1+MONTH(B748)))</f>
        <v/>
      </c>
      <c r="L748" s="517"/>
    </row>
    <row r="749" spans="1:12" x14ac:dyDescent="0.2">
      <c r="A749" s="594">
        <v>745</v>
      </c>
      <c r="B749" s="563"/>
      <c r="C749" s="545"/>
      <c r="D749" s="545"/>
      <c r="E749" s="556"/>
      <c r="F749" s="550"/>
      <c r="G749" s="545"/>
      <c r="H749" s="558"/>
      <c r="I749" s="545"/>
      <c r="J749" s="278" t="str">
        <f t="shared" si="13"/>
        <v/>
      </c>
      <c r="K749" s="268" t="str">
        <f>IF(B749="","",IF(YEAR(B749)='Diário 1º PA'!$Q$1,MONTH(B749)-'Diário 1º PA'!$P$1+1,(YEAR(B749)-'Diário 1º PA'!$Q$1)*12-'Diário 1º PA'!$P$1+1+MONTH(B749)))</f>
        <v/>
      </c>
      <c r="L749" s="517"/>
    </row>
    <row r="750" spans="1:12" x14ac:dyDescent="0.2">
      <c r="A750" s="594">
        <v>746</v>
      </c>
      <c r="B750" s="563"/>
      <c r="C750" s="545"/>
      <c r="D750" s="545"/>
      <c r="E750" s="556"/>
      <c r="F750" s="550"/>
      <c r="G750" s="545"/>
      <c r="H750" s="558"/>
      <c r="I750" s="545"/>
      <c r="J750" s="278" t="str">
        <f t="shared" si="13"/>
        <v/>
      </c>
      <c r="K750" s="268" t="str">
        <f>IF(B750="","",IF(YEAR(B750)='Diário 1º PA'!$Q$1,MONTH(B750)-'Diário 1º PA'!$P$1+1,(YEAR(B750)-'Diário 1º PA'!$Q$1)*12-'Diário 1º PA'!$P$1+1+MONTH(B750)))</f>
        <v/>
      </c>
      <c r="L750" s="517"/>
    </row>
    <row r="751" spans="1:12" x14ac:dyDescent="0.2">
      <c r="A751" s="594">
        <v>747</v>
      </c>
      <c r="B751" s="563"/>
      <c r="C751" s="545"/>
      <c r="D751" s="545"/>
      <c r="E751" s="556"/>
      <c r="F751" s="550"/>
      <c r="G751" s="545"/>
      <c r="H751" s="558"/>
      <c r="I751" s="545"/>
      <c r="J751" s="278" t="str">
        <f t="shared" si="13"/>
        <v/>
      </c>
      <c r="K751" s="268" t="str">
        <f>IF(B751="","",IF(YEAR(B751)='Diário 1º PA'!$Q$1,MONTH(B751)-'Diário 1º PA'!$P$1+1,(YEAR(B751)-'Diário 1º PA'!$Q$1)*12-'Diário 1º PA'!$P$1+1+MONTH(B751)))</f>
        <v/>
      </c>
      <c r="L751" s="517"/>
    </row>
    <row r="752" spans="1:12" x14ac:dyDescent="0.2">
      <c r="A752" s="594">
        <v>748</v>
      </c>
      <c r="B752" s="563"/>
      <c r="C752" s="545"/>
      <c r="D752" s="545"/>
      <c r="E752" s="556"/>
      <c r="F752" s="550"/>
      <c r="G752" s="545"/>
      <c r="H752" s="558"/>
      <c r="I752" s="545"/>
      <c r="J752" s="278" t="str">
        <f t="shared" si="13"/>
        <v/>
      </c>
      <c r="K752" s="268" t="str">
        <f>IF(B752="","",IF(YEAR(B752)='Diário 1º PA'!$Q$1,MONTH(B752)-'Diário 1º PA'!$P$1+1,(YEAR(B752)-'Diário 1º PA'!$Q$1)*12-'Diário 1º PA'!$P$1+1+MONTH(B752)))</f>
        <v/>
      </c>
      <c r="L752" s="517"/>
    </row>
    <row r="753" spans="1:12" x14ac:dyDescent="0.2">
      <c r="A753" s="594">
        <v>749</v>
      </c>
      <c r="B753" s="563"/>
      <c r="C753" s="545"/>
      <c r="D753" s="545"/>
      <c r="E753" s="556"/>
      <c r="F753" s="550"/>
      <c r="G753" s="545"/>
      <c r="H753" s="558"/>
      <c r="I753" s="545"/>
      <c r="J753" s="278" t="str">
        <f t="shared" si="13"/>
        <v/>
      </c>
      <c r="K753" s="268" t="str">
        <f>IF(B753="","",IF(YEAR(B753)='Diário 1º PA'!$Q$1,MONTH(B753)-'Diário 1º PA'!$P$1+1,(YEAR(B753)-'Diário 1º PA'!$Q$1)*12-'Diário 1º PA'!$P$1+1+MONTH(B753)))</f>
        <v/>
      </c>
      <c r="L753" s="517"/>
    </row>
    <row r="754" spans="1:12" x14ac:dyDescent="0.2">
      <c r="A754" s="594">
        <v>750</v>
      </c>
      <c r="B754" s="563"/>
      <c r="C754" s="545"/>
      <c r="D754" s="545"/>
      <c r="E754" s="556"/>
      <c r="F754" s="550"/>
      <c r="G754" s="545"/>
      <c r="H754" s="558"/>
      <c r="I754" s="545"/>
      <c r="J754" s="278" t="str">
        <f t="shared" si="13"/>
        <v/>
      </c>
      <c r="K754" s="268" t="str">
        <f>IF(B754="","",IF(YEAR(B754)='Diário 1º PA'!$Q$1,MONTH(B754)-'Diário 1º PA'!$P$1+1,(YEAR(B754)-'Diário 1º PA'!$Q$1)*12-'Diário 1º PA'!$P$1+1+MONTH(B754)))</f>
        <v/>
      </c>
      <c r="L754" s="517"/>
    </row>
    <row r="755" spans="1:12" x14ac:dyDescent="0.2">
      <c r="A755" s="594">
        <v>751</v>
      </c>
      <c r="B755" s="563"/>
      <c r="C755" s="545"/>
      <c r="D755" s="545"/>
      <c r="E755" s="556"/>
      <c r="F755" s="550"/>
      <c r="G755" s="545"/>
      <c r="H755" s="558"/>
      <c r="I755" s="545"/>
      <c r="J755" s="278" t="str">
        <f t="shared" si="13"/>
        <v/>
      </c>
      <c r="K755" s="268" t="str">
        <f>IF(B755="","",IF(YEAR(B755)='Diário 1º PA'!$Q$1,MONTH(B755)-'Diário 1º PA'!$P$1+1,(YEAR(B755)-'Diário 1º PA'!$Q$1)*12-'Diário 1º PA'!$P$1+1+MONTH(B755)))</f>
        <v/>
      </c>
      <c r="L755" s="517"/>
    </row>
    <row r="756" spans="1:12" x14ac:dyDescent="0.2">
      <c r="A756" s="594">
        <v>752</v>
      </c>
      <c r="B756" s="563"/>
      <c r="C756" s="545"/>
      <c r="D756" s="545"/>
      <c r="E756" s="556"/>
      <c r="F756" s="550"/>
      <c r="G756" s="545"/>
      <c r="H756" s="558"/>
      <c r="I756" s="545"/>
      <c r="J756" s="278" t="str">
        <f t="shared" si="13"/>
        <v/>
      </c>
      <c r="K756" s="268" t="str">
        <f>IF(B756="","",IF(YEAR(B756)='Diário 1º PA'!$Q$1,MONTH(B756)-'Diário 1º PA'!$P$1+1,(YEAR(B756)-'Diário 1º PA'!$Q$1)*12-'Diário 1º PA'!$P$1+1+MONTH(B756)))</f>
        <v/>
      </c>
      <c r="L756" s="517"/>
    </row>
    <row r="757" spans="1:12" x14ac:dyDescent="0.2">
      <c r="A757" s="594">
        <v>753</v>
      </c>
      <c r="B757" s="563"/>
      <c r="C757" s="545"/>
      <c r="D757" s="545"/>
      <c r="E757" s="556"/>
      <c r="F757" s="550"/>
      <c r="G757" s="545"/>
      <c r="H757" s="558"/>
      <c r="I757" s="545"/>
      <c r="J757" s="278" t="str">
        <f t="shared" si="13"/>
        <v/>
      </c>
      <c r="K757" s="268" t="str">
        <f>IF(B757="","",IF(YEAR(B757)='Diário 1º PA'!$Q$1,MONTH(B757)-'Diário 1º PA'!$P$1+1,(YEAR(B757)-'Diário 1º PA'!$Q$1)*12-'Diário 1º PA'!$P$1+1+MONTH(B757)))</f>
        <v/>
      </c>
      <c r="L757" s="517"/>
    </row>
    <row r="758" spans="1:12" x14ac:dyDescent="0.2">
      <c r="A758" s="594">
        <v>754</v>
      </c>
      <c r="B758" s="563"/>
      <c r="C758" s="545"/>
      <c r="D758" s="545"/>
      <c r="E758" s="556"/>
      <c r="F758" s="550"/>
      <c r="G758" s="545"/>
      <c r="H758" s="558"/>
      <c r="I758" s="545"/>
      <c r="J758" s="278" t="str">
        <f t="shared" si="13"/>
        <v/>
      </c>
      <c r="K758" s="268" t="str">
        <f>IF(B758="","",IF(YEAR(B758)='Diário 1º PA'!$Q$1,MONTH(B758)-'Diário 1º PA'!$P$1+1,(YEAR(B758)-'Diário 1º PA'!$Q$1)*12-'Diário 1º PA'!$P$1+1+MONTH(B758)))</f>
        <v/>
      </c>
      <c r="L758" s="517"/>
    </row>
    <row r="759" spans="1:12" x14ac:dyDescent="0.2">
      <c r="A759" s="594">
        <v>755</v>
      </c>
      <c r="B759" s="563"/>
      <c r="C759" s="545"/>
      <c r="D759" s="545"/>
      <c r="E759" s="556"/>
      <c r="F759" s="550"/>
      <c r="G759" s="545"/>
      <c r="H759" s="558"/>
      <c r="I759" s="545"/>
      <c r="J759" s="278" t="str">
        <f t="shared" si="13"/>
        <v/>
      </c>
      <c r="K759" s="268" t="str">
        <f>IF(B759="","",IF(YEAR(B759)='Diário 1º PA'!$Q$1,MONTH(B759)-'Diário 1º PA'!$P$1+1,(YEAR(B759)-'Diário 1º PA'!$Q$1)*12-'Diário 1º PA'!$P$1+1+MONTH(B759)))</f>
        <v/>
      </c>
      <c r="L759" s="517"/>
    </row>
    <row r="760" spans="1:12" x14ac:dyDescent="0.2">
      <c r="A760" s="594">
        <v>756</v>
      </c>
      <c r="B760" s="563"/>
      <c r="C760" s="545"/>
      <c r="D760" s="545"/>
      <c r="E760" s="556"/>
      <c r="F760" s="550"/>
      <c r="G760" s="545"/>
      <c r="H760" s="558"/>
      <c r="I760" s="545"/>
      <c r="J760" s="278" t="str">
        <f t="shared" si="13"/>
        <v/>
      </c>
      <c r="K760" s="268" t="str">
        <f>IF(B760="","",IF(YEAR(B760)='Diário 1º PA'!$Q$1,MONTH(B760)-'Diário 1º PA'!$P$1+1,(YEAR(B760)-'Diário 1º PA'!$Q$1)*12-'Diário 1º PA'!$P$1+1+MONTH(B760)))</f>
        <v/>
      </c>
      <c r="L760" s="517"/>
    </row>
    <row r="761" spans="1:12" x14ac:dyDescent="0.2">
      <c r="A761" s="594">
        <v>757</v>
      </c>
      <c r="B761" s="563"/>
      <c r="C761" s="545"/>
      <c r="D761" s="545"/>
      <c r="E761" s="556"/>
      <c r="F761" s="550"/>
      <c r="G761" s="545"/>
      <c r="H761" s="558"/>
      <c r="I761" s="545"/>
      <c r="J761" s="278" t="str">
        <f t="shared" si="13"/>
        <v/>
      </c>
      <c r="K761" s="268" t="str">
        <f>IF(B761="","",IF(YEAR(B761)='Diário 1º PA'!$Q$1,MONTH(B761)-'Diário 1º PA'!$P$1+1,(YEAR(B761)-'Diário 1º PA'!$Q$1)*12-'Diário 1º PA'!$P$1+1+MONTH(B761)))</f>
        <v/>
      </c>
      <c r="L761" s="517"/>
    </row>
    <row r="762" spans="1:12" x14ac:dyDescent="0.2">
      <c r="A762" s="594">
        <v>758</v>
      </c>
      <c r="B762" s="563"/>
      <c r="C762" s="545"/>
      <c r="D762" s="545"/>
      <c r="E762" s="556"/>
      <c r="F762" s="550"/>
      <c r="G762" s="545"/>
      <c r="H762" s="558"/>
      <c r="I762" s="545"/>
      <c r="J762" s="278" t="str">
        <f t="shared" si="13"/>
        <v/>
      </c>
      <c r="K762" s="268" t="str">
        <f>IF(B762="","",IF(YEAR(B762)='Diário 1º PA'!$Q$1,MONTH(B762)-'Diário 1º PA'!$P$1+1,(YEAR(B762)-'Diário 1º PA'!$Q$1)*12-'Diário 1º PA'!$P$1+1+MONTH(B762)))</f>
        <v/>
      </c>
      <c r="L762" s="517"/>
    </row>
    <row r="763" spans="1:12" x14ac:dyDescent="0.2">
      <c r="A763" s="594">
        <v>759</v>
      </c>
      <c r="B763" s="563"/>
      <c r="C763" s="545"/>
      <c r="D763" s="545"/>
      <c r="E763" s="556"/>
      <c r="F763" s="550"/>
      <c r="G763" s="545"/>
      <c r="H763" s="558"/>
      <c r="I763" s="545"/>
      <c r="J763" s="278" t="str">
        <f t="shared" si="13"/>
        <v/>
      </c>
      <c r="K763" s="268" t="str">
        <f>IF(B763="","",IF(YEAR(B763)='Diário 1º PA'!$Q$1,MONTH(B763)-'Diário 1º PA'!$P$1+1,(YEAR(B763)-'Diário 1º PA'!$Q$1)*12-'Diário 1º PA'!$P$1+1+MONTH(B763)))</f>
        <v/>
      </c>
      <c r="L763" s="517"/>
    </row>
    <row r="764" spans="1:12" x14ac:dyDescent="0.2">
      <c r="A764" s="594">
        <v>760</v>
      </c>
      <c r="B764" s="563"/>
      <c r="C764" s="545"/>
      <c r="D764" s="545"/>
      <c r="E764" s="556"/>
      <c r="F764" s="550"/>
      <c r="G764" s="545"/>
      <c r="H764" s="558"/>
      <c r="I764" s="545"/>
      <c r="J764" s="278" t="str">
        <f t="shared" si="13"/>
        <v/>
      </c>
      <c r="K764" s="268" t="str">
        <f>IF(B764="","",IF(YEAR(B764)='Diário 1º PA'!$Q$1,MONTH(B764)-'Diário 1º PA'!$P$1+1,(YEAR(B764)-'Diário 1º PA'!$Q$1)*12-'Diário 1º PA'!$P$1+1+MONTH(B764)))</f>
        <v/>
      </c>
      <c r="L764" s="517"/>
    </row>
    <row r="765" spans="1:12" x14ac:dyDescent="0.2">
      <c r="A765" s="594">
        <v>761</v>
      </c>
      <c r="B765" s="563"/>
      <c r="C765" s="545"/>
      <c r="D765" s="545"/>
      <c r="E765" s="556"/>
      <c r="F765" s="550"/>
      <c r="G765" s="545"/>
      <c r="H765" s="558"/>
      <c r="I765" s="545"/>
      <c r="J765" s="278" t="str">
        <f t="shared" si="13"/>
        <v/>
      </c>
      <c r="K765" s="268" t="str">
        <f>IF(B765="","",IF(YEAR(B765)='Diário 1º PA'!$Q$1,MONTH(B765)-'Diário 1º PA'!$P$1+1,(YEAR(B765)-'Diário 1º PA'!$Q$1)*12-'Diário 1º PA'!$P$1+1+MONTH(B765)))</f>
        <v/>
      </c>
      <c r="L765" s="517"/>
    </row>
    <row r="766" spans="1:12" x14ac:dyDescent="0.2">
      <c r="A766" s="594">
        <v>762</v>
      </c>
      <c r="B766" s="563"/>
      <c r="C766" s="545"/>
      <c r="D766" s="545"/>
      <c r="E766" s="556"/>
      <c r="F766" s="550"/>
      <c r="G766" s="545"/>
      <c r="H766" s="558"/>
      <c r="I766" s="545"/>
      <c r="J766" s="278" t="str">
        <f t="shared" si="13"/>
        <v/>
      </c>
      <c r="K766" s="268" t="str">
        <f>IF(B766="","",IF(YEAR(B766)='Diário 1º PA'!$Q$1,MONTH(B766)-'Diário 1º PA'!$P$1+1,(YEAR(B766)-'Diário 1º PA'!$Q$1)*12-'Diário 1º PA'!$P$1+1+MONTH(B766)))</f>
        <v/>
      </c>
      <c r="L766" s="517"/>
    </row>
    <row r="767" spans="1:12" x14ac:dyDescent="0.2">
      <c r="A767" s="594">
        <v>763</v>
      </c>
      <c r="B767" s="563"/>
      <c r="C767" s="545"/>
      <c r="D767" s="545"/>
      <c r="E767" s="556"/>
      <c r="F767" s="550"/>
      <c r="G767" s="545"/>
      <c r="H767" s="558"/>
      <c r="I767" s="545"/>
      <c r="J767" s="278" t="str">
        <f t="shared" si="13"/>
        <v/>
      </c>
      <c r="K767" s="268" t="str">
        <f>IF(B767="","",IF(YEAR(B767)='Diário 1º PA'!$Q$1,MONTH(B767)-'Diário 1º PA'!$P$1+1,(YEAR(B767)-'Diário 1º PA'!$Q$1)*12-'Diário 1º PA'!$P$1+1+MONTH(B767)))</f>
        <v/>
      </c>
      <c r="L767" s="517"/>
    </row>
    <row r="768" spans="1:12" x14ac:dyDescent="0.2">
      <c r="A768" s="594">
        <v>764</v>
      </c>
      <c r="B768" s="563"/>
      <c r="C768" s="545"/>
      <c r="D768" s="545"/>
      <c r="E768" s="556"/>
      <c r="F768" s="550"/>
      <c r="G768" s="545"/>
      <c r="H768" s="558"/>
      <c r="I768" s="545"/>
      <c r="J768" s="278" t="str">
        <f t="shared" si="13"/>
        <v/>
      </c>
      <c r="K768" s="268" t="str">
        <f>IF(B768="","",IF(YEAR(B768)='Diário 1º PA'!$Q$1,MONTH(B768)-'Diário 1º PA'!$P$1+1,(YEAR(B768)-'Diário 1º PA'!$Q$1)*12-'Diário 1º PA'!$P$1+1+MONTH(B768)))</f>
        <v/>
      </c>
      <c r="L768" s="517"/>
    </row>
    <row r="769" spans="1:12" x14ac:dyDescent="0.2">
      <c r="A769" s="594">
        <v>765</v>
      </c>
      <c r="B769" s="563"/>
      <c r="C769" s="545"/>
      <c r="D769" s="545"/>
      <c r="E769" s="556"/>
      <c r="F769" s="550"/>
      <c r="G769" s="545"/>
      <c r="H769" s="558"/>
      <c r="I769" s="545"/>
      <c r="J769" s="278" t="str">
        <f t="shared" si="13"/>
        <v/>
      </c>
      <c r="K769" s="268" t="str">
        <f>IF(B769="","",IF(YEAR(B769)='Diário 1º PA'!$Q$1,MONTH(B769)-'Diário 1º PA'!$P$1+1,(YEAR(B769)-'Diário 1º PA'!$Q$1)*12-'Diário 1º PA'!$P$1+1+MONTH(B769)))</f>
        <v/>
      </c>
      <c r="L769" s="517"/>
    </row>
    <row r="770" spans="1:12" x14ac:dyDescent="0.2">
      <c r="A770" s="594">
        <v>766</v>
      </c>
      <c r="B770" s="563"/>
      <c r="C770" s="545"/>
      <c r="D770" s="545"/>
      <c r="E770" s="556"/>
      <c r="F770" s="550"/>
      <c r="G770" s="545"/>
      <c r="H770" s="558"/>
      <c r="I770" s="545"/>
      <c r="J770" s="278" t="str">
        <f t="shared" si="13"/>
        <v/>
      </c>
      <c r="K770" s="268" t="str">
        <f>IF(B770="","",IF(YEAR(B770)='Diário 1º PA'!$Q$1,MONTH(B770)-'Diário 1º PA'!$P$1+1,(YEAR(B770)-'Diário 1º PA'!$Q$1)*12-'Diário 1º PA'!$P$1+1+MONTH(B770)))</f>
        <v/>
      </c>
      <c r="L770" s="517"/>
    </row>
    <row r="771" spans="1:12" x14ac:dyDescent="0.2">
      <c r="A771" s="594">
        <v>767</v>
      </c>
      <c r="B771" s="563"/>
      <c r="C771" s="545"/>
      <c r="D771" s="545"/>
      <c r="E771" s="556"/>
      <c r="F771" s="550"/>
      <c r="G771" s="545"/>
      <c r="H771" s="558"/>
      <c r="I771" s="545"/>
      <c r="J771" s="278" t="str">
        <f t="shared" si="13"/>
        <v/>
      </c>
      <c r="K771" s="268" t="str">
        <f>IF(B771="","",IF(YEAR(B771)='Diário 1º PA'!$Q$1,MONTH(B771)-'Diário 1º PA'!$P$1+1,(YEAR(B771)-'Diário 1º PA'!$Q$1)*12-'Diário 1º PA'!$P$1+1+MONTH(B771)))</f>
        <v/>
      </c>
      <c r="L771" s="517"/>
    </row>
    <row r="772" spans="1:12" x14ac:dyDescent="0.2">
      <c r="A772" s="594">
        <v>768</v>
      </c>
      <c r="B772" s="563"/>
      <c r="C772" s="545"/>
      <c r="D772" s="545"/>
      <c r="E772" s="556"/>
      <c r="F772" s="550"/>
      <c r="G772" s="545"/>
      <c r="H772" s="558"/>
      <c r="I772" s="545"/>
      <c r="J772" s="278" t="str">
        <f t="shared" si="13"/>
        <v/>
      </c>
      <c r="K772" s="268" t="str">
        <f>IF(B772="","",IF(YEAR(B772)='Diário 1º PA'!$Q$1,MONTH(B772)-'Diário 1º PA'!$P$1+1,(YEAR(B772)-'Diário 1º PA'!$Q$1)*12-'Diário 1º PA'!$P$1+1+MONTH(B772)))</f>
        <v/>
      </c>
      <c r="L772" s="517"/>
    </row>
    <row r="773" spans="1:12" x14ac:dyDescent="0.2">
      <c r="A773" s="594">
        <v>769</v>
      </c>
      <c r="B773" s="563"/>
      <c r="C773" s="545"/>
      <c r="D773" s="545"/>
      <c r="E773" s="556"/>
      <c r="F773" s="550"/>
      <c r="G773" s="545"/>
      <c r="H773" s="558"/>
      <c r="I773" s="545"/>
      <c r="J773" s="278" t="str">
        <f t="shared" si="13"/>
        <v/>
      </c>
      <c r="K773" s="268" t="str">
        <f>IF(B773="","",IF(YEAR(B773)='Diário 1º PA'!$Q$1,MONTH(B773)-'Diário 1º PA'!$P$1+1,(YEAR(B773)-'Diário 1º PA'!$Q$1)*12-'Diário 1º PA'!$P$1+1+MONTH(B773)))</f>
        <v/>
      </c>
      <c r="L773" s="517"/>
    </row>
    <row r="774" spans="1:12" x14ac:dyDescent="0.2">
      <c r="A774" s="594">
        <v>770</v>
      </c>
      <c r="B774" s="563"/>
      <c r="C774" s="545"/>
      <c r="D774" s="545"/>
      <c r="E774" s="556"/>
      <c r="F774" s="550"/>
      <c r="G774" s="545"/>
      <c r="H774" s="558"/>
      <c r="I774" s="545"/>
      <c r="J774" s="278" t="str">
        <f t="shared" si="13"/>
        <v/>
      </c>
      <c r="K774" s="268" t="str">
        <f>IF(B774="","",IF(YEAR(B774)='Diário 1º PA'!$Q$1,MONTH(B774)-'Diário 1º PA'!$P$1+1,(YEAR(B774)-'Diário 1º PA'!$Q$1)*12-'Diário 1º PA'!$P$1+1+MONTH(B774)))</f>
        <v/>
      </c>
      <c r="L774" s="517"/>
    </row>
    <row r="775" spans="1:12" x14ac:dyDescent="0.2">
      <c r="A775" s="594">
        <v>771</v>
      </c>
      <c r="B775" s="563"/>
      <c r="C775" s="545"/>
      <c r="D775" s="545"/>
      <c r="E775" s="556"/>
      <c r="F775" s="550"/>
      <c r="G775" s="545"/>
      <c r="H775" s="558"/>
      <c r="I775" s="545"/>
      <c r="J775" s="278" t="str">
        <f t="shared" si="13"/>
        <v/>
      </c>
      <c r="K775" s="268" t="str">
        <f>IF(B775="","",IF(YEAR(B775)='Diário 1º PA'!$Q$1,MONTH(B775)-'Diário 1º PA'!$P$1+1,(YEAR(B775)-'Diário 1º PA'!$Q$1)*12-'Diário 1º PA'!$P$1+1+MONTH(B775)))</f>
        <v/>
      </c>
      <c r="L775" s="517"/>
    </row>
    <row r="776" spans="1:12" x14ac:dyDescent="0.2">
      <c r="A776" s="594">
        <v>772</v>
      </c>
      <c r="B776" s="563"/>
      <c r="C776" s="545"/>
      <c r="D776" s="545"/>
      <c r="E776" s="556"/>
      <c r="F776" s="550"/>
      <c r="G776" s="545"/>
      <c r="H776" s="558"/>
      <c r="I776" s="545"/>
      <c r="J776" s="278" t="str">
        <f t="shared" si="13"/>
        <v/>
      </c>
      <c r="K776" s="268" t="str">
        <f>IF(B776="","",IF(YEAR(B776)='Diário 1º PA'!$Q$1,MONTH(B776)-'Diário 1º PA'!$P$1+1,(YEAR(B776)-'Diário 1º PA'!$Q$1)*12-'Diário 1º PA'!$P$1+1+MONTH(B776)))</f>
        <v/>
      </c>
      <c r="L776" s="517"/>
    </row>
    <row r="777" spans="1:12" x14ac:dyDescent="0.2">
      <c r="A777" s="594">
        <v>773</v>
      </c>
      <c r="B777" s="563"/>
      <c r="C777" s="545"/>
      <c r="D777" s="545"/>
      <c r="E777" s="556"/>
      <c r="F777" s="550"/>
      <c r="G777" s="545"/>
      <c r="H777" s="608"/>
      <c r="I777" s="609"/>
      <c r="J777" s="278" t="str">
        <f t="shared" si="13"/>
        <v/>
      </c>
      <c r="K777" s="268" t="str">
        <f>IF(B777="","",IF(YEAR(B777)='Diário 1º PA'!$Q$1,MONTH(B777)-'Diário 1º PA'!$P$1+1,(YEAR(B777)-'Diário 1º PA'!$Q$1)*12-'Diário 1º PA'!$P$1+1+MONTH(B777)))</f>
        <v/>
      </c>
      <c r="L777" s="517"/>
    </row>
    <row r="778" spans="1:12" x14ac:dyDescent="0.2">
      <c r="A778" s="594">
        <v>774</v>
      </c>
      <c r="B778" s="563"/>
      <c r="C778" s="545"/>
      <c r="D778" s="545"/>
      <c r="E778" s="556"/>
      <c r="F778" s="550"/>
      <c r="G778" s="545"/>
      <c r="H778" s="558"/>
      <c r="I778" s="545"/>
      <c r="J778" s="278" t="str">
        <f t="shared" si="13"/>
        <v/>
      </c>
      <c r="K778" s="268" t="str">
        <f>IF(B778="","",IF(YEAR(B778)='Diário 1º PA'!$Q$1,MONTH(B778)-'Diário 1º PA'!$P$1+1,(YEAR(B778)-'Diário 1º PA'!$Q$1)*12-'Diário 1º PA'!$P$1+1+MONTH(B778)))</f>
        <v/>
      </c>
      <c r="L778" s="517"/>
    </row>
    <row r="779" spans="1:12" x14ac:dyDescent="0.2">
      <c r="A779" s="594">
        <v>775</v>
      </c>
      <c r="B779" s="563"/>
      <c r="C779" s="545"/>
      <c r="D779" s="545"/>
      <c r="E779" s="556"/>
      <c r="F779" s="550"/>
      <c r="G779" s="545"/>
      <c r="H779" s="558"/>
      <c r="I779" s="545"/>
      <c r="J779" s="278" t="str">
        <f t="shared" si="13"/>
        <v/>
      </c>
      <c r="K779" s="268" t="str">
        <f>IF(B779="","",IF(YEAR(B779)='Diário 1º PA'!$Q$1,MONTH(B779)-'Diário 1º PA'!$P$1+1,(YEAR(B779)-'Diário 1º PA'!$Q$1)*12-'Diário 1º PA'!$P$1+1+MONTH(B779)))</f>
        <v/>
      </c>
      <c r="L779" s="517"/>
    </row>
    <row r="780" spans="1:12" x14ac:dyDescent="0.2">
      <c r="A780" s="594">
        <v>776</v>
      </c>
      <c r="B780" s="563"/>
      <c r="C780" s="545"/>
      <c r="D780" s="545"/>
      <c r="E780" s="556"/>
      <c r="F780" s="550"/>
      <c r="G780" s="545"/>
      <c r="H780" s="558"/>
      <c r="I780" s="545"/>
      <c r="J780" s="278" t="str">
        <f t="shared" si="13"/>
        <v/>
      </c>
      <c r="K780" s="268" t="str">
        <f>IF(B780="","",IF(YEAR(B780)='Diário 1º PA'!$Q$1,MONTH(B780)-'Diário 1º PA'!$P$1+1,(YEAR(B780)-'Diário 1º PA'!$Q$1)*12-'Diário 1º PA'!$P$1+1+MONTH(B780)))</f>
        <v/>
      </c>
      <c r="L780" s="517"/>
    </row>
    <row r="781" spans="1:12" x14ac:dyDescent="0.2">
      <c r="A781" s="594">
        <v>777</v>
      </c>
      <c r="B781" s="563"/>
      <c r="C781" s="545"/>
      <c r="D781" s="545"/>
      <c r="E781" s="556"/>
      <c r="F781" s="550"/>
      <c r="G781" s="545"/>
      <c r="H781" s="558"/>
      <c r="I781" s="545"/>
      <c r="J781" s="278" t="str">
        <f t="shared" si="13"/>
        <v/>
      </c>
      <c r="K781" s="268" t="str">
        <f>IF(B781="","",IF(YEAR(B781)='Diário 1º PA'!$Q$1,MONTH(B781)-'Diário 1º PA'!$P$1+1,(YEAR(B781)-'Diário 1º PA'!$Q$1)*12-'Diário 1º PA'!$P$1+1+MONTH(B781)))</f>
        <v/>
      </c>
      <c r="L781" s="517"/>
    </row>
    <row r="782" spans="1:12" x14ac:dyDescent="0.2">
      <c r="A782" s="594">
        <v>778</v>
      </c>
      <c r="B782" s="563"/>
      <c r="C782" s="545"/>
      <c r="D782" s="545"/>
      <c r="E782" s="556"/>
      <c r="F782" s="550"/>
      <c r="G782" s="545"/>
      <c r="H782" s="558"/>
      <c r="I782" s="545"/>
      <c r="J782" s="278" t="str">
        <f t="shared" si="13"/>
        <v/>
      </c>
      <c r="K782" s="268" t="str">
        <f>IF(B782="","",IF(YEAR(B782)='Diário 1º PA'!$Q$1,MONTH(B782)-'Diário 1º PA'!$P$1+1,(YEAR(B782)-'Diário 1º PA'!$Q$1)*12-'Diário 1º PA'!$P$1+1+MONTH(B782)))</f>
        <v/>
      </c>
      <c r="L782" s="517"/>
    </row>
    <row r="783" spans="1:12" x14ac:dyDescent="0.2">
      <c r="A783" s="594">
        <v>779</v>
      </c>
      <c r="B783" s="563"/>
      <c r="C783" s="545"/>
      <c r="D783" s="545"/>
      <c r="E783" s="556"/>
      <c r="F783" s="550"/>
      <c r="G783" s="545"/>
      <c r="H783" s="558"/>
      <c r="I783" s="545"/>
      <c r="J783" s="278" t="str">
        <f t="shared" si="13"/>
        <v/>
      </c>
      <c r="K783" s="268" t="str">
        <f>IF(B783="","",IF(YEAR(B783)='Diário 1º PA'!$Q$1,MONTH(B783)-'Diário 1º PA'!$P$1+1,(YEAR(B783)-'Diário 1º PA'!$Q$1)*12-'Diário 1º PA'!$P$1+1+MONTH(B783)))</f>
        <v/>
      </c>
      <c r="L783" s="517"/>
    </row>
    <row r="784" spans="1:12" x14ac:dyDescent="0.2">
      <c r="A784" s="594">
        <v>780</v>
      </c>
      <c r="B784" s="563"/>
      <c r="C784" s="545"/>
      <c r="D784" s="545"/>
      <c r="E784" s="556"/>
      <c r="F784" s="550"/>
      <c r="G784" s="545"/>
      <c r="H784" s="558"/>
      <c r="I784" s="545"/>
      <c r="J784" s="278" t="str">
        <f t="shared" si="13"/>
        <v/>
      </c>
      <c r="K784" s="268" t="str">
        <f>IF(B784="","",IF(YEAR(B784)='Diário 1º PA'!$Q$1,MONTH(B784)-'Diário 1º PA'!$P$1+1,(YEAR(B784)-'Diário 1º PA'!$Q$1)*12-'Diário 1º PA'!$P$1+1+MONTH(B784)))</f>
        <v/>
      </c>
      <c r="L784" s="517"/>
    </row>
    <row r="785" spans="1:12" x14ac:dyDescent="0.2">
      <c r="A785" s="594">
        <v>781</v>
      </c>
      <c r="B785" s="563"/>
      <c r="C785" s="545"/>
      <c r="D785" s="545"/>
      <c r="E785" s="556"/>
      <c r="F785" s="550"/>
      <c r="G785" s="545"/>
      <c r="H785" s="558"/>
      <c r="I785" s="545"/>
      <c r="J785" s="278" t="str">
        <f t="shared" si="13"/>
        <v/>
      </c>
      <c r="K785" s="268" t="str">
        <f>IF(B785="","",IF(YEAR(B785)='Diário 1º PA'!$Q$1,MONTH(B785)-'Diário 1º PA'!$P$1+1,(YEAR(B785)-'Diário 1º PA'!$Q$1)*12-'Diário 1º PA'!$P$1+1+MONTH(B785)))</f>
        <v/>
      </c>
      <c r="L785" s="517"/>
    </row>
    <row r="786" spans="1:12" x14ac:dyDescent="0.2">
      <c r="A786" s="594">
        <v>782</v>
      </c>
      <c r="B786" s="563"/>
      <c r="C786" s="545"/>
      <c r="D786" s="545"/>
      <c r="E786" s="556"/>
      <c r="F786" s="550"/>
      <c r="G786" s="545"/>
      <c r="H786" s="558"/>
      <c r="I786" s="545"/>
      <c r="J786" s="278" t="str">
        <f t="shared" si="13"/>
        <v/>
      </c>
      <c r="K786" s="268" t="str">
        <f>IF(B786="","",IF(YEAR(B786)='Diário 1º PA'!$Q$1,MONTH(B786)-'Diário 1º PA'!$P$1+1,(YEAR(B786)-'Diário 1º PA'!$Q$1)*12-'Diário 1º PA'!$P$1+1+MONTH(B786)))</f>
        <v/>
      </c>
      <c r="L786" s="517"/>
    </row>
    <row r="787" spans="1:12" x14ac:dyDescent="0.2">
      <c r="A787" s="594">
        <v>783</v>
      </c>
      <c r="B787" s="563"/>
      <c r="C787" s="545"/>
      <c r="D787" s="545"/>
      <c r="E787" s="556"/>
      <c r="F787" s="550"/>
      <c r="G787" s="545"/>
      <c r="H787" s="558"/>
      <c r="I787" s="545"/>
      <c r="J787" s="278" t="str">
        <f t="shared" si="13"/>
        <v/>
      </c>
      <c r="K787" s="268" t="str">
        <f>IF(B787="","",IF(YEAR(B787)='Diário 1º PA'!$Q$1,MONTH(B787)-'Diário 1º PA'!$P$1+1,(YEAR(B787)-'Diário 1º PA'!$Q$1)*12-'Diário 1º PA'!$P$1+1+MONTH(B787)))</f>
        <v/>
      </c>
      <c r="L787" s="517"/>
    </row>
    <row r="788" spans="1:12" x14ac:dyDescent="0.2">
      <c r="A788" s="594">
        <v>784</v>
      </c>
      <c r="B788" s="563"/>
      <c r="C788" s="545"/>
      <c r="D788" s="545"/>
      <c r="E788" s="556"/>
      <c r="F788" s="550"/>
      <c r="G788" s="545"/>
      <c r="H788" s="558"/>
      <c r="I788" s="545"/>
      <c r="J788" s="278" t="str">
        <f t="shared" ref="J788:J851" si="14">SUBSTITUTE(C788," ","_")</f>
        <v/>
      </c>
      <c r="K788" s="268" t="str">
        <f>IF(B788="","",IF(YEAR(B788)='Diário 1º PA'!$Q$1,MONTH(B788)-'Diário 1º PA'!$P$1+1,(YEAR(B788)-'Diário 1º PA'!$Q$1)*12-'Diário 1º PA'!$P$1+1+MONTH(B788)))</f>
        <v/>
      </c>
      <c r="L788" s="517"/>
    </row>
    <row r="789" spans="1:12" x14ac:dyDescent="0.2">
      <c r="A789" s="594">
        <v>785</v>
      </c>
      <c r="B789" s="563"/>
      <c r="C789" s="545"/>
      <c r="D789" s="545"/>
      <c r="E789" s="556"/>
      <c r="F789" s="550"/>
      <c r="G789" s="545"/>
      <c r="H789" s="558"/>
      <c r="I789" s="545"/>
      <c r="J789" s="278" t="str">
        <f t="shared" si="14"/>
        <v/>
      </c>
      <c r="K789" s="268" t="str">
        <f>IF(B789="","",IF(YEAR(B789)='Diário 1º PA'!$Q$1,MONTH(B789)-'Diário 1º PA'!$P$1+1,(YEAR(B789)-'Diário 1º PA'!$Q$1)*12-'Diário 1º PA'!$P$1+1+MONTH(B789)))</f>
        <v/>
      </c>
      <c r="L789" s="517"/>
    </row>
    <row r="790" spans="1:12" x14ac:dyDescent="0.2">
      <c r="A790" s="594">
        <v>786</v>
      </c>
      <c r="B790" s="563"/>
      <c r="C790" s="545"/>
      <c r="D790" s="545"/>
      <c r="E790" s="556"/>
      <c r="F790" s="550"/>
      <c r="G790" s="545"/>
      <c r="H790" s="558"/>
      <c r="I790" s="545"/>
      <c r="J790" s="278" t="str">
        <f t="shared" si="14"/>
        <v/>
      </c>
      <c r="K790" s="268" t="str">
        <f>IF(B790="","",IF(YEAR(B790)='Diário 1º PA'!$Q$1,MONTH(B790)-'Diário 1º PA'!$P$1+1,(YEAR(B790)-'Diário 1º PA'!$Q$1)*12-'Diário 1º PA'!$P$1+1+MONTH(B790)))</f>
        <v/>
      </c>
      <c r="L790" s="517"/>
    </row>
    <row r="791" spans="1:12" x14ac:dyDescent="0.2">
      <c r="A791" s="594">
        <v>787</v>
      </c>
      <c r="B791" s="563"/>
      <c r="C791" s="545"/>
      <c r="D791" s="545"/>
      <c r="E791" s="556"/>
      <c r="F791" s="550"/>
      <c r="G791" s="545"/>
      <c r="H791" s="558"/>
      <c r="I791" s="545"/>
      <c r="J791" s="278" t="str">
        <f t="shared" si="14"/>
        <v/>
      </c>
      <c r="K791" s="268" t="str">
        <f>IF(B791="","",IF(YEAR(B791)='Diário 1º PA'!$Q$1,MONTH(B791)-'Diário 1º PA'!$P$1+1,(YEAR(B791)-'Diário 1º PA'!$Q$1)*12-'Diário 1º PA'!$P$1+1+MONTH(B791)))</f>
        <v/>
      </c>
      <c r="L791" s="517"/>
    </row>
    <row r="792" spans="1:12" x14ac:dyDescent="0.2">
      <c r="A792" s="594">
        <v>788</v>
      </c>
      <c r="B792" s="563"/>
      <c r="C792" s="545"/>
      <c r="D792" s="545"/>
      <c r="E792" s="556"/>
      <c r="F792" s="550"/>
      <c r="G792" s="545"/>
      <c r="H792" s="558"/>
      <c r="I792" s="545"/>
      <c r="J792" s="278" t="str">
        <f t="shared" si="14"/>
        <v/>
      </c>
      <c r="K792" s="268" t="str">
        <f>IF(B792="","",IF(YEAR(B792)='Diário 1º PA'!$Q$1,MONTH(B792)-'Diário 1º PA'!$P$1+1,(YEAR(B792)-'Diário 1º PA'!$Q$1)*12-'Diário 1º PA'!$P$1+1+MONTH(B792)))</f>
        <v/>
      </c>
      <c r="L792" s="517"/>
    </row>
    <row r="793" spans="1:12" x14ac:dyDescent="0.2">
      <c r="A793" s="594">
        <v>789</v>
      </c>
      <c r="B793" s="563"/>
      <c r="C793" s="545"/>
      <c r="D793" s="545"/>
      <c r="E793" s="556"/>
      <c r="F793" s="550"/>
      <c r="G793" s="545"/>
      <c r="H793" s="558"/>
      <c r="I793" s="545"/>
      <c r="J793" s="278" t="str">
        <f t="shared" si="14"/>
        <v/>
      </c>
      <c r="K793" s="268" t="str">
        <f>IF(B793="","",IF(YEAR(B793)='Diário 1º PA'!$Q$1,MONTH(B793)-'Diário 1º PA'!$P$1+1,(YEAR(B793)-'Diário 1º PA'!$Q$1)*12-'Diário 1º PA'!$P$1+1+MONTH(B793)))</f>
        <v/>
      </c>
      <c r="L793" s="517"/>
    </row>
    <row r="794" spans="1:12" x14ac:dyDescent="0.2">
      <c r="A794" s="594">
        <v>790</v>
      </c>
      <c r="B794" s="563"/>
      <c r="C794" s="545"/>
      <c r="D794" s="545"/>
      <c r="E794" s="556"/>
      <c r="F794" s="550"/>
      <c r="G794" s="545"/>
      <c r="H794" s="558"/>
      <c r="I794" s="545"/>
      <c r="J794" s="278" t="str">
        <f t="shared" si="14"/>
        <v/>
      </c>
      <c r="K794" s="268" t="str">
        <f>IF(B794="","",IF(YEAR(B794)='Diário 1º PA'!$Q$1,MONTH(B794)-'Diário 1º PA'!$P$1+1,(YEAR(B794)-'Diário 1º PA'!$Q$1)*12-'Diário 1º PA'!$P$1+1+MONTH(B794)))</f>
        <v/>
      </c>
      <c r="L794" s="517"/>
    </row>
    <row r="795" spans="1:12" x14ac:dyDescent="0.2">
      <c r="A795" s="594">
        <v>791</v>
      </c>
      <c r="B795" s="563"/>
      <c r="C795" s="545"/>
      <c r="D795" s="545"/>
      <c r="E795" s="556"/>
      <c r="F795" s="550"/>
      <c r="G795" s="545"/>
      <c r="H795" s="558"/>
      <c r="I795" s="545"/>
      <c r="J795" s="278" t="str">
        <f t="shared" si="14"/>
        <v/>
      </c>
      <c r="K795" s="268" t="str">
        <f>IF(B795="","",IF(YEAR(B795)='Diário 1º PA'!$Q$1,MONTH(B795)-'Diário 1º PA'!$P$1+1,(YEAR(B795)-'Diário 1º PA'!$Q$1)*12-'Diário 1º PA'!$P$1+1+MONTH(B795)))</f>
        <v/>
      </c>
      <c r="L795" s="517"/>
    </row>
    <row r="796" spans="1:12" x14ac:dyDescent="0.2">
      <c r="A796" s="594">
        <v>792</v>
      </c>
      <c r="B796" s="563"/>
      <c r="C796" s="545"/>
      <c r="D796" s="545"/>
      <c r="E796" s="556"/>
      <c r="F796" s="550"/>
      <c r="G796" s="545"/>
      <c r="H796" s="558"/>
      <c r="I796" s="545"/>
      <c r="J796" s="278" t="str">
        <f t="shared" si="14"/>
        <v/>
      </c>
      <c r="K796" s="268" t="str">
        <f>IF(B796="","",IF(YEAR(B796)='Diário 1º PA'!$Q$1,MONTH(B796)-'Diário 1º PA'!$P$1+1,(YEAR(B796)-'Diário 1º PA'!$Q$1)*12-'Diário 1º PA'!$P$1+1+MONTH(B796)))</f>
        <v/>
      </c>
      <c r="L796" s="517"/>
    </row>
    <row r="797" spans="1:12" x14ac:dyDescent="0.2">
      <c r="A797" s="594">
        <v>793</v>
      </c>
      <c r="B797" s="563"/>
      <c r="C797" s="545"/>
      <c r="D797" s="545"/>
      <c r="E797" s="556"/>
      <c r="F797" s="550"/>
      <c r="G797" s="545"/>
      <c r="H797" s="558"/>
      <c r="I797" s="545"/>
      <c r="J797" s="278" t="str">
        <f t="shared" si="14"/>
        <v/>
      </c>
      <c r="K797" s="268" t="str">
        <f>IF(B797="","",IF(YEAR(B797)='Diário 1º PA'!$Q$1,MONTH(B797)-'Diário 1º PA'!$P$1+1,(YEAR(B797)-'Diário 1º PA'!$Q$1)*12-'Diário 1º PA'!$P$1+1+MONTH(B797)))</f>
        <v/>
      </c>
      <c r="L797" s="517"/>
    </row>
    <row r="798" spans="1:12" x14ac:dyDescent="0.2">
      <c r="A798" s="594">
        <v>794</v>
      </c>
      <c r="B798" s="563"/>
      <c r="C798" s="545"/>
      <c r="D798" s="545"/>
      <c r="E798" s="556"/>
      <c r="F798" s="550"/>
      <c r="G798" s="545"/>
      <c r="H798" s="558"/>
      <c r="I798" s="545"/>
      <c r="J798" s="278" t="str">
        <f t="shared" si="14"/>
        <v/>
      </c>
      <c r="K798" s="268" t="str">
        <f>IF(B798="","",IF(YEAR(B798)='Diário 1º PA'!$Q$1,MONTH(B798)-'Diário 1º PA'!$P$1+1,(YEAR(B798)-'Diário 1º PA'!$Q$1)*12-'Diário 1º PA'!$P$1+1+MONTH(B798)))</f>
        <v/>
      </c>
      <c r="L798" s="517"/>
    </row>
    <row r="799" spans="1:12" x14ac:dyDescent="0.2">
      <c r="A799" s="594">
        <v>795</v>
      </c>
      <c r="B799" s="563"/>
      <c r="C799" s="545"/>
      <c r="D799" s="545"/>
      <c r="E799" s="556"/>
      <c r="F799" s="550"/>
      <c r="G799" s="545"/>
      <c r="H799" s="558"/>
      <c r="I799" s="545"/>
      <c r="J799" s="278" t="str">
        <f t="shared" si="14"/>
        <v/>
      </c>
      <c r="K799" s="268" t="str">
        <f>IF(B799="","",IF(YEAR(B799)='Diário 1º PA'!$Q$1,MONTH(B799)-'Diário 1º PA'!$P$1+1,(YEAR(B799)-'Diário 1º PA'!$Q$1)*12-'Diário 1º PA'!$P$1+1+MONTH(B799)))</f>
        <v/>
      </c>
      <c r="L799" s="517"/>
    </row>
    <row r="800" spans="1:12" x14ac:dyDescent="0.2">
      <c r="A800" s="594">
        <v>796</v>
      </c>
      <c r="B800" s="563"/>
      <c r="C800" s="545"/>
      <c r="D800" s="545"/>
      <c r="E800" s="556"/>
      <c r="F800" s="550"/>
      <c r="G800" s="545"/>
      <c r="H800" s="558"/>
      <c r="I800" s="545"/>
      <c r="J800" s="278" t="str">
        <f t="shared" si="14"/>
        <v/>
      </c>
      <c r="K800" s="268" t="str">
        <f>IF(B800="","",IF(YEAR(B800)='Diário 1º PA'!$Q$1,MONTH(B800)-'Diário 1º PA'!$P$1+1,(YEAR(B800)-'Diário 1º PA'!$Q$1)*12-'Diário 1º PA'!$P$1+1+MONTH(B800)))</f>
        <v/>
      </c>
      <c r="L800" s="517"/>
    </row>
    <row r="801" spans="1:12" x14ac:dyDescent="0.2">
      <c r="A801" s="594">
        <v>797</v>
      </c>
      <c r="B801" s="552"/>
      <c r="C801" s="545"/>
      <c r="D801" s="545"/>
      <c r="E801" s="556"/>
      <c r="F801" s="550"/>
      <c r="G801" s="545"/>
      <c r="H801" s="554"/>
      <c r="I801" s="550"/>
      <c r="J801" s="278" t="str">
        <f t="shared" si="14"/>
        <v/>
      </c>
      <c r="K801" s="268" t="str">
        <f>IF(B801="","",IF(YEAR(B801)='Diário 1º PA'!$Q$1,MONTH(B801)-'Diário 1º PA'!$P$1+1,(YEAR(B801)-'Diário 1º PA'!$Q$1)*12-'Diário 1º PA'!$P$1+1+MONTH(B801)))</f>
        <v/>
      </c>
      <c r="L801" s="517"/>
    </row>
    <row r="802" spans="1:12" x14ac:dyDescent="0.2">
      <c r="A802" s="594">
        <v>798</v>
      </c>
      <c r="B802" s="563"/>
      <c r="C802" s="545"/>
      <c r="D802" s="545"/>
      <c r="E802" s="556"/>
      <c r="F802" s="550"/>
      <c r="G802" s="545"/>
      <c r="H802" s="558"/>
      <c r="I802" s="545"/>
      <c r="J802" s="278" t="str">
        <f t="shared" si="14"/>
        <v/>
      </c>
      <c r="K802" s="268" t="str">
        <f>IF(B802="","",IF(YEAR(B802)='Diário 1º PA'!$Q$1,MONTH(B802)-'Diário 1º PA'!$P$1+1,(YEAR(B802)-'Diário 1º PA'!$Q$1)*12-'Diário 1º PA'!$P$1+1+MONTH(B802)))</f>
        <v/>
      </c>
      <c r="L802" s="517"/>
    </row>
    <row r="803" spans="1:12" x14ac:dyDescent="0.2">
      <c r="A803" s="594">
        <v>799</v>
      </c>
      <c r="B803" s="563"/>
      <c r="C803" s="545"/>
      <c r="D803" s="545"/>
      <c r="E803" s="556"/>
      <c r="F803" s="550"/>
      <c r="G803" s="545"/>
      <c r="H803" s="558"/>
      <c r="I803" s="545"/>
      <c r="J803" s="278" t="str">
        <f t="shared" si="14"/>
        <v/>
      </c>
      <c r="K803" s="268" t="str">
        <f>IF(B803="","",IF(YEAR(B803)='Diário 1º PA'!$Q$1,MONTH(B803)-'Diário 1º PA'!$P$1+1,(YEAR(B803)-'Diário 1º PA'!$Q$1)*12-'Diário 1º PA'!$P$1+1+MONTH(B803)))</f>
        <v/>
      </c>
      <c r="L803" s="517"/>
    </row>
    <row r="804" spans="1:12" x14ac:dyDescent="0.2">
      <c r="A804" s="594">
        <v>800</v>
      </c>
      <c r="B804" s="563"/>
      <c r="C804" s="545"/>
      <c r="D804" s="545"/>
      <c r="E804" s="556"/>
      <c r="F804" s="550"/>
      <c r="G804" s="545"/>
      <c r="H804" s="558"/>
      <c r="I804" s="545"/>
      <c r="J804" s="278" t="str">
        <f t="shared" si="14"/>
        <v/>
      </c>
      <c r="K804" s="268" t="str">
        <f>IF(B804="","",IF(YEAR(B804)='Diário 1º PA'!$Q$1,MONTH(B804)-'Diário 1º PA'!$P$1+1,(YEAR(B804)-'Diário 1º PA'!$Q$1)*12-'Diário 1º PA'!$P$1+1+MONTH(B804)))</f>
        <v/>
      </c>
      <c r="L804" s="517"/>
    </row>
    <row r="805" spans="1:12" x14ac:dyDescent="0.2">
      <c r="A805" s="594">
        <v>801</v>
      </c>
      <c r="B805" s="563"/>
      <c r="C805" s="545"/>
      <c r="D805" s="545"/>
      <c r="E805" s="556"/>
      <c r="F805" s="550"/>
      <c r="G805" s="545"/>
      <c r="H805" s="558"/>
      <c r="I805" s="545"/>
      <c r="J805" s="278" t="str">
        <f t="shared" si="14"/>
        <v/>
      </c>
      <c r="K805" s="268" t="str">
        <f>IF(B805="","",IF(YEAR(B805)='Diário 1º PA'!$Q$1,MONTH(B805)-'Diário 1º PA'!$P$1+1,(YEAR(B805)-'Diário 1º PA'!$Q$1)*12-'Diário 1º PA'!$P$1+1+MONTH(B805)))</f>
        <v/>
      </c>
      <c r="L805" s="517"/>
    </row>
    <row r="806" spans="1:12" x14ac:dyDescent="0.2">
      <c r="A806" s="594">
        <v>802</v>
      </c>
      <c r="B806" s="563"/>
      <c r="C806" s="545"/>
      <c r="D806" s="545"/>
      <c r="E806" s="556"/>
      <c r="F806" s="550"/>
      <c r="G806" s="545"/>
      <c r="H806" s="558"/>
      <c r="I806" s="545"/>
      <c r="J806" s="278" t="str">
        <f t="shared" si="14"/>
        <v/>
      </c>
      <c r="K806" s="268" t="str">
        <f>IF(B806="","",IF(YEAR(B806)='Diário 1º PA'!$Q$1,MONTH(B806)-'Diário 1º PA'!$P$1+1,(YEAR(B806)-'Diário 1º PA'!$Q$1)*12-'Diário 1º PA'!$P$1+1+MONTH(B806)))</f>
        <v/>
      </c>
      <c r="L806" s="517"/>
    </row>
    <row r="807" spans="1:12" x14ac:dyDescent="0.2">
      <c r="A807" s="594">
        <v>803</v>
      </c>
      <c r="B807" s="563"/>
      <c r="C807" s="545"/>
      <c r="D807" s="545"/>
      <c r="E807" s="556"/>
      <c r="F807" s="550"/>
      <c r="G807" s="545"/>
      <c r="H807" s="558"/>
      <c r="I807" s="545"/>
      <c r="J807" s="278" t="str">
        <f t="shared" si="14"/>
        <v/>
      </c>
      <c r="K807" s="268" t="str">
        <f>IF(B807="","",IF(YEAR(B807)='Diário 1º PA'!$Q$1,MONTH(B807)-'Diário 1º PA'!$P$1+1,(YEAR(B807)-'Diário 1º PA'!$Q$1)*12-'Diário 1º PA'!$P$1+1+MONTH(B807)))</f>
        <v/>
      </c>
      <c r="L807" s="517"/>
    </row>
    <row r="808" spans="1:12" x14ac:dyDescent="0.2">
      <c r="A808" s="594">
        <v>804</v>
      </c>
      <c r="B808" s="563"/>
      <c r="C808" s="545"/>
      <c r="D808" s="545"/>
      <c r="E808" s="556"/>
      <c r="F808" s="550"/>
      <c r="G808" s="545"/>
      <c r="H808" s="558"/>
      <c r="I808" s="545"/>
      <c r="J808" s="278" t="str">
        <f t="shared" si="14"/>
        <v/>
      </c>
      <c r="K808" s="268" t="str">
        <f>IF(B808="","",IF(YEAR(B808)='Diário 1º PA'!$Q$1,MONTH(B808)-'Diário 1º PA'!$P$1+1,(YEAR(B808)-'Diário 1º PA'!$Q$1)*12-'Diário 1º PA'!$P$1+1+MONTH(B808)))</f>
        <v/>
      </c>
      <c r="L808" s="517"/>
    </row>
    <row r="809" spans="1:12" x14ac:dyDescent="0.2">
      <c r="A809" s="594">
        <v>805</v>
      </c>
      <c r="B809" s="563"/>
      <c r="C809" s="545"/>
      <c r="D809" s="545"/>
      <c r="E809" s="556"/>
      <c r="F809" s="550"/>
      <c r="G809" s="545"/>
      <c r="H809" s="558"/>
      <c r="I809" s="545"/>
      <c r="J809" s="278" t="str">
        <f t="shared" si="14"/>
        <v/>
      </c>
      <c r="K809" s="268" t="str">
        <f>IF(B809="","",IF(YEAR(B809)='Diário 1º PA'!$Q$1,MONTH(B809)-'Diário 1º PA'!$P$1+1,(YEAR(B809)-'Diário 1º PA'!$Q$1)*12-'Diário 1º PA'!$P$1+1+MONTH(B809)))</f>
        <v/>
      </c>
      <c r="L809" s="517"/>
    </row>
    <row r="810" spans="1:12" x14ac:dyDescent="0.2">
      <c r="A810" s="594">
        <v>806</v>
      </c>
      <c r="B810" s="563"/>
      <c r="C810" s="545"/>
      <c r="D810" s="545"/>
      <c r="E810" s="556"/>
      <c r="F810" s="550"/>
      <c r="G810" s="545"/>
      <c r="H810" s="558"/>
      <c r="I810" s="545"/>
      <c r="J810" s="278" t="str">
        <f t="shared" si="14"/>
        <v/>
      </c>
      <c r="K810" s="268" t="str">
        <f>IF(B810="","",IF(YEAR(B810)='Diário 1º PA'!$Q$1,MONTH(B810)-'Diário 1º PA'!$P$1+1,(YEAR(B810)-'Diário 1º PA'!$Q$1)*12-'Diário 1º PA'!$P$1+1+MONTH(B810)))</f>
        <v/>
      </c>
      <c r="L810" s="517"/>
    </row>
    <row r="811" spans="1:12" x14ac:dyDescent="0.2">
      <c r="A811" s="594">
        <v>807</v>
      </c>
      <c r="B811" s="563"/>
      <c r="C811" s="545"/>
      <c r="D811" s="545"/>
      <c r="E811" s="556"/>
      <c r="F811" s="550"/>
      <c r="G811" s="545"/>
      <c r="H811" s="558"/>
      <c r="I811" s="545"/>
      <c r="J811" s="278" t="str">
        <f t="shared" si="14"/>
        <v/>
      </c>
      <c r="K811" s="268" t="str">
        <f>IF(B811="","",IF(YEAR(B811)='Diário 1º PA'!$Q$1,MONTH(B811)-'Diário 1º PA'!$P$1+1,(YEAR(B811)-'Diário 1º PA'!$Q$1)*12-'Diário 1º PA'!$P$1+1+MONTH(B811)))</f>
        <v/>
      </c>
      <c r="L811" s="517"/>
    </row>
    <row r="812" spans="1:12" x14ac:dyDescent="0.2">
      <c r="A812" s="594">
        <v>808</v>
      </c>
      <c r="B812" s="563"/>
      <c r="C812" s="545"/>
      <c r="D812" s="545"/>
      <c r="E812" s="556"/>
      <c r="F812" s="550"/>
      <c r="G812" s="545"/>
      <c r="H812" s="558"/>
      <c r="I812" s="545"/>
      <c r="J812" s="278" t="str">
        <f t="shared" si="14"/>
        <v/>
      </c>
      <c r="K812" s="268" t="str">
        <f>IF(B812="","",IF(YEAR(B812)='Diário 1º PA'!$Q$1,MONTH(B812)-'Diário 1º PA'!$P$1+1,(YEAR(B812)-'Diário 1º PA'!$Q$1)*12-'Diário 1º PA'!$P$1+1+MONTH(B812)))</f>
        <v/>
      </c>
      <c r="L812" s="517"/>
    </row>
    <row r="813" spans="1:12" x14ac:dyDescent="0.2">
      <c r="A813" s="594">
        <v>809</v>
      </c>
      <c r="B813" s="563"/>
      <c r="C813" s="545"/>
      <c r="D813" s="545"/>
      <c r="E813" s="556"/>
      <c r="F813" s="550"/>
      <c r="G813" s="545"/>
      <c r="H813" s="558"/>
      <c r="I813" s="545"/>
      <c r="J813" s="278" t="str">
        <f t="shared" si="14"/>
        <v/>
      </c>
      <c r="K813" s="268" t="str">
        <f>IF(B813="","",IF(YEAR(B813)='Diário 1º PA'!$Q$1,MONTH(B813)-'Diário 1º PA'!$P$1+1,(YEAR(B813)-'Diário 1º PA'!$Q$1)*12-'Diário 1º PA'!$P$1+1+MONTH(B813)))</f>
        <v/>
      </c>
      <c r="L813" s="517"/>
    </row>
    <row r="814" spans="1:12" x14ac:dyDescent="0.2">
      <c r="A814" s="594">
        <v>810</v>
      </c>
      <c r="B814" s="563"/>
      <c r="C814" s="545"/>
      <c r="D814" s="545"/>
      <c r="E814" s="556"/>
      <c r="F814" s="550"/>
      <c r="G814" s="545"/>
      <c r="H814" s="558"/>
      <c r="I814" s="545"/>
      <c r="J814" s="278" t="str">
        <f t="shared" si="14"/>
        <v/>
      </c>
      <c r="K814" s="268" t="str">
        <f>IF(B814="","",IF(YEAR(B814)='Diário 1º PA'!$Q$1,MONTH(B814)-'Diário 1º PA'!$P$1+1,(YEAR(B814)-'Diário 1º PA'!$Q$1)*12-'Diário 1º PA'!$P$1+1+MONTH(B814)))</f>
        <v/>
      </c>
      <c r="L814" s="517"/>
    </row>
    <row r="815" spans="1:12" x14ac:dyDescent="0.2">
      <c r="A815" s="594">
        <v>811</v>
      </c>
      <c r="B815" s="563"/>
      <c r="C815" s="545"/>
      <c r="D815" s="545"/>
      <c r="E815" s="556"/>
      <c r="F815" s="550"/>
      <c r="G815" s="545"/>
      <c r="H815" s="558"/>
      <c r="I815" s="545"/>
      <c r="J815" s="278" t="str">
        <f t="shared" si="14"/>
        <v/>
      </c>
      <c r="K815" s="268" t="str">
        <f>IF(B815="","",IF(YEAR(B815)='Diário 1º PA'!$Q$1,MONTH(B815)-'Diário 1º PA'!$P$1+1,(YEAR(B815)-'Diário 1º PA'!$Q$1)*12-'Diário 1º PA'!$P$1+1+MONTH(B815)))</f>
        <v/>
      </c>
      <c r="L815" s="517"/>
    </row>
    <row r="816" spans="1:12" x14ac:dyDescent="0.2">
      <c r="A816" s="594">
        <v>812</v>
      </c>
      <c r="B816" s="563"/>
      <c r="C816" s="545"/>
      <c r="D816" s="545"/>
      <c r="E816" s="556"/>
      <c r="F816" s="550"/>
      <c r="G816" s="545"/>
      <c r="H816" s="558"/>
      <c r="I816" s="545"/>
      <c r="J816" s="278" t="str">
        <f t="shared" si="14"/>
        <v/>
      </c>
      <c r="K816" s="268" t="str">
        <f>IF(B816="","",IF(YEAR(B816)='Diário 1º PA'!$Q$1,MONTH(B816)-'Diário 1º PA'!$P$1+1,(YEAR(B816)-'Diário 1º PA'!$Q$1)*12-'Diário 1º PA'!$P$1+1+MONTH(B816)))</f>
        <v/>
      </c>
      <c r="L816" s="517"/>
    </row>
    <row r="817" spans="1:12" x14ac:dyDescent="0.2">
      <c r="A817" s="594">
        <v>813</v>
      </c>
      <c r="B817" s="563"/>
      <c r="C817" s="545"/>
      <c r="D817" s="545"/>
      <c r="E817" s="556"/>
      <c r="F817" s="550"/>
      <c r="G817" s="545"/>
      <c r="H817" s="558"/>
      <c r="I817" s="545"/>
      <c r="J817" s="278" t="str">
        <f t="shared" si="14"/>
        <v/>
      </c>
      <c r="K817" s="268" t="str">
        <f>IF(B817="","",IF(YEAR(B817)='Diário 1º PA'!$Q$1,MONTH(B817)-'Diário 1º PA'!$P$1+1,(YEAR(B817)-'Diário 1º PA'!$Q$1)*12-'Diário 1º PA'!$P$1+1+MONTH(B817)))</f>
        <v/>
      </c>
      <c r="L817" s="517"/>
    </row>
    <row r="818" spans="1:12" x14ac:dyDescent="0.2">
      <c r="A818" s="594">
        <v>814</v>
      </c>
      <c r="B818" s="563"/>
      <c r="C818" s="545"/>
      <c r="D818" s="545"/>
      <c r="E818" s="556"/>
      <c r="F818" s="550"/>
      <c r="G818" s="545"/>
      <c r="H818" s="558"/>
      <c r="I818" s="545"/>
      <c r="J818" s="278" t="str">
        <f t="shared" si="14"/>
        <v/>
      </c>
      <c r="K818" s="268" t="str">
        <f>IF(B818="","",IF(YEAR(B818)='Diário 1º PA'!$Q$1,MONTH(B818)-'Diário 1º PA'!$P$1+1,(YEAR(B818)-'Diário 1º PA'!$Q$1)*12-'Diário 1º PA'!$P$1+1+MONTH(B818)))</f>
        <v/>
      </c>
      <c r="L818" s="517"/>
    </row>
    <row r="819" spans="1:12" x14ac:dyDescent="0.2">
      <c r="A819" s="594">
        <v>815</v>
      </c>
      <c r="B819" s="563"/>
      <c r="C819" s="550"/>
      <c r="D819" s="550"/>
      <c r="E819" s="556"/>
      <c r="F819" s="550"/>
      <c r="G819" s="545"/>
      <c r="H819" s="558"/>
      <c r="I819" s="545"/>
      <c r="J819" s="278" t="str">
        <f t="shared" si="14"/>
        <v/>
      </c>
      <c r="K819" s="268" t="str">
        <f>IF(B819="","",IF(YEAR(B819)='Diário 1º PA'!$Q$1,MONTH(B819)-'Diário 1º PA'!$P$1+1,(YEAR(B819)-'Diário 1º PA'!$Q$1)*12-'Diário 1º PA'!$P$1+1+MONTH(B819)))</f>
        <v/>
      </c>
      <c r="L819" s="517"/>
    </row>
    <row r="820" spans="1:12" x14ac:dyDescent="0.2">
      <c r="A820" s="594">
        <v>816</v>
      </c>
      <c r="B820" s="563"/>
      <c r="C820" s="550"/>
      <c r="D820" s="550"/>
      <c r="E820" s="556"/>
      <c r="F820" s="550"/>
      <c r="G820" s="545"/>
      <c r="H820" s="558"/>
      <c r="I820" s="545"/>
      <c r="J820" s="278" t="str">
        <f t="shared" si="14"/>
        <v/>
      </c>
      <c r="K820" s="268" t="str">
        <f>IF(B820="","",IF(YEAR(B820)='Diário 1º PA'!$Q$1,MONTH(B820)-'Diário 1º PA'!$P$1+1,(YEAR(B820)-'Diário 1º PA'!$Q$1)*12-'Diário 1º PA'!$P$1+1+MONTH(B820)))</f>
        <v/>
      </c>
      <c r="L820" s="517"/>
    </row>
    <row r="821" spans="1:12" x14ac:dyDescent="0.2">
      <c r="A821" s="594">
        <v>817</v>
      </c>
      <c r="B821" s="563"/>
      <c r="C821" s="545"/>
      <c r="D821" s="545"/>
      <c r="E821" s="556"/>
      <c r="F821" s="550"/>
      <c r="G821" s="545"/>
      <c r="H821" s="558"/>
      <c r="I821" s="545"/>
      <c r="J821" s="278" t="str">
        <f t="shared" si="14"/>
        <v/>
      </c>
      <c r="K821" s="268" t="str">
        <f>IF(B821="","",IF(YEAR(B821)='Diário 1º PA'!$Q$1,MONTH(B821)-'Diário 1º PA'!$P$1+1,(YEAR(B821)-'Diário 1º PA'!$Q$1)*12-'Diário 1º PA'!$P$1+1+MONTH(B821)))</f>
        <v/>
      </c>
      <c r="L821" s="517"/>
    </row>
    <row r="822" spans="1:12" x14ac:dyDescent="0.2">
      <c r="A822" s="594">
        <v>818</v>
      </c>
      <c r="B822" s="563"/>
      <c r="C822" s="545"/>
      <c r="D822" s="545"/>
      <c r="E822" s="556"/>
      <c r="F822" s="550"/>
      <c r="G822" s="545"/>
      <c r="H822" s="558"/>
      <c r="I822" s="545"/>
      <c r="J822" s="278" t="str">
        <f t="shared" si="14"/>
        <v/>
      </c>
      <c r="K822" s="268" t="str">
        <f>IF(B822="","",IF(YEAR(B822)='Diário 1º PA'!$Q$1,MONTH(B822)-'Diário 1º PA'!$P$1+1,(YEAR(B822)-'Diário 1º PA'!$Q$1)*12-'Diário 1º PA'!$P$1+1+MONTH(B822)))</f>
        <v/>
      </c>
      <c r="L822" s="517"/>
    </row>
    <row r="823" spans="1:12" x14ac:dyDescent="0.2">
      <c r="A823" s="594">
        <v>819</v>
      </c>
      <c r="B823" s="563"/>
      <c r="C823" s="545"/>
      <c r="D823" s="545"/>
      <c r="E823" s="556"/>
      <c r="F823" s="550"/>
      <c r="G823" s="545"/>
      <c r="H823" s="558"/>
      <c r="I823" s="545"/>
      <c r="J823" s="278" t="str">
        <f t="shared" si="14"/>
        <v/>
      </c>
      <c r="K823" s="268" t="str">
        <f>IF(B823="","",IF(YEAR(B823)='Diário 1º PA'!$Q$1,MONTH(B823)-'Diário 1º PA'!$P$1+1,(YEAR(B823)-'Diário 1º PA'!$Q$1)*12-'Diário 1º PA'!$P$1+1+MONTH(B823)))</f>
        <v/>
      </c>
      <c r="L823" s="517"/>
    </row>
    <row r="824" spans="1:12" x14ac:dyDescent="0.2">
      <c r="A824" s="594">
        <v>820</v>
      </c>
      <c r="B824" s="563"/>
      <c r="C824" s="545"/>
      <c r="D824" s="545"/>
      <c r="E824" s="556"/>
      <c r="F824" s="550"/>
      <c r="G824" s="545"/>
      <c r="H824" s="558"/>
      <c r="I824" s="545"/>
      <c r="J824" s="278" t="str">
        <f t="shared" si="14"/>
        <v/>
      </c>
      <c r="K824" s="268" t="str">
        <f>IF(B824="","",IF(YEAR(B824)='Diário 1º PA'!$Q$1,MONTH(B824)-'Diário 1º PA'!$P$1+1,(YEAR(B824)-'Diário 1º PA'!$Q$1)*12-'Diário 1º PA'!$P$1+1+MONTH(B824)))</f>
        <v/>
      </c>
      <c r="L824" s="517"/>
    </row>
    <row r="825" spans="1:12" x14ac:dyDescent="0.2">
      <c r="A825" s="594">
        <v>821</v>
      </c>
      <c r="B825" s="563"/>
      <c r="C825" s="545"/>
      <c r="D825" s="545"/>
      <c r="E825" s="556"/>
      <c r="F825" s="550"/>
      <c r="G825" s="545"/>
      <c r="H825" s="558"/>
      <c r="I825" s="545"/>
      <c r="J825" s="278" t="str">
        <f t="shared" si="14"/>
        <v/>
      </c>
      <c r="K825" s="268" t="str">
        <f>IF(B825="","",IF(YEAR(B825)='Diário 1º PA'!$Q$1,MONTH(B825)-'Diário 1º PA'!$P$1+1,(YEAR(B825)-'Diário 1º PA'!$Q$1)*12-'Diário 1º PA'!$P$1+1+MONTH(B825)))</f>
        <v/>
      </c>
      <c r="L825" s="517"/>
    </row>
    <row r="826" spans="1:12" x14ac:dyDescent="0.2">
      <c r="A826" s="594">
        <v>822</v>
      </c>
      <c r="B826" s="563"/>
      <c r="C826" s="545"/>
      <c r="D826" s="545"/>
      <c r="E826" s="556"/>
      <c r="F826" s="550"/>
      <c r="G826" s="545"/>
      <c r="H826" s="558"/>
      <c r="I826" s="545"/>
      <c r="J826" s="278" t="str">
        <f t="shared" si="14"/>
        <v/>
      </c>
      <c r="K826" s="268" t="str">
        <f>IF(B826="","",IF(YEAR(B826)='Diário 1º PA'!$Q$1,MONTH(B826)-'Diário 1º PA'!$P$1+1,(YEAR(B826)-'Diário 1º PA'!$Q$1)*12-'Diário 1º PA'!$P$1+1+MONTH(B826)))</f>
        <v/>
      </c>
      <c r="L826" s="517"/>
    </row>
    <row r="827" spans="1:12" x14ac:dyDescent="0.2">
      <c r="A827" s="594">
        <v>823</v>
      </c>
      <c r="B827" s="563"/>
      <c r="C827" s="545"/>
      <c r="D827" s="545"/>
      <c r="E827" s="556"/>
      <c r="F827" s="550"/>
      <c r="G827" s="545"/>
      <c r="H827" s="558"/>
      <c r="I827" s="545"/>
      <c r="J827" s="278" t="str">
        <f t="shared" si="14"/>
        <v/>
      </c>
      <c r="K827" s="268" t="str">
        <f>IF(B827="","",IF(YEAR(B827)='Diário 1º PA'!$Q$1,MONTH(B827)-'Diário 1º PA'!$P$1+1,(YEAR(B827)-'Diário 1º PA'!$Q$1)*12-'Diário 1º PA'!$P$1+1+MONTH(B827)))</f>
        <v/>
      </c>
      <c r="L827" s="517"/>
    </row>
    <row r="828" spans="1:12" x14ac:dyDescent="0.2">
      <c r="A828" s="594">
        <v>824</v>
      </c>
      <c r="B828" s="563"/>
      <c r="C828" s="545"/>
      <c r="D828" s="545"/>
      <c r="E828" s="556"/>
      <c r="F828" s="550"/>
      <c r="G828" s="545"/>
      <c r="H828" s="558"/>
      <c r="I828" s="545"/>
      <c r="J828" s="278" t="str">
        <f t="shared" si="14"/>
        <v/>
      </c>
      <c r="K828" s="268" t="str">
        <f>IF(B828="","",IF(YEAR(B828)='Diário 1º PA'!$Q$1,MONTH(B828)-'Diário 1º PA'!$P$1+1,(YEAR(B828)-'Diário 1º PA'!$Q$1)*12-'Diário 1º PA'!$P$1+1+MONTH(B828)))</f>
        <v/>
      </c>
      <c r="L828" s="517"/>
    </row>
    <row r="829" spans="1:12" x14ac:dyDescent="0.2">
      <c r="A829" s="594">
        <v>825</v>
      </c>
      <c r="B829" s="563"/>
      <c r="C829" s="545"/>
      <c r="D829" s="545"/>
      <c r="E829" s="556"/>
      <c r="F829" s="550"/>
      <c r="G829" s="545"/>
      <c r="H829" s="558"/>
      <c r="I829" s="545"/>
      <c r="J829" s="278" t="str">
        <f t="shared" si="14"/>
        <v/>
      </c>
      <c r="K829" s="268" t="str">
        <f>IF(B829="","",IF(YEAR(B829)='Diário 1º PA'!$Q$1,MONTH(B829)-'Diário 1º PA'!$P$1+1,(YEAR(B829)-'Diário 1º PA'!$Q$1)*12-'Diário 1º PA'!$P$1+1+MONTH(B829)))</f>
        <v/>
      </c>
      <c r="L829" s="517"/>
    </row>
    <row r="830" spans="1:12" x14ac:dyDescent="0.2">
      <c r="A830" s="594">
        <v>826</v>
      </c>
      <c r="B830" s="563"/>
      <c r="C830" s="545"/>
      <c r="D830" s="545"/>
      <c r="E830" s="556"/>
      <c r="F830" s="550"/>
      <c r="G830" s="545"/>
      <c r="H830" s="558"/>
      <c r="I830" s="545"/>
      <c r="J830" s="278" t="str">
        <f t="shared" si="14"/>
        <v/>
      </c>
      <c r="K830" s="268" t="str">
        <f>IF(B830="","",IF(YEAR(B830)='Diário 1º PA'!$Q$1,MONTH(B830)-'Diário 1º PA'!$P$1+1,(YEAR(B830)-'Diário 1º PA'!$Q$1)*12-'Diário 1º PA'!$P$1+1+MONTH(B830)))</f>
        <v/>
      </c>
      <c r="L830" s="517"/>
    </row>
    <row r="831" spans="1:12" x14ac:dyDescent="0.2">
      <c r="A831" s="594">
        <v>827</v>
      </c>
      <c r="B831" s="563"/>
      <c r="C831" s="545"/>
      <c r="D831" s="545"/>
      <c r="E831" s="556"/>
      <c r="F831" s="550"/>
      <c r="G831" s="545"/>
      <c r="H831" s="558"/>
      <c r="I831" s="545"/>
      <c r="J831" s="278" t="str">
        <f t="shared" si="14"/>
        <v/>
      </c>
      <c r="K831" s="268" t="str">
        <f>IF(B831="","",IF(YEAR(B831)='Diário 1º PA'!$Q$1,MONTH(B831)-'Diário 1º PA'!$P$1+1,(YEAR(B831)-'Diário 1º PA'!$Q$1)*12-'Diário 1º PA'!$P$1+1+MONTH(B831)))</f>
        <v/>
      </c>
      <c r="L831" s="517"/>
    </row>
    <row r="832" spans="1:12" x14ac:dyDescent="0.2">
      <c r="A832" s="594">
        <v>828</v>
      </c>
      <c r="B832" s="563"/>
      <c r="C832" s="545"/>
      <c r="D832" s="545"/>
      <c r="E832" s="556"/>
      <c r="F832" s="550"/>
      <c r="G832" s="545"/>
      <c r="H832" s="558"/>
      <c r="I832" s="545"/>
      <c r="J832" s="278" t="str">
        <f t="shared" si="14"/>
        <v/>
      </c>
      <c r="K832" s="268" t="str">
        <f>IF(B832="","",IF(YEAR(B832)='Diário 1º PA'!$Q$1,MONTH(B832)-'Diário 1º PA'!$P$1+1,(YEAR(B832)-'Diário 1º PA'!$Q$1)*12-'Diário 1º PA'!$P$1+1+MONTH(B832)))</f>
        <v/>
      </c>
      <c r="L832" s="517"/>
    </row>
    <row r="833" spans="1:12" x14ac:dyDescent="0.2">
      <c r="A833" s="594">
        <v>829</v>
      </c>
      <c r="B833" s="563"/>
      <c r="C833" s="545"/>
      <c r="D833" s="545"/>
      <c r="E833" s="556"/>
      <c r="F833" s="550"/>
      <c r="G833" s="545"/>
      <c r="H833" s="558"/>
      <c r="I833" s="545"/>
      <c r="J833" s="278" t="str">
        <f t="shared" si="14"/>
        <v/>
      </c>
      <c r="K833" s="268" t="str">
        <f>IF(B833="","",IF(YEAR(B833)='Diário 1º PA'!$Q$1,MONTH(B833)-'Diário 1º PA'!$P$1+1,(YEAR(B833)-'Diário 1º PA'!$Q$1)*12-'Diário 1º PA'!$P$1+1+MONTH(B833)))</f>
        <v/>
      </c>
      <c r="L833" s="517"/>
    </row>
    <row r="834" spans="1:12" x14ac:dyDescent="0.2">
      <c r="A834" s="594">
        <v>830</v>
      </c>
      <c r="B834" s="563"/>
      <c r="C834" s="545"/>
      <c r="D834" s="545"/>
      <c r="E834" s="556"/>
      <c r="F834" s="550"/>
      <c r="G834" s="545"/>
      <c r="H834" s="558"/>
      <c r="I834" s="545"/>
      <c r="J834" s="278" t="str">
        <f t="shared" si="14"/>
        <v/>
      </c>
      <c r="K834" s="268" t="str">
        <f>IF(B834="","",IF(YEAR(B834)='Diário 1º PA'!$Q$1,MONTH(B834)-'Diário 1º PA'!$P$1+1,(YEAR(B834)-'Diário 1º PA'!$Q$1)*12-'Diário 1º PA'!$P$1+1+MONTH(B834)))</f>
        <v/>
      </c>
      <c r="L834" s="517"/>
    </row>
    <row r="835" spans="1:12" x14ac:dyDescent="0.2">
      <c r="A835" s="594">
        <v>831</v>
      </c>
      <c r="B835" s="563"/>
      <c r="C835" s="545"/>
      <c r="D835" s="545"/>
      <c r="E835" s="556"/>
      <c r="F835" s="550"/>
      <c r="G835" s="545"/>
      <c r="H835" s="558"/>
      <c r="I835" s="545"/>
      <c r="J835" s="278" t="str">
        <f t="shared" si="14"/>
        <v/>
      </c>
      <c r="K835" s="268" t="str">
        <f>IF(B835="","",IF(YEAR(B835)='Diário 1º PA'!$Q$1,MONTH(B835)-'Diário 1º PA'!$P$1+1,(YEAR(B835)-'Diário 1º PA'!$Q$1)*12-'Diário 1º PA'!$P$1+1+MONTH(B835)))</f>
        <v/>
      </c>
      <c r="L835" s="517"/>
    </row>
    <row r="836" spans="1:12" x14ac:dyDescent="0.2">
      <c r="A836" s="594">
        <v>832</v>
      </c>
      <c r="B836" s="563"/>
      <c r="C836" s="545"/>
      <c r="D836" s="545"/>
      <c r="E836" s="556"/>
      <c r="F836" s="550"/>
      <c r="G836" s="545"/>
      <c r="H836" s="558"/>
      <c r="I836" s="545"/>
      <c r="J836" s="278" t="str">
        <f t="shared" si="14"/>
        <v/>
      </c>
      <c r="K836" s="268" t="str">
        <f>IF(B836="","",IF(YEAR(B836)='Diário 1º PA'!$Q$1,MONTH(B836)-'Diário 1º PA'!$P$1+1,(YEAR(B836)-'Diário 1º PA'!$Q$1)*12-'Diário 1º PA'!$P$1+1+MONTH(B836)))</f>
        <v/>
      </c>
      <c r="L836" s="517"/>
    </row>
    <row r="837" spans="1:12" x14ac:dyDescent="0.2">
      <c r="A837" s="594">
        <v>833</v>
      </c>
      <c r="B837" s="563"/>
      <c r="C837" s="545"/>
      <c r="D837" s="545"/>
      <c r="E837" s="556"/>
      <c r="F837" s="550"/>
      <c r="G837" s="545"/>
      <c r="H837" s="558"/>
      <c r="I837" s="545"/>
      <c r="J837" s="278" t="str">
        <f t="shared" si="14"/>
        <v/>
      </c>
      <c r="K837" s="268" t="str">
        <f>IF(B837="","",IF(YEAR(B837)='Diário 1º PA'!$Q$1,MONTH(B837)-'Diário 1º PA'!$P$1+1,(YEAR(B837)-'Diário 1º PA'!$Q$1)*12-'Diário 1º PA'!$P$1+1+MONTH(B837)))</f>
        <v/>
      </c>
      <c r="L837" s="517"/>
    </row>
    <row r="838" spans="1:12" x14ac:dyDescent="0.2">
      <c r="A838" s="594">
        <v>834</v>
      </c>
      <c r="B838" s="563"/>
      <c r="C838" s="545"/>
      <c r="D838" s="545"/>
      <c r="E838" s="556"/>
      <c r="F838" s="550"/>
      <c r="G838" s="545"/>
      <c r="H838" s="558"/>
      <c r="I838" s="545"/>
      <c r="J838" s="278" t="str">
        <f t="shared" si="14"/>
        <v/>
      </c>
      <c r="K838" s="268" t="str">
        <f>IF(B838="","",IF(YEAR(B838)='Diário 1º PA'!$Q$1,MONTH(B838)-'Diário 1º PA'!$P$1+1,(YEAR(B838)-'Diário 1º PA'!$Q$1)*12-'Diário 1º PA'!$P$1+1+MONTH(B838)))</f>
        <v/>
      </c>
      <c r="L838" s="517"/>
    </row>
    <row r="839" spans="1:12" x14ac:dyDescent="0.2">
      <c r="A839" s="594">
        <v>835</v>
      </c>
      <c r="B839" s="563"/>
      <c r="C839" s="545"/>
      <c r="D839" s="545"/>
      <c r="E839" s="556"/>
      <c r="F839" s="550"/>
      <c r="G839" s="545"/>
      <c r="H839" s="558"/>
      <c r="I839" s="545"/>
      <c r="J839" s="278" t="str">
        <f t="shared" si="14"/>
        <v/>
      </c>
      <c r="K839" s="268" t="str">
        <f>IF(B839="","",IF(YEAR(B839)='Diário 1º PA'!$Q$1,MONTH(B839)-'Diário 1º PA'!$P$1+1,(YEAR(B839)-'Diário 1º PA'!$Q$1)*12-'Diário 1º PA'!$P$1+1+MONTH(B839)))</f>
        <v/>
      </c>
      <c r="L839" s="517"/>
    </row>
    <row r="840" spans="1:12" x14ac:dyDescent="0.2">
      <c r="A840" s="594">
        <v>836</v>
      </c>
      <c r="B840" s="563"/>
      <c r="C840" s="545"/>
      <c r="D840" s="545"/>
      <c r="E840" s="556"/>
      <c r="F840" s="550"/>
      <c r="G840" s="545"/>
      <c r="H840" s="558"/>
      <c r="I840" s="545"/>
      <c r="J840" s="278" t="str">
        <f t="shared" si="14"/>
        <v/>
      </c>
      <c r="K840" s="268" t="str">
        <f>IF(B840="","",IF(YEAR(B840)='Diário 1º PA'!$Q$1,MONTH(B840)-'Diário 1º PA'!$P$1+1,(YEAR(B840)-'Diário 1º PA'!$Q$1)*12-'Diário 1º PA'!$P$1+1+MONTH(B840)))</f>
        <v/>
      </c>
      <c r="L840" s="517"/>
    </row>
    <row r="841" spans="1:12" x14ac:dyDescent="0.2">
      <c r="A841" s="594">
        <v>837</v>
      </c>
      <c r="B841" s="563"/>
      <c r="C841" s="545"/>
      <c r="D841" s="545"/>
      <c r="E841" s="556"/>
      <c r="F841" s="550"/>
      <c r="G841" s="526"/>
      <c r="H841" s="558"/>
      <c r="I841" s="545"/>
      <c r="J841" s="278" t="str">
        <f t="shared" si="14"/>
        <v/>
      </c>
      <c r="K841" s="268" t="str">
        <f>IF(B841="","",IF(YEAR(B841)='Diário 1º PA'!$Q$1,MONTH(B841)-'Diário 1º PA'!$P$1+1,(YEAR(B841)-'Diário 1º PA'!$Q$1)*12-'Diário 1º PA'!$P$1+1+MONTH(B841)))</f>
        <v/>
      </c>
      <c r="L841" s="517"/>
    </row>
    <row r="842" spans="1:12" x14ac:dyDescent="0.2">
      <c r="A842" s="594">
        <v>838</v>
      </c>
      <c r="B842" s="563"/>
      <c r="C842" s="545"/>
      <c r="D842" s="545"/>
      <c r="E842" s="556"/>
      <c r="F842" s="550"/>
      <c r="G842" s="545"/>
      <c r="H842" s="558"/>
      <c r="I842" s="545"/>
      <c r="J842" s="278" t="str">
        <f t="shared" si="14"/>
        <v/>
      </c>
      <c r="K842" s="268" t="str">
        <f>IF(B842="","",IF(YEAR(B842)='Diário 1º PA'!$Q$1,MONTH(B842)-'Diário 1º PA'!$P$1+1,(YEAR(B842)-'Diário 1º PA'!$Q$1)*12-'Diário 1º PA'!$P$1+1+MONTH(B842)))</f>
        <v/>
      </c>
      <c r="L842" s="517"/>
    </row>
    <row r="843" spans="1:12" x14ac:dyDescent="0.2">
      <c r="A843" s="594">
        <v>839</v>
      </c>
      <c r="B843" s="563"/>
      <c r="C843" s="545"/>
      <c r="D843" s="545"/>
      <c r="E843" s="556"/>
      <c r="F843" s="550"/>
      <c r="G843" s="545"/>
      <c r="H843" s="558"/>
      <c r="I843" s="545"/>
      <c r="J843" s="278" t="str">
        <f t="shared" si="14"/>
        <v/>
      </c>
      <c r="K843" s="268" t="str">
        <f>IF(B843="","",IF(YEAR(B843)='Diário 1º PA'!$Q$1,MONTH(B843)-'Diário 1º PA'!$P$1+1,(YEAR(B843)-'Diário 1º PA'!$Q$1)*12-'Diário 1º PA'!$P$1+1+MONTH(B843)))</f>
        <v/>
      </c>
      <c r="L843" s="517"/>
    </row>
    <row r="844" spans="1:12" x14ac:dyDescent="0.2">
      <c r="A844" s="594">
        <v>840</v>
      </c>
      <c r="B844" s="563"/>
      <c r="C844" s="545"/>
      <c r="D844" s="545"/>
      <c r="E844" s="556"/>
      <c r="F844" s="550"/>
      <c r="G844" s="545"/>
      <c r="H844" s="558"/>
      <c r="I844" s="545"/>
      <c r="J844" s="278" t="str">
        <f t="shared" si="14"/>
        <v/>
      </c>
      <c r="K844" s="268" t="str">
        <f>IF(B844="","",IF(YEAR(B844)='Diário 1º PA'!$Q$1,MONTH(B844)-'Diário 1º PA'!$P$1+1,(YEAR(B844)-'Diário 1º PA'!$Q$1)*12-'Diário 1º PA'!$P$1+1+MONTH(B844)))</f>
        <v/>
      </c>
      <c r="L844" s="517"/>
    </row>
    <row r="845" spans="1:12" x14ac:dyDescent="0.2">
      <c r="A845" s="594">
        <v>841</v>
      </c>
      <c r="B845" s="563"/>
      <c r="C845" s="545"/>
      <c r="D845" s="545"/>
      <c r="E845" s="556"/>
      <c r="F845" s="550"/>
      <c r="G845" s="545"/>
      <c r="H845" s="558"/>
      <c r="I845" s="545"/>
      <c r="J845" s="278" t="str">
        <f t="shared" si="14"/>
        <v/>
      </c>
      <c r="K845" s="268" t="str">
        <f>IF(B845="","",IF(YEAR(B845)='Diário 1º PA'!$Q$1,MONTH(B845)-'Diário 1º PA'!$P$1+1,(YEAR(B845)-'Diário 1º PA'!$Q$1)*12-'Diário 1º PA'!$P$1+1+MONTH(B845)))</f>
        <v/>
      </c>
      <c r="L845" s="517"/>
    </row>
    <row r="846" spans="1:12" x14ac:dyDescent="0.2">
      <c r="A846" s="594">
        <v>842</v>
      </c>
      <c r="B846" s="563"/>
      <c r="C846" s="545"/>
      <c r="D846" s="545"/>
      <c r="E846" s="556"/>
      <c r="F846" s="550"/>
      <c r="G846" s="545"/>
      <c r="H846" s="558"/>
      <c r="I846" s="545"/>
      <c r="J846" s="278" t="str">
        <f t="shared" si="14"/>
        <v/>
      </c>
      <c r="K846" s="268" t="str">
        <f>IF(B846="","",IF(YEAR(B846)='Diário 1º PA'!$Q$1,MONTH(B846)-'Diário 1º PA'!$P$1+1,(YEAR(B846)-'Diário 1º PA'!$Q$1)*12-'Diário 1º PA'!$P$1+1+MONTH(B846)))</f>
        <v/>
      </c>
      <c r="L846" s="517"/>
    </row>
    <row r="847" spans="1:12" x14ac:dyDescent="0.2">
      <c r="A847" s="594">
        <v>843</v>
      </c>
      <c r="B847" s="563"/>
      <c r="C847" s="545"/>
      <c r="D847" s="545"/>
      <c r="E847" s="556"/>
      <c r="F847" s="550"/>
      <c r="G847" s="545"/>
      <c r="H847" s="558"/>
      <c r="I847" s="545"/>
      <c r="J847" s="278" t="str">
        <f t="shared" si="14"/>
        <v/>
      </c>
      <c r="K847" s="268" t="str">
        <f>IF(B847="","",IF(YEAR(B847)='Diário 1º PA'!$Q$1,MONTH(B847)-'Diário 1º PA'!$P$1+1,(YEAR(B847)-'Diário 1º PA'!$Q$1)*12-'Diário 1º PA'!$P$1+1+MONTH(B847)))</f>
        <v/>
      </c>
      <c r="L847" s="517"/>
    </row>
    <row r="848" spans="1:12" x14ac:dyDescent="0.2">
      <c r="A848" s="594">
        <v>844</v>
      </c>
      <c r="B848" s="563"/>
      <c r="C848" s="545"/>
      <c r="D848" s="545"/>
      <c r="E848" s="556"/>
      <c r="F848" s="550"/>
      <c r="G848" s="545"/>
      <c r="H848" s="558"/>
      <c r="I848" s="545"/>
      <c r="J848" s="278" t="str">
        <f t="shared" si="14"/>
        <v/>
      </c>
      <c r="K848" s="268" t="str">
        <f>IF(B848="","",IF(YEAR(B848)='Diário 1º PA'!$Q$1,MONTH(B848)-'Diário 1º PA'!$P$1+1,(YEAR(B848)-'Diário 1º PA'!$Q$1)*12-'Diário 1º PA'!$P$1+1+MONTH(B848)))</f>
        <v/>
      </c>
      <c r="L848" s="517"/>
    </row>
    <row r="849" spans="1:12" x14ac:dyDescent="0.2">
      <c r="A849" s="594">
        <v>845</v>
      </c>
      <c r="B849" s="563"/>
      <c r="C849" s="545"/>
      <c r="D849" s="545"/>
      <c r="E849" s="556"/>
      <c r="F849" s="550"/>
      <c r="G849" s="545"/>
      <c r="H849" s="558"/>
      <c r="I849" s="545"/>
      <c r="J849" s="278" t="str">
        <f t="shared" si="14"/>
        <v/>
      </c>
      <c r="K849" s="268" t="str">
        <f>IF(B849="","",IF(YEAR(B849)='Diário 1º PA'!$Q$1,MONTH(B849)-'Diário 1º PA'!$P$1+1,(YEAR(B849)-'Diário 1º PA'!$Q$1)*12-'Diário 1º PA'!$P$1+1+MONTH(B849)))</f>
        <v/>
      </c>
      <c r="L849" s="517"/>
    </row>
    <row r="850" spans="1:12" x14ac:dyDescent="0.2">
      <c r="A850" s="594">
        <v>846</v>
      </c>
      <c r="B850" s="563"/>
      <c r="C850" s="545"/>
      <c r="D850" s="545"/>
      <c r="E850" s="556"/>
      <c r="F850" s="550"/>
      <c r="G850" s="545"/>
      <c r="H850" s="558"/>
      <c r="I850" s="545"/>
      <c r="J850" s="278" t="str">
        <f t="shared" si="14"/>
        <v/>
      </c>
      <c r="K850" s="268" t="str">
        <f>IF(B850="","",IF(YEAR(B850)='Diário 1º PA'!$Q$1,MONTH(B850)-'Diário 1º PA'!$P$1+1,(YEAR(B850)-'Diário 1º PA'!$Q$1)*12-'Diário 1º PA'!$P$1+1+MONTH(B850)))</f>
        <v/>
      </c>
      <c r="L850" s="517"/>
    </row>
    <row r="851" spans="1:12" x14ac:dyDescent="0.2">
      <c r="A851" s="594">
        <v>847</v>
      </c>
      <c r="B851" s="563"/>
      <c r="C851" s="545"/>
      <c r="D851" s="545"/>
      <c r="E851" s="556"/>
      <c r="F851" s="550"/>
      <c r="G851" s="545"/>
      <c r="H851" s="558"/>
      <c r="I851" s="545"/>
      <c r="J851" s="278" t="str">
        <f t="shared" si="14"/>
        <v/>
      </c>
      <c r="K851" s="268" t="str">
        <f>IF(B851="","",IF(YEAR(B851)='Diário 1º PA'!$Q$1,MONTH(B851)-'Diário 1º PA'!$P$1+1,(YEAR(B851)-'Diário 1º PA'!$Q$1)*12-'Diário 1º PA'!$P$1+1+MONTH(B851)))</f>
        <v/>
      </c>
      <c r="L851" s="517"/>
    </row>
    <row r="852" spans="1:12" x14ac:dyDescent="0.2">
      <c r="A852" s="594">
        <v>848</v>
      </c>
      <c r="B852" s="563"/>
      <c r="C852" s="545"/>
      <c r="D852" s="545"/>
      <c r="E852" s="556"/>
      <c r="F852" s="550"/>
      <c r="G852" s="545"/>
      <c r="H852" s="558"/>
      <c r="I852" s="545"/>
      <c r="J852" s="278" t="str">
        <f t="shared" ref="J852:J889" si="15">SUBSTITUTE(C852," ","_")</f>
        <v/>
      </c>
      <c r="K852" s="268" t="str">
        <f>IF(B852="","",IF(YEAR(B852)='Diário 1º PA'!$Q$1,MONTH(B852)-'Diário 1º PA'!$P$1+1,(YEAR(B852)-'Diário 1º PA'!$Q$1)*12-'Diário 1º PA'!$P$1+1+MONTH(B852)))</f>
        <v/>
      </c>
      <c r="L852" s="517"/>
    </row>
    <row r="853" spans="1:12" x14ac:dyDescent="0.2">
      <c r="A853" s="594">
        <v>849</v>
      </c>
      <c r="B853" s="563"/>
      <c r="C853" s="545"/>
      <c r="D853" s="545"/>
      <c r="E853" s="556"/>
      <c r="F853" s="550"/>
      <c r="G853" s="545"/>
      <c r="H853" s="558"/>
      <c r="I853" s="545"/>
      <c r="J853" s="278" t="str">
        <f t="shared" si="15"/>
        <v/>
      </c>
      <c r="K853" s="268" t="str">
        <f>IF(B853="","",IF(YEAR(B853)='Diário 1º PA'!$Q$1,MONTH(B853)-'Diário 1º PA'!$P$1+1,(YEAR(B853)-'Diário 1º PA'!$Q$1)*12-'Diário 1º PA'!$P$1+1+MONTH(B853)))</f>
        <v/>
      </c>
      <c r="L853" s="517"/>
    </row>
    <row r="854" spans="1:12" x14ac:dyDescent="0.2">
      <c r="A854" s="594">
        <v>850</v>
      </c>
      <c r="B854" s="563"/>
      <c r="C854" s="545"/>
      <c r="D854" s="545"/>
      <c r="E854" s="556"/>
      <c r="F854" s="550"/>
      <c r="G854" s="545"/>
      <c r="H854" s="558"/>
      <c r="I854" s="530"/>
      <c r="J854" s="278" t="str">
        <f t="shared" si="15"/>
        <v/>
      </c>
      <c r="K854" s="268" t="str">
        <f>IF(B854="","",IF(YEAR(B854)='Diário 1º PA'!$Q$1,MONTH(B854)-'Diário 1º PA'!$P$1+1,(YEAR(B854)-'Diário 1º PA'!$Q$1)*12-'Diário 1º PA'!$P$1+1+MONTH(B854)))</f>
        <v/>
      </c>
      <c r="L854" s="517"/>
    </row>
    <row r="855" spans="1:12" x14ac:dyDescent="0.2">
      <c r="A855" s="594">
        <v>851</v>
      </c>
      <c r="B855" s="563"/>
      <c r="C855" s="545"/>
      <c r="D855" s="545"/>
      <c r="E855" s="556"/>
      <c r="F855" s="550"/>
      <c r="G855" s="545"/>
      <c r="H855" s="558"/>
      <c r="I855" s="545"/>
      <c r="J855" s="278" t="str">
        <f t="shared" si="15"/>
        <v/>
      </c>
      <c r="K855" s="268" t="str">
        <f>IF(B855="","",IF(YEAR(B855)='Diário 1º PA'!$Q$1,MONTH(B855)-'Diário 1º PA'!$P$1+1,(YEAR(B855)-'Diário 1º PA'!$Q$1)*12-'Diário 1º PA'!$P$1+1+MONTH(B855)))</f>
        <v/>
      </c>
      <c r="L855" s="517"/>
    </row>
    <row r="856" spans="1:12" x14ac:dyDescent="0.2">
      <c r="A856" s="594">
        <v>852</v>
      </c>
      <c r="B856" s="563"/>
      <c r="C856" s="545"/>
      <c r="D856" s="545"/>
      <c r="E856" s="556"/>
      <c r="F856" s="550"/>
      <c r="G856" s="545"/>
      <c r="H856" s="558"/>
      <c r="I856" s="545"/>
      <c r="J856" s="278" t="str">
        <f t="shared" si="15"/>
        <v/>
      </c>
      <c r="K856" s="268" t="str">
        <f>IF(B856="","",IF(YEAR(B856)='Diário 1º PA'!$Q$1,MONTH(B856)-'Diário 1º PA'!$P$1+1,(YEAR(B856)-'Diário 1º PA'!$Q$1)*12-'Diário 1º PA'!$P$1+1+MONTH(B856)))</f>
        <v/>
      </c>
      <c r="L856" s="517"/>
    </row>
    <row r="857" spans="1:12" x14ac:dyDescent="0.2">
      <c r="A857" s="594">
        <v>853</v>
      </c>
      <c r="B857" s="563"/>
      <c r="C857" s="545"/>
      <c r="D857" s="545"/>
      <c r="E857" s="556"/>
      <c r="F857" s="550"/>
      <c r="G857" s="545"/>
      <c r="H857" s="558"/>
      <c r="I857" s="545"/>
      <c r="J857" s="278" t="str">
        <f t="shared" si="15"/>
        <v/>
      </c>
      <c r="K857" s="268" t="str">
        <f>IF(B857="","",IF(YEAR(B857)='Diário 1º PA'!$Q$1,MONTH(B857)-'Diário 1º PA'!$P$1+1,(YEAR(B857)-'Diário 1º PA'!$Q$1)*12-'Diário 1º PA'!$P$1+1+MONTH(B857)))</f>
        <v/>
      </c>
      <c r="L857" s="517"/>
    </row>
    <row r="858" spans="1:12" x14ac:dyDescent="0.2">
      <c r="A858" s="594">
        <v>854</v>
      </c>
      <c r="B858" s="563"/>
      <c r="C858" s="545"/>
      <c r="D858" s="545"/>
      <c r="E858" s="556"/>
      <c r="F858" s="550"/>
      <c r="G858" s="545"/>
      <c r="H858" s="558"/>
      <c r="I858" s="545"/>
      <c r="J858" s="278" t="str">
        <f t="shared" si="15"/>
        <v/>
      </c>
      <c r="K858" s="268" t="str">
        <f>IF(B858="","",IF(YEAR(B858)='Diário 1º PA'!$Q$1,MONTH(B858)-'Diário 1º PA'!$P$1+1,(YEAR(B858)-'Diário 1º PA'!$Q$1)*12-'Diário 1º PA'!$P$1+1+MONTH(B858)))</f>
        <v/>
      </c>
      <c r="L858" s="517"/>
    </row>
    <row r="859" spans="1:12" x14ac:dyDescent="0.2">
      <c r="A859" s="594">
        <v>855</v>
      </c>
      <c r="B859" s="563"/>
      <c r="C859" s="545"/>
      <c r="D859" s="545"/>
      <c r="E859" s="556"/>
      <c r="F859" s="550"/>
      <c r="G859" s="545"/>
      <c r="H859" s="558"/>
      <c r="I859" s="545"/>
      <c r="J859" s="278" t="str">
        <f t="shared" si="15"/>
        <v/>
      </c>
      <c r="K859" s="268" t="str">
        <f>IF(B859="","",IF(YEAR(B859)='Diário 1º PA'!$Q$1,MONTH(B859)-'Diário 1º PA'!$P$1+1,(YEAR(B859)-'Diário 1º PA'!$Q$1)*12-'Diário 1º PA'!$P$1+1+MONTH(B859)))</f>
        <v/>
      </c>
      <c r="L859" s="517"/>
    </row>
    <row r="860" spans="1:12" x14ac:dyDescent="0.2">
      <c r="A860" s="594">
        <v>856</v>
      </c>
      <c r="B860" s="563"/>
      <c r="C860" s="545"/>
      <c r="D860" s="545"/>
      <c r="E860" s="556"/>
      <c r="F860" s="550"/>
      <c r="G860" s="545"/>
      <c r="H860" s="558"/>
      <c r="I860" s="545"/>
      <c r="J860" s="278" t="str">
        <f t="shared" si="15"/>
        <v/>
      </c>
      <c r="K860" s="268" t="str">
        <f>IF(B860="","",IF(YEAR(B860)='Diário 1º PA'!$Q$1,MONTH(B860)-'Diário 1º PA'!$P$1+1,(YEAR(B860)-'Diário 1º PA'!$Q$1)*12-'Diário 1º PA'!$P$1+1+MONTH(B860)))</f>
        <v/>
      </c>
      <c r="L860" s="517"/>
    </row>
    <row r="861" spans="1:12" x14ac:dyDescent="0.2">
      <c r="A861" s="594">
        <v>857</v>
      </c>
      <c r="B861" s="563"/>
      <c r="C861" s="545"/>
      <c r="D861" s="545"/>
      <c r="E861" s="556"/>
      <c r="F861" s="550"/>
      <c r="G861" s="545"/>
      <c r="H861" s="558"/>
      <c r="I861" s="545"/>
      <c r="J861" s="278" t="str">
        <f t="shared" si="15"/>
        <v/>
      </c>
      <c r="K861" s="268" t="str">
        <f>IF(B861="","",IF(YEAR(B861)='Diário 1º PA'!$Q$1,MONTH(B861)-'Diário 1º PA'!$P$1+1,(YEAR(B861)-'Diário 1º PA'!$Q$1)*12-'Diário 1º PA'!$P$1+1+MONTH(B861)))</f>
        <v/>
      </c>
      <c r="L861" s="517"/>
    </row>
    <row r="862" spans="1:12" x14ac:dyDescent="0.2">
      <c r="A862" s="594">
        <v>858</v>
      </c>
      <c r="B862" s="563"/>
      <c r="C862" s="545"/>
      <c r="D862" s="545"/>
      <c r="E862" s="556"/>
      <c r="F862" s="550"/>
      <c r="G862" s="545"/>
      <c r="H862" s="558"/>
      <c r="I862" s="545"/>
      <c r="J862" s="278" t="str">
        <f t="shared" si="15"/>
        <v/>
      </c>
      <c r="K862" s="268" t="str">
        <f>IF(B862="","",IF(YEAR(B862)='Diário 1º PA'!$Q$1,MONTH(B862)-'Diário 1º PA'!$P$1+1,(YEAR(B862)-'Diário 1º PA'!$Q$1)*12-'Diário 1º PA'!$P$1+1+MONTH(B862)))</f>
        <v/>
      </c>
      <c r="L862" s="517"/>
    </row>
    <row r="863" spans="1:12" x14ac:dyDescent="0.2">
      <c r="A863" s="594">
        <v>859</v>
      </c>
      <c r="B863" s="563"/>
      <c r="C863" s="545"/>
      <c r="D863" s="545"/>
      <c r="E863" s="556"/>
      <c r="F863" s="550"/>
      <c r="G863" s="545"/>
      <c r="H863" s="558"/>
      <c r="I863" s="545"/>
      <c r="J863" s="278" t="str">
        <f t="shared" si="15"/>
        <v/>
      </c>
      <c r="K863" s="268" t="str">
        <f>IF(B863="","",IF(YEAR(B863)='Diário 1º PA'!$Q$1,MONTH(B863)-'Diário 1º PA'!$P$1+1,(YEAR(B863)-'Diário 1º PA'!$Q$1)*12-'Diário 1º PA'!$P$1+1+MONTH(B863)))</f>
        <v/>
      </c>
      <c r="L863" s="517"/>
    </row>
    <row r="864" spans="1:12" x14ac:dyDescent="0.2">
      <c r="A864" s="594">
        <v>860</v>
      </c>
      <c r="B864" s="563"/>
      <c r="C864" s="545"/>
      <c r="D864" s="545"/>
      <c r="E864" s="556"/>
      <c r="F864" s="550"/>
      <c r="G864" s="545"/>
      <c r="H864" s="558"/>
      <c r="I864" s="545"/>
      <c r="J864" s="278" t="str">
        <f t="shared" si="15"/>
        <v/>
      </c>
      <c r="K864" s="268" t="str">
        <f>IF(B864="","",IF(YEAR(B864)='Diário 1º PA'!$Q$1,MONTH(B864)-'Diário 1º PA'!$P$1+1,(YEAR(B864)-'Diário 1º PA'!$Q$1)*12-'Diário 1º PA'!$P$1+1+MONTH(B864)))</f>
        <v/>
      </c>
      <c r="L864" s="517"/>
    </row>
    <row r="865" spans="1:12" x14ac:dyDescent="0.2">
      <c r="A865" s="594">
        <v>861</v>
      </c>
      <c r="B865" s="563"/>
      <c r="C865" s="545"/>
      <c r="D865" s="545"/>
      <c r="E865" s="556"/>
      <c r="F865" s="550"/>
      <c r="G865" s="545"/>
      <c r="H865" s="558"/>
      <c r="I865" s="545"/>
      <c r="J865" s="278" t="str">
        <f t="shared" si="15"/>
        <v/>
      </c>
      <c r="K865" s="268" t="str">
        <f>IF(B865="","",IF(YEAR(B865)='Diário 1º PA'!$Q$1,MONTH(B865)-'Diário 1º PA'!$P$1+1,(YEAR(B865)-'Diário 1º PA'!$Q$1)*12-'Diário 1º PA'!$P$1+1+MONTH(B865)))</f>
        <v/>
      </c>
      <c r="L865" s="517"/>
    </row>
    <row r="866" spans="1:12" x14ac:dyDescent="0.2">
      <c r="A866" s="594">
        <v>862</v>
      </c>
      <c r="B866" s="563"/>
      <c r="C866" s="545"/>
      <c r="D866" s="545"/>
      <c r="E866" s="556"/>
      <c r="F866" s="550"/>
      <c r="G866" s="545"/>
      <c r="H866" s="558"/>
      <c r="I866" s="545"/>
      <c r="J866" s="278" t="str">
        <f t="shared" si="15"/>
        <v/>
      </c>
      <c r="K866" s="268" t="str">
        <f>IF(B866="","",IF(YEAR(B866)='Diário 1º PA'!$Q$1,MONTH(B866)-'Diário 1º PA'!$P$1+1,(YEAR(B866)-'Diário 1º PA'!$Q$1)*12-'Diário 1º PA'!$P$1+1+MONTH(B866)))</f>
        <v/>
      </c>
      <c r="L866" s="517"/>
    </row>
    <row r="867" spans="1:12" x14ac:dyDescent="0.2">
      <c r="A867" s="594">
        <v>863</v>
      </c>
      <c r="B867" s="563"/>
      <c r="C867" s="545"/>
      <c r="D867" s="545"/>
      <c r="E867" s="556"/>
      <c r="F867" s="550"/>
      <c r="G867" s="545"/>
      <c r="H867" s="558"/>
      <c r="I867" s="545"/>
      <c r="J867" s="278" t="str">
        <f t="shared" si="15"/>
        <v/>
      </c>
      <c r="K867" s="268" t="str">
        <f>IF(B867="","",IF(YEAR(B867)='Diário 1º PA'!$Q$1,MONTH(B867)-'Diário 1º PA'!$P$1+1,(YEAR(B867)-'Diário 1º PA'!$Q$1)*12-'Diário 1º PA'!$P$1+1+MONTH(B867)))</f>
        <v/>
      </c>
      <c r="L867" s="517"/>
    </row>
    <row r="868" spans="1:12" x14ac:dyDescent="0.2">
      <c r="A868" s="594">
        <v>864</v>
      </c>
      <c r="B868" s="563"/>
      <c r="C868" s="545"/>
      <c r="D868" s="545"/>
      <c r="E868" s="556"/>
      <c r="F868" s="550"/>
      <c r="G868" s="545"/>
      <c r="H868" s="558"/>
      <c r="I868" s="545"/>
      <c r="J868" s="278" t="str">
        <f t="shared" si="15"/>
        <v/>
      </c>
      <c r="K868" s="268" t="str">
        <f>IF(B868="","",IF(YEAR(B868)='Diário 1º PA'!$Q$1,MONTH(B868)-'Diário 1º PA'!$P$1+1,(YEAR(B868)-'Diário 1º PA'!$Q$1)*12-'Diário 1º PA'!$P$1+1+MONTH(B868)))</f>
        <v/>
      </c>
      <c r="L868" s="517"/>
    </row>
    <row r="869" spans="1:12" x14ac:dyDescent="0.2">
      <c r="A869" s="594">
        <v>865</v>
      </c>
      <c r="B869" s="563"/>
      <c r="C869" s="545"/>
      <c r="D869" s="545"/>
      <c r="E869" s="556"/>
      <c r="F869" s="550"/>
      <c r="G869" s="545"/>
      <c r="H869" s="558"/>
      <c r="I869" s="545"/>
      <c r="J869" s="278" t="str">
        <f t="shared" si="15"/>
        <v/>
      </c>
      <c r="K869" s="268" t="str">
        <f>IF(B869="","",IF(YEAR(B869)='Diário 1º PA'!$Q$1,MONTH(B869)-'Diário 1º PA'!$P$1+1,(YEAR(B869)-'Diário 1º PA'!$Q$1)*12-'Diário 1º PA'!$P$1+1+MONTH(B869)))</f>
        <v/>
      </c>
      <c r="L869" s="517"/>
    </row>
    <row r="870" spans="1:12" x14ac:dyDescent="0.2">
      <c r="A870" s="594">
        <v>866</v>
      </c>
      <c r="B870" s="563"/>
      <c r="C870" s="545"/>
      <c r="D870" s="545"/>
      <c r="E870" s="556"/>
      <c r="F870" s="550"/>
      <c r="G870" s="545"/>
      <c r="H870" s="558"/>
      <c r="I870" s="545"/>
      <c r="J870" s="278" t="str">
        <f t="shared" si="15"/>
        <v/>
      </c>
      <c r="K870" s="268" t="str">
        <f>IF(B870="","",IF(YEAR(B870)='Diário 1º PA'!$Q$1,MONTH(B870)-'Diário 1º PA'!$P$1+1,(YEAR(B870)-'Diário 1º PA'!$Q$1)*12-'Diário 1º PA'!$P$1+1+MONTH(B870)))</f>
        <v/>
      </c>
      <c r="L870" s="517"/>
    </row>
    <row r="871" spans="1:12" x14ac:dyDescent="0.2">
      <c r="A871" s="594">
        <v>867</v>
      </c>
      <c r="B871" s="563"/>
      <c r="C871" s="545"/>
      <c r="D871" s="545"/>
      <c r="E871" s="556"/>
      <c r="F871" s="550"/>
      <c r="G871" s="545"/>
      <c r="H871" s="558"/>
      <c r="I871" s="545"/>
      <c r="J871" s="278" t="str">
        <f t="shared" si="15"/>
        <v/>
      </c>
      <c r="K871" s="268" t="str">
        <f>IF(B871="","",IF(YEAR(B871)='Diário 1º PA'!$Q$1,MONTH(B871)-'Diário 1º PA'!$P$1+1,(YEAR(B871)-'Diário 1º PA'!$Q$1)*12-'Diário 1º PA'!$P$1+1+MONTH(B871)))</f>
        <v/>
      </c>
      <c r="L871" s="517"/>
    </row>
    <row r="872" spans="1:12" x14ac:dyDescent="0.2">
      <c r="A872" s="594">
        <v>868</v>
      </c>
      <c r="B872" s="563"/>
      <c r="C872" s="545"/>
      <c r="D872" s="545"/>
      <c r="E872" s="556"/>
      <c r="F872" s="550"/>
      <c r="G872" s="545"/>
      <c r="H872" s="558"/>
      <c r="I872" s="545"/>
      <c r="J872" s="278" t="str">
        <f t="shared" si="15"/>
        <v/>
      </c>
      <c r="K872" s="268" t="str">
        <f>IF(B872="","",IF(YEAR(B872)='Diário 1º PA'!$Q$1,MONTH(B872)-'Diário 1º PA'!$P$1+1,(YEAR(B872)-'Diário 1º PA'!$Q$1)*12-'Diário 1º PA'!$P$1+1+MONTH(B872)))</f>
        <v/>
      </c>
      <c r="L872" s="517"/>
    </row>
    <row r="873" spans="1:12" x14ac:dyDescent="0.2">
      <c r="A873" s="594">
        <v>869</v>
      </c>
      <c r="B873" s="563"/>
      <c r="C873" s="545"/>
      <c r="D873" s="545"/>
      <c r="E873" s="556"/>
      <c r="F873" s="550"/>
      <c r="G873" s="545"/>
      <c r="H873" s="558"/>
      <c r="I873" s="572"/>
      <c r="J873" s="278" t="str">
        <f t="shared" si="15"/>
        <v/>
      </c>
      <c r="K873" s="268" t="str">
        <f>IF(B873="","",IF(YEAR(B873)='Diário 1º PA'!$Q$1,MONTH(B873)-'Diário 1º PA'!$P$1+1,(YEAR(B873)-'Diário 1º PA'!$Q$1)*12-'Diário 1º PA'!$P$1+1+MONTH(B873)))</f>
        <v/>
      </c>
      <c r="L873" s="517"/>
    </row>
    <row r="874" spans="1:12" x14ac:dyDescent="0.2">
      <c r="A874" s="594">
        <v>870</v>
      </c>
      <c r="B874" s="563"/>
      <c r="C874" s="545"/>
      <c r="D874" s="545"/>
      <c r="E874" s="556"/>
      <c r="F874" s="550"/>
      <c r="G874" s="545"/>
      <c r="H874" s="558"/>
      <c r="I874" s="545"/>
      <c r="J874" s="278" t="str">
        <f t="shared" si="15"/>
        <v/>
      </c>
      <c r="K874" s="268" t="str">
        <f>IF(B874="","",IF(YEAR(B874)='Diário 1º PA'!$Q$1,MONTH(B874)-'Diário 1º PA'!$P$1+1,(YEAR(B874)-'Diário 1º PA'!$Q$1)*12-'Diário 1º PA'!$P$1+1+MONTH(B874)))</f>
        <v/>
      </c>
      <c r="L874" s="517"/>
    </row>
    <row r="875" spans="1:12" x14ac:dyDescent="0.2">
      <c r="A875" s="594">
        <v>871</v>
      </c>
      <c r="B875" s="563"/>
      <c r="C875" s="545"/>
      <c r="D875" s="545"/>
      <c r="E875" s="556"/>
      <c r="F875" s="550"/>
      <c r="G875" s="545"/>
      <c r="H875" s="558"/>
      <c r="I875" s="545"/>
      <c r="J875" s="278" t="str">
        <f t="shared" si="15"/>
        <v/>
      </c>
      <c r="K875" s="268" t="str">
        <f>IF(B875="","",IF(YEAR(B875)='Diário 1º PA'!$Q$1,MONTH(B875)-'Diário 1º PA'!$P$1+1,(YEAR(B875)-'Diário 1º PA'!$Q$1)*12-'Diário 1º PA'!$P$1+1+MONTH(B875)))</f>
        <v/>
      </c>
      <c r="L875" s="517"/>
    </row>
    <row r="876" spans="1:12" x14ac:dyDescent="0.2">
      <c r="A876" s="594">
        <v>872</v>
      </c>
      <c r="B876" s="563"/>
      <c r="C876" s="545"/>
      <c r="D876" s="545"/>
      <c r="E876" s="556"/>
      <c r="F876" s="550"/>
      <c r="G876" s="545"/>
      <c r="H876" s="558"/>
      <c r="I876" s="545"/>
      <c r="J876" s="278" t="str">
        <f t="shared" si="15"/>
        <v/>
      </c>
      <c r="K876" s="268" t="str">
        <f>IF(B876="","",IF(YEAR(B876)='Diário 1º PA'!$Q$1,MONTH(B876)-'Diário 1º PA'!$P$1+1,(YEAR(B876)-'Diário 1º PA'!$Q$1)*12-'Diário 1º PA'!$P$1+1+MONTH(B876)))</f>
        <v/>
      </c>
      <c r="L876" s="517"/>
    </row>
    <row r="877" spans="1:12" x14ac:dyDescent="0.2">
      <c r="A877" s="594">
        <v>873</v>
      </c>
      <c r="B877" s="563"/>
      <c r="C877" s="545"/>
      <c r="D877" s="545"/>
      <c r="E877" s="556"/>
      <c r="F877" s="550"/>
      <c r="G877" s="545"/>
      <c r="H877" s="558"/>
      <c r="I877" s="545"/>
      <c r="J877" s="278" t="str">
        <f t="shared" si="15"/>
        <v/>
      </c>
      <c r="K877" s="268" t="str">
        <f>IF(B877="","",IF(YEAR(B877)='Diário 1º PA'!$Q$1,MONTH(B877)-'Diário 1º PA'!$P$1+1,(YEAR(B877)-'Diário 1º PA'!$Q$1)*12-'Diário 1º PA'!$P$1+1+MONTH(B877)))</f>
        <v/>
      </c>
      <c r="L877" s="517"/>
    </row>
    <row r="878" spans="1:12" x14ac:dyDescent="0.2">
      <c r="A878" s="594">
        <v>874</v>
      </c>
      <c r="B878" s="563"/>
      <c r="C878" s="545"/>
      <c r="D878" s="545"/>
      <c r="E878" s="556"/>
      <c r="F878" s="550"/>
      <c r="G878" s="545"/>
      <c r="H878" s="558"/>
      <c r="I878" s="545"/>
      <c r="J878" s="278" t="str">
        <f t="shared" si="15"/>
        <v/>
      </c>
      <c r="K878" s="268" t="str">
        <f>IF(B878="","",IF(YEAR(B878)='Diário 1º PA'!$Q$1,MONTH(B878)-'Diário 1º PA'!$P$1+1,(YEAR(B878)-'Diário 1º PA'!$Q$1)*12-'Diário 1º PA'!$P$1+1+MONTH(B878)))</f>
        <v/>
      </c>
      <c r="L878" s="517"/>
    </row>
    <row r="879" spans="1:12" x14ac:dyDescent="0.2">
      <c r="A879" s="594">
        <v>875</v>
      </c>
      <c r="B879" s="563"/>
      <c r="C879" s="545"/>
      <c r="D879" s="545"/>
      <c r="E879" s="556"/>
      <c r="F879" s="550"/>
      <c r="G879" s="545"/>
      <c r="H879" s="558"/>
      <c r="I879" s="545"/>
      <c r="J879" s="278" t="str">
        <f t="shared" si="15"/>
        <v/>
      </c>
      <c r="K879" s="268" t="str">
        <f>IF(B879="","",IF(YEAR(B879)='Diário 1º PA'!$Q$1,MONTH(B879)-'Diário 1º PA'!$P$1+1,(YEAR(B879)-'Diário 1º PA'!$Q$1)*12-'Diário 1º PA'!$P$1+1+MONTH(B879)))</f>
        <v/>
      </c>
      <c r="L879" s="517"/>
    </row>
    <row r="880" spans="1:12" x14ac:dyDescent="0.2">
      <c r="A880" s="594">
        <v>876</v>
      </c>
      <c r="B880" s="563"/>
      <c r="C880" s="545"/>
      <c r="D880" s="545"/>
      <c r="E880" s="556"/>
      <c r="F880" s="550"/>
      <c r="G880" s="545"/>
      <c r="H880" s="558"/>
      <c r="I880" s="545"/>
      <c r="J880" s="278" t="str">
        <f t="shared" si="15"/>
        <v/>
      </c>
      <c r="K880" s="268" t="str">
        <f>IF(B880="","",IF(YEAR(B880)='Diário 1º PA'!$Q$1,MONTH(B880)-'Diário 1º PA'!$P$1+1,(YEAR(B880)-'Diário 1º PA'!$Q$1)*12-'Diário 1º PA'!$P$1+1+MONTH(B880)))</f>
        <v/>
      </c>
      <c r="L880" s="517"/>
    </row>
    <row r="881" spans="1:12" x14ac:dyDescent="0.2">
      <c r="A881" s="594">
        <v>877</v>
      </c>
      <c r="B881" s="563"/>
      <c r="C881" s="545"/>
      <c r="D881" s="545"/>
      <c r="E881" s="556"/>
      <c r="F881" s="550"/>
      <c r="G881" s="545"/>
      <c r="H881" s="558"/>
      <c r="I881" s="545"/>
      <c r="J881" s="278" t="str">
        <f t="shared" si="15"/>
        <v/>
      </c>
      <c r="K881" s="268" t="str">
        <f>IF(B881="","",IF(YEAR(B881)='Diário 1º PA'!$Q$1,MONTH(B881)-'Diário 1º PA'!$P$1+1,(YEAR(B881)-'Diário 1º PA'!$Q$1)*12-'Diário 1º PA'!$P$1+1+MONTH(B881)))</f>
        <v/>
      </c>
      <c r="L881" s="517"/>
    </row>
    <row r="882" spans="1:12" x14ac:dyDescent="0.2">
      <c r="A882" s="594">
        <v>878</v>
      </c>
      <c r="B882" s="563"/>
      <c r="C882" s="545"/>
      <c r="D882" s="545"/>
      <c r="E882" s="556"/>
      <c r="F882" s="550"/>
      <c r="G882" s="545"/>
      <c r="H882" s="558"/>
      <c r="I882" s="545"/>
      <c r="J882" s="278" t="str">
        <f t="shared" si="15"/>
        <v/>
      </c>
      <c r="K882" s="268" t="str">
        <f>IF(B882="","",IF(YEAR(B882)='Diário 1º PA'!$Q$1,MONTH(B882)-'Diário 1º PA'!$P$1+1,(YEAR(B882)-'Diário 1º PA'!$Q$1)*12-'Diário 1º PA'!$P$1+1+MONTH(B882)))</f>
        <v/>
      </c>
      <c r="L882" s="517"/>
    </row>
    <row r="883" spans="1:12" x14ac:dyDescent="0.2">
      <c r="A883" s="594">
        <v>879</v>
      </c>
      <c r="B883" s="563"/>
      <c r="C883" s="545"/>
      <c r="D883" s="545"/>
      <c r="E883" s="556"/>
      <c r="F883" s="550"/>
      <c r="G883" s="545"/>
      <c r="H883" s="558"/>
      <c r="I883" s="545"/>
      <c r="J883" s="278" t="str">
        <f t="shared" si="15"/>
        <v/>
      </c>
      <c r="K883" s="268" t="str">
        <f>IF(B883="","",IF(YEAR(B883)='Diário 1º PA'!$Q$1,MONTH(B883)-'Diário 1º PA'!$P$1+1,(YEAR(B883)-'Diário 1º PA'!$Q$1)*12-'Diário 1º PA'!$P$1+1+MONTH(B883)))</f>
        <v/>
      </c>
      <c r="L883" s="517"/>
    </row>
    <row r="884" spans="1:12" x14ac:dyDescent="0.2">
      <c r="A884" s="594">
        <v>880</v>
      </c>
      <c r="B884" s="563"/>
      <c r="C884" s="545"/>
      <c r="D884" s="545"/>
      <c r="E884" s="556"/>
      <c r="F884" s="550"/>
      <c r="G884" s="545"/>
      <c r="H884" s="558"/>
      <c r="I884" s="545"/>
      <c r="J884" s="278" t="str">
        <f t="shared" si="15"/>
        <v/>
      </c>
      <c r="K884" s="268" t="str">
        <f>IF(B884="","",IF(YEAR(B884)='Diário 1º PA'!$Q$1,MONTH(B884)-'Diário 1º PA'!$P$1+1,(YEAR(B884)-'Diário 1º PA'!$Q$1)*12-'Diário 1º PA'!$P$1+1+MONTH(B884)))</f>
        <v/>
      </c>
      <c r="L884" s="517"/>
    </row>
    <row r="885" spans="1:12" x14ac:dyDescent="0.2">
      <c r="A885" s="594">
        <v>881</v>
      </c>
      <c r="B885" s="563"/>
      <c r="C885" s="545"/>
      <c r="D885" s="545"/>
      <c r="E885" s="556"/>
      <c r="F885" s="550"/>
      <c r="G885" s="545"/>
      <c r="H885" s="558"/>
      <c r="I885" s="545"/>
      <c r="J885" s="278" t="str">
        <f t="shared" si="15"/>
        <v/>
      </c>
      <c r="K885" s="268" t="str">
        <f>IF(B885="","",IF(YEAR(B885)='Diário 1º PA'!$Q$1,MONTH(B885)-'Diário 1º PA'!$P$1+1,(YEAR(B885)-'Diário 1º PA'!$Q$1)*12-'Diário 1º PA'!$P$1+1+MONTH(B885)))</f>
        <v/>
      </c>
      <c r="L885" s="517"/>
    </row>
    <row r="886" spans="1:12" x14ac:dyDescent="0.2">
      <c r="A886" s="594">
        <v>882</v>
      </c>
      <c r="B886" s="563"/>
      <c r="C886" s="545"/>
      <c r="D886" s="545"/>
      <c r="E886" s="556"/>
      <c r="F886" s="550"/>
      <c r="G886" s="545"/>
      <c r="H886" s="558"/>
      <c r="I886" s="545"/>
      <c r="J886" s="278" t="str">
        <f t="shared" si="15"/>
        <v/>
      </c>
      <c r="K886" s="268" t="str">
        <f>IF(B886="","",IF(YEAR(B886)='Diário 1º PA'!$Q$1,MONTH(B886)-'Diário 1º PA'!$P$1+1,(YEAR(B886)-'Diário 1º PA'!$Q$1)*12-'Diário 1º PA'!$P$1+1+MONTH(B886)))</f>
        <v/>
      </c>
      <c r="L886" s="517"/>
    </row>
    <row r="887" spans="1:12" x14ac:dyDescent="0.2">
      <c r="A887" s="594">
        <v>883</v>
      </c>
      <c r="B887" s="563"/>
      <c r="C887" s="545"/>
      <c r="D887" s="545"/>
      <c r="E887" s="556"/>
      <c r="F887" s="550"/>
      <c r="G887" s="545"/>
      <c r="H887" s="558"/>
      <c r="I887" s="545"/>
      <c r="J887" s="278" t="str">
        <f t="shared" si="15"/>
        <v/>
      </c>
      <c r="K887" s="268" t="str">
        <f>IF(B887="","",IF(YEAR(B887)='Diário 1º PA'!$Q$1,MONTH(B887)-'Diário 1º PA'!$P$1+1,(YEAR(B887)-'Diário 1º PA'!$Q$1)*12-'Diário 1º PA'!$P$1+1+MONTH(B887)))</f>
        <v/>
      </c>
      <c r="L887" s="517"/>
    </row>
    <row r="888" spans="1:12" x14ac:dyDescent="0.2">
      <c r="A888" s="594">
        <v>884</v>
      </c>
      <c r="B888" s="563"/>
      <c r="C888" s="545"/>
      <c r="D888" s="545"/>
      <c r="E888" s="556"/>
      <c r="F888" s="550"/>
      <c r="G888" s="545"/>
      <c r="H888" s="558"/>
      <c r="I888" s="545"/>
      <c r="J888" s="278" t="str">
        <f t="shared" si="15"/>
        <v/>
      </c>
      <c r="K888" s="268" t="str">
        <f>IF(B888="","",IF(YEAR(B888)='Diário 1º PA'!$Q$1,MONTH(B888)-'Diário 1º PA'!$P$1+1,(YEAR(B888)-'Diário 1º PA'!$Q$1)*12-'Diário 1º PA'!$P$1+1+MONTH(B888)))</f>
        <v/>
      </c>
      <c r="L888" s="517"/>
    </row>
    <row r="889" spans="1:12" x14ac:dyDescent="0.2">
      <c r="A889" s="594">
        <v>885</v>
      </c>
      <c r="B889" s="563"/>
      <c r="C889" s="545"/>
      <c r="D889" s="545"/>
      <c r="E889" s="556"/>
      <c r="F889" s="550"/>
      <c r="G889" s="545"/>
      <c r="H889" s="558"/>
      <c r="I889" s="545"/>
      <c r="J889" s="278" t="str">
        <f t="shared" si="15"/>
        <v/>
      </c>
      <c r="K889" s="268" t="str">
        <f>IF(B889="","",IF(YEAR(B889)='Diário 1º PA'!$Q$1,MONTH(B889)-'Diário 1º PA'!$P$1+1,(YEAR(B889)-'Diário 1º PA'!$Q$1)*12-'Diário 1º PA'!$P$1+1+MONTH(B889)))</f>
        <v/>
      </c>
      <c r="L889" s="517"/>
    </row>
    <row r="890" spans="1:12" x14ac:dyDescent="0.2">
      <c r="A890" s="594">
        <v>886</v>
      </c>
      <c r="B890" s="563"/>
      <c r="C890" s="545"/>
      <c r="D890" s="545"/>
      <c r="E890" s="556"/>
      <c r="F890" s="550"/>
      <c r="G890" s="545"/>
      <c r="H890" s="558"/>
      <c r="I890" s="545"/>
      <c r="J890" s="278"/>
      <c r="K890" s="268"/>
      <c r="L890" s="517"/>
    </row>
    <row r="891" spans="1:12" x14ac:dyDescent="0.2">
      <c r="A891" s="594">
        <v>887</v>
      </c>
      <c r="B891" s="563"/>
      <c r="C891" s="545"/>
      <c r="D891" s="545"/>
      <c r="E891" s="556"/>
      <c r="F891" s="550"/>
      <c r="G891" s="545"/>
      <c r="H891" s="558"/>
      <c r="I891" s="545"/>
      <c r="J891" s="278"/>
      <c r="K891" s="268"/>
      <c r="L891" s="517"/>
    </row>
    <row r="892" spans="1:12" x14ac:dyDescent="0.2">
      <c r="A892" s="594">
        <v>888</v>
      </c>
      <c r="B892" s="563"/>
      <c r="C892" s="545"/>
      <c r="D892" s="545"/>
      <c r="E892" s="556"/>
      <c r="F892" s="550"/>
      <c r="G892" s="545"/>
      <c r="H892" s="558"/>
      <c r="I892" s="545"/>
      <c r="J892" s="278"/>
      <c r="K892" s="268"/>
      <c r="L892" s="517"/>
    </row>
    <row r="893" spans="1:12" x14ac:dyDescent="0.2">
      <c r="A893" s="594">
        <v>889</v>
      </c>
      <c r="B893" s="563"/>
      <c r="C893" s="545"/>
      <c r="D893" s="545"/>
      <c r="E893" s="556"/>
      <c r="F893" s="550"/>
      <c r="G893" s="545"/>
      <c r="H893" s="558"/>
      <c r="I893" s="545"/>
      <c r="J893" s="278"/>
      <c r="K893" s="268"/>
      <c r="L893" s="517"/>
    </row>
    <row r="894" spans="1:12" x14ac:dyDescent="0.2">
      <c r="A894" s="594">
        <v>890</v>
      </c>
      <c r="B894" s="563"/>
      <c r="C894" s="545"/>
      <c r="D894" s="545"/>
      <c r="E894" s="556"/>
      <c r="F894" s="550"/>
      <c r="G894" s="545"/>
      <c r="H894" s="558"/>
      <c r="I894" s="545"/>
      <c r="J894" s="278"/>
      <c r="K894" s="268"/>
      <c r="L894" s="517"/>
    </row>
    <row r="895" spans="1:12" x14ac:dyDescent="0.2">
      <c r="A895" s="594">
        <v>891</v>
      </c>
      <c r="B895" s="563"/>
      <c r="C895" s="545"/>
      <c r="D895" s="545"/>
      <c r="E895" s="556"/>
      <c r="F895" s="550"/>
      <c r="G895" s="545"/>
      <c r="H895" s="558"/>
      <c r="I895" s="545"/>
      <c r="J895" s="278"/>
      <c r="K895" s="268"/>
      <c r="L895" s="517"/>
    </row>
    <row r="896" spans="1:12" x14ac:dyDescent="0.2">
      <c r="A896" s="594"/>
      <c r="B896" s="563"/>
      <c r="C896" s="545"/>
      <c r="D896" s="545"/>
      <c r="E896" s="556"/>
      <c r="F896" s="550"/>
      <c r="G896" s="545"/>
      <c r="H896" s="558"/>
      <c r="I896" s="545"/>
      <c r="J896" s="278"/>
      <c r="K896" s="268"/>
      <c r="L896" s="517"/>
    </row>
  </sheetData>
  <sheetProtection formatRows="0" insertRows="0"/>
  <autoFilter ref="A4:L896" xr:uid="{00000000-0009-0000-0000-000009000000}"/>
  <mergeCells count="3">
    <mergeCell ref="A1:H1"/>
    <mergeCell ref="A2:H2"/>
    <mergeCell ref="A3:H3"/>
  </mergeCells>
  <dataValidations count="5">
    <dataValidation type="list" allowBlank="1" showInputMessage="1" showErrorMessage="1" sqref="D821:D896 D408:D818 D5:D406" xr:uid="{00000000-0002-0000-0900-000000000000}">
      <formula1>INDIRECT($J5)</formula1>
    </dataValidation>
    <dataValidation type="list" allowBlank="1" showInputMessage="1" showErrorMessage="1" sqref="C819:D820 F5:F896" xr:uid="{00000000-0002-0000-0900-000001000000}">
      <formula1>VinculoPT</formula1>
    </dataValidation>
    <dataValidation type="list" allowBlank="1" showInputMessage="1" showErrorMessage="1" sqref="C821:C896 C6:C818" xr:uid="{00000000-0002-0000-0900-000002000000}">
      <formula1>Categorias</formula1>
    </dataValidation>
    <dataValidation type="list" allowBlank="1" showInputMessage="1" showErrorMessage="1" sqref="D407" xr:uid="{00000000-0002-0000-0900-000003000000}">
      <formula1>INDIRECT($R407)</formula1>
    </dataValidation>
    <dataValidation type="list" allowBlank="1" showInputMessage="1" showErrorMessage="1" sqref="L5:L896" xr:uid="{00000000-0002-0000-0900-000004000000}">
      <formula1>Conta</formula1>
    </dataValidation>
  </dataValidations>
  <printOptions horizontalCentered="1"/>
  <pageMargins left="0.19685039370078741" right="0.19685039370078741" top="0.59055118110236227" bottom="0.59055118110236227" header="0" footer="0"/>
  <pageSetup paperSize="9" scale="70" fitToHeight="0" pageOrder="overThenDown" orientation="landscape" r:id="rId1"/>
  <headerFooter>
    <oddFooter>Página &amp;P de &amp;N</oddFooter>
  </headerFooter>
  <rowBreaks count="3" manualBreakCount="3">
    <brk id="401" max="11" man="1"/>
    <brk id="526" max="16383" man="1"/>
    <brk id="804"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5000000}">
          <x14:formula1>
            <xm:f>Plano!$C$1:$G$1</xm:f>
          </x14:formula1>
          <xm:sqref>C5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9">
    <pageSetUpPr fitToPage="1"/>
  </sheetPr>
  <dimension ref="A1:W2634"/>
  <sheetViews>
    <sheetView view="pageBreakPreview" zoomScaleSheetLayoutView="100" workbookViewId="0">
      <pane xSplit="6" ySplit="3" topLeftCell="G1545" activePane="bottomRight" state="frozen"/>
      <selection activeCell="G29" sqref="G29"/>
      <selection pane="topRight" activeCell="G29" sqref="G29"/>
      <selection pane="bottomLeft" activeCell="G29" sqref="G29"/>
      <selection pane="bottomRight" activeCell="F1533" sqref="F1533"/>
    </sheetView>
  </sheetViews>
  <sheetFormatPr defaultColWidth="9.140625" defaultRowHeight="12.75" x14ac:dyDescent="0.2"/>
  <cols>
    <col min="1" max="1" width="7.28515625" style="114" customWidth="1"/>
    <col min="2" max="2" width="12.28515625" style="96" bestFit="1" customWidth="1"/>
    <col min="3" max="3" width="6.85546875" style="96" customWidth="1"/>
    <col min="4" max="4" width="15.42578125" style="61" customWidth="1"/>
    <col min="5" max="5" width="23.5703125" style="61" customWidth="1"/>
    <col min="6" max="6" width="14.5703125" style="60" customWidth="1"/>
    <col min="7" max="7" width="44.140625" style="59" customWidth="1"/>
    <col min="8" max="8" width="25.28515625" style="59" customWidth="1"/>
    <col min="9" max="9" width="23.85546875" style="616" customWidth="1"/>
    <col min="10" max="10" width="19.7109375" style="59" customWidth="1"/>
    <col min="11" max="11" width="17.28515625" style="59" customWidth="1"/>
    <col min="12" max="12" width="14.7109375" style="105" customWidth="1"/>
    <col min="13" max="13" width="20.140625" style="59" customWidth="1"/>
    <col min="14" max="14" width="15.85546875" style="59" customWidth="1"/>
    <col min="15" max="15" width="19.5703125" style="60" customWidth="1"/>
    <col min="16" max="17" width="7.42578125" style="99" customWidth="1"/>
    <col min="18" max="18" width="23.7109375" style="95" customWidth="1"/>
    <col min="19" max="19" width="11.7109375" style="95" customWidth="1"/>
    <col min="20" max="20" width="11.5703125" style="95" customWidth="1"/>
    <col min="21" max="16384" width="9.140625" style="95"/>
  </cols>
  <sheetData>
    <row r="1" spans="1:23" ht="15.75" x14ac:dyDescent="0.2">
      <c r="A1" s="705" t="str">
        <f>Capa!A1</f>
        <v>Contrato de Gestão nº. 05/20 celebrado entre a Fundação Clóvis Salgado e a Associação Pró-Cultura e Promoção das Artes</v>
      </c>
      <c r="B1" s="705"/>
      <c r="C1" s="705"/>
      <c r="D1" s="705"/>
      <c r="E1" s="705"/>
      <c r="F1" s="705"/>
      <c r="G1" s="705"/>
      <c r="H1" s="705"/>
      <c r="I1" s="705"/>
      <c r="J1" s="705"/>
      <c r="K1" s="705"/>
      <c r="L1" s="705"/>
      <c r="M1" s="705"/>
      <c r="N1" s="705"/>
      <c r="O1" s="642"/>
      <c r="P1" s="647">
        <f>IF(Resumo!$C$5="","",MONTH(Resumo!$C$5))</f>
        <v>1</v>
      </c>
      <c r="Q1" s="647">
        <f>YEAR(Resumo!$C$5)</f>
        <v>2022</v>
      </c>
      <c r="R1" s="623"/>
      <c r="S1" s="623"/>
      <c r="T1" s="623"/>
      <c r="U1" s="623"/>
      <c r="V1" s="623"/>
      <c r="W1" s="623"/>
    </row>
    <row r="2" spans="1:23" ht="15.75" thickBot="1" x14ac:dyDescent="0.25">
      <c r="A2" s="746" t="str">
        <f>"Tabela 9 - Diário de Entradas e Saídas do Contrato de Gestão - "&amp;LEFT(Capa!A14,1)&amp;"º Período Avaliatório"</f>
        <v>Tabela 9 - Diário de Entradas e Saídas do Contrato de Gestão - 9º Período Avaliatório</v>
      </c>
      <c r="B2" s="746"/>
      <c r="C2" s="746"/>
      <c r="D2" s="746"/>
      <c r="E2" s="746"/>
      <c r="F2" s="746"/>
      <c r="G2" s="746"/>
      <c r="H2" s="746"/>
      <c r="I2" s="746"/>
      <c r="J2" s="746"/>
      <c r="K2" s="746"/>
      <c r="L2" s="746"/>
      <c r="M2" s="746"/>
      <c r="N2" s="746"/>
      <c r="O2" s="141"/>
      <c r="P2" s="648"/>
      <c r="Q2" s="648"/>
      <c r="R2" s="623"/>
      <c r="S2" s="623"/>
      <c r="T2" s="623"/>
      <c r="U2" s="623"/>
      <c r="V2" s="623"/>
      <c r="W2" s="623"/>
    </row>
    <row r="3" spans="1:23" s="98" customFormat="1" ht="25.5" x14ac:dyDescent="0.2">
      <c r="A3" s="690" t="s">
        <v>97</v>
      </c>
      <c r="B3" s="690" t="s">
        <v>280</v>
      </c>
      <c r="C3" s="627" t="s">
        <v>283</v>
      </c>
      <c r="D3" s="690" t="s">
        <v>35</v>
      </c>
      <c r="E3" s="627" t="s">
        <v>44</v>
      </c>
      <c r="F3" s="627" t="s">
        <v>272</v>
      </c>
      <c r="G3" s="627" t="s">
        <v>55</v>
      </c>
      <c r="H3" s="627" t="s">
        <v>305</v>
      </c>
      <c r="I3" s="691" t="s">
        <v>54</v>
      </c>
      <c r="J3" s="627" t="s">
        <v>56</v>
      </c>
      <c r="K3" s="627" t="s">
        <v>76</v>
      </c>
      <c r="L3" s="627" t="s">
        <v>52</v>
      </c>
      <c r="M3" s="627" t="s">
        <v>75</v>
      </c>
      <c r="N3" s="627" t="s">
        <v>165</v>
      </c>
      <c r="O3" s="627" t="s">
        <v>1322</v>
      </c>
      <c r="P3" s="649" t="s">
        <v>281</v>
      </c>
      <c r="Q3" s="649" t="s">
        <v>282</v>
      </c>
      <c r="R3" s="649" t="s">
        <v>35</v>
      </c>
      <c r="S3" s="650" t="s">
        <v>1082</v>
      </c>
      <c r="T3" s="650" t="s">
        <v>1083</v>
      </c>
      <c r="U3" s="651"/>
      <c r="V3" s="651"/>
      <c r="W3" s="651"/>
    </row>
    <row r="4" spans="1:23" ht="48" x14ac:dyDescent="0.2">
      <c r="A4" s="636">
        <f t="shared" ref="A4:A67" si="0">IF(B4="","",ROW()-ROW($A$3))</f>
        <v>1</v>
      </c>
      <c r="B4" s="559">
        <v>44564</v>
      </c>
      <c r="C4" s="555">
        <v>44531</v>
      </c>
      <c r="D4" s="566" t="s">
        <v>182</v>
      </c>
      <c r="E4" s="566" t="s">
        <v>179</v>
      </c>
      <c r="F4" s="556">
        <v>-13.87</v>
      </c>
      <c r="G4" s="558" t="s">
        <v>875</v>
      </c>
      <c r="H4" s="545" t="s">
        <v>310</v>
      </c>
      <c r="I4" s="612" t="s">
        <v>876</v>
      </c>
      <c r="J4" s="545" t="s">
        <v>877</v>
      </c>
      <c r="K4" s="545" t="s">
        <v>878</v>
      </c>
      <c r="L4" s="545" t="s">
        <v>879</v>
      </c>
      <c r="M4" s="545" t="s">
        <v>310</v>
      </c>
      <c r="N4" s="544">
        <v>44564</v>
      </c>
      <c r="O4" s="544" t="s">
        <v>400</v>
      </c>
      <c r="P4" s="268">
        <f t="shared" ref="P4:P67" si="1">IF(B4=0,0,IF(YEAR(B4)=$Q$1,MONTH(B4)-$P$1+1,(YEAR(B4)-$Q$1)*12-$P$1+1+MONTH(B4)))</f>
        <v>1</v>
      </c>
      <c r="Q4" s="268">
        <f t="shared" ref="Q4:Q67" si="2">IF(C4=0,0,IF(YEAR(C4)=$Q$1,MONTH(C4)-$P$1+1,(YEAR(C4)-$Q$1)*12-$P$1+1+MONTH(C4)))</f>
        <v>0</v>
      </c>
      <c r="R4" s="643" t="str">
        <f t="shared" ref="R4:R67" si="3">SUBSTITUTE(D4," ","_")</f>
        <v>Gastos_com_Pessoal</v>
      </c>
      <c r="S4" s="605" t="s">
        <v>310</v>
      </c>
      <c r="T4" s="605" t="s">
        <v>310</v>
      </c>
      <c r="U4" s="623"/>
      <c r="V4" s="623"/>
      <c r="W4" s="623"/>
    </row>
    <row r="5" spans="1:23" s="372" customFormat="1" ht="48" x14ac:dyDescent="0.2">
      <c r="A5" s="636">
        <f t="shared" si="0"/>
        <v>2</v>
      </c>
      <c r="B5" s="559">
        <v>44564</v>
      </c>
      <c r="C5" s="604">
        <v>44531</v>
      </c>
      <c r="D5" s="545" t="s">
        <v>182</v>
      </c>
      <c r="E5" s="545" t="s">
        <v>8</v>
      </c>
      <c r="F5" s="556">
        <v>-23.2</v>
      </c>
      <c r="G5" s="558" t="s">
        <v>880</v>
      </c>
      <c r="H5" s="545" t="s">
        <v>310</v>
      </c>
      <c r="I5" s="612" t="s">
        <v>876</v>
      </c>
      <c r="J5" s="545" t="s">
        <v>877</v>
      </c>
      <c r="K5" s="545" t="s">
        <v>878</v>
      </c>
      <c r="L5" s="545" t="s">
        <v>879</v>
      </c>
      <c r="M5" s="545" t="s">
        <v>310</v>
      </c>
      <c r="N5" s="544">
        <v>44564</v>
      </c>
      <c r="O5" s="544" t="s">
        <v>400</v>
      </c>
      <c r="P5" s="268">
        <f t="shared" si="1"/>
        <v>1</v>
      </c>
      <c r="Q5" s="268">
        <f t="shared" si="2"/>
        <v>0</v>
      </c>
      <c r="R5" s="643" t="str">
        <f t="shared" si="3"/>
        <v>Gastos_com_Pessoal</v>
      </c>
      <c r="S5" s="605" t="s">
        <v>310</v>
      </c>
      <c r="T5" s="605" t="s">
        <v>310</v>
      </c>
      <c r="U5" s="623"/>
      <c r="V5" s="623"/>
      <c r="W5" s="623"/>
    </row>
    <row r="6" spans="1:23" ht="48" x14ac:dyDescent="0.2">
      <c r="A6" s="636">
        <f t="shared" si="0"/>
        <v>3</v>
      </c>
      <c r="B6" s="603">
        <v>44564</v>
      </c>
      <c r="C6" s="604">
        <v>44531</v>
      </c>
      <c r="D6" s="545" t="s">
        <v>182</v>
      </c>
      <c r="E6" s="545" t="s">
        <v>8</v>
      </c>
      <c r="F6" s="567">
        <v>-23.2</v>
      </c>
      <c r="G6" s="569" t="s">
        <v>881</v>
      </c>
      <c r="H6" s="545" t="s">
        <v>310</v>
      </c>
      <c r="I6" s="613" t="s">
        <v>876</v>
      </c>
      <c r="J6" s="566" t="s">
        <v>877</v>
      </c>
      <c r="K6" s="566" t="s">
        <v>878</v>
      </c>
      <c r="L6" s="566" t="s">
        <v>879</v>
      </c>
      <c r="M6" s="566" t="s">
        <v>310</v>
      </c>
      <c r="N6" s="544">
        <v>44564</v>
      </c>
      <c r="O6" s="544" t="s">
        <v>400</v>
      </c>
      <c r="P6" s="268">
        <f t="shared" si="1"/>
        <v>1</v>
      </c>
      <c r="Q6" s="268">
        <f t="shared" si="2"/>
        <v>0</v>
      </c>
      <c r="R6" s="643" t="str">
        <f t="shared" si="3"/>
        <v>Gastos_com_Pessoal</v>
      </c>
      <c r="S6" s="605" t="s">
        <v>310</v>
      </c>
      <c r="T6" s="605" t="s">
        <v>310</v>
      </c>
      <c r="U6" s="623"/>
      <c r="V6" s="623"/>
      <c r="W6" s="623"/>
    </row>
    <row r="7" spans="1:23" ht="48" x14ac:dyDescent="0.2">
      <c r="A7" s="636">
        <f t="shared" si="0"/>
        <v>4</v>
      </c>
      <c r="B7" s="559">
        <v>44564</v>
      </c>
      <c r="C7" s="604">
        <v>44531</v>
      </c>
      <c r="D7" s="545" t="s">
        <v>182</v>
      </c>
      <c r="E7" s="545" t="s">
        <v>8</v>
      </c>
      <c r="F7" s="556">
        <v>-139.19999999999999</v>
      </c>
      <c r="G7" s="558" t="s">
        <v>882</v>
      </c>
      <c r="H7" s="545" t="s">
        <v>310</v>
      </c>
      <c r="I7" s="612" t="s">
        <v>876</v>
      </c>
      <c r="J7" s="545" t="s">
        <v>877</v>
      </c>
      <c r="K7" s="545" t="s">
        <v>878</v>
      </c>
      <c r="L7" s="545" t="s">
        <v>879</v>
      </c>
      <c r="M7" s="545" t="s">
        <v>310</v>
      </c>
      <c r="N7" s="544">
        <v>44564</v>
      </c>
      <c r="O7" s="544" t="s">
        <v>400</v>
      </c>
      <c r="P7" s="268">
        <f t="shared" si="1"/>
        <v>1</v>
      </c>
      <c r="Q7" s="268">
        <f t="shared" si="2"/>
        <v>0</v>
      </c>
      <c r="R7" s="643" t="str">
        <f t="shared" si="3"/>
        <v>Gastos_com_Pessoal</v>
      </c>
      <c r="S7" s="605" t="s">
        <v>310</v>
      </c>
      <c r="T7" s="605" t="s">
        <v>310</v>
      </c>
      <c r="U7" s="623"/>
      <c r="V7" s="623"/>
      <c r="W7" s="623"/>
    </row>
    <row r="8" spans="1:23" ht="48" x14ac:dyDescent="0.2">
      <c r="A8" s="636">
        <f t="shared" si="0"/>
        <v>5</v>
      </c>
      <c r="B8" s="559">
        <v>44564</v>
      </c>
      <c r="C8" s="555">
        <v>44531</v>
      </c>
      <c r="D8" s="545" t="s">
        <v>182</v>
      </c>
      <c r="E8" s="545" t="s">
        <v>179</v>
      </c>
      <c r="F8" s="556">
        <v>-97.09</v>
      </c>
      <c r="G8" s="558" t="s">
        <v>883</v>
      </c>
      <c r="H8" s="545" t="s">
        <v>310</v>
      </c>
      <c r="I8" s="612" t="s">
        <v>876</v>
      </c>
      <c r="J8" s="545" t="s">
        <v>877</v>
      </c>
      <c r="K8" s="545" t="s">
        <v>878</v>
      </c>
      <c r="L8" s="545" t="s">
        <v>879</v>
      </c>
      <c r="M8" s="545" t="s">
        <v>310</v>
      </c>
      <c r="N8" s="544">
        <v>44564</v>
      </c>
      <c r="O8" s="544" t="s">
        <v>400</v>
      </c>
      <c r="P8" s="268">
        <f t="shared" si="1"/>
        <v>1</v>
      </c>
      <c r="Q8" s="268">
        <f t="shared" si="2"/>
        <v>0</v>
      </c>
      <c r="R8" s="643" t="str">
        <f t="shared" si="3"/>
        <v>Gastos_com_Pessoal</v>
      </c>
      <c r="S8" s="605" t="s">
        <v>310</v>
      </c>
      <c r="T8" s="605" t="s">
        <v>310</v>
      </c>
      <c r="U8" s="623"/>
      <c r="V8" s="623"/>
      <c r="W8" s="623"/>
    </row>
    <row r="9" spans="1:23" ht="24" x14ac:dyDescent="0.2">
      <c r="A9" s="636">
        <f t="shared" si="0"/>
        <v>6</v>
      </c>
      <c r="B9" s="559">
        <v>44564</v>
      </c>
      <c r="C9" s="555">
        <v>44562</v>
      </c>
      <c r="D9" s="545" t="s">
        <v>182</v>
      </c>
      <c r="E9" s="545" t="s">
        <v>287</v>
      </c>
      <c r="F9" s="556">
        <v>2034.48</v>
      </c>
      <c r="G9" s="558" t="s">
        <v>908</v>
      </c>
      <c r="H9" s="545" t="s">
        <v>310</v>
      </c>
      <c r="I9" s="612" t="s">
        <v>909</v>
      </c>
      <c r="J9" s="545" t="s">
        <v>910</v>
      </c>
      <c r="K9" s="545" t="s">
        <v>911</v>
      </c>
      <c r="L9" s="545" t="s">
        <v>912</v>
      </c>
      <c r="M9" s="545" t="s">
        <v>310</v>
      </c>
      <c r="N9" s="544">
        <v>44564</v>
      </c>
      <c r="O9" s="544" t="s">
        <v>400</v>
      </c>
      <c r="P9" s="268">
        <f t="shared" si="1"/>
        <v>1</v>
      </c>
      <c r="Q9" s="268">
        <f t="shared" si="2"/>
        <v>1</v>
      </c>
      <c r="R9" s="643" t="str">
        <f t="shared" si="3"/>
        <v>Gastos_com_Pessoal</v>
      </c>
      <c r="S9" s="605" t="s">
        <v>310</v>
      </c>
      <c r="T9" s="605" t="s">
        <v>310</v>
      </c>
      <c r="U9" s="623"/>
      <c r="V9" s="623"/>
      <c r="W9" s="623"/>
    </row>
    <row r="10" spans="1:23" ht="24" x14ac:dyDescent="0.2">
      <c r="A10" s="636">
        <f t="shared" si="0"/>
        <v>7</v>
      </c>
      <c r="B10" s="559">
        <v>44564</v>
      </c>
      <c r="C10" s="555">
        <v>44562</v>
      </c>
      <c r="D10" s="545" t="s">
        <v>182</v>
      </c>
      <c r="E10" s="545" t="s">
        <v>287</v>
      </c>
      <c r="F10" s="556">
        <v>13.89</v>
      </c>
      <c r="G10" s="558" t="s">
        <v>908</v>
      </c>
      <c r="H10" s="545" t="s">
        <v>310</v>
      </c>
      <c r="I10" s="612" t="s">
        <v>909</v>
      </c>
      <c r="J10" s="545" t="s">
        <v>910</v>
      </c>
      <c r="K10" s="545" t="s">
        <v>911</v>
      </c>
      <c r="L10" s="545" t="s">
        <v>912</v>
      </c>
      <c r="M10" s="545" t="s">
        <v>310</v>
      </c>
      <c r="N10" s="544">
        <v>44564</v>
      </c>
      <c r="O10" s="544" t="s">
        <v>400</v>
      </c>
      <c r="P10" s="268">
        <f t="shared" si="1"/>
        <v>1</v>
      </c>
      <c r="Q10" s="268">
        <f t="shared" si="2"/>
        <v>1</v>
      </c>
      <c r="R10" s="643" t="str">
        <f t="shared" si="3"/>
        <v>Gastos_com_Pessoal</v>
      </c>
      <c r="S10" s="605" t="s">
        <v>310</v>
      </c>
      <c r="T10" s="605" t="s">
        <v>310</v>
      </c>
      <c r="U10" s="623"/>
      <c r="V10" s="623"/>
      <c r="W10" s="623"/>
    </row>
    <row r="11" spans="1:23" ht="96" x14ac:dyDescent="0.2">
      <c r="A11" s="636">
        <f t="shared" si="0"/>
        <v>8</v>
      </c>
      <c r="B11" s="559">
        <v>44564</v>
      </c>
      <c r="C11" s="555">
        <v>44470</v>
      </c>
      <c r="D11" s="545" t="s">
        <v>271</v>
      </c>
      <c r="E11" s="545" t="s">
        <v>456</v>
      </c>
      <c r="F11" s="556">
        <v>450</v>
      </c>
      <c r="G11" s="558" t="s">
        <v>884</v>
      </c>
      <c r="H11" s="545" t="s">
        <v>766</v>
      </c>
      <c r="I11" s="612" t="s">
        <v>885</v>
      </c>
      <c r="J11" s="545" t="s">
        <v>886</v>
      </c>
      <c r="K11" s="545" t="s">
        <v>887</v>
      </c>
      <c r="L11" s="545" t="s">
        <v>888</v>
      </c>
      <c r="M11" s="545" t="s">
        <v>889</v>
      </c>
      <c r="N11" s="544">
        <v>44560</v>
      </c>
      <c r="O11" s="544" t="s">
        <v>400</v>
      </c>
      <c r="P11" s="268">
        <f t="shared" si="1"/>
        <v>1</v>
      </c>
      <c r="Q11" s="268">
        <f t="shared" si="2"/>
        <v>-2</v>
      </c>
      <c r="R11" s="643" t="str">
        <f t="shared" si="3"/>
        <v>Gastos_Gerais</v>
      </c>
      <c r="S11" s="605" t="s">
        <v>1079</v>
      </c>
      <c r="T11" s="605">
        <v>2128</v>
      </c>
      <c r="U11" s="623"/>
      <c r="V11" s="623"/>
      <c r="W11" s="623"/>
    </row>
    <row r="12" spans="1:23" ht="72" x14ac:dyDescent="0.2">
      <c r="A12" s="636">
        <f t="shared" si="0"/>
        <v>9</v>
      </c>
      <c r="B12" s="559">
        <v>44564</v>
      </c>
      <c r="C12" s="555">
        <v>44531</v>
      </c>
      <c r="D12" s="545" t="s">
        <v>468</v>
      </c>
      <c r="E12" s="545" t="s">
        <v>468</v>
      </c>
      <c r="F12" s="597">
        <v>144.19</v>
      </c>
      <c r="G12" s="527" t="s">
        <v>3012</v>
      </c>
      <c r="H12" s="545" t="s">
        <v>468</v>
      </c>
      <c r="I12" s="598" t="s">
        <v>3016</v>
      </c>
      <c r="J12" s="606" t="s">
        <v>1094</v>
      </c>
      <c r="K12" s="545" t="s">
        <v>911</v>
      </c>
      <c r="L12" s="545" t="s">
        <v>888</v>
      </c>
      <c r="M12" s="602">
        <v>2021675</v>
      </c>
      <c r="N12" s="607">
        <v>44560</v>
      </c>
      <c r="O12" s="544" t="s">
        <v>407</v>
      </c>
      <c r="P12" s="268">
        <f t="shared" si="1"/>
        <v>1</v>
      </c>
      <c r="Q12" s="268">
        <f t="shared" si="2"/>
        <v>0</v>
      </c>
      <c r="R12" s="643" t="str">
        <f t="shared" si="3"/>
        <v>Gastos_custeados_por_captação</v>
      </c>
      <c r="S12" s="605" t="s">
        <v>1079</v>
      </c>
      <c r="T12" s="605">
        <v>2653</v>
      </c>
      <c r="U12" s="623"/>
      <c r="V12" s="623"/>
      <c r="W12" s="623"/>
    </row>
    <row r="13" spans="1:23" ht="24" x14ac:dyDescent="0.2">
      <c r="A13" s="636">
        <f t="shared" si="0"/>
        <v>10</v>
      </c>
      <c r="B13" s="559">
        <v>44564</v>
      </c>
      <c r="C13" s="555">
        <v>44531</v>
      </c>
      <c r="D13" s="545" t="s">
        <v>182</v>
      </c>
      <c r="E13" s="545" t="s">
        <v>8</v>
      </c>
      <c r="F13" s="556">
        <v>1554.39</v>
      </c>
      <c r="G13" s="558" t="s">
        <v>905</v>
      </c>
      <c r="H13" s="545" t="s">
        <v>310</v>
      </c>
      <c r="I13" s="612" t="s">
        <v>789</v>
      </c>
      <c r="J13" s="545" t="s">
        <v>906</v>
      </c>
      <c r="K13" s="545" t="s">
        <v>893</v>
      </c>
      <c r="L13" s="545" t="s">
        <v>907</v>
      </c>
      <c r="M13" s="545">
        <v>138675</v>
      </c>
      <c r="N13" s="544">
        <v>44550</v>
      </c>
      <c r="O13" s="544" t="s">
        <v>400</v>
      </c>
      <c r="P13" s="268">
        <f t="shared" si="1"/>
        <v>1</v>
      </c>
      <c r="Q13" s="268">
        <f t="shared" si="2"/>
        <v>0</v>
      </c>
      <c r="R13" s="643" t="str">
        <f t="shared" si="3"/>
        <v>Gastos_com_Pessoal</v>
      </c>
      <c r="S13" s="605" t="s">
        <v>310</v>
      </c>
      <c r="T13" s="605" t="s">
        <v>310</v>
      </c>
      <c r="U13" s="623"/>
      <c r="V13" s="623"/>
      <c r="W13" s="623"/>
    </row>
    <row r="14" spans="1:23" ht="24" x14ac:dyDescent="0.2">
      <c r="A14" s="636">
        <f t="shared" si="0"/>
        <v>11</v>
      </c>
      <c r="B14" s="559">
        <v>44564</v>
      </c>
      <c r="C14" s="555">
        <v>44531</v>
      </c>
      <c r="D14" s="545" t="s">
        <v>182</v>
      </c>
      <c r="E14" s="545" t="s">
        <v>179</v>
      </c>
      <c r="F14" s="556">
        <v>501</v>
      </c>
      <c r="G14" s="558" t="s">
        <v>898</v>
      </c>
      <c r="H14" s="545" t="s">
        <v>310</v>
      </c>
      <c r="I14" s="612" t="s">
        <v>899</v>
      </c>
      <c r="J14" s="545" t="s">
        <v>900</v>
      </c>
      <c r="K14" s="545" t="s">
        <v>893</v>
      </c>
      <c r="L14" s="545" t="s">
        <v>888</v>
      </c>
      <c r="M14" s="545" t="s">
        <v>901</v>
      </c>
      <c r="N14" s="544">
        <v>44545</v>
      </c>
      <c r="O14" s="544" t="s">
        <v>400</v>
      </c>
      <c r="P14" s="268">
        <f t="shared" si="1"/>
        <v>1</v>
      </c>
      <c r="Q14" s="268">
        <f t="shared" si="2"/>
        <v>0</v>
      </c>
      <c r="R14" s="643" t="str">
        <f t="shared" si="3"/>
        <v>Gastos_com_Pessoal</v>
      </c>
      <c r="S14" s="605" t="s">
        <v>310</v>
      </c>
      <c r="T14" s="605" t="s">
        <v>310</v>
      </c>
      <c r="U14" s="623"/>
      <c r="V14" s="623"/>
      <c r="W14" s="623"/>
    </row>
    <row r="15" spans="1:23" ht="36" x14ac:dyDescent="0.2">
      <c r="A15" s="636">
        <f t="shared" si="0"/>
        <v>12</v>
      </c>
      <c r="B15" s="559">
        <v>44564</v>
      </c>
      <c r="C15" s="555">
        <v>44531</v>
      </c>
      <c r="D15" s="545" t="s">
        <v>182</v>
      </c>
      <c r="E15" s="545" t="s">
        <v>179</v>
      </c>
      <c r="F15" s="556">
        <v>346.24</v>
      </c>
      <c r="G15" s="558" t="s">
        <v>902</v>
      </c>
      <c r="H15" s="545" t="s">
        <v>310</v>
      </c>
      <c r="I15" s="612" t="s">
        <v>791</v>
      </c>
      <c r="J15" s="545" t="s">
        <v>903</v>
      </c>
      <c r="K15" s="545" t="s">
        <v>893</v>
      </c>
      <c r="L15" s="545" t="s">
        <v>888</v>
      </c>
      <c r="M15" s="545" t="s">
        <v>904</v>
      </c>
      <c r="N15" s="544">
        <v>44545</v>
      </c>
      <c r="O15" s="544" t="s">
        <v>400</v>
      </c>
      <c r="P15" s="268">
        <f t="shared" si="1"/>
        <v>1</v>
      </c>
      <c r="Q15" s="268">
        <f t="shared" si="2"/>
        <v>0</v>
      </c>
      <c r="R15" s="643" t="str">
        <f t="shared" si="3"/>
        <v>Gastos_com_Pessoal</v>
      </c>
      <c r="S15" s="605" t="s">
        <v>310</v>
      </c>
      <c r="T15" s="605" t="s">
        <v>310</v>
      </c>
      <c r="U15" s="623"/>
      <c r="V15" s="623"/>
      <c r="W15" s="623"/>
    </row>
    <row r="16" spans="1:23" ht="72" x14ac:dyDescent="0.2">
      <c r="A16" s="636">
        <f t="shared" si="0"/>
        <v>13</v>
      </c>
      <c r="B16" s="559">
        <v>44564</v>
      </c>
      <c r="C16" s="555">
        <v>44531</v>
      </c>
      <c r="D16" s="545" t="s">
        <v>468</v>
      </c>
      <c r="E16" s="545" t="s">
        <v>468</v>
      </c>
      <c r="F16" s="597">
        <v>4954.25</v>
      </c>
      <c r="G16" s="527" t="s">
        <v>3011</v>
      </c>
      <c r="H16" s="545" t="s">
        <v>468</v>
      </c>
      <c r="I16" s="598" t="s">
        <v>3015</v>
      </c>
      <c r="J16" s="606" t="s">
        <v>1757</v>
      </c>
      <c r="K16" s="545" t="s">
        <v>911</v>
      </c>
      <c r="L16" s="545" t="s">
        <v>888</v>
      </c>
      <c r="M16" s="602" t="s">
        <v>3018</v>
      </c>
      <c r="N16" s="607">
        <v>44545</v>
      </c>
      <c r="O16" s="544" t="s">
        <v>407</v>
      </c>
      <c r="P16" s="268">
        <f t="shared" si="1"/>
        <v>1</v>
      </c>
      <c r="Q16" s="268">
        <f t="shared" si="2"/>
        <v>0</v>
      </c>
      <c r="R16" s="643" t="str">
        <f t="shared" si="3"/>
        <v>Gastos_custeados_por_captação</v>
      </c>
      <c r="S16" s="605" t="s">
        <v>1081</v>
      </c>
      <c r="T16" s="605">
        <v>2464</v>
      </c>
      <c r="U16" s="623"/>
      <c r="V16" s="623"/>
      <c r="W16" s="623"/>
    </row>
    <row r="17" spans="1:23" ht="72" x14ac:dyDescent="0.2">
      <c r="A17" s="636">
        <f t="shared" si="0"/>
        <v>14</v>
      </c>
      <c r="B17" s="559">
        <v>44564</v>
      </c>
      <c r="C17" s="555">
        <v>44531</v>
      </c>
      <c r="D17" s="545" t="s">
        <v>271</v>
      </c>
      <c r="E17" s="545" t="s">
        <v>456</v>
      </c>
      <c r="F17" s="556">
        <v>979.5</v>
      </c>
      <c r="G17" s="558" t="s">
        <v>895</v>
      </c>
      <c r="H17" s="545" t="s">
        <v>766</v>
      </c>
      <c r="I17" s="612" t="s">
        <v>896</v>
      </c>
      <c r="J17" s="545" t="s">
        <v>897</v>
      </c>
      <c r="K17" s="545" t="s">
        <v>893</v>
      </c>
      <c r="L17" s="545" t="s">
        <v>888</v>
      </c>
      <c r="M17" s="545">
        <v>297349</v>
      </c>
      <c r="N17" s="544">
        <v>44536</v>
      </c>
      <c r="O17" s="544" t="s">
        <v>400</v>
      </c>
      <c r="P17" s="268">
        <f t="shared" si="1"/>
        <v>1</v>
      </c>
      <c r="Q17" s="268">
        <f t="shared" si="2"/>
        <v>0</v>
      </c>
      <c r="R17" s="643" t="str">
        <f t="shared" si="3"/>
        <v>Gastos_Gerais</v>
      </c>
      <c r="S17" s="605" t="s">
        <v>1080</v>
      </c>
      <c r="T17" s="605">
        <v>2568</v>
      </c>
      <c r="U17" s="623"/>
      <c r="V17" s="623"/>
      <c r="W17" s="623"/>
    </row>
    <row r="18" spans="1:23" ht="72" x14ac:dyDescent="0.2">
      <c r="A18" s="636">
        <f t="shared" si="0"/>
        <v>15</v>
      </c>
      <c r="B18" s="559">
        <v>44564</v>
      </c>
      <c r="C18" s="555">
        <v>44531</v>
      </c>
      <c r="D18" s="545" t="s">
        <v>468</v>
      </c>
      <c r="E18" s="545" t="s">
        <v>468</v>
      </c>
      <c r="F18" s="597">
        <v>843</v>
      </c>
      <c r="G18" s="527" t="s">
        <v>3010</v>
      </c>
      <c r="H18" s="545" t="s">
        <v>468</v>
      </c>
      <c r="I18" s="598" t="s">
        <v>3014</v>
      </c>
      <c r="J18" s="606" t="s">
        <v>1175</v>
      </c>
      <c r="K18" s="545" t="s">
        <v>911</v>
      </c>
      <c r="L18" s="545" t="s">
        <v>888</v>
      </c>
      <c r="M18" s="602">
        <v>107927</v>
      </c>
      <c r="N18" s="607">
        <v>44534</v>
      </c>
      <c r="O18" s="544" t="s">
        <v>407</v>
      </c>
      <c r="P18" s="268">
        <f t="shared" si="1"/>
        <v>1</v>
      </c>
      <c r="Q18" s="268">
        <f t="shared" si="2"/>
        <v>0</v>
      </c>
      <c r="R18" s="643" t="str">
        <f t="shared" si="3"/>
        <v>Gastos_custeados_por_captação</v>
      </c>
      <c r="S18" s="605" t="s">
        <v>1080</v>
      </c>
      <c r="T18" s="605">
        <v>2552</v>
      </c>
      <c r="U18" s="623"/>
      <c r="V18" s="623"/>
      <c r="W18" s="623"/>
    </row>
    <row r="19" spans="1:23" ht="120" x14ac:dyDescent="0.2">
      <c r="A19" s="636">
        <f t="shared" si="0"/>
        <v>16</v>
      </c>
      <c r="B19" s="559">
        <v>44564</v>
      </c>
      <c r="C19" s="555">
        <v>44501</v>
      </c>
      <c r="D19" s="545" t="s">
        <v>271</v>
      </c>
      <c r="E19" s="545" t="s">
        <v>456</v>
      </c>
      <c r="F19" s="556">
        <v>196.54</v>
      </c>
      <c r="G19" s="558" t="s">
        <v>890</v>
      </c>
      <c r="H19" s="545" t="s">
        <v>767</v>
      </c>
      <c r="I19" s="612" t="s">
        <v>891</v>
      </c>
      <c r="J19" s="545" t="s">
        <v>892</v>
      </c>
      <c r="K19" s="545" t="s">
        <v>893</v>
      </c>
      <c r="L19" s="545" t="s">
        <v>888</v>
      </c>
      <c r="M19" s="545" t="s">
        <v>894</v>
      </c>
      <c r="N19" s="544">
        <v>44533</v>
      </c>
      <c r="O19" s="544" t="s">
        <v>400</v>
      </c>
      <c r="P19" s="268">
        <f t="shared" si="1"/>
        <v>1</v>
      </c>
      <c r="Q19" s="268">
        <f t="shared" si="2"/>
        <v>-1</v>
      </c>
      <c r="R19" s="643" t="str">
        <f t="shared" si="3"/>
        <v>Gastos_Gerais</v>
      </c>
      <c r="S19" s="605" t="s">
        <v>1080</v>
      </c>
      <c r="T19" s="605">
        <v>2502</v>
      </c>
      <c r="U19" s="623"/>
      <c r="V19" s="623"/>
      <c r="W19" s="623"/>
    </row>
    <row r="20" spans="1:23" ht="72" x14ac:dyDescent="0.2">
      <c r="A20" s="636">
        <f t="shared" si="0"/>
        <v>17</v>
      </c>
      <c r="B20" s="559">
        <v>44564</v>
      </c>
      <c r="C20" s="555">
        <v>44531</v>
      </c>
      <c r="D20" s="545" t="s">
        <v>468</v>
      </c>
      <c r="E20" s="545" t="s">
        <v>468</v>
      </c>
      <c r="F20" s="597">
        <v>711.29</v>
      </c>
      <c r="G20" s="527" t="s">
        <v>3013</v>
      </c>
      <c r="H20" s="545" t="s">
        <v>468</v>
      </c>
      <c r="I20" s="598" t="s">
        <v>3017</v>
      </c>
      <c r="J20" s="606" t="s">
        <v>2980</v>
      </c>
      <c r="K20" s="545" t="s">
        <v>911</v>
      </c>
      <c r="L20" s="545" t="s">
        <v>888</v>
      </c>
      <c r="M20" s="602">
        <v>356892</v>
      </c>
      <c r="N20" s="607">
        <v>44533</v>
      </c>
      <c r="O20" s="544" t="s">
        <v>407</v>
      </c>
      <c r="P20" s="268">
        <f t="shared" si="1"/>
        <v>1</v>
      </c>
      <c r="Q20" s="268">
        <f t="shared" si="2"/>
        <v>0</v>
      </c>
      <c r="R20" s="643" t="str">
        <f t="shared" si="3"/>
        <v>Gastos_custeados_por_captação</v>
      </c>
      <c r="S20" s="605" t="s">
        <v>1080</v>
      </c>
      <c r="T20" s="605">
        <v>2556</v>
      </c>
      <c r="U20" s="623"/>
      <c r="V20" s="623"/>
      <c r="W20" s="623"/>
    </row>
    <row r="21" spans="1:23" ht="72" x14ac:dyDescent="0.2">
      <c r="A21" s="636">
        <f t="shared" si="0"/>
        <v>18</v>
      </c>
      <c r="B21" s="559">
        <v>44565</v>
      </c>
      <c r="C21" s="563">
        <v>44562</v>
      </c>
      <c r="D21" s="545" t="s">
        <v>468</v>
      </c>
      <c r="E21" s="545" t="s">
        <v>468</v>
      </c>
      <c r="F21" s="556">
        <v>1280</v>
      </c>
      <c r="G21" s="558" t="s">
        <v>3010</v>
      </c>
      <c r="H21" s="545" t="s">
        <v>468</v>
      </c>
      <c r="I21" s="612" t="s">
        <v>3019</v>
      </c>
      <c r="J21" s="545" t="s">
        <v>897</v>
      </c>
      <c r="K21" s="545" t="s">
        <v>911</v>
      </c>
      <c r="L21" s="545" t="s">
        <v>32</v>
      </c>
      <c r="M21" s="545">
        <v>297424</v>
      </c>
      <c r="N21" s="544">
        <v>44902</v>
      </c>
      <c r="O21" s="544" t="s">
        <v>407</v>
      </c>
      <c r="P21" s="268">
        <f t="shared" si="1"/>
        <v>1</v>
      </c>
      <c r="Q21" s="268">
        <f t="shared" si="2"/>
        <v>1</v>
      </c>
      <c r="R21" s="643" t="str">
        <f t="shared" si="3"/>
        <v>Gastos_custeados_por_captação</v>
      </c>
      <c r="S21" s="605" t="s">
        <v>1080</v>
      </c>
      <c r="T21" s="605">
        <v>2562</v>
      </c>
      <c r="U21" s="623"/>
      <c r="V21" s="623"/>
      <c r="W21" s="623"/>
    </row>
    <row r="22" spans="1:23" ht="60" x14ac:dyDescent="0.2">
      <c r="A22" s="636">
        <f t="shared" si="0"/>
        <v>19</v>
      </c>
      <c r="B22" s="559">
        <v>44565</v>
      </c>
      <c r="C22" s="563">
        <v>44562</v>
      </c>
      <c r="D22" s="545" t="s">
        <v>468</v>
      </c>
      <c r="E22" s="545" t="s">
        <v>468</v>
      </c>
      <c r="F22" s="556">
        <v>828</v>
      </c>
      <c r="G22" s="558" t="s">
        <v>677</v>
      </c>
      <c r="H22" s="545" t="s">
        <v>468</v>
      </c>
      <c r="I22" s="612" t="s">
        <v>2988</v>
      </c>
      <c r="J22" s="545" t="s">
        <v>1175</v>
      </c>
      <c r="K22" s="545" t="s">
        <v>911</v>
      </c>
      <c r="L22" s="545" t="s">
        <v>32</v>
      </c>
      <c r="M22" s="545">
        <v>109003</v>
      </c>
      <c r="N22" s="544">
        <v>44565</v>
      </c>
      <c r="O22" s="544" t="s">
        <v>404</v>
      </c>
      <c r="P22" s="268">
        <f t="shared" si="1"/>
        <v>1</v>
      </c>
      <c r="Q22" s="268">
        <f t="shared" si="2"/>
        <v>1</v>
      </c>
      <c r="R22" s="643" t="str">
        <f t="shared" si="3"/>
        <v>Gastos_custeados_por_captação</v>
      </c>
      <c r="S22" s="605" t="s">
        <v>1080</v>
      </c>
      <c r="T22" s="605">
        <v>2747</v>
      </c>
      <c r="U22" s="623"/>
      <c r="V22" s="623"/>
      <c r="W22" s="623"/>
    </row>
    <row r="23" spans="1:23" ht="72" x14ac:dyDescent="0.2">
      <c r="A23" s="636">
        <f t="shared" si="0"/>
        <v>20</v>
      </c>
      <c r="B23" s="559">
        <v>44566</v>
      </c>
      <c r="C23" s="555">
        <v>44531</v>
      </c>
      <c r="D23" s="566" t="s">
        <v>271</v>
      </c>
      <c r="E23" s="566" t="s">
        <v>90</v>
      </c>
      <c r="F23" s="556">
        <v>-1980.75</v>
      </c>
      <c r="G23" s="558" t="s">
        <v>913</v>
      </c>
      <c r="H23" s="545" t="s">
        <v>309</v>
      </c>
      <c r="I23" s="612" t="s">
        <v>876</v>
      </c>
      <c r="J23" s="545" t="s">
        <v>877</v>
      </c>
      <c r="K23" s="545" t="s">
        <v>878</v>
      </c>
      <c r="L23" s="545" t="s">
        <v>879</v>
      </c>
      <c r="M23" s="545" t="s">
        <v>310</v>
      </c>
      <c r="N23" s="544">
        <v>44566</v>
      </c>
      <c r="O23" s="544" t="s">
        <v>400</v>
      </c>
      <c r="P23" s="268">
        <f t="shared" si="1"/>
        <v>1</v>
      </c>
      <c r="Q23" s="268">
        <f t="shared" si="2"/>
        <v>0</v>
      </c>
      <c r="R23" s="643" t="str">
        <f t="shared" si="3"/>
        <v>Gastos_Gerais</v>
      </c>
      <c r="S23" s="605" t="s">
        <v>310</v>
      </c>
      <c r="T23" s="605" t="s">
        <v>310</v>
      </c>
      <c r="U23" s="623"/>
      <c r="V23" s="623"/>
      <c r="W23" s="623"/>
    </row>
    <row r="24" spans="1:23" ht="132" x14ac:dyDescent="0.2">
      <c r="A24" s="636">
        <f t="shared" si="0"/>
        <v>21</v>
      </c>
      <c r="B24" s="559">
        <v>44566</v>
      </c>
      <c r="C24" s="555">
        <v>44531</v>
      </c>
      <c r="D24" s="545" t="s">
        <v>271</v>
      </c>
      <c r="E24" s="545" t="s">
        <v>9</v>
      </c>
      <c r="F24" s="556">
        <v>-578.32000000000005</v>
      </c>
      <c r="G24" s="558" t="s">
        <v>914</v>
      </c>
      <c r="H24" s="545" t="s">
        <v>309</v>
      </c>
      <c r="I24" s="612" t="s">
        <v>876</v>
      </c>
      <c r="J24" s="545" t="s">
        <v>877</v>
      </c>
      <c r="K24" s="545" t="s">
        <v>878</v>
      </c>
      <c r="L24" s="545" t="s">
        <v>879</v>
      </c>
      <c r="M24" s="545" t="s">
        <v>310</v>
      </c>
      <c r="N24" s="544">
        <v>44566</v>
      </c>
      <c r="O24" s="544" t="s">
        <v>400</v>
      </c>
      <c r="P24" s="268">
        <f t="shared" si="1"/>
        <v>1</v>
      </c>
      <c r="Q24" s="268">
        <f t="shared" si="2"/>
        <v>0</v>
      </c>
      <c r="R24" s="643" t="str">
        <f t="shared" si="3"/>
        <v>Gastos_Gerais</v>
      </c>
      <c r="S24" s="605" t="s">
        <v>310</v>
      </c>
      <c r="T24" s="605" t="s">
        <v>310</v>
      </c>
      <c r="U24" s="623"/>
      <c r="V24" s="623"/>
      <c r="W24" s="623"/>
    </row>
    <row r="25" spans="1:23" ht="132" x14ac:dyDescent="0.2">
      <c r="A25" s="636">
        <f t="shared" si="0"/>
        <v>22</v>
      </c>
      <c r="B25" s="559">
        <v>44566</v>
      </c>
      <c r="C25" s="555">
        <v>44531</v>
      </c>
      <c r="D25" s="545" t="s">
        <v>271</v>
      </c>
      <c r="E25" s="545" t="s">
        <v>90</v>
      </c>
      <c r="F25" s="556">
        <v>-924.35</v>
      </c>
      <c r="G25" s="558" t="s">
        <v>915</v>
      </c>
      <c r="H25" s="545" t="s">
        <v>309</v>
      </c>
      <c r="I25" s="612" t="s">
        <v>876</v>
      </c>
      <c r="J25" s="545" t="s">
        <v>877</v>
      </c>
      <c r="K25" s="545" t="s">
        <v>878</v>
      </c>
      <c r="L25" s="545" t="s">
        <v>879</v>
      </c>
      <c r="M25" s="545" t="s">
        <v>310</v>
      </c>
      <c r="N25" s="544">
        <v>44566</v>
      </c>
      <c r="O25" s="544" t="s">
        <v>400</v>
      </c>
      <c r="P25" s="268">
        <f t="shared" si="1"/>
        <v>1</v>
      </c>
      <c r="Q25" s="268">
        <f t="shared" si="2"/>
        <v>0</v>
      </c>
      <c r="R25" s="643" t="str">
        <f t="shared" si="3"/>
        <v>Gastos_Gerais</v>
      </c>
      <c r="S25" s="605" t="s">
        <v>310</v>
      </c>
      <c r="T25" s="605" t="s">
        <v>310</v>
      </c>
      <c r="U25" s="623"/>
      <c r="V25" s="623"/>
      <c r="W25" s="623"/>
    </row>
    <row r="26" spans="1:23" ht="60" x14ac:dyDescent="0.2">
      <c r="A26" s="636">
        <f t="shared" si="0"/>
        <v>23</v>
      </c>
      <c r="B26" s="559">
        <v>44566</v>
      </c>
      <c r="C26" s="555">
        <v>44531</v>
      </c>
      <c r="D26" s="545" t="s">
        <v>271</v>
      </c>
      <c r="E26" s="545" t="s">
        <v>59</v>
      </c>
      <c r="F26" s="556">
        <v>-1320.5</v>
      </c>
      <c r="G26" s="558" t="s">
        <v>916</v>
      </c>
      <c r="H26" s="545" t="s">
        <v>309</v>
      </c>
      <c r="I26" s="612" t="s">
        <v>876</v>
      </c>
      <c r="J26" s="545" t="s">
        <v>877</v>
      </c>
      <c r="K26" s="545" t="s">
        <v>878</v>
      </c>
      <c r="L26" s="545" t="s">
        <v>879</v>
      </c>
      <c r="M26" s="545" t="s">
        <v>310</v>
      </c>
      <c r="N26" s="544">
        <v>44566</v>
      </c>
      <c r="O26" s="544" t="s">
        <v>400</v>
      </c>
      <c r="P26" s="268">
        <f t="shared" si="1"/>
        <v>1</v>
      </c>
      <c r="Q26" s="268">
        <f t="shared" si="2"/>
        <v>0</v>
      </c>
      <c r="R26" s="643" t="str">
        <f t="shared" si="3"/>
        <v>Gastos_Gerais</v>
      </c>
      <c r="S26" s="605" t="s">
        <v>310</v>
      </c>
      <c r="T26" s="605" t="s">
        <v>310</v>
      </c>
      <c r="U26" s="623"/>
      <c r="V26" s="623"/>
      <c r="W26" s="623"/>
    </row>
    <row r="27" spans="1:23" ht="24" x14ac:dyDescent="0.2">
      <c r="A27" s="636">
        <f t="shared" si="0"/>
        <v>24</v>
      </c>
      <c r="B27" s="559">
        <v>44566</v>
      </c>
      <c r="C27" s="555">
        <v>44562</v>
      </c>
      <c r="D27" s="545" t="s">
        <v>271</v>
      </c>
      <c r="E27" s="545" t="s">
        <v>71</v>
      </c>
      <c r="F27" s="556">
        <v>153</v>
      </c>
      <c r="G27" s="558" t="s">
        <v>961</v>
      </c>
      <c r="H27" s="545" t="s">
        <v>309</v>
      </c>
      <c r="I27" s="612" t="s">
        <v>962</v>
      </c>
      <c r="J27" s="545" t="s">
        <v>963</v>
      </c>
      <c r="K27" s="545" t="s">
        <v>964</v>
      </c>
      <c r="L27" s="545" t="s">
        <v>879</v>
      </c>
      <c r="M27" s="545" t="s">
        <v>310</v>
      </c>
      <c r="N27" s="544">
        <v>44566</v>
      </c>
      <c r="O27" s="544" t="s">
        <v>400</v>
      </c>
      <c r="P27" s="268">
        <f t="shared" si="1"/>
        <v>1</v>
      </c>
      <c r="Q27" s="268">
        <f t="shared" si="2"/>
        <v>1</v>
      </c>
      <c r="R27" s="643" t="str">
        <f t="shared" si="3"/>
        <v>Gastos_Gerais</v>
      </c>
      <c r="S27" s="605" t="s">
        <v>310</v>
      </c>
      <c r="T27" s="605" t="s">
        <v>310</v>
      </c>
      <c r="U27" s="623"/>
      <c r="V27" s="623"/>
      <c r="W27" s="623"/>
    </row>
    <row r="28" spans="1:23" ht="36" x14ac:dyDescent="0.2">
      <c r="A28" s="636">
        <f t="shared" si="0"/>
        <v>25</v>
      </c>
      <c r="B28" s="559">
        <v>44566</v>
      </c>
      <c r="C28" s="555">
        <v>44562</v>
      </c>
      <c r="D28" s="545" t="s">
        <v>271</v>
      </c>
      <c r="E28" s="545" t="s">
        <v>71</v>
      </c>
      <c r="F28" s="556">
        <v>10.45</v>
      </c>
      <c r="G28" s="558" t="s">
        <v>965</v>
      </c>
      <c r="H28" s="545" t="s">
        <v>309</v>
      </c>
      <c r="I28" s="612" t="s">
        <v>962</v>
      </c>
      <c r="J28" s="545" t="s">
        <v>963</v>
      </c>
      <c r="K28" s="545" t="s">
        <v>964</v>
      </c>
      <c r="L28" s="545" t="s">
        <v>879</v>
      </c>
      <c r="M28" s="545" t="s">
        <v>310</v>
      </c>
      <c r="N28" s="544">
        <v>44566</v>
      </c>
      <c r="O28" s="544" t="s">
        <v>400</v>
      </c>
      <c r="P28" s="268">
        <f t="shared" si="1"/>
        <v>1</v>
      </c>
      <c r="Q28" s="268">
        <f t="shared" si="2"/>
        <v>1</v>
      </c>
      <c r="R28" s="643" t="str">
        <f t="shared" si="3"/>
        <v>Gastos_Gerais</v>
      </c>
      <c r="S28" s="605" t="s">
        <v>310</v>
      </c>
      <c r="T28" s="605" t="s">
        <v>310</v>
      </c>
      <c r="U28" s="623"/>
      <c r="V28" s="623"/>
      <c r="W28" s="623"/>
    </row>
    <row r="29" spans="1:23" ht="36" x14ac:dyDescent="0.2">
      <c r="A29" s="636">
        <f t="shared" si="0"/>
        <v>26</v>
      </c>
      <c r="B29" s="559">
        <v>44566</v>
      </c>
      <c r="C29" s="555">
        <v>44562</v>
      </c>
      <c r="D29" s="545" t="s">
        <v>271</v>
      </c>
      <c r="E29" s="545" t="s">
        <v>71</v>
      </c>
      <c r="F29" s="556">
        <v>10.45</v>
      </c>
      <c r="G29" s="558" t="s">
        <v>966</v>
      </c>
      <c r="H29" s="545" t="s">
        <v>309</v>
      </c>
      <c r="I29" s="612" t="s">
        <v>962</v>
      </c>
      <c r="J29" s="545" t="s">
        <v>963</v>
      </c>
      <c r="K29" s="545" t="s">
        <v>964</v>
      </c>
      <c r="L29" s="545" t="s">
        <v>879</v>
      </c>
      <c r="M29" s="545" t="s">
        <v>310</v>
      </c>
      <c r="N29" s="544">
        <v>44566</v>
      </c>
      <c r="O29" s="544" t="s">
        <v>400</v>
      </c>
      <c r="P29" s="268">
        <f t="shared" si="1"/>
        <v>1</v>
      </c>
      <c r="Q29" s="268">
        <f t="shared" si="2"/>
        <v>1</v>
      </c>
      <c r="R29" s="643" t="str">
        <f t="shared" si="3"/>
        <v>Gastos_Gerais</v>
      </c>
      <c r="S29" s="605" t="s">
        <v>310</v>
      </c>
      <c r="T29" s="605" t="s">
        <v>310</v>
      </c>
      <c r="U29" s="623"/>
      <c r="V29" s="623"/>
      <c r="W29" s="623"/>
    </row>
    <row r="30" spans="1:23" ht="36" x14ac:dyDescent="0.2">
      <c r="A30" s="636">
        <f t="shared" si="0"/>
        <v>27</v>
      </c>
      <c r="B30" s="559">
        <v>44566</v>
      </c>
      <c r="C30" s="555">
        <v>44562</v>
      </c>
      <c r="D30" s="545" t="s">
        <v>271</v>
      </c>
      <c r="E30" s="545" t="s">
        <v>71</v>
      </c>
      <c r="F30" s="556">
        <v>10.45</v>
      </c>
      <c r="G30" s="558" t="s">
        <v>967</v>
      </c>
      <c r="H30" s="545" t="s">
        <v>309</v>
      </c>
      <c r="I30" s="612" t="s">
        <v>962</v>
      </c>
      <c r="J30" s="545" t="s">
        <v>963</v>
      </c>
      <c r="K30" s="545" t="s">
        <v>964</v>
      </c>
      <c r="L30" s="545" t="s">
        <v>879</v>
      </c>
      <c r="M30" s="545" t="s">
        <v>310</v>
      </c>
      <c r="N30" s="544">
        <v>44566</v>
      </c>
      <c r="O30" s="544" t="s">
        <v>400</v>
      </c>
      <c r="P30" s="268">
        <f t="shared" si="1"/>
        <v>1</v>
      </c>
      <c r="Q30" s="268">
        <f t="shared" si="2"/>
        <v>1</v>
      </c>
      <c r="R30" s="643" t="str">
        <f t="shared" si="3"/>
        <v>Gastos_Gerais</v>
      </c>
      <c r="S30" s="605" t="s">
        <v>310</v>
      </c>
      <c r="T30" s="605" t="s">
        <v>310</v>
      </c>
      <c r="U30" s="623"/>
      <c r="V30" s="623"/>
      <c r="W30" s="623"/>
    </row>
    <row r="31" spans="1:23" ht="108" x14ac:dyDescent="0.2">
      <c r="A31" s="636">
        <f t="shared" si="0"/>
        <v>28</v>
      </c>
      <c r="B31" s="559">
        <v>44566</v>
      </c>
      <c r="C31" s="555">
        <v>44531</v>
      </c>
      <c r="D31" s="545" t="s">
        <v>271</v>
      </c>
      <c r="E31" s="545" t="s">
        <v>90</v>
      </c>
      <c r="F31" s="556">
        <v>7347.75</v>
      </c>
      <c r="G31" s="558" t="s">
        <v>943</v>
      </c>
      <c r="H31" s="545" t="s">
        <v>309</v>
      </c>
      <c r="I31" s="612" t="s">
        <v>931</v>
      </c>
      <c r="J31" s="545" t="s">
        <v>944</v>
      </c>
      <c r="K31" s="545" t="s">
        <v>911</v>
      </c>
      <c r="L31" s="545" t="s">
        <v>888</v>
      </c>
      <c r="M31" s="544" t="s">
        <v>923</v>
      </c>
      <c r="N31" s="544">
        <v>44565</v>
      </c>
      <c r="O31" s="544" t="s">
        <v>400</v>
      </c>
      <c r="P31" s="268">
        <f t="shared" si="1"/>
        <v>1</v>
      </c>
      <c r="Q31" s="268">
        <f t="shared" si="2"/>
        <v>0</v>
      </c>
      <c r="R31" s="643" t="str">
        <f t="shared" si="3"/>
        <v>Gastos_Gerais</v>
      </c>
      <c r="S31" s="605" t="s">
        <v>1081</v>
      </c>
      <c r="T31" s="605">
        <v>1134</v>
      </c>
      <c r="U31" s="623"/>
      <c r="V31" s="623"/>
      <c r="W31" s="623"/>
    </row>
    <row r="32" spans="1:23" ht="72" x14ac:dyDescent="0.2">
      <c r="A32" s="636">
        <f t="shared" si="0"/>
        <v>29</v>
      </c>
      <c r="B32" s="559">
        <v>44566</v>
      </c>
      <c r="C32" s="555">
        <v>44531</v>
      </c>
      <c r="D32" s="545" t="s">
        <v>271</v>
      </c>
      <c r="E32" s="545" t="s">
        <v>456</v>
      </c>
      <c r="F32" s="556">
        <v>1372</v>
      </c>
      <c r="G32" s="558" t="s">
        <v>945</v>
      </c>
      <c r="H32" s="545" t="s">
        <v>769</v>
      </c>
      <c r="I32" s="612" t="s">
        <v>946</v>
      </c>
      <c r="J32" s="545" t="s">
        <v>947</v>
      </c>
      <c r="K32" s="545" t="s">
        <v>911</v>
      </c>
      <c r="L32" s="545" t="s">
        <v>888</v>
      </c>
      <c r="M32" s="545" t="s">
        <v>923</v>
      </c>
      <c r="N32" s="544">
        <v>44565</v>
      </c>
      <c r="O32" s="544" t="s">
        <v>400</v>
      </c>
      <c r="P32" s="268">
        <f t="shared" si="1"/>
        <v>1</v>
      </c>
      <c r="Q32" s="268">
        <f t="shared" si="2"/>
        <v>0</v>
      </c>
      <c r="R32" s="643" t="str">
        <f t="shared" si="3"/>
        <v>Gastos_Gerais</v>
      </c>
      <c r="S32" s="605" t="s">
        <v>1079</v>
      </c>
      <c r="T32" s="605">
        <v>2553</v>
      </c>
      <c r="U32" s="623"/>
      <c r="V32" s="623"/>
      <c r="W32" s="623"/>
    </row>
    <row r="33" spans="1:23" ht="36" x14ac:dyDescent="0.2">
      <c r="A33" s="636">
        <f t="shared" si="0"/>
        <v>30</v>
      </c>
      <c r="B33" s="559">
        <v>44566</v>
      </c>
      <c r="C33" s="555">
        <v>44470</v>
      </c>
      <c r="D33" s="545" t="s">
        <v>271</v>
      </c>
      <c r="E33" s="545" t="s">
        <v>453</v>
      </c>
      <c r="F33" s="556">
        <v>4080</v>
      </c>
      <c r="G33" s="558" t="s">
        <v>948</v>
      </c>
      <c r="H33" s="545" t="s">
        <v>763</v>
      </c>
      <c r="I33" s="612" t="s">
        <v>949</v>
      </c>
      <c r="J33" s="545" t="s">
        <v>950</v>
      </c>
      <c r="K33" s="545" t="s">
        <v>911</v>
      </c>
      <c r="L33" s="545" t="s">
        <v>888</v>
      </c>
      <c r="M33" s="545" t="s">
        <v>951</v>
      </c>
      <c r="N33" s="544">
        <v>44565</v>
      </c>
      <c r="O33" s="544" t="s">
        <v>400</v>
      </c>
      <c r="P33" s="268">
        <f t="shared" si="1"/>
        <v>1</v>
      </c>
      <c r="Q33" s="268">
        <f t="shared" si="2"/>
        <v>-2</v>
      </c>
      <c r="R33" s="643" t="str">
        <f t="shared" si="3"/>
        <v>Gastos_Gerais</v>
      </c>
      <c r="S33" s="605" t="s">
        <v>1079</v>
      </c>
      <c r="T33" s="605">
        <v>2096</v>
      </c>
      <c r="U33" s="623"/>
      <c r="V33" s="623"/>
      <c r="W33" s="623"/>
    </row>
    <row r="34" spans="1:23" ht="60" x14ac:dyDescent="0.2">
      <c r="A34" s="636">
        <f t="shared" si="0"/>
        <v>31</v>
      </c>
      <c r="B34" s="559">
        <v>44566</v>
      </c>
      <c r="C34" s="555">
        <v>44531</v>
      </c>
      <c r="D34" s="545" t="s">
        <v>271</v>
      </c>
      <c r="E34" s="545" t="s">
        <v>90</v>
      </c>
      <c r="F34" s="556">
        <v>156.6</v>
      </c>
      <c r="G34" s="558" t="s">
        <v>952</v>
      </c>
      <c r="H34" s="545" t="s">
        <v>764</v>
      </c>
      <c r="I34" s="612" t="s">
        <v>953</v>
      </c>
      <c r="J34" s="545" t="s">
        <v>954</v>
      </c>
      <c r="K34" s="545" t="s">
        <v>911</v>
      </c>
      <c r="L34" s="545" t="s">
        <v>888</v>
      </c>
      <c r="M34" s="545" t="s">
        <v>929</v>
      </c>
      <c r="N34" s="544">
        <v>44565</v>
      </c>
      <c r="O34" s="544" t="s">
        <v>400</v>
      </c>
      <c r="P34" s="268">
        <f t="shared" si="1"/>
        <v>1</v>
      </c>
      <c r="Q34" s="268">
        <f t="shared" si="2"/>
        <v>0</v>
      </c>
      <c r="R34" s="643" t="str">
        <f t="shared" si="3"/>
        <v>Gastos_Gerais</v>
      </c>
      <c r="S34" s="605" t="s">
        <v>1079</v>
      </c>
      <c r="T34" s="605">
        <v>2701</v>
      </c>
      <c r="U34" s="623"/>
      <c r="V34" s="623"/>
      <c r="W34" s="623"/>
    </row>
    <row r="35" spans="1:23" ht="48" x14ac:dyDescent="0.2">
      <c r="A35" s="636">
        <f t="shared" si="0"/>
        <v>32</v>
      </c>
      <c r="B35" s="603">
        <v>44566</v>
      </c>
      <c r="C35" s="604">
        <v>44501</v>
      </c>
      <c r="D35" s="545" t="s">
        <v>271</v>
      </c>
      <c r="E35" s="545" t="s">
        <v>453</v>
      </c>
      <c r="F35" s="567">
        <v>774</v>
      </c>
      <c r="G35" s="569" t="s">
        <v>955</v>
      </c>
      <c r="H35" s="566" t="s">
        <v>768</v>
      </c>
      <c r="I35" s="613" t="s">
        <v>956</v>
      </c>
      <c r="J35" s="566" t="s">
        <v>957</v>
      </c>
      <c r="K35" s="545" t="s">
        <v>911</v>
      </c>
      <c r="L35" s="566" t="s">
        <v>920</v>
      </c>
      <c r="M35" s="566">
        <v>1519</v>
      </c>
      <c r="N35" s="588">
        <v>44565</v>
      </c>
      <c r="O35" s="544" t="s">
        <v>400</v>
      </c>
      <c r="P35" s="268">
        <f t="shared" si="1"/>
        <v>1</v>
      </c>
      <c r="Q35" s="268">
        <f t="shared" si="2"/>
        <v>-1</v>
      </c>
      <c r="R35" s="643" t="str">
        <f t="shared" si="3"/>
        <v>Gastos_Gerais</v>
      </c>
      <c r="S35" s="605" t="s">
        <v>1079</v>
      </c>
      <c r="T35" s="605">
        <v>2470</v>
      </c>
      <c r="U35" s="623"/>
      <c r="V35" s="623"/>
      <c r="W35" s="623"/>
    </row>
    <row r="36" spans="1:23" ht="108" x14ac:dyDescent="0.2">
      <c r="A36" s="636">
        <f t="shared" si="0"/>
        <v>33</v>
      </c>
      <c r="B36" s="603">
        <v>44566</v>
      </c>
      <c r="C36" s="604">
        <v>44531</v>
      </c>
      <c r="D36" s="545" t="s">
        <v>271</v>
      </c>
      <c r="E36" s="545" t="s">
        <v>90</v>
      </c>
      <c r="F36" s="567">
        <v>3840</v>
      </c>
      <c r="G36" s="569" t="s">
        <v>958</v>
      </c>
      <c r="H36" s="566" t="s">
        <v>309</v>
      </c>
      <c r="I36" s="613" t="s">
        <v>959</v>
      </c>
      <c r="J36" s="566" t="s">
        <v>960</v>
      </c>
      <c r="K36" s="545" t="s">
        <v>911</v>
      </c>
      <c r="L36" s="566" t="s">
        <v>888</v>
      </c>
      <c r="M36" s="566" t="s">
        <v>923</v>
      </c>
      <c r="N36" s="588">
        <v>44565</v>
      </c>
      <c r="O36" s="544" t="s">
        <v>400</v>
      </c>
      <c r="P36" s="268">
        <f t="shared" si="1"/>
        <v>1</v>
      </c>
      <c r="Q36" s="268">
        <f t="shared" si="2"/>
        <v>0</v>
      </c>
      <c r="R36" s="643" t="str">
        <f t="shared" si="3"/>
        <v>Gastos_Gerais</v>
      </c>
      <c r="S36" s="605" t="s">
        <v>1079</v>
      </c>
      <c r="T36" s="605">
        <v>1136</v>
      </c>
      <c r="U36" s="623"/>
      <c r="V36" s="623"/>
      <c r="W36" s="623"/>
    </row>
    <row r="37" spans="1:23" ht="36" x14ac:dyDescent="0.2">
      <c r="A37" s="636">
        <f t="shared" si="0"/>
        <v>34</v>
      </c>
      <c r="B37" s="559">
        <v>44566</v>
      </c>
      <c r="C37" s="563">
        <v>44531</v>
      </c>
      <c r="D37" s="545" t="s">
        <v>468</v>
      </c>
      <c r="E37" s="545" t="s">
        <v>468</v>
      </c>
      <c r="F37" s="556">
        <v>3342.5</v>
      </c>
      <c r="G37" s="558" t="s">
        <v>708</v>
      </c>
      <c r="H37" s="545" t="s">
        <v>468</v>
      </c>
      <c r="I37" s="612" t="s">
        <v>2665</v>
      </c>
      <c r="J37" s="545" t="s">
        <v>1115</v>
      </c>
      <c r="K37" s="545" t="s">
        <v>911</v>
      </c>
      <c r="L37" s="545" t="s">
        <v>888</v>
      </c>
      <c r="M37" s="545" t="s">
        <v>929</v>
      </c>
      <c r="N37" s="544">
        <v>44565</v>
      </c>
      <c r="O37" s="544" t="s">
        <v>408</v>
      </c>
      <c r="P37" s="268">
        <f t="shared" si="1"/>
        <v>1</v>
      </c>
      <c r="Q37" s="268">
        <f t="shared" si="2"/>
        <v>0</v>
      </c>
      <c r="R37" s="643" t="str">
        <f t="shared" si="3"/>
        <v>Gastos_custeados_por_captação</v>
      </c>
      <c r="S37" s="605" t="s">
        <v>1079</v>
      </c>
      <c r="T37" s="605">
        <v>1457</v>
      </c>
      <c r="U37" s="623"/>
      <c r="V37" s="623"/>
      <c r="W37" s="623"/>
    </row>
    <row r="38" spans="1:23" ht="60" x14ac:dyDescent="0.2">
      <c r="A38" s="636">
        <f t="shared" si="0"/>
        <v>35</v>
      </c>
      <c r="B38" s="559">
        <v>44566</v>
      </c>
      <c r="C38" s="563">
        <v>44531</v>
      </c>
      <c r="D38" s="545" t="s">
        <v>468</v>
      </c>
      <c r="E38" s="545" t="s">
        <v>468</v>
      </c>
      <c r="F38" s="652">
        <v>3920</v>
      </c>
      <c r="G38" s="527" t="s">
        <v>2760</v>
      </c>
      <c r="H38" s="545" t="s">
        <v>468</v>
      </c>
      <c r="I38" s="612" t="s">
        <v>946</v>
      </c>
      <c r="J38" s="545" t="s">
        <v>947</v>
      </c>
      <c r="K38" s="545" t="s">
        <v>911</v>
      </c>
      <c r="L38" s="545" t="s">
        <v>888</v>
      </c>
      <c r="M38" s="545" t="s">
        <v>929</v>
      </c>
      <c r="N38" s="544">
        <v>44565</v>
      </c>
      <c r="O38" s="544" t="s">
        <v>401</v>
      </c>
      <c r="P38" s="268">
        <f t="shared" si="1"/>
        <v>1</v>
      </c>
      <c r="Q38" s="268">
        <f t="shared" si="2"/>
        <v>0</v>
      </c>
      <c r="R38" s="643" t="str">
        <f t="shared" si="3"/>
        <v>Gastos_custeados_por_captação</v>
      </c>
      <c r="S38" s="605" t="s">
        <v>1079</v>
      </c>
      <c r="T38" s="605">
        <v>1269</v>
      </c>
      <c r="U38" s="623"/>
      <c r="V38" s="623"/>
      <c r="W38" s="623"/>
    </row>
    <row r="39" spans="1:23" ht="60" x14ac:dyDescent="0.2">
      <c r="A39" s="636">
        <f t="shared" si="0"/>
        <v>36</v>
      </c>
      <c r="B39" s="559">
        <v>44566</v>
      </c>
      <c r="C39" s="563">
        <v>44531</v>
      </c>
      <c r="D39" s="545" t="s">
        <v>468</v>
      </c>
      <c r="E39" s="545" t="s">
        <v>468</v>
      </c>
      <c r="F39" s="652">
        <v>3634</v>
      </c>
      <c r="G39" s="527" t="s">
        <v>2764</v>
      </c>
      <c r="H39" s="545" t="s">
        <v>468</v>
      </c>
      <c r="I39" s="612" t="s">
        <v>2765</v>
      </c>
      <c r="J39" s="545" t="s">
        <v>1113</v>
      </c>
      <c r="K39" s="545" t="s">
        <v>911</v>
      </c>
      <c r="L39" s="545" t="s">
        <v>888</v>
      </c>
      <c r="M39" s="545" t="s">
        <v>923</v>
      </c>
      <c r="N39" s="544">
        <v>44565</v>
      </c>
      <c r="O39" s="544" t="s">
        <v>401</v>
      </c>
      <c r="P39" s="268">
        <f t="shared" si="1"/>
        <v>1</v>
      </c>
      <c r="Q39" s="268">
        <f t="shared" si="2"/>
        <v>0</v>
      </c>
      <c r="R39" s="643" t="str">
        <f t="shared" si="3"/>
        <v>Gastos_custeados_por_captação</v>
      </c>
      <c r="S39" s="605" t="s">
        <v>1079</v>
      </c>
      <c r="T39" s="605">
        <v>1413</v>
      </c>
      <c r="U39" s="623"/>
      <c r="V39" s="623"/>
      <c r="W39" s="623"/>
    </row>
    <row r="40" spans="1:23" ht="72" x14ac:dyDescent="0.2">
      <c r="A40" s="636">
        <f t="shared" si="0"/>
        <v>37</v>
      </c>
      <c r="B40" s="559">
        <v>44566</v>
      </c>
      <c r="C40" s="563">
        <v>44531</v>
      </c>
      <c r="D40" s="545" t="s">
        <v>468</v>
      </c>
      <c r="E40" s="545" t="s">
        <v>468</v>
      </c>
      <c r="F40" s="597">
        <v>961.3</v>
      </c>
      <c r="G40" s="527" t="s">
        <v>3024</v>
      </c>
      <c r="H40" s="545" t="s">
        <v>468</v>
      </c>
      <c r="I40" s="598" t="s">
        <v>3016</v>
      </c>
      <c r="J40" s="606" t="s">
        <v>1094</v>
      </c>
      <c r="K40" s="545" t="s">
        <v>911</v>
      </c>
      <c r="L40" s="545" t="s">
        <v>888</v>
      </c>
      <c r="M40" s="602">
        <v>20225</v>
      </c>
      <c r="N40" s="607">
        <v>44565</v>
      </c>
      <c r="O40" s="544" t="s">
        <v>407</v>
      </c>
      <c r="P40" s="268">
        <f t="shared" si="1"/>
        <v>1</v>
      </c>
      <c r="Q40" s="268">
        <f t="shared" si="2"/>
        <v>0</v>
      </c>
      <c r="R40" s="643" t="str">
        <f t="shared" si="3"/>
        <v>Gastos_custeados_por_captação</v>
      </c>
      <c r="S40" s="605" t="s">
        <v>1079</v>
      </c>
      <c r="T40" s="605">
        <v>2603</v>
      </c>
      <c r="U40" s="623"/>
      <c r="V40" s="623"/>
      <c r="W40" s="623"/>
    </row>
    <row r="41" spans="1:23" ht="60" x14ac:dyDescent="0.2">
      <c r="A41" s="636">
        <f t="shared" si="0"/>
        <v>38</v>
      </c>
      <c r="B41" s="559">
        <v>44566</v>
      </c>
      <c r="C41" s="555">
        <v>44501</v>
      </c>
      <c r="D41" s="545" t="s">
        <v>271</v>
      </c>
      <c r="E41" s="545" t="s">
        <v>456</v>
      </c>
      <c r="F41" s="556">
        <v>1470</v>
      </c>
      <c r="G41" s="558" t="s">
        <v>917</v>
      </c>
      <c r="H41" s="545" t="s">
        <v>773</v>
      </c>
      <c r="I41" s="612" t="s">
        <v>918</v>
      </c>
      <c r="J41" s="545" t="s">
        <v>919</v>
      </c>
      <c r="K41" s="545" t="s">
        <v>911</v>
      </c>
      <c r="L41" s="545" t="s">
        <v>920</v>
      </c>
      <c r="M41" s="545">
        <v>1517</v>
      </c>
      <c r="N41" s="544">
        <v>44564</v>
      </c>
      <c r="O41" s="544" t="s">
        <v>400</v>
      </c>
      <c r="P41" s="268">
        <f t="shared" si="1"/>
        <v>1</v>
      </c>
      <c r="Q41" s="268">
        <f t="shared" si="2"/>
        <v>-1</v>
      </c>
      <c r="R41" s="643" t="str">
        <f t="shared" si="3"/>
        <v>Gastos_Gerais</v>
      </c>
      <c r="S41" s="605" t="s">
        <v>1079</v>
      </c>
      <c r="T41" s="605">
        <v>2487</v>
      </c>
      <c r="U41" s="623"/>
      <c r="V41" s="623"/>
      <c r="W41" s="623"/>
    </row>
    <row r="42" spans="1:23" ht="132" x14ac:dyDescent="0.2">
      <c r="A42" s="636">
        <f t="shared" si="0"/>
        <v>39</v>
      </c>
      <c r="B42" s="559">
        <v>44566</v>
      </c>
      <c r="C42" s="555">
        <v>44501</v>
      </c>
      <c r="D42" s="566" t="s">
        <v>271</v>
      </c>
      <c r="E42" s="566" t="s">
        <v>9</v>
      </c>
      <c r="F42" s="556">
        <v>2096.04</v>
      </c>
      <c r="G42" s="558" t="s">
        <v>914</v>
      </c>
      <c r="H42" s="545" t="s">
        <v>309</v>
      </c>
      <c r="I42" s="612" t="s">
        <v>921</v>
      </c>
      <c r="J42" s="545" t="s">
        <v>922</v>
      </c>
      <c r="K42" s="545" t="s">
        <v>887</v>
      </c>
      <c r="L42" s="545" t="s">
        <v>888</v>
      </c>
      <c r="M42" s="545" t="s">
        <v>923</v>
      </c>
      <c r="N42" s="544">
        <v>44564</v>
      </c>
      <c r="O42" s="544" t="s">
        <v>400</v>
      </c>
      <c r="P42" s="268">
        <f t="shared" si="1"/>
        <v>1</v>
      </c>
      <c r="Q42" s="268">
        <f t="shared" si="2"/>
        <v>-1</v>
      </c>
      <c r="R42" s="643" t="str">
        <f t="shared" si="3"/>
        <v>Gastos_Gerais</v>
      </c>
      <c r="S42" s="605" t="s">
        <v>1079</v>
      </c>
      <c r="T42" s="605">
        <v>1115</v>
      </c>
      <c r="U42" s="623"/>
      <c r="V42" s="623"/>
      <c r="W42" s="623"/>
    </row>
    <row r="43" spans="1:23" ht="96" x14ac:dyDescent="0.2">
      <c r="A43" s="636">
        <f t="shared" si="0"/>
        <v>40</v>
      </c>
      <c r="B43" s="559">
        <v>44566</v>
      </c>
      <c r="C43" s="555">
        <v>44531</v>
      </c>
      <c r="D43" s="545" t="s">
        <v>271</v>
      </c>
      <c r="E43" s="545" t="s">
        <v>90</v>
      </c>
      <c r="F43" s="556">
        <v>3840</v>
      </c>
      <c r="G43" s="558" t="s">
        <v>926</v>
      </c>
      <c r="H43" s="545" t="s">
        <v>309</v>
      </c>
      <c r="I43" s="612" t="s">
        <v>927</v>
      </c>
      <c r="J43" s="545" t="s">
        <v>928</v>
      </c>
      <c r="K43" s="545" t="s">
        <v>911</v>
      </c>
      <c r="L43" s="545" t="s">
        <v>888</v>
      </c>
      <c r="M43" s="545" t="s">
        <v>929</v>
      </c>
      <c r="N43" s="544">
        <v>44564</v>
      </c>
      <c r="O43" s="544" t="s">
        <v>400</v>
      </c>
      <c r="P43" s="268">
        <f t="shared" si="1"/>
        <v>1</v>
      </c>
      <c r="Q43" s="268">
        <f t="shared" si="2"/>
        <v>0</v>
      </c>
      <c r="R43" s="643" t="str">
        <f t="shared" si="3"/>
        <v>Gastos_Gerais</v>
      </c>
      <c r="S43" s="605" t="s">
        <v>1079</v>
      </c>
      <c r="T43" s="605">
        <v>1135</v>
      </c>
      <c r="U43" s="623"/>
      <c r="V43" s="623"/>
      <c r="W43" s="623"/>
    </row>
    <row r="44" spans="1:23" ht="96" x14ac:dyDescent="0.2">
      <c r="A44" s="636">
        <f t="shared" si="0"/>
        <v>41</v>
      </c>
      <c r="B44" s="559">
        <v>44566</v>
      </c>
      <c r="C44" s="555">
        <v>44531</v>
      </c>
      <c r="D44" s="545" t="s">
        <v>271</v>
      </c>
      <c r="E44" s="545" t="s">
        <v>90</v>
      </c>
      <c r="F44" s="556">
        <v>3428.95</v>
      </c>
      <c r="G44" s="558" t="s">
        <v>930</v>
      </c>
      <c r="H44" s="545" t="s">
        <v>309</v>
      </c>
      <c r="I44" s="612" t="s">
        <v>931</v>
      </c>
      <c r="J44" s="545" t="s">
        <v>932</v>
      </c>
      <c r="K44" s="545" t="s">
        <v>911</v>
      </c>
      <c r="L44" s="545" t="s">
        <v>888</v>
      </c>
      <c r="M44" s="545" t="s">
        <v>929</v>
      </c>
      <c r="N44" s="544">
        <v>44564</v>
      </c>
      <c r="O44" s="544" t="s">
        <v>400</v>
      </c>
      <c r="P44" s="268">
        <f t="shared" si="1"/>
        <v>1</v>
      </c>
      <c r="Q44" s="268">
        <f t="shared" si="2"/>
        <v>0</v>
      </c>
      <c r="R44" s="643" t="str">
        <f t="shared" si="3"/>
        <v>Gastos_Gerais</v>
      </c>
      <c r="S44" s="605" t="s">
        <v>1079</v>
      </c>
      <c r="T44" s="605">
        <v>1458</v>
      </c>
      <c r="U44" s="623"/>
      <c r="V44" s="623"/>
      <c r="W44" s="623"/>
    </row>
    <row r="45" spans="1:23" ht="84" x14ac:dyDescent="0.2">
      <c r="A45" s="636">
        <f t="shared" si="0"/>
        <v>42</v>
      </c>
      <c r="B45" s="559">
        <v>44566</v>
      </c>
      <c r="C45" s="555">
        <v>44531</v>
      </c>
      <c r="D45" s="545" t="s">
        <v>271</v>
      </c>
      <c r="E45" s="545" t="s">
        <v>90</v>
      </c>
      <c r="F45" s="556">
        <v>3762.82</v>
      </c>
      <c r="G45" s="558" t="s">
        <v>933</v>
      </c>
      <c r="H45" s="545" t="s">
        <v>309</v>
      </c>
      <c r="I45" s="612" t="s">
        <v>934</v>
      </c>
      <c r="J45" s="545" t="s">
        <v>935</v>
      </c>
      <c r="K45" s="545" t="s">
        <v>911</v>
      </c>
      <c r="L45" s="545" t="s">
        <v>888</v>
      </c>
      <c r="M45" s="545" t="s">
        <v>929</v>
      </c>
      <c r="N45" s="544">
        <v>44564</v>
      </c>
      <c r="O45" s="544" t="s">
        <v>400</v>
      </c>
      <c r="P45" s="268">
        <f t="shared" si="1"/>
        <v>1</v>
      </c>
      <c r="Q45" s="268">
        <f t="shared" si="2"/>
        <v>0</v>
      </c>
      <c r="R45" s="643" t="str">
        <f t="shared" si="3"/>
        <v>Gastos_Gerais</v>
      </c>
      <c r="S45" s="605" t="s">
        <v>1079</v>
      </c>
      <c r="T45" s="605">
        <v>1137</v>
      </c>
      <c r="U45" s="623"/>
      <c r="V45" s="623"/>
      <c r="W45" s="623"/>
    </row>
    <row r="46" spans="1:23" ht="144" x14ac:dyDescent="0.2">
      <c r="A46" s="636">
        <f t="shared" si="0"/>
        <v>43</v>
      </c>
      <c r="B46" s="559">
        <v>44566</v>
      </c>
      <c r="C46" s="555">
        <v>44531</v>
      </c>
      <c r="D46" s="545" t="s">
        <v>271</v>
      </c>
      <c r="E46" s="545" t="s">
        <v>460</v>
      </c>
      <c r="F46" s="556">
        <v>2500</v>
      </c>
      <c r="G46" s="558" t="s">
        <v>936</v>
      </c>
      <c r="H46" s="545" t="s">
        <v>764</v>
      </c>
      <c r="I46" s="612" t="s">
        <v>937</v>
      </c>
      <c r="J46" s="545" t="s">
        <v>938</v>
      </c>
      <c r="K46" s="545" t="s">
        <v>911</v>
      </c>
      <c r="L46" s="545" t="s">
        <v>888</v>
      </c>
      <c r="M46" s="545">
        <v>135</v>
      </c>
      <c r="N46" s="544">
        <v>44564</v>
      </c>
      <c r="O46" s="544" t="s">
        <v>400</v>
      </c>
      <c r="P46" s="268">
        <f t="shared" si="1"/>
        <v>1</v>
      </c>
      <c r="Q46" s="268">
        <f t="shared" si="2"/>
        <v>0</v>
      </c>
      <c r="R46" s="643" t="str">
        <f t="shared" si="3"/>
        <v>Gastos_Gerais</v>
      </c>
      <c r="S46" s="605" t="s">
        <v>1079</v>
      </c>
      <c r="T46" s="605">
        <v>1275</v>
      </c>
      <c r="U46" s="623"/>
      <c r="V46" s="623"/>
      <c r="W46" s="623"/>
    </row>
    <row r="47" spans="1:23" ht="48" x14ac:dyDescent="0.2">
      <c r="A47" s="636">
        <f t="shared" si="0"/>
        <v>44</v>
      </c>
      <c r="B47" s="559">
        <v>44566</v>
      </c>
      <c r="C47" s="555">
        <v>44531</v>
      </c>
      <c r="D47" s="545" t="s">
        <v>468</v>
      </c>
      <c r="E47" s="545" t="s">
        <v>468</v>
      </c>
      <c r="F47" s="556">
        <v>2500</v>
      </c>
      <c r="G47" s="558" t="s">
        <v>2605</v>
      </c>
      <c r="H47" s="545" t="s">
        <v>468</v>
      </c>
      <c r="I47" s="612" t="s">
        <v>2606</v>
      </c>
      <c r="J47" s="545" t="s">
        <v>1183</v>
      </c>
      <c r="K47" s="545" t="s">
        <v>911</v>
      </c>
      <c r="L47" s="545" t="s">
        <v>888</v>
      </c>
      <c r="M47" s="545">
        <v>11</v>
      </c>
      <c r="N47" s="544">
        <v>44564</v>
      </c>
      <c r="O47" s="544" t="s">
        <v>403</v>
      </c>
      <c r="P47" s="268">
        <f t="shared" si="1"/>
        <v>1</v>
      </c>
      <c r="Q47" s="268">
        <f t="shared" si="2"/>
        <v>0</v>
      </c>
      <c r="R47" s="643" t="str">
        <f t="shared" si="3"/>
        <v>Gastos_custeados_por_captação</v>
      </c>
      <c r="S47" s="605" t="s">
        <v>1079</v>
      </c>
      <c r="T47" s="605">
        <v>1303</v>
      </c>
      <c r="U47" s="623"/>
      <c r="V47" s="623"/>
      <c r="W47" s="623"/>
    </row>
    <row r="48" spans="1:23" ht="48" x14ac:dyDescent="0.2">
      <c r="A48" s="636">
        <f t="shared" si="0"/>
        <v>45</v>
      </c>
      <c r="B48" s="559">
        <v>44566</v>
      </c>
      <c r="C48" s="555">
        <v>44531</v>
      </c>
      <c r="D48" s="545" t="s">
        <v>468</v>
      </c>
      <c r="E48" s="545" t="s">
        <v>468</v>
      </c>
      <c r="F48" s="556">
        <v>2125.92</v>
      </c>
      <c r="G48" s="558" t="s">
        <v>2607</v>
      </c>
      <c r="H48" s="545" t="s">
        <v>468</v>
      </c>
      <c r="I48" s="612" t="s">
        <v>2608</v>
      </c>
      <c r="J48" s="545" t="s">
        <v>1227</v>
      </c>
      <c r="K48" s="545" t="s">
        <v>911</v>
      </c>
      <c r="L48" s="545" t="s">
        <v>1450</v>
      </c>
      <c r="M48" s="545">
        <v>1514</v>
      </c>
      <c r="N48" s="544">
        <v>44564</v>
      </c>
      <c r="O48" s="544" t="s">
        <v>403</v>
      </c>
      <c r="P48" s="268">
        <f t="shared" si="1"/>
        <v>1</v>
      </c>
      <c r="Q48" s="268">
        <f t="shared" si="2"/>
        <v>0</v>
      </c>
      <c r="R48" s="643" t="str">
        <f t="shared" si="3"/>
        <v>Gastos_custeados_por_captação</v>
      </c>
      <c r="S48" s="605" t="s">
        <v>1079</v>
      </c>
      <c r="T48" s="605">
        <v>1301</v>
      </c>
      <c r="U48" s="623"/>
      <c r="V48" s="623"/>
      <c r="W48" s="623"/>
    </row>
    <row r="49" spans="1:23" ht="36" x14ac:dyDescent="0.2">
      <c r="A49" s="636">
        <f t="shared" si="0"/>
        <v>46</v>
      </c>
      <c r="B49" s="559">
        <v>44566</v>
      </c>
      <c r="C49" s="555">
        <v>44531</v>
      </c>
      <c r="D49" s="545" t="s">
        <v>468</v>
      </c>
      <c r="E49" s="545" t="s">
        <v>468</v>
      </c>
      <c r="F49" s="556">
        <v>2075.92</v>
      </c>
      <c r="G49" s="558" t="s">
        <v>2660</v>
      </c>
      <c r="H49" s="545" t="s">
        <v>468</v>
      </c>
      <c r="I49" s="612" t="s">
        <v>2661</v>
      </c>
      <c r="J49" s="545" t="s">
        <v>2662</v>
      </c>
      <c r="K49" s="545" t="s">
        <v>911</v>
      </c>
      <c r="L49" s="545" t="s">
        <v>920</v>
      </c>
      <c r="M49" s="545">
        <v>1516</v>
      </c>
      <c r="N49" s="544">
        <v>44564</v>
      </c>
      <c r="O49" s="544" t="s">
        <v>408</v>
      </c>
      <c r="P49" s="268">
        <f t="shared" si="1"/>
        <v>1</v>
      </c>
      <c r="Q49" s="268">
        <f t="shared" si="2"/>
        <v>0</v>
      </c>
      <c r="R49" s="643" t="str">
        <f t="shared" si="3"/>
        <v>Gastos_custeados_por_captação</v>
      </c>
      <c r="S49" s="605" t="s">
        <v>1079</v>
      </c>
      <c r="T49" s="605">
        <v>2203</v>
      </c>
      <c r="U49" s="623"/>
      <c r="V49" s="623"/>
      <c r="W49" s="623"/>
    </row>
    <row r="50" spans="1:23" ht="36" x14ac:dyDescent="0.2">
      <c r="A50" s="636">
        <f t="shared" si="0"/>
        <v>47</v>
      </c>
      <c r="B50" s="559">
        <v>44566</v>
      </c>
      <c r="C50" s="563">
        <v>44531</v>
      </c>
      <c r="D50" s="545" t="s">
        <v>468</v>
      </c>
      <c r="E50" s="545" t="s">
        <v>468</v>
      </c>
      <c r="F50" s="556">
        <v>2125.92</v>
      </c>
      <c r="G50" s="558" t="s">
        <v>2663</v>
      </c>
      <c r="H50" s="545" t="s">
        <v>468</v>
      </c>
      <c r="I50" s="612" t="s">
        <v>2664</v>
      </c>
      <c r="J50" s="545" t="s">
        <v>1098</v>
      </c>
      <c r="K50" s="545" t="s">
        <v>911</v>
      </c>
      <c r="L50" s="545" t="s">
        <v>920</v>
      </c>
      <c r="M50" s="545">
        <v>1515</v>
      </c>
      <c r="N50" s="544">
        <v>44564</v>
      </c>
      <c r="O50" s="544" t="s">
        <v>408</v>
      </c>
      <c r="P50" s="268">
        <f t="shared" si="1"/>
        <v>1</v>
      </c>
      <c r="Q50" s="268">
        <f t="shared" si="2"/>
        <v>0</v>
      </c>
      <c r="R50" s="643" t="str">
        <f t="shared" si="3"/>
        <v>Gastos_custeados_por_captação</v>
      </c>
      <c r="S50" s="605" t="s">
        <v>1079</v>
      </c>
      <c r="T50" s="605">
        <v>1138</v>
      </c>
      <c r="U50" s="623"/>
      <c r="V50" s="623"/>
      <c r="W50" s="623"/>
    </row>
    <row r="51" spans="1:23" ht="60" x14ac:dyDescent="0.2">
      <c r="A51" s="636">
        <f t="shared" si="0"/>
        <v>48</v>
      </c>
      <c r="B51" s="559">
        <v>44566</v>
      </c>
      <c r="C51" s="563">
        <v>44531</v>
      </c>
      <c r="D51" s="545" t="s">
        <v>468</v>
      </c>
      <c r="E51" s="545" t="s">
        <v>468</v>
      </c>
      <c r="F51" s="652">
        <v>2075.92</v>
      </c>
      <c r="G51" s="527" t="s">
        <v>2757</v>
      </c>
      <c r="H51" s="545" t="s">
        <v>468</v>
      </c>
      <c r="I51" s="612" t="s">
        <v>2758</v>
      </c>
      <c r="J51" s="545" t="s">
        <v>2759</v>
      </c>
      <c r="K51" s="545" t="s">
        <v>911</v>
      </c>
      <c r="L51" s="545" t="s">
        <v>920</v>
      </c>
      <c r="M51" s="545">
        <v>1510</v>
      </c>
      <c r="N51" s="544">
        <v>44564</v>
      </c>
      <c r="O51" s="544" t="s">
        <v>401</v>
      </c>
      <c r="P51" s="268">
        <f t="shared" si="1"/>
        <v>1</v>
      </c>
      <c r="Q51" s="268">
        <f t="shared" si="2"/>
        <v>0</v>
      </c>
      <c r="R51" s="643" t="str">
        <f t="shared" si="3"/>
        <v>Gastos_custeados_por_captação</v>
      </c>
      <c r="S51" s="605" t="s">
        <v>1079</v>
      </c>
      <c r="T51" s="605">
        <v>2201</v>
      </c>
      <c r="U51" s="623"/>
      <c r="V51" s="623"/>
      <c r="W51" s="623"/>
    </row>
    <row r="52" spans="1:23" ht="60" x14ac:dyDescent="0.2">
      <c r="A52" s="636">
        <f t="shared" si="0"/>
        <v>49</v>
      </c>
      <c r="B52" s="559">
        <v>44566</v>
      </c>
      <c r="C52" s="563">
        <v>44531</v>
      </c>
      <c r="D52" s="545" t="s">
        <v>468</v>
      </c>
      <c r="E52" s="545" t="s">
        <v>468</v>
      </c>
      <c r="F52" s="652">
        <v>2075.92</v>
      </c>
      <c r="G52" s="527" t="s">
        <v>2761</v>
      </c>
      <c r="H52" s="545" t="s">
        <v>468</v>
      </c>
      <c r="I52" s="612" t="s">
        <v>2762</v>
      </c>
      <c r="J52" s="545" t="s">
        <v>2763</v>
      </c>
      <c r="K52" s="545" t="s">
        <v>911</v>
      </c>
      <c r="L52" s="545" t="s">
        <v>920</v>
      </c>
      <c r="M52" s="545">
        <v>1511</v>
      </c>
      <c r="N52" s="544">
        <v>44564</v>
      </c>
      <c r="O52" s="544" t="s">
        <v>401</v>
      </c>
      <c r="P52" s="268">
        <f t="shared" si="1"/>
        <v>1</v>
      </c>
      <c r="Q52" s="268">
        <f t="shared" si="2"/>
        <v>0</v>
      </c>
      <c r="R52" s="643" t="str">
        <f t="shared" si="3"/>
        <v>Gastos_custeados_por_captação</v>
      </c>
      <c r="S52" s="605" t="s">
        <v>1079</v>
      </c>
      <c r="T52" s="605">
        <v>2202</v>
      </c>
      <c r="U52" s="623"/>
      <c r="V52" s="623"/>
      <c r="W52" s="623"/>
    </row>
    <row r="53" spans="1:23" ht="72" x14ac:dyDescent="0.2">
      <c r="A53" s="636">
        <f t="shared" si="0"/>
        <v>50</v>
      </c>
      <c r="B53" s="559">
        <v>44566</v>
      </c>
      <c r="C53" s="563">
        <v>44531</v>
      </c>
      <c r="D53" s="545" t="s">
        <v>468</v>
      </c>
      <c r="E53" s="545" t="s">
        <v>468</v>
      </c>
      <c r="F53" s="653">
        <v>1260</v>
      </c>
      <c r="G53" s="527" t="s">
        <v>2878</v>
      </c>
      <c r="H53" s="545" t="s">
        <v>468</v>
      </c>
      <c r="I53" s="612" t="s">
        <v>2879</v>
      </c>
      <c r="J53" s="545" t="s">
        <v>1109</v>
      </c>
      <c r="K53" s="545" t="s">
        <v>911</v>
      </c>
      <c r="L53" s="545" t="s">
        <v>920</v>
      </c>
      <c r="M53" s="545">
        <v>1512</v>
      </c>
      <c r="N53" s="544">
        <v>44564</v>
      </c>
      <c r="O53" s="544" t="s">
        <v>402</v>
      </c>
      <c r="P53" s="268">
        <f t="shared" si="1"/>
        <v>1</v>
      </c>
      <c r="Q53" s="268">
        <f t="shared" si="2"/>
        <v>0</v>
      </c>
      <c r="R53" s="643" t="str">
        <f t="shared" si="3"/>
        <v>Gastos_custeados_por_captação</v>
      </c>
      <c r="S53" s="605" t="s">
        <v>1079</v>
      </c>
      <c r="T53" s="605">
        <v>1350</v>
      </c>
      <c r="U53" s="623"/>
      <c r="V53" s="623"/>
      <c r="W53" s="623"/>
    </row>
    <row r="54" spans="1:23" ht="72" x14ac:dyDescent="0.2">
      <c r="A54" s="636">
        <f t="shared" si="0"/>
        <v>51</v>
      </c>
      <c r="B54" s="559">
        <v>44566</v>
      </c>
      <c r="C54" s="563">
        <v>44531</v>
      </c>
      <c r="D54" s="545" t="s">
        <v>468</v>
      </c>
      <c r="E54" s="545" t="s">
        <v>468</v>
      </c>
      <c r="F54" s="653">
        <v>19404</v>
      </c>
      <c r="G54" s="527" t="s">
        <v>2880</v>
      </c>
      <c r="H54" s="545" t="s">
        <v>468</v>
      </c>
      <c r="I54" s="612" t="s">
        <v>2361</v>
      </c>
      <c r="J54" s="545" t="s">
        <v>1164</v>
      </c>
      <c r="K54" s="545" t="s">
        <v>911</v>
      </c>
      <c r="L54" s="545" t="s">
        <v>888</v>
      </c>
      <c r="M54" s="545">
        <v>201</v>
      </c>
      <c r="N54" s="544">
        <v>44564</v>
      </c>
      <c r="O54" s="544" t="s">
        <v>402</v>
      </c>
      <c r="P54" s="268">
        <f t="shared" si="1"/>
        <v>1</v>
      </c>
      <c r="Q54" s="268">
        <f t="shared" si="2"/>
        <v>0</v>
      </c>
      <c r="R54" s="643" t="str">
        <f t="shared" si="3"/>
        <v>Gastos_custeados_por_captação</v>
      </c>
      <c r="S54" s="605" t="s">
        <v>1079</v>
      </c>
      <c r="T54" s="605">
        <v>2180</v>
      </c>
      <c r="U54" s="623"/>
      <c r="V54" s="623"/>
      <c r="W54" s="623"/>
    </row>
    <row r="55" spans="1:23" ht="72" x14ac:dyDescent="0.2">
      <c r="A55" s="636">
        <f t="shared" si="0"/>
        <v>52</v>
      </c>
      <c r="B55" s="559">
        <v>44566</v>
      </c>
      <c r="C55" s="563">
        <v>44531</v>
      </c>
      <c r="D55" s="545" t="s">
        <v>468</v>
      </c>
      <c r="E55" s="545" t="s">
        <v>468</v>
      </c>
      <c r="F55" s="597">
        <v>3000</v>
      </c>
      <c r="G55" s="527" t="s">
        <v>3025</v>
      </c>
      <c r="H55" s="545" t="s">
        <v>468</v>
      </c>
      <c r="I55" s="598" t="s">
        <v>3021</v>
      </c>
      <c r="J55" s="606" t="s">
        <v>1178</v>
      </c>
      <c r="K55" s="545" t="s">
        <v>911</v>
      </c>
      <c r="L55" s="545" t="s">
        <v>888</v>
      </c>
      <c r="M55" s="602">
        <v>20221</v>
      </c>
      <c r="N55" s="607">
        <v>44564</v>
      </c>
      <c r="O55" s="544" t="s">
        <v>407</v>
      </c>
      <c r="P55" s="268">
        <f t="shared" si="1"/>
        <v>1</v>
      </c>
      <c r="Q55" s="268">
        <f t="shared" si="2"/>
        <v>0</v>
      </c>
      <c r="R55" s="643" t="str">
        <f t="shared" si="3"/>
        <v>Gastos_custeados_por_captação</v>
      </c>
      <c r="S55" s="605" t="s">
        <v>1079</v>
      </c>
      <c r="T55" s="605">
        <v>1300</v>
      </c>
      <c r="U55" s="623"/>
      <c r="V55" s="623"/>
      <c r="W55" s="623"/>
    </row>
    <row r="56" spans="1:23" ht="72" x14ac:dyDescent="0.2">
      <c r="A56" s="636">
        <f t="shared" si="0"/>
        <v>53</v>
      </c>
      <c r="B56" s="559">
        <v>44566</v>
      </c>
      <c r="C56" s="563">
        <v>44531</v>
      </c>
      <c r="D56" s="545" t="s">
        <v>468</v>
      </c>
      <c r="E56" s="545" t="s">
        <v>468</v>
      </c>
      <c r="F56" s="597">
        <v>2125.92</v>
      </c>
      <c r="G56" s="527" t="s">
        <v>3026</v>
      </c>
      <c r="H56" s="545" t="s">
        <v>468</v>
      </c>
      <c r="I56" s="598" t="s">
        <v>3022</v>
      </c>
      <c r="J56" s="606" t="s">
        <v>1179</v>
      </c>
      <c r="K56" s="545" t="s">
        <v>911</v>
      </c>
      <c r="L56" s="602" t="s">
        <v>1450</v>
      </c>
      <c r="M56" s="602">
        <v>1513</v>
      </c>
      <c r="N56" s="607">
        <v>44564</v>
      </c>
      <c r="O56" s="544" t="s">
        <v>407</v>
      </c>
      <c r="P56" s="268">
        <f t="shared" si="1"/>
        <v>1</v>
      </c>
      <c r="Q56" s="268">
        <f t="shared" si="2"/>
        <v>0</v>
      </c>
      <c r="R56" s="643" t="str">
        <f t="shared" si="3"/>
        <v>Gastos_custeados_por_captação</v>
      </c>
      <c r="S56" s="605" t="s">
        <v>1079</v>
      </c>
      <c r="T56" s="605">
        <v>1302</v>
      </c>
      <c r="U56" s="623"/>
      <c r="V56" s="623"/>
      <c r="W56" s="623"/>
    </row>
    <row r="57" spans="1:23" ht="84" x14ac:dyDescent="0.2">
      <c r="A57" s="636">
        <f t="shared" si="0"/>
        <v>54</v>
      </c>
      <c r="B57" s="559">
        <v>44566</v>
      </c>
      <c r="C57" s="555">
        <v>44531</v>
      </c>
      <c r="D57" s="545" t="s">
        <v>271</v>
      </c>
      <c r="E57" s="545" t="s">
        <v>59</v>
      </c>
      <c r="F57" s="556">
        <v>4692.5</v>
      </c>
      <c r="G57" s="558" t="s">
        <v>939</v>
      </c>
      <c r="H57" s="545" t="s">
        <v>309</v>
      </c>
      <c r="I57" s="612" t="s">
        <v>940</v>
      </c>
      <c r="J57" s="545" t="s">
        <v>941</v>
      </c>
      <c r="K57" s="545" t="s">
        <v>911</v>
      </c>
      <c r="L57" s="545" t="s">
        <v>888</v>
      </c>
      <c r="M57" s="545" t="s">
        <v>942</v>
      </c>
      <c r="N57" s="544">
        <v>44544</v>
      </c>
      <c r="O57" s="544" t="s">
        <v>400</v>
      </c>
      <c r="P57" s="268">
        <f t="shared" si="1"/>
        <v>1</v>
      </c>
      <c r="Q57" s="268">
        <f t="shared" si="2"/>
        <v>0</v>
      </c>
      <c r="R57" s="643" t="str">
        <f t="shared" si="3"/>
        <v>Gastos_Gerais</v>
      </c>
      <c r="S57" s="605" t="s">
        <v>1081</v>
      </c>
      <c r="T57" s="605">
        <v>1114</v>
      </c>
      <c r="U57" s="623"/>
      <c r="V57" s="623"/>
      <c r="W57" s="623"/>
    </row>
    <row r="58" spans="1:23" ht="72" x14ac:dyDescent="0.2">
      <c r="A58" s="636">
        <f t="shared" si="0"/>
        <v>55</v>
      </c>
      <c r="B58" s="559">
        <v>44566</v>
      </c>
      <c r="C58" s="563">
        <v>44531</v>
      </c>
      <c r="D58" s="545" t="s">
        <v>468</v>
      </c>
      <c r="E58" s="545" t="s">
        <v>468</v>
      </c>
      <c r="F58" s="597">
        <v>99.15</v>
      </c>
      <c r="G58" s="527" t="s">
        <v>3013</v>
      </c>
      <c r="H58" s="545" t="s">
        <v>468</v>
      </c>
      <c r="I58" s="598" t="s">
        <v>3020</v>
      </c>
      <c r="J58" s="606" t="s">
        <v>3023</v>
      </c>
      <c r="K58" s="545" t="s">
        <v>911</v>
      </c>
      <c r="L58" s="545" t="s">
        <v>888</v>
      </c>
      <c r="M58" s="602">
        <v>1485</v>
      </c>
      <c r="N58" s="607">
        <v>44536</v>
      </c>
      <c r="O58" s="544" t="s">
        <v>407</v>
      </c>
      <c r="P58" s="268">
        <f t="shared" si="1"/>
        <v>1</v>
      </c>
      <c r="Q58" s="268">
        <f t="shared" si="2"/>
        <v>0</v>
      </c>
      <c r="R58" s="643" t="str">
        <f t="shared" si="3"/>
        <v>Gastos_custeados_por_captação</v>
      </c>
      <c r="S58" s="605" t="s">
        <v>1080</v>
      </c>
      <c r="T58" s="605">
        <v>2564</v>
      </c>
      <c r="U58" s="623"/>
      <c r="V58" s="623"/>
      <c r="W58" s="623"/>
    </row>
    <row r="59" spans="1:23" ht="24" x14ac:dyDescent="0.2">
      <c r="A59" s="636">
        <f t="shared" si="0"/>
        <v>56</v>
      </c>
      <c r="B59" s="559">
        <v>44566</v>
      </c>
      <c r="C59" s="555">
        <v>44531</v>
      </c>
      <c r="D59" s="545" t="s">
        <v>271</v>
      </c>
      <c r="E59" s="545" t="s">
        <v>297</v>
      </c>
      <c r="F59" s="556">
        <v>19905.97</v>
      </c>
      <c r="G59" s="558" t="s">
        <v>924</v>
      </c>
      <c r="H59" s="545" t="s">
        <v>764</v>
      </c>
      <c r="I59" s="612" t="s">
        <v>793</v>
      </c>
      <c r="J59" s="545" t="s">
        <v>925</v>
      </c>
      <c r="K59" s="545" t="s">
        <v>893</v>
      </c>
      <c r="L59" s="545" t="s">
        <v>310</v>
      </c>
      <c r="M59" s="545" t="s">
        <v>310</v>
      </c>
      <c r="N59" s="544">
        <v>44201</v>
      </c>
      <c r="O59" s="544" t="s">
        <v>400</v>
      </c>
      <c r="P59" s="268">
        <f t="shared" si="1"/>
        <v>1</v>
      </c>
      <c r="Q59" s="268">
        <f t="shared" si="2"/>
        <v>0</v>
      </c>
      <c r="R59" s="643" t="str">
        <f t="shared" si="3"/>
        <v>Gastos_Gerais</v>
      </c>
      <c r="S59" s="605" t="s">
        <v>310</v>
      </c>
      <c r="T59" s="605" t="s">
        <v>310</v>
      </c>
      <c r="U59" s="623"/>
      <c r="V59" s="623"/>
      <c r="W59" s="623"/>
    </row>
    <row r="60" spans="1:23" ht="60" x14ac:dyDescent="0.2">
      <c r="A60" s="636">
        <f t="shared" si="0"/>
        <v>57</v>
      </c>
      <c r="B60" s="559">
        <v>44567</v>
      </c>
      <c r="C60" s="555">
        <v>44531</v>
      </c>
      <c r="D60" s="545" t="s">
        <v>271</v>
      </c>
      <c r="E60" s="545" t="s">
        <v>186</v>
      </c>
      <c r="F60" s="556">
        <v>-154.06</v>
      </c>
      <c r="G60" s="558" t="s">
        <v>968</v>
      </c>
      <c r="H60" s="545" t="s">
        <v>309</v>
      </c>
      <c r="I60" s="612" t="s">
        <v>876</v>
      </c>
      <c r="J60" s="545" t="s">
        <v>877</v>
      </c>
      <c r="K60" s="545" t="s">
        <v>878</v>
      </c>
      <c r="L60" s="545" t="s">
        <v>879</v>
      </c>
      <c r="M60" s="545" t="s">
        <v>310</v>
      </c>
      <c r="N60" s="544">
        <v>44567</v>
      </c>
      <c r="O60" s="544" t="s">
        <v>400</v>
      </c>
      <c r="P60" s="268">
        <f t="shared" si="1"/>
        <v>1</v>
      </c>
      <c r="Q60" s="268">
        <f t="shared" si="2"/>
        <v>0</v>
      </c>
      <c r="R60" s="643" t="str">
        <f t="shared" si="3"/>
        <v>Gastos_Gerais</v>
      </c>
      <c r="S60" s="605" t="s">
        <v>310</v>
      </c>
      <c r="T60" s="605" t="s">
        <v>310</v>
      </c>
      <c r="U60" s="623"/>
      <c r="V60" s="623"/>
      <c r="W60" s="623"/>
    </row>
    <row r="61" spans="1:23" ht="60" x14ac:dyDescent="0.2">
      <c r="A61" s="636">
        <f t="shared" si="0"/>
        <v>58</v>
      </c>
      <c r="B61" s="603">
        <v>44567</v>
      </c>
      <c r="C61" s="604">
        <v>44531</v>
      </c>
      <c r="D61" s="545" t="s">
        <v>271</v>
      </c>
      <c r="E61" s="545" t="s">
        <v>186</v>
      </c>
      <c r="F61" s="567">
        <v>-188.04</v>
      </c>
      <c r="G61" s="569" t="s">
        <v>968</v>
      </c>
      <c r="H61" s="566" t="s">
        <v>309</v>
      </c>
      <c r="I61" s="613" t="s">
        <v>876</v>
      </c>
      <c r="J61" s="566" t="s">
        <v>877</v>
      </c>
      <c r="K61" s="566" t="s">
        <v>878</v>
      </c>
      <c r="L61" s="566" t="s">
        <v>879</v>
      </c>
      <c r="M61" s="568" t="s">
        <v>310</v>
      </c>
      <c r="N61" s="588">
        <v>44567</v>
      </c>
      <c r="O61" s="544" t="s">
        <v>400</v>
      </c>
      <c r="P61" s="268">
        <f t="shared" si="1"/>
        <v>1</v>
      </c>
      <c r="Q61" s="268">
        <f t="shared" si="2"/>
        <v>0</v>
      </c>
      <c r="R61" s="643" t="str">
        <f t="shared" si="3"/>
        <v>Gastos_Gerais</v>
      </c>
      <c r="S61" s="605" t="s">
        <v>310</v>
      </c>
      <c r="T61" s="605" t="s">
        <v>310</v>
      </c>
      <c r="U61" s="623"/>
      <c r="V61" s="623"/>
      <c r="W61" s="623"/>
    </row>
    <row r="62" spans="1:23" ht="72" x14ac:dyDescent="0.2">
      <c r="A62" s="636">
        <f t="shared" si="0"/>
        <v>59</v>
      </c>
      <c r="B62" s="603">
        <v>44567</v>
      </c>
      <c r="C62" s="604">
        <v>44531</v>
      </c>
      <c r="D62" s="545" t="s">
        <v>271</v>
      </c>
      <c r="E62" s="545" t="s">
        <v>458</v>
      </c>
      <c r="F62" s="567">
        <v>-3005.03</v>
      </c>
      <c r="G62" s="569" t="s">
        <v>969</v>
      </c>
      <c r="H62" s="566" t="s">
        <v>765</v>
      </c>
      <c r="I62" s="613" t="s">
        <v>876</v>
      </c>
      <c r="J62" s="566" t="s">
        <v>877</v>
      </c>
      <c r="K62" s="566" t="s">
        <v>878</v>
      </c>
      <c r="L62" s="566" t="s">
        <v>879</v>
      </c>
      <c r="M62" s="568" t="s">
        <v>310</v>
      </c>
      <c r="N62" s="588">
        <v>44567</v>
      </c>
      <c r="O62" s="544" t="s">
        <v>400</v>
      </c>
      <c r="P62" s="268">
        <f t="shared" si="1"/>
        <v>1</v>
      </c>
      <c r="Q62" s="268">
        <f t="shared" si="2"/>
        <v>0</v>
      </c>
      <c r="R62" s="643" t="str">
        <f t="shared" si="3"/>
        <v>Gastos_Gerais</v>
      </c>
      <c r="S62" s="605" t="s">
        <v>310</v>
      </c>
      <c r="T62" s="605" t="s">
        <v>310</v>
      </c>
      <c r="U62" s="623"/>
      <c r="V62" s="623"/>
      <c r="W62" s="623"/>
    </row>
    <row r="63" spans="1:23" ht="36" x14ac:dyDescent="0.2">
      <c r="A63" s="636">
        <f t="shared" si="0"/>
        <v>60</v>
      </c>
      <c r="B63" s="559">
        <v>44567</v>
      </c>
      <c r="C63" s="555">
        <v>44562</v>
      </c>
      <c r="D63" s="545" t="s">
        <v>271</v>
      </c>
      <c r="E63" s="545" t="s">
        <v>71</v>
      </c>
      <c r="F63" s="556">
        <v>10.45</v>
      </c>
      <c r="G63" s="558" t="s">
        <v>978</v>
      </c>
      <c r="H63" s="545" t="s">
        <v>771</v>
      </c>
      <c r="I63" s="612" t="s">
        <v>962</v>
      </c>
      <c r="J63" s="545" t="s">
        <v>963</v>
      </c>
      <c r="K63" s="545" t="s">
        <v>964</v>
      </c>
      <c r="L63" s="545" t="s">
        <v>879</v>
      </c>
      <c r="M63" s="545" t="s">
        <v>310</v>
      </c>
      <c r="N63" s="544">
        <v>44566</v>
      </c>
      <c r="O63" s="544" t="s">
        <v>400</v>
      </c>
      <c r="P63" s="268">
        <f t="shared" si="1"/>
        <v>1</v>
      </c>
      <c r="Q63" s="268">
        <f t="shared" si="2"/>
        <v>1</v>
      </c>
      <c r="R63" s="643" t="str">
        <f t="shared" si="3"/>
        <v>Gastos_Gerais</v>
      </c>
      <c r="S63" s="605" t="s">
        <v>310</v>
      </c>
      <c r="T63" s="605" t="s">
        <v>310</v>
      </c>
      <c r="U63" s="623"/>
      <c r="V63" s="623"/>
      <c r="W63" s="623"/>
    </row>
    <row r="64" spans="1:23" ht="36" x14ac:dyDescent="0.2">
      <c r="A64" s="636">
        <f t="shared" si="0"/>
        <v>61</v>
      </c>
      <c r="B64" s="559">
        <v>44567</v>
      </c>
      <c r="C64" s="555">
        <v>44562</v>
      </c>
      <c r="D64" s="545" t="s">
        <v>271</v>
      </c>
      <c r="E64" s="545" t="s">
        <v>71</v>
      </c>
      <c r="F64" s="556">
        <v>10.45</v>
      </c>
      <c r="G64" s="558" t="s">
        <v>979</v>
      </c>
      <c r="H64" s="545" t="s">
        <v>871</v>
      </c>
      <c r="I64" s="612" t="s">
        <v>962</v>
      </c>
      <c r="J64" s="545" t="s">
        <v>963</v>
      </c>
      <c r="K64" s="545" t="s">
        <v>964</v>
      </c>
      <c r="L64" s="545" t="s">
        <v>879</v>
      </c>
      <c r="M64" s="545" t="s">
        <v>310</v>
      </c>
      <c r="N64" s="544">
        <v>44566</v>
      </c>
      <c r="O64" s="544" t="s">
        <v>400</v>
      </c>
      <c r="P64" s="268">
        <f t="shared" si="1"/>
        <v>1</v>
      </c>
      <c r="Q64" s="268">
        <f t="shared" si="2"/>
        <v>1</v>
      </c>
      <c r="R64" s="643" t="str">
        <f t="shared" si="3"/>
        <v>Gastos_Gerais</v>
      </c>
      <c r="S64" s="605" t="s">
        <v>310</v>
      </c>
      <c r="T64" s="605" t="s">
        <v>310</v>
      </c>
      <c r="U64" s="623"/>
      <c r="V64" s="623"/>
      <c r="W64" s="623"/>
    </row>
    <row r="65" spans="1:23" ht="48" x14ac:dyDescent="0.2">
      <c r="A65" s="636">
        <f t="shared" si="0"/>
        <v>62</v>
      </c>
      <c r="B65" s="559">
        <v>44567</v>
      </c>
      <c r="C65" s="563">
        <v>44531</v>
      </c>
      <c r="D65" s="545" t="s">
        <v>468</v>
      </c>
      <c r="E65" s="545" t="s">
        <v>468</v>
      </c>
      <c r="F65" s="556">
        <v>1000</v>
      </c>
      <c r="G65" s="558" t="s">
        <v>702</v>
      </c>
      <c r="H65" s="545" t="s">
        <v>468</v>
      </c>
      <c r="I65" s="612" t="s">
        <v>2666</v>
      </c>
      <c r="J65" s="545" t="s">
        <v>1215</v>
      </c>
      <c r="K65" s="545" t="s">
        <v>911</v>
      </c>
      <c r="L65" s="545" t="s">
        <v>888</v>
      </c>
      <c r="M65" s="545" t="s">
        <v>1918</v>
      </c>
      <c r="N65" s="544">
        <v>44566</v>
      </c>
      <c r="O65" s="544" t="s">
        <v>408</v>
      </c>
      <c r="P65" s="268">
        <f t="shared" si="1"/>
        <v>1</v>
      </c>
      <c r="Q65" s="268">
        <f t="shared" si="2"/>
        <v>0</v>
      </c>
      <c r="R65" s="643" t="str">
        <f t="shared" si="3"/>
        <v>Gastos_custeados_por_captação</v>
      </c>
      <c r="S65" s="605" t="s">
        <v>1079</v>
      </c>
      <c r="T65" s="605">
        <v>1648</v>
      </c>
      <c r="U65" s="623"/>
      <c r="V65" s="623"/>
      <c r="W65" s="623"/>
    </row>
    <row r="66" spans="1:23" ht="72" x14ac:dyDescent="0.2">
      <c r="A66" s="636">
        <f t="shared" si="0"/>
        <v>63</v>
      </c>
      <c r="B66" s="559">
        <v>44567</v>
      </c>
      <c r="C66" s="563">
        <v>44531</v>
      </c>
      <c r="D66" s="545" t="s">
        <v>468</v>
      </c>
      <c r="E66" s="545" t="s">
        <v>468</v>
      </c>
      <c r="F66" s="597">
        <v>4698</v>
      </c>
      <c r="G66" s="527" t="s">
        <v>3032</v>
      </c>
      <c r="H66" s="545" t="s">
        <v>468</v>
      </c>
      <c r="I66" s="598" t="s">
        <v>3029</v>
      </c>
      <c r="J66" s="606" t="s">
        <v>954</v>
      </c>
      <c r="K66" s="545" t="s">
        <v>911</v>
      </c>
      <c r="L66" s="545" t="s">
        <v>888</v>
      </c>
      <c r="M66" s="602">
        <v>20222</v>
      </c>
      <c r="N66" s="607">
        <v>44566</v>
      </c>
      <c r="O66" s="544" t="s">
        <v>407</v>
      </c>
      <c r="P66" s="268">
        <f t="shared" si="1"/>
        <v>1</v>
      </c>
      <c r="Q66" s="268">
        <f t="shared" si="2"/>
        <v>0</v>
      </c>
      <c r="R66" s="643" t="str">
        <f t="shared" si="3"/>
        <v>Gastos_custeados_por_captação</v>
      </c>
      <c r="S66" s="605" t="s">
        <v>1079</v>
      </c>
      <c r="T66" s="605">
        <v>2681</v>
      </c>
      <c r="U66" s="623"/>
      <c r="V66" s="623"/>
      <c r="W66" s="623"/>
    </row>
    <row r="67" spans="1:23" ht="96" x14ac:dyDescent="0.2">
      <c r="A67" s="636">
        <f t="shared" si="0"/>
        <v>64</v>
      </c>
      <c r="B67" s="559">
        <v>44567</v>
      </c>
      <c r="C67" s="555">
        <v>44440</v>
      </c>
      <c r="D67" s="545" t="s">
        <v>271</v>
      </c>
      <c r="E67" s="545" t="s">
        <v>456</v>
      </c>
      <c r="F67" s="556">
        <v>700</v>
      </c>
      <c r="G67" s="558" t="s">
        <v>975</v>
      </c>
      <c r="H67" s="545" t="s">
        <v>871</v>
      </c>
      <c r="I67" s="612" t="s">
        <v>976</v>
      </c>
      <c r="J67" s="545" t="s">
        <v>977</v>
      </c>
      <c r="K67" s="545" t="s">
        <v>911</v>
      </c>
      <c r="L67" s="545" t="s">
        <v>888</v>
      </c>
      <c r="M67" s="545" t="s">
        <v>929</v>
      </c>
      <c r="N67" s="544">
        <v>44565</v>
      </c>
      <c r="O67" s="544" t="s">
        <v>400</v>
      </c>
      <c r="P67" s="268">
        <f t="shared" si="1"/>
        <v>1</v>
      </c>
      <c r="Q67" s="268">
        <f t="shared" si="2"/>
        <v>-3</v>
      </c>
      <c r="R67" s="643" t="str">
        <f t="shared" si="3"/>
        <v>Gastos_Gerais</v>
      </c>
      <c r="S67" s="605" t="s">
        <v>1079</v>
      </c>
      <c r="T67" s="605">
        <v>1935</v>
      </c>
      <c r="U67" s="623"/>
      <c r="V67" s="623"/>
      <c r="W67" s="623"/>
    </row>
    <row r="68" spans="1:23" ht="72" x14ac:dyDescent="0.2">
      <c r="A68" s="636">
        <f t="shared" ref="A68:A131" si="4">IF(B68="","",ROW()-ROW($A$3))</f>
        <v>65</v>
      </c>
      <c r="B68" s="559">
        <v>44567</v>
      </c>
      <c r="C68" s="563">
        <v>44531</v>
      </c>
      <c r="D68" s="545" t="s">
        <v>468</v>
      </c>
      <c r="E68" s="545" t="s">
        <v>468</v>
      </c>
      <c r="F68" s="556">
        <v>8000</v>
      </c>
      <c r="G68" s="558" t="s">
        <v>2883</v>
      </c>
      <c r="H68" s="545" t="s">
        <v>468</v>
      </c>
      <c r="I68" s="612" t="s">
        <v>2881</v>
      </c>
      <c r="J68" s="545" t="s">
        <v>2882</v>
      </c>
      <c r="K68" s="545" t="s">
        <v>911</v>
      </c>
      <c r="L68" s="545" t="s">
        <v>1413</v>
      </c>
      <c r="M68" s="545" t="s">
        <v>310</v>
      </c>
      <c r="N68" s="544">
        <v>44565</v>
      </c>
      <c r="O68" s="544" t="s">
        <v>402</v>
      </c>
      <c r="P68" s="268">
        <f t="shared" ref="P68:P131" si="5">IF(B68=0,0,IF(YEAR(B68)=$Q$1,MONTH(B68)-$P$1+1,(YEAR(B68)-$Q$1)*12-$P$1+1+MONTH(B68)))</f>
        <v>1</v>
      </c>
      <c r="Q68" s="268">
        <f t="shared" ref="Q68:Q131" si="6">IF(C68=0,0,IF(YEAR(C68)=$Q$1,MONTH(C68)-$P$1+1,(YEAR(C68)-$Q$1)*12-$P$1+1+MONTH(C68)))</f>
        <v>0</v>
      </c>
      <c r="R68" s="643" t="str">
        <f t="shared" ref="R68:R131" si="7">SUBSTITUTE(D68," ","_")</f>
        <v>Gastos_custeados_por_captação</v>
      </c>
      <c r="S68" s="605" t="s">
        <v>1079</v>
      </c>
      <c r="T68" s="605">
        <v>2134</v>
      </c>
      <c r="U68" s="623"/>
      <c r="V68" s="623"/>
      <c r="W68" s="623"/>
    </row>
    <row r="69" spans="1:23" ht="72" x14ac:dyDescent="0.2">
      <c r="A69" s="636">
        <f t="shared" si="4"/>
        <v>66</v>
      </c>
      <c r="B69" s="559">
        <v>44567</v>
      </c>
      <c r="C69" s="563">
        <v>44531</v>
      </c>
      <c r="D69" s="545" t="s">
        <v>468</v>
      </c>
      <c r="E69" s="545" t="s">
        <v>468</v>
      </c>
      <c r="F69" s="597">
        <v>2037.26</v>
      </c>
      <c r="G69" s="527" t="s">
        <v>3031</v>
      </c>
      <c r="H69" s="545" t="s">
        <v>468</v>
      </c>
      <c r="I69" s="598" t="s">
        <v>3030</v>
      </c>
      <c r="J69" s="606" t="s">
        <v>1198</v>
      </c>
      <c r="K69" s="545" t="s">
        <v>911</v>
      </c>
      <c r="L69" s="545" t="s">
        <v>920</v>
      </c>
      <c r="M69" s="602">
        <v>1522</v>
      </c>
      <c r="N69" s="607">
        <v>44565</v>
      </c>
      <c r="O69" s="544" t="s">
        <v>407</v>
      </c>
      <c r="P69" s="268">
        <f t="shared" si="5"/>
        <v>1</v>
      </c>
      <c r="Q69" s="268">
        <f t="shared" si="6"/>
        <v>0</v>
      </c>
      <c r="R69" s="643" t="str">
        <f t="shared" si="7"/>
        <v>Gastos_custeados_por_captação</v>
      </c>
      <c r="S69" s="605" t="s">
        <v>1079</v>
      </c>
      <c r="T69" s="605">
        <v>2643</v>
      </c>
      <c r="U69" s="623"/>
      <c r="V69" s="623"/>
      <c r="W69" s="623"/>
    </row>
    <row r="70" spans="1:23" ht="156" x14ac:dyDescent="0.2">
      <c r="A70" s="636">
        <f t="shared" si="4"/>
        <v>67</v>
      </c>
      <c r="B70" s="559">
        <v>44567</v>
      </c>
      <c r="C70" s="555">
        <v>44531</v>
      </c>
      <c r="D70" s="545" t="s">
        <v>271</v>
      </c>
      <c r="E70" s="545" t="s">
        <v>186</v>
      </c>
      <c r="F70" s="556">
        <v>712</v>
      </c>
      <c r="G70" s="558" t="s">
        <v>550</v>
      </c>
      <c r="H70" s="545" t="s">
        <v>309</v>
      </c>
      <c r="I70" s="612" t="s">
        <v>970</v>
      </c>
      <c r="J70" s="545" t="s">
        <v>971</v>
      </c>
      <c r="K70" s="545" t="s">
        <v>893</v>
      </c>
      <c r="L70" s="545" t="s">
        <v>888</v>
      </c>
      <c r="M70" s="545">
        <v>2116</v>
      </c>
      <c r="N70" s="544">
        <v>44557</v>
      </c>
      <c r="O70" s="544" t="s">
        <v>400</v>
      </c>
      <c r="P70" s="268">
        <f t="shared" si="5"/>
        <v>1</v>
      </c>
      <c r="Q70" s="268">
        <f t="shared" si="6"/>
        <v>0</v>
      </c>
      <c r="R70" s="643" t="str">
        <f t="shared" si="7"/>
        <v>Gastos_Gerais</v>
      </c>
      <c r="S70" s="605" t="s">
        <v>1081</v>
      </c>
      <c r="T70" s="605">
        <v>1873</v>
      </c>
      <c r="U70" s="623"/>
      <c r="V70" s="623"/>
      <c r="W70" s="623"/>
    </row>
    <row r="71" spans="1:23" ht="156" x14ac:dyDescent="0.2">
      <c r="A71" s="636">
        <f t="shared" si="4"/>
        <v>68</v>
      </c>
      <c r="B71" s="559">
        <v>44567</v>
      </c>
      <c r="C71" s="555">
        <v>44531</v>
      </c>
      <c r="D71" s="545" t="s">
        <v>271</v>
      </c>
      <c r="E71" s="545" t="s">
        <v>186</v>
      </c>
      <c r="F71" s="556">
        <v>556.21</v>
      </c>
      <c r="G71" s="558" t="s">
        <v>550</v>
      </c>
      <c r="H71" s="545" t="s">
        <v>309</v>
      </c>
      <c r="I71" s="612" t="s">
        <v>970</v>
      </c>
      <c r="J71" s="545" t="s">
        <v>971</v>
      </c>
      <c r="K71" s="545" t="s">
        <v>893</v>
      </c>
      <c r="L71" s="545" t="s">
        <v>888</v>
      </c>
      <c r="M71" s="545">
        <v>2138</v>
      </c>
      <c r="N71" s="544">
        <v>44557</v>
      </c>
      <c r="O71" s="544" t="s">
        <v>400</v>
      </c>
      <c r="P71" s="268">
        <f t="shared" si="5"/>
        <v>1</v>
      </c>
      <c r="Q71" s="268">
        <f t="shared" si="6"/>
        <v>0</v>
      </c>
      <c r="R71" s="643" t="str">
        <f t="shared" si="7"/>
        <v>Gastos_Gerais</v>
      </c>
      <c r="S71" s="605" t="s">
        <v>1081</v>
      </c>
      <c r="T71" s="605">
        <v>1873</v>
      </c>
      <c r="U71" s="623"/>
      <c r="V71" s="623"/>
      <c r="W71" s="623"/>
    </row>
    <row r="72" spans="1:23" ht="72" x14ac:dyDescent="0.2">
      <c r="A72" s="636">
        <f t="shared" si="4"/>
        <v>69</v>
      </c>
      <c r="B72" s="559">
        <v>44567</v>
      </c>
      <c r="C72" s="563">
        <v>44531</v>
      </c>
      <c r="D72" s="545" t="s">
        <v>468</v>
      </c>
      <c r="E72" s="545" t="s">
        <v>468</v>
      </c>
      <c r="F72" s="597">
        <v>375</v>
      </c>
      <c r="G72" s="527" t="s">
        <v>3027</v>
      </c>
      <c r="H72" s="545" t="s">
        <v>468</v>
      </c>
      <c r="I72" s="598" t="s">
        <v>3028</v>
      </c>
      <c r="J72" s="606" t="s">
        <v>1127</v>
      </c>
      <c r="K72" s="545" t="s">
        <v>911</v>
      </c>
      <c r="L72" s="545" t="s">
        <v>888</v>
      </c>
      <c r="M72" s="602">
        <v>7773</v>
      </c>
      <c r="N72" s="607">
        <v>44553</v>
      </c>
      <c r="O72" s="544" t="s">
        <v>407</v>
      </c>
      <c r="P72" s="268">
        <f t="shared" si="5"/>
        <v>1</v>
      </c>
      <c r="Q72" s="268">
        <f t="shared" si="6"/>
        <v>0</v>
      </c>
      <c r="R72" s="643" t="str">
        <f t="shared" si="7"/>
        <v>Gastos_custeados_por_captação</v>
      </c>
      <c r="S72" s="605" t="s">
        <v>1080</v>
      </c>
      <c r="T72" s="605">
        <v>2629</v>
      </c>
      <c r="U72" s="623"/>
      <c r="V72" s="623"/>
      <c r="W72" s="623"/>
    </row>
    <row r="73" spans="1:23" ht="24" x14ac:dyDescent="0.2">
      <c r="A73" s="636">
        <f t="shared" si="4"/>
        <v>70</v>
      </c>
      <c r="B73" s="559">
        <v>44567</v>
      </c>
      <c r="C73" s="555">
        <v>44531</v>
      </c>
      <c r="D73" s="545" t="s">
        <v>271</v>
      </c>
      <c r="E73" s="545" t="s">
        <v>85</v>
      </c>
      <c r="F73" s="556">
        <v>155.47999999999999</v>
      </c>
      <c r="G73" s="558" t="s">
        <v>972</v>
      </c>
      <c r="H73" s="545" t="s">
        <v>764</v>
      </c>
      <c r="I73" s="612" t="s">
        <v>784</v>
      </c>
      <c r="J73" s="545" t="s">
        <v>973</v>
      </c>
      <c r="K73" s="545" t="s">
        <v>974</v>
      </c>
      <c r="L73" s="545" t="s">
        <v>888</v>
      </c>
      <c r="M73" s="545">
        <v>69811760</v>
      </c>
      <c r="N73" s="544">
        <v>44547</v>
      </c>
      <c r="O73" s="544" t="s">
        <v>400</v>
      </c>
      <c r="P73" s="268">
        <f t="shared" si="5"/>
        <v>1</v>
      </c>
      <c r="Q73" s="268">
        <f t="shared" si="6"/>
        <v>0</v>
      </c>
      <c r="R73" s="643" t="str">
        <f t="shared" si="7"/>
        <v>Gastos_Gerais</v>
      </c>
      <c r="S73" s="605" t="s">
        <v>310</v>
      </c>
      <c r="T73" s="605" t="s">
        <v>310</v>
      </c>
      <c r="U73" s="623"/>
      <c r="V73" s="623"/>
      <c r="W73" s="623"/>
    </row>
    <row r="74" spans="1:23" ht="48" x14ac:dyDescent="0.2">
      <c r="A74" s="636">
        <f t="shared" si="4"/>
        <v>71</v>
      </c>
      <c r="B74" s="559">
        <v>44568</v>
      </c>
      <c r="C74" s="555">
        <v>44531</v>
      </c>
      <c r="D74" s="545" t="s">
        <v>271</v>
      </c>
      <c r="E74" s="545" t="s">
        <v>458</v>
      </c>
      <c r="F74" s="556">
        <v>-44.8</v>
      </c>
      <c r="G74" s="558" t="s">
        <v>980</v>
      </c>
      <c r="H74" s="545" t="s">
        <v>309</v>
      </c>
      <c r="I74" s="612" t="s">
        <v>876</v>
      </c>
      <c r="J74" s="545" t="s">
        <v>877</v>
      </c>
      <c r="K74" s="545" t="s">
        <v>878</v>
      </c>
      <c r="L74" s="545" t="s">
        <v>879</v>
      </c>
      <c r="M74" s="545" t="s">
        <v>310</v>
      </c>
      <c r="N74" s="544">
        <v>44568</v>
      </c>
      <c r="O74" s="544" t="s">
        <v>400</v>
      </c>
      <c r="P74" s="268">
        <f t="shared" si="5"/>
        <v>1</v>
      </c>
      <c r="Q74" s="268">
        <f t="shared" si="6"/>
        <v>0</v>
      </c>
      <c r="R74" s="643" t="str">
        <f t="shared" si="7"/>
        <v>Gastos_Gerais</v>
      </c>
      <c r="S74" s="605" t="s">
        <v>310</v>
      </c>
      <c r="T74" s="605" t="s">
        <v>310</v>
      </c>
      <c r="U74" s="623"/>
      <c r="V74" s="623"/>
      <c r="W74" s="623"/>
    </row>
    <row r="75" spans="1:23" ht="48" x14ac:dyDescent="0.2">
      <c r="A75" s="636">
        <f t="shared" si="4"/>
        <v>72</v>
      </c>
      <c r="B75" s="559">
        <v>44568</v>
      </c>
      <c r="C75" s="555">
        <v>44531</v>
      </c>
      <c r="D75" s="545" t="s">
        <v>271</v>
      </c>
      <c r="E75" s="545" t="s">
        <v>297</v>
      </c>
      <c r="F75" s="556">
        <v>-12.45</v>
      </c>
      <c r="G75" s="558" t="s">
        <v>981</v>
      </c>
      <c r="H75" s="545" t="s">
        <v>309</v>
      </c>
      <c r="I75" s="612" t="s">
        <v>876</v>
      </c>
      <c r="J75" s="545" t="s">
        <v>877</v>
      </c>
      <c r="K75" s="545" t="s">
        <v>878</v>
      </c>
      <c r="L75" s="545" t="s">
        <v>879</v>
      </c>
      <c r="M75" s="545" t="s">
        <v>310</v>
      </c>
      <c r="N75" s="544">
        <v>44568</v>
      </c>
      <c r="O75" s="544" t="s">
        <v>400</v>
      </c>
      <c r="P75" s="268">
        <f t="shared" si="5"/>
        <v>1</v>
      </c>
      <c r="Q75" s="268">
        <f t="shared" si="6"/>
        <v>0</v>
      </c>
      <c r="R75" s="643" t="str">
        <f t="shared" si="7"/>
        <v>Gastos_Gerais</v>
      </c>
      <c r="S75" s="605" t="s">
        <v>310</v>
      </c>
      <c r="T75" s="605" t="s">
        <v>310</v>
      </c>
      <c r="U75" s="623"/>
      <c r="V75" s="623"/>
      <c r="W75" s="623"/>
    </row>
    <row r="76" spans="1:23" ht="48" x14ac:dyDescent="0.2">
      <c r="A76" s="636">
        <f t="shared" si="4"/>
        <v>73</v>
      </c>
      <c r="B76" s="559">
        <v>44568</v>
      </c>
      <c r="C76" s="555">
        <v>44531</v>
      </c>
      <c r="D76" s="545" t="s">
        <v>271</v>
      </c>
      <c r="E76" s="545" t="s">
        <v>297</v>
      </c>
      <c r="F76" s="556">
        <v>-24.9</v>
      </c>
      <c r="G76" s="558" t="s">
        <v>982</v>
      </c>
      <c r="H76" s="545" t="s">
        <v>309</v>
      </c>
      <c r="I76" s="612" t="s">
        <v>876</v>
      </c>
      <c r="J76" s="545" t="s">
        <v>877</v>
      </c>
      <c r="K76" s="545" t="s">
        <v>878</v>
      </c>
      <c r="L76" s="545" t="s">
        <v>879</v>
      </c>
      <c r="M76" s="545" t="s">
        <v>310</v>
      </c>
      <c r="N76" s="544">
        <v>44568</v>
      </c>
      <c r="O76" s="544" t="s">
        <v>400</v>
      </c>
      <c r="P76" s="268">
        <f t="shared" si="5"/>
        <v>1</v>
      </c>
      <c r="Q76" s="268">
        <f t="shared" si="6"/>
        <v>0</v>
      </c>
      <c r="R76" s="643" t="str">
        <f t="shared" si="7"/>
        <v>Gastos_Gerais</v>
      </c>
      <c r="S76" s="605" t="s">
        <v>310</v>
      </c>
      <c r="T76" s="605" t="s">
        <v>310</v>
      </c>
      <c r="U76" s="623"/>
      <c r="V76" s="623"/>
      <c r="W76" s="623"/>
    </row>
    <row r="77" spans="1:23" ht="48" x14ac:dyDescent="0.2">
      <c r="A77" s="636">
        <f t="shared" si="4"/>
        <v>74</v>
      </c>
      <c r="B77" s="559">
        <v>44568</v>
      </c>
      <c r="C77" s="555">
        <v>44531</v>
      </c>
      <c r="D77" s="545" t="s">
        <v>271</v>
      </c>
      <c r="E77" s="545" t="s">
        <v>297</v>
      </c>
      <c r="F77" s="556">
        <v>-311.25</v>
      </c>
      <c r="G77" s="558" t="s">
        <v>983</v>
      </c>
      <c r="H77" s="545" t="s">
        <v>309</v>
      </c>
      <c r="I77" s="612" t="s">
        <v>876</v>
      </c>
      <c r="J77" s="545" t="s">
        <v>877</v>
      </c>
      <c r="K77" s="545" t="s">
        <v>878</v>
      </c>
      <c r="L77" s="545" t="s">
        <v>879</v>
      </c>
      <c r="M77" s="545" t="s">
        <v>310</v>
      </c>
      <c r="N77" s="544">
        <v>44568</v>
      </c>
      <c r="O77" s="544" t="s">
        <v>400</v>
      </c>
      <c r="P77" s="268">
        <f t="shared" si="5"/>
        <v>1</v>
      </c>
      <c r="Q77" s="268">
        <f t="shared" si="6"/>
        <v>0</v>
      </c>
      <c r="R77" s="643" t="str">
        <f t="shared" si="7"/>
        <v>Gastos_Gerais</v>
      </c>
      <c r="S77" s="605" t="s">
        <v>310</v>
      </c>
      <c r="T77" s="605" t="s">
        <v>310</v>
      </c>
      <c r="U77" s="623"/>
      <c r="V77" s="623"/>
      <c r="W77" s="623"/>
    </row>
    <row r="78" spans="1:23" ht="60" x14ac:dyDescent="0.2">
      <c r="A78" s="636">
        <f t="shared" si="4"/>
        <v>75</v>
      </c>
      <c r="B78" s="559">
        <v>44568</v>
      </c>
      <c r="C78" s="555">
        <v>44531</v>
      </c>
      <c r="D78" s="545" t="s">
        <v>182</v>
      </c>
      <c r="E78" s="545" t="s">
        <v>4</v>
      </c>
      <c r="F78" s="556">
        <v>-2527.0300000000002</v>
      </c>
      <c r="G78" s="558" t="s">
        <v>984</v>
      </c>
      <c r="H78" s="545" t="s">
        <v>310</v>
      </c>
      <c r="I78" s="612" t="s">
        <v>876</v>
      </c>
      <c r="J78" s="545" t="s">
        <v>877</v>
      </c>
      <c r="K78" s="545" t="s">
        <v>878</v>
      </c>
      <c r="L78" s="545" t="s">
        <v>879</v>
      </c>
      <c r="M78" s="545" t="s">
        <v>310</v>
      </c>
      <c r="N78" s="544">
        <v>44568</v>
      </c>
      <c r="O78" s="544" t="s">
        <v>400</v>
      </c>
      <c r="P78" s="268">
        <f t="shared" si="5"/>
        <v>1</v>
      </c>
      <c r="Q78" s="268">
        <f t="shared" si="6"/>
        <v>0</v>
      </c>
      <c r="R78" s="643" t="str">
        <f t="shared" si="7"/>
        <v>Gastos_com_Pessoal</v>
      </c>
      <c r="S78" s="605" t="s">
        <v>310</v>
      </c>
      <c r="T78" s="605" t="s">
        <v>310</v>
      </c>
      <c r="U78" s="623"/>
      <c r="V78" s="623"/>
      <c r="W78" s="623"/>
    </row>
    <row r="79" spans="1:23" ht="60" x14ac:dyDescent="0.2">
      <c r="A79" s="636">
        <f t="shared" si="4"/>
        <v>76</v>
      </c>
      <c r="B79" s="559">
        <v>44568</v>
      </c>
      <c r="C79" s="555">
        <v>44531</v>
      </c>
      <c r="D79" s="545" t="s">
        <v>182</v>
      </c>
      <c r="E79" s="545" t="s">
        <v>268</v>
      </c>
      <c r="F79" s="556">
        <v>-892.44</v>
      </c>
      <c r="G79" s="558" t="s">
        <v>985</v>
      </c>
      <c r="H79" s="545" t="s">
        <v>310</v>
      </c>
      <c r="I79" s="612" t="s">
        <v>876</v>
      </c>
      <c r="J79" s="545" t="s">
        <v>877</v>
      </c>
      <c r="K79" s="545" t="s">
        <v>878</v>
      </c>
      <c r="L79" s="545" t="s">
        <v>879</v>
      </c>
      <c r="M79" s="545" t="s">
        <v>310</v>
      </c>
      <c r="N79" s="544">
        <v>44568</v>
      </c>
      <c r="O79" s="544" t="s">
        <v>400</v>
      </c>
      <c r="P79" s="268">
        <f t="shared" si="5"/>
        <v>1</v>
      </c>
      <c r="Q79" s="268">
        <f t="shared" si="6"/>
        <v>0</v>
      </c>
      <c r="R79" s="643" t="str">
        <f t="shared" si="7"/>
        <v>Gastos_com_Pessoal</v>
      </c>
      <c r="S79" s="605" t="s">
        <v>310</v>
      </c>
      <c r="T79" s="605" t="s">
        <v>310</v>
      </c>
      <c r="U79" s="623"/>
      <c r="V79" s="623"/>
      <c r="W79" s="623"/>
    </row>
    <row r="80" spans="1:23" ht="48" x14ac:dyDescent="0.2">
      <c r="A80" s="636">
        <f t="shared" si="4"/>
        <v>77</v>
      </c>
      <c r="B80" s="559">
        <v>44568</v>
      </c>
      <c r="C80" s="555">
        <v>44531</v>
      </c>
      <c r="D80" s="545" t="s">
        <v>182</v>
      </c>
      <c r="E80" s="545" t="s">
        <v>4</v>
      </c>
      <c r="F80" s="556">
        <v>-120</v>
      </c>
      <c r="G80" s="558" t="s">
        <v>986</v>
      </c>
      <c r="H80" s="545" t="s">
        <v>310</v>
      </c>
      <c r="I80" s="612" t="s">
        <v>876</v>
      </c>
      <c r="J80" s="545" t="s">
        <v>877</v>
      </c>
      <c r="K80" s="545" t="s">
        <v>878</v>
      </c>
      <c r="L80" s="545" t="s">
        <v>879</v>
      </c>
      <c r="M80" s="545" t="s">
        <v>310</v>
      </c>
      <c r="N80" s="544">
        <v>44568</v>
      </c>
      <c r="O80" s="544" t="s">
        <v>400</v>
      </c>
      <c r="P80" s="268">
        <f t="shared" si="5"/>
        <v>1</v>
      </c>
      <c r="Q80" s="268">
        <f t="shared" si="6"/>
        <v>0</v>
      </c>
      <c r="R80" s="643" t="str">
        <f t="shared" si="7"/>
        <v>Gastos_com_Pessoal</v>
      </c>
      <c r="S80" s="605" t="s">
        <v>310</v>
      </c>
      <c r="T80" s="605" t="s">
        <v>310</v>
      </c>
      <c r="U80" s="623"/>
      <c r="V80" s="623"/>
      <c r="W80" s="623"/>
    </row>
    <row r="81" spans="1:23" ht="60" x14ac:dyDescent="0.2">
      <c r="A81" s="636">
        <f t="shared" si="4"/>
        <v>78</v>
      </c>
      <c r="B81" s="559">
        <v>44568</v>
      </c>
      <c r="C81" s="555">
        <v>44531</v>
      </c>
      <c r="D81" s="545" t="s">
        <v>182</v>
      </c>
      <c r="E81" s="545" t="s">
        <v>268</v>
      </c>
      <c r="F81" s="556">
        <v>-60</v>
      </c>
      <c r="G81" s="558" t="s">
        <v>985</v>
      </c>
      <c r="H81" s="545" t="s">
        <v>310</v>
      </c>
      <c r="I81" s="612" t="s">
        <v>876</v>
      </c>
      <c r="J81" s="545" t="s">
        <v>877</v>
      </c>
      <c r="K81" s="545" t="s">
        <v>878</v>
      </c>
      <c r="L81" s="545" t="s">
        <v>879</v>
      </c>
      <c r="M81" s="545" t="s">
        <v>310</v>
      </c>
      <c r="N81" s="544">
        <v>44568</v>
      </c>
      <c r="O81" s="544" t="s">
        <v>400</v>
      </c>
      <c r="P81" s="268">
        <f t="shared" si="5"/>
        <v>1</v>
      </c>
      <c r="Q81" s="268">
        <f t="shared" si="6"/>
        <v>0</v>
      </c>
      <c r="R81" s="643" t="str">
        <f t="shared" si="7"/>
        <v>Gastos_com_Pessoal</v>
      </c>
      <c r="S81" s="605" t="s">
        <v>310</v>
      </c>
      <c r="T81" s="605" t="s">
        <v>310</v>
      </c>
      <c r="U81" s="623"/>
      <c r="V81" s="623"/>
      <c r="W81" s="623"/>
    </row>
    <row r="82" spans="1:23" ht="48" x14ac:dyDescent="0.2">
      <c r="A82" s="636">
        <f t="shared" si="4"/>
        <v>79</v>
      </c>
      <c r="B82" s="559">
        <v>44568</v>
      </c>
      <c r="C82" s="555">
        <v>44562</v>
      </c>
      <c r="D82" s="545" t="s">
        <v>34</v>
      </c>
      <c r="E82" s="545" t="s">
        <v>167</v>
      </c>
      <c r="F82" s="556">
        <v>480</v>
      </c>
      <c r="G82" s="558" t="s">
        <v>987</v>
      </c>
      <c r="H82" s="545" t="s">
        <v>310</v>
      </c>
      <c r="I82" s="612" t="s">
        <v>876</v>
      </c>
      <c r="J82" s="545" t="s">
        <v>877</v>
      </c>
      <c r="K82" s="545" t="s">
        <v>878</v>
      </c>
      <c r="L82" s="545" t="s">
        <v>879</v>
      </c>
      <c r="M82" s="545" t="s">
        <v>310</v>
      </c>
      <c r="N82" s="544">
        <v>44568</v>
      </c>
      <c r="O82" s="544" t="s">
        <v>400</v>
      </c>
      <c r="P82" s="268">
        <f t="shared" si="5"/>
        <v>1</v>
      </c>
      <c r="Q82" s="268">
        <f t="shared" si="6"/>
        <v>1</v>
      </c>
      <c r="R82" s="643" t="str">
        <f t="shared" si="7"/>
        <v>Receitas</v>
      </c>
      <c r="S82" s="605" t="s">
        <v>310</v>
      </c>
      <c r="T82" s="605" t="s">
        <v>310</v>
      </c>
      <c r="U82" s="623"/>
      <c r="V82" s="623"/>
      <c r="W82" s="623"/>
    </row>
    <row r="83" spans="1:23" ht="36" x14ac:dyDescent="0.2">
      <c r="A83" s="636">
        <f t="shared" si="4"/>
        <v>80</v>
      </c>
      <c r="B83" s="559">
        <v>44568</v>
      </c>
      <c r="C83" s="555">
        <v>44531</v>
      </c>
      <c r="D83" s="545" t="s">
        <v>182</v>
      </c>
      <c r="E83" s="545" t="s">
        <v>1</v>
      </c>
      <c r="F83" s="556">
        <v>4551.21</v>
      </c>
      <c r="G83" s="558" t="s">
        <v>1663</v>
      </c>
      <c r="H83" s="545" t="s">
        <v>310</v>
      </c>
      <c r="I83" s="612" t="s">
        <v>988</v>
      </c>
      <c r="J83" s="545" t="s">
        <v>989</v>
      </c>
      <c r="K83" s="545" t="s">
        <v>887</v>
      </c>
      <c r="L83" s="545" t="s">
        <v>990</v>
      </c>
      <c r="M83" s="545" t="s">
        <v>310</v>
      </c>
      <c r="N83" s="544">
        <v>44568</v>
      </c>
      <c r="O83" s="544" t="s">
        <v>400</v>
      </c>
      <c r="P83" s="268">
        <f t="shared" si="5"/>
        <v>1</v>
      </c>
      <c r="Q83" s="268">
        <f t="shared" si="6"/>
        <v>0</v>
      </c>
      <c r="R83" s="643" t="str">
        <f t="shared" si="7"/>
        <v>Gastos_com_Pessoal</v>
      </c>
      <c r="S83" s="605" t="s">
        <v>310</v>
      </c>
      <c r="T83" s="605" t="s">
        <v>310</v>
      </c>
      <c r="U83" s="623"/>
      <c r="V83" s="623"/>
      <c r="W83" s="623"/>
    </row>
    <row r="84" spans="1:23" ht="36" x14ac:dyDescent="0.2">
      <c r="A84" s="636">
        <f t="shared" si="4"/>
        <v>81</v>
      </c>
      <c r="B84" s="559">
        <v>44568</v>
      </c>
      <c r="C84" s="555">
        <v>44531</v>
      </c>
      <c r="D84" s="545" t="s">
        <v>182</v>
      </c>
      <c r="E84" s="545" t="s">
        <v>1</v>
      </c>
      <c r="F84" s="556">
        <v>1935.43</v>
      </c>
      <c r="G84" s="558" t="s">
        <v>991</v>
      </c>
      <c r="H84" s="545" t="s">
        <v>310</v>
      </c>
      <c r="I84" s="612" t="s">
        <v>992</v>
      </c>
      <c r="J84" s="545" t="s">
        <v>993</v>
      </c>
      <c r="K84" s="545" t="s">
        <v>887</v>
      </c>
      <c r="L84" s="545" t="s">
        <v>990</v>
      </c>
      <c r="M84" s="545" t="s">
        <v>310</v>
      </c>
      <c r="N84" s="544">
        <v>44568</v>
      </c>
      <c r="O84" s="544" t="s">
        <v>400</v>
      </c>
      <c r="P84" s="268">
        <f t="shared" si="5"/>
        <v>1</v>
      </c>
      <c r="Q84" s="268">
        <f t="shared" si="6"/>
        <v>0</v>
      </c>
      <c r="R84" s="643" t="str">
        <f t="shared" si="7"/>
        <v>Gastos_com_Pessoal</v>
      </c>
      <c r="S84" s="605" t="s">
        <v>310</v>
      </c>
      <c r="T84" s="605" t="s">
        <v>310</v>
      </c>
      <c r="U84" s="623"/>
      <c r="V84" s="623"/>
      <c r="W84" s="623"/>
    </row>
    <row r="85" spans="1:23" ht="36" x14ac:dyDescent="0.2">
      <c r="A85" s="636">
        <f t="shared" si="4"/>
        <v>82</v>
      </c>
      <c r="B85" s="559">
        <v>44568</v>
      </c>
      <c r="C85" s="555">
        <v>44531</v>
      </c>
      <c r="D85" s="545" t="s">
        <v>182</v>
      </c>
      <c r="E85" s="545" t="s">
        <v>1</v>
      </c>
      <c r="F85" s="556">
        <v>2254.21</v>
      </c>
      <c r="G85" s="558" t="s">
        <v>994</v>
      </c>
      <c r="H85" s="545" t="s">
        <v>310</v>
      </c>
      <c r="I85" s="612" t="s">
        <v>995</v>
      </c>
      <c r="J85" s="545" t="s">
        <v>996</v>
      </c>
      <c r="K85" s="545" t="s">
        <v>887</v>
      </c>
      <c r="L85" s="545" t="s">
        <v>990</v>
      </c>
      <c r="M85" s="545" t="s">
        <v>310</v>
      </c>
      <c r="N85" s="544">
        <v>44568</v>
      </c>
      <c r="O85" s="544" t="s">
        <v>400</v>
      </c>
      <c r="P85" s="268">
        <f t="shared" si="5"/>
        <v>1</v>
      </c>
      <c r="Q85" s="268">
        <f t="shared" si="6"/>
        <v>0</v>
      </c>
      <c r="R85" s="643" t="str">
        <f t="shared" si="7"/>
        <v>Gastos_com_Pessoal</v>
      </c>
      <c r="S85" s="605" t="s">
        <v>310</v>
      </c>
      <c r="T85" s="605" t="s">
        <v>310</v>
      </c>
      <c r="U85" s="623"/>
      <c r="V85" s="623"/>
      <c r="W85" s="623"/>
    </row>
    <row r="86" spans="1:23" ht="36" x14ac:dyDescent="0.2">
      <c r="A86" s="636">
        <f t="shared" si="4"/>
        <v>83</v>
      </c>
      <c r="B86" s="559">
        <v>44568</v>
      </c>
      <c r="C86" s="555">
        <v>44531</v>
      </c>
      <c r="D86" s="545" t="s">
        <v>182</v>
      </c>
      <c r="E86" s="545" t="s">
        <v>1</v>
      </c>
      <c r="F86" s="556">
        <v>2073.4299999999998</v>
      </c>
      <c r="G86" s="558" t="s">
        <v>991</v>
      </c>
      <c r="H86" s="545" t="s">
        <v>310</v>
      </c>
      <c r="I86" s="612" t="s">
        <v>997</v>
      </c>
      <c r="J86" s="545" t="s">
        <v>998</v>
      </c>
      <c r="K86" s="545" t="s">
        <v>887</v>
      </c>
      <c r="L86" s="545" t="s">
        <v>990</v>
      </c>
      <c r="M86" s="545" t="s">
        <v>310</v>
      </c>
      <c r="N86" s="544">
        <v>44568</v>
      </c>
      <c r="O86" s="544" t="s">
        <v>400</v>
      </c>
      <c r="P86" s="268">
        <f t="shared" si="5"/>
        <v>1</v>
      </c>
      <c r="Q86" s="268">
        <f t="shared" si="6"/>
        <v>0</v>
      </c>
      <c r="R86" s="643" t="str">
        <f t="shared" si="7"/>
        <v>Gastos_com_Pessoal</v>
      </c>
      <c r="S86" s="605" t="s">
        <v>310</v>
      </c>
      <c r="T86" s="605" t="s">
        <v>310</v>
      </c>
      <c r="U86" s="623"/>
      <c r="V86" s="623"/>
      <c r="W86" s="623"/>
    </row>
    <row r="87" spans="1:23" ht="36" x14ac:dyDescent="0.2">
      <c r="A87" s="636">
        <f t="shared" si="4"/>
        <v>84</v>
      </c>
      <c r="B87" s="559">
        <v>44568</v>
      </c>
      <c r="C87" s="555">
        <v>44531</v>
      </c>
      <c r="D87" s="545" t="s">
        <v>182</v>
      </c>
      <c r="E87" s="545" t="s">
        <v>1</v>
      </c>
      <c r="F87" s="556">
        <v>2091.41</v>
      </c>
      <c r="G87" s="558" t="s">
        <v>991</v>
      </c>
      <c r="H87" s="545" t="s">
        <v>310</v>
      </c>
      <c r="I87" s="612" t="s">
        <v>999</v>
      </c>
      <c r="J87" s="545" t="s">
        <v>1000</v>
      </c>
      <c r="K87" s="545" t="s">
        <v>887</v>
      </c>
      <c r="L87" s="545" t="s">
        <v>990</v>
      </c>
      <c r="M87" s="545" t="s">
        <v>310</v>
      </c>
      <c r="N87" s="544">
        <v>44568</v>
      </c>
      <c r="O87" s="544" t="s">
        <v>400</v>
      </c>
      <c r="P87" s="268">
        <f t="shared" si="5"/>
        <v>1</v>
      </c>
      <c r="Q87" s="268">
        <f t="shared" si="6"/>
        <v>0</v>
      </c>
      <c r="R87" s="643" t="str">
        <f t="shared" si="7"/>
        <v>Gastos_com_Pessoal</v>
      </c>
      <c r="S87" s="605" t="s">
        <v>310</v>
      </c>
      <c r="T87" s="605" t="s">
        <v>310</v>
      </c>
      <c r="U87" s="623"/>
      <c r="V87" s="623"/>
      <c r="W87" s="623"/>
    </row>
    <row r="88" spans="1:23" ht="36" x14ac:dyDescent="0.2">
      <c r="A88" s="636">
        <f t="shared" si="4"/>
        <v>85</v>
      </c>
      <c r="B88" s="559">
        <v>44568</v>
      </c>
      <c r="C88" s="555">
        <v>44531</v>
      </c>
      <c r="D88" s="545" t="s">
        <v>182</v>
      </c>
      <c r="E88" s="545" t="s">
        <v>1</v>
      </c>
      <c r="F88" s="556">
        <v>2043.12</v>
      </c>
      <c r="G88" s="558" t="s">
        <v>991</v>
      </c>
      <c r="H88" s="545" t="s">
        <v>310</v>
      </c>
      <c r="I88" s="612" t="s">
        <v>1001</v>
      </c>
      <c r="J88" s="545" t="s">
        <v>1002</v>
      </c>
      <c r="K88" s="545" t="s">
        <v>887</v>
      </c>
      <c r="L88" s="545" t="s">
        <v>990</v>
      </c>
      <c r="M88" s="545" t="s">
        <v>310</v>
      </c>
      <c r="N88" s="544">
        <v>44568</v>
      </c>
      <c r="O88" s="544" t="s">
        <v>400</v>
      </c>
      <c r="P88" s="268">
        <f t="shared" si="5"/>
        <v>1</v>
      </c>
      <c r="Q88" s="268">
        <f t="shared" si="6"/>
        <v>0</v>
      </c>
      <c r="R88" s="643" t="str">
        <f t="shared" si="7"/>
        <v>Gastos_com_Pessoal</v>
      </c>
      <c r="S88" s="605" t="s">
        <v>310</v>
      </c>
      <c r="T88" s="605" t="s">
        <v>310</v>
      </c>
      <c r="U88" s="623"/>
      <c r="V88" s="623"/>
      <c r="W88" s="623"/>
    </row>
    <row r="89" spans="1:23" ht="36" x14ac:dyDescent="0.2">
      <c r="A89" s="636">
        <f t="shared" si="4"/>
        <v>86</v>
      </c>
      <c r="B89" s="559">
        <v>44568</v>
      </c>
      <c r="C89" s="555">
        <v>44531</v>
      </c>
      <c r="D89" s="545" t="s">
        <v>182</v>
      </c>
      <c r="E89" s="545" t="s">
        <v>1</v>
      </c>
      <c r="F89" s="556">
        <v>4533.2299999999996</v>
      </c>
      <c r="G89" s="558" t="s">
        <v>1003</v>
      </c>
      <c r="H89" s="545" t="s">
        <v>310</v>
      </c>
      <c r="I89" s="612" t="s">
        <v>1004</v>
      </c>
      <c r="J89" s="545" t="s">
        <v>1005</v>
      </c>
      <c r="K89" s="545" t="s">
        <v>887</v>
      </c>
      <c r="L89" s="545" t="s">
        <v>1006</v>
      </c>
      <c r="M89" s="545" t="s">
        <v>310</v>
      </c>
      <c r="N89" s="544">
        <v>44568</v>
      </c>
      <c r="O89" s="544" t="s">
        <v>400</v>
      </c>
      <c r="P89" s="268">
        <f t="shared" si="5"/>
        <v>1</v>
      </c>
      <c r="Q89" s="268">
        <f t="shared" si="6"/>
        <v>0</v>
      </c>
      <c r="R89" s="643" t="str">
        <f t="shared" si="7"/>
        <v>Gastos_com_Pessoal</v>
      </c>
      <c r="S89" s="605" t="s">
        <v>310</v>
      </c>
      <c r="T89" s="605" t="s">
        <v>310</v>
      </c>
      <c r="U89" s="623"/>
      <c r="V89" s="623"/>
      <c r="W89" s="623"/>
    </row>
    <row r="90" spans="1:23" ht="36" x14ac:dyDescent="0.2">
      <c r="A90" s="636">
        <f t="shared" si="4"/>
        <v>87</v>
      </c>
      <c r="B90" s="559">
        <v>44568</v>
      </c>
      <c r="C90" s="555">
        <v>44531</v>
      </c>
      <c r="D90" s="545" t="s">
        <v>182</v>
      </c>
      <c r="E90" s="545" t="s">
        <v>1</v>
      </c>
      <c r="F90" s="556">
        <v>2073.4299999999998</v>
      </c>
      <c r="G90" s="558" t="s">
        <v>991</v>
      </c>
      <c r="H90" s="545" t="s">
        <v>310</v>
      </c>
      <c r="I90" s="612" t="s">
        <v>1007</v>
      </c>
      <c r="J90" s="545" t="s">
        <v>1008</v>
      </c>
      <c r="K90" s="545" t="s">
        <v>887</v>
      </c>
      <c r="L90" s="545" t="s">
        <v>990</v>
      </c>
      <c r="M90" s="545" t="s">
        <v>310</v>
      </c>
      <c r="N90" s="544">
        <v>44568</v>
      </c>
      <c r="O90" s="544" t="s">
        <v>400</v>
      </c>
      <c r="P90" s="268">
        <f t="shared" si="5"/>
        <v>1</v>
      </c>
      <c r="Q90" s="268">
        <f t="shared" si="6"/>
        <v>0</v>
      </c>
      <c r="R90" s="643" t="str">
        <f t="shared" si="7"/>
        <v>Gastos_com_Pessoal</v>
      </c>
      <c r="S90" s="605" t="s">
        <v>310</v>
      </c>
      <c r="T90" s="605" t="s">
        <v>310</v>
      </c>
      <c r="U90" s="623"/>
      <c r="V90" s="623"/>
      <c r="W90" s="623"/>
    </row>
    <row r="91" spans="1:23" ht="36" x14ac:dyDescent="0.2">
      <c r="A91" s="636">
        <f t="shared" si="4"/>
        <v>88</v>
      </c>
      <c r="B91" s="559">
        <v>44568</v>
      </c>
      <c r="C91" s="555">
        <v>44531</v>
      </c>
      <c r="D91" s="545" t="s">
        <v>182</v>
      </c>
      <c r="E91" s="545" t="s">
        <v>1</v>
      </c>
      <c r="F91" s="556">
        <v>1472.43</v>
      </c>
      <c r="G91" s="558" t="s">
        <v>1009</v>
      </c>
      <c r="H91" s="545" t="s">
        <v>310</v>
      </c>
      <c r="I91" s="612" t="s">
        <v>1010</v>
      </c>
      <c r="J91" s="545" t="s">
        <v>1011</v>
      </c>
      <c r="K91" s="545" t="s">
        <v>887</v>
      </c>
      <c r="L91" s="545" t="s">
        <v>990</v>
      </c>
      <c r="M91" s="545" t="s">
        <v>310</v>
      </c>
      <c r="N91" s="544">
        <v>44568</v>
      </c>
      <c r="O91" s="544" t="s">
        <v>400</v>
      </c>
      <c r="P91" s="268">
        <f t="shared" si="5"/>
        <v>1</v>
      </c>
      <c r="Q91" s="268">
        <f t="shared" si="6"/>
        <v>0</v>
      </c>
      <c r="R91" s="643" t="str">
        <f t="shared" si="7"/>
        <v>Gastos_com_Pessoal</v>
      </c>
      <c r="S91" s="605" t="s">
        <v>310</v>
      </c>
      <c r="T91" s="605" t="s">
        <v>310</v>
      </c>
      <c r="U91" s="623"/>
      <c r="V91" s="623"/>
      <c r="W91" s="623"/>
    </row>
    <row r="92" spans="1:23" ht="36" x14ac:dyDescent="0.2">
      <c r="A92" s="636">
        <f t="shared" si="4"/>
        <v>89</v>
      </c>
      <c r="B92" s="559">
        <v>44568</v>
      </c>
      <c r="C92" s="555">
        <v>44531</v>
      </c>
      <c r="D92" s="545" t="s">
        <v>182</v>
      </c>
      <c r="E92" s="545" t="s">
        <v>1</v>
      </c>
      <c r="F92" s="556">
        <v>1953.41</v>
      </c>
      <c r="G92" s="558" t="s">
        <v>1012</v>
      </c>
      <c r="H92" s="545" t="s">
        <v>310</v>
      </c>
      <c r="I92" s="612" t="s">
        <v>1013</v>
      </c>
      <c r="J92" s="545" t="s">
        <v>1014</v>
      </c>
      <c r="K92" s="545" t="s">
        <v>887</v>
      </c>
      <c r="L92" s="545" t="s">
        <v>990</v>
      </c>
      <c r="M92" s="545" t="s">
        <v>310</v>
      </c>
      <c r="N92" s="544">
        <v>44568</v>
      </c>
      <c r="O92" s="544" t="s">
        <v>400</v>
      </c>
      <c r="P92" s="268">
        <f t="shared" si="5"/>
        <v>1</v>
      </c>
      <c r="Q92" s="268">
        <f t="shared" si="6"/>
        <v>0</v>
      </c>
      <c r="R92" s="643" t="str">
        <f t="shared" si="7"/>
        <v>Gastos_com_Pessoal</v>
      </c>
      <c r="S92" s="605" t="s">
        <v>310</v>
      </c>
      <c r="T92" s="605" t="s">
        <v>310</v>
      </c>
      <c r="U92" s="623"/>
      <c r="V92" s="623"/>
      <c r="W92" s="623"/>
    </row>
    <row r="93" spans="1:23" ht="36" x14ac:dyDescent="0.2">
      <c r="A93" s="636">
        <f t="shared" si="4"/>
        <v>90</v>
      </c>
      <c r="B93" s="559">
        <v>44568</v>
      </c>
      <c r="C93" s="555">
        <v>44531</v>
      </c>
      <c r="D93" s="545" t="s">
        <v>182</v>
      </c>
      <c r="E93" s="545" t="s">
        <v>1</v>
      </c>
      <c r="F93" s="556">
        <v>1953.41</v>
      </c>
      <c r="G93" s="558" t="s">
        <v>1015</v>
      </c>
      <c r="H93" s="545" t="s">
        <v>310</v>
      </c>
      <c r="I93" s="612" t="s">
        <v>1016</v>
      </c>
      <c r="J93" s="545" t="s">
        <v>1017</v>
      </c>
      <c r="K93" s="545" t="s">
        <v>887</v>
      </c>
      <c r="L93" s="545" t="s">
        <v>990</v>
      </c>
      <c r="M93" s="545" t="s">
        <v>310</v>
      </c>
      <c r="N93" s="544">
        <v>44568</v>
      </c>
      <c r="O93" s="544" t="s">
        <v>400</v>
      </c>
      <c r="P93" s="268">
        <f t="shared" si="5"/>
        <v>1</v>
      </c>
      <c r="Q93" s="268">
        <f t="shared" si="6"/>
        <v>0</v>
      </c>
      <c r="R93" s="643" t="str">
        <f t="shared" si="7"/>
        <v>Gastos_com_Pessoal</v>
      </c>
      <c r="S93" s="605" t="s">
        <v>310</v>
      </c>
      <c r="T93" s="605" t="s">
        <v>310</v>
      </c>
      <c r="U93" s="623"/>
      <c r="V93" s="623"/>
      <c r="W93" s="623"/>
    </row>
    <row r="94" spans="1:23" ht="36" x14ac:dyDescent="0.2">
      <c r="A94" s="636">
        <f t="shared" si="4"/>
        <v>91</v>
      </c>
      <c r="B94" s="559">
        <v>44568</v>
      </c>
      <c r="C94" s="555">
        <v>44531</v>
      </c>
      <c r="D94" s="545" t="s">
        <v>182</v>
      </c>
      <c r="E94" s="545" t="s">
        <v>1</v>
      </c>
      <c r="F94" s="556">
        <v>2893.42</v>
      </c>
      <c r="G94" s="558" t="s">
        <v>1018</v>
      </c>
      <c r="H94" s="545" t="s">
        <v>310</v>
      </c>
      <c r="I94" s="612" t="s">
        <v>1019</v>
      </c>
      <c r="J94" s="545" t="s">
        <v>1020</v>
      </c>
      <c r="K94" s="545" t="s">
        <v>887</v>
      </c>
      <c r="L94" s="545" t="s">
        <v>990</v>
      </c>
      <c r="M94" s="545" t="s">
        <v>310</v>
      </c>
      <c r="N94" s="544">
        <v>44568</v>
      </c>
      <c r="O94" s="544" t="s">
        <v>400</v>
      </c>
      <c r="P94" s="268">
        <f t="shared" si="5"/>
        <v>1</v>
      </c>
      <c r="Q94" s="268">
        <f t="shared" si="6"/>
        <v>0</v>
      </c>
      <c r="R94" s="643" t="str">
        <f t="shared" si="7"/>
        <v>Gastos_com_Pessoal</v>
      </c>
      <c r="S94" s="605" t="s">
        <v>310</v>
      </c>
      <c r="T94" s="605" t="s">
        <v>310</v>
      </c>
      <c r="U94" s="623"/>
      <c r="V94" s="623"/>
      <c r="W94" s="623"/>
    </row>
    <row r="95" spans="1:23" ht="36" x14ac:dyDescent="0.2">
      <c r="A95" s="636">
        <f t="shared" si="4"/>
        <v>92</v>
      </c>
      <c r="B95" s="559">
        <v>44568</v>
      </c>
      <c r="C95" s="555">
        <v>44531</v>
      </c>
      <c r="D95" s="545" t="s">
        <v>182</v>
      </c>
      <c r="E95" s="545" t="s">
        <v>1</v>
      </c>
      <c r="F95" s="556">
        <v>12478.15</v>
      </c>
      <c r="G95" s="558" t="s">
        <v>1021</v>
      </c>
      <c r="H95" s="545" t="s">
        <v>310</v>
      </c>
      <c r="I95" s="612" t="s">
        <v>1022</v>
      </c>
      <c r="J95" s="545" t="s">
        <v>1023</v>
      </c>
      <c r="K95" s="545" t="s">
        <v>887</v>
      </c>
      <c r="L95" s="545" t="s">
        <v>990</v>
      </c>
      <c r="M95" s="545" t="s">
        <v>310</v>
      </c>
      <c r="N95" s="544">
        <v>44568</v>
      </c>
      <c r="O95" s="544" t="s">
        <v>400</v>
      </c>
      <c r="P95" s="268">
        <f t="shared" si="5"/>
        <v>1</v>
      </c>
      <c r="Q95" s="268">
        <f t="shared" si="6"/>
        <v>0</v>
      </c>
      <c r="R95" s="643" t="str">
        <f t="shared" si="7"/>
        <v>Gastos_com_Pessoal</v>
      </c>
      <c r="S95" s="605" t="s">
        <v>310</v>
      </c>
      <c r="T95" s="605" t="s">
        <v>310</v>
      </c>
      <c r="U95" s="623"/>
      <c r="V95" s="623"/>
      <c r="W95" s="623"/>
    </row>
    <row r="96" spans="1:23" ht="36" x14ac:dyDescent="0.2">
      <c r="A96" s="636">
        <f t="shared" si="4"/>
        <v>93</v>
      </c>
      <c r="B96" s="559">
        <v>44568</v>
      </c>
      <c r="C96" s="555">
        <v>44531</v>
      </c>
      <c r="D96" s="545" t="s">
        <v>182</v>
      </c>
      <c r="E96" s="545" t="s">
        <v>1</v>
      </c>
      <c r="F96" s="556">
        <v>2091.41</v>
      </c>
      <c r="G96" s="558" t="s">
        <v>991</v>
      </c>
      <c r="H96" s="545" t="s">
        <v>310</v>
      </c>
      <c r="I96" s="612" t="s">
        <v>1024</v>
      </c>
      <c r="J96" s="545" t="s">
        <v>1025</v>
      </c>
      <c r="K96" s="545" t="s">
        <v>887</v>
      </c>
      <c r="L96" s="545" t="s">
        <v>990</v>
      </c>
      <c r="M96" s="545" t="s">
        <v>310</v>
      </c>
      <c r="N96" s="544">
        <v>44568</v>
      </c>
      <c r="O96" s="544" t="s">
        <v>400</v>
      </c>
      <c r="P96" s="268">
        <f t="shared" si="5"/>
        <v>1</v>
      </c>
      <c r="Q96" s="268">
        <f t="shared" si="6"/>
        <v>0</v>
      </c>
      <c r="R96" s="643" t="str">
        <f t="shared" si="7"/>
        <v>Gastos_com_Pessoal</v>
      </c>
      <c r="S96" s="605" t="s">
        <v>310</v>
      </c>
      <c r="T96" s="605" t="s">
        <v>310</v>
      </c>
      <c r="U96" s="623"/>
      <c r="V96" s="623"/>
      <c r="W96" s="623"/>
    </row>
    <row r="97" spans="1:23" ht="36" x14ac:dyDescent="0.2">
      <c r="A97" s="636">
        <f t="shared" si="4"/>
        <v>94</v>
      </c>
      <c r="B97" s="559">
        <v>44568</v>
      </c>
      <c r="C97" s="555">
        <v>44531</v>
      </c>
      <c r="D97" s="545" t="s">
        <v>182</v>
      </c>
      <c r="E97" s="545" t="s">
        <v>1</v>
      </c>
      <c r="F97" s="556">
        <v>2458.4899999999998</v>
      </c>
      <c r="G97" s="558" t="s">
        <v>1026</v>
      </c>
      <c r="H97" s="545" t="s">
        <v>310</v>
      </c>
      <c r="I97" s="612" t="s">
        <v>1027</v>
      </c>
      <c r="J97" s="545" t="s">
        <v>1028</v>
      </c>
      <c r="K97" s="545" t="s">
        <v>887</v>
      </c>
      <c r="L97" s="545" t="s">
        <v>990</v>
      </c>
      <c r="M97" s="545" t="s">
        <v>310</v>
      </c>
      <c r="N97" s="544">
        <v>44568</v>
      </c>
      <c r="O97" s="544" t="s">
        <v>400</v>
      </c>
      <c r="P97" s="268">
        <f t="shared" si="5"/>
        <v>1</v>
      </c>
      <c r="Q97" s="268">
        <f t="shared" si="6"/>
        <v>0</v>
      </c>
      <c r="R97" s="643" t="str">
        <f t="shared" si="7"/>
        <v>Gastos_com_Pessoal</v>
      </c>
      <c r="S97" s="605" t="s">
        <v>310</v>
      </c>
      <c r="T97" s="605" t="s">
        <v>310</v>
      </c>
      <c r="U97" s="623"/>
      <c r="V97" s="623"/>
      <c r="W97" s="623"/>
    </row>
    <row r="98" spans="1:23" ht="36" x14ac:dyDescent="0.2">
      <c r="A98" s="636">
        <f t="shared" si="4"/>
        <v>95</v>
      </c>
      <c r="B98" s="559">
        <v>44568</v>
      </c>
      <c r="C98" s="555">
        <v>44531</v>
      </c>
      <c r="D98" s="545" t="s">
        <v>182</v>
      </c>
      <c r="E98" s="545" t="s">
        <v>1</v>
      </c>
      <c r="F98" s="556">
        <v>4551.21</v>
      </c>
      <c r="G98" s="558" t="s">
        <v>1029</v>
      </c>
      <c r="H98" s="545" t="s">
        <v>310</v>
      </c>
      <c r="I98" s="612" t="s">
        <v>1030</v>
      </c>
      <c r="J98" s="545" t="s">
        <v>1031</v>
      </c>
      <c r="K98" s="545" t="s">
        <v>887</v>
      </c>
      <c r="L98" s="545" t="s">
        <v>990</v>
      </c>
      <c r="M98" s="545" t="s">
        <v>310</v>
      </c>
      <c r="N98" s="544">
        <v>44568</v>
      </c>
      <c r="O98" s="544" t="s">
        <v>400</v>
      </c>
      <c r="P98" s="268">
        <f t="shared" si="5"/>
        <v>1</v>
      </c>
      <c r="Q98" s="268">
        <f t="shared" si="6"/>
        <v>0</v>
      </c>
      <c r="R98" s="643" t="str">
        <f t="shared" si="7"/>
        <v>Gastos_com_Pessoal</v>
      </c>
      <c r="S98" s="605" t="s">
        <v>310</v>
      </c>
      <c r="T98" s="605" t="s">
        <v>310</v>
      </c>
      <c r="U98" s="623"/>
      <c r="V98" s="623"/>
      <c r="W98" s="623"/>
    </row>
    <row r="99" spans="1:23" ht="36" x14ac:dyDescent="0.2">
      <c r="A99" s="636">
        <f t="shared" si="4"/>
        <v>96</v>
      </c>
      <c r="B99" s="559">
        <v>44568</v>
      </c>
      <c r="C99" s="555">
        <v>44531</v>
      </c>
      <c r="D99" s="545" t="s">
        <v>182</v>
      </c>
      <c r="E99" s="545" t="s">
        <v>1</v>
      </c>
      <c r="F99" s="556">
        <v>10738.61</v>
      </c>
      <c r="G99" s="558" t="s">
        <v>1032</v>
      </c>
      <c r="H99" s="545" t="s">
        <v>310</v>
      </c>
      <c r="I99" s="612" t="s">
        <v>1033</v>
      </c>
      <c r="J99" s="545" t="s">
        <v>1034</v>
      </c>
      <c r="K99" s="545" t="s">
        <v>911</v>
      </c>
      <c r="L99" s="545" t="s">
        <v>990</v>
      </c>
      <c r="M99" s="545" t="s">
        <v>310</v>
      </c>
      <c r="N99" s="544">
        <v>44568</v>
      </c>
      <c r="O99" s="544" t="s">
        <v>400</v>
      </c>
      <c r="P99" s="268">
        <f t="shared" si="5"/>
        <v>1</v>
      </c>
      <c r="Q99" s="268">
        <f t="shared" si="6"/>
        <v>0</v>
      </c>
      <c r="R99" s="643" t="str">
        <f t="shared" si="7"/>
        <v>Gastos_com_Pessoal</v>
      </c>
      <c r="S99" s="605" t="s">
        <v>310</v>
      </c>
      <c r="T99" s="605" t="s">
        <v>310</v>
      </c>
      <c r="U99" s="623"/>
      <c r="V99" s="623"/>
      <c r="W99" s="623"/>
    </row>
    <row r="100" spans="1:23" ht="36" x14ac:dyDescent="0.2">
      <c r="A100" s="636">
        <f t="shared" si="4"/>
        <v>97</v>
      </c>
      <c r="B100" s="559">
        <v>44568</v>
      </c>
      <c r="C100" s="555">
        <v>44531</v>
      </c>
      <c r="D100" s="545" t="s">
        <v>182</v>
      </c>
      <c r="E100" s="545" t="s">
        <v>1</v>
      </c>
      <c r="F100" s="556">
        <v>1935.43</v>
      </c>
      <c r="G100" s="558" t="s">
        <v>991</v>
      </c>
      <c r="H100" s="545" t="s">
        <v>310</v>
      </c>
      <c r="I100" s="612" t="s">
        <v>1035</v>
      </c>
      <c r="J100" s="545" t="s">
        <v>1036</v>
      </c>
      <c r="K100" s="545" t="s">
        <v>911</v>
      </c>
      <c r="L100" s="545" t="s">
        <v>990</v>
      </c>
      <c r="M100" s="545" t="s">
        <v>310</v>
      </c>
      <c r="N100" s="544">
        <v>44568</v>
      </c>
      <c r="O100" s="544" t="s">
        <v>400</v>
      </c>
      <c r="P100" s="268">
        <f t="shared" si="5"/>
        <v>1</v>
      </c>
      <c r="Q100" s="268">
        <f t="shared" si="6"/>
        <v>0</v>
      </c>
      <c r="R100" s="643" t="str">
        <f t="shared" si="7"/>
        <v>Gastos_com_Pessoal</v>
      </c>
      <c r="S100" s="605" t="s">
        <v>310</v>
      </c>
      <c r="T100" s="605" t="s">
        <v>310</v>
      </c>
      <c r="U100" s="623"/>
      <c r="V100" s="623"/>
      <c r="W100" s="623"/>
    </row>
    <row r="101" spans="1:23" ht="36" x14ac:dyDescent="0.2">
      <c r="A101" s="636">
        <f t="shared" si="4"/>
        <v>98</v>
      </c>
      <c r="B101" s="559">
        <v>44568</v>
      </c>
      <c r="C101" s="555">
        <v>44531</v>
      </c>
      <c r="D101" s="545" t="s">
        <v>182</v>
      </c>
      <c r="E101" s="545" t="s">
        <v>1</v>
      </c>
      <c r="F101" s="556">
        <v>2893.42</v>
      </c>
      <c r="G101" s="558" t="s">
        <v>1676</v>
      </c>
      <c r="H101" s="545" t="s">
        <v>310</v>
      </c>
      <c r="I101" s="612" t="s">
        <v>1038</v>
      </c>
      <c r="J101" s="545" t="s">
        <v>1039</v>
      </c>
      <c r="K101" s="545" t="s">
        <v>911</v>
      </c>
      <c r="L101" s="545" t="s">
        <v>990</v>
      </c>
      <c r="M101" s="545" t="s">
        <v>310</v>
      </c>
      <c r="N101" s="544">
        <v>44568</v>
      </c>
      <c r="O101" s="544" t="s">
        <v>400</v>
      </c>
      <c r="P101" s="268">
        <f t="shared" si="5"/>
        <v>1</v>
      </c>
      <c r="Q101" s="268">
        <f t="shared" si="6"/>
        <v>0</v>
      </c>
      <c r="R101" s="643" t="str">
        <f t="shared" si="7"/>
        <v>Gastos_com_Pessoal</v>
      </c>
      <c r="S101" s="605" t="s">
        <v>310</v>
      </c>
      <c r="T101" s="605" t="s">
        <v>310</v>
      </c>
      <c r="U101" s="623"/>
      <c r="V101" s="623"/>
      <c r="W101" s="623"/>
    </row>
    <row r="102" spans="1:23" ht="36" x14ac:dyDescent="0.2">
      <c r="A102" s="636">
        <f t="shared" si="4"/>
        <v>99</v>
      </c>
      <c r="B102" s="559">
        <v>44568</v>
      </c>
      <c r="C102" s="555">
        <v>44531</v>
      </c>
      <c r="D102" s="545" t="s">
        <v>182</v>
      </c>
      <c r="E102" s="545" t="s">
        <v>1</v>
      </c>
      <c r="F102" s="556">
        <v>2893.42</v>
      </c>
      <c r="G102" s="558" t="s">
        <v>1676</v>
      </c>
      <c r="H102" s="545" t="s">
        <v>310</v>
      </c>
      <c r="I102" s="612" t="s">
        <v>1040</v>
      </c>
      <c r="J102" s="545" t="s">
        <v>1041</v>
      </c>
      <c r="K102" s="545" t="s">
        <v>911</v>
      </c>
      <c r="L102" s="545" t="s">
        <v>990</v>
      </c>
      <c r="M102" s="545" t="s">
        <v>310</v>
      </c>
      <c r="N102" s="544">
        <v>44568</v>
      </c>
      <c r="O102" s="544" t="s">
        <v>400</v>
      </c>
      <c r="P102" s="268">
        <f t="shared" si="5"/>
        <v>1</v>
      </c>
      <c r="Q102" s="268">
        <f t="shared" si="6"/>
        <v>0</v>
      </c>
      <c r="R102" s="643" t="str">
        <f t="shared" si="7"/>
        <v>Gastos_com_Pessoal</v>
      </c>
      <c r="S102" s="605" t="s">
        <v>310</v>
      </c>
      <c r="T102" s="605" t="s">
        <v>310</v>
      </c>
      <c r="U102" s="623"/>
      <c r="V102" s="623"/>
      <c r="W102" s="623"/>
    </row>
    <row r="103" spans="1:23" ht="36" x14ac:dyDescent="0.2">
      <c r="A103" s="636">
        <f t="shared" si="4"/>
        <v>100</v>
      </c>
      <c r="B103" s="559">
        <v>44568</v>
      </c>
      <c r="C103" s="555">
        <v>44531</v>
      </c>
      <c r="D103" s="545" t="s">
        <v>182</v>
      </c>
      <c r="E103" s="545" t="s">
        <v>1</v>
      </c>
      <c r="F103" s="556">
        <v>2073.4299999999998</v>
      </c>
      <c r="G103" s="558" t="s">
        <v>1012</v>
      </c>
      <c r="H103" s="545" t="s">
        <v>310</v>
      </c>
      <c r="I103" s="612" t="s">
        <v>1042</v>
      </c>
      <c r="J103" s="545" t="s">
        <v>1043</v>
      </c>
      <c r="K103" s="545" t="s">
        <v>911</v>
      </c>
      <c r="L103" s="545" t="s">
        <v>990</v>
      </c>
      <c r="M103" s="545" t="s">
        <v>310</v>
      </c>
      <c r="N103" s="544">
        <v>44568</v>
      </c>
      <c r="O103" s="544" t="s">
        <v>400</v>
      </c>
      <c r="P103" s="268">
        <f t="shared" si="5"/>
        <v>1</v>
      </c>
      <c r="Q103" s="268">
        <f t="shared" si="6"/>
        <v>0</v>
      </c>
      <c r="R103" s="643" t="str">
        <f t="shared" si="7"/>
        <v>Gastos_com_Pessoal</v>
      </c>
      <c r="S103" s="605" t="s">
        <v>310</v>
      </c>
      <c r="T103" s="605" t="s">
        <v>310</v>
      </c>
      <c r="U103" s="623"/>
      <c r="V103" s="623"/>
      <c r="W103" s="623"/>
    </row>
    <row r="104" spans="1:23" ht="36" x14ac:dyDescent="0.2">
      <c r="A104" s="636">
        <f t="shared" si="4"/>
        <v>101</v>
      </c>
      <c r="B104" s="559">
        <v>44568</v>
      </c>
      <c r="C104" s="555">
        <v>44531</v>
      </c>
      <c r="D104" s="545" t="s">
        <v>182</v>
      </c>
      <c r="E104" s="545" t="s">
        <v>1</v>
      </c>
      <c r="F104" s="556">
        <v>3134.24</v>
      </c>
      <c r="G104" s="558" t="s">
        <v>2571</v>
      </c>
      <c r="H104" s="545" t="s">
        <v>310</v>
      </c>
      <c r="I104" s="612" t="s">
        <v>1044</v>
      </c>
      <c r="J104" s="545" t="s">
        <v>1045</v>
      </c>
      <c r="K104" s="545" t="s">
        <v>911</v>
      </c>
      <c r="L104" s="545" t="s">
        <v>990</v>
      </c>
      <c r="M104" s="545" t="s">
        <v>310</v>
      </c>
      <c r="N104" s="544">
        <v>44568</v>
      </c>
      <c r="O104" s="544" t="s">
        <v>400</v>
      </c>
      <c r="P104" s="268">
        <f t="shared" si="5"/>
        <v>1</v>
      </c>
      <c r="Q104" s="268">
        <f t="shared" si="6"/>
        <v>0</v>
      </c>
      <c r="R104" s="643" t="str">
        <f t="shared" si="7"/>
        <v>Gastos_com_Pessoal</v>
      </c>
      <c r="S104" s="605" t="s">
        <v>310</v>
      </c>
      <c r="T104" s="605" t="s">
        <v>310</v>
      </c>
      <c r="U104" s="623"/>
      <c r="V104" s="623"/>
      <c r="W104" s="623"/>
    </row>
    <row r="105" spans="1:23" ht="36" x14ac:dyDescent="0.2">
      <c r="A105" s="636">
        <f t="shared" si="4"/>
        <v>102</v>
      </c>
      <c r="B105" s="559">
        <v>44568</v>
      </c>
      <c r="C105" s="555">
        <v>44531</v>
      </c>
      <c r="D105" s="545" t="s">
        <v>182</v>
      </c>
      <c r="E105" s="545" t="s">
        <v>1</v>
      </c>
      <c r="F105" s="556">
        <v>2977.08</v>
      </c>
      <c r="G105" s="558" t="s">
        <v>1046</v>
      </c>
      <c r="H105" s="545" t="s">
        <v>310</v>
      </c>
      <c r="I105" s="612" t="s">
        <v>1047</v>
      </c>
      <c r="J105" s="545" t="s">
        <v>1048</v>
      </c>
      <c r="K105" s="545" t="s">
        <v>911</v>
      </c>
      <c r="L105" s="545" t="s">
        <v>990</v>
      </c>
      <c r="M105" s="545" t="s">
        <v>310</v>
      </c>
      <c r="N105" s="544">
        <v>44568</v>
      </c>
      <c r="O105" s="544" t="s">
        <v>400</v>
      </c>
      <c r="P105" s="268">
        <f t="shared" si="5"/>
        <v>1</v>
      </c>
      <c r="Q105" s="268">
        <f t="shared" si="6"/>
        <v>0</v>
      </c>
      <c r="R105" s="643" t="str">
        <f t="shared" si="7"/>
        <v>Gastos_com_Pessoal</v>
      </c>
      <c r="S105" s="605" t="s">
        <v>310</v>
      </c>
      <c r="T105" s="605" t="s">
        <v>310</v>
      </c>
      <c r="U105" s="623"/>
      <c r="V105" s="623"/>
      <c r="W105" s="623"/>
    </row>
    <row r="106" spans="1:23" ht="36" x14ac:dyDescent="0.2">
      <c r="A106" s="636">
        <f t="shared" si="4"/>
        <v>103</v>
      </c>
      <c r="B106" s="559">
        <v>44568</v>
      </c>
      <c r="C106" s="555">
        <v>44531</v>
      </c>
      <c r="D106" s="545" t="s">
        <v>182</v>
      </c>
      <c r="E106" s="545" t="s">
        <v>1</v>
      </c>
      <c r="F106" s="556">
        <v>2091.41</v>
      </c>
      <c r="G106" s="558" t="s">
        <v>1678</v>
      </c>
      <c r="H106" s="545" t="s">
        <v>310</v>
      </c>
      <c r="I106" s="612" t="s">
        <v>1050</v>
      </c>
      <c r="J106" s="545" t="s">
        <v>1051</v>
      </c>
      <c r="K106" s="545" t="s">
        <v>911</v>
      </c>
      <c r="L106" s="545" t="s">
        <v>990</v>
      </c>
      <c r="M106" s="545" t="s">
        <v>310</v>
      </c>
      <c r="N106" s="544">
        <v>44568</v>
      </c>
      <c r="O106" s="544" t="s">
        <v>400</v>
      </c>
      <c r="P106" s="268">
        <f t="shared" si="5"/>
        <v>1</v>
      </c>
      <c r="Q106" s="268">
        <f t="shared" si="6"/>
        <v>0</v>
      </c>
      <c r="R106" s="643" t="str">
        <f t="shared" si="7"/>
        <v>Gastos_com_Pessoal</v>
      </c>
      <c r="S106" s="605" t="s">
        <v>310</v>
      </c>
      <c r="T106" s="605" t="s">
        <v>310</v>
      </c>
      <c r="U106" s="623"/>
      <c r="V106" s="623"/>
      <c r="W106" s="623"/>
    </row>
    <row r="107" spans="1:23" ht="36" x14ac:dyDescent="0.2">
      <c r="A107" s="636">
        <f t="shared" si="4"/>
        <v>104</v>
      </c>
      <c r="B107" s="559">
        <v>44568</v>
      </c>
      <c r="C107" s="555">
        <v>44531</v>
      </c>
      <c r="D107" s="545" t="s">
        <v>182</v>
      </c>
      <c r="E107" s="545" t="s">
        <v>1</v>
      </c>
      <c r="F107" s="556">
        <v>2254.21</v>
      </c>
      <c r="G107" s="558" t="s">
        <v>1052</v>
      </c>
      <c r="H107" s="545" t="s">
        <v>310</v>
      </c>
      <c r="I107" s="612" t="s">
        <v>1053</v>
      </c>
      <c r="J107" s="545" t="s">
        <v>1054</v>
      </c>
      <c r="K107" s="545" t="s">
        <v>911</v>
      </c>
      <c r="L107" s="545" t="s">
        <v>990</v>
      </c>
      <c r="M107" s="545" t="s">
        <v>310</v>
      </c>
      <c r="N107" s="544">
        <v>44568</v>
      </c>
      <c r="O107" s="544" t="s">
        <v>400</v>
      </c>
      <c r="P107" s="268">
        <f t="shared" si="5"/>
        <v>1</v>
      </c>
      <c r="Q107" s="268">
        <f t="shared" si="6"/>
        <v>0</v>
      </c>
      <c r="R107" s="643" t="str">
        <f t="shared" si="7"/>
        <v>Gastos_com_Pessoal</v>
      </c>
      <c r="S107" s="605" t="s">
        <v>310</v>
      </c>
      <c r="T107" s="605" t="s">
        <v>310</v>
      </c>
      <c r="U107" s="623"/>
      <c r="V107" s="623"/>
      <c r="W107" s="623"/>
    </row>
    <row r="108" spans="1:23" ht="36" x14ac:dyDescent="0.2">
      <c r="A108" s="636">
        <f t="shared" si="4"/>
        <v>105</v>
      </c>
      <c r="B108" s="559">
        <v>44568</v>
      </c>
      <c r="C108" s="555">
        <v>44531</v>
      </c>
      <c r="D108" s="545" t="s">
        <v>182</v>
      </c>
      <c r="E108" s="545" t="s">
        <v>1</v>
      </c>
      <c r="F108" s="556">
        <v>1953.41</v>
      </c>
      <c r="G108" s="558" t="s">
        <v>1055</v>
      </c>
      <c r="H108" s="545" t="s">
        <v>310</v>
      </c>
      <c r="I108" s="612" t="s">
        <v>1056</v>
      </c>
      <c r="J108" s="545" t="s">
        <v>1051</v>
      </c>
      <c r="K108" s="545" t="s">
        <v>911</v>
      </c>
      <c r="L108" s="545" t="s">
        <v>990</v>
      </c>
      <c r="M108" s="545" t="s">
        <v>310</v>
      </c>
      <c r="N108" s="544">
        <v>44568</v>
      </c>
      <c r="O108" s="544" t="s">
        <v>400</v>
      </c>
      <c r="P108" s="268">
        <f t="shared" si="5"/>
        <v>1</v>
      </c>
      <c r="Q108" s="268">
        <f t="shared" si="6"/>
        <v>0</v>
      </c>
      <c r="R108" s="643" t="str">
        <f t="shared" si="7"/>
        <v>Gastos_com_Pessoal</v>
      </c>
      <c r="S108" s="605" t="s">
        <v>310</v>
      </c>
      <c r="T108" s="605" t="s">
        <v>310</v>
      </c>
      <c r="U108" s="623"/>
      <c r="V108" s="623"/>
      <c r="W108" s="623"/>
    </row>
    <row r="109" spans="1:23" ht="36" x14ac:dyDescent="0.2">
      <c r="A109" s="636">
        <f t="shared" si="4"/>
        <v>106</v>
      </c>
      <c r="B109" s="559">
        <v>44568</v>
      </c>
      <c r="C109" s="555">
        <v>44531</v>
      </c>
      <c r="D109" s="545" t="s">
        <v>182</v>
      </c>
      <c r="E109" s="545" t="s">
        <v>1</v>
      </c>
      <c r="F109" s="556">
        <v>1472.43</v>
      </c>
      <c r="G109" s="558" t="s">
        <v>1009</v>
      </c>
      <c r="H109" s="545" t="s">
        <v>310</v>
      </c>
      <c r="I109" s="612" t="s">
        <v>909</v>
      </c>
      <c r="J109" s="545" t="s">
        <v>910</v>
      </c>
      <c r="K109" s="545" t="s">
        <v>911</v>
      </c>
      <c r="L109" s="545" t="s">
        <v>990</v>
      </c>
      <c r="M109" s="545" t="s">
        <v>310</v>
      </c>
      <c r="N109" s="544">
        <v>44568</v>
      </c>
      <c r="O109" s="544" t="s">
        <v>400</v>
      </c>
      <c r="P109" s="268">
        <f t="shared" si="5"/>
        <v>1</v>
      </c>
      <c r="Q109" s="268">
        <f t="shared" si="6"/>
        <v>0</v>
      </c>
      <c r="R109" s="643" t="str">
        <f t="shared" si="7"/>
        <v>Gastos_com_Pessoal</v>
      </c>
      <c r="S109" s="605" t="s">
        <v>310</v>
      </c>
      <c r="T109" s="605" t="s">
        <v>310</v>
      </c>
      <c r="U109" s="623"/>
      <c r="V109" s="623"/>
      <c r="W109" s="623"/>
    </row>
    <row r="110" spans="1:23" ht="36" x14ac:dyDescent="0.2">
      <c r="A110" s="636">
        <f t="shared" si="4"/>
        <v>107</v>
      </c>
      <c r="B110" s="559">
        <v>44568</v>
      </c>
      <c r="C110" s="555">
        <v>44531</v>
      </c>
      <c r="D110" s="545" t="s">
        <v>182</v>
      </c>
      <c r="E110" s="545" t="s">
        <v>1</v>
      </c>
      <c r="F110" s="556">
        <v>2875.44</v>
      </c>
      <c r="G110" s="558" t="s">
        <v>1057</v>
      </c>
      <c r="H110" s="545" t="s">
        <v>310</v>
      </c>
      <c r="I110" s="612" t="s">
        <v>1058</v>
      </c>
      <c r="J110" s="545" t="s">
        <v>1059</v>
      </c>
      <c r="K110" s="545" t="s">
        <v>911</v>
      </c>
      <c r="L110" s="545" t="s">
        <v>990</v>
      </c>
      <c r="M110" s="545" t="s">
        <v>310</v>
      </c>
      <c r="N110" s="544">
        <v>44568</v>
      </c>
      <c r="O110" s="544" t="s">
        <v>400</v>
      </c>
      <c r="P110" s="268">
        <f t="shared" si="5"/>
        <v>1</v>
      </c>
      <c r="Q110" s="268">
        <f t="shared" si="6"/>
        <v>0</v>
      </c>
      <c r="R110" s="643" t="str">
        <f t="shared" si="7"/>
        <v>Gastos_com_Pessoal</v>
      </c>
      <c r="S110" s="605" t="s">
        <v>310</v>
      </c>
      <c r="T110" s="605" t="s">
        <v>310</v>
      </c>
      <c r="U110" s="623"/>
      <c r="V110" s="623"/>
      <c r="W110" s="623"/>
    </row>
    <row r="111" spans="1:23" ht="36" x14ac:dyDescent="0.2">
      <c r="A111" s="636">
        <f t="shared" si="4"/>
        <v>108</v>
      </c>
      <c r="B111" s="559">
        <v>44568</v>
      </c>
      <c r="C111" s="555">
        <v>44531</v>
      </c>
      <c r="D111" s="545" t="s">
        <v>182</v>
      </c>
      <c r="E111" s="545" t="s">
        <v>1</v>
      </c>
      <c r="F111" s="556">
        <v>2073.4299999999998</v>
      </c>
      <c r="G111" s="558" t="s">
        <v>1060</v>
      </c>
      <c r="H111" s="545" t="s">
        <v>310</v>
      </c>
      <c r="I111" s="612" t="s">
        <v>1061</v>
      </c>
      <c r="J111" s="545" t="s">
        <v>1062</v>
      </c>
      <c r="K111" s="545" t="s">
        <v>911</v>
      </c>
      <c r="L111" s="545" t="s">
        <v>990</v>
      </c>
      <c r="M111" s="545" t="s">
        <v>310</v>
      </c>
      <c r="N111" s="544">
        <v>44568</v>
      </c>
      <c r="O111" s="544" t="s">
        <v>400</v>
      </c>
      <c r="P111" s="268">
        <f t="shared" si="5"/>
        <v>1</v>
      </c>
      <c r="Q111" s="268">
        <f t="shared" si="6"/>
        <v>0</v>
      </c>
      <c r="R111" s="643" t="str">
        <f t="shared" si="7"/>
        <v>Gastos_com_Pessoal</v>
      </c>
      <c r="S111" s="605" t="s">
        <v>310</v>
      </c>
      <c r="T111" s="605" t="s">
        <v>310</v>
      </c>
      <c r="U111" s="623"/>
      <c r="V111" s="623"/>
      <c r="W111" s="623"/>
    </row>
    <row r="112" spans="1:23" ht="36" x14ac:dyDescent="0.2">
      <c r="A112" s="636">
        <f t="shared" si="4"/>
        <v>109</v>
      </c>
      <c r="B112" s="559">
        <v>44568</v>
      </c>
      <c r="C112" s="555">
        <v>44531</v>
      </c>
      <c r="D112" s="545" t="s">
        <v>182</v>
      </c>
      <c r="E112" s="545" t="s">
        <v>1</v>
      </c>
      <c r="F112" s="556">
        <v>1935.43</v>
      </c>
      <c r="G112" s="558" t="s">
        <v>1060</v>
      </c>
      <c r="H112" s="545" t="s">
        <v>310</v>
      </c>
      <c r="I112" s="612" t="s">
        <v>1063</v>
      </c>
      <c r="J112" s="545" t="s">
        <v>1064</v>
      </c>
      <c r="K112" s="545" t="s">
        <v>911</v>
      </c>
      <c r="L112" s="545" t="s">
        <v>990</v>
      </c>
      <c r="M112" s="545" t="s">
        <v>310</v>
      </c>
      <c r="N112" s="544">
        <v>44568</v>
      </c>
      <c r="O112" s="544" t="s">
        <v>400</v>
      </c>
      <c r="P112" s="268">
        <f t="shared" si="5"/>
        <v>1</v>
      </c>
      <c r="Q112" s="268">
        <f t="shared" si="6"/>
        <v>0</v>
      </c>
      <c r="R112" s="643" t="str">
        <f t="shared" si="7"/>
        <v>Gastos_com_Pessoal</v>
      </c>
      <c r="S112" s="605" t="s">
        <v>310</v>
      </c>
      <c r="T112" s="605" t="s">
        <v>310</v>
      </c>
      <c r="U112" s="623"/>
      <c r="V112" s="623"/>
      <c r="W112" s="623"/>
    </row>
    <row r="113" spans="1:23" ht="36" x14ac:dyDescent="0.2">
      <c r="A113" s="636">
        <f t="shared" si="4"/>
        <v>110</v>
      </c>
      <c r="B113" s="559">
        <v>44568</v>
      </c>
      <c r="C113" s="555">
        <v>44531</v>
      </c>
      <c r="D113" s="545" t="s">
        <v>182</v>
      </c>
      <c r="E113" s="545" t="s">
        <v>1</v>
      </c>
      <c r="F113" s="556">
        <v>3182.61</v>
      </c>
      <c r="G113" s="558" t="s">
        <v>1065</v>
      </c>
      <c r="H113" s="545" t="s">
        <v>310</v>
      </c>
      <c r="I113" s="612" t="s">
        <v>1066</v>
      </c>
      <c r="J113" s="545" t="s">
        <v>1067</v>
      </c>
      <c r="K113" s="545" t="s">
        <v>911</v>
      </c>
      <c r="L113" s="545" t="s">
        <v>990</v>
      </c>
      <c r="M113" s="545" t="s">
        <v>310</v>
      </c>
      <c r="N113" s="544">
        <v>44568</v>
      </c>
      <c r="O113" s="544" t="s">
        <v>400</v>
      </c>
      <c r="P113" s="268">
        <f t="shared" si="5"/>
        <v>1</v>
      </c>
      <c r="Q113" s="268">
        <f t="shared" si="6"/>
        <v>0</v>
      </c>
      <c r="R113" s="643" t="str">
        <f t="shared" si="7"/>
        <v>Gastos_com_Pessoal</v>
      </c>
      <c r="S113" s="605" t="s">
        <v>310</v>
      </c>
      <c r="T113" s="605" t="s">
        <v>310</v>
      </c>
      <c r="U113" s="623"/>
      <c r="V113" s="623"/>
      <c r="W113" s="623"/>
    </row>
    <row r="114" spans="1:23" ht="36" x14ac:dyDescent="0.2">
      <c r="A114" s="636">
        <f t="shared" si="4"/>
        <v>111</v>
      </c>
      <c r="B114" s="559">
        <v>44568</v>
      </c>
      <c r="C114" s="555">
        <v>44531</v>
      </c>
      <c r="D114" s="545" t="s">
        <v>182</v>
      </c>
      <c r="E114" s="545" t="s">
        <v>1</v>
      </c>
      <c r="F114" s="556">
        <v>2073.4299999999998</v>
      </c>
      <c r="G114" s="558" t="s">
        <v>991</v>
      </c>
      <c r="H114" s="545" t="s">
        <v>310</v>
      </c>
      <c r="I114" s="612" t="s">
        <v>1068</v>
      </c>
      <c r="J114" s="545" t="s">
        <v>1069</v>
      </c>
      <c r="K114" s="545" t="s">
        <v>911</v>
      </c>
      <c r="L114" s="566" t="s">
        <v>990</v>
      </c>
      <c r="M114" s="568" t="s">
        <v>310</v>
      </c>
      <c r="N114" s="588">
        <v>44568</v>
      </c>
      <c r="O114" s="544" t="s">
        <v>400</v>
      </c>
      <c r="P114" s="268">
        <f t="shared" si="5"/>
        <v>1</v>
      </c>
      <c r="Q114" s="268">
        <f t="shared" si="6"/>
        <v>0</v>
      </c>
      <c r="R114" s="643" t="str">
        <f t="shared" si="7"/>
        <v>Gastos_com_Pessoal</v>
      </c>
      <c r="S114" s="605" t="s">
        <v>310</v>
      </c>
      <c r="T114" s="605" t="s">
        <v>310</v>
      </c>
      <c r="U114" s="623"/>
      <c r="V114" s="623"/>
      <c r="W114" s="623"/>
    </row>
    <row r="115" spans="1:23" ht="36" x14ac:dyDescent="0.2">
      <c r="A115" s="636">
        <f t="shared" si="4"/>
        <v>112</v>
      </c>
      <c r="B115" s="559">
        <v>44568</v>
      </c>
      <c r="C115" s="555">
        <v>44531</v>
      </c>
      <c r="D115" s="545" t="s">
        <v>182</v>
      </c>
      <c r="E115" s="545" t="s">
        <v>1</v>
      </c>
      <c r="F115" s="556">
        <v>10776.92</v>
      </c>
      <c r="G115" s="558" t="s">
        <v>1070</v>
      </c>
      <c r="H115" s="545" t="s">
        <v>310</v>
      </c>
      <c r="I115" s="612" t="s">
        <v>1071</v>
      </c>
      <c r="J115" s="545" t="s">
        <v>1072</v>
      </c>
      <c r="K115" s="545" t="s">
        <v>911</v>
      </c>
      <c r="L115" s="545" t="s">
        <v>990</v>
      </c>
      <c r="M115" s="545" t="s">
        <v>310</v>
      </c>
      <c r="N115" s="544">
        <v>44568</v>
      </c>
      <c r="O115" s="544" t="s">
        <v>400</v>
      </c>
      <c r="P115" s="268">
        <f t="shared" si="5"/>
        <v>1</v>
      </c>
      <c r="Q115" s="268">
        <f t="shared" si="6"/>
        <v>0</v>
      </c>
      <c r="R115" s="643" t="str">
        <f t="shared" si="7"/>
        <v>Gastos_com_Pessoal</v>
      </c>
      <c r="S115" s="605" t="s">
        <v>310</v>
      </c>
      <c r="T115" s="605" t="s">
        <v>310</v>
      </c>
      <c r="U115" s="623"/>
      <c r="V115" s="623"/>
      <c r="W115" s="623"/>
    </row>
    <row r="116" spans="1:23" ht="36" x14ac:dyDescent="0.2">
      <c r="A116" s="636">
        <f t="shared" si="4"/>
        <v>113</v>
      </c>
      <c r="B116" s="559">
        <v>44568</v>
      </c>
      <c r="C116" s="555">
        <v>44531</v>
      </c>
      <c r="D116" s="545" t="s">
        <v>182</v>
      </c>
      <c r="E116" s="545" t="s">
        <v>1</v>
      </c>
      <c r="F116" s="556">
        <v>2091.41</v>
      </c>
      <c r="G116" s="558" t="s">
        <v>991</v>
      </c>
      <c r="H116" s="545" t="s">
        <v>310</v>
      </c>
      <c r="I116" s="612" t="s">
        <v>1073</v>
      </c>
      <c r="J116" s="545" t="s">
        <v>1074</v>
      </c>
      <c r="K116" s="545" t="s">
        <v>911</v>
      </c>
      <c r="L116" s="545" t="s">
        <v>990</v>
      </c>
      <c r="M116" s="545" t="s">
        <v>310</v>
      </c>
      <c r="N116" s="544">
        <v>44568</v>
      </c>
      <c r="O116" s="544" t="s">
        <v>400</v>
      </c>
      <c r="P116" s="268">
        <f t="shared" si="5"/>
        <v>1</v>
      </c>
      <c r="Q116" s="268">
        <f t="shared" si="6"/>
        <v>0</v>
      </c>
      <c r="R116" s="643" t="str">
        <f t="shared" si="7"/>
        <v>Gastos_com_Pessoal</v>
      </c>
      <c r="S116" s="605" t="s">
        <v>310</v>
      </c>
      <c r="T116" s="605" t="s">
        <v>310</v>
      </c>
      <c r="U116" s="623"/>
      <c r="V116" s="623"/>
      <c r="W116" s="623"/>
    </row>
    <row r="117" spans="1:23" ht="36" x14ac:dyDescent="0.2">
      <c r="A117" s="636">
        <f t="shared" si="4"/>
        <v>114</v>
      </c>
      <c r="B117" s="559">
        <v>44568</v>
      </c>
      <c r="C117" s="555">
        <v>44531</v>
      </c>
      <c r="D117" s="545" t="s">
        <v>182</v>
      </c>
      <c r="E117" s="545" t="s">
        <v>1</v>
      </c>
      <c r="F117" s="556">
        <v>2106.61</v>
      </c>
      <c r="G117" s="558" t="s">
        <v>1012</v>
      </c>
      <c r="H117" s="545" t="s">
        <v>310</v>
      </c>
      <c r="I117" s="612" t="s">
        <v>1075</v>
      </c>
      <c r="J117" s="545" t="s">
        <v>1076</v>
      </c>
      <c r="K117" s="545" t="s">
        <v>911</v>
      </c>
      <c r="L117" s="545" t="s">
        <v>990</v>
      </c>
      <c r="M117" s="545" t="s">
        <v>310</v>
      </c>
      <c r="N117" s="544">
        <v>44568</v>
      </c>
      <c r="O117" s="544" t="s">
        <v>400</v>
      </c>
      <c r="P117" s="268">
        <f t="shared" si="5"/>
        <v>1</v>
      </c>
      <c r="Q117" s="268">
        <f t="shared" si="6"/>
        <v>0</v>
      </c>
      <c r="R117" s="643" t="str">
        <f t="shared" si="7"/>
        <v>Gastos_com_Pessoal</v>
      </c>
      <c r="S117" s="605" t="s">
        <v>310</v>
      </c>
      <c r="T117" s="605" t="s">
        <v>310</v>
      </c>
      <c r="U117" s="623"/>
      <c r="V117" s="623"/>
      <c r="W117" s="623"/>
    </row>
    <row r="118" spans="1:23" ht="36" x14ac:dyDescent="0.2">
      <c r="A118" s="636">
        <f t="shared" si="4"/>
        <v>115</v>
      </c>
      <c r="B118" s="559">
        <v>44568</v>
      </c>
      <c r="C118" s="555">
        <v>44531</v>
      </c>
      <c r="D118" s="545" t="s">
        <v>182</v>
      </c>
      <c r="E118" s="545" t="s">
        <v>1</v>
      </c>
      <c r="F118" s="556">
        <v>2845.13</v>
      </c>
      <c r="G118" s="558" t="s">
        <v>1037</v>
      </c>
      <c r="H118" s="545" t="s">
        <v>310</v>
      </c>
      <c r="I118" s="612" t="s">
        <v>1077</v>
      </c>
      <c r="J118" s="545" t="s">
        <v>1078</v>
      </c>
      <c r="K118" s="545" t="s">
        <v>911</v>
      </c>
      <c r="L118" s="545" t="s">
        <v>990</v>
      </c>
      <c r="M118" s="545" t="s">
        <v>310</v>
      </c>
      <c r="N118" s="544">
        <v>44568</v>
      </c>
      <c r="O118" s="544" t="s">
        <v>400</v>
      </c>
      <c r="P118" s="268">
        <f t="shared" si="5"/>
        <v>1</v>
      </c>
      <c r="Q118" s="268">
        <f t="shared" si="6"/>
        <v>0</v>
      </c>
      <c r="R118" s="643" t="str">
        <f t="shared" si="7"/>
        <v>Gastos_com_Pessoal</v>
      </c>
      <c r="S118" s="605" t="s">
        <v>310</v>
      </c>
      <c r="T118" s="605" t="s">
        <v>310</v>
      </c>
      <c r="U118" s="623"/>
      <c r="V118" s="623"/>
      <c r="W118" s="623"/>
    </row>
    <row r="119" spans="1:23" ht="36" x14ac:dyDescent="0.2">
      <c r="A119" s="636">
        <f t="shared" si="4"/>
        <v>116</v>
      </c>
      <c r="B119" s="559">
        <v>44568</v>
      </c>
      <c r="C119" s="555">
        <v>44531</v>
      </c>
      <c r="D119" s="545" t="s">
        <v>182</v>
      </c>
      <c r="E119" s="545" t="s">
        <v>1</v>
      </c>
      <c r="F119" s="567">
        <v>2010.06</v>
      </c>
      <c r="G119" s="573" t="s">
        <v>1012</v>
      </c>
      <c r="H119" s="545" t="s">
        <v>310</v>
      </c>
      <c r="I119" s="613" t="s">
        <v>1267</v>
      </c>
      <c r="J119" s="566" t="s">
        <v>1268</v>
      </c>
      <c r="K119" s="545" t="s">
        <v>911</v>
      </c>
      <c r="L119" s="566" t="s">
        <v>990</v>
      </c>
      <c r="M119" s="545" t="s">
        <v>310</v>
      </c>
      <c r="N119" s="544">
        <v>44568</v>
      </c>
      <c r="O119" s="544" t="s">
        <v>400</v>
      </c>
      <c r="P119" s="268">
        <f t="shared" si="5"/>
        <v>1</v>
      </c>
      <c r="Q119" s="268">
        <f t="shared" si="6"/>
        <v>0</v>
      </c>
      <c r="R119" s="643" t="str">
        <f t="shared" si="7"/>
        <v>Gastos_com_Pessoal</v>
      </c>
      <c r="S119" s="605" t="s">
        <v>310</v>
      </c>
      <c r="T119" s="605" t="s">
        <v>310</v>
      </c>
      <c r="U119" s="623"/>
      <c r="V119" s="623"/>
      <c r="W119" s="623"/>
    </row>
    <row r="120" spans="1:23" ht="36" x14ac:dyDescent="0.2">
      <c r="A120" s="636">
        <f t="shared" si="4"/>
        <v>117</v>
      </c>
      <c r="B120" s="559">
        <v>44568</v>
      </c>
      <c r="C120" s="555">
        <v>44531</v>
      </c>
      <c r="D120" s="545" t="s">
        <v>182</v>
      </c>
      <c r="E120" s="545" t="s">
        <v>1</v>
      </c>
      <c r="F120" s="556">
        <v>2836.57</v>
      </c>
      <c r="G120" s="573" t="s">
        <v>1308</v>
      </c>
      <c r="H120" s="545" t="s">
        <v>310</v>
      </c>
      <c r="I120" s="612" t="s">
        <v>1269</v>
      </c>
      <c r="J120" s="545" t="s">
        <v>1270</v>
      </c>
      <c r="K120" s="545" t="s">
        <v>911</v>
      </c>
      <c r="L120" s="545" t="s">
        <v>990</v>
      </c>
      <c r="M120" s="545" t="s">
        <v>310</v>
      </c>
      <c r="N120" s="544">
        <v>44568</v>
      </c>
      <c r="O120" s="544" t="s">
        <v>400</v>
      </c>
      <c r="P120" s="268">
        <f t="shared" si="5"/>
        <v>1</v>
      </c>
      <c r="Q120" s="268">
        <f t="shared" si="6"/>
        <v>0</v>
      </c>
      <c r="R120" s="643" t="str">
        <f t="shared" si="7"/>
        <v>Gastos_com_Pessoal</v>
      </c>
      <c r="S120" s="605" t="s">
        <v>310</v>
      </c>
      <c r="T120" s="605" t="s">
        <v>310</v>
      </c>
      <c r="U120" s="623"/>
      <c r="V120" s="623"/>
      <c r="W120" s="623"/>
    </row>
    <row r="121" spans="1:23" ht="36" x14ac:dyDescent="0.2">
      <c r="A121" s="636">
        <f t="shared" si="4"/>
        <v>118</v>
      </c>
      <c r="B121" s="559">
        <v>44568</v>
      </c>
      <c r="C121" s="555">
        <v>44531</v>
      </c>
      <c r="D121" s="545" t="s">
        <v>182</v>
      </c>
      <c r="E121" s="545" t="s">
        <v>1</v>
      </c>
      <c r="F121" s="556">
        <v>1935.43</v>
      </c>
      <c r="G121" s="573" t="s">
        <v>991</v>
      </c>
      <c r="H121" s="545" t="s">
        <v>310</v>
      </c>
      <c r="I121" s="612" t="s">
        <v>1271</v>
      </c>
      <c r="J121" s="545" t="s">
        <v>1272</v>
      </c>
      <c r="K121" s="545" t="s">
        <v>911</v>
      </c>
      <c r="L121" s="545" t="s">
        <v>990</v>
      </c>
      <c r="M121" s="545" t="s">
        <v>310</v>
      </c>
      <c r="N121" s="544">
        <v>44568</v>
      </c>
      <c r="O121" s="544" t="s">
        <v>400</v>
      </c>
      <c r="P121" s="268">
        <f t="shared" si="5"/>
        <v>1</v>
      </c>
      <c r="Q121" s="268">
        <f t="shared" si="6"/>
        <v>0</v>
      </c>
      <c r="R121" s="643" t="str">
        <f t="shared" si="7"/>
        <v>Gastos_com_Pessoal</v>
      </c>
      <c r="S121" s="605" t="s">
        <v>310</v>
      </c>
      <c r="T121" s="605" t="s">
        <v>310</v>
      </c>
      <c r="U121" s="623"/>
      <c r="V121" s="623"/>
      <c r="W121" s="623"/>
    </row>
    <row r="122" spans="1:23" ht="36" x14ac:dyDescent="0.2">
      <c r="A122" s="636">
        <f t="shared" si="4"/>
        <v>119</v>
      </c>
      <c r="B122" s="559">
        <v>44568</v>
      </c>
      <c r="C122" s="555">
        <v>44531</v>
      </c>
      <c r="D122" s="545" t="s">
        <v>182</v>
      </c>
      <c r="E122" s="545" t="s">
        <v>1</v>
      </c>
      <c r="F122" s="556">
        <v>1869.61</v>
      </c>
      <c r="G122" s="573" t="s">
        <v>991</v>
      </c>
      <c r="H122" s="545" t="s">
        <v>310</v>
      </c>
      <c r="I122" s="612" t="s">
        <v>1273</v>
      </c>
      <c r="J122" s="545" t="s">
        <v>1274</v>
      </c>
      <c r="K122" s="545" t="s">
        <v>911</v>
      </c>
      <c r="L122" s="545" t="s">
        <v>990</v>
      </c>
      <c r="M122" s="545" t="s">
        <v>310</v>
      </c>
      <c r="N122" s="544">
        <v>44568</v>
      </c>
      <c r="O122" s="544" t="s">
        <v>400</v>
      </c>
      <c r="P122" s="268">
        <f t="shared" si="5"/>
        <v>1</v>
      </c>
      <c r="Q122" s="268">
        <f t="shared" si="6"/>
        <v>0</v>
      </c>
      <c r="R122" s="643" t="str">
        <f t="shared" si="7"/>
        <v>Gastos_com_Pessoal</v>
      </c>
      <c r="S122" s="605" t="s">
        <v>310</v>
      </c>
      <c r="T122" s="605" t="s">
        <v>310</v>
      </c>
      <c r="U122" s="623"/>
      <c r="V122" s="623"/>
      <c r="W122" s="623"/>
    </row>
    <row r="123" spans="1:23" ht="36" x14ac:dyDescent="0.2">
      <c r="A123" s="636">
        <f t="shared" si="4"/>
        <v>120</v>
      </c>
      <c r="B123" s="559">
        <v>44568</v>
      </c>
      <c r="C123" s="555">
        <v>44531</v>
      </c>
      <c r="D123" s="545" t="s">
        <v>182</v>
      </c>
      <c r="E123" s="545" t="s">
        <v>1</v>
      </c>
      <c r="F123" s="556">
        <v>1935.43</v>
      </c>
      <c r="G123" s="573" t="s">
        <v>991</v>
      </c>
      <c r="H123" s="545" t="s">
        <v>310</v>
      </c>
      <c r="I123" s="612" t="s">
        <v>1275</v>
      </c>
      <c r="J123" s="545" t="s">
        <v>1276</v>
      </c>
      <c r="K123" s="545" t="s">
        <v>911</v>
      </c>
      <c r="L123" s="545" t="s">
        <v>990</v>
      </c>
      <c r="M123" s="545" t="s">
        <v>310</v>
      </c>
      <c r="N123" s="544">
        <v>44568</v>
      </c>
      <c r="O123" s="544" t="s">
        <v>400</v>
      </c>
      <c r="P123" s="268">
        <f t="shared" si="5"/>
        <v>1</v>
      </c>
      <c r="Q123" s="268">
        <f t="shared" si="6"/>
        <v>0</v>
      </c>
      <c r="R123" s="643" t="str">
        <f t="shared" si="7"/>
        <v>Gastos_com_Pessoal</v>
      </c>
      <c r="S123" s="605" t="s">
        <v>310</v>
      </c>
      <c r="T123" s="605" t="s">
        <v>310</v>
      </c>
      <c r="U123" s="623"/>
      <c r="V123" s="623"/>
      <c r="W123" s="623"/>
    </row>
    <row r="124" spans="1:23" s="372" customFormat="1" ht="36" x14ac:dyDescent="0.2">
      <c r="A124" s="636">
        <f t="shared" si="4"/>
        <v>121</v>
      </c>
      <c r="B124" s="559">
        <v>44568</v>
      </c>
      <c r="C124" s="555">
        <v>44531</v>
      </c>
      <c r="D124" s="545" t="s">
        <v>182</v>
      </c>
      <c r="E124" s="545" t="s">
        <v>1</v>
      </c>
      <c r="F124" s="556">
        <v>1953.41</v>
      </c>
      <c r="G124" s="573" t="s">
        <v>991</v>
      </c>
      <c r="H124" s="545" t="s">
        <v>310</v>
      </c>
      <c r="I124" s="612" t="s">
        <v>1277</v>
      </c>
      <c r="J124" s="545" t="s">
        <v>1278</v>
      </c>
      <c r="K124" s="545" t="s">
        <v>911</v>
      </c>
      <c r="L124" s="545" t="s">
        <v>990</v>
      </c>
      <c r="M124" s="545" t="s">
        <v>310</v>
      </c>
      <c r="N124" s="544">
        <v>44568</v>
      </c>
      <c r="O124" s="544" t="s">
        <v>400</v>
      </c>
      <c r="P124" s="268">
        <f t="shared" si="5"/>
        <v>1</v>
      </c>
      <c r="Q124" s="268">
        <f t="shared" si="6"/>
        <v>0</v>
      </c>
      <c r="R124" s="643" t="str">
        <f t="shared" si="7"/>
        <v>Gastos_com_Pessoal</v>
      </c>
      <c r="S124" s="605" t="s">
        <v>310</v>
      </c>
      <c r="T124" s="605" t="s">
        <v>310</v>
      </c>
      <c r="U124" s="623"/>
      <c r="V124" s="623"/>
      <c r="W124" s="623"/>
    </row>
    <row r="125" spans="1:23" ht="36" x14ac:dyDescent="0.2">
      <c r="A125" s="636">
        <f t="shared" si="4"/>
        <v>122</v>
      </c>
      <c r="B125" s="559">
        <v>44568</v>
      </c>
      <c r="C125" s="555">
        <v>44531</v>
      </c>
      <c r="D125" s="545" t="s">
        <v>182</v>
      </c>
      <c r="E125" s="545" t="s">
        <v>1</v>
      </c>
      <c r="F125" s="556">
        <v>2836.57</v>
      </c>
      <c r="G125" s="573" t="s">
        <v>1309</v>
      </c>
      <c r="H125" s="545" t="s">
        <v>310</v>
      </c>
      <c r="I125" s="612" t="s">
        <v>1279</v>
      </c>
      <c r="J125" s="545" t="s">
        <v>1280</v>
      </c>
      <c r="K125" s="545" t="s">
        <v>911</v>
      </c>
      <c r="L125" s="545" t="s">
        <v>990</v>
      </c>
      <c r="M125" s="545" t="s">
        <v>310</v>
      </c>
      <c r="N125" s="544">
        <v>44568</v>
      </c>
      <c r="O125" s="544" t="s">
        <v>400</v>
      </c>
      <c r="P125" s="268">
        <f t="shared" si="5"/>
        <v>1</v>
      </c>
      <c r="Q125" s="268">
        <f t="shared" si="6"/>
        <v>0</v>
      </c>
      <c r="R125" s="643" t="str">
        <f t="shared" si="7"/>
        <v>Gastos_com_Pessoal</v>
      </c>
      <c r="S125" s="605" t="s">
        <v>310</v>
      </c>
      <c r="T125" s="605" t="s">
        <v>310</v>
      </c>
      <c r="U125" s="623"/>
      <c r="V125" s="623"/>
      <c r="W125" s="623"/>
    </row>
    <row r="126" spans="1:23" ht="36" x14ac:dyDescent="0.2">
      <c r="A126" s="636">
        <f t="shared" si="4"/>
        <v>123</v>
      </c>
      <c r="B126" s="559">
        <v>44568</v>
      </c>
      <c r="C126" s="555">
        <v>44531</v>
      </c>
      <c r="D126" s="545" t="s">
        <v>182</v>
      </c>
      <c r="E126" s="545" t="s">
        <v>1</v>
      </c>
      <c r="F126" s="567">
        <v>2788.66</v>
      </c>
      <c r="G126" s="573" t="s">
        <v>1037</v>
      </c>
      <c r="H126" s="545" t="s">
        <v>310</v>
      </c>
      <c r="I126" s="613" t="s">
        <v>1281</v>
      </c>
      <c r="J126" s="566" t="s">
        <v>1014</v>
      </c>
      <c r="K126" s="545" t="s">
        <v>911</v>
      </c>
      <c r="L126" s="566" t="s">
        <v>990</v>
      </c>
      <c r="M126" s="545" t="s">
        <v>310</v>
      </c>
      <c r="N126" s="544">
        <v>44568</v>
      </c>
      <c r="O126" s="544" t="s">
        <v>400</v>
      </c>
      <c r="P126" s="268">
        <f t="shared" si="5"/>
        <v>1</v>
      </c>
      <c r="Q126" s="268">
        <f t="shared" si="6"/>
        <v>0</v>
      </c>
      <c r="R126" s="643" t="str">
        <f t="shared" si="7"/>
        <v>Gastos_com_Pessoal</v>
      </c>
      <c r="S126" s="605" t="s">
        <v>310</v>
      </c>
      <c r="T126" s="605" t="s">
        <v>310</v>
      </c>
      <c r="U126" s="623"/>
      <c r="V126" s="623"/>
      <c r="W126" s="623"/>
    </row>
    <row r="127" spans="1:23" ht="36" x14ac:dyDescent="0.2">
      <c r="A127" s="636">
        <f t="shared" si="4"/>
        <v>124</v>
      </c>
      <c r="B127" s="559">
        <v>44568</v>
      </c>
      <c r="C127" s="555">
        <v>44531</v>
      </c>
      <c r="D127" s="545" t="s">
        <v>182</v>
      </c>
      <c r="E127" s="545" t="s">
        <v>1</v>
      </c>
      <c r="F127" s="556">
        <v>2091.41</v>
      </c>
      <c r="G127" s="573" t="s">
        <v>1049</v>
      </c>
      <c r="H127" s="545" t="s">
        <v>310</v>
      </c>
      <c r="I127" s="612" t="s">
        <v>1282</v>
      </c>
      <c r="J127" s="545" t="s">
        <v>1283</v>
      </c>
      <c r="K127" s="545" t="s">
        <v>911</v>
      </c>
      <c r="L127" s="545" t="s">
        <v>990</v>
      </c>
      <c r="M127" s="545" t="s">
        <v>310</v>
      </c>
      <c r="N127" s="544">
        <v>44568</v>
      </c>
      <c r="O127" s="544" t="s">
        <v>400</v>
      </c>
      <c r="P127" s="268">
        <f t="shared" si="5"/>
        <v>1</v>
      </c>
      <c r="Q127" s="268">
        <f t="shared" si="6"/>
        <v>0</v>
      </c>
      <c r="R127" s="643" t="str">
        <f t="shared" si="7"/>
        <v>Gastos_com_Pessoal</v>
      </c>
      <c r="S127" s="605" t="s">
        <v>310</v>
      </c>
      <c r="T127" s="605" t="s">
        <v>310</v>
      </c>
      <c r="U127" s="623"/>
      <c r="V127" s="623"/>
      <c r="W127" s="623"/>
    </row>
    <row r="128" spans="1:23" ht="36" x14ac:dyDescent="0.2">
      <c r="A128" s="636">
        <f t="shared" si="4"/>
        <v>125</v>
      </c>
      <c r="B128" s="559">
        <v>44568</v>
      </c>
      <c r="C128" s="555">
        <v>44531</v>
      </c>
      <c r="D128" s="545" t="s">
        <v>182</v>
      </c>
      <c r="E128" s="545" t="s">
        <v>1</v>
      </c>
      <c r="F128" s="567">
        <v>2812.29</v>
      </c>
      <c r="G128" s="573" t="s">
        <v>1057</v>
      </c>
      <c r="H128" s="545" t="s">
        <v>310</v>
      </c>
      <c r="I128" s="613" t="s">
        <v>1284</v>
      </c>
      <c r="J128" s="566" t="s">
        <v>1285</v>
      </c>
      <c r="K128" s="545" t="s">
        <v>911</v>
      </c>
      <c r="L128" s="566" t="s">
        <v>990</v>
      </c>
      <c r="M128" s="545" t="s">
        <v>310</v>
      </c>
      <c r="N128" s="544">
        <v>44568</v>
      </c>
      <c r="O128" s="544" t="s">
        <v>400</v>
      </c>
      <c r="P128" s="268">
        <f t="shared" si="5"/>
        <v>1</v>
      </c>
      <c r="Q128" s="268">
        <f t="shared" si="6"/>
        <v>0</v>
      </c>
      <c r="R128" s="643" t="str">
        <f t="shared" si="7"/>
        <v>Gastos_com_Pessoal</v>
      </c>
      <c r="S128" s="605" t="s">
        <v>310</v>
      </c>
      <c r="T128" s="605" t="s">
        <v>310</v>
      </c>
      <c r="U128" s="623"/>
      <c r="V128" s="623"/>
      <c r="W128" s="623"/>
    </row>
    <row r="129" spans="1:23" ht="36" x14ac:dyDescent="0.2">
      <c r="A129" s="636">
        <f t="shared" si="4"/>
        <v>126</v>
      </c>
      <c r="B129" s="559">
        <v>44568</v>
      </c>
      <c r="C129" s="555">
        <v>44531</v>
      </c>
      <c r="D129" s="545" t="s">
        <v>182</v>
      </c>
      <c r="E129" s="545" t="s">
        <v>1</v>
      </c>
      <c r="F129" s="556">
        <v>2875.44</v>
      </c>
      <c r="G129" s="573" t="s">
        <v>1057</v>
      </c>
      <c r="H129" s="545" t="s">
        <v>310</v>
      </c>
      <c r="I129" s="612" t="s">
        <v>1286</v>
      </c>
      <c r="J129" s="545" t="s">
        <v>1287</v>
      </c>
      <c r="K129" s="545" t="s">
        <v>911</v>
      </c>
      <c r="L129" s="545" t="s">
        <v>990</v>
      </c>
      <c r="M129" s="545" t="s">
        <v>310</v>
      </c>
      <c r="N129" s="544">
        <v>44568</v>
      </c>
      <c r="O129" s="544" t="s">
        <v>400</v>
      </c>
      <c r="P129" s="268">
        <f t="shared" si="5"/>
        <v>1</v>
      </c>
      <c r="Q129" s="268">
        <f t="shared" si="6"/>
        <v>0</v>
      </c>
      <c r="R129" s="643" t="str">
        <f t="shared" si="7"/>
        <v>Gastos_com_Pessoal</v>
      </c>
      <c r="S129" s="605" t="s">
        <v>310</v>
      </c>
      <c r="T129" s="605" t="s">
        <v>310</v>
      </c>
      <c r="U129" s="623"/>
      <c r="V129" s="623"/>
      <c r="W129" s="623"/>
    </row>
    <row r="130" spans="1:23" ht="36" x14ac:dyDescent="0.2">
      <c r="A130" s="636">
        <f t="shared" si="4"/>
        <v>127</v>
      </c>
      <c r="B130" s="559">
        <v>44568</v>
      </c>
      <c r="C130" s="555">
        <v>44531</v>
      </c>
      <c r="D130" s="545" t="s">
        <v>182</v>
      </c>
      <c r="E130" s="545" t="s">
        <v>1</v>
      </c>
      <c r="F130" s="556">
        <v>2677.44</v>
      </c>
      <c r="G130" s="573" t="s">
        <v>1057</v>
      </c>
      <c r="H130" s="545" t="s">
        <v>310</v>
      </c>
      <c r="I130" s="612" t="s">
        <v>1288</v>
      </c>
      <c r="J130" s="545" t="s">
        <v>1289</v>
      </c>
      <c r="K130" s="545" t="s">
        <v>911</v>
      </c>
      <c r="L130" s="545" t="s">
        <v>990</v>
      </c>
      <c r="M130" s="545" t="s">
        <v>310</v>
      </c>
      <c r="N130" s="544">
        <v>44568</v>
      </c>
      <c r="O130" s="544" t="s">
        <v>400</v>
      </c>
      <c r="P130" s="268">
        <f t="shared" si="5"/>
        <v>1</v>
      </c>
      <c r="Q130" s="268">
        <f t="shared" si="6"/>
        <v>0</v>
      </c>
      <c r="R130" s="643" t="str">
        <f t="shared" si="7"/>
        <v>Gastos_com_Pessoal</v>
      </c>
      <c r="S130" s="605" t="s">
        <v>310</v>
      </c>
      <c r="T130" s="605" t="s">
        <v>310</v>
      </c>
      <c r="U130" s="623"/>
      <c r="V130" s="623"/>
      <c r="W130" s="623"/>
    </row>
    <row r="131" spans="1:23" ht="36" x14ac:dyDescent="0.2">
      <c r="A131" s="636">
        <f t="shared" si="4"/>
        <v>128</v>
      </c>
      <c r="B131" s="559">
        <v>44568</v>
      </c>
      <c r="C131" s="555">
        <v>44531</v>
      </c>
      <c r="D131" s="545" t="s">
        <v>182</v>
      </c>
      <c r="E131" s="545" t="s">
        <v>1</v>
      </c>
      <c r="F131" s="567">
        <v>2677.44</v>
      </c>
      <c r="G131" s="573" t="s">
        <v>1057</v>
      </c>
      <c r="H131" s="545" t="s">
        <v>310</v>
      </c>
      <c r="I131" s="612" t="s">
        <v>1292</v>
      </c>
      <c r="J131" s="566" t="s">
        <v>1291</v>
      </c>
      <c r="K131" s="545" t="s">
        <v>911</v>
      </c>
      <c r="L131" s="545" t="s">
        <v>990</v>
      </c>
      <c r="M131" s="545" t="s">
        <v>310</v>
      </c>
      <c r="N131" s="544">
        <v>44568</v>
      </c>
      <c r="O131" s="544" t="s">
        <v>400</v>
      </c>
      <c r="P131" s="268">
        <f t="shared" si="5"/>
        <v>1</v>
      </c>
      <c r="Q131" s="268">
        <f t="shared" si="6"/>
        <v>0</v>
      </c>
      <c r="R131" s="643" t="str">
        <f t="shared" si="7"/>
        <v>Gastos_com_Pessoal</v>
      </c>
      <c r="S131" s="605" t="s">
        <v>310</v>
      </c>
      <c r="T131" s="605" t="s">
        <v>310</v>
      </c>
      <c r="U131" s="623"/>
      <c r="V131" s="623"/>
      <c r="W131" s="623"/>
    </row>
    <row r="132" spans="1:23" ht="36" x14ac:dyDescent="0.2">
      <c r="A132" s="636">
        <f t="shared" ref="A132:A195" si="8">IF(B132="","",ROW()-ROW($A$3))</f>
        <v>129</v>
      </c>
      <c r="B132" s="559">
        <v>44568</v>
      </c>
      <c r="C132" s="555">
        <v>44531</v>
      </c>
      <c r="D132" s="545" t="s">
        <v>182</v>
      </c>
      <c r="E132" s="545" t="s">
        <v>1</v>
      </c>
      <c r="F132" s="556">
        <v>508.1</v>
      </c>
      <c r="G132" s="573" t="s">
        <v>1310</v>
      </c>
      <c r="H132" s="545" t="s">
        <v>310</v>
      </c>
      <c r="I132" s="612" t="s">
        <v>1294</v>
      </c>
      <c r="J132" s="545" t="s">
        <v>1293</v>
      </c>
      <c r="K132" s="545" t="s">
        <v>911</v>
      </c>
      <c r="L132" s="545" t="s">
        <v>990</v>
      </c>
      <c r="M132" s="545" t="s">
        <v>310</v>
      </c>
      <c r="N132" s="544">
        <v>44568</v>
      </c>
      <c r="O132" s="544" t="s">
        <v>400</v>
      </c>
      <c r="P132" s="268">
        <f t="shared" ref="P132:P195" si="9">IF(B132=0,0,IF(YEAR(B132)=$Q$1,MONTH(B132)-$P$1+1,(YEAR(B132)-$Q$1)*12-$P$1+1+MONTH(B132)))</f>
        <v>1</v>
      </c>
      <c r="Q132" s="268">
        <f t="shared" ref="Q132:Q195" si="10">IF(C132=0,0,IF(YEAR(C132)=$Q$1,MONTH(C132)-$P$1+1,(YEAR(C132)-$Q$1)*12-$P$1+1+MONTH(C132)))</f>
        <v>0</v>
      </c>
      <c r="R132" s="643" t="str">
        <f t="shared" ref="R132:R195" si="11">SUBSTITUTE(D132," ","_")</f>
        <v>Gastos_com_Pessoal</v>
      </c>
      <c r="S132" s="605" t="s">
        <v>310</v>
      </c>
      <c r="T132" s="605" t="s">
        <v>310</v>
      </c>
      <c r="U132" s="623"/>
      <c r="V132" s="623"/>
      <c r="W132" s="623"/>
    </row>
    <row r="133" spans="1:23" ht="36" x14ac:dyDescent="0.2">
      <c r="A133" s="636">
        <f t="shared" si="8"/>
        <v>130</v>
      </c>
      <c r="B133" s="559">
        <v>44568</v>
      </c>
      <c r="C133" s="555">
        <v>44531</v>
      </c>
      <c r="D133" s="545" t="s">
        <v>182</v>
      </c>
      <c r="E133" s="545" t="s">
        <v>1</v>
      </c>
      <c r="F133" s="556">
        <v>1528.52</v>
      </c>
      <c r="G133" s="573" t="s">
        <v>1311</v>
      </c>
      <c r="H133" s="545" t="s">
        <v>310</v>
      </c>
      <c r="I133" s="612" t="s">
        <v>1296</v>
      </c>
      <c r="J133" s="545" t="s">
        <v>1295</v>
      </c>
      <c r="K133" s="545" t="s">
        <v>911</v>
      </c>
      <c r="L133" s="545" t="s">
        <v>990</v>
      </c>
      <c r="M133" s="545" t="s">
        <v>310</v>
      </c>
      <c r="N133" s="544">
        <v>44568</v>
      </c>
      <c r="O133" s="544" t="s">
        <v>400</v>
      </c>
      <c r="P133" s="268">
        <f t="shared" si="9"/>
        <v>1</v>
      </c>
      <c r="Q133" s="268">
        <f t="shared" si="10"/>
        <v>0</v>
      </c>
      <c r="R133" s="643" t="str">
        <f t="shared" si="11"/>
        <v>Gastos_com_Pessoal</v>
      </c>
      <c r="S133" s="605" t="s">
        <v>310</v>
      </c>
      <c r="T133" s="605" t="s">
        <v>310</v>
      </c>
      <c r="U133" s="623"/>
      <c r="V133" s="623"/>
      <c r="W133" s="623"/>
    </row>
    <row r="134" spans="1:23" ht="36" x14ac:dyDescent="0.2">
      <c r="A134" s="636">
        <f t="shared" si="8"/>
        <v>131</v>
      </c>
      <c r="B134" s="559">
        <v>44568</v>
      </c>
      <c r="C134" s="555">
        <v>44531</v>
      </c>
      <c r="D134" s="545" t="s">
        <v>182</v>
      </c>
      <c r="E134" s="545" t="s">
        <v>1</v>
      </c>
      <c r="F134" s="556">
        <v>1935.43</v>
      </c>
      <c r="G134" s="573" t="s">
        <v>1312</v>
      </c>
      <c r="H134" s="545" t="s">
        <v>310</v>
      </c>
      <c r="I134" s="612" t="s">
        <v>1298</v>
      </c>
      <c r="J134" s="545" t="s">
        <v>1297</v>
      </c>
      <c r="K134" s="545" t="s">
        <v>911</v>
      </c>
      <c r="L134" s="545" t="s">
        <v>990</v>
      </c>
      <c r="M134" s="545" t="s">
        <v>310</v>
      </c>
      <c r="N134" s="544">
        <v>44568</v>
      </c>
      <c r="O134" s="544" t="s">
        <v>400</v>
      </c>
      <c r="P134" s="268">
        <f t="shared" si="9"/>
        <v>1</v>
      </c>
      <c r="Q134" s="268">
        <f t="shared" si="10"/>
        <v>0</v>
      </c>
      <c r="R134" s="643" t="str">
        <f t="shared" si="11"/>
        <v>Gastos_com_Pessoal</v>
      </c>
      <c r="S134" s="605" t="s">
        <v>310</v>
      </c>
      <c r="T134" s="605" t="s">
        <v>310</v>
      </c>
      <c r="U134" s="623"/>
      <c r="V134" s="623"/>
      <c r="W134" s="623"/>
    </row>
    <row r="135" spans="1:23" ht="36" x14ac:dyDescent="0.2">
      <c r="A135" s="636">
        <f t="shared" si="8"/>
        <v>132</v>
      </c>
      <c r="B135" s="559">
        <v>44568</v>
      </c>
      <c r="C135" s="555">
        <v>44531</v>
      </c>
      <c r="D135" s="545" t="s">
        <v>182</v>
      </c>
      <c r="E135" s="545" t="s">
        <v>1</v>
      </c>
      <c r="F135" s="556">
        <v>1905.12</v>
      </c>
      <c r="G135" s="573" t="s">
        <v>1313</v>
      </c>
      <c r="H135" s="545" t="s">
        <v>310</v>
      </c>
      <c r="I135" s="612" t="s">
        <v>1300</v>
      </c>
      <c r="J135" s="545" t="s">
        <v>1299</v>
      </c>
      <c r="K135" s="545" t="s">
        <v>911</v>
      </c>
      <c r="L135" s="545" t="s">
        <v>990</v>
      </c>
      <c r="M135" s="545" t="s">
        <v>310</v>
      </c>
      <c r="N135" s="544">
        <v>44568</v>
      </c>
      <c r="O135" s="544" t="s">
        <v>400</v>
      </c>
      <c r="P135" s="268">
        <f t="shared" si="9"/>
        <v>1</v>
      </c>
      <c r="Q135" s="268">
        <f t="shared" si="10"/>
        <v>0</v>
      </c>
      <c r="R135" s="643" t="str">
        <f t="shared" si="11"/>
        <v>Gastos_com_Pessoal</v>
      </c>
      <c r="S135" s="605" t="s">
        <v>310</v>
      </c>
      <c r="T135" s="605" t="s">
        <v>310</v>
      </c>
      <c r="U135" s="623"/>
      <c r="V135" s="623"/>
      <c r="W135" s="623"/>
    </row>
    <row r="136" spans="1:23" ht="36" x14ac:dyDescent="0.2">
      <c r="A136" s="636">
        <f t="shared" si="8"/>
        <v>133</v>
      </c>
      <c r="B136" s="559">
        <v>44568</v>
      </c>
      <c r="C136" s="555">
        <v>44531</v>
      </c>
      <c r="D136" s="545" t="s">
        <v>182</v>
      </c>
      <c r="E136" s="545" t="s">
        <v>1</v>
      </c>
      <c r="F136" s="556">
        <v>2073.4299999999998</v>
      </c>
      <c r="G136" s="573" t="s">
        <v>1314</v>
      </c>
      <c r="H136" s="545" t="s">
        <v>310</v>
      </c>
      <c r="I136" s="612" t="s">
        <v>1302</v>
      </c>
      <c r="J136" s="545" t="s">
        <v>1301</v>
      </c>
      <c r="K136" s="545" t="s">
        <v>911</v>
      </c>
      <c r="L136" s="545" t="s">
        <v>990</v>
      </c>
      <c r="M136" s="545" t="s">
        <v>310</v>
      </c>
      <c r="N136" s="544">
        <v>44568</v>
      </c>
      <c r="O136" s="544" t="s">
        <v>400</v>
      </c>
      <c r="P136" s="268">
        <f t="shared" si="9"/>
        <v>1</v>
      </c>
      <c r="Q136" s="268">
        <f t="shared" si="10"/>
        <v>0</v>
      </c>
      <c r="R136" s="643" t="str">
        <f t="shared" si="11"/>
        <v>Gastos_com_Pessoal</v>
      </c>
      <c r="S136" s="605" t="s">
        <v>310</v>
      </c>
      <c r="T136" s="605" t="s">
        <v>310</v>
      </c>
      <c r="U136" s="623"/>
      <c r="V136" s="623"/>
      <c r="W136" s="623"/>
    </row>
    <row r="137" spans="1:23" ht="36" x14ac:dyDescent="0.2">
      <c r="A137" s="636">
        <f t="shared" si="8"/>
        <v>134</v>
      </c>
      <c r="B137" s="559">
        <v>44568</v>
      </c>
      <c r="C137" s="555">
        <v>44531</v>
      </c>
      <c r="D137" s="545" t="s">
        <v>182</v>
      </c>
      <c r="E137" s="545" t="s">
        <v>1</v>
      </c>
      <c r="F137" s="556">
        <v>1953.41</v>
      </c>
      <c r="G137" s="573" t="s">
        <v>1315</v>
      </c>
      <c r="H137" s="545" t="s">
        <v>310</v>
      </c>
      <c r="I137" s="612" t="s">
        <v>1303</v>
      </c>
      <c r="J137" s="545" t="s">
        <v>1301</v>
      </c>
      <c r="K137" s="545" t="s">
        <v>911</v>
      </c>
      <c r="L137" s="545" t="s">
        <v>990</v>
      </c>
      <c r="M137" s="545" t="s">
        <v>310</v>
      </c>
      <c r="N137" s="544">
        <v>44568</v>
      </c>
      <c r="O137" s="544" t="s">
        <v>400</v>
      </c>
      <c r="P137" s="268">
        <f t="shared" si="9"/>
        <v>1</v>
      </c>
      <c r="Q137" s="268">
        <f t="shared" si="10"/>
        <v>0</v>
      </c>
      <c r="R137" s="643" t="str">
        <f t="shared" si="11"/>
        <v>Gastos_com_Pessoal</v>
      </c>
      <c r="S137" s="605" t="s">
        <v>310</v>
      </c>
      <c r="T137" s="605" t="s">
        <v>310</v>
      </c>
      <c r="U137" s="623"/>
      <c r="V137" s="623"/>
      <c r="W137" s="623"/>
    </row>
    <row r="138" spans="1:23" ht="36" x14ac:dyDescent="0.2">
      <c r="A138" s="636">
        <f t="shared" si="8"/>
        <v>135</v>
      </c>
      <c r="B138" s="559">
        <v>44568</v>
      </c>
      <c r="C138" s="555">
        <v>44531</v>
      </c>
      <c r="D138" s="545" t="s">
        <v>182</v>
      </c>
      <c r="E138" s="545" t="s">
        <v>1</v>
      </c>
      <c r="F138" s="556">
        <v>1957.13</v>
      </c>
      <c r="G138" s="573" t="s">
        <v>1316</v>
      </c>
      <c r="H138" s="545" t="s">
        <v>310</v>
      </c>
      <c r="I138" s="612" t="s">
        <v>1305</v>
      </c>
      <c r="J138" s="545" t="s">
        <v>1304</v>
      </c>
      <c r="K138" s="545" t="s">
        <v>911</v>
      </c>
      <c r="L138" s="545" t="s">
        <v>990</v>
      </c>
      <c r="M138" s="545" t="s">
        <v>310</v>
      </c>
      <c r="N138" s="544">
        <v>44568</v>
      </c>
      <c r="O138" s="544" t="s">
        <v>400</v>
      </c>
      <c r="P138" s="268">
        <f t="shared" si="9"/>
        <v>1</v>
      </c>
      <c r="Q138" s="268">
        <f t="shared" si="10"/>
        <v>0</v>
      </c>
      <c r="R138" s="643" t="str">
        <f t="shared" si="11"/>
        <v>Gastos_com_Pessoal</v>
      </c>
      <c r="S138" s="605" t="s">
        <v>310</v>
      </c>
      <c r="T138" s="605" t="s">
        <v>310</v>
      </c>
      <c r="U138" s="623"/>
      <c r="V138" s="623"/>
      <c r="W138" s="623"/>
    </row>
    <row r="139" spans="1:23" ht="36" x14ac:dyDescent="0.2">
      <c r="A139" s="636">
        <f t="shared" si="8"/>
        <v>136</v>
      </c>
      <c r="B139" s="559">
        <v>44568</v>
      </c>
      <c r="C139" s="555">
        <v>44531</v>
      </c>
      <c r="D139" s="545" t="s">
        <v>182</v>
      </c>
      <c r="E139" s="545" t="s">
        <v>1</v>
      </c>
      <c r="F139" s="556">
        <v>1454.45</v>
      </c>
      <c r="G139" s="573" t="s">
        <v>1317</v>
      </c>
      <c r="H139" s="545" t="s">
        <v>310</v>
      </c>
      <c r="I139" s="612" t="s">
        <v>1307</v>
      </c>
      <c r="J139" s="545" t="s">
        <v>1306</v>
      </c>
      <c r="K139" s="545" t="s">
        <v>911</v>
      </c>
      <c r="L139" s="545" t="s">
        <v>990</v>
      </c>
      <c r="M139" s="545" t="s">
        <v>310</v>
      </c>
      <c r="N139" s="544">
        <v>44568</v>
      </c>
      <c r="O139" s="544" t="s">
        <v>400</v>
      </c>
      <c r="P139" s="268">
        <f t="shared" si="9"/>
        <v>1</v>
      </c>
      <c r="Q139" s="268">
        <f t="shared" si="10"/>
        <v>0</v>
      </c>
      <c r="R139" s="643" t="str">
        <f t="shared" si="11"/>
        <v>Gastos_com_Pessoal</v>
      </c>
      <c r="S139" s="605" t="s">
        <v>310</v>
      </c>
      <c r="T139" s="605" t="s">
        <v>310</v>
      </c>
      <c r="U139" s="623"/>
      <c r="V139" s="623"/>
      <c r="W139" s="623"/>
    </row>
    <row r="140" spans="1:23" ht="36" x14ac:dyDescent="0.2">
      <c r="A140" s="636">
        <f t="shared" si="8"/>
        <v>137</v>
      </c>
      <c r="B140" s="559">
        <v>44568</v>
      </c>
      <c r="C140" s="555">
        <v>44531</v>
      </c>
      <c r="D140" s="545" t="s">
        <v>182</v>
      </c>
      <c r="E140" s="545" t="s">
        <v>1</v>
      </c>
      <c r="F140" s="556">
        <v>1935.43</v>
      </c>
      <c r="G140" s="573" t="s">
        <v>991</v>
      </c>
      <c r="H140" s="545" t="s">
        <v>310</v>
      </c>
      <c r="I140" s="526" t="s">
        <v>1290</v>
      </c>
      <c r="J140" s="527" t="s">
        <v>1291</v>
      </c>
      <c r="K140" s="545" t="s">
        <v>911</v>
      </c>
      <c r="L140" s="527" t="s">
        <v>990</v>
      </c>
      <c r="M140" s="545" t="s">
        <v>310</v>
      </c>
      <c r="N140" s="544">
        <v>44568</v>
      </c>
      <c r="O140" s="544" t="s">
        <v>400</v>
      </c>
      <c r="P140" s="268">
        <f t="shared" si="9"/>
        <v>1</v>
      </c>
      <c r="Q140" s="268">
        <f t="shared" si="10"/>
        <v>0</v>
      </c>
      <c r="R140" s="643" t="str">
        <f t="shared" si="11"/>
        <v>Gastos_com_Pessoal</v>
      </c>
      <c r="S140" s="605" t="s">
        <v>310</v>
      </c>
      <c r="T140" s="605" t="s">
        <v>310</v>
      </c>
      <c r="U140" s="623"/>
      <c r="V140" s="623"/>
      <c r="W140" s="623"/>
    </row>
    <row r="141" spans="1:23" ht="36" x14ac:dyDescent="0.2">
      <c r="A141" s="636">
        <f t="shared" si="8"/>
        <v>138</v>
      </c>
      <c r="B141" s="559">
        <v>44568</v>
      </c>
      <c r="C141" s="555">
        <v>44531</v>
      </c>
      <c r="D141" s="545" t="s">
        <v>182</v>
      </c>
      <c r="E141" s="545" t="s">
        <v>287</v>
      </c>
      <c r="F141" s="556">
        <v>3603.25</v>
      </c>
      <c r="G141" s="573" t="s">
        <v>1318</v>
      </c>
      <c r="H141" s="545" t="s">
        <v>310</v>
      </c>
      <c r="I141" s="612" t="s">
        <v>1269</v>
      </c>
      <c r="J141" s="545" t="s">
        <v>1270</v>
      </c>
      <c r="K141" s="545" t="s">
        <v>911</v>
      </c>
      <c r="L141" s="545" t="s">
        <v>1006</v>
      </c>
      <c r="M141" s="545" t="s">
        <v>310</v>
      </c>
      <c r="N141" s="544">
        <v>44568</v>
      </c>
      <c r="O141" s="544" t="s">
        <v>400</v>
      </c>
      <c r="P141" s="268">
        <f t="shared" si="9"/>
        <v>1</v>
      </c>
      <c r="Q141" s="268">
        <f t="shared" si="10"/>
        <v>0</v>
      </c>
      <c r="R141" s="643" t="str">
        <f t="shared" si="11"/>
        <v>Gastos_com_Pessoal</v>
      </c>
      <c r="S141" s="605" t="s">
        <v>310</v>
      </c>
      <c r="T141" s="605" t="s">
        <v>310</v>
      </c>
      <c r="U141" s="623"/>
      <c r="V141" s="623"/>
      <c r="W141" s="623"/>
    </row>
    <row r="142" spans="1:23" ht="24" x14ac:dyDescent="0.2">
      <c r="A142" s="636">
        <f t="shared" si="8"/>
        <v>139</v>
      </c>
      <c r="B142" s="559">
        <v>44568</v>
      </c>
      <c r="C142" s="555">
        <v>44531</v>
      </c>
      <c r="D142" s="545" t="s">
        <v>182</v>
      </c>
      <c r="E142" s="545" t="s">
        <v>4</v>
      </c>
      <c r="F142" s="556">
        <v>18322.64</v>
      </c>
      <c r="G142" s="573" t="s">
        <v>1321</v>
      </c>
      <c r="H142" s="527" t="s">
        <v>310</v>
      </c>
      <c r="I142" s="526" t="s">
        <v>1319</v>
      </c>
      <c r="J142" s="549" t="s">
        <v>310</v>
      </c>
      <c r="K142" s="549" t="s">
        <v>1320</v>
      </c>
      <c r="L142" s="527" t="s">
        <v>4</v>
      </c>
      <c r="M142" s="654" t="s">
        <v>310</v>
      </c>
      <c r="N142" s="544">
        <v>44568</v>
      </c>
      <c r="O142" s="544" t="s">
        <v>400</v>
      </c>
      <c r="P142" s="268">
        <f t="shared" si="9"/>
        <v>1</v>
      </c>
      <c r="Q142" s="268">
        <f t="shared" si="10"/>
        <v>0</v>
      </c>
      <c r="R142" s="643" t="str">
        <f t="shared" si="11"/>
        <v>Gastos_com_Pessoal</v>
      </c>
      <c r="S142" s="605" t="s">
        <v>310</v>
      </c>
      <c r="T142" s="605" t="s">
        <v>310</v>
      </c>
      <c r="U142" s="623"/>
      <c r="V142" s="623"/>
      <c r="W142" s="623"/>
    </row>
    <row r="143" spans="1:23" ht="24" x14ac:dyDescent="0.2">
      <c r="A143" s="636">
        <f t="shared" si="8"/>
        <v>140</v>
      </c>
      <c r="B143" s="559">
        <v>44568</v>
      </c>
      <c r="C143" s="555">
        <v>44531</v>
      </c>
      <c r="D143" s="545" t="s">
        <v>182</v>
      </c>
      <c r="E143" s="545" t="s">
        <v>268</v>
      </c>
      <c r="F143" s="556">
        <v>5933.82</v>
      </c>
      <c r="G143" s="558" t="s">
        <v>1323</v>
      </c>
      <c r="H143" s="527" t="s">
        <v>310</v>
      </c>
      <c r="I143" s="526" t="s">
        <v>1319</v>
      </c>
      <c r="J143" s="549" t="s">
        <v>310</v>
      </c>
      <c r="K143" s="549" t="s">
        <v>1320</v>
      </c>
      <c r="L143" s="527" t="s">
        <v>4</v>
      </c>
      <c r="M143" s="654" t="s">
        <v>310</v>
      </c>
      <c r="N143" s="544">
        <v>44568</v>
      </c>
      <c r="O143" s="544" t="s">
        <v>400</v>
      </c>
      <c r="P143" s="268">
        <f t="shared" si="9"/>
        <v>1</v>
      </c>
      <c r="Q143" s="268">
        <f t="shared" si="10"/>
        <v>0</v>
      </c>
      <c r="R143" s="643" t="str">
        <f t="shared" si="11"/>
        <v>Gastos_com_Pessoal</v>
      </c>
      <c r="S143" s="605" t="s">
        <v>310</v>
      </c>
      <c r="T143" s="605" t="s">
        <v>310</v>
      </c>
      <c r="U143" s="623"/>
      <c r="V143" s="623"/>
      <c r="W143" s="623"/>
    </row>
    <row r="144" spans="1:23" ht="36" x14ac:dyDescent="0.2">
      <c r="A144" s="636">
        <f t="shared" si="8"/>
        <v>141</v>
      </c>
      <c r="B144" s="559">
        <v>44568</v>
      </c>
      <c r="C144" s="555">
        <v>44531</v>
      </c>
      <c r="D144" s="545" t="s">
        <v>182</v>
      </c>
      <c r="E144" s="545" t="s">
        <v>287</v>
      </c>
      <c r="F144" s="556">
        <v>4909.28</v>
      </c>
      <c r="G144" s="558" t="s">
        <v>1331</v>
      </c>
      <c r="H144" s="545" t="s">
        <v>310</v>
      </c>
      <c r="I144" s="612" t="s">
        <v>1071</v>
      </c>
      <c r="J144" s="545" t="s">
        <v>1072</v>
      </c>
      <c r="K144" s="545" t="s">
        <v>911</v>
      </c>
      <c r="L144" s="545" t="s">
        <v>1006</v>
      </c>
      <c r="M144" s="545" t="s">
        <v>310</v>
      </c>
      <c r="N144" s="544">
        <v>44568</v>
      </c>
      <c r="O144" s="544" t="s">
        <v>400</v>
      </c>
      <c r="P144" s="268">
        <f t="shared" si="9"/>
        <v>1</v>
      </c>
      <c r="Q144" s="268">
        <f t="shared" si="10"/>
        <v>0</v>
      </c>
      <c r="R144" s="643" t="str">
        <f t="shared" si="11"/>
        <v>Gastos_com_Pessoal</v>
      </c>
      <c r="S144" s="605" t="s">
        <v>310</v>
      </c>
      <c r="T144" s="605" t="s">
        <v>310</v>
      </c>
      <c r="U144" s="623"/>
      <c r="V144" s="623"/>
      <c r="W144" s="623"/>
    </row>
    <row r="145" spans="1:23" ht="24" x14ac:dyDescent="0.2">
      <c r="A145" s="636">
        <f t="shared" si="8"/>
        <v>142</v>
      </c>
      <c r="B145" s="559">
        <v>44568</v>
      </c>
      <c r="C145" s="555">
        <v>44562</v>
      </c>
      <c r="D145" s="545" t="s">
        <v>271</v>
      </c>
      <c r="E145" s="545" t="s">
        <v>71</v>
      </c>
      <c r="F145" s="556">
        <v>10.45</v>
      </c>
      <c r="G145" s="558" t="s">
        <v>1332</v>
      </c>
      <c r="H145" s="545" t="s">
        <v>310</v>
      </c>
      <c r="I145" s="526" t="s">
        <v>962</v>
      </c>
      <c r="J145" s="549" t="s">
        <v>963</v>
      </c>
      <c r="K145" s="549" t="s">
        <v>964</v>
      </c>
      <c r="L145" s="527" t="s">
        <v>879</v>
      </c>
      <c r="M145" s="655" t="s">
        <v>310</v>
      </c>
      <c r="N145" s="544">
        <v>44568</v>
      </c>
      <c r="O145" s="544" t="s">
        <v>400</v>
      </c>
      <c r="P145" s="268">
        <f t="shared" si="9"/>
        <v>1</v>
      </c>
      <c r="Q145" s="268">
        <f t="shared" si="10"/>
        <v>1</v>
      </c>
      <c r="R145" s="643" t="str">
        <f t="shared" si="11"/>
        <v>Gastos_Gerais</v>
      </c>
      <c r="S145" s="605" t="s">
        <v>310</v>
      </c>
      <c r="T145" s="605" t="s">
        <v>310</v>
      </c>
      <c r="U145" s="623"/>
      <c r="V145" s="623"/>
      <c r="W145" s="623"/>
    </row>
    <row r="146" spans="1:23" ht="24" x14ac:dyDescent="0.2">
      <c r="A146" s="636">
        <f t="shared" si="8"/>
        <v>143</v>
      </c>
      <c r="B146" s="559">
        <v>44568</v>
      </c>
      <c r="C146" s="555">
        <v>44562</v>
      </c>
      <c r="D146" s="545" t="s">
        <v>271</v>
      </c>
      <c r="E146" s="545" t="s">
        <v>71</v>
      </c>
      <c r="F146" s="556">
        <v>10.45</v>
      </c>
      <c r="G146" s="558" t="s">
        <v>1333</v>
      </c>
      <c r="H146" s="545" t="s">
        <v>310</v>
      </c>
      <c r="I146" s="526" t="s">
        <v>962</v>
      </c>
      <c r="J146" s="549" t="s">
        <v>963</v>
      </c>
      <c r="K146" s="549" t="s">
        <v>964</v>
      </c>
      <c r="L146" s="527" t="s">
        <v>879</v>
      </c>
      <c r="M146" s="655" t="s">
        <v>310</v>
      </c>
      <c r="N146" s="544">
        <v>44568</v>
      </c>
      <c r="O146" s="544" t="s">
        <v>400</v>
      </c>
      <c r="P146" s="268">
        <f t="shared" si="9"/>
        <v>1</v>
      </c>
      <c r="Q146" s="268">
        <f t="shared" si="10"/>
        <v>1</v>
      </c>
      <c r="R146" s="643" t="str">
        <f t="shared" si="11"/>
        <v>Gastos_Gerais</v>
      </c>
      <c r="S146" s="605" t="s">
        <v>310</v>
      </c>
      <c r="T146" s="605" t="s">
        <v>310</v>
      </c>
      <c r="U146" s="623"/>
      <c r="V146" s="623"/>
      <c r="W146" s="623"/>
    </row>
    <row r="147" spans="1:23" ht="24" x14ac:dyDescent="0.2">
      <c r="A147" s="636">
        <f t="shared" si="8"/>
        <v>144</v>
      </c>
      <c r="B147" s="559">
        <v>44568</v>
      </c>
      <c r="C147" s="555">
        <v>44562</v>
      </c>
      <c r="D147" s="545" t="s">
        <v>271</v>
      </c>
      <c r="E147" s="545" t="s">
        <v>71</v>
      </c>
      <c r="F147" s="556">
        <v>10.45</v>
      </c>
      <c r="G147" s="558" t="s">
        <v>1334</v>
      </c>
      <c r="H147" s="545" t="s">
        <v>310</v>
      </c>
      <c r="I147" s="526" t="s">
        <v>962</v>
      </c>
      <c r="J147" s="549" t="s">
        <v>963</v>
      </c>
      <c r="K147" s="549" t="s">
        <v>964</v>
      </c>
      <c r="L147" s="527" t="s">
        <v>879</v>
      </c>
      <c r="M147" s="655" t="s">
        <v>310</v>
      </c>
      <c r="N147" s="544">
        <v>44568</v>
      </c>
      <c r="O147" s="544" t="s">
        <v>400</v>
      </c>
      <c r="P147" s="268">
        <f t="shared" si="9"/>
        <v>1</v>
      </c>
      <c r="Q147" s="268">
        <f t="shared" si="10"/>
        <v>1</v>
      </c>
      <c r="R147" s="643" t="str">
        <f t="shared" si="11"/>
        <v>Gastos_Gerais</v>
      </c>
      <c r="S147" s="605" t="s">
        <v>310</v>
      </c>
      <c r="T147" s="605" t="s">
        <v>310</v>
      </c>
      <c r="U147" s="623"/>
      <c r="V147" s="623"/>
      <c r="W147" s="623"/>
    </row>
    <row r="148" spans="1:23" ht="24" x14ac:dyDescent="0.2">
      <c r="A148" s="636">
        <f t="shared" si="8"/>
        <v>145</v>
      </c>
      <c r="B148" s="559">
        <v>44568</v>
      </c>
      <c r="C148" s="555">
        <v>44562</v>
      </c>
      <c r="D148" s="545" t="s">
        <v>271</v>
      </c>
      <c r="E148" s="545" t="s">
        <v>71</v>
      </c>
      <c r="F148" s="556">
        <v>10.45</v>
      </c>
      <c r="G148" s="558" t="s">
        <v>1333</v>
      </c>
      <c r="H148" s="545" t="s">
        <v>310</v>
      </c>
      <c r="I148" s="526" t="s">
        <v>962</v>
      </c>
      <c r="J148" s="549" t="s">
        <v>963</v>
      </c>
      <c r="K148" s="549" t="s">
        <v>964</v>
      </c>
      <c r="L148" s="527" t="s">
        <v>879</v>
      </c>
      <c r="M148" s="655" t="s">
        <v>310</v>
      </c>
      <c r="N148" s="544">
        <v>44568</v>
      </c>
      <c r="O148" s="544" t="s">
        <v>400</v>
      </c>
      <c r="P148" s="268">
        <f t="shared" si="9"/>
        <v>1</v>
      </c>
      <c r="Q148" s="268">
        <f t="shared" si="10"/>
        <v>1</v>
      </c>
      <c r="R148" s="643" t="str">
        <f t="shared" si="11"/>
        <v>Gastos_Gerais</v>
      </c>
      <c r="S148" s="605" t="s">
        <v>310</v>
      </c>
      <c r="T148" s="605" t="s">
        <v>310</v>
      </c>
      <c r="U148" s="623"/>
      <c r="V148" s="623"/>
      <c r="W148" s="623"/>
    </row>
    <row r="149" spans="1:23" ht="24" x14ac:dyDescent="0.2">
      <c r="A149" s="636">
        <f t="shared" si="8"/>
        <v>146</v>
      </c>
      <c r="B149" s="559">
        <v>44568</v>
      </c>
      <c r="C149" s="555">
        <v>44562</v>
      </c>
      <c r="D149" s="545" t="s">
        <v>271</v>
      </c>
      <c r="E149" s="545" t="s">
        <v>71</v>
      </c>
      <c r="F149" s="556">
        <v>10.45</v>
      </c>
      <c r="G149" s="558" t="s">
        <v>1335</v>
      </c>
      <c r="H149" s="545" t="s">
        <v>310</v>
      </c>
      <c r="I149" s="526" t="s">
        <v>962</v>
      </c>
      <c r="J149" s="549" t="s">
        <v>963</v>
      </c>
      <c r="K149" s="549" t="s">
        <v>964</v>
      </c>
      <c r="L149" s="527" t="s">
        <v>879</v>
      </c>
      <c r="M149" s="655" t="s">
        <v>310</v>
      </c>
      <c r="N149" s="544">
        <v>44568</v>
      </c>
      <c r="O149" s="544" t="s">
        <v>400</v>
      </c>
      <c r="P149" s="268">
        <f t="shared" si="9"/>
        <v>1</v>
      </c>
      <c r="Q149" s="268">
        <f t="shared" si="10"/>
        <v>1</v>
      </c>
      <c r="R149" s="643" t="str">
        <f t="shared" si="11"/>
        <v>Gastos_Gerais</v>
      </c>
      <c r="S149" s="605" t="s">
        <v>310</v>
      </c>
      <c r="T149" s="605" t="s">
        <v>310</v>
      </c>
      <c r="U149" s="623"/>
      <c r="V149" s="623"/>
      <c r="W149" s="623"/>
    </row>
    <row r="150" spans="1:23" ht="24" x14ac:dyDescent="0.2">
      <c r="A150" s="636">
        <f t="shared" si="8"/>
        <v>147</v>
      </c>
      <c r="B150" s="559">
        <v>44568</v>
      </c>
      <c r="C150" s="555">
        <v>44562</v>
      </c>
      <c r="D150" s="545" t="s">
        <v>271</v>
      </c>
      <c r="E150" s="545" t="s">
        <v>71</v>
      </c>
      <c r="F150" s="556">
        <v>10.45</v>
      </c>
      <c r="G150" s="558" t="s">
        <v>1333</v>
      </c>
      <c r="H150" s="545" t="s">
        <v>310</v>
      </c>
      <c r="I150" s="526" t="s">
        <v>962</v>
      </c>
      <c r="J150" s="549" t="s">
        <v>963</v>
      </c>
      <c r="K150" s="549" t="s">
        <v>964</v>
      </c>
      <c r="L150" s="527" t="s">
        <v>879</v>
      </c>
      <c r="M150" s="655" t="s">
        <v>310</v>
      </c>
      <c r="N150" s="544">
        <v>44568</v>
      </c>
      <c r="O150" s="544" t="s">
        <v>400</v>
      </c>
      <c r="P150" s="268">
        <f t="shared" si="9"/>
        <v>1</v>
      </c>
      <c r="Q150" s="268">
        <f t="shared" si="10"/>
        <v>1</v>
      </c>
      <c r="R150" s="643" t="str">
        <f t="shared" si="11"/>
        <v>Gastos_Gerais</v>
      </c>
      <c r="S150" s="605" t="s">
        <v>310</v>
      </c>
      <c r="T150" s="605" t="s">
        <v>310</v>
      </c>
      <c r="U150" s="623"/>
      <c r="V150" s="623"/>
      <c r="W150" s="623"/>
    </row>
    <row r="151" spans="1:23" ht="24" x14ac:dyDescent="0.2">
      <c r="A151" s="636">
        <f t="shared" si="8"/>
        <v>148</v>
      </c>
      <c r="B151" s="559">
        <v>44568</v>
      </c>
      <c r="C151" s="555">
        <v>44562</v>
      </c>
      <c r="D151" s="545" t="s">
        <v>271</v>
      </c>
      <c r="E151" s="545" t="s">
        <v>71</v>
      </c>
      <c r="F151" s="556">
        <v>10.45</v>
      </c>
      <c r="G151" s="558" t="s">
        <v>1336</v>
      </c>
      <c r="H151" s="545" t="s">
        <v>310</v>
      </c>
      <c r="I151" s="526" t="s">
        <v>962</v>
      </c>
      <c r="J151" s="549" t="s">
        <v>963</v>
      </c>
      <c r="K151" s="549" t="s">
        <v>964</v>
      </c>
      <c r="L151" s="527" t="s">
        <v>879</v>
      </c>
      <c r="M151" s="655" t="s">
        <v>310</v>
      </c>
      <c r="N151" s="544">
        <v>44568</v>
      </c>
      <c r="O151" s="544" t="s">
        <v>400</v>
      </c>
      <c r="P151" s="268">
        <f t="shared" si="9"/>
        <v>1</v>
      </c>
      <c r="Q151" s="268">
        <f t="shared" si="10"/>
        <v>1</v>
      </c>
      <c r="R151" s="643" t="str">
        <f t="shared" si="11"/>
        <v>Gastos_Gerais</v>
      </c>
      <c r="S151" s="605" t="s">
        <v>310</v>
      </c>
      <c r="T151" s="605" t="s">
        <v>310</v>
      </c>
      <c r="U151" s="623"/>
      <c r="V151" s="623"/>
      <c r="W151" s="623"/>
    </row>
    <row r="152" spans="1:23" ht="24" x14ac:dyDescent="0.2">
      <c r="A152" s="636">
        <f t="shared" si="8"/>
        <v>149</v>
      </c>
      <c r="B152" s="559">
        <v>44568</v>
      </c>
      <c r="C152" s="555">
        <v>44562</v>
      </c>
      <c r="D152" s="545" t="s">
        <v>271</v>
      </c>
      <c r="E152" s="545" t="s">
        <v>71</v>
      </c>
      <c r="F152" s="556">
        <v>10.45</v>
      </c>
      <c r="G152" s="558" t="s">
        <v>1333</v>
      </c>
      <c r="H152" s="545" t="s">
        <v>310</v>
      </c>
      <c r="I152" s="526" t="s">
        <v>962</v>
      </c>
      <c r="J152" s="549" t="s">
        <v>963</v>
      </c>
      <c r="K152" s="549" t="s">
        <v>964</v>
      </c>
      <c r="L152" s="527" t="s">
        <v>879</v>
      </c>
      <c r="M152" s="655" t="s">
        <v>310</v>
      </c>
      <c r="N152" s="544">
        <v>44568</v>
      </c>
      <c r="O152" s="544" t="s">
        <v>400</v>
      </c>
      <c r="P152" s="268">
        <f t="shared" si="9"/>
        <v>1</v>
      </c>
      <c r="Q152" s="268">
        <f t="shared" si="10"/>
        <v>1</v>
      </c>
      <c r="R152" s="643" t="str">
        <f t="shared" si="11"/>
        <v>Gastos_Gerais</v>
      </c>
      <c r="S152" s="605" t="s">
        <v>310</v>
      </c>
      <c r="T152" s="605" t="s">
        <v>310</v>
      </c>
      <c r="U152" s="623"/>
      <c r="V152" s="623"/>
      <c r="W152" s="623"/>
    </row>
    <row r="153" spans="1:23" ht="24" x14ac:dyDescent="0.2">
      <c r="A153" s="636">
        <f t="shared" si="8"/>
        <v>150</v>
      </c>
      <c r="B153" s="559">
        <v>44568</v>
      </c>
      <c r="C153" s="555">
        <v>44562</v>
      </c>
      <c r="D153" s="545" t="s">
        <v>271</v>
      </c>
      <c r="E153" s="545" t="s">
        <v>71</v>
      </c>
      <c r="F153" s="556">
        <v>10.45</v>
      </c>
      <c r="G153" s="558" t="s">
        <v>1337</v>
      </c>
      <c r="H153" s="545" t="s">
        <v>310</v>
      </c>
      <c r="I153" s="526" t="s">
        <v>962</v>
      </c>
      <c r="J153" s="549" t="s">
        <v>963</v>
      </c>
      <c r="K153" s="549" t="s">
        <v>964</v>
      </c>
      <c r="L153" s="527" t="s">
        <v>879</v>
      </c>
      <c r="M153" s="655" t="s">
        <v>310</v>
      </c>
      <c r="N153" s="544">
        <v>44568</v>
      </c>
      <c r="O153" s="544" t="s">
        <v>400</v>
      </c>
      <c r="P153" s="268">
        <f t="shared" si="9"/>
        <v>1</v>
      </c>
      <c r="Q153" s="268">
        <f t="shared" si="10"/>
        <v>1</v>
      </c>
      <c r="R153" s="643" t="str">
        <f t="shared" si="11"/>
        <v>Gastos_Gerais</v>
      </c>
      <c r="S153" s="605" t="s">
        <v>310</v>
      </c>
      <c r="T153" s="605" t="s">
        <v>310</v>
      </c>
      <c r="U153" s="623"/>
      <c r="V153" s="623"/>
      <c r="W153" s="623"/>
    </row>
    <row r="154" spans="1:23" ht="24" x14ac:dyDescent="0.2">
      <c r="A154" s="636">
        <f t="shared" si="8"/>
        <v>151</v>
      </c>
      <c r="B154" s="559">
        <v>44568</v>
      </c>
      <c r="C154" s="555">
        <v>44562</v>
      </c>
      <c r="D154" s="545" t="s">
        <v>271</v>
      </c>
      <c r="E154" s="545" t="s">
        <v>71</v>
      </c>
      <c r="F154" s="556">
        <v>10.45</v>
      </c>
      <c r="G154" s="558" t="s">
        <v>1333</v>
      </c>
      <c r="H154" s="545" t="s">
        <v>310</v>
      </c>
      <c r="I154" s="526" t="s">
        <v>962</v>
      </c>
      <c r="J154" s="549" t="s">
        <v>963</v>
      </c>
      <c r="K154" s="549" t="s">
        <v>964</v>
      </c>
      <c r="L154" s="527" t="s">
        <v>879</v>
      </c>
      <c r="M154" s="655" t="s">
        <v>310</v>
      </c>
      <c r="N154" s="544">
        <v>44568</v>
      </c>
      <c r="O154" s="544" t="s">
        <v>400</v>
      </c>
      <c r="P154" s="268">
        <f t="shared" si="9"/>
        <v>1</v>
      </c>
      <c r="Q154" s="268">
        <f t="shared" si="10"/>
        <v>1</v>
      </c>
      <c r="R154" s="643" t="str">
        <f t="shared" si="11"/>
        <v>Gastos_Gerais</v>
      </c>
      <c r="S154" s="605" t="s">
        <v>310</v>
      </c>
      <c r="T154" s="605" t="s">
        <v>310</v>
      </c>
      <c r="U154" s="623"/>
      <c r="V154" s="623"/>
      <c r="W154" s="623"/>
    </row>
    <row r="155" spans="1:23" ht="24" x14ac:dyDescent="0.2">
      <c r="A155" s="636">
        <f t="shared" si="8"/>
        <v>152</v>
      </c>
      <c r="B155" s="559">
        <v>44568</v>
      </c>
      <c r="C155" s="555">
        <v>44562</v>
      </c>
      <c r="D155" s="545" t="s">
        <v>271</v>
      </c>
      <c r="E155" s="545" t="s">
        <v>71</v>
      </c>
      <c r="F155" s="556">
        <v>10.45</v>
      </c>
      <c r="G155" s="558" t="s">
        <v>1338</v>
      </c>
      <c r="H155" s="545" t="s">
        <v>310</v>
      </c>
      <c r="I155" s="526" t="s">
        <v>962</v>
      </c>
      <c r="J155" s="549" t="s">
        <v>963</v>
      </c>
      <c r="K155" s="549" t="s">
        <v>964</v>
      </c>
      <c r="L155" s="527" t="s">
        <v>879</v>
      </c>
      <c r="M155" s="655" t="s">
        <v>310</v>
      </c>
      <c r="N155" s="544">
        <v>44568</v>
      </c>
      <c r="O155" s="544" t="s">
        <v>400</v>
      </c>
      <c r="P155" s="268">
        <f t="shared" si="9"/>
        <v>1</v>
      </c>
      <c r="Q155" s="268">
        <f t="shared" si="10"/>
        <v>1</v>
      </c>
      <c r="R155" s="643" t="str">
        <f t="shared" si="11"/>
        <v>Gastos_Gerais</v>
      </c>
      <c r="S155" s="605" t="s">
        <v>310</v>
      </c>
      <c r="T155" s="605" t="s">
        <v>310</v>
      </c>
      <c r="U155" s="623"/>
      <c r="V155" s="623"/>
      <c r="W155" s="623"/>
    </row>
    <row r="156" spans="1:23" ht="24" x14ac:dyDescent="0.2">
      <c r="A156" s="636">
        <f t="shared" si="8"/>
        <v>153</v>
      </c>
      <c r="B156" s="559">
        <v>44568</v>
      </c>
      <c r="C156" s="555">
        <v>44562</v>
      </c>
      <c r="D156" s="545" t="s">
        <v>271</v>
      </c>
      <c r="E156" s="545" t="s">
        <v>71</v>
      </c>
      <c r="F156" s="556">
        <v>10.45</v>
      </c>
      <c r="G156" s="558" t="s">
        <v>1333</v>
      </c>
      <c r="H156" s="545" t="s">
        <v>310</v>
      </c>
      <c r="I156" s="526" t="s">
        <v>962</v>
      </c>
      <c r="J156" s="549" t="s">
        <v>963</v>
      </c>
      <c r="K156" s="549" t="s">
        <v>964</v>
      </c>
      <c r="L156" s="527" t="s">
        <v>879</v>
      </c>
      <c r="M156" s="655" t="s">
        <v>310</v>
      </c>
      <c r="N156" s="544">
        <v>44568</v>
      </c>
      <c r="O156" s="544" t="s">
        <v>400</v>
      </c>
      <c r="P156" s="268">
        <f t="shared" si="9"/>
        <v>1</v>
      </c>
      <c r="Q156" s="268">
        <f t="shared" si="10"/>
        <v>1</v>
      </c>
      <c r="R156" s="643" t="str">
        <f t="shared" si="11"/>
        <v>Gastos_Gerais</v>
      </c>
      <c r="S156" s="605" t="s">
        <v>310</v>
      </c>
      <c r="T156" s="605" t="s">
        <v>310</v>
      </c>
      <c r="U156" s="623"/>
      <c r="V156" s="623"/>
      <c r="W156" s="623"/>
    </row>
    <row r="157" spans="1:23" ht="24" x14ac:dyDescent="0.2">
      <c r="A157" s="636">
        <f t="shared" si="8"/>
        <v>154</v>
      </c>
      <c r="B157" s="559">
        <v>44568</v>
      </c>
      <c r="C157" s="555">
        <v>44562</v>
      </c>
      <c r="D157" s="545" t="s">
        <v>271</v>
      </c>
      <c r="E157" s="545" t="s">
        <v>71</v>
      </c>
      <c r="F157" s="556">
        <v>10.45</v>
      </c>
      <c r="G157" s="558" t="s">
        <v>1333</v>
      </c>
      <c r="H157" s="545" t="s">
        <v>310</v>
      </c>
      <c r="I157" s="526" t="s">
        <v>962</v>
      </c>
      <c r="J157" s="549" t="s">
        <v>963</v>
      </c>
      <c r="K157" s="549" t="s">
        <v>964</v>
      </c>
      <c r="L157" s="527" t="s">
        <v>879</v>
      </c>
      <c r="M157" s="655" t="s">
        <v>310</v>
      </c>
      <c r="N157" s="544">
        <v>44568</v>
      </c>
      <c r="O157" s="544" t="s">
        <v>400</v>
      </c>
      <c r="P157" s="268">
        <f t="shared" si="9"/>
        <v>1</v>
      </c>
      <c r="Q157" s="268">
        <f t="shared" si="10"/>
        <v>1</v>
      </c>
      <c r="R157" s="643" t="str">
        <f t="shared" si="11"/>
        <v>Gastos_Gerais</v>
      </c>
      <c r="S157" s="605" t="s">
        <v>310</v>
      </c>
      <c r="T157" s="605" t="s">
        <v>310</v>
      </c>
      <c r="U157" s="623"/>
      <c r="V157" s="623"/>
      <c r="W157" s="623"/>
    </row>
    <row r="158" spans="1:23" ht="24" x14ac:dyDescent="0.2">
      <c r="A158" s="636">
        <f t="shared" si="8"/>
        <v>155</v>
      </c>
      <c r="B158" s="559">
        <v>44568</v>
      </c>
      <c r="C158" s="555">
        <v>44562</v>
      </c>
      <c r="D158" s="545" t="s">
        <v>271</v>
      </c>
      <c r="E158" s="545" t="s">
        <v>71</v>
      </c>
      <c r="F158" s="556">
        <v>10.45</v>
      </c>
      <c r="G158" s="558" t="s">
        <v>1339</v>
      </c>
      <c r="H158" s="545" t="s">
        <v>310</v>
      </c>
      <c r="I158" s="526" t="s">
        <v>962</v>
      </c>
      <c r="J158" s="549" t="s">
        <v>963</v>
      </c>
      <c r="K158" s="549" t="s">
        <v>964</v>
      </c>
      <c r="L158" s="527" t="s">
        <v>879</v>
      </c>
      <c r="M158" s="655" t="s">
        <v>310</v>
      </c>
      <c r="N158" s="544">
        <v>44568</v>
      </c>
      <c r="O158" s="544" t="s">
        <v>400</v>
      </c>
      <c r="P158" s="268">
        <f t="shared" si="9"/>
        <v>1</v>
      </c>
      <c r="Q158" s="268">
        <f t="shared" si="10"/>
        <v>1</v>
      </c>
      <c r="R158" s="643" t="str">
        <f t="shared" si="11"/>
        <v>Gastos_Gerais</v>
      </c>
      <c r="S158" s="605" t="s">
        <v>310</v>
      </c>
      <c r="T158" s="605" t="s">
        <v>310</v>
      </c>
      <c r="U158" s="623"/>
      <c r="V158" s="623"/>
      <c r="W158" s="623"/>
    </row>
    <row r="159" spans="1:23" ht="24" x14ac:dyDescent="0.2">
      <c r="A159" s="636">
        <f t="shared" si="8"/>
        <v>156</v>
      </c>
      <c r="B159" s="559">
        <v>44568</v>
      </c>
      <c r="C159" s="555">
        <v>44562</v>
      </c>
      <c r="D159" s="545" t="s">
        <v>271</v>
      </c>
      <c r="E159" s="545" t="s">
        <v>71</v>
      </c>
      <c r="F159" s="556">
        <v>10.45</v>
      </c>
      <c r="G159" s="558" t="s">
        <v>1340</v>
      </c>
      <c r="H159" s="545" t="s">
        <v>310</v>
      </c>
      <c r="I159" s="526" t="s">
        <v>962</v>
      </c>
      <c r="J159" s="549" t="s">
        <v>963</v>
      </c>
      <c r="K159" s="549" t="s">
        <v>964</v>
      </c>
      <c r="L159" s="527" t="s">
        <v>879</v>
      </c>
      <c r="M159" s="655" t="s">
        <v>310</v>
      </c>
      <c r="N159" s="544">
        <v>44568</v>
      </c>
      <c r="O159" s="544" t="s">
        <v>400</v>
      </c>
      <c r="P159" s="268">
        <f t="shared" si="9"/>
        <v>1</v>
      </c>
      <c r="Q159" s="268">
        <f t="shared" si="10"/>
        <v>1</v>
      </c>
      <c r="R159" s="643" t="str">
        <f t="shared" si="11"/>
        <v>Gastos_Gerais</v>
      </c>
      <c r="S159" s="605" t="s">
        <v>310</v>
      </c>
      <c r="T159" s="605" t="s">
        <v>310</v>
      </c>
      <c r="U159" s="623"/>
      <c r="V159" s="623"/>
      <c r="W159" s="623"/>
    </row>
    <row r="160" spans="1:23" ht="24" x14ac:dyDescent="0.2">
      <c r="A160" s="636">
        <f t="shared" si="8"/>
        <v>157</v>
      </c>
      <c r="B160" s="559">
        <v>44568</v>
      </c>
      <c r="C160" s="555">
        <v>44562</v>
      </c>
      <c r="D160" s="545" t="s">
        <v>271</v>
      </c>
      <c r="E160" s="545" t="s">
        <v>71</v>
      </c>
      <c r="F160" s="556">
        <v>10.45</v>
      </c>
      <c r="G160" s="558" t="s">
        <v>1333</v>
      </c>
      <c r="H160" s="545" t="s">
        <v>310</v>
      </c>
      <c r="I160" s="526" t="s">
        <v>962</v>
      </c>
      <c r="J160" s="549" t="s">
        <v>963</v>
      </c>
      <c r="K160" s="549" t="s">
        <v>964</v>
      </c>
      <c r="L160" s="527" t="s">
        <v>879</v>
      </c>
      <c r="M160" s="655" t="s">
        <v>310</v>
      </c>
      <c r="N160" s="544">
        <v>44568</v>
      </c>
      <c r="O160" s="544" t="s">
        <v>400</v>
      </c>
      <c r="P160" s="268">
        <f t="shared" si="9"/>
        <v>1</v>
      </c>
      <c r="Q160" s="268">
        <f t="shared" si="10"/>
        <v>1</v>
      </c>
      <c r="R160" s="643" t="str">
        <f t="shared" si="11"/>
        <v>Gastos_Gerais</v>
      </c>
      <c r="S160" s="605" t="s">
        <v>310</v>
      </c>
      <c r="T160" s="605" t="s">
        <v>310</v>
      </c>
      <c r="U160" s="623"/>
      <c r="V160" s="623"/>
      <c r="W160" s="623"/>
    </row>
    <row r="161" spans="1:23" ht="24" x14ac:dyDescent="0.2">
      <c r="A161" s="636">
        <f t="shared" si="8"/>
        <v>158</v>
      </c>
      <c r="B161" s="559">
        <v>44568</v>
      </c>
      <c r="C161" s="555">
        <v>44562</v>
      </c>
      <c r="D161" s="545" t="s">
        <v>271</v>
      </c>
      <c r="E161" s="545" t="s">
        <v>71</v>
      </c>
      <c r="F161" s="556">
        <v>10.45</v>
      </c>
      <c r="G161" s="558" t="s">
        <v>1333</v>
      </c>
      <c r="H161" s="545" t="s">
        <v>310</v>
      </c>
      <c r="I161" s="526" t="s">
        <v>962</v>
      </c>
      <c r="J161" s="549" t="s">
        <v>963</v>
      </c>
      <c r="K161" s="549" t="s">
        <v>964</v>
      </c>
      <c r="L161" s="527" t="s">
        <v>879</v>
      </c>
      <c r="M161" s="655" t="s">
        <v>310</v>
      </c>
      <c r="N161" s="544">
        <v>44568</v>
      </c>
      <c r="O161" s="544" t="s">
        <v>400</v>
      </c>
      <c r="P161" s="268">
        <f t="shared" si="9"/>
        <v>1</v>
      </c>
      <c r="Q161" s="268">
        <f t="shared" si="10"/>
        <v>1</v>
      </c>
      <c r="R161" s="643" t="str">
        <f t="shared" si="11"/>
        <v>Gastos_Gerais</v>
      </c>
      <c r="S161" s="605" t="s">
        <v>310</v>
      </c>
      <c r="T161" s="605" t="s">
        <v>310</v>
      </c>
      <c r="U161" s="623"/>
      <c r="V161" s="623"/>
      <c r="W161" s="623"/>
    </row>
    <row r="162" spans="1:23" ht="24" x14ac:dyDescent="0.2">
      <c r="A162" s="636">
        <f t="shared" si="8"/>
        <v>159</v>
      </c>
      <c r="B162" s="559">
        <v>44568</v>
      </c>
      <c r="C162" s="555">
        <v>44562</v>
      </c>
      <c r="D162" s="545" t="s">
        <v>271</v>
      </c>
      <c r="E162" s="545" t="s">
        <v>71</v>
      </c>
      <c r="F162" s="556">
        <v>10.45</v>
      </c>
      <c r="G162" s="558" t="s">
        <v>1341</v>
      </c>
      <c r="H162" s="545" t="s">
        <v>310</v>
      </c>
      <c r="I162" s="526" t="s">
        <v>962</v>
      </c>
      <c r="J162" s="549" t="s">
        <v>963</v>
      </c>
      <c r="K162" s="549" t="s">
        <v>964</v>
      </c>
      <c r="L162" s="527" t="s">
        <v>879</v>
      </c>
      <c r="M162" s="655" t="s">
        <v>310</v>
      </c>
      <c r="N162" s="544">
        <v>44568</v>
      </c>
      <c r="O162" s="544" t="s">
        <v>400</v>
      </c>
      <c r="P162" s="268">
        <f t="shared" si="9"/>
        <v>1</v>
      </c>
      <c r="Q162" s="268">
        <f t="shared" si="10"/>
        <v>1</v>
      </c>
      <c r="R162" s="643" t="str">
        <f t="shared" si="11"/>
        <v>Gastos_Gerais</v>
      </c>
      <c r="S162" s="605" t="s">
        <v>310</v>
      </c>
      <c r="T162" s="605" t="s">
        <v>310</v>
      </c>
      <c r="U162" s="623"/>
      <c r="V162" s="623"/>
      <c r="W162" s="623"/>
    </row>
    <row r="163" spans="1:23" ht="24" x14ac:dyDescent="0.2">
      <c r="A163" s="636">
        <f t="shared" si="8"/>
        <v>160</v>
      </c>
      <c r="B163" s="559">
        <v>44568</v>
      </c>
      <c r="C163" s="555">
        <v>44562</v>
      </c>
      <c r="D163" s="545" t="s">
        <v>271</v>
      </c>
      <c r="E163" s="545" t="s">
        <v>71</v>
      </c>
      <c r="F163" s="556">
        <v>10.45</v>
      </c>
      <c r="G163" s="558" t="s">
        <v>1333</v>
      </c>
      <c r="H163" s="545" t="s">
        <v>310</v>
      </c>
      <c r="I163" s="526" t="s">
        <v>962</v>
      </c>
      <c r="J163" s="549" t="s">
        <v>963</v>
      </c>
      <c r="K163" s="549" t="s">
        <v>964</v>
      </c>
      <c r="L163" s="527" t="s">
        <v>879</v>
      </c>
      <c r="M163" s="655" t="s">
        <v>310</v>
      </c>
      <c r="N163" s="544">
        <v>44568</v>
      </c>
      <c r="O163" s="544" t="s">
        <v>400</v>
      </c>
      <c r="P163" s="268">
        <f t="shared" si="9"/>
        <v>1</v>
      </c>
      <c r="Q163" s="268">
        <f t="shared" si="10"/>
        <v>1</v>
      </c>
      <c r="R163" s="643" t="str">
        <f t="shared" si="11"/>
        <v>Gastos_Gerais</v>
      </c>
      <c r="S163" s="605" t="s">
        <v>310</v>
      </c>
      <c r="T163" s="605" t="s">
        <v>310</v>
      </c>
      <c r="U163" s="623"/>
      <c r="V163" s="623"/>
      <c r="W163" s="623"/>
    </row>
    <row r="164" spans="1:23" ht="24" x14ac:dyDescent="0.2">
      <c r="A164" s="636">
        <f t="shared" si="8"/>
        <v>161</v>
      </c>
      <c r="B164" s="559">
        <v>44568</v>
      </c>
      <c r="C164" s="555">
        <v>44562</v>
      </c>
      <c r="D164" s="545" t="s">
        <v>271</v>
      </c>
      <c r="E164" s="545" t="s">
        <v>71</v>
      </c>
      <c r="F164" s="556">
        <v>10.45</v>
      </c>
      <c r="G164" s="558" t="s">
        <v>1333</v>
      </c>
      <c r="H164" s="545" t="s">
        <v>310</v>
      </c>
      <c r="I164" s="526" t="s">
        <v>962</v>
      </c>
      <c r="J164" s="549" t="s">
        <v>963</v>
      </c>
      <c r="K164" s="549" t="s">
        <v>964</v>
      </c>
      <c r="L164" s="527" t="s">
        <v>879</v>
      </c>
      <c r="M164" s="655" t="s">
        <v>310</v>
      </c>
      <c r="N164" s="544">
        <v>44568</v>
      </c>
      <c r="O164" s="544" t="s">
        <v>400</v>
      </c>
      <c r="P164" s="268">
        <f t="shared" si="9"/>
        <v>1</v>
      </c>
      <c r="Q164" s="268">
        <f t="shared" si="10"/>
        <v>1</v>
      </c>
      <c r="R164" s="643" t="str">
        <f t="shared" si="11"/>
        <v>Gastos_Gerais</v>
      </c>
      <c r="S164" s="605" t="s">
        <v>310</v>
      </c>
      <c r="T164" s="605" t="s">
        <v>310</v>
      </c>
      <c r="U164" s="623"/>
      <c r="V164" s="623"/>
      <c r="W164" s="623"/>
    </row>
    <row r="165" spans="1:23" ht="24" x14ac:dyDescent="0.2">
      <c r="A165" s="636">
        <f t="shared" si="8"/>
        <v>162</v>
      </c>
      <c r="B165" s="559">
        <v>44568</v>
      </c>
      <c r="C165" s="555">
        <v>44562</v>
      </c>
      <c r="D165" s="545" t="s">
        <v>271</v>
      </c>
      <c r="E165" s="545" t="s">
        <v>71</v>
      </c>
      <c r="F165" s="556">
        <v>10.45</v>
      </c>
      <c r="G165" s="558" t="s">
        <v>1333</v>
      </c>
      <c r="H165" s="545" t="s">
        <v>310</v>
      </c>
      <c r="I165" s="526" t="s">
        <v>962</v>
      </c>
      <c r="J165" s="549" t="s">
        <v>963</v>
      </c>
      <c r="K165" s="549" t="s">
        <v>964</v>
      </c>
      <c r="L165" s="527" t="s">
        <v>879</v>
      </c>
      <c r="M165" s="655" t="s">
        <v>310</v>
      </c>
      <c r="N165" s="544">
        <v>44568</v>
      </c>
      <c r="O165" s="544" t="s">
        <v>400</v>
      </c>
      <c r="P165" s="268">
        <f t="shared" si="9"/>
        <v>1</v>
      </c>
      <c r="Q165" s="268">
        <f t="shared" si="10"/>
        <v>1</v>
      </c>
      <c r="R165" s="643" t="str">
        <f t="shared" si="11"/>
        <v>Gastos_Gerais</v>
      </c>
      <c r="S165" s="605" t="s">
        <v>310</v>
      </c>
      <c r="T165" s="605" t="s">
        <v>310</v>
      </c>
      <c r="U165" s="623"/>
      <c r="V165" s="623"/>
      <c r="W165" s="623"/>
    </row>
    <row r="166" spans="1:23" ht="24" x14ac:dyDescent="0.2">
      <c r="A166" s="636">
        <f t="shared" si="8"/>
        <v>163</v>
      </c>
      <c r="B166" s="559">
        <v>44568</v>
      </c>
      <c r="C166" s="555">
        <v>44562</v>
      </c>
      <c r="D166" s="545" t="s">
        <v>271</v>
      </c>
      <c r="E166" s="545" t="s">
        <v>71</v>
      </c>
      <c r="F166" s="556">
        <v>10.45</v>
      </c>
      <c r="G166" s="558" t="s">
        <v>1333</v>
      </c>
      <c r="H166" s="545" t="s">
        <v>310</v>
      </c>
      <c r="I166" s="526" t="s">
        <v>962</v>
      </c>
      <c r="J166" s="549" t="s">
        <v>963</v>
      </c>
      <c r="K166" s="549" t="s">
        <v>964</v>
      </c>
      <c r="L166" s="527" t="s">
        <v>879</v>
      </c>
      <c r="M166" s="655" t="s">
        <v>310</v>
      </c>
      <c r="N166" s="544">
        <v>44568</v>
      </c>
      <c r="O166" s="544" t="s">
        <v>400</v>
      </c>
      <c r="P166" s="268">
        <f t="shared" si="9"/>
        <v>1</v>
      </c>
      <c r="Q166" s="268">
        <f t="shared" si="10"/>
        <v>1</v>
      </c>
      <c r="R166" s="643" t="str">
        <f t="shared" si="11"/>
        <v>Gastos_Gerais</v>
      </c>
      <c r="S166" s="605" t="s">
        <v>310</v>
      </c>
      <c r="T166" s="605" t="s">
        <v>310</v>
      </c>
      <c r="U166" s="623"/>
      <c r="V166" s="623"/>
      <c r="W166" s="623"/>
    </row>
    <row r="167" spans="1:23" ht="24" x14ac:dyDescent="0.2">
      <c r="A167" s="636">
        <f t="shared" si="8"/>
        <v>164</v>
      </c>
      <c r="B167" s="559">
        <v>44568</v>
      </c>
      <c r="C167" s="555">
        <v>44562</v>
      </c>
      <c r="D167" s="545" t="s">
        <v>271</v>
      </c>
      <c r="E167" s="545" t="s">
        <v>71</v>
      </c>
      <c r="F167" s="556">
        <v>10.45</v>
      </c>
      <c r="G167" s="558" t="s">
        <v>1333</v>
      </c>
      <c r="H167" s="545" t="s">
        <v>310</v>
      </c>
      <c r="I167" s="526" t="s">
        <v>962</v>
      </c>
      <c r="J167" s="549" t="s">
        <v>963</v>
      </c>
      <c r="K167" s="549" t="s">
        <v>964</v>
      </c>
      <c r="L167" s="527" t="s">
        <v>879</v>
      </c>
      <c r="M167" s="655" t="s">
        <v>310</v>
      </c>
      <c r="N167" s="544">
        <v>44568</v>
      </c>
      <c r="O167" s="544" t="s">
        <v>400</v>
      </c>
      <c r="P167" s="268">
        <f t="shared" si="9"/>
        <v>1</v>
      </c>
      <c r="Q167" s="268">
        <f t="shared" si="10"/>
        <v>1</v>
      </c>
      <c r="R167" s="643" t="str">
        <f t="shared" si="11"/>
        <v>Gastos_Gerais</v>
      </c>
      <c r="S167" s="605" t="s">
        <v>310</v>
      </c>
      <c r="T167" s="605" t="s">
        <v>310</v>
      </c>
      <c r="U167" s="623"/>
      <c r="V167" s="623"/>
      <c r="W167" s="623"/>
    </row>
    <row r="168" spans="1:23" ht="24" x14ac:dyDescent="0.2">
      <c r="A168" s="636">
        <f t="shared" si="8"/>
        <v>165</v>
      </c>
      <c r="B168" s="559">
        <v>44568</v>
      </c>
      <c r="C168" s="555">
        <v>44562</v>
      </c>
      <c r="D168" s="545" t="s">
        <v>271</v>
      </c>
      <c r="E168" s="545" t="s">
        <v>71</v>
      </c>
      <c r="F168" s="556">
        <v>10.45</v>
      </c>
      <c r="G168" s="558" t="s">
        <v>1333</v>
      </c>
      <c r="H168" s="545" t="s">
        <v>310</v>
      </c>
      <c r="I168" s="526" t="s">
        <v>962</v>
      </c>
      <c r="J168" s="549" t="s">
        <v>963</v>
      </c>
      <c r="K168" s="549" t="s">
        <v>964</v>
      </c>
      <c r="L168" s="527" t="s">
        <v>879</v>
      </c>
      <c r="M168" s="655" t="s">
        <v>310</v>
      </c>
      <c r="N168" s="544">
        <v>44568</v>
      </c>
      <c r="O168" s="544" t="s">
        <v>400</v>
      </c>
      <c r="P168" s="268">
        <f t="shared" si="9"/>
        <v>1</v>
      </c>
      <c r="Q168" s="268">
        <f t="shared" si="10"/>
        <v>1</v>
      </c>
      <c r="R168" s="643" t="str">
        <f t="shared" si="11"/>
        <v>Gastos_Gerais</v>
      </c>
      <c r="S168" s="605" t="s">
        <v>310</v>
      </c>
      <c r="T168" s="605" t="s">
        <v>310</v>
      </c>
      <c r="U168" s="623"/>
      <c r="V168" s="623"/>
      <c r="W168" s="623"/>
    </row>
    <row r="169" spans="1:23" ht="24" x14ac:dyDescent="0.2">
      <c r="A169" s="636">
        <f t="shared" si="8"/>
        <v>166</v>
      </c>
      <c r="B169" s="559">
        <v>44568</v>
      </c>
      <c r="C169" s="555">
        <v>44562</v>
      </c>
      <c r="D169" s="545" t="s">
        <v>271</v>
      </c>
      <c r="E169" s="545" t="s">
        <v>71</v>
      </c>
      <c r="F169" s="556">
        <v>10.45</v>
      </c>
      <c r="G169" s="558" t="s">
        <v>1342</v>
      </c>
      <c r="H169" s="545" t="s">
        <v>310</v>
      </c>
      <c r="I169" s="526" t="s">
        <v>962</v>
      </c>
      <c r="J169" s="549" t="s">
        <v>963</v>
      </c>
      <c r="K169" s="549" t="s">
        <v>964</v>
      </c>
      <c r="L169" s="527" t="s">
        <v>879</v>
      </c>
      <c r="M169" s="655" t="s">
        <v>310</v>
      </c>
      <c r="N169" s="544">
        <v>44568</v>
      </c>
      <c r="O169" s="544" t="s">
        <v>400</v>
      </c>
      <c r="P169" s="268">
        <f t="shared" si="9"/>
        <v>1</v>
      </c>
      <c r="Q169" s="268">
        <f t="shared" si="10"/>
        <v>1</v>
      </c>
      <c r="R169" s="643" t="str">
        <f t="shared" si="11"/>
        <v>Gastos_Gerais</v>
      </c>
      <c r="S169" s="605" t="s">
        <v>310</v>
      </c>
      <c r="T169" s="605" t="s">
        <v>310</v>
      </c>
      <c r="U169" s="623"/>
      <c r="V169" s="623"/>
      <c r="W169" s="623"/>
    </row>
    <row r="170" spans="1:23" ht="24" x14ac:dyDescent="0.2">
      <c r="A170" s="636">
        <f t="shared" si="8"/>
        <v>167</v>
      </c>
      <c r="B170" s="559">
        <v>44568</v>
      </c>
      <c r="C170" s="555">
        <v>44562</v>
      </c>
      <c r="D170" s="545" t="s">
        <v>271</v>
      </c>
      <c r="E170" s="545" t="s">
        <v>71</v>
      </c>
      <c r="F170" s="556">
        <v>10.45</v>
      </c>
      <c r="G170" s="558" t="s">
        <v>1343</v>
      </c>
      <c r="H170" s="545" t="s">
        <v>310</v>
      </c>
      <c r="I170" s="526" t="s">
        <v>962</v>
      </c>
      <c r="J170" s="549" t="s">
        <v>963</v>
      </c>
      <c r="K170" s="549" t="s">
        <v>964</v>
      </c>
      <c r="L170" s="527" t="s">
        <v>879</v>
      </c>
      <c r="M170" s="655" t="s">
        <v>310</v>
      </c>
      <c r="N170" s="544">
        <v>44568</v>
      </c>
      <c r="O170" s="544" t="s">
        <v>400</v>
      </c>
      <c r="P170" s="268">
        <f t="shared" si="9"/>
        <v>1</v>
      </c>
      <c r="Q170" s="268">
        <f t="shared" si="10"/>
        <v>1</v>
      </c>
      <c r="R170" s="643" t="str">
        <f t="shared" si="11"/>
        <v>Gastos_Gerais</v>
      </c>
      <c r="S170" s="605" t="s">
        <v>310</v>
      </c>
      <c r="T170" s="605" t="s">
        <v>310</v>
      </c>
      <c r="U170" s="623"/>
      <c r="V170" s="623"/>
      <c r="W170" s="623"/>
    </row>
    <row r="171" spans="1:23" ht="24" x14ac:dyDescent="0.2">
      <c r="A171" s="636">
        <f t="shared" si="8"/>
        <v>168</v>
      </c>
      <c r="B171" s="559">
        <v>44568</v>
      </c>
      <c r="C171" s="555">
        <v>44562</v>
      </c>
      <c r="D171" s="545" t="s">
        <v>271</v>
      </c>
      <c r="E171" s="545" t="s">
        <v>71</v>
      </c>
      <c r="F171" s="556">
        <v>10.45</v>
      </c>
      <c r="G171" s="558" t="s">
        <v>1333</v>
      </c>
      <c r="H171" s="545" t="s">
        <v>310</v>
      </c>
      <c r="I171" s="526" t="s">
        <v>962</v>
      </c>
      <c r="J171" s="549" t="s">
        <v>963</v>
      </c>
      <c r="K171" s="549" t="s">
        <v>964</v>
      </c>
      <c r="L171" s="527" t="s">
        <v>879</v>
      </c>
      <c r="M171" s="655" t="s">
        <v>310</v>
      </c>
      <c r="N171" s="544">
        <v>44568</v>
      </c>
      <c r="O171" s="544" t="s">
        <v>400</v>
      </c>
      <c r="P171" s="268">
        <f t="shared" si="9"/>
        <v>1</v>
      </c>
      <c r="Q171" s="268">
        <f t="shared" si="10"/>
        <v>1</v>
      </c>
      <c r="R171" s="643" t="str">
        <f t="shared" si="11"/>
        <v>Gastos_Gerais</v>
      </c>
      <c r="S171" s="605" t="s">
        <v>310</v>
      </c>
      <c r="T171" s="605" t="s">
        <v>310</v>
      </c>
      <c r="U171" s="623"/>
      <c r="V171" s="623"/>
      <c r="W171" s="623"/>
    </row>
    <row r="172" spans="1:23" ht="24" x14ac:dyDescent="0.2">
      <c r="A172" s="636">
        <f t="shared" si="8"/>
        <v>169</v>
      </c>
      <c r="B172" s="559">
        <v>44568</v>
      </c>
      <c r="C172" s="555">
        <v>44562</v>
      </c>
      <c r="D172" s="545" t="s">
        <v>271</v>
      </c>
      <c r="E172" s="545" t="s">
        <v>71</v>
      </c>
      <c r="F172" s="556">
        <v>10.45</v>
      </c>
      <c r="G172" s="558" t="s">
        <v>1333</v>
      </c>
      <c r="H172" s="545" t="s">
        <v>310</v>
      </c>
      <c r="I172" s="526" t="s">
        <v>962</v>
      </c>
      <c r="J172" s="549" t="s">
        <v>963</v>
      </c>
      <c r="K172" s="549" t="s">
        <v>964</v>
      </c>
      <c r="L172" s="527" t="s">
        <v>879</v>
      </c>
      <c r="M172" s="655" t="s">
        <v>310</v>
      </c>
      <c r="N172" s="544">
        <v>44568</v>
      </c>
      <c r="O172" s="544" t="s">
        <v>400</v>
      </c>
      <c r="P172" s="268">
        <f t="shared" si="9"/>
        <v>1</v>
      </c>
      <c r="Q172" s="268">
        <f t="shared" si="10"/>
        <v>1</v>
      </c>
      <c r="R172" s="643" t="str">
        <f t="shared" si="11"/>
        <v>Gastos_Gerais</v>
      </c>
      <c r="S172" s="605" t="s">
        <v>310</v>
      </c>
      <c r="T172" s="605" t="s">
        <v>310</v>
      </c>
      <c r="U172" s="623"/>
      <c r="V172" s="623"/>
      <c r="W172" s="623"/>
    </row>
    <row r="173" spans="1:23" ht="24" x14ac:dyDescent="0.2">
      <c r="A173" s="636">
        <f t="shared" si="8"/>
        <v>170</v>
      </c>
      <c r="B173" s="559">
        <v>44568</v>
      </c>
      <c r="C173" s="555">
        <v>44562</v>
      </c>
      <c r="D173" s="545" t="s">
        <v>271</v>
      </c>
      <c r="E173" s="545" t="s">
        <v>71</v>
      </c>
      <c r="F173" s="556">
        <v>10.45</v>
      </c>
      <c r="G173" s="558" t="s">
        <v>1333</v>
      </c>
      <c r="H173" s="545" t="s">
        <v>310</v>
      </c>
      <c r="I173" s="526" t="s">
        <v>962</v>
      </c>
      <c r="J173" s="549" t="s">
        <v>963</v>
      </c>
      <c r="K173" s="549" t="s">
        <v>964</v>
      </c>
      <c r="L173" s="527" t="s">
        <v>879</v>
      </c>
      <c r="M173" s="655" t="s">
        <v>310</v>
      </c>
      <c r="N173" s="544">
        <v>44568</v>
      </c>
      <c r="O173" s="544" t="s">
        <v>400</v>
      </c>
      <c r="P173" s="268">
        <f t="shared" si="9"/>
        <v>1</v>
      </c>
      <c r="Q173" s="268">
        <f t="shared" si="10"/>
        <v>1</v>
      </c>
      <c r="R173" s="643" t="str">
        <f t="shared" si="11"/>
        <v>Gastos_Gerais</v>
      </c>
      <c r="S173" s="605" t="s">
        <v>310</v>
      </c>
      <c r="T173" s="605" t="s">
        <v>310</v>
      </c>
      <c r="U173" s="623"/>
      <c r="V173" s="623"/>
      <c r="W173" s="623"/>
    </row>
    <row r="174" spans="1:23" ht="24" x14ac:dyDescent="0.2">
      <c r="A174" s="636">
        <f t="shared" si="8"/>
        <v>171</v>
      </c>
      <c r="B174" s="559">
        <v>44568</v>
      </c>
      <c r="C174" s="555">
        <v>44562</v>
      </c>
      <c r="D174" s="545" t="s">
        <v>271</v>
      </c>
      <c r="E174" s="545" t="s">
        <v>71</v>
      </c>
      <c r="F174" s="556">
        <v>10.45</v>
      </c>
      <c r="G174" s="558" t="s">
        <v>1333</v>
      </c>
      <c r="H174" s="545" t="s">
        <v>310</v>
      </c>
      <c r="I174" s="526" t="s">
        <v>962</v>
      </c>
      <c r="J174" s="549" t="s">
        <v>963</v>
      </c>
      <c r="K174" s="549" t="s">
        <v>964</v>
      </c>
      <c r="L174" s="527" t="s">
        <v>879</v>
      </c>
      <c r="M174" s="655" t="s">
        <v>310</v>
      </c>
      <c r="N174" s="544">
        <v>44568</v>
      </c>
      <c r="O174" s="544" t="s">
        <v>400</v>
      </c>
      <c r="P174" s="268">
        <f t="shared" si="9"/>
        <v>1</v>
      </c>
      <c r="Q174" s="268">
        <f t="shared" si="10"/>
        <v>1</v>
      </c>
      <c r="R174" s="643" t="str">
        <f t="shared" si="11"/>
        <v>Gastos_Gerais</v>
      </c>
      <c r="S174" s="605" t="s">
        <v>310</v>
      </c>
      <c r="T174" s="605" t="s">
        <v>310</v>
      </c>
      <c r="U174" s="623"/>
      <c r="V174" s="623"/>
      <c r="W174" s="623"/>
    </row>
    <row r="175" spans="1:23" ht="24" x14ac:dyDescent="0.2">
      <c r="A175" s="636">
        <f t="shared" si="8"/>
        <v>172</v>
      </c>
      <c r="B175" s="559">
        <v>44568</v>
      </c>
      <c r="C175" s="555">
        <v>44562</v>
      </c>
      <c r="D175" s="545" t="s">
        <v>271</v>
      </c>
      <c r="E175" s="545" t="s">
        <v>71</v>
      </c>
      <c r="F175" s="556">
        <v>10.45</v>
      </c>
      <c r="G175" s="558" t="s">
        <v>1333</v>
      </c>
      <c r="H175" s="545" t="s">
        <v>310</v>
      </c>
      <c r="I175" s="526" t="s">
        <v>962</v>
      </c>
      <c r="J175" s="549" t="s">
        <v>963</v>
      </c>
      <c r="K175" s="549" t="s">
        <v>964</v>
      </c>
      <c r="L175" s="527" t="s">
        <v>879</v>
      </c>
      <c r="M175" s="655" t="s">
        <v>310</v>
      </c>
      <c r="N175" s="544">
        <v>44568</v>
      </c>
      <c r="O175" s="544" t="s">
        <v>400</v>
      </c>
      <c r="P175" s="268">
        <f t="shared" si="9"/>
        <v>1</v>
      </c>
      <c r="Q175" s="268">
        <f t="shared" si="10"/>
        <v>1</v>
      </c>
      <c r="R175" s="643" t="str">
        <f t="shared" si="11"/>
        <v>Gastos_Gerais</v>
      </c>
      <c r="S175" s="605" t="s">
        <v>310</v>
      </c>
      <c r="T175" s="605" t="s">
        <v>310</v>
      </c>
      <c r="U175" s="623"/>
      <c r="V175" s="623"/>
      <c r="W175" s="623"/>
    </row>
    <row r="176" spans="1:23" ht="24" x14ac:dyDescent="0.2">
      <c r="A176" s="636">
        <f t="shared" si="8"/>
        <v>173</v>
      </c>
      <c r="B176" s="559">
        <v>44568</v>
      </c>
      <c r="C176" s="555">
        <v>44562</v>
      </c>
      <c r="D176" s="545" t="s">
        <v>271</v>
      </c>
      <c r="E176" s="545" t="s">
        <v>71</v>
      </c>
      <c r="F176" s="556">
        <v>10.45</v>
      </c>
      <c r="G176" s="558" t="s">
        <v>1344</v>
      </c>
      <c r="H176" s="545" t="s">
        <v>310</v>
      </c>
      <c r="I176" s="526" t="s">
        <v>962</v>
      </c>
      <c r="J176" s="549" t="s">
        <v>963</v>
      </c>
      <c r="K176" s="549" t="s">
        <v>964</v>
      </c>
      <c r="L176" s="527" t="s">
        <v>879</v>
      </c>
      <c r="M176" s="655" t="s">
        <v>310</v>
      </c>
      <c r="N176" s="544">
        <v>44568</v>
      </c>
      <c r="O176" s="544" t="s">
        <v>400</v>
      </c>
      <c r="P176" s="268">
        <f t="shared" si="9"/>
        <v>1</v>
      </c>
      <c r="Q176" s="268">
        <f t="shared" si="10"/>
        <v>1</v>
      </c>
      <c r="R176" s="643" t="str">
        <f t="shared" si="11"/>
        <v>Gastos_Gerais</v>
      </c>
      <c r="S176" s="605" t="s">
        <v>310</v>
      </c>
      <c r="T176" s="605" t="s">
        <v>310</v>
      </c>
      <c r="U176" s="623"/>
      <c r="V176" s="623"/>
      <c r="W176" s="623"/>
    </row>
    <row r="177" spans="1:23" ht="24" x14ac:dyDescent="0.2">
      <c r="A177" s="636">
        <f t="shared" si="8"/>
        <v>174</v>
      </c>
      <c r="B177" s="559">
        <v>44568</v>
      </c>
      <c r="C177" s="555">
        <v>44562</v>
      </c>
      <c r="D177" s="545" t="s">
        <v>271</v>
      </c>
      <c r="E177" s="545" t="s">
        <v>71</v>
      </c>
      <c r="F177" s="556">
        <v>10.45</v>
      </c>
      <c r="G177" s="558" t="s">
        <v>1345</v>
      </c>
      <c r="H177" s="545" t="s">
        <v>310</v>
      </c>
      <c r="I177" s="526" t="s">
        <v>962</v>
      </c>
      <c r="J177" s="549" t="s">
        <v>963</v>
      </c>
      <c r="K177" s="549" t="s">
        <v>964</v>
      </c>
      <c r="L177" s="527" t="s">
        <v>879</v>
      </c>
      <c r="M177" s="655" t="s">
        <v>310</v>
      </c>
      <c r="N177" s="544">
        <v>44568</v>
      </c>
      <c r="O177" s="544" t="s">
        <v>400</v>
      </c>
      <c r="P177" s="268">
        <f t="shared" si="9"/>
        <v>1</v>
      </c>
      <c r="Q177" s="268">
        <f t="shared" si="10"/>
        <v>1</v>
      </c>
      <c r="R177" s="643" t="str">
        <f t="shared" si="11"/>
        <v>Gastos_Gerais</v>
      </c>
      <c r="S177" s="605" t="s">
        <v>310</v>
      </c>
      <c r="T177" s="605" t="s">
        <v>310</v>
      </c>
      <c r="U177" s="623"/>
      <c r="V177" s="623"/>
      <c r="W177" s="623"/>
    </row>
    <row r="178" spans="1:23" ht="24" x14ac:dyDescent="0.2">
      <c r="A178" s="636">
        <f t="shared" si="8"/>
        <v>175</v>
      </c>
      <c r="B178" s="559">
        <v>44568</v>
      </c>
      <c r="C178" s="555">
        <v>44562</v>
      </c>
      <c r="D178" s="545" t="s">
        <v>271</v>
      </c>
      <c r="E178" s="545" t="s">
        <v>71</v>
      </c>
      <c r="F178" s="556">
        <v>10.45</v>
      </c>
      <c r="G178" s="558" t="s">
        <v>1333</v>
      </c>
      <c r="H178" s="545" t="s">
        <v>310</v>
      </c>
      <c r="I178" s="526" t="s">
        <v>962</v>
      </c>
      <c r="J178" s="549" t="s">
        <v>963</v>
      </c>
      <c r="K178" s="549" t="s">
        <v>964</v>
      </c>
      <c r="L178" s="527" t="s">
        <v>879</v>
      </c>
      <c r="M178" s="655" t="s">
        <v>310</v>
      </c>
      <c r="N178" s="544">
        <v>44568</v>
      </c>
      <c r="O178" s="544" t="s">
        <v>400</v>
      </c>
      <c r="P178" s="268">
        <f t="shared" si="9"/>
        <v>1</v>
      </c>
      <c r="Q178" s="268">
        <f t="shared" si="10"/>
        <v>1</v>
      </c>
      <c r="R178" s="643" t="str">
        <f t="shared" si="11"/>
        <v>Gastos_Gerais</v>
      </c>
      <c r="S178" s="605" t="s">
        <v>310</v>
      </c>
      <c r="T178" s="605" t="s">
        <v>310</v>
      </c>
      <c r="U178" s="623"/>
      <c r="V178" s="623"/>
      <c r="W178" s="623"/>
    </row>
    <row r="179" spans="1:23" ht="24" x14ac:dyDescent="0.2">
      <c r="A179" s="636">
        <f t="shared" si="8"/>
        <v>176</v>
      </c>
      <c r="B179" s="559">
        <v>44568</v>
      </c>
      <c r="C179" s="555">
        <v>44562</v>
      </c>
      <c r="D179" s="545" t="s">
        <v>271</v>
      </c>
      <c r="E179" s="545" t="s">
        <v>71</v>
      </c>
      <c r="F179" s="556">
        <v>10.45</v>
      </c>
      <c r="G179" s="558" t="s">
        <v>1345</v>
      </c>
      <c r="H179" s="545" t="s">
        <v>310</v>
      </c>
      <c r="I179" s="526" t="s">
        <v>962</v>
      </c>
      <c r="J179" s="549" t="s">
        <v>963</v>
      </c>
      <c r="K179" s="549" t="s">
        <v>964</v>
      </c>
      <c r="L179" s="527" t="s">
        <v>879</v>
      </c>
      <c r="M179" s="655" t="s">
        <v>310</v>
      </c>
      <c r="N179" s="544">
        <v>44568</v>
      </c>
      <c r="O179" s="544" t="s">
        <v>400</v>
      </c>
      <c r="P179" s="268">
        <f t="shared" si="9"/>
        <v>1</v>
      </c>
      <c r="Q179" s="268">
        <f t="shared" si="10"/>
        <v>1</v>
      </c>
      <c r="R179" s="643" t="str">
        <f t="shared" si="11"/>
        <v>Gastos_Gerais</v>
      </c>
      <c r="S179" s="605" t="s">
        <v>310</v>
      </c>
      <c r="T179" s="605" t="s">
        <v>310</v>
      </c>
      <c r="U179" s="623"/>
      <c r="V179" s="623"/>
      <c r="W179" s="623"/>
    </row>
    <row r="180" spans="1:23" ht="24" x14ac:dyDescent="0.2">
      <c r="A180" s="636">
        <f t="shared" si="8"/>
        <v>177</v>
      </c>
      <c r="B180" s="559">
        <v>44568</v>
      </c>
      <c r="C180" s="555">
        <v>44562</v>
      </c>
      <c r="D180" s="545" t="s">
        <v>271</v>
      </c>
      <c r="E180" s="545" t="s">
        <v>71</v>
      </c>
      <c r="F180" s="556">
        <v>10.45</v>
      </c>
      <c r="G180" s="558" t="s">
        <v>1333</v>
      </c>
      <c r="H180" s="545" t="s">
        <v>310</v>
      </c>
      <c r="I180" s="526" t="s">
        <v>962</v>
      </c>
      <c r="J180" s="549" t="s">
        <v>963</v>
      </c>
      <c r="K180" s="549" t="s">
        <v>964</v>
      </c>
      <c r="L180" s="527" t="s">
        <v>879</v>
      </c>
      <c r="M180" s="655" t="s">
        <v>310</v>
      </c>
      <c r="N180" s="544">
        <v>44568</v>
      </c>
      <c r="O180" s="544" t="s">
        <v>400</v>
      </c>
      <c r="P180" s="268">
        <f t="shared" si="9"/>
        <v>1</v>
      </c>
      <c r="Q180" s="268">
        <f t="shared" si="10"/>
        <v>1</v>
      </c>
      <c r="R180" s="643" t="str">
        <f t="shared" si="11"/>
        <v>Gastos_Gerais</v>
      </c>
      <c r="S180" s="605" t="s">
        <v>310</v>
      </c>
      <c r="T180" s="605" t="s">
        <v>310</v>
      </c>
      <c r="U180" s="623"/>
      <c r="V180" s="623"/>
      <c r="W180" s="623"/>
    </row>
    <row r="181" spans="1:23" ht="24" x14ac:dyDescent="0.2">
      <c r="A181" s="636">
        <f t="shared" si="8"/>
        <v>178</v>
      </c>
      <c r="B181" s="559">
        <v>44568</v>
      </c>
      <c r="C181" s="555">
        <v>44562</v>
      </c>
      <c r="D181" s="545" t="s">
        <v>271</v>
      </c>
      <c r="E181" s="545" t="s">
        <v>71</v>
      </c>
      <c r="F181" s="556">
        <v>10.45</v>
      </c>
      <c r="G181" s="558" t="s">
        <v>1346</v>
      </c>
      <c r="H181" s="545" t="s">
        <v>310</v>
      </c>
      <c r="I181" s="526" t="s">
        <v>962</v>
      </c>
      <c r="J181" s="549" t="s">
        <v>963</v>
      </c>
      <c r="K181" s="549" t="s">
        <v>964</v>
      </c>
      <c r="L181" s="527" t="s">
        <v>879</v>
      </c>
      <c r="M181" s="655" t="s">
        <v>310</v>
      </c>
      <c r="N181" s="544">
        <v>44568</v>
      </c>
      <c r="O181" s="544" t="s">
        <v>400</v>
      </c>
      <c r="P181" s="268">
        <f t="shared" si="9"/>
        <v>1</v>
      </c>
      <c r="Q181" s="268">
        <f t="shared" si="10"/>
        <v>1</v>
      </c>
      <c r="R181" s="643" t="str">
        <f t="shared" si="11"/>
        <v>Gastos_Gerais</v>
      </c>
      <c r="S181" s="605" t="s">
        <v>310</v>
      </c>
      <c r="T181" s="605" t="s">
        <v>310</v>
      </c>
      <c r="U181" s="623"/>
      <c r="V181" s="623"/>
      <c r="W181" s="623"/>
    </row>
    <row r="182" spans="1:23" ht="24" x14ac:dyDescent="0.2">
      <c r="A182" s="636">
        <f t="shared" si="8"/>
        <v>179</v>
      </c>
      <c r="B182" s="559">
        <v>44568</v>
      </c>
      <c r="C182" s="555">
        <v>44562</v>
      </c>
      <c r="D182" s="545" t="s">
        <v>271</v>
      </c>
      <c r="E182" s="545" t="s">
        <v>71</v>
      </c>
      <c r="F182" s="556">
        <v>10.45</v>
      </c>
      <c r="G182" s="558" t="s">
        <v>1346</v>
      </c>
      <c r="H182" s="545" t="s">
        <v>310</v>
      </c>
      <c r="I182" s="526" t="s">
        <v>962</v>
      </c>
      <c r="J182" s="549" t="s">
        <v>963</v>
      </c>
      <c r="K182" s="549" t="s">
        <v>964</v>
      </c>
      <c r="L182" s="527" t="s">
        <v>879</v>
      </c>
      <c r="M182" s="655" t="s">
        <v>310</v>
      </c>
      <c r="N182" s="544">
        <v>44568</v>
      </c>
      <c r="O182" s="544" t="s">
        <v>400</v>
      </c>
      <c r="P182" s="268">
        <f t="shared" si="9"/>
        <v>1</v>
      </c>
      <c r="Q182" s="268">
        <f t="shared" si="10"/>
        <v>1</v>
      </c>
      <c r="R182" s="643" t="str">
        <f t="shared" si="11"/>
        <v>Gastos_Gerais</v>
      </c>
      <c r="S182" s="605" t="s">
        <v>310</v>
      </c>
      <c r="T182" s="605" t="s">
        <v>310</v>
      </c>
      <c r="U182" s="623"/>
      <c r="V182" s="623"/>
      <c r="W182" s="623"/>
    </row>
    <row r="183" spans="1:23" ht="24" x14ac:dyDescent="0.2">
      <c r="A183" s="636">
        <f t="shared" si="8"/>
        <v>180</v>
      </c>
      <c r="B183" s="559">
        <v>44568</v>
      </c>
      <c r="C183" s="555">
        <v>44562</v>
      </c>
      <c r="D183" s="545" t="s">
        <v>271</v>
      </c>
      <c r="E183" s="545" t="s">
        <v>71</v>
      </c>
      <c r="F183" s="556">
        <v>10.45</v>
      </c>
      <c r="G183" s="558" t="s">
        <v>1346</v>
      </c>
      <c r="H183" s="545" t="s">
        <v>310</v>
      </c>
      <c r="I183" s="526" t="s">
        <v>962</v>
      </c>
      <c r="J183" s="549" t="s">
        <v>963</v>
      </c>
      <c r="K183" s="549" t="s">
        <v>964</v>
      </c>
      <c r="L183" s="527" t="s">
        <v>879</v>
      </c>
      <c r="M183" s="655" t="s">
        <v>310</v>
      </c>
      <c r="N183" s="544">
        <v>44568</v>
      </c>
      <c r="O183" s="544" t="s">
        <v>400</v>
      </c>
      <c r="P183" s="268">
        <f t="shared" si="9"/>
        <v>1</v>
      </c>
      <c r="Q183" s="268">
        <f t="shared" si="10"/>
        <v>1</v>
      </c>
      <c r="R183" s="643" t="str">
        <f t="shared" si="11"/>
        <v>Gastos_Gerais</v>
      </c>
      <c r="S183" s="605" t="s">
        <v>310</v>
      </c>
      <c r="T183" s="605" t="s">
        <v>310</v>
      </c>
      <c r="U183" s="623"/>
      <c r="V183" s="623"/>
      <c r="W183" s="623"/>
    </row>
    <row r="184" spans="1:23" ht="24" x14ac:dyDescent="0.2">
      <c r="A184" s="636">
        <f t="shared" si="8"/>
        <v>181</v>
      </c>
      <c r="B184" s="559">
        <v>44568</v>
      </c>
      <c r="C184" s="555">
        <v>44562</v>
      </c>
      <c r="D184" s="545" t="s">
        <v>271</v>
      </c>
      <c r="E184" s="545" t="s">
        <v>71</v>
      </c>
      <c r="F184" s="556">
        <v>10.45</v>
      </c>
      <c r="G184" s="558" t="s">
        <v>1347</v>
      </c>
      <c r="H184" s="545" t="s">
        <v>310</v>
      </c>
      <c r="I184" s="526" t="s">
        <v>962</v>
      </c>
      <c r="J184" s="549" t="s">
        <v>963</v>
      </c>
      <c r="K184" s="549" t="s">
        <v>964</v>
      </c>
      <c r="L184" s="527" t="s">
        <v>879</v>
      </c>
      <c r="M184" s="655" t="s">
        <v>310</v>
      </c>
      <c r="N184" s="544">
        <v>44568</v>
      </c>
      <c r="O184" s="544" t="s">
        <v>400</v>
      </c>
      <c r="P184" s="268">
        <f t="shared" si="9"/>
        <v>1</v>
      </c>
      <c r="Q184" s="268">
        <f t="shared" si="10"/>
        <v>1</v>
      </c>
      <c r="R184" s="643" t="str">
        <f t="shared" si="11"/>
        <v>Gastos_Gerais</v>
      </c>
      <c r="S184" s="605" t="s">
        <v>310</v>
      </c>
      <c r="T184" s="605" t="s">
        <v>310</v>
      </c>
      <c r="U184" s="623"/>
      <c r="V184" s="623"/>
      <c r="W184" s="623"/>
    </row>
    <row r="185" spans="1:23" ht="24" x14ac:dyDescent="0.2">
      <c r="A185" s="636">
        <f t="shared" si="8"/>
        <v>182</v>
      </c>
      <c r="B185" s="559">
        <v>44568</v>
      </c>
      <c r="C185" s="555">
        <v>44562</v>
      </c>
      <c r="D185" s="545" t="s">
        <v>271</v>
      </c>
      <c r="E185" s="545" t="s">
        <v>71</v>
      </c>
      <c r="F185" s="556">
        <v>10.45</v>
      </c>
      <c r="G185" s="558" t="s">
        <v>1347</v>
      </c>
      <c r="H185" s="545" t="s">
        <v>310</v>
      </c>
      <c r="I185" s="526" t="s">
        <v>962</v>
      </c>
      <c r="J185" s="549" t="s">
        <v>963</v>
      </c>
      <c r="K185" s="549" t="s">
        <v>964</v>
      </c>
      <c r="L185" s="527" t="s">
        <v>879</v>
      </c>
      <c r="M185" s="655" t="s">
        <v>310</v>
      </c>
      <c r="N185" s="544">
        <v>44568</v>
      </c>
      <c r="O185" s="544" t="s">
        <v>400</v>
      </c>
      <c r="P185" s="268">
        <f t="shared" si="9"/>
        <v>1</v>
      </c>
      <c r="Q185" s="268">
        <f t="shared" si="10"/>
        <v>1</v>
      </c>
      <c r="R185" s="643" t="str">
        <f t="shared" si="11"/>
        <v>Gastos_Gerais</v>
      </c>
      <c r="S185" s="605" t="s">
        <v>310</v>
      </c>
      <c r="T185" s="605" t="s">
        <v>310</v>
      </c>
      <c r="U185" s="623"/>
      <c r="V185" s="623"/>
      <c r="W185" s="623"/>
    </row>
    <row r="186" spans="1:23" ht="24" x14ac:dyDescent="0.2">
      <c r="A186" s="636">
        <f t="shared" si="8"/>
        <v>183</v>
      </c>
      <c r="B186" s="559">
        <v>44568</v>
      </c>
      <c r="C186" s="555">
        <v>44562</v>
      </c>
      <c r="D186" s="545" t="s">
        <v>271</v>
      </c>
      <c r="E186" s="545" t="s">
        <v>71</v>
      </c>
      <c r="F186" s="556">
        <v>10.45</v>
      </c>
      <c r="G186" s="558" t="s">
        <v>1347</v>
      </c>
      <c r="H186" s="545" t="s">
        <v>310</v>
      </c>
      <c r="I186" s="526" t="s">
        <v>962</v>
      </c>
      <c r="J186" s="549" t="s">
        <v>963</v>
      </c>
      <c r="K186" s="549" t="s">
        <v>964</v>
      </c>
      <c r="L186" s="527" t="s">
        <v>879</v>
      </c>
      <c r="M186" s="655" t="s">
        <v>310</v>
      </c>
      <c r="N186" s="544">
        <v>44568</v>
      </c>
      <c r="O186" s="544" t="s">
        <v>400</v>
      </c>
      <c r="P186" s="268">
        <f t="shared" si="9"/>
        <v>1</v>
      </c>
      <c r="Q186" s="268">
        <f t="shared" si="10"/>
        <v>1</v>
      </c>
      <c r="R186" s="643" t="str">
        <f t="shared" si="11"/>
        <v>Gastos_Gerais</v>
      </c>
      <c r="S186" s="605" t="s">
        <v>310</v>
      </c>
      <c r="T186" s="605" t="s">
        <v>310</v>
      </c>
      <c r="U186" s="623"/>
      <c r="V186" s="623"/>
      <c r="W186" s="623"/>
    </row>
    <row r="187" spans="1:23" ht="24" x14ac:dyDescent="0.2">
      <c r="A187" s="636">
        <f t="shared" si="8"/>
        <v>184</v>
      </c>
      <c r="B187" s="559">
        <v>44568</v>
      </c>
      <c r="C187" s="555">
        <v>44562</v>
      </c>
      <c r="D187" s="545" t="s">
        <v>271</v>
      </c>
      <c r="E187" s="545" t="s">
        <v>71</v>
      </c>
      <c r="F187" s="556">
        <v>10.45</v>
      </c>
      <c r="G187" s="558" t="s">
        <v>1347</v>
      </c>
      <c r="H187" s="545" t="s">
        <v>310</v>
      </c>
      <c r="I187" s="526" t="s">
        <v>962</v>
      </c>
      <c r="J187" s="549" t="s">
        <v>963</v>
      </c>
      <c r="K187" s="549" t="s">
        <v>964</v>
      </c>
      <c r="L187" s="527" t="s">
        <v>879</v>
      </c>
      <c r="M187" s="655" t="s">
        <v>310</v>
      </c>
      <c r="N187" s="544">
        <v>44568</v>
      </c>
      <c r="O187" s="544" t="s">
        <v>400</v>
      </c>
      <c r="P187" s="268">
        <f t="shared" si="9"/>
        <v>1</v>
      </c>
      <c r="Q187" s="268">
        <f t="shared" si="10"/>
        <v>1</v>
      </c>
      <c r="R187" s="643" t="str">
        <f t="shared" si="11"/>
        <v>Gastos_Gerais</v>
      </c>
      <c r="S187" s="605" t="s">
        <v>310</v>
      </c>
      <c r="T187" s="605" t="s">
        <v>310</v>
      </c>
      <c r="U187" s="623"/>
      <c r="V187" s="623"/>
      <c r="W187" s="623"/>
    </row>
    <row r="188" spans="1:23" ht="36" x14ac:dyDescent="0.2">
      <c r="A188" s="636">
        <f t="shared" si="8"/>
        <v>185</v>
      </c>
      <c r="B188" s="559">
        <v>44568</v>
      </c>
      <c r="C188" s="555">
        <v>44562</v>
      </c>
      <c r="D188" s="545" t="s">
        <v>271</v>
      </c>
      <c r="E188" s="545" t="s">
        <v>71</v>
      </c>
      <c r="F188" s="556">
        <v>10.45</v>
      </c>
      <c r="G188" s="558" t="s">
        <v>1348</v>
      </c>
      <c r="H188" s="545" t="s">
        <v>309</v>
      </c>
      <c r="I188" s="526" t="s">
        <v>962</v>
      </c>
      <c r="J188" s="549" t="s">
        <v>963</v>
      </c>
      <c r="K188" s="549" t="s">
        <v>964</v>
      </c>
      <c r="L188" s="527" t="s">
        <v>879</v>
      </c>
      <c r="M188" s="655" t="s">
        <v>310</v>
      </c>
      <c r="N188" s="544">
        <v>44568</v>
      </c>
      <c r="O188" s="544" t="s">
        <v>400</v>
      </c>
      <c r="P188" s="268">
        <f t="shared" si="9"/>
        <v>1</v>
      </c>
      <c r="Q188" s="268">
        <f t="shared" si="10"/>
        <v>1</v>
      </c>
      <c r="R188" s="643" t="str">
        <f t="shared" si="11"/>
        <v>Gastos_Gerais</v>
      </c>
      <c r="S188" s="605" t="s">
        <v>310</v>
      </c>
      <c r="T188" s="605" t="s">
        <v>310</v>
      </c>
      <c r="U188" s="623"/>
      <c r="V188" s="623"/>
      <c r="W188" s="623"/>
    </row>
    <row r="189" spans="1:23" ht="36" x14ac:dyDescent="0.2">
      <c r="A189" s="636">
        <f t="shared" si="8"/>
        <v>186</v>
      </c>
      <c r="B189" s="559">
        <v>44568</v>
      </c>
      <c r="C189" s="555">
        <v>44562</v>
      </c>
      <c r="D189" s="545" t="s">
        <v>271</v>
      </c>
      <c r="E189" s="545" t="s">
        <v>71</v>
      </c>
      <c r="F189" s="556">
        <v>10.45</v>
      </c>
      <c r="G189" s="558" t="s">
        <v>1349</v>
      </c>
      <c r="H189" s="545" t="s">
        <v>309</v>
      </c>
      <c r="I189" s="526" t="s">
        <v>962</v>
      </c>
      <c r="J189" s="549" t="s">
        <v>963</v>
      </c>
      <c r="K189" s="549" t="s">
        <v>964</v>
      </c>
      <c r="L189" s="527" t="s">
        <v>879</v>
      </c>
      <c r="M189" s="655" t="s">
        <v>310</v>
      </c>
      <c r="N189" s="544">
        <v>44568</v>
      </c>
      <c r="O189" s="544" t="s">
        <v>400</v>
      </c>
      <c r="P189" s="268">
        <f t="shared" si="9"/>
        <v>1</v>
      </c>
      <c r="Q189" s="268">
        <f t="shared" si="10"/>
        <v>1</v>
      </c>
      <c r="R189" s="643" t="str">
        <f t="shared" si="11"/>
        <v>Gastos_Gerais</v>
      </c>
      <c r="S189" s="605" t="s">
        <v>310</v>
      </c>
      <c r="T189" s="605" t="s">
        <v>310</v>
      </c>
      <c r="U189" s="623"/>
      <c r="V189" s="623"/>
      <c r="W189" s="623"/>
    </row>
    <row r="190" spans="1:23" ht="36" x14ac:dyDescent="0.2">
      <c r="A190" s="636">
        <f t="shared" si="8"/>
        <v>187</v>
      </c>
      <c r="B190" s="559">
        <v>44568</v>
      </c>
      <c r="C190" s="555">
        <v>44562</v>
      </c>
      <c r="D190" s="545" t="s">
        <v>271</v>
      </c>
      <c r="E190" s="545" t="s">
        <v>71</v>
      </c>
      <c r="F190" s="556">
        <v>10.45</v>
      </c>
      <c r="G190" s="558" t="s">
        <v>1350</v>
      </c>
      <c r="H190" s="545" t="s">
        <v>309</v>
      </c>
      <c r="I190" s="526" t="s">
        <v>962</v>
      </c>
      <c r="J190" s="549" t="s">
        <v>963</v>
      </c>
      <c r="K190" s="549" t="s">
        <v>964</v>
      </c>
      <c r="L190" s="527" t="s">
        <v>879</v>
      </c>
      <c r="M190" s="655" t="s">
        <v>310</v>
      </c>
      <c r="N190" s="544">
        <v>44568</v>
      </c>
      <c r="O190" s="544" t="s">
        <v>400</v>
      </c>
      <c r="P190" s="268">
        <f t="shared" si="9"/>
        <v>1</v>
      </c>
      <c r="Q190" s="268">
        <f t="shared" si="10"/>
        <v>1</v>
      </c>
      <c r="R190" s="643" t="str">
        <f t="shared" si="11"/>
        <v>Gastos_Gerais</v>
      </c>
      <c r="S190" s="605" t="s">
        <v>310</v>
      </c>
      <c r="T190" s="605" t="s">
        <v>310</v>
      </c>
      <c r="U190" s="623"/>
      <c r="V190" s="623"/>
      <c r="W190" s="623"/>
    </row>
    <row r="191" spans="1:23" ht="36" x14ac:dyDescent="0.2">
      <c r="A191" s="636">
        <f t="shared" si="8"/>
        <v>188</v>
      </c>
      <c r="B191" s="559">
        <v>44568</v>
      </c>
      <c r="C191" s="555">
        <v>44562</v>
      </c>
      <c r="D191" s="545" t="s">
        <v>271</v>
      </c>
      <c r="E191" s="545" t="s">
        <v>71</v>
      </c>
      <c r="F191" s="556">
        <v>10.45</v>
      </c>
      <c r="G191" s="558" t="s">
        <v>1351</v>
      </c>
      <c r="H191" s="545" t="s">
        <v>764</v>
      </c>
      <c r="I191" s="526" t="s">
        <v>962</v>
      </c>
      <c r="J191" s="549" t="s">
        <v>963</v>
      </c>
      <c r="K191" s="549" t="s">
        <v>964</v>
      </c>
      <c r="L191" s="527" t="s">
        <v>879</v>
      </c>
      <c r="M191" s="655" t="s">
        <v>310</v>
      </c>
      <c r="N191" s="544">
        <v>44568</v>
      </c>
      <c r="O191" s="544" t="s">
        <v>400</v>
      </c>
      <c r="P191" s="268">
        <f t="shared" si="9"/>
        <v>1</v>
      </c>
      <c r="Q191" s="268">
        <f t="shared" si="10"/>
        <v>1</v>
      </c>
      <c r="R191" s="643" t="str">
        <f t="shared" si="11"/>
        <v>Gastos_Gerais</v>
      </c>
      <c r="S191" s="605" t="s">
        <v>310</v>
      </c>
      <c r="T191" s="605" t="s">
        <v>310</v>
      </c>
      <c r="U191" s="623"/>
      <c r="V191" s="623"/>
      <c r="W191" s="623"/>
    </row>
    <row r="192" spans="1:23" ht="36" x14ac:dyDescent="0.2">
      <c r="A192" s="636">
        <f t="shared" si="8"/>
        <v>189</v>
      </c>
      <c r="B192" s="559">
        <v>44568</v>
      </c>
      <c r="C192" s="555">
        <v>44562</v>
      </c>
      <c r="D192" s="545" t="s">
        <v>271</v>
      </c>
      <c r="E192" s="545" t="s">
        <v>71</v>
      </c>
      <c r="F192" s="556">
        <v>10.45</v>
      </c>
      <c r="G192" s="558" t="s">
        <v>1352</v>
      </c>
      <c r="H192" s="545" t="s">
        <v>309</v>
      </c>
      <c r="I192" s="526" t="s">
        <v>962</v>
      </c>
      <c r="J192" s="549" t="s">
        <v>963</v>
      </c>
      <c r="K192" s="549" t="s">
        <v>964</v>
      </c>
      <c r="L192" s="527" t="s">
        <v>879</v>
      </c>
      <c r="M192" s="655" t="s">
        <v>310</v>
      </c>
      <c r="N192" s="544">
        <v>44568</v>
      </c>
      <c r="O192" s="544" t="s">
        <v>400</v>
      </c>
      <c r="P192" s="268">
        <f t="shared" si="9"/>
        <v>1</v>
      </c>
      <c r="Q192" s="268">
        <f t="shared" si="10"/>
        <v>1</v>
      </c>
      <c r="R192" s="643" t="str">
        <f t="shared" si="11"/>
        <v>Gastos_Gerais</v>
      </c>
      <c r="S192" s="605" t="s">
        <v>310</v>
      </c>
      <c r="T192" s="605" t="s">
        <v>310</v>
      </c>
      <c r="U192" s="623"/>
      <c r="V192" s="623"/>
      <c r="W192" s="623"/>
    </row>
    <row r="193" spans="1:23" ht="36" x14ac:dyDescent="0.2">
      <c r="A193" s="636">
        <f t="shared" si="8"/>
        <v>190</v>
      </c>
      <c r="B193" s="559">
        <v>44568</v>
      </c>
      <c r="C193" s="563">
        <v>44531</v>
      </c>
      <c r="D193" s="545" t="s">
        <v>468</v>
      </c>
      <c r="E193" s="545" t="s">
        <v>468</v>
      </c>
      <c r="F193" s="556">
        <v>5500</v>
      </c>
      <c r="G193" s="558" t="s">
        <v>2667</v>
      </c>
      <c r="H193" s="545" t="s">
        <v>468</v>
      </c>
      <c r="I193" s="526" t="s">
        <v>2668</v>
      </c>
      <c r="J193" s="549" t="s">
        <v>1116</v>
      </c>
      <c r="K193" s="549" t="s">
        <v>911</v>
      </c>
      <c r="L193" s="527" t="s">
        <v>888</v>
      </c>
      <c r="M193" s="655">
        <v>23</v>
      </c>
      <c r="N193" s="544">
        <v>44568</v>
      </c>
      <c r="O193" s="544" t="s">
        <v>408</v>
      </c>
      <c r="P193" s="268">
        <f t="shared" si="9"/>
        <v>1</v>
      </c>
      <c r="Q193" s="268">
        <f t="shared" si="10"/>
        <v>0</v>
      </c>
      <c r="R193" s="643" t="str">
        <f t="shared" si="11"/>
        <v>Gastos_custeados_por_captação</v>
      </c>
      <c r="S193" s="605" t="s">
        <v>1079</v>
      </c>
      <c r="T193" s="605">
        <v>1473</v>
      </c>
      <c r="U193" s="623"/>
      <c r="V193" s="623"/>
      <c r="W193" s="623"/>
    </row>
    <row r="194" spans="1:23" ht="60" x14ac:dyDescent="0.2">
      <c r="A194" s="636">
        <f t="shared" si="8"/>
        <v>191</v>
      </c>
      <c r="B194" s="559">
        <v>44568</v>
      </c>
      <c r="C194" s="563">
        <v>44531</v>
      </c>
      <c r="D194" s="545" t="s">
        <v>271</v>
      </c>
      <c r="E194" s="545" t="s">
        <v>453</v>
      </c>
      <c r="F194" s="556">
        <v>1998.6</v>
      </c>
      <c r="G194" s="558" t="s">
        <v>626</v>
      </c>
      <c r="H194" s="545" t="s">
        <v>766</v>
      </c>
      <c r="I194" s="612" t="s">
        <v>1326</v>
      </c>
      <c r="J194" s="545" t="s">
        <v>1152</v>
      </c>
      <c r="K194" s="545" t="s">
        <v>911</v>
      </c>
      <c r="L194" s="545" t="s">
        <v>920</v>
      </c>
      <c r="M194" s="545">
        <v>1525</v>
      </c>
      <c r="N194" s="544">
        <v>44567</v>
      </c>
      <c r="O194" s="544" t="s">
        <v>400</v>
      </c>
      <c r="P194" s="268">
        <f t="shared" si="9"/>
        <v>1</v>
      </c>
      <c r="Q194" s="268">
        <f t="shared" si="10"/>
        <v>0</v>
      </c>
      <c r="R194" s="643" t="str">
        <f t="shared" si="11"/>
        <v>Gastos_Gerais</v>
      </c>
      <c r="S194" s="605" t="s">
        <v>1081</v>
      </c>
      <c r="T194" s="605">
        <v>2551</v>
      </c>
      <c r="U194" s="623"/>
      <c r="V194" s="623"/>
      <c r="W194" s="623"/>
    </row>
    <row r="195" spans="1:23" ht="72" x14ac:dyDescent="0.2">
      <c r="A195" s="636">
        <f t="shared" si="8"/>
        <v>192</v>
      </c>
      <c r="B195" s="559">
        <v>44568</v>
      </c>
      <c r="C195" s="563">
        <v>44531</v>
      </c>
      <c r="D195" s="545" t="s">
        <v>468</v>
      </c>
      <c r="E195" s="545" t="s">
        <v>468</v>
      </c>
      <c r="F195" s="597">
        <v>2037.26</v>
      </c>
      <c r="G195" s="527" t="s">
        <v>3031</v>
      </c>
      <c r="H195" s="545" t="s">
        <v>468</v>
      </c>
      <c r="I195" s="598" t="s">
        <v>3033</v>
      </c>
      <c r="J195" s="606" t="s">
        <v>1202</v>
      </c>
      <c r="K195" s="549" t="s">
        <v>911</v>
      </c>
      <c r="L195" s="527" t="s">
        <v>888</v>
      </c>
      <c r="M195" s="602">
        <v>1527</v>
      </c>
      <c r="N195" s="607">
        <v>44567</v>
      </c>
      <c r="O195" s="544" t="s">
        <v>407</v>
      </c>
      <c r="P195" s="268">
        <f t="shared" si="9"/>
        <v>1</v>
      </c>
      <c r="Q195" s="268">
        <f t="shared" si="10"/>
        <v>0</v>
      </c>
      <c r="R195" s="643" t="str">
        <f t="shared" si="11"/>
        <v>Gastos_custeados_por_captação</v>
      </c>
      <c r="S195" s="605" t="s">
        <v>1079</v>
      </c>
      <c r="T195" s="605">
        <v>2639</v>
      </c>
      <c r="U195" s="623"/>
      <c r="V195" s="623"/>
      <c r="W195" s="623"/>
    </row>
    <row r="196" spans="1:23" ht="72" x14ac:dyDescent="0.2">
      <c r="A196" s="636">
        <f t="shared" ref="A196:A259" si="12">IF(B196="","",ROW()-ROW($A$3))</f>
        <v>193</v>
      </c>
      <c r="B196" s="559">
        <v>44568</v>
      </c>
      <c r="C196" s="563">
        <v>44531</v>
      </c>
      <c r="D196" s="545" t="s">
        <v>468</v>
      </c>
      <c r="E196" s="545" t="s">
        <v>468</v>
      </c>
      <c r="F196" s="597">
        <v>3605</v>
      </c>
      <c r="G196" s="527" t="s">
        <v>3039</v>
      </c>
      <c r="H196" s="545" t="s">
        <v>468</v>
      </c>
      <c r="I196" s="598" t="s">
        <v>3034</v>
      </c>
      <c r="J196" s="606" t="s">
        <v>3038</v>
      </c>
      <c r="K196" s="549" t="s">
        <v>911</v>
      </c>
      <c r="L196" s="527" t="s">
        <v>888</v>
      </c>
      <c r="M196" s="602">
        <v>1526</v>
      </c>
      <c r="N196" s="607">
        <v>44567</v>
      </c>
      <c r="O196" s="544" t="s">
        <v>407</v>
      </c>
      <c r="P196" s="268">
        <f t="shared" ref="P196:P259" si="13">IF(B196=0,0,IF(YEAR(B196)=$Q$1,MONTH(B196)-$P$1+1,(YEAR(B196)-$Q$1)*12-$P$1+1+MONTH(B196)))</f>
        <v>1</v>
      </c>
      <c r="Q196" s="268">
        <f t="shared" ref="Q196:Q259" si="14">IF(C196=0,0,IF(YEAR(C196)=$Q$1,MONTH(C196)-$P$1+1,(YEAR(C196)-$Q$1)*12-$P$1+1+MONTH(C196)))</f>
        <v>0</v>
      </c>
      <c r="R196" s="643" t="str">
        <f t="shared" ref="R196:R259" si="15">SUBSTITUTE(D196," ","_")</f>
        <v>Gastos_custeados_por_captação</v>
      </c>
      <c r="S196" s="605" t="s">
        <v>1079</v>
      </c>
      <c r="T196" s="605">
        <v>2462</v>
      </c>
      <c r="U196" s="623"/>
      <c r="V196" s="623"/>
      <c r="W196" s="623"/>
    </row>
    <row r="197" spans="1:23" ht="96" x14ac:dyDescent="0.2">
      <c r="A197" s="636">
        <f t="shared" si="12"/>
        <v>194</v>
      </c>
      <c r="B197" s="559">
        <v>44568</v>
      </c>
      <c r="C197" s="565">
        <v>44531</v>
      </c>
      <c r="D197" s="566" t="s">
        <v>271</v>
      </c>
      <c r="E197" s="566" t="s">
        <v>90</v>
      </c>
      <c r="F197" s="556">
        <v>2500</v>
      </c>
      <c r="G197" s="558" t="s">
        <v>1325</v>
      </c>
      <c r="H197" s="545" t="s">
        <v>309</v>
      </c>
      <c r="I197" s="612" t="s">
        <v>1324</v>
      </c>
      <c r="J197" s="545" t="s">
        <v>1103</v>
      </c>
      <c r="K197" s="545" t="s">
        <v>911</v>
      </c>
      <c r="L197" s="545" t="s">
        <v>888</v>
      </c>
      <c r="M197" s="545" t="s">
        <v>929</v>
      </c>
      <c r="N197" s="544">
        <v>44566</v>
      </c>
      <c r="O197" s="544" t="s">
        <v>400</v>
      </c>
      <c r="P197" s="268">
        <f t="shared" si="13"/>
        <v>1</v>
      </c>
      <c r="Q197" s="268">
        <f t="shared" si="14"/>
        <v>0</v>
      </c>
      <c r="R197" s="643" t="str">
        <f t="shared" si="15"/>
        <v>Gastos_Gerais</v>
      </c>
      <c r="S197" s="605" t="s">
        <v>1079</v>
      </c>
      <c r="T197" s="605">
        <v>1235</v>
      </c>
      <c r="U197" s="623"/>
      <c r="V197" s="623"/>
      <c r="W197" s="623"/>
    </row>
    <row r="198" spans="1:23" ht="156" x14ac:dyDescent="0.2">
      <c r="A198" s="636">
        <f t="shared" si="12"/>
        <v>195</v>
      </c>
      <c r="B198" s="559">
        <v>44568</v>
      </c>
      <c r="C198" s="563">
        <v>44409</v>
      </c>
      <c r="D198" s="545" t="s">
        <v>271</v>
      </c>
      <c r="E198" s="545" t="s">
        <v>297</v>
      </c>
      <c r="F198" s="556">
        <v>1000</v>
      </c>
      <c r="G198" s="569" t="s">
        <v>549</v>
      </c>
      <c r="H198" s="545" t="s">
        <v>765</v>
      </c>
      <c r="I198" s="612" t="s">
        <v>1330</v>
      </c>
      <c r="J198" s="545" t="s">
        <v>1124</v>
      </c>
      <c r="K198" s="545" t="s">
        <v>911</v>
      </c>
      <c r="L198" s="545" t="s">
        <v>888</v>
      </c>
      <c r="M198" s="545" t="s">
        <v>929</v>
      </c>
      <c r="N198" s="544">
        <v>44566</v>
      </c>
      <c r="O198" s="544" t="s">
        <v>400</v>
      </c>
      <c r="P198" s="268">
        <f t="shared" si="13"/>
        <v>1</v>
      </c>
      <c r="Q198" s="268">
        <f t="shared" si="14"/>
        <v>-4</v>
      </c>
      <c r="R198" s="643" t="str">
        <f t="shared" si="15"/>
        <v>Gastos_Gerais</v>
      </c>
      <c r="S198" s="605" t="s">
        <v>1081</v>
      </c>
      <c r="T198" s="605">
        <v>1876</v>
      </c>
      <c r="U198" s="623"/>
      <c r="V198" s="623"/>
      <c r="W198" s="623"/>
    </row>
    <row r="199" spans="1:23" ht="72" x14ac:dyDescent="0.2">
      <c r="A199" s="636">
        <f t="shared" si="12"/>
        <v>196</v>
      </c>
      <c r="B199" s="559">
        <v>44568</v>
      </c>
      <c r="C199" s="563">
        <v>44531</v>
      </c>
      <c r="D199" s="545" t="s">
        <v>468</v>
      </c>
      <c r="E199" s="545" t="s">
        <v>468</v>
      </c>
      <c r="F199" s="597">
        <v>5112</v>
      </c>
      <c r="G199" s="527" t="s">
        <v>3041</v>
      </c>
      <c r="H199" s="545" t="s">
        <v>468</v>
      </c>
      <c r="I199" s="598" t="s">
        <v>3035</v>
      </c>
      <c r="J199" s="606" t="s">
        <v>1213</v>
      </c>
      <c r="K199" s="549" t="s">
        <v>911</v>
      </c>
      <c r="L199" s="527" t="s">
        <v>888</v>
      </c>
      <c r="M199" s="602">
        <v>330</v>
      </c>
      <c r="N199" s="607">
        <v>44566</v>
      </c>
      <c r="O199" s="544" t="s">
        <v>407</v>
      </c>
      <c r="P199" s="268">
        <f t="shared" si="13"/>
        <v>1</v>
      </c>
      <c r="Q199" s="268">
        <f t="shared" si="14"/>
        <v>0</v>
      </c>
      <c r="R199" s="643" t="str">
        <f t="shared" si="15"/>
        <v>Gastos_custeados_por_captação</v>
      </c>
      <c r="S199" s="605" t="s">
        <v>1080</v>
      </c>
      <c r="T199" s="605">
        <v>2680</v>
      </c>
      <c r="U199" s="623"/>
      <c r="V199" s="623"/>
      <c r="W199" s="623"/>
    </row>
    <row r="200" spans="1:23" ht="72" x14ac:dyDescent="0.2">
      <c r="A200" s="636">
        <f t="shared" si="12"/>
        <v>197</v>
      </c>
      <c r="B200" s="559">
        <v>44568</v>
      </c>
      <c r="C200" s="563">
        <v>44531</v>
      </c>
      <c r="D200" s="545" t="s">
        <v>468</v>
      </c>
      <c r="E200" s="545" t="s">
        <v>468</v>
      </c>
      <c r="F200" s="597">
        <v>2037.26</v>
      </c>
      <c r="G200" s="527" t="s">
        <v>3031</v>
      </c>
      <c r="H200" s="545" t="s">
        <v>468</v>
      </c>
      <c r="I200" s="598" t="s">
        <v>3036</v>
      </c>
      <c r="J200" s="606" t="s">
        <v>1203</v>
      </c>
      <c r="K200" s="549" t="s">
        <v>911</v>
      </c>
      <c r="L200" s="527" t="s">
        <v>920</v>
      </c>
      <c r="M200" s="602">
        <v>1523</v>
      </c>
      <c r="N200" s="607">
        <v>44566</v>
      </c>
      <c r="O200" s="544" t="s">
        <v>407</v>
      </c>
      <c r="P200" s="268">
        <f t="shared" si="13"/>
        <v>1</v>
      </c>
      <c r="Q200" s="268">
        <f t="shared" si="14"/>
        <v>0</v>
      </c>
      <c r="R200" s="643" t="str">
        <f t="shared" si="15"/>
        <v>Gastos_custeados_por_captação</v>
      </c>
      <c r="S200" s="605" t="s">
        <v>1079</v>
      </c>
      <c r="T200" s="605">
        <v>2638</v>
      </c>
      <c r="U200" s="623"/>
      <c r="V200" s="623"/>
      <c r="W200" s="623"/>
    </row>
    <row r="201" spans="1:23" ht="72" x14ac:dyDescent="0.2">
      <c r="A201" s="636">
        <f t="shared" si="12"/>
        <v>198</v>
      </c>
      <c r="B201" s="559">
        <v>44568</v>
      </c>
      <c r="C201" s="563">
        <v>44531</v>
      </c>
      <c r="D201" s="545" t="s">
        <v>468</v>
      </c>
      <c r="E201" s="545" t="s">
        <v>468</v>
      </c>
      <c r="F201" s="597">
        <v>1165.8</v>
      </c>
      <c r="G201" s="527" t="s">
        <v>3042</v>
      </c>
      <c r="H201" s="545" t="s">
        <v>468</v>
      </c>
      <c r="I201" s="598" t="s">
        <v>3037</v>
      </c>
      <c r="J201" s="606" t="s">
        <v>1211</v>
      </c>
      <c r="K201" s="549" t="s">
        <v>911</v>
      </c>
      <c r="L201" s="527"/>
      <c r="M201" s="602">
        <v>20227</v>
      </c>
      <c r="N201" s="607">
        <v>44566</v>
      </c>
      <c r="O201" s="544" t="s">
        <v>407</v>
      </c>
      <c r="P201" s="268">
        <f t="shared" si="13"/>
        <v>1</v>
      </c>
      <c r="Q201" s="268">
        <f t="shared" si="14"/>
        <v>0</v>
      </c>
      <c r="R201" s="643" t="str">
        <f t="shared" si="15"/>
        <v>Gastos_custeados_por_captação</v>
      </c>
      <c r="S201" s="605" t="s">
        <v>1079</v>
      </c>
      <c r="T201" s="605">
        <v>2682</v>
      </c>
      <c r="U201" s="623"/>
      <c r="V201" s="623"/>
      <c r="W201" s="623"/>
    </row>
    <row r="202" spans="1:23" ht="72" x14ac:dyDescent="0.2">
      <c r="A202" s="636">
        <f t="shared" si="12"/>
        <v>199</v>
      </c>
      <c r="B202" s="559">
        <v>44568</v>
      </c>
      <c r="C202" s="563">
        <v>44531</v>
      </c>
      <c r="D202" s="545" t="s">
        <v>468</v>
      </c>
      <c r="E202" s="545" t="s">
        <v>468</v>
      </c>
      <c r="F202" s="597">
        <v>144.19</v>
      </c>
      <c r="G202" s="527" t="s">
        <v>3043</v>
      </c>
      <c r="H202" s="545" t="s">
        <v>468</v>
      </c>
      <c r="I202" s="598" t="s">
        <v>3016</v>
      </c>
      <c r="J202" s="606" t="s">
        <v>1094</v>
      </c>
      <c r="K202" s="549" t="s">
        <v>911</v>
      </c>
      <c r="L202" s="527"/>
      <c r="M202" s="602">
        <v>20228</v>
      </c>
      <c r="N202" s="607">
        <v>44566</v>
      </c>
      <c r="O202" s="544" t="s">
        <v>407</v>
      </c>
      <c r="P202" s="268">
        <f t="shared" si="13"/>
        <v>1</v>
      </c>
      <c r="Q202" s="268">
        <f t="shared" si="14"/>
        <v>0</v>
      </c>
      <c r="R202" s="643" t="str">
        <f t="shared" si="15"/>
        <v>Gastos_custeados_por_captação</v>
      </c>
      <c r="S202" s="605" t="s">
        <v>1079</v>
      </c>
      <c r="T202" s="605">
        <v>2652</v>
      </c>
      <c r="U202" s="623"/>
      <c r="V202" s="623"/>
      <c r="W202" s="623"/>
    </row>
    <row r="203" spans="1:23" ht="84" x14ac:dyDescent="0.2">
      <c r="A203" s="636">
        <f t="shared" si="12"/>
        <v>200</v>
      </c>
      <c r="B203" s="559">
        <v>44568</v>
      </c>
      <c r="C203" s="563">
        <v>44501</v>
      </c>
      <c r="D203" s="545" t="s">
        <v>271</v>
      </c>
      <c r="E203" s="545" t="s">
        <v>460</v>
      </c>
      <c r="F203" s="556">
        <v>5837.4</v>
      </c>
      <c r="G203" s="558" t="s">
        <v>595</v>
      </c>
      <c r="H203" s="545" t="s">
        <v>764</v>
      </c>
      <c r="I203" s="612" t="s">
        <v>1329</v>
      </c>
      <c r="J203" s="545" t="s">
        <v>1142</v>
      </c>
      <c r="K203" s="545" t="s">
        <v>911</v>
      </c>
      <c r="L203" s="545" t="s">
        <v>888</v>
      </c>
      <c r="M203" s="545" t="s">
        <v>929</v>
      </c>
      <c r="N203" s="544">
        <v>44565</v>
      </c>
      <c r="O203" s="544" t="s">
        <v>400</v>
      </c>
      <c r="P203" s="268">
        <f t="shared" si="13"/>
        <v>1</v>
      </c>
      <c r="Q203" s="268">
        <f t="shared" si="14"/>
        <v>-1</v>
      </c>
      <c r="R203" s="643" t="str">
        <f t="shared" si="15"/>
        <v>Gastos_Gerais</v>
      </c>
      <c r="S203" s="605" t="s">
        <v>1081</v>
      </c>
      <c r="T203" s="605">
        <v>2397</v>
      </c>
      <c r="U203" s="623"/>
      <c r="V203" s="623"/>
      <c r="W203" s="623"/>
    </row>
    <row r="204" spans="1:23" ht="108" x14ac:dyDescent="0.2">
      <c r="A204" s="636">
        <f t="shared" si="12"/>
        <v>201</v>
      </c>
      <c r="B204" s="559">
        <v>44568</v>
      </c>
      <c r="C204" s="563">
        <v>44531</v>
      </c>
      <c r="D204" s="545" t="s">
        <v>271</v>
      </c>
      <c r="E204" s="545" t="s">
        <v>297</v>
      </c>
      <c r="F204" s="556">
        <v>1033.3499999999999</v>
      </c>
      <c r="G204" s="558" t="s">
        <v>540</v>
      </c>
      <c r="H204" s="545" t="s">
        <v>309</v>
      </c>
      <c r="I204" s="612" t="s">
        <v>797</v>
      </c>
      <c r="J204" s="545" t="s">
        <v>1121</v>
      </c>
      <c r="K204" s="545" t="s">
        <v>893</v>
      </c>
      <c r="L204" s="545" t="s">
        <v>888</v>
      </c>
      <c r="M204" s="545">
        <v>39633</v>
      </c>
      <c r="N204" s="544">
        <v>44564</v>
      </c>
      <c r="O204" s="544" t="s">
        <v>400</v>
      </c>
      <c r="P204" s="268">
        <f t="shared" si="13"/>
        <v>1</v>
      </c>
      <c r="Q204" s="268">
        <f t="shared" si="14"/>
        <v>0</v>
      </c>
      <c r="R204" s="643" t="str">
        <f t="shared" si="15"/>
        <v>Gastos_Gerais</v>
      </c>
      <c r="S204" s="605" t="s">
        <v>1081</v>
      </c>
      <c r="T204" s="605">
        <v>1141</v>
      </c>
      <c r="U204" s="623"/>
      <c r="V204" s="623"/>
      <c r="W204" s="623"/>
    </row>
    <row r="205" spans="1:23" ht="72" x14ac:dyDescent="0.2">
      <c r="A205" s="636">
        <f t="shared" si="12"/>
        <v>202</v>
      </c>
      <c r="B205" s="559">
        <v>44568</v>
      </c>
      <c r="C205" s="563">
        <v>44531</v>
      </c>
      <c r="D205" s="545" t="s">
        <v>468</v>
      </c>
      <c r="E205" s="545" t="s">
        <v>468</v>
      </c>
      <c r="F205" s="597">
        <v>3265</v>
      </c>
      <c r="G205" s="527" t="s">
        <v>3040</v>
      </c>
      <c r="H205" s="545" t="s">
        <v>468</v>
      </c>
      <c r="I205" s="598" t="s">
        <v>3028</v>
      </c>
      <c r="J205" s="606" t="s">
        <v>1127</v>
      </c>
      <c r="K205" s="549" t="s">
        <v>911</v>
      </c>
      <c r="L205" s="527" t="s">
        <v>888</v>
      </c>
      <c r="M205" s="602">
        <v>7751</v>
      </c>
      <c r="N205" s="607">
        <v>44546</v>
      </c>
      <c r="O205" s="544" t="s">
        <v>407</v>
      </c>
      <c r="P205" s="268">
        <f t="shared" si="13"/>
        <v>1</v>
      </c>
      <c r="Q205" s="268">
        <f t="shared" si="14"/>
        <v>0</v>
      </c>
      <c r="R205" s="643" t="str">
        <f t="shared" si="15"/>
        <v>Gastos_custeados_por_captação</v>
      </c>
      <c r="S205" s="605" t="s">
        <v>1080</v>
      </c>
      <c r="T205" s="605">
        <v>2563</v>
      </c>
      <c r="U205" s="623"/>
      <c r="V205" s="623"/>
      <c r="W205" s="623"/>
    </row>
    <row r="206" spans="1:23" ht="48" x14ac:dyDescent="0.2">
      <c r="A206" s="636">
        <f t="shared" si="12"/>
        <v>203</v>
      </c>
      <c r="B206" s="559">
        <v>44571</v>
      </c>
      <c r="C206" s="555">
        <v>44531</v>
      </c>
      <c r="D206" s="545" t="s">
        <v>271</v>
      </c>
      <c r="E206" s="545" t="s">
        <v>187</v>
      </c>
      <c r="F206" s="556">
        <v>-158.46</v>
      </c>
      <c r="G206" s="558" t="s">
        <v>1370</v>
      </c>
      <c r="H206" s="545" t="s">
        <v>309</v>
      </c>
      <c r="I206" s="612" t="s">
        <v>876</v>
      </c>
      <c r="J206" s="545" t="s">
        <v>877</v>
      </c>
      <c r="K206" s="545" t="s">
        <v>878</v>
      </c>
      <c r="L206" s="545" t="s">
        <v>879</v>
      </c>
      <c r="M206" s="545" t="s">
        <v>310</v>
      </c>
      <c r="N206" s="544">
        <v>44571</v>
      </c>
      <c r="O206" s="544" t="s">
        <v>400</v>
      </c>
      <c r="P206" s="268">
        <f t="shared" si="13"/>
        <v>1</v>
      </c>
      <c r="Q206" s="268">
        <f t="shared" si="14"/>
        <v>0</v>
      </c>
      <c r="R206" s="643" t="str">
        <f t="shared" si="15"/>
        <v>Gastos_Gerais</v>
      </c>
      <c r="S206" s="605" t="s">
        <v>310</v>
      </c>
      <c r="T206" s="605" t="s">
        <v>310</v>
      </c>
      <c r="U206" s="623"/>
      <c r="V206" s="623"/>
      <c r="W206" s="623"/>
    </row>
    <row r="207" spans="1:23" ht="84" x14ac:dyDescent="0.2">
      <c r="A207" s="636">
        <f t="shared" si="12"/>
        <v>204</v>
      </c>
      <c r="B207" s="559">
        <v>44571</v>
      </c>
      <c r="C207" s="555">
        <v>44531</v>
      </c>
      <c r="D207" s="545" t="s">
        <v>271</v>
      </c>
      <c r="E207" s="545" t="s">
        <v>297</v>
      </c>
      <c r="F207" s="556">
        <v>-259.01</v>
      </c>
      <c r="G207" s="558" t="s">
        <v>1371</v>
      </c>
      <c r="H207" s="545" t="s">
        <v>309</v>
      </c>
      <c r="I207" s="612" t="s">
        <v>876</v>
      </c>
      <c r="J207" s="545" t="s">
        <v>877</v>
      </c>
      <c r="K207" s="545" t="s">
        <v>878</v>
      </c>
      <c r="L207" s="545" t="s">
        <v>879</v>
      </c>
      <c r="M207" s="545" t="s">
        <v>310</v>
      </c>
      <c r="N207" s="544">
        <v>44571</v>
      </c>
      <c r="O207" s="544" t="s">
        <v>400</v>
      </c>
      <c r="P207" s="268">
        <f t="shared" si="13"/>
        <v>1</v>
      </c>
      <c r="Q207" s="268">
        <f t="shared" si="14"/>
        <v>0</v>
      </c>
      <c r="R207" s="643" t="str">
        <f t="shared" si="15"/>
        <v>Gastos_Gerais</v>
      </c>
      <c r="S207" s="605" t="s">
        <v>310</v>
      </c>
      <c r="T207" s="605" t="s">
        <v>310</v>
      </c>
      <c r="U207" s="623"/>
      <c r="V207" s="623"/>
      <c r="W207" s="623"/>
    </row>
    <row r="208" spans="1:23" ht="48" x14ac:dyDescent="0.2">
      <c r="A208" s="636">
        <f t="shared" si="12"/>
        <v>205</v>
      </c>
      <c r="B208" s="559">
        <v>44571</v>
      </c>
      <c r="C208" s="555">
        <v>44531</v>
      </c>
      <c r="D208" s="545" t="s">
        <v>271</v>
      </c>
      <c r="E208" s="545" t="s">
        <v>297</v>
      </c>
      <c r="F208" s="556">
        <v>-69.989999999999995</v>
      </c>
      <c r="G208" s="558" t="s">
        <v>1396</v>
      </c>
      <c r="H208" s="545" t="s">
        <v>309</v>
      </c>
      <c r="I208" s="612" t="s">
        <v>876</v>
      </c>
      <c r="J208" s="545" t="s">
        <v>877</v>
      </c>
      <c r="K208" s="545" t="s">
        <v>878</v>
      </c>
      <c r="L208" s="545" t="s">
        <v>879</v>
      </c>
      <c r="M208" s="545" t="s">
        <v>310</v>
      </c>
      <c r="N208" s="544">
        <v>44571</v>
      </c>
      <c r="O208" s="544" t="s">
        <v>400</v>
      </c>
      <c r="P208" s="268">
        <f t="shared" si="13"/>
        <v>1</v>
      </c>
      <c r="Q208" s="268">
        <f t="shared" si="14"/>
        <v>0</v>
      </c>
      <c r="R208" s="643" t="str">
        <f t="shared" si="15"/>
        <v>Gastos_Gerais</v>
      </c>
      <c r="S208" s="605" t="s">
        <v>310</v>
      </c>
      <c r="T208" s="605" t="s">
        <v>310</v>
      </c>
      <c r="U208" s="623"/>
      <c r="V208" s="623"/>
      <c r="W208" s="623"/>
    </row>
    <row r="209" spans="1:23" ht="48" x14ac:dyDescent="0.2">
      <c r="A209" s="636">
        <f t="shared" si="12"/>
        <v>206</v>
      </c>
      <c r="B209" s="559">
        <v>44571</v>
      </c>
      <c r="C209" s="555">
        <v>44531</v>
      </c>
      <c r="D209" s="545" t="s">
        <v>271</v>
      </c>
      <c r="E209" s="545" t="s">
        <v>2</v>
      </c>
      <c r="F209" s="556">
        <v>-2146.81</v>
      </c>
      <c r="G209" s="558" t="s">
        <v>1372</v>
      </c>
      <c r="H209" s="545" t="s">
        <v>309</v>
      </c>
      <c r="I209" s="612" t="s">
        <v>876</v>
      </c>
      <c r="J209" s="545" t="s">
        <v>877</v>
      </c>
      <c r="K209" s="545" t="s">
        <v>878</v>
      </c>
      <c r="L209" s="545" t="s">
        <v>879</v>
      </c>
      <c r="M209" s="545" t="s">
        <v>310</v>
      </c>
      <c r="N209" s="544">
        <v>44571</v>
      </c>
      <c r="O209" s="544" t="s">
        <v>400</v>
      </c>
      <c r="P209" s="268">
        <f t="shared" si="13"/>
        <v>1</v>
      </c>
      <c r="Q209" s="268">
        <f t="shared" si="14"/>
        <v>0</v>
      </c>
      <c r="R209" s="643" t="str">
        <f t="shared" si="15"/>
        <v>Gastos_Gerais</v>
      </c>
      <c r="S209" s="605" t="s">
        <v>310</v>
      </c>
      <c r="T209" s="605" t="s">
        <v>310</v>
      </c>
      <c r="U209" s="623"/>
      <c r="V209" s="623"/>
      <c r="W209" s="623"/>
    </row>
    <row r="210" spans="1:23" ht="36" x14ac:dyDescent="0.2">
      <c r="A210" s="636">
        <f t="shared" si="12"/>
        <v>207</v>
      </c>
      <c r="B210" s="559">
        <v>44571</v>
      </c>
      <c r="C210" s="555">
        <v>44501</v>
      </c>
      <c r="D210" s="545" t="s">
        <v>271</v>
      </c>
      <c r="E210" s="545" t="s">
        <v>452</v>
      </c>
      <c r="F210" s="556">
        <v>48</v>
      </c>
      <c r="G210" s="558" t="s">
        <v>1386</v>
      </c>
      <c r="H210" s="545" t="s">
        <v>769</v>
      </c>
      <c r="I210" s="612" t="s">
        <v>781</v>
      </c>
      <c r="J210" s="656" t="s">
        <v>310</v>
      </c>
      <c r="K210" s="545" t="s">
        <v>1320</v>
      </c>
      <c r="L210" s="545" t="s">
        <v>1387</v>
      </c>
      <c r="M210" s="657">
        <v>222007826587</v>
      </c>
      <c r="N210" s="544">
        <v>44571</v>
      </c>
      <c r="O210" s="544" t="s">
        <v>400</v>
      </c>
      <c r="P210" s="268">
        <f t="shared" si="13"/>
        <v>1</v>
      </c>
      <c r="Q210" s="268">
        <f t="shared" si="14"/>
        <v>-1</v>
      </c>
      <c r="R210" s="643" t="str">
        <f t="shared" si="15"/>
        <v>Gastos_Gerais</v>
      </c>
      <c r="S210" s="605" t="s">
        <v>310</v>
      </c>
      <c r="T210" s="605" t="s">
        <v>310</v>
      </c>
      <c r="U210" s="623"/>
      <c r="V210" s="623"/>
      <c r="W210" s="623"/>
    </row>
    <row r="211" spans="1:23" ht="36" x14ac:dyDescent="0.2">
      <c r="A211" s="636">
        <f t="shared" si="12"/>
        <v>208</v>
      </c>
      <c r="B211" s="559">
        <v>44571</v>
      </c>
      <c r="C211" s="555">
        <v>44501</v>
      </c>
      <c r="D211" s="545" t="s">
        <v>271</v>
      </c>
      <c r="E211" s="545" t="s">
        <v>453</v>
      </c>
      <c r="F211" s="556">
        <v>15</v>
      </c>
      <c r="G211" s="558" t="s">
        <v>601</v>
      </c>
      <c r="H211" s="545" t="s">
        <v>765</v>
      </c>
      <c r="I211" s="612" t="s">
        <v>781</v>
      </c>
      <c r="J211" s="656" t="s">
        <v>310</v>
      </c>
      <c r="K211" s="545" t="s">
        <v>1320</v>
      </c>
      <c r="L211" s="545" t="s">
        <v>1387</v>
      </c>
      <c r="M211" s="657">
        <v>222007827125</v>
      </c>
      <c r="N211" s="544">
        <v>44571</v>
      </c>
      <c r="O211" s="544" t="s">
        <v>400</v>
      </c>
      <c r="P211" s="268">
        <f t="shared" si="13"/>
        <v>1</v>
      </c>
      <c r="Q211" s="268">
        <f t="shared" si="14"/>
        <v>-1</v>
      </c>
      <c r="R211" s="643" t="str">
        <f t="shared" si="15"/>
        <v>Gastos_Gerais</v>
      </c>
      <c r="S211" s="605" t="s">
        <v>310</v>
      </c>
      <c r="T211" s="605" t="s">
        <v>310</v>
      </c>
      <c r="U211" s="623"/>
      <c r="V211" s="623"/>
      <c r="W211" s="623"/>
    </row>
    <row r="212" spans="1:23" ht="36" x14ac:dyDescent="0.2">
      <c r="A212" s="636">
        <f t="shared" si="12"/>
        <v>209</v>
      </c>
      <c r="B212" s="559">
        <v>44571</v>
      </c>
      <c r="C212" s="555">
        <v>44501</v>
      </c>
      <c r="D212" s="545" t="s">
        <v>271</v>
      </c>
      <c r="E212" s="545" t="s">
        <v>456</v>
      </c>
      <c r="F212" s="556">
        <v>120</v>
      </c>
      <c r="G212" s="558" t="s">
        <v>598</v>
      </c>
      <c r="H212" s="545" t="s">
        <v>769</v>
      </c>
      <c r="I212" s="612" t="s">
        <v>781</v>
      </c>
      <c r="J212" s="656" t="s">
        <v>310</v>
      </c>
      <c r="K212" s="545" t="s">
        <v>1320</v>
      </c>
      <c r="L212" s="545" t="s">
        <v>1387</v>
      </c>
      <c r="M212" s="657">
        <v>222007848980</v>
      </c>
      <c r="N212" s="544">
        <v>44571</v>
      </c>
      <c r="O212" s="544" t="s">
        <v>400</v>
      </c>
      <c r="P212" s="268">
        <f t="shared" si="13"/>
        <v>1</v>
      </c>
      <c r="Q212" s="268">
        <f t="shared" si="14"/>
        <v>-1</v>
      </c>
      <c r="R212" s="643" t="str">
        <f t="shared" si="15"/>
        <v>Gastos_Gerais</v>
      </c>
      <c r="S212" s="605" t="s">
        <v>310</v>
      </c>
      <c r="T212" s="605" t="s">
        <v>310</v>
      </c>
      <c r="U212" s="623"/>
      <c r="V212" s="623"/>
      <c r="W212" s="623"/>
    </row>
    <row r="213" spans="1:23" ht="24" x14ac:dyDescent="0.2">
      <c r="A213" s="636">
        <f t="shared" si="12"/>
        <v>210</v>
      </c>
      <c r="B213" s="559">
        <v>44571</v>
      </c>
      <c r="C213" s="555">
        <v>44501</v>
      </c>
      <c r="D213" s="545" t="s">
        <v>271</v>
      </c>
      <c r="E213" s="545" t="s">
        <v>453</v>
      </c>
      <c r="F213" s="556">
        <v>60</v>
      </c>
      <c r="G213" s="558" t="s">
        <v>570</v>
      </c>
      <c r="H213" s="545" t="s">
        <v>766</v>
      </c>
      <c r="I213" s="612" t="s">
        <v>781</v>
      </c>
      <c r="J213" s="656" t="s">
        <v>310</v>
      </c>
      <c r="K213" s="545" t="s">
        <v>1320</v>
      </c>
      <c r="L213" s="545" t="s">
        <v>1387</v>
      </c>
      <c r="M213" s="657">
        <v>220070827710</v>
      </c>
      <c r="N213" s="544">
        <v>44571</v>
      </c>
      <c r="O213" s="544" t="s">
        <v>400</v>
      </c>
      <c r="P213" s="268">
        <f t="shared" si="13"/>
        <v>1</v>
      </c>
      <c r="Q213" s="268">
        <f t="shared" si="14"/>
        <v>-1</v>
      </c>
      <c r="R213" s="643" t="str">
        <f t="shared" si="15"/>
        <v>Gastos_Gerais</v>
      </c>
      <c r="S213" s="605" t="s">
        <v>310</v>
      </c>
      <c r="T213" s="605" t="s">
        <v>310</v>
      </c>
      <c r="U213" s="623"/>
      <c r="V213" s="623"/>
      <c r="W213" s="623"/>
    </row>
    <row r="214" spans="1:23" ht="24" x14ac:dyDescent="0.2">
      <c r="A214" s="636">
        <f t="shared" si="12"/>
        <v>211</v>
      </c>
      <c r="B214" s="559">
        <v>44571</v>
      </c>
      <c r="C214" s="555">
        <v>44501</v>
      </c>
      <c r="D214" s="545" t="s">
        <v>271</v>
      </c>
      <c r="E214" s="545" t="s">
        <v>453</v>
      </c>
      <c r="F214" s="556">
        <v>60</v>
      </c>
      <c r="G214" s="558" t="s">
        <v>542</v>
      </c>
      <c r="H214" s="545" t="s">
        <v>766</v>
      </c>
      <c r="I214" s="612" t="s">
        <v>781</v>
      </c>
      <c r="J214" s="656" t="s">
        <v>310</v>
      </c>
      <c r="K214" s="545" t="s">
        <v>1320</v>
      </c>
      <c r="L214" s="545" t="s">
        <v>1387</v>
      </c>
      <c r="M214" s="657">
        <v>222007827982</v>
      </c>
      <c r="N214" s="544">
        <v>44571</v>
      </c>
      <c r="O214" s="544" t="s">
        <v>400</v>
      </c>
      <c r="P214" s="268">
        <f t="shared" si="13"/>
        <v>1</v>
      </c>
      <c r="Q214" s="268">
        <f t="shared" si="14"/>
        <v>-1</v>
      </c>
      <c r="R214" s="643" t="str">
        <f t="shared" si="15"/>
        <v>Gastos_Gerais</v>
      </c>
      <c r="S214" s="605" t="s">
        <v>310</v>
      </c>
      <c r="T214" s="605" t="s">
        <v>310</v>
      </c>
      <c r="U214" s="623"/>
      <c r="V214" s="623"/>
      <c r="W214" s="623"/>
    </row>
    <row r="215" spans="1:23" ht="24" x14ac:dyDescent="0.2">
      <c r="A215" s="636">
        <f t="shared" si="12"/>
        <v>212</v>
      </c>
      <c r="B215" s="559">
        <v>44571</v>
      </c>
      <c r="C215" s="555">
        <v>44501</v>
      </c>
      <c r="D215" s="545" t="s">
        <v>271</v>
      </c>
      <c r="E215" s="545" t="s">
        <v>453</v>
      </c>
      <c r="F215" s="567">
        <v>60</v>
      </c>
      <c r="G215" s="569" t="s">
        <v>544</v>
      </c>
      <c r="H215" s="545" t="s">
        <v>766</v>
      </c>
      <c r="I215" s="612" t="s">
        <v>781</v>
      </c>
      <c r="J215" s="656" t="s">
        <v>310</v>
      </c>
      <c r="K215" s="545" t="s">
        <v>1320</v>
      </c>
      <c r="L215" s="545" t="s">
        <v>1387</v>
      </c>
      <c r="M215" s="657">
        <v>222007828016</v>
      </c>
      <c r="N215" s="544">
        <v>44571</v>
      </c>
      <c r="O215" s="544" t="s">
        <v>400</v>
      </c>
      <c r="P215" s="268">
        <f t="shared" si="13"/>
        <v>1</v>
      </c>
      <c r="Q215" s="268">
        <f t="shared" si="14"/>
        <v>-1</v>
      </c>
      <c r="R215" s="643" t="str">
        <f t="shared" si="15"/>
        <v>Gastos_Gerais</v>
      </c>
      <c r="S215" s="605" t="s">
        <v>310</v>
      </c>
      <c r="T215" s="605" t="s">
        <v>310</v>
      </c>
      <c r="U215" s="623"/>
      <c r="V215" s="623"/>
      <c r="W215" s="623"/>
    </row>
    <row r="216" spans="1:23" ht="24" x14ac:dyDescent="0.2">
      <c r="A216" s="636">
        <f t="shared" si="12"/>
        <v>213</v>
      </c>
      <c r="B216" s="559">
        <v>44571</v>
      </c>
      <c r="C216" s="604">
        <v>44470</v>
      </c>
      <c r="D216" s="545" t="s">
        <v>271</v>
      </c>
      <c r="E216" s="545" t="s">
        <v>453</v>
      </c>
      <c r="F216" s="567">
        <v>60</v>
      </c>
      <c r="G216" s="569" t="s">
        <v>546</v>
      </c>
      <c r="H216" s="566" t="s">
        <v>766</v>
      </c>
      <c r="I216" s="612" t="s">
        <v>781</v>
      </c>
      <c r="J216" s="656" t="s">
        <v>310</v>
      </c>
      <c r="K216" s="545" t="s">
        <v>1320</v>
      </c>
      <c r="L216" s="545" t="s">
        <v>1387</v>
      </c>
      <c r="M216" s="657">
        <v>222007828288</v>
      </c>
      <c r="N216" s="544">
        <v>44571</v>
      </c>
      <c r="O216" s="544" t="s">
        <v>400</v>
      </c>
      <c r="P216" s="268">
        <f t="shared" si="13"/>
        <v>1</v>
      </c>
      <c r="Q216" s="268">
        <f t="shared" si="14"/>
        <v>-2</v>
      </c>
      <c r="R216" s="643" t="str">
        <f t="shared" si="15"/>
        <v>Gastos_Gerais</v>
      </c>
      <c r="S216" s="605" t="s">
        <v>310</v>
      </c>
      <c r="T216" s="605" t="s">
        <v>310</v>
      </c>
      <c r="U216" s="623"/>
      <c r="V216" s="623"/>
      <c r="W216" s="623"/>
    </row>
    <row r="217" spans="1:23" ht="36" x14ac:dyDescent="0.2">
      <c r="A217" s="636">
        <f t="shared" si="12"/>
        <v>214</v>
      </c>
      <c r="B217" s="559">
        <v>44571</v>
      </c>
      <c r="C217" s="604">
        <v>44470</v>
      </c>
      <c r="D217" s="545" t="s">
        <v>271</v>
      </c>
      <c r="E217" s="545" t="s">
        <v>442</v>
      </c>
      <c r="F217" s="567">
        <v>80</v>
      </c>
      <c r="G217" s="569" t="s">
        <v>585</v>
      </c>
      <c r="H217" s="566" t="s">
        <v>771</v>
      </c>
      <c r="I217" s="612" t="s">
        <v>781</v>
      </c>
      <c r="J217" s="656" t="s">
        <v>310</v>
      </c>
      <c r="K217" s="545" t="s">
        <v>1320</v>
      </c>
      <c r="L217" s="545" t="s">
        <v>1387</v>
      </c>
      <c r="M217" s="657">
        <v>222007828369</v>
      </c>
      <c r="N217" s="544">
        <v>44571</v>
      </c>
      <c r="O217" s="544" t="s">
        <v>400</v>
      </c>
      <c r="P217" s="268">
        <f t="shared" si="13"/>
        <v>1</v>
      </c>
      <c r="Q217" s="268">
        <f t="shared" si="14"/>
        <v>-2</v>
      </c>
      <c r="R217" s="643" t="str">
        <f t="shared" si="15"/>
        <v>Gastos_Gerais</v>
      </c>
      <c r="S217" s="605" t="s">
        <v>310</v>
      </c>
      <c r="T217" s="605" t="s">
        <v>310</v>
      </c>
      <c r="U217" s="623"/>
      <c r="V217" s="623"/>
      <c r="W217" s="623"/>
    </row>
    <row r="218" spans="1:23" ht="36" x14ac:dyDescent="0.2">
      <c r="A218" s="636">
        <f t="shared" si="12"/>
        <v>215</v>
      </c>
      <c r="B218" s="559">
        <v>44571</v>
      </c>
      <c r="C218" s="604">
        <v>44501</v>
      </c>
      <c r="D218" s="545" t="s">
        <v>271</v>
      </c>
      <c r="E218" s="545" t="s">
        <v>456</v>
      </c>
      <c r="F218" s="567">
        <v>61.82</v>
      </c>
      <c r="G218" s="569" t="s">
        <v>604</v>
      </c>
      <c r="H218" s="566" t="s">
        <v>774</v>
      </c>
      <c r="I218" s="612" t="s">
        <v>781</v>
      </c>
      <c r="J218" s="656" t="s">
        <v>310</v>
      </c>
      <c r="K218" s="545" t="s">
        <v>1320</v>
      </c>
      <c r="L218" s="545" t="s">
        <v>1387</v>
      </c>
      <c r="M218" s="657">
        <v>22207828873</v>
      </c>
      <c r="N218" s="544">
        <v>44571</v>
      </c>
      <c r="O218" s="544" t="s">
        <v>400</v>
      </c>
      <c r="P218" s="268">
        <f t="shared" si="13"/>
        <v>1</v>
      </c>
      <c r="Q218" s="268">
        <f t="shared" si="14"/>
        <v>-1</v>
      </c>
      <c r="R218" s="643" t="str">
        <f t="shared" si="15"/>
        <v>Gastos_Gerais</v>
      </c>
      <c r="S218" s="605" t="s">
        <v>310</v>
      </c>
      <c r="T218" s="605" t="s">
        <v>310</v>
      </c>
      <c r="U218" s="623"/>
      <c r="V218" s="623"/>
      <c r="W218" s="623"/>
    </row>
    <row r="219" spans="1:23" ht="48" x14ac:dyDescent="0.2">
      <c r="A219" s="636">
        <f t="shared" si="12"/>
        <v>216</v>
      </c>
      <c r="B219" s="559">
        <v>44571</v>
      </c>
      <c r="C219" s="604">
        <v>44501</v>
      </c>
      <c r="D219" s="545" t="s">
        <v>271</v>
      </c>
      <c r="E219" s="545" t="s">
        <v>456</v>
      </c>
      <c r="F219" s="567">
        <v>87.5</v>
      </c>
      <c r="G219" s="569" t="s">
        <v>617</v>
      </c>
      <c r="H219" s="566" t="s">
        <v>773</v>
      </c>
      <c r="I219" s="612" t="s">
        <v>781</v>
      </c>
      <c r="J219" s="656" t="s">
        <v>310</v>
      </c>
      <c r="K219" s="545" t="s">
        <v>1320</v>
      </c>
      <c r="L219" s="545" t="s">
        <v>1387</v>
      </c>
      <c r="M219" s="657">
        <v>222007828954</v>
      </c>
      <c r="N219" s="544">
        <v>44571</v>
      </c>
      <c r="O219" s="544" t="s">
        <v>400</v>
      </c>
      <c r="P219" s="268">
        <f t="shared" si="13"/>
        <v>1</v>
      </c>
      <c r="Q219" s="268">
        <f t="shared" si="14"/>
        <v>-1</v>
      </c>
      <c r="R219" s="643" t="str">
        <f t="shared" si="15"/>
        <v>Gastos_Gerais</v>
      </c>
      <c r="S219" s="605" t="s">
        <v>310</v>
      </c>
      <c r="T219" s="605" t="s">
        <v>310</v>
      </c>
      <c r="U219" s="623"/>
      <c r="V219" s="623"/>
      <c r="W219" s="623"/>
    </row>
    <row r="220" spans="1:23" ht="24" x14ac:dyDescent="0.2">
      <c r="A220" s="636">
        <f t="shared" si="12"/>
        <v>217</v>
      </c>
      <c r="B220" s="559">
        <v>44571</v>
      </c>
      <c r="C220" s="604">
        <v>44501</v>
      </c>
      <c r="D220" s="545" t="s">
        <v>271</v>
      </c>
      <c r="E220" s="545" t="s">
        <v>453</v>
      </c>
      <c r="F220" s="567">
        <v>140</v>
      </c>
      <c r="G220" s="569" t="s">
        <v>1388</v>
      </c>
      <c r="H220" s="566" t="s">
        <v>766</v>
      </c>
      <c r="I220" s="612" t="s">
        <v>781</v>
      </c>
      <c r="J220" s="656" t="s">
        <v>310</v>
      </c>
      <c r="K220" s="545" t="s">
        <v>1320</v>
      </c>
      <c r="L220" s="545" t="s">
        <v>1387</v>
      </c>
      <c r="M220" s="657">
        <v>220007829179</v>
      </c>
      <c r="N220" s="544">
        <v>44571</v>
      </c>
      <c r="O220" s="544" t="s">
        <v>400</v>
      </c>
      <c r="P220" s="268">
        <f t="shared" si="13"/>
        <v>1</v>
      </c>
      <c r="Q220" s="268">
        <f t="shared" si="14"/>
        <v>-1</v>
      </c>
      <c r="R220" s="643" t="str">
        <f t="shared" si="15"/>
        <v>Gastos_Gerais</v>
      </c>
      <c r="S220" s="605" t="s">
        <v>310</v>
      </c>
      <c r="T220" s="605" t="s">
        <v>310</v>
      </c>
      <c r="U220" s="623"/>
      <c r="V220" s="623"/>
      <c r="W220" s="623"/>
    </row>
    <row r="221" spans="1:23" ht="24" x14ac:dyDescent="0.2">
      <c r="A221" s="636">
        <f t="shared" si="12"/>
        <v>218</v>
      </c>
      <c r="B221" s="559">
        <v>44571</v>
      </c>
      <c r="C221" s="604">
        <v>44501</v>
      </c>
      <c r="D221" s="545" t="s">
        <v>271</v>
      </c>
      <c r="E221" s="545" t="s">
        <v>453</v>
      </c>
      <c r="F221" s="567">
        <v>140</v>
      </c>
      <c r="G221" s="569" t="s">
        <v>581</v>
      </c>
      <c r="H221" s="566" t="s">
        <v>766</v>
      </c>
      <c r="I221" s="612" t="s">
        <v>781</v>
      </c>
      <c r="J221" s="656" t="s">
        <v>310</v>
      </c>
      <c r="K221" s="545" t="s">
        <v>1320</v>
      </c>
      <c r="L221" s="545" t="s">
        <v>1387</v>
      </c>
      <c r="M221" s="657">
        <v>222007830932</v>
      </c>
      <c r="N221" s="544">
        <v>44571</v>
      </c>
      <c r="O221" s="544" t="s">
        <v>400</v>
      </c>
      <c r="P221" s="268">
        <f t="shared" si="13"/>
        <v>1</v>
      </c>
      <c r="Q221" s="268">
        <f t="shared" si="14"/>
        <v>-1</v>
      </c>
      <c r="R221" s="643" t="str">
        <f t="shared" si="15"/>
        <v>Gastos_Gerais</v>
      </c>
      <c r="S221" s="605" t="s">
        <v>310</v>
      </c>
      <c r="T221" s="605" t="s">
        <v>310</v>
      </c>
      <c r="U221" s="623"/>
      <c r="V221" s="623"/>
      <c r="W221" s="623"/>
    </row>
    <row r="222" spans="1:23" ht="24" x14ac:dyDescent="0.2">
      <c r="A222" s="636">
        <f t="shared" si="12"/>
        <v>219</v>
      </c>
      <c r="B222" s="559">
        <v>44571</v>
      </c>
      <c r="C222" s="604">
        <v>44470</v>
      </c>
      <c r="D222" s="545" t="s">
        <v>271</v>
      </c>
      <c r="E222" s="545" t="s">
        <v>456</v>
      </c>
      <c r="F222" s="567">
        <v>200</v>
      </c>
      <c r="G222" s="569" t="s">
        <v>566</v>
      </c>
      <c r="H222" s="566" t="s">
        <v>766</v>
      </c>
      <c r="I222" s="612" t="s">
        <v>781</v>
      </c>
      <c r="J222" s="656" t="s">
        <v>310</v>
      </c>
      <c r="K222" s="545" t="s">
        <v>1320</v>
      </c>
      <c r="L222" s="545" t="s">
        <v>1387</v>
      </c>
      <c r="M222" s="657">
        <v>222007832986</v>
      </c>
      <c r="N222" s="544">
        <v>44571</v>
      </c>
      <c r="O222" s="544" t="s">
        <v>400</v>
      </c>
      <c r="P222" s="268">
        <f t="shared" si="13"/>
        <v>1</v>
      </c>
      <c r="Q222" s="268">
        <f t="shared" si="14"/>
        <v>-2</v>
      </c>
      <c r="R222" s="643" t="str">
        <f t="shared" si="15"/>
        <v>Gastos_Gerais</v>
      </c>
      <c r="S222" s="605" t="s">
        <v>310</v>
      </c>
      <c r="T222" s="605" t="s">
        <v>310</v>
      </c>
      <c r="U222" s="623"/>
      <c r="V222" s="623"/>
      <c r="W222" s="623"/>
    </row>
    <row r="223" spans="1:23" ht="36" x14ac:dyDescent="0.2">
      <c r="A223" s="636">
        <f t="shared" si="12"/>
        <v>220</v>
      </c>
      <c r="B223" s="559">
        <v>44571</v>
      </c>
      <c r="C223" s="604">
        <v>44531</v>
      </c>
      <c r="D223" s="545" t="s">
        <v>271</v>
      </c>
      <c r="E223" s="545" t="s">
        <v>456</v>
      </c>
      <c r="F223" s="567">
        <v>87.5</v>
      </c>
      <c r="G223" s="569" t="s">
        <v>628</v>
      </c>
      <c r="H223" s="566" t="s">
        <v>769</v>
      </c>
      <c r="I223" s="612" t="s">
        <v>781</v>
      </c>
      <c r="J223" s="656" t="s">
        <v>310</v>
      </c>
      <c r="K223" s="545" t="s">
        <v>1320</v>
      </c>
      <c r="L223" s="545" t="s">
        <v>1387</v>
      </c>
      <c r="M223" s="657">
        <v>222007833605</v>
      </c>
      <c r="N223" s="544">
        <v>44571</v>
      </c>
      <c r="O223" s="544" t="s">
        <v>400</v>
      </c>
      <c r="P223" s="268">
        <f t="shared" si="13"/>
        <v>1</v>
      </c>
      <c r="Q223" s="268">
        <f t="shared" si="14"/>
        <v>0</v>
      </c>
      <c r="R223" s="643" t="str">
        <f t="shared" si="15"/>
        <v>Gastos_Gerais</v>
      </c>
      <c r="S223" s="605" t="s">
        <v>310</v>
      </c>
      <c r="T223" s="605" t="s">
        <v>310</v>
      </c>
      <c r="U223" s="623"/>
      <c r="V223" s="623"/>
      <c r="W223" s="623"/>
    </row>
    <row r="224" spans="1:23" ht="24" x14ac:dyDescent="0.2">
      <c r="A224" s="636">
        <f t="shared" si="12"/>
        <v>221</v>
      </c>
      <c r="B224" s="559">
        <v>44571</v>
      </c>
      <c r="C224" s="604">
        <v>44531</v>
      </c>
      <c r="D224" s="545" t="s">
        <v>271</v>
      </c>
      <c r="E224" s="545" t="s">
        <v>297</v>
      </c>
      <c r="F224" s="567">
        <v>50</v>
      </c>
      <c r="G224" s="569" t="s">
        <v>639</v>
      </c>
      <c r="H224" s="566" t="s">
        <v>770</v>
      </c>
      <c r="I224" s="612" t="s">
        <v>781</v>
      </c>
      <c r="J224" s="656" t="s">
        <v>310</v>
      </c>
      <c r="K224" s="545" t="s">
        <v>1320</v>
      </c>
      <c r="L224" s="545" t="s">
        <v>1387</v>
      </c>
      <c r="M224" s="657">
        <v>222007833958</v>
      </c>
      <c r="N224" s="544">
        <v>44571</v>
      </c>
      <c r="O224" s="544" t="s">
        <v>400</v>
      </c>
      <c r="P224" s="268">
        <f t="shared" si="13"/>
        <v>1</v>
      </c>
      <c r="Q224" s="268">
        <f t="shared" si="14"/>
        <v>0</v>
      </c>
      <c r="R224" s="643" t="str">
        <f t="shared" si="15"/>
        <v>Gastos_Gerais</v>
      </c>
      <c r="S224" s="605" t="s">
        <v>310</v>
      </c>
      <c r="T224" s="605" t="s">
        <v>310</v>
      </c>
      <c r="U224" s="623"/>
      <c r="V224" s="623"/>
      <c r="W224" s="623"/>
    </row>
    <row r="225" spans="1:23" ht="36" x14ac:dyDescent="0.2">
      <c r="A225" s="636">
        <f t="shared" si="12"/>
        <v>222</v>
      </c>
      <c r="B225" s="559">
        <v>44571</v>
      </c>
      <c r="C225" s="604">
        <v>44501</v>
      </c>
      <c r="D225" s="545" t="s">
        <v>271</v>
      </c>
      <c r="E225" s="545" t="s">
        <v>456</v>
      </c>
      <c r="F225" s="567">
        <v>300</v>
      </c>
      <c r="G225" s="569" t="s">
        <v>563</v>
      </c>
      <c r="H225" s="566" t="s">
        <v>769</v>
      </c>
      <c r="I225" s="612" t="s">
        <v>781</v>
      </c>
      <c r="J225" s="656" t="s">
        <v>310</v>
      </c>
      <c r="K225" s="545" t="s">
        <v>1320</v>
      </c>
      <c r="L225" s="545" t="s">
        <v>1387</v>
      </c>
      <c r="M225" s="657">
        <v>222007834253</v>
      </c>
      <c r="N225" s="544">
        <v>44571</v>
      </c>
      <c r="O225" s="544" t="s">
        <v>400</v>
      </c>
      <c r="P225" s="268">
        <f t="shared" si="13"/>
        <v>1</v>
      </c>
      <c r="Q225" s="268">
        <f t="shared" si="14"/>
        <v>-1</v>
      </c>
      <c r="R225" s="643" t="str">
        <f t="shared" si="15"/>
        <v>Gastos_Gerais</v>
      </c>
      <c r="S225" s="605" t="s">
        <v>310</v>
      </c>
      <c r="T225" s="605" t="s">
        <v>310</v>
      </c>
      <c r="U225" s="623"/>
      <c r="V225" s="623"/>
      <c r="W225" s="623"/>
    </row>
    <row r="226" spans="1:23" ht="36" x14ac:dyDescent="0.2">
      <c r="A226" s="636">
        <f t="shared" si="12"/>
        <v>223</v>
      </c>
      <c r="B226" s="559">
        <v>44571</v>
      </c>
      <c r="C226" s="604">
        <v>44531</v>
      </c>
      <c r="D226" s="545" t="s">
        <v>271</v>
      </c>
      <c r="E226" s="545" t="s">
        <v>456</v>
      </c>
      <c r="F226" s="567">
        <v>36</v>
      </c>
      <c r="G226" s="569" t="s">
        <v>644</v>
      </c>
      <c r="H226" s="566" t="s">
        <v>765</v>
      </c>
      <c r="I226" s="612" t="s">
        <v>781</v>
      </c>
      <c r="J226" s="656" t="s">
        <v>310</v>
      </c>
      <c r="K226" s="545" t="s">
        <v>1320</v>
      </c>
      <c r="L226" s="545" t="s">
        <v>1387</v>
      </c>
      <c r="M226" s="657">
        <v>222007834415</v>
      </c>
      <c r="N226" s="544">
        <v>44571</v>
      </c>
      <c r="O226" s="544" t="s">
        <v>400</v>
      </c>
      <c r="P226" s="268">
        <f t="shared" si="13"/>
        <v>1</v>
      </c>
      <c r="Q226" s="268">
        <f t="shared" si="14"/>
        <v>0</v>
      </c>
      <c r="R226" s="643" t="str">
        <f t="shared" si="15"/>
        <v>Gastos_Gerais</v>
      </c>
      <c r="S226" s="605" t="s">
        <v>310</v>
      </c>
      <c r="T226" s="605" t="s">
        <v>310</v>
      </c>
      <c r="U226" s="623"/>
      <c r="V226" s="623"/>
      <c r="W226" s="623"/>
    </row>
    <row r="227" spans="1:23" ht="36" x14ac:dyDescent="0.2">
      <c r="A227" s="636">
        <f t="shared" si="12"/>
        <v>224</v>
      </c>
      <c r="B227" s="559">
        <v>44571</v>
      </c>
      <c r="C227" s="604">
        <v>44531</v>
      </c>
      <c r="D227" s="545" t="s">
        <v>271</v>
      </c>
      <c r="E227" s="545" t="s">
        <v>453</v>
      </c>
      <c r="F227" s="567">
        <v>296</v>
      </c>
      <c r="G227" s="569" t="s">
        <v>623</v>
      </c>
      <c r="H227" s="566" t="s">
        <v>771</v>
      </c>
      <c r="I227" s="612" t="s">
        <v>781</v>
      </c>
      <c r="J227" s="656" t="s">
        <v>310</v>
      </c>
      <c r="K227" s="545" t="s">
        <v>1320</v>
      </c>
      <c r="L227" s="545" t="s">
        <v>1387</v>
      </c>
      <c r="M227" s="657">
        <v>222007835144</v>
      </c>
      <c r="N227" s="544">
        <v>44571</v>
      </c>
      <c r="O227" s="544" t="s">
        <v>400</v>
      </c>
      <c r="P227" s="268">
        <f t="shared" si="13"/>
        <v>1</v>
      </c>
      <c r="Q227" s="268">
        <f t="shared" si="14"/>
        <v>0</v>
      </c>
      <c r="R227" s="643" t="str">
        <f t="shared" si="15"/>
        <v>Gastos_Gerais</v>
      </c>
      <c r="S227" s="605" t="s">
        <v>310</v>
      </c>
      <c r="T227" s="605" t="s">
        <v>310</v>
      </c>
      <c r="U227" s="623"/>
      <c r="V227" s="623"/>
      <c r="W227" s="623"/>
    </row>
    <row r="228" spans="1:23" ht="36" x14ac:dyDescent="0.2">
      <c r="A228" s="636">
        <f t="shared" si="12"/>
        <v>225</v>
      </c>
      <c r="B228" s="559">
        <v>44571</v>
      </c>
      <c r="C228" s="604">
        <v>44531</v>
      </c>
      <c r="D228" s="545" t="s">
        <v>271</v>
      </c>
      <c r="E228" s="545" t="s">
        <v>456</v>
      </c>
      <c r="F228" s="556">
        <v>80</v>
      </c>
      <c r="G228" s="558" t="s">
        <v>636</v>
      </c>
      <c r="H228" s="566" t="s">
        <v>771</v>
      </c>
      <c r="I228" s="612" t="s">
        <v>781</v>
      </c>
      <c r="J228" s="656" t="s">
        <v>310</v>
      </c>
      <c r="K228" s="545" t="s">
        <v>1320</v>
      </c>
      <c r="L228" s="545" t="s">
        <v>1387</v>
      </c>
      <c r="M228" s="657">
        <v>222007835497</v>
      </c>
      <c r="N228" s="544">
        <v>44571</v>
      </c>
      <c r="O228" s="544" t="s">
        <v>400</v>
      </c>
      <c r="P228" s="268">
        <f t="shared" si="13"/>
        <v>1</v>
      </c>
      <c r="Q228" s="268">
        <f t="shared" si="14"/>
        <v>0</v>
      </c>
      <c r="R228" s="643" t="str">
        <f t="shared" si="15"/>
        <v>Gastos_Gerais</v>
      </c>
      <c r="S228" s="605" t="s">
        <v>310</v>
      </c>
      <c r="T228" s="605" t="s">
        <v>310</v>
      </c>
      <c r="U228" s="623"/>
      <c r="V228" s="623"/>
      <c r="W228" s="623"/>
    </row>
    <row r="229" spans="1:23" ht="36" x14ac:dyDescent="0.2">
      <c r="A229" s="636">
        <f t="shared" si="12"/>
        <v>226</v>
      </c>
      <c r="B229" s="559">
        <v>44571</v>
      </c>
      <c r="C229" s="604">
        <v>44531</v>
      </c>
      <c r="D229" s="545" t="s">
        <v>271</v>
      </c>
      <c r="E229" s="545" t="s">
        <v>456</v>
      </c>
      <c r="F229" s="556">
        <v>125</v>
      </c>
      <c r="G229" s="558" t="s">
        <v>647</v>
      </c>
      <c r="H229" s="545" t="s">
        <v>769</v>
      </c>
      <c r="I229" s="612" t="s">
        <v>781</v>
      </c>
      <c r="J229" s="656" t="s">
        <v>310</v>
      </c>
      <c r="K229" s="545" t="s">
        <v>1320</v>
      </c>
      <c r="L229" s="545" t="s">
        <v>1387</v>
      </c>
      <c r="M229" s="657">
        <v>222007836116</v>
      </c>
      <c r="N229" s="544">
        <v>44571</v>
      </c>
      <c r="O229" s="544" t="s">
        <v>400</v>
      </c>
      <c r="P229" s="268">
        <f t="shared" si="13"/>
        <v>1</v>
      </c>
      <c r="Q229" s="268">
        <f t="shared" si="14"/>
        <v>0</v>
      </c>
      <c r="R229" s="643" t="str">
        <f t="shared" si="15"/>
        <v>Gastos_Gerais</v>
      </c>
      <c r="S229" s="605" t="s">
        <v>310</v>
      </c>
      <c r="T229" s="605" t="s">
        <v>310</v>
      </c>
      <c r="U229" s="623"/>
      <c r="V229" s="623"/>
      <c r="W229" s="623"/>
    </row>
    <row r="230" spans="1:23" ht="36" x14ac:dyDescent="0.2">
      <c r="A230" s="636">
        <f t="shared" si="12"/>
        <v>227</v>
      </c>
      <c r="B230" s="559">
        <v>44571</v>
      </c>
      <c r="C230" s="555">
        <v>44501</v>
      </c>
      <c r="D230" s="545" t="s">
        <v>271</v>
      </c>
      <c r="E230" s="545" t="s">
        <v>463</v>
      </c>
      <c r="F230" s="556">
        <v>16.079999999999998</v>
      </c>
      <c r="G230" s="569" t="s">
        <v>1389</v>
      </c>
      <c r="H230" s="545" t="s">
        <v>770</v>
      </c>
      <c r="I230" s="612" t="s">
        <v>781</v>
      </c>
      <c r="J230" s="656" t="s">
        <v>310</v>
      </c>
      <c r="K230" s="545" t="s">
        <v>1320</v>
      </c>
      <c r="L230" s="545" t="s">
        <v>1387</v>
      </c>
      <c r="M230" s="657">
        <v>222007836540</v>
      </c>
      <c r="N230" s="544">
        <v>44571</v>
      </c>
      <c r="O230" s="544" t="s">
        <v>400</v>
      </c>
      <c r="P230" s="268">
        <f t="shared" si="13"/>
        <v>1</v>
      </c>
      <c r="Q230" s="268">
        <f t="shared" si="14"/>
        <v>-1</v>
      </c>
      <c r="R230" s="643" t="str">
        <f t="shared" si="15"/>
        <v>Gastos_Gerais</v>
      </c>
      <c r="S230" s="605" t="s">
        <v>310</v>
      </c>
      <c r="T230" s="605" t="s">
        <v>310</v>
      </c>
      <c r="U230" s="623"/>
      <c r="V230" s="623"/>
      <c r="W230" s="623"/>
    </row>
    <row r="231" spans="1:23" ht="24" x14ac:dyDescent="0.2">
      <c r="A231" s="636">
        <f t="shared" si="12"/>
        <v>228</v>
      </c>
      <c r="B231" s="559">
        <v>44571</v>
      </c>
      <c r="C231" s="555">
        <v>44287</v>
      </c>
      <c r="D231" s="545" t="s">
        <v>271</v>
      </c>
      <c r="E231" s="545" t="s">
        <v>462</v>
      </c>
      <c r="F231" s="556">
        <v>11.2</v>
      </c>
      <c r="G231" s="558" t="s">
        <v>523</v>
      </c>
      <c r="H231" s="545" t="s">
        <v>766</v>
      </c>
      <c r="I231" s="612" t="s">
        <v>781</v>
      </c>
      <c r="J231" s="656" t="s">
        <v>310</v>
      </c>
      <c r="K231" s="545" t="s">
        <v>1320</v>
      </c>
      <c r="L231" s="545" t="s">
        <v>1387</v>
      </c>
      <c r="M231" s="657">
        <v>2220078370007</v>
      </c>
      <c r="N231" s="544">
        <v>44571</v>
      </c>
      <c r="O231" s="544" t="s">
        <v>400</v>
      </c>
      <c r="P231" s="268">
        <f t="shared" si="13"/>
        <v>1</v>
      </c>
      <c r="Q231" s="268">
        <f t="shared" si="14"/>
        <v>-8</v>
      </c>
      <c r="R231" s="643" t="str">
        <f t="shared" si="15"/>
        <v>Gastos_Gerais</v>
      </c>
      <c r="S231" s="605" t="s">
        <v>310</v>
      </c>
      <c r="T231" s="605" t="s">
        <v>310</v>
      </c>
      <c r="U231" s="623"/>
      <c r="V231" s="623"/>
      <c r="W231" s="623"/>
    </row>
    <row r="232" spans="1:23" ht="24" x14ac:dyDescent="0.2">
      <c r="A232" s="636">
        <f t="shared" si="12"/>
        <v>229</v>
      </c>
      <c r="B232" s="559">
        <v>44571</v>
      </c>
      <c r="C232" s="555">
        <v>44440</v>
      </c>
      <c r="D232" s="545" t="s">
        <v>271</v>
      </c>
      <c r="E232" s="545" t="s">
        <v>462</v>
      </c>
      <c r="F232" s="556">
        <v>25.6</v>
      </c>
      <c r="G232" s="658" t="s">
        <v>569</v>
      </c>
      <c r="H232" s="545" t="s">
        <v>766</v>
      </c>
      <c r="I232" s="612" t="s">
        <v>781</v>
      </c>
      <c r="J232" s="656" t="s">
        <v>310</v>
      </c>
      <c r="K232" s="545" t="s">
        <v>1320</v>
      </c>
      <c r="L232" s="545" t="s">
        <v>1387</v>
      </c>
      <c r="M232" s="657">
        <v>222007837511</v>
      </c>
      <c r="N232" s="544">
        <v>44571</v>
      </c>
      <c r="O232" s="544" t="s">
        <v>400</v>
      </c>
      <c r="P232" s="268">
        <f t="shared" si="13"/>
        <v>1</v>
      </c>
      <c r="Q232" s="268">
        <f t="shared" si="14"/>
        <v>-3</v>
      </c>
      <c r="R232" s="643" t="str">
        <f t="shared" si="15"/>
        <v>Gastos_Gerais</v>
      </c>
      <c r="S232" s="605" t="s">
        <v>310</v>
      </c>
      <c r="T232" s="605" t="s">
        <v>310</v>
      </c>
      <c r="U232" s="623"/>
      <c r="V232" s="623"/>
      <c r="W232" s="623"/>
    </row>
    <row r="233" spans="1:23" ht="24" x14ac:dyDescent="0.2">
      <c r="A233" s="636">
        <f t="shared" si="12"/>
        <v>230</v>
      </c>
      <c r="B233" s="559">
        <v>44571</v>
      </c>
      <c r="C233" s="555">
        <v>44470</v>
      </c>
      <c r="D233" s="545" t="s">
        <v>271</v>
      </c>
      <c r="E233" s="545" t="s">
        <v>462</v>
      </c>
      <c r="F233" s="556">
        <v>25.6</v>
      </c>
      <c r="G233" s="558" t="s">
        <v>574</v>
      </c>
      <c r="H233" s="545" t="s">
        <v>766</v>
      </c>
      <c r="I233" s="612" t="s">
        <v>781</v>
      </c>
      <c r="J233" s="656" t="s">
        <v>310</v>
      </c>
      <c r="K233" s="545" t="s">
        <v>1320</v>
      </c>
      <c r="L233" s="545" t="s">
        <v>1387</v>
      </c>
      <c r="M233" s="657">
        <v>2220070837600</v>
      </c>
      <c r="N233" s="544">
        <v>44571</v>
      </c>
      <c r="O233" s="544" t="s">
        <v>400</v>
      </c>
      <c r="P233" s="268">
        <f t="shared" si="13"/>
        <v>1</v>
      </c>
      <c r="Q233" s="268">
        <f t="shared" si="14"/>
        <v>-2</v>
      </c>
      <c r="R233" s="643" t="str">
        <f t="shared" si="15"/>
        <v>Gastos_Gerais</v>
      </c>
      <c r="S233" s="605" t="s">
        <v>310</v>
      </c>
      <c r="T233" s="605" t="s">
        <v>310</v>
      </c>
      <c r="U233" s="623"/>
      <c r="V233" s="623"/>
      <c r="W233" s="623"/>
    </row>
    <row r="234" spans="1:23" ht="36" x14ac:dyDescent="0.2">
      <c r="A234" s="636">
        <f t="shared" si="12"/>
        <v>231</v>
      </c>
      <c r="B234" s="559">
        <v>44571</v>
      </c>
      <c r="C234" s="555">
        <v>44501</v>
      </c>
      <c r="D234" s="545" t="s">
        <v>271</v>
      </c>
      <c r="E234" s="545" t="s">
        <v>456</v>
      </c>
      <c r="F234" s="556">
        <v>12</v>
      </c>
      <c r="G234" s="558" t="s">
        <v>608</v>
      </c>
      <c r="H234" s="545" t="s">
        <v>769</v>
      </c>
      <c r="I234" s="612" t="s">
        <v>781</v>
      </c>
      <c r="J234" s="656" t="s">
        <v>310</v>
      </c>
      <c r="K234" s="545" t="s">
        <v>1320</v>
      </c>
      <c r="L234" s="545" t="s">
        <v>1387</v>
      </c>
      <c r="M234" s="657">
        <v>2220078837945</v>
      </c>
      <c r="N234" s="544">
        <v>44571</v>
      </c>
      <c r="O234" s="544" t="s">
        <v>400</v>
      </c>
      <c r="P234" s="268">
        <f t="shared" si="13"/>
        <v>1</v>
      </c>
      <c r="Q234" s="268">
        <f t="shared" si="14"/>
        <v>-1</v>
      </c>
      <c r="R234" s="643" t="str">
        <f t="shared" si="15"/>
        <v>Gastos_Gerais</v>
      </c>
      <c r="S234" s="605" t="s">
        <v>310</v>
      </c>
      <c r="T234" s="605" t="s">
        <v>310</v>
      </c>
      <c r="U234" s="623"/>
      <c r="V234" s="623"/>
      <c r="W234" s="623"/>
    </row>
    <row r="235" spans="1:23" ht="36" x14ac:dyDescent="0.2">
      <c r="A235" s="636">
        <f t="shared" si="12"/>
        <v>232</v>
      </c>
      <c r="B235" s="559">
        <v>44571</v>
      </c>
      <c r="C235" s="555">
        <v>44409</v>
      </c>
      <c r="D235" s="545" t="s">
        <v>271</v>
      </c>
      <c r="E235" s="545" t="s">
        <v>456</v>
      </c>
      <c r="F235" s="556">
        <v>120.6</v>
      </c>
      <c r="G235" s="558" t="s">
        <v>560</v>
      </c>
      <c r="H235" s="545" t="s">
        <v>769</v>
      </c>
      <c r="I235" s="612" t="s">
        <v>781</v>
      </c>
      <c r="J235" s="656" t="s">
        <v>310</v>
      </c>
      <c r="K235" s="545" t="s">
        <v>1320</v>
      </c>
      <c r="L235" s="545" t="s">
        <v>1387</v>
      </c>
      <c r="M235" s="657">
        <v>222007838160</v>
      </c>
      <c r="N235" s="544">
        <v>44571</v>
      </c>
      <c r="O235" s="544" t="s">
        <v>400</v>
      </c>
      <c r="P235" s="268">
        <f t="shared" si="13"/>
        <v>1</v>
      </c>
      <c r="Q235" s="268">
        <f t="shared" si="14"/>
        <v>-4</v>
      </c>
      <c r="R235" s="643" t="str">
        <f t="shared" si="15"/>
        <v>Gastos_Gerais</v>
      </c>
      <c r="S235" s="605" t="s">
        <v>310</v>
      </c>
      <c r="T235" s="605" t="s">
        <v>310</v>
      </c>
      <c r="U235" s="623"/>
      <c r="V235" s="623"/>
      <c r="W235" s="623"/>
    </row>
    <row r="236" spans="1:23" ht="36" x14ac:dyDescent="0.2">
      <c r="A236" s="636">
        <f t="shared" si="12"/>
        <v>233</v>
      </c>
      <c r="B236" s="559">
        <v>44571</v>
      </c>
      <c r="C236" s="555">
        <v>44501</v>
      </c>
      <c r="D236" s="545" t="s">
        <v>271</v>
      </c>
      <c r="E236" s="545" t="s">
        <v>178</v>
      </c>
      <c r="F236" s="556">
        <v>275.31</v>
      </c>
      <c r="G236" s="558" t="s">
        <v>562</v>
      </c>
      <c r="H236" s="545" t="s">
        <v>766</v>
      </c>
      <c r="I236" s="612" t="s">
        <v>781</v>
      </c>
      <c r="J236" s="656" t="s">
        <v>310</v>
      </c>
      <c r="K236" s="545" t="s">
        <v>1320</v>
      </c>
      <c r="L236" s="545" t="s">
        <v>1387</v>
      </c>
      <c r="M236" s="657">
        <v>222007838321</v>
      </c>
      <c r="N236" s="544">
        <v>44571</v>
      </c>
      <c r="O236" s="544" t="s">
        <v>400</v>
      </c>
      <c r="P236" s="268">
        <f t="shared" si="13"/>
        <v>1</v>
      </c>
      <c r="Q236" s="268">
        <f t="shared" si="14"/>
        <v>-1</v>
      </c>
      <c r="R236" s="643" t="str">
        <f t="shared" si="15"/>
        <v>Gastos_Gerais</v>
      </c>
      <c r="S236" s="605" t="s">
        <v>310</v>
      </c>
      <c r="T236" s="605" t="s">
        <v>310</v>
      </c>
      <c r="U236" s="623"/>
      <c r="V236" s="623"/>
      <c r="W236" s="623"/>
    </row>
    <row r="237" spans="1:23" ht="36" x14ac:dyDescent="0.2">
      <c r="A237" s="636">
        <f t="shared" si="12"/>
        <v>234</v>
      </c>
      <c r="B237" s="559">
        <v>44571</v>
      </c>
      <c r="C237" s="555">
        <v>44470</v>
      </c>
      <c r="D237" s="545" t="s">
        <v>271</v>
      </c>
      <c r="E237" s="545" t="s">
        <v>442</v>
      </c>
      <c r="F237" s="556">
        <v>69</v>
      </c>
      <c r="G237" s="558" t="s">
        <v>590</v>
      </c>
      <c r="H237" s="545" t="s">
        <v>769</v>
      </c>
      <c r="I237" s="612" t="s">
        <v>781</v>
      </c>
      <c r="J237" s="656" t="s">
        <v>310</v>
      </c>
      <c r="K237" s="545" t="s">
        <v>1320</v>
      </c>
      <c r="L237" s="545" t="s">
        <v>1387</v>
      </c>
      <c r="M237" s="657">
        <v>222007838917</v>
      </c>
      <c r="N237" s="544">
        <v>44571</v>
      </c>
      <c r="O237" s="544" t="s">
        <v>400</v>
      </c>
      <c r="P237" s="268">
        <f t="shared" si="13"/>
        <v>1</v>
      </c>
      <c r="Q237" s="268">
        <f t="shared" si="14"/>
        <v>-2</v>
      </c>
      <c r="R237" s="643" t="str">
        <f t="shared" si="15"/>
        <v>Gastos_Gerais</v>
      </c>
      <c r="S237" s="605" t="s">
        <v>310</v>
      </c>
      <c r="T237" s="605" t="s">
        <v>310</v>
      </c>
      <c r="U237" s="623"/>
      <c r="V237" s="623"/>
      <c r="W237" s="623"/>
    </row>
    <row r="238" spans="1:23" ht="24" x14ac:dyDescent="0.2">
      <c r="A238" s="636">
        <f t="shared" si="12"/>
        <v>235</v>
      </c>
      <c r="B238" s="559">
        <v>44571</v>
      </c>
      <c r="C238" s="555">
        <v>44531</v>
      </c>
      <c r="D238" s="545" t="s">
        <v>271</v>
      </c>
      <c r="E238" s="545" t="s">
        <v>456</v>
      </c>
      <c r="F238" s="556">
        <v>12.6</v>
      </c>
      <c r="G238" s="558" t="s">
        <v>648</v>
      </c>
      <c r="H238" s="545" t="s">
        <v>766</v>
      </c>
      <c r="I238" s="612" t="s">
        <v>781</v>
      </c>
      <c r="J238" s="656" t="s">
        <v>310</v>
      </c>
      <c r="K238" s="545" t="s">
        <v>1320</v>
      </c>
      <c r="L238" s="545" t="s">
        <v>1387</v>
      </c>
      <c r="M238" s="657">
        <v>222007840148</v>
      </c>
      <c r="N238" s="544">
        <v>44571</v>
      </c>
      <c r="O238" s="544" t="s">
        <v>400</v>
      </c>
      <c r="P238" s="268">
        <f t="shared" si="13"/>
        <v>1</v>
      </c>
      <c r="Q238" s="268">
        <f t="shared" si="14"/>
        <v>0</v>
      </c>
      <c r="R238" s="643" t="str">
        <f t="shared" si="15"/>
        <v>Gastos_Gerais</v>
      </c>
      <c r="S238" s="605" t="s">
        <v>310</v>
      </c>
      <c r="T238" s="605" t="s">
        <v>310</v>
      </c>
      <c r="U238" s="623"/>
      <c r="V238" s="623"/>
      <c r="W238" s="623"/>
    </row>
    <row r="239" spans="1:23" ht="36" x14ac:dyDescent="0.2">
      <c r="A239" s="636">
        <f t="shared" si="12"/>
        <v>236</v>
      </c>
      <c r="B239" s="559">
        <v>44571</v>
      </c>
      <c r="C239" s="555">
        <v>44501</v>
      </c>
      <c r="D239" s="545" t="s">
        <v>271</v>
      </c>
      <c r="E239" s="545" t="s">
        <v>186</v>
      </c>
      <c r="F239" s="556">
        <v>116.61</v>
      </c>
      <c r="G239" s="558" t="s">
        <v>525</v>
      </c>
      <c r="H239" s="545" t="s">
        <v>765</v>
      </c>
      <c r="I239" s="612" t="s">
        <v>781</v>
      </c>
      <c r="J239" s="656" t="s">
        <v>310</v>
      </c>
      <c r="K239" s="545" t="s">
        <v>1320</v>
      </c>
      <c r="L239" s="545" t="s">
        <v>1387</v>
      </c>
      <c r="M239" s="657">
        <v>222007840490</v>
      </c>
      <c r="N239" s="544">
        <v>44571</v>
      </c>
      <c r="O239" s="544" t="s">
        <v>400</v>
      </c>
      <c r="P239" s="268">
        <f t="shared" si="13"/>
        <v>1</v>
      </c>
      <c r="Q239" s="268">
        <f t="shared" si="14"/>
        <v>-1</v>
      </c>
      <c r="R239" s="643" t="str">
        <f t="shared" si="15"/>
        <v>Gastos_Gerais</v>
      </c>
      <c r="S239" s="605" t="s">
        <v>310</v>
      </c>
      <c r="T239" s="605" t="s">
        <v>310</v>
      </c>
      <c r="U239" s="623"/>
      <c r="V239" s="623"/>
      <c r="W239" s="623"/>
    </row>
    <row r="240" spans="1:23" ht="24" x14ac:dyDescent="0.2">
      <c r="A240" s="636">
        <f t="shared" si="12"/>
        <v>237</v>
      </c>
      <c r="B240" s="559">
        <v>44571</v>
      </c>
      <c r="C240" s="555">
        <v>44531</v>
      </c>
      <c r="D240" s="545" t="s">
        <v>271</v>
      </c>
      <c r="E240" s="545" t="s">
        <v>456</v>
      </c>
      <c r="F240" s="556">
        <v>27.24</v>
      </c>
      <c r="G240" s="558" t="s">
        <v>622</v>
      </c>
      <c r="H240" s="545" t="s">
        <v>766</v>
      </c>
      <c r="I240" s="612" t="s">
        <v>781</v>
      </c>
      <c r="J240" s="656" t="s">
        <v>310</v>
      </c>
      <c r="K240" s="545" t="s">
        <v>1320</v>
      </c>
      <c r="L240" s="545" t="s">
        <v>1387</v>
      </c>
      <c r="M240" s="657">
        <v>222007841381</v>
      </c>
      <c r="N240" s="544">
        <v>44571</v>
      </c>
      <c r="O240" s="544" t="s">
        <v>400</v>
      </c>
      <c r="P240" s="268">
        <f t="shared" si="13"/>
        <v>1</v>
      </c>
      <c r="Q240" s="268">
        <f t="shared" si="14"/>
        <v>0</v>
      </c>
      <c r="R240" s="643" t="str">
        <f t="shared" si="15"/>
        <v>Gastos_Gerais</v>
      </c>
      <c r="S240" s="605" t="s">
        <v>310</v>
      </c>
      <c r="T240" s="605" t="s">
        <v>310</v>
      </c>
      <c r="U240" s="623"/>
      <c r="V240" s="623"/>
      <c r="W240" s="623"/>
    </row>
    <row r="241" spans="1:23" ht="24" x14ac:dyDescent="0.2">
      <c r="A241" s="636">
        <f t="shared" si="12"/>
        <v>238</v>
      </c>
      <c r="B241" s="559">
        <v>44571</v>
      </c>
      <c r="C241" s="555">
        <v>44531</v>
      </c>
      <c r="D241" s="545" t="s">
        <v>271</v>
      </c>
      <c r="E241" s="545" t="s">
        <v>178</v>
      </c>
      <c r="F241" s="556">
        <v>9.5399999999999991</v>
      </c>
      <c r="G241" s="558" t="s">
        <v>1390</v>
      </c>
      <c r="H241" s="545" t="s">
        <v>309</v>
      </c>
      <c r="I241" s="612" t="s">
        <v>781</v>
      </c>
      <c r="J241" s="656" t="s">
        <v>310</v>
      </c>
      <c r="K241" s="545" t="s">
        <v>1320</v>
      </c>
      <c r="L241" s="545" t="s">
        <v>1387</v>
      </c>
      <c r="M241" s="657">
        <v>222007841977</v>
      </c>
      <c r="N241" s="544">
        <v>44571</v>
      </c>
      <c r="O241" s="544" t="s">
        <v>400</v>
      </c>
      <c r="P241" s="268">
        <f t="shared" si="13"/>
        <v>1</v>
      </c>
      <c r="Q241" s="268">
        <f t="shared" si="14"/>
        <v>0</v>
      </c>
      <c r="R241" s="643" t="str">
        <f t="shared" si="15"/>
        <v>Gastos_Gerais</v>
      </c>
      <c r="S241" s="605" t="s">
        <v>310</v>
      </c>
      <c r="T241" s="605" t="s">
        <v>310</v>
      </c>
      <c r="U241" s="623"/>
      <c r="V241" s="623"/>
      <c r="W241" s="623"/>
    </row>
    <row r="242" spans="1:23" ht="24" x14ac:dyDescent="0.2">
      <c r="A242" s="636">
        <f t="shared" si="12"/>
        <v>239</v>
      </c>
      <c r="B242" s="559">
        <v>44571</v>
      </c>
      <c r="C242" s="555">
        <v>44531</v>
      </c>
      <c r="D242" s="545" t="s">
        <v>182</v>
      </c>
      <c r="E242" s="545" t="s">
        <v>179</v>
      </c>
      <c r="F242" s="556">
        <v>9.32</v>
      </c>
      <c r="G242" s="558" t="s">
        <v>512</v>
      </c>
      <c r="H242" s="545" t="s">
        <v>310</v>
      </c>
      <c r="I242" s="612" t="s">
        <v>781</v>
      </c>
      <c r="J242" s="656" t="s">
        <v>310</v>
      </c>
      <c r="K242" s="545" t="s">
        <v>1320</v>
      </c>
      <c r="L242" s="545" t="s">
        <v>1387</v>
      </c>
      <c r="M242" s="657">
        <v>222007842515</v>
      </c>
      <c r="N242" s="544">
        <v>44571</v>
      </c>
      <c r="O242" s="544" t="s">
        <v>400</v>
      </c>
      <c r="P242" s="268">
        <f t="shared" si="13"/>
        <v>1</v>
      </c>
      <c r="Q242" s="268">
        <f t="shared" si="14"/>
        <v>0</v>
      </c>
      <c r="R242" s="643" t="str">
        <f t="shared" si="15"/>
        <v>Gastos_com_Pessoal</v>
      </c>
      <c r="S242" s="605" t="s">
        <v>310</v>
      </c>
      <c r="T242" s="605" t="s">
        <v>310</v>
      </c>
      <c r="U242" s="623"/>
      <c r="V242" s="623"/>
      <c r="W242" s="623"/>
    </row>
    <row r="243" spans="1:23" ht="24" x14ac:dyDescent="0.2">
      <c r="A243" s="636">
        <f t="shared" si="12"/>
        <v>240</v>
      </c>
      <c r="B243" s="559">
        <v>44571</v>
      </c>
      <c r="C243" s="555">
        <v>44531</v>
      </c>
      <c r="D243" s="545" t="s">
        <v>182</v>
      </c>
      <c r="E243" s="545" t="s">
        <v>179</v>
      </c>
      <c r="F243" s="556">
        <v>16.28</v>
      </c>
      <c r="G243" s="558" t="s">
        <v>510</v>
      </c>
      <c r="H243" s="545" t="s">
        <v>310</v>
      </c>
      <c r="I243" s="612" t="s">
        <v>781</v>
      </c>
      <c r="J243" s="656" t="s">
        <v>310</v>
      </c>
      <c r="K243" s="545" t="s">
        <v>1320</v>
      </c>
      <c r="L243" s="545" t="s">
        <v>1387</v>
      </c>
      <c r="M243" s="657">
        <v>222007842868</v>
      </c>
      <c r="N243" s="544">
        <v>44571</v>
      </c>
      <c r="O243" s="544" t="s">
        <v>400</v>
      </c>
      <c r="P243" s="268">
        <f t="shared" si="13"/>
        <v>1</v>
      </c>
      <c r="Q243" s="268">
        <f t="shared" si="14"/>
        <v>0</v>
      </c>
      <c r="R243" s="643" t="str">
        <f t="shared" si="15"/>
        <v>Gastos_com_Pessoal</v>
      </c>
      <c r="S243" s="605" t="s">
        <v>310</v>
      </c>
      <c r="T243" s="605" t="s">
        <v>310</v>
      </c>
      <c r="U243" s="623"/>
      <c r="V243" s="623"/>
      <c r="W243" s="623"/>
    </row>
    <row r="244" spans="1:23" ht="24" x14ac:dyDescent="0.2">
      <c r="A244" s="636">
        <f t="shared" si="12"/>
        <v>241</v>
      </c>
      <c r="B244" s="559">
        <v>44571</v>
      </c>
      <c r="C244" s="555">
        <v>44531</v>
      </c>
      <c r="D244" s="545" t="s">
        <v>182</v>
      </c>
      <c r="E244" s="545" t="s">
        <v>161</v>
      </c>
      <c r="F244" s="556">
        <v>0.77</v>
      </c>
      <c r="G244" s="558" t="s">
        <v>671</v>
      </c>
      <c r="H244" s="545" t="s">
        <v>310</v>
      </c>
      <c r="I244" s="612" t="s">
        <v>781</v>
      </c>
      <c r="J244" s="656" t="s">
        <v>310</v>
      </c>
      <c r="K244" s="545" t="s">
        <v>1320</v>
      </c>
      <c r="L244" s="545" t="s">
        <v>1387</v>
      </c>
      <c r="M244" s="657">
        <v>222007843678</v>
      </c>
      <c r="N244" s="544">
        <v>44571</v>
      </c>
      <c r="O244" s="544" t="s">
        <v>400</v>
      </c>
      <c r="P244" s="268">
        <f t="shared" si="13"/>
        <v>1</v>
      </c>
      <c r="Q244" s="268">
        <f t="shared" si="14"/>
        <v>0</v>
      </c>
      <c r="R244" s="643" t="str">
        <f t="shared" si="15"/>
        <v>Gastos_com_Pessoal</v>
      </c>
      <c r="S244" s="605" t="s">
        <v>310</v>
      </c>
      <c r="T244" s="605" t="s">
        <v>310</v>
      </c>
      <c r="U244" s="623"/>
      <c r="V244" s="623"/>
      <c r="W244" s="623"/>
    </row>
    <row r="245" spans="1:23" ht="24" x14ac:dyDescent="0.2">
      <c r="A245" s="636">
        <f t="shared" si="12"/>
        <v>242</v>
      </c>
      <c r="B245" s="559">
        <v>44571</v>
      </c>
      <c r="C245" s="555">
        <v>44501</v>
      </c>
      <c r="D245" s="545" t="s">
        <v>182</v>
      </c>
      <c r="E245" s="545" t="s">
        <v>161</v>
      </c>
      <c r="F245" s="556">
        <v>0.25</v>
      </c>
      <c r="G245" s="558" t="s">
        <v>673</v>
      </c>
      <c r="H245" s="545" t="s">
        <v>310</v>
      </c>
      <c r="I245" s="612" t="s">
        <v>781</v>
      </c>
      <c r="J245" s="656" t="s">
        <v>310</v>
      </c>
      <c r="K245" s="545" t="s">
        <v>1320</v>
      </c>
      <c r="L245" s="545" t="s">
        <v>1387</v>
      </c>
      <c r="M245" s="657">
        <v>222007843910</v>
      </c>
      <c r="N245" s="544">
        <v>44571</v>
      </c>
      <c r="O245" s="544" t="s">
        <v>400</v>
      </c>
      <c r="P245" s="268">
        <f t="shared" si="13"/>
        <v>1</v>
      </c>
      <c r="Q245" s="268">
        <f t="shared" si="14"/>
        <v>-1</v>
      </c>
      <c r="R245" s="643" t="str">
        <f t="shared" si="15"/>
        <v>Gastos_com_Pessoal</v>
      </c>
      <c r="S245" s="605" t="s">
        <v>310</v>
      </c>
      <c r="T245" s="605" t="s">
        <v>310</v>
      </c>
      <c r="U245" s="623"/>
      <c r="V245" s="623"/>
      <c r="W245" s="623"/>
    </row>
    <row r="246" spans="1:23" ht="24" x14ac:dyDescent="0.2">
      <c r="A246" s="636">
        <f t="shared" si="12"/>
        <v>243</v>
      </c>
      <c r="B246" s="559">
        <v>44571</v>
      </c>
      <c r="C246" s="555">
        <v>44531</v>
      </c>
      <c r="D246" s="545" t="s">
        <v>182</v>
      </c>
      <c r="E246" s="545" t="s">
        <v>161</v>
      </c>
      <c r="F246" s="556">
        <v>1.36</v>
      </c>
      <c r="G246" s="558" t="s">
        <v>672</v>
      </c>
      <c r="H246" s="545" t="s">
        <v>310</v>
      </c>
      <c r="I246" s="612" t="s">
        <v>781</v>
      </c>
      <c r="J246" s="656" t="s">
        <v>310</v>
      </c>
      <c r="K246" s="545" t="s">
        <v>1320</v>
      </c>
      <c r="L246" s="545" t="s">
        <v>1387</v>
      </c>
      <c r="M246" s="657">
        <v>222007844305</v>
      </c>
      <c r="N246" s="544">
        <v>44571</v>
      </c>
      <c r="O246" s="544" t="s">
        <v>400</v>
      </c>
      <c r="P246" s="268">
        <f t="shared" si="13"/>
        <v>1</v>
      </c>
      <c r="Q246" s="268">
        <f t="shared" si="14"/>
        <v>0</v>
      </c>
      <c r="R246" s="643" t="str">
        <f t="shared" si="15"/>
        <v>Gastos_com_Pessoal</v>
      </c>
      <c r="S246" s="605" t="s">
        <v>310</v>
      </c>
      <c r="T246" s="605" t="s">
        <v>310</v>
      </c>
      <c r="U246" s="623"/>
      <c r="V246" s="623"/>
      <c r="W246" s="623"/>
    </row>
    <row r="247" spans="1:23" ht="24" x14ac:dyDescent="0.2">
      <c r="A247" s="636">
        <f t="shared" si="12"/>
        <v>244</v>
      </c>
      <c r="B247" s="559">
        <v>44571</v>
      </c>
      <c r="C247" s="555">
        <v>44501</v>
      </c>
      <c r="D247" s="545" t="s">
        <v>182</v>
      </c>
      <c r="E247" s="545" t="s">
        <v>1</v>
      </c>
      <c r="F247" s="556">
        <v>8.4499999999999993</v>
      </c>
      <c r="G247" s="558" t="s">
        <v>1393</v>
      </c>
      <c r="H247" s="545" t="s">
        <v>310</v>
      </c>
      <c r="I247" s="612" t="s">
        <v>781</v>
      </c>
      <c r="J247" s="656" t="s">
        <v>310</v>
      </c>
      <c r="K247" s="545" t="s">
        <v>1320</v>
      </c>
      <c r="L247" s="545" t="s">
        <v>1387</v>
      </c>
      <c r="M247" s="657">
        <v>222007844801</v>
      </c>
      <c r="N247" s="544">
        <v>44571</v>
      </c>
      <c r="O247" s="544" t="s">
        <v>400</v>
      </c>
      <c r="P247" s="268">
        <f t="shared" si="13"/>
        <v>1</v>
      </c>
      <c r="Q247" s="268">
        <f t="shared" si="14"/>
        <v>-1</v>
      </c>
      <c r="R247" s="643" t="str">
        <f t="shared" si="15"/>
        <v>Gastos_com_Pessoal</v>
      </c>
      <c r="S247" s="605" t="s">
        <v>310</v>
      </c>
      <c r="T247" s="605" t="s">
        <v>310</v>
      </c>
      <c r="U247" s="623"/>
      <c r="V247" s="623"/>
      <c r="W247" s="623"/>
    </row>
    <row r="248" spans="1:23" ht="24" x14ac:dyDescent="0.2">
      <c r="A248" s="636">
        <f t="shared" si="12"/>
        <v>245</v>
      </c>
      <c r="B248" s="559">
        <v>44571</v>
      </c>
      <c r="C248" s="555">
        <v>44562</v>
      </c>
      <c r="D248" s="545" t="s">
        <v>182</v>
      </c>
      <c r="E248" s="545" t="s">
        <v>179</v>
      </c>
      <c r="F248" s="556">
        <v>198.38</v>
      </c>
      <c r="G248" s="558" t="s">
        <v>1394</v>
      </c>
      <c r="H248" s="545" t="s">
        <v>310</v>
      </c>
      <c r="I248" s="612" t="s">
        <v>781</v>
      </c>
      <c r="J248" s="656" t="s">
        <v>310</v>
      </c>
      <c r="K248" s="545" t="s">
        <v>1320</v>
      </c>
      <c r="L248" s="545" t="s">
        <v>1387</v>
      </c>
      <c r="M248" s="657">
        <v>222007844992</v>
      </c>
      <c r="N248" s="544">
        <v>44571</v>
      </c>
      <c r="O248" s="544" t="s">
        <v>400</v>
      </c>
      <c r="P248" s="268">
        <f t="shared" si="13"/>
        <v>1</v>
      </c>
      <c r="Q248" s="268">
        <f t="shared" si="14"/>
        <v>1</v>
      </c>
      <c r="R248" s="643" t="str">
        <f t="shared" si="15"/>
        <v>Gastos_com_Pessoal</v>
      </c>
      <c r="S248" s="605" t="s">
        <v>310</v>
      </c>
      <c r="T248" s="605" t="s">
        <v>310</v>
      </c>
      <c r="U248" s="623"/>
      <c r="V248" s="623"/>
      <c r="W248" s="623"/>
    </row>
    <row r="249" spans="1:23" ht="24" x14ac:dyDescent="0.2">
      <c r="A249" s="636">
        <f t="shared" si="12"/>
        <v>246</v>
      </c>
      <c r="B249" s="559">
        <v>44571</v>
      </c>
      <c r="C249" s="555">
        <v>44501</v>
      </c>
      <c r="D249" s="545" t="s">
        <v>271</v>
      </c>
      <c r="E249" s="545" t="s">
        <v>442</v>
      </c>
      <c r="F249" s="556">
        <v>321.75</v>
      </c>
      <c r="G249" s="558" t="s">
        <v>592</v>
      </c>
      <c r="H249" s="545" t="s">
        <v>770</v>
      </c>
      <c r="I249" s="612" t="s">
        <v>781</v>
      </c>
      <c r="J249" s="656" t="s">
        <v>310</v>
      </c>
      <c r="K249" s="545" t="s">
        <v>1320</v>
      </c>
      <c r="L249" s="545" t="s">
        <v>1387</v>
      </c>
      <c r="M249" s="657">
        <v>222007871531</v>
      </c>
      <c r="N249" s="544">
        <v>44571</v>
      </c>
      <c r="O249" s="544" t="s">
        <v>400</v>
      </c>
      <c r="P249" s="268">
        <f t="shared" si="13"/>
        <v>1</v>
      </c>
      <c r="Q249" s="268">
        <f t="shared" si="14"/>
        <v>-1</v>
      </c>
      <c r="R249" s="643" t="str">
        <f t="shared" si="15"/>
        <v>Gastos_Gerais</v>
      </c>
      <c r="S249" s="605" t="s">
        <v>310</v>
      </c>
      <c r="T249" s="605" t="s">
        <v>310</v>
      </c>
      <c r="U249" s="623"/>
      <c r="V249" s="623"/>
      <c r="W249" s="623"/>
    </row>
    <row r="250" spans="1:23" ht="24" x14ac:dyDescent="0.2">
      <c r="A250" s="636">
        <f t="shared" si="12"/>
        <v>247</v>
      </c>
      <c r="B250" s="559">
        <v>44571</v>
      </c>
      <c r="C250" s="604">
        <v>44501</v>
      </c>
      <c r="D250" s="545" t="s">
        <v>271</v>
      </c>
      <c r="E250" s="545" t="s">
        <v>456</v>
      </c>
      <c r="F250" s="567">
        <v>350</v>
      </c>
      <c r="G250" s="558" t="s">
        <v>631</v>
      </c>
      <c r="H250" s="545" t="s">
        <v>766</v>
      </c>
      <c r="I250" s="612" t="s">
        <v>781</v>
      </c>
      <c r="J250" s="656" t="s">
        <v>310</v>
      </c>
      <c r="K250" s="545" t="s">
        <v>1320</v>
      </c>
      <c r="L250" s="545" t="s">
        <v>1387</v>
      </c>
      <c r="M250" s="657">
        <v>222007872775</v>
      </c>
      <c r="N250" s="544">
        <v>44571</v>
      </c>
      <c r="O250" s="544" t="s">
        <v>400</v>
      </c>
      <c r="P250" s="268">
        <f t="shared" si="13"/>
        <v>1</v>
      </c>
      <c r="Q250" s="268">
        <f t="shared" si="14"/>
        <v>-1</v>
      </c>
      <c r="R250" s="643" t="str">
        <f t="shared" si="15"/>
        <v>Gastos_Gerais</v>
      </c>
      <c r="S250" s="605" t="s">
        <v>310</v>
      </c>
      <c r="T250" s="605" t="s">
        <v>310</v>
      </c>
      <c r="U250" s="623"/>
      <c r="V250" s="623"/>
      <c r="W250" s="623"/>
    </row>
    <row r="251" spans="1:23" ht="36" x14ac:dyDescent="0.2">
      <c r="A251" s="636">
        <f t="shared" si="12"/>
        <v>248</v>
      </c>
      <c r="B251" s="559">
        <v>44571</v>
      </c>
      <c r="C251" s="555">
        <v>44562</v>
      </c>
      <c r="D251" s="545" t="s">
        <v>271</v>
      </c>
      <c r="E251" s="545" t="s">
        <v>71</v>
      </c>
      <c r="F251" s="556">
        <v>10.45</v>
      </c>
      <c r="G251" s="558" t="s">
        <v>1395</v>
      </c>
      <c r="H251" s="545" t="s">
        <v>769</v>
      </c>
      <c r="I251" s="526" t="s">
        <v>962</v>
      </c>
      <c r="J251" s="549" t="s">
        <v>963</v>
      </c>
      <c r="K251" s="549" t="s">
        <v>964</v>
      </c>
      <c r="L251" s="527" t="s">
        <v>879</v>
      </c>
      <c r="M251" s="655" t="s">
        <v>310</v>
      </c>
      <c r="N251" s="544">
        <v>44571</v>
      </c>
      <c r="O251" s="544" t="s">
        <v>400</v>
      </c>
      <c r="P251" s="268">
        <f t="shared" si="13"/>
        <v>1</v>
      </c>
      <c r="Q251" s="268">
        <f t="shared" si="14"/>
        <v>1</v>
      </c>
      <c r="R251" s="643" t="str">
        <f t="shared" si="15"/>
        <v>Gastos_Gerais</v>
      </c>
      <c r="S251" s="605" t="s">
        <v>310</v>
      </c>
      <c r="T251" s="605" t="s">
        <v>310</v>
      </c>
      <c r="U251" s="623"/>
      <c r="V251" s="623"/>
      <c r="W251" s="623"/>
    </row>
    <row r="252" spans="1:23" ht="48" x14ac:dyDescent="0.2">
      <c r="A252" s="636">
        <f t="shared" si="12"/>
        <v>249</v>
      </c>
      <c r="B252" s="559">
        <v>44571</v>
      </c>
      <c r="C252" s="565">
        <v>44501</v>
      </c>
      <c r="D252" s="566" t="s">
        <v>468</v>
      </c>
      <c r="E252" s="566" t="s">
        <v>468</v>
      </c>
      <c r="F252" s="556">
        <v>75</v>
      </c>
      <c r="G252" s="558" t="s">
        <v>516</v>
      </c>
      <c r="H252" s="545" t="s">
        <v>468</v>
      </c>
      <c r="I252" s="526" t="s">
        <v>781</v>
      </c>
      <c r="J252" s="549" t="s">
        <v>310</v>
      </c>
      <c r="K252" s="549" t="s">
        <v>1320</v>
      </c>
      <c r="L252" s="527" t="s">
        <v>1387</v>
      </c>
      <c r="M252" s="655">
        <v>222007864918</v>
      </c>
      <c r="N252" s="544">
        <v>44571</v>
      </c>
      <c r="O252" s="544" t="s">
        <v>403</v>
      </c>
      <c r="P252" s="268">
        <f t="shared" si="13"/>
        <v>1</v>
      </c>
      <c r="Q252" s="268">
        <f t="shared" si="14"/>
        <v>-1</v>
      </c>
      <c r="R252" s="643" t="str">
        <f t="shared" si="15"/>
        <v>Gastos_custeados_por_captação</v>
      </c>
      <c r="S252" s="605" t="s">
        <v>310</v>
      </c>
      <c r="T252" s="605" t="s">
        <v>310</v>
      </c>
      <c r="U252" s="623"/>
      <c r="V252" s="623"/>
      <c r="W252" s="623"/>
    </row>
    <row r="253" spans="1:23" ht="48" x14ac:dyDescent="0.2">
      <c r="A253" s="636">
        <f t="shared" si="12"/>
        <v>250</v>
      </c>
      <c r="B253" s="559">
        <v>44571</v>
      </c>
      <c r="C253" s="563">
        <v>44470</v>
      </c>
      <c r="D253" s="545" t="s">
        <v>468</v>
      </c>
      <c r="E253" s="545" t="s">
        <v>468</v>
      </c>
      <c r="F253" s="556">
        <v>32.159999999999997</v>
      </c>
      <c r="G253" s="558" t="s">
        <v>587</v>
      </c>
      <c r="H253" s="545" t="s">
        <v>468</v>
      </c>
      <c r="I253" s="526" t="s">
        <v>781</v>
      </c>
      <c r="J253" s="549" t="s">
        <v>310</v>
      </c>
      <c r="K253" s="549" t="s">
        <v>1320</v>
      </c>
      <c r="L253" s="527" t="s">
        <v>1387</v>
      </c>
      <c r="M253" s="655">
        <v>222007865213</v>
      </c>
      <c r="N253" s="544">
        <v>44571</v>
      </c>
      <c r="O253" s="544" t="s">
        <v>403</v>
      </c>
      <c r="P253" s="268">
        <f t="shared" si="13"/>
        <v>1</v>
      </c>
      <c r="Q253" s="268">
        <f t="shared" si="14"/>
        <v>-2</v>
      </c>
      <c r="R253" s="643" t="str">
        <f t="shared" si="15"/>
        <v>Gastos_custeados_por_captação</v>
      </c>
      <c r="S253" s="605" t="s">
        <v>310</v>
      </c>
      <c r="T253" s="605" t="s">
        <v>310</v>
      </c>
      <c r="U253" s="623"/>
      <c r="V253" s="623"/>
      <c r="W253" s="623"/>
    </row>
    <row r="254" spans="1:23" ht="36" x14ac:dyDescent="0.2">
      <c r="A254" s="636">
        <f t="shared" si="12"/>
        <v>251</v>
      </c>
      <c r="B254" s="559">
        <v>44571</v>
      </c>
      <c r="C254" s="563">
        <v>44501</v>
      </c>
      <c r="D254" s="545" t="s">
        <v>468</v>
      </c>
      <c r="E254" s="545" t="s">
        <v>468</v>
      </c>
      <c r="F254" s="556">
        <v>152.25</v>
      </c>
      <c r="G254" s="558" t="s">
        <v>529</v>
      </c>
      <c r="H254" s="545" t="s">
        <v>468</v>
      </c>
      <c r="I254" s="526" t="s">
        <v>781</v>
      </c>
      <c r="J254" s="549" t="s">
        <v>310</v>
      </c>
      <c r="K254" s="549" t="s">
        <v>1320</v>
      </c>
      <c r="L254" s="527" t="s">
        <v>1387</v>
      </c>
      <c r="M254" s="655">
        <v>222007866104</v>
      </c>
      <c r="N254" s="544">
        <v>44571</v>
      </c>
      <c r="O254" s="544" t="s">
        <v>408</v>
      </c>
      <c r="P254" s="268">
        <f t="shared" si="13"/>
        <v>1</v>
      </c>
      <c r="Q254" s="268">
        <f t="shared" si="14"/>
        <v>-1</v>
      </c>
      <c r="R254" s="643" t="str">
        <f t="shared" si="15"/>
        <v>Gastos_custeados_por_captação</v>
      </c>
      <c r="S254" s="605" t="s">
        <v>310</v>
      </c>
      <c r="T254" s="605" t="s">
        <v>310</v>
      </c>
      <c r="U254" s="623"/>
      <c r="V254" s="623"/>
      <c r="W254" s="623"/>
    </row>
    <row r="255" spans="1:23" ht="36" x14ac:dyDescent="0.2">
      <c r="A255" s="636">
        <f t="shared" si="12"/>
        <v>252</v>
      </c>
      <c r="B255" s="559">
        <v>44571</v>
      </c>
      <c r="C255" s="563">
        <v>44501</v>
      </c>
      <c r="D255" s="545" t="s">
        <v>468</v>
      </c>
      <c r="E255" s="545" t="s">
        <v>468</v>
      </c>
      <c r="F255" s="597">
        <v>71.05</v>
      </c>
      <c r="G255" s="558" t="s">
        <v>530</v>
      </c>
      <c r="H255" s="545" t="s">
        <v>468</v>
      </c>
      <c r="I255" s="526" t="s">
        <v>781</v>
      </c>
      <c r="J255" s="549" t="s">
        <v>310</v>
      </c>
      <c r="K255" s="549" t="s">
        <v>1320</v>
      </c>
      <c r="L255" s="527" t="s">
        <v>1387</v>
      </c>
      <c r="M255" s="655">
        <v>222007866295</v>
      </c>
      <c r="N255" s="544">
        <v>44571</v>
      </c>
      <c r="O255" s="544" t="s">
        <v>408</v>
      </c>
      <c r="P255" s="268">
        <f t="shared" si="13"/>
        <v>1</v>
      </c>
      <c r="Q255" s="268">
        <f t="shared" si="14"/>
        <v>-1</v>
      </c>
      <c r="R255" s="643" t="str">
        <f t="shared" si="15"/>
        <v>Gastos_custeados_por_captação</v>
      </c>
      <c r="S255" s="605" t="s">
        <v>310</v>
      </c>
      <c r="T255" s="605" t="s">
        <v>310</v>
      </c>
      <c r="U255" s="623"/>
      <c r="V255" s="623"/>
      <c r="W255" s="623"/>
    </row>
    <row r="256" spans="1:23" ht="36" x14ac:dyDescent="0.2">
      <c r="A256" s="636">
        <f t="shared" si="12"/>
        <v>253</v>
      </c>
      <c r="B256" s="559">
        <v>44571</v>
      </c>
      <c r="C256" s="565">
        <v>44501</v>
      </c>
      <c r="D256" s="566" t="s">
        <v>468</v>
      </c>
      <c r="E256" s="566" t="s">
        <v>468</v>
      </c>
      <c r="F256" s="597">
        <v>150.75</v>
      </c>
      <c r="G256" s="558" t="s">
        <v>488</v>
      </c>
      <c r="H256" s="545" t="s">
        <v>468</v>
      </c>
      <c r="I256" s="526" t="s">
        <v>781</v>
      </c>
      <c r="J256" s="549" t="s">
        <v>310</v>
      </c>
      <c r="K256" s="549" t="s">
        <v>1320</v>
      </c>
      <c r="L256" s="527" t="s">
        <v>1387</v>
      </c>
      <c r="M256" s="655">
        <v>222007866538</v>
      </c>
      <c r="N256" s="544">
        <v>44571</v>
      </c>
      <c r="O256" s="544" t="s">
        <v>408</v>
      </c>
      <c r="P256" s="268">
        <f t="shared" si="13"/>
        <v>1</v>
      </c>
      <c r="Q256" s="268">
        <f t="shared" si="14"/>
        <v>-1</v>
      </c>
      <c r="R256" s="643" t="str">
        <f t="shared" si="15"/>
        <v>Gastos_custeados_por_captação</v>
      </c>
      <c r="S256" s="605" t="s">
        <v>310</v>
      </c>
      <c r="T256" s="605" t="s">
        <v>310</v>
      </c>
      <c r="U256" s="623"/>
      <c r="V256" s="623"/>
      <c r="W256" s="623"/>
    </row>
    <row r="257" spans="1:23" ht="36" x14ac:dyDescent="0.2">
      <c r="A257" s="636">
        <f t="shared" si="12"/>
        <v>254</v>
      </c>
      <c r="B257" s="559">
        <v>44571</v>
      </c>
      <c r="C257" s="563">
        <v>44501</v>
      </c>
      <c r="D257" s="545" t="s">
        <v>468</v>
      </c>
      <c r="E257" s="545" t="s">
        <v>468</v>
      </c>
      <c r="F257" s="597">
        <v>100</v>
      </c>
      <c r="G257" s="558" t="s">
        <v>534</v>
      </c>
      <c r="H257" s="545" t="s">
        <v>468</v>
      </c>
      <c r="I257" s="526" t="s">
        <v>781</v>
      </c>
      <c r="J257" s="549" t="s">
        <v>310</v>
      </c>
      <c r="K257" s="549" t="s">
        <v>1320</v>
      </c>
      <c r="L257" s="527" t="s">
        <v>1387</v>
      </c>
      <c r="M257" s="655">
        <v>222007866708</v>
      </c>
      <c r="N257" s="544">
        <v>44571</v>
      </c>
      <c r="O257" s="544" t="s">
        <v>408</v>
      </c>
      <c r="P257" s="268">
        <f t="shared" si="13"/>
        <v>1</v>
      </c>
      <c r="Q257" s="268">
        <f t="shared" si="14"/>
        <v>-1</v>
      </c>
      <c r="R257" s="643" t="str">
        <f t="shared" si="15"/>
        <v>Gastos_custeados_por_captação</v>
      </c>
      <c r="S257" s="605" t="s">
        <v>310</v>
      </c>
      <c r="T257" s="605" t="s">
        <v>310</v>
      </c>
      <c r="U257" s="623"/>
      <c r="V257" s="623"/>
      <c r="W257" s="623"/>
    </row>
    <row r="258" spans="1:23" ht="36" x14ac:dyDescent="0.2">
      <c r="A258" s="636">
        <f t="shared" si="12"/>
        <v>255</v>
      </c>
      <c r="B258" s="559">
        <v>44571</v>
      </c>
      <c r="C258" s="563">
        <v>44501</v>
      </c>
      <c r="D258" s="545" t="s">
        <v>468</v>
      </c>
      <c r="E258" s="545" t="s">
        <v>468</v>
      </c>
      <c r="F258" s="597">
        <v>77.180000000000007</v>
      </c>
      <c r="G258" s="558" t="s">
        <v>486</v>
      </c>
      <c r="H258" s="545" t="s">
        <v>468</v>
      </c>
      <c r="I258" s="526" t="s">
        <v>781</v>
      </c>
      <c r="J258" s="549" t="s">
        <v>310</v>
      </c>
      <c r="K258" s="549" t="s">
        <v>1320</v>
      </c>
      <c r="L258" s="527" t="s">
        <v>1387</v>
      </c>
      <c r="M258" s="655" t="s">
        <v>2671</v>
      </c>
      <c r="N258" s="544">
        <v>44571</v>
      </c>
      <c r="O258" s="544" t="s">
        <v>408</v>
      </c>
      <c r="P258" s="268">
        <f t="shared" si="13"/>
        <v>1</v>
      </c>
      <c r="Q258" s="268">
        <f t="shared" si="14"/>
        <v>-1</v>
      </c>
      <c r="R258" s="643" t="str">
        <f t="shared" si="15"/>
        <v>Gastos_custeados_por_captação</v>
      </c>
      <c r="S258" s="605" t="s">
        <v>310</v>
      </c>
      <c r="T258" s="605" t="s">
        <v>310</v>
      </c>
      <c r="U258" s="623"/>
      <c r="V258" s="623"/>
      <c r="W258" s="623"/>
    </row>
    <row r="259" spans="1:23" ht="36" x14ac:dyDescent="0.2">
      <c r="A259" s="636">
        <f t="shared" si="12"/>
        <v>256</v>
      </c>
      <c r="B259" s="559">
        <v>44571</v>
      </c>
      <c r="C259" s="563">
        <v>44501</v>
      </c>
      <c r="D259" s="545" t="s">
        <v>468</v>
      </c>
      <c r="E259" s="545" t="s">
        <v>468</v>
      </c>
      <c r="F259" s="597">
        <v>75</v>
      </c>
      <c r="G259" s="558" t="s">
        <v>477</v>
      </c>
      <c r="H259" s="545" t="s">
        <v>468</v>
      </c>
      <c r="I259" s="526" t="s">
        <v>781</v>
      </c>
      <c r="J259" s="549" t="s">
        <v>310</v>
      </c>
      <c r="K259" s="549" t="s">
        <v>1320</v>
      </c>
      <c r="L259" s="527" t="s">
        <v>1387</v>
      </c>
      <c r="M259" s="655">
        <v>222007867186</v>
      </c>
      <c r="N259" s="544">
        <v>44571</v>
      </c>
      <c r="O259" s="544" t="s">
        <v>408</v>
      </c>
      <c r="P259" s="268">
        <f t="shared" si="13"/>
        <v>1</v>
      </c>
      <c r="Q259" s="268">
        <f t="shared" si="14"/>
        <v>-1</v>
      </c>
      <c r="R259" s="643" t="str">
        <f t="shared" si="15"/>
        <v>Gastos_custeados_por_captação</v>
      </c>
      <c r="S259" s="605" t="s">
        <v>310</v>
      </c>
      <c r="T259" s="605" t="s">
        <v>310</v>
      </c>
      <c r="U259" s="623"/>
      <c r="V259" s="623"/>
      <c r="W259" s="623"/>
    </row>
    <row r="260" spans="1:23" ht="36" x14ac:dyDescent="0.2">
      <c r="A260" s="636">
        <f t="shared" ref="A260:A322" si="16">IF(B260="","",ROW()-ROW($A$3))</f>
        <v>257</v>
      </c>
      <c r="B260" s="559">
        <v>44571</v>
      </c>
      <c r="C260" s="563">
        <v>44501</v>
      </c>
      <c r="D260" s="545" t="s">
        <v>468</v>
      </c>
      <c r="E260" s="545" t="s">
        <v>468</v>
      </c>
      <c r="F260" s="597">
        <v>60</v>
      </c>
      <c r="G260" s="558" t="s">
        <v>532</v>
      </c>
      <c r="H260" s="545" t="s">
        <v>468</v>
      </c>
      <c r="I260" s="526" t="s">
        <v>781</v>
      </c>
      <c r="J260" s="549" t="s">
        <v>310</v>
      </c>
      <c r="K260" s="549" t="s">
        <v>1320</v>
      </c>
      <c r="L260" s="527" t="s">
        <v>1387</v>
      </c>
      <c r="M260" s="655">
        <v>222007867771</v>
      </c>
      <c r="N260" s="544">
        <v>44571</v>
      </c>
      <c r="O260" s="544" t="s">
        <v>408</v>
      </c>
      <c r="P260" s="268">
        <f t="shared" ref="P260:P322" si="17">IF(B260=0,0,IF(YEAR(B260)=$Q$1,MONTH(B260)-$P$1+1,(YEAR(B260)-$Q$1)*12-$P$1+1+MONTH(B260)))</f>
        <v>1</v>
      </c>
      <c r="Q260" s="268">
        <f t="shared" ref="Q260:Q322" si="18">IF(C260=0,0,IF(YEAR(C260)=$Q$1,MONTH(C260)-$P$1+1,(YEAR(C260)-$Q$1)*12-$P$1+1+MONTH(C260)))</f>
        <v>-1</v>
      </c>
      <c r="R260" s="643" t="str">
        <f t="shared" ref="R260:R322" si="19">SUBSTITUTE(D260," ","_")</f>
        <v>Gastos_custeados_por_captação</v>
      </c>
      <c r="S260" s="605" t="s">
        <v>310</v>
      </c>
      <c r="T260" s="605" t="s">
        <v>310</v>
      </c>
      <c r="U260" s="623"/>
      <c r="V260" s="623"/>
      <c r="W260" s="623"/>
    </row>
    <row r="261" spans="1:23" ht="36" x14ac:dyDescent="0.2">
      <c r="A261" s="636">
        <f t="shared" si="16"/>
        <v>258</v>
      </c>
      <c r="B261" s="559">
        <v>44571</v>
      </c>
      <c r="C261" s="563">
        <v>44501</v>
      </c>
      <c r="D261" s="545" t="s">
        <v>468</v>
      </c>
      <c r="E261" s="545" t="s">
        <v>468</v>
      </c>
      <c r="F261" s="597">
        <v>70.349999999999994</v>
      </c>
      <c r="G261" s="558" t="s">
        <v>479</v>
      </c>
      <c r="H261" s="545" t="s">
        <v>468</v>
      </c>
      <c r="I261" s="526" t="s">
        <v>781</v>
      </c>
      <c r="J261" s="549" t="s">
        <v>310</v>
      </c>
      <c r="K261" s="549" t="s">
        <v>1320</v>
      </c>
      <c r="L261" s="527" t="s">
        <v>1387</v>
      </c>
      <c r="M261" s="655">
        <v>222007867933</v>
      </c>
      <c r="N261" s="544">
        <v>44571</v>
      </c>
      <c r="O261" s="544" t="s">
        <v>408</v>
      </c>
      <c r="P261" s="268">
        <f t="shared" si="17"/>
        <v>1</v>
      </c>
      <c r="Q261" s="268">
        <f t="shared" si="18"/>
        <v>-1</v>
      </c>
      <c r="R261" s="643" t="str">
        <f t="shared" si="19"/>
        <v>Gastos_custeados_por_captação</v>
      </c>
      <c r="S261" s="605" t="s">
        <v>310</v>
      </c>
      <c r="T261" s="605" t="s">
        <v>310</v>
      </c>
      <c r="U261" s="623"/>
      <c r="V261" s="623"/>
      <c r="W261" s="623"/>
    </row>
    <row r="262" spans="1:23" ht="36" x14ac:dyDescent="0.2">
      <c r="A262" s="636">
        <f t="shared" si="16"/>
        <v>259</v>
      </c>
      <c r="B262" s="559">
        <v>44571</v>
      </c>
      <c r="C262" s="563">
        <v>44501</v>
      </c>
      <c r="D262" s="545" t="s">
        <v>468</v>
      </c>
      <c r="E262" s="545" t="s">
        <v>468</v>
      </c>
      <c r="F262" s="597">
        <v>157.5</v>
      </c>
      <c r="G262" s="558" t="s">
        <v>535</v>
      </c>
      <c r="H262" s="545" t="s">
        <v>468</v>
      </c>
      <c r="I262" s="526" t="s">
        <v>781</v>
      </c>
      <c r="J262" s="549" t="s">
        <v>310</v>
      </c>
      <c r="K262" s="549" t="s">
        <v>1320</v>
      </c>
      <c r="L262" s="527" t="s">
        <v>1387</v>
      </c>
      <c r="M262" s="655">
        <v>222007868743</v>
      </c>
      <c r="N262" s="544">
        <v>44571</v>
      </c>
      <c r="O262" s="544" t="s">
        <v>408</v>
      </c>
      <c r="P262" s="268">
        <f t="shared" si="17"/>
        <v>1</v>
      </c>
      <c r="Q262" s="268">
        <f t="shared" si="18"/>
        <v>-1</v>
      </c>
      <c r="R262" s="643" t="str">
        <f t="shared" si="19"/>
        <v>Gastos_custeados_por_captação</v>
      </c>
      <c r="S262" s="605" t="s">
        <v>310</v>
      </c>
      <c r="T262" s="605" t="s">
        <v>310</v>
      </c>
      <c r="U262" s="623"/>
      <c r="V262" s="623"/>
      <c r="W262" s="623"/>
    </row>
    <row r="263" spans="1:23" ht="60" x14ac:dyDescent="0.2">
      <c r="A263" s="636">
        <f t="shared" si="16"/>
        <v>260</v>
      </c>
      <c r="B263" s="559">
        <v>44571</v>
      </c>
      <c r="C263" s="563">
        <v>44531</v>
      </c>
      <c r="D263" s="545" t="s">
        <v>468</v>
      </c>
      <c r="E263" s="545" t="s">
        <v>468</v>
      </c>
      <c r="F263" s="652">
        <v>596</v>
      </c>
      <c r="G263" s="527" t="s">
        <v>2766</v>
      </c>
      <c r="H263" s="545" t="s">
        <v>468</v>
      </c>
      <c r="I263" s="526" t="s">
        <v>781</v>
      </c>
      <c r="J263" s="549" t="s">
        <v>310</v>
      </c>
      <c r="K263" s="549" t="s">
        <v>1320</v>
      </c>
      <c r="L263" s="527" t="s">
        <v>1387</v>
      </c>
      <c r="M263" s="602">
        <v>222007877572</v>
      </c>
      <c r="N263" s="544">
        <v>44571</v>
      </c>
      <c r="O263" s="544" t="s">
        <v>401</v>
      </c>
      <c r="P263" s="268">
        <f t="shared" si="17"/>
        <v>1</v>
      </c>
      <c r="Q263" s="268">
        <f t="shared" si="18"/>
        <v>0</v>
      </c>
      <c r="R263" s="643" t="str">
        <f t="shared" si="19"/>
        <v>Gastos_custeados_por_captação</v>
      </c>
      <c r="S263" s="605" t="s">
        <v>310</v>
      </c>
      <c r="T263" s="605" t="s">
        <v>310</v>
      </c>
      <c r="U263" s="623"/>
      <c r="V263" s="623"/>
      <c r="W263" s="623"/>
    </row>
    <row r="264" spans="1:23" ht="60" x14ac:dyDescent="0.2">
      <c r="A264" s="636">
        <f t="shared" si="16"/>
        <v>261</v>
      </c>
      <c r="B264" s="559">
        <v>44571</v>
      </c>
      <c r="C264" s="563">
        <v>44531</v>
      </c>
      <c r="D264" s="545" t="s">
        <v>468</v>
      </c>
      <c r="E264" s="545" t="s">
        <v>468</v>
      </c>
      <c r="F264" s="652">
        <v>75</v>
      </c>
      <c r="G264" s="527" t="s">
        <v>2767</v>
      </c>
      <c r="H264" s="545" t="s">
        <v>468</v>
      </c>
      <c r="I264" s="526" t="s">
        <v>781</v>
      </c>
      <c r="J264" s="549" t="s">
        <v>310</v>
      </c>
      <c r="K264" s="549" t="s">
        <v>1320</v>
      </c>
      <c r="L264" s="527" t="s">
        <v>1387</v>
      </c>
      <c r="M264" s="602">
        <v>222007877904</v>
      </c>
      <c r="N264" s="544">
        <v>44571</v>
      </c>
      <c r="O264" s="544" t="s">
        <v>401</v>
      </c>
      <c r="P264" s="268">
        <f t="shared" si="17"/>
        <v>1</v>
      </c>
      <c r="Q264" s="268">
        <f t="shared" si="18"/>
        <v>0</v>
      </c>
      <c r="R264" s="643" t="str">
        <f t="shared" si="19"/>
        <v>Gastos_custeados_por_captação</v>
      </c>
      <c r="S264" s="605" t="s">
        <v>310</v>
      </c>
      <c r="T264" s="605" t="s">
        <v>310</v>
      </c>
      <c r="U264" s="623"/>
      <c r="V264" s="623"/>
      <c r="W264" s="623"/>
    </row>
    <row r="265" spans="1:23" ht="60" x14ac:dyDescent="0.2">
      <c r="A265" s="636">
        <f t="shared" si="16"/>
        <v>262</v>
      </c>
      <c r="B265" s="559">
        <v>44571</v>
      </c>
      <c r="C265" s="563">
        <v>44531</v>
      </c>
      <c r="D265" s="545" t="s">
        <v>468</v>
      </c>
      <c r="E265" s="545" t="s">
        <v>468</v>
      </c>
      <c r="F265" s="652">
        <v>75</v>
      </c>
      <c r="G265" s="527" t="s">
        <v>2768</v>
      </c>
      <c r="H265" s="545" t="s">
        <v>468</v>
      </c>
      <c r="I265" s="526" t="s">
        <v>781</v>
      </c>
      <c r="J265" s="549" t="s">
        <v>310</v>
      </c>
      <c r="K265" s="549" t="s">
        <v>1320</v>
      </c>
      <c r="L265" s="527" t="s">
        <v>1387</v>
      </c>
      <c r="M265" s="602">
        <v>222007878030</v>
      </c>
      <c r="N265" s="544">
        <v>44571</v>
      </c>
      <c r="O265" s="544" t="s">
        <v>401</v>
      </c>
      <c r="P265" s="268">
        <f t="shared" si="17"/>
        <v>1</v>
      </c>
      <c r="Q265" s="268">
        <f t="shared" si="18"/>
        <v>0</v>
      </c>
      <c r="R265" s="643" t="str">
        <f t="shared" si="19"/>
        <v>Gastos_custeados_por_captação</v>
      </c>
      <c r="S265" s="605" t="s">
        <v>310</v>
      </c>
      <c r="T265" s="605" t="s">
        <v>310</v>
      </c>
      <c r="U265" s="623"/>
      <c r="V265" s="623"/>
      <c r="W265" s="623"/>
    </row>
    <row r="266" spans="1:23" ht="60" x14ac:dyDescent="0.2">
      <c r="A266" s="636">
        <f t="shared" si="16"/>
        <v>263</v>
      </c>
      <c r="B266" s="559">
        <v>44571</v>
      </c>
      <c r="C266" s="563">
        <v>44531</v>
      </c>
      <c r="D266" s="545" t="s">
        <v>468</v>
      </c>
      <c r="E266" s="545" t="s">
        <v>468</v>
      </c>
      <c r="F266" s="652">
        <v>125</v>
      </c>
      <c r="G266" s="527" t="s">
        <v>2769</v>
      </c>
      <c r="H266" s="545" t="s">
        <v>468</v>
      </c>
      <c r="I266" s="526" t="s">
        <v>781</v>
      </c>
      <c r="J266" s="549" t="s">
        <v>310</v>
      </c>
      <c r="K266" s="549" t="s">
        <v>1320</v>
      </c>
      <c r="L266" s="527" t="s">
        <v>1387</v>
      </c>
      <c r="M266" s="602">
        <v>222007878110</v>
      </c>
      <c r="N266" s="544">
        <v>44571</v>
      </c>
      <c r="O266" s="544" t="s">
        <v>401</v>
      </c>
      <c r="P266" s="268">
        <f t="shared" si="17"/>
        <v>1</v>
      </c>
      <c r="Q266" s="268">
        <f t="shared" si="18"/>
        <v>0</v>
      </c>
      <c r="R266" s="643" t="str">
        <f t="shared" si="19"/>
        <v>Gastos_custeados_por_captação</v>
      </c>
      <c r="S266" s="605" t="s">
        <v>310</v>
      </c>
      <c r="T266" s="605" t="s">
        <v>310</v>
      </c>
      <c r="U266" s="623"/>
      <c r="V266" s="623"/>
      <c r="W266" s="623"/>
    </row>
    <row r="267" spans="1:23" ht="60" x14ac:dyDescent="0.2">
      <c r="A267" s="636">
        <f t="shared" si="16"/>
        <v>264</v>
      </c>
      <c r="B267" s="559">
        <v>44571</v>
      </c>
      <c r="C267" s="563">
        <v>44531</v>
      </c>
      <c r="D267" s="545" t="s">
        <v>468</v>
      </c>
      <c r="E267" s="545" t="s">
        <v>468</v>
      </c>
      <c r="F267" s="652">
        <v>46.23</v>
      </c>
      <c r="G267" s="527" t="s">
        <v>2770</v>
      </c>
      <c r="H267" s="545" t="s">
        <v>468</v>
      </c>
      <c r="I267" s="526" t="s">
        <v>781</v>
      </c>
      <c r="J267" s="549" t="s">
        <v>310</v>
      </c>
      <c r="K267" s="549" t="s">
        <v>1320</v>
      </c>
      <c r="L267" s="527" t="s">
        <v>1387</v>
      </c>
      <c r="M267" s="602">
        <v>222007878382</v>
      </c>
      <c r="N267" s="544">
        <v>44571</v>
      </c>
      <c r="O267" s="544" t="s">
        <v>401</v>
      </c>
      <c r="P267" s="268">
        <f t="shared" si="17"/>
        <v>1</v>
      </c>
      <c r="Q267" s="268">
        <f t="shared" si="18"/>
        <v>0</v>
      </c>
      <c r="R267" s="643" t="str">
        <f t="shared" si="19"/>
        <v>Gastos_custeados_por_captação</v>
      </c>
      <c r="S267" s="605" t="s">
        <v>310</v>
      </c>
      <c r="T267" s="605" t="s">
        <v>310</v>
      </c>
      <c r="U267" s="623"/>
      <c r="V267" s="623"/>
      <c r="W267" s="623"/>
    </row>
    <row r="268" spans="1:23" ht="60" x14ac:dyDescent="0.2">
      <c r="A268" s="636">
        <f t="shared" si="16"/>
        <v>265</v>
      </c>
      <c r="B268" s="559">
        <v>44571</v>
      </c>
      <c r="C268" s="563">
        <v>44531</v>
      </c>
      <c r="D268" s="545" t="s">
        <v>468</v>
      </c>
      <c r="E268" s="545" t="s">
        <v>468</v>
      </c>
      <c r="F268" s="652">
        <v>150</v>
      </c>
      <c r="G268" s="527" t="s">
        <v>2771</v>
      </c>
      <c r="H268" s="545" t="s">
        <v>468</v>
      </c>
      <c r="I268" s="526" t="s">
        <v>781</v>
      </c>
      <c r="J268" s="549" t="s">
        <v>310</v>
      </c>
      <c r="K268" s="549" t="s">
        <v>1320</v>
      </c>
      <c r="L268" s="527" t="s">
        <v>1387</v>
      </c>
      <c r="M268" s="602">
        <v>222007878463</v>
      </c>
      <c r="N268" s="544">
        <v>44571</v>
      </c>
      <c r="O268" s="544" t="s">
        <v>401</v>
      </c>
      <c r="P268" s="268">
        <f t="shared" si="17"/>
        <v>1</v>
      </c>
      <c r="Q268" s="268">
        <f t="shared" si="18"/>
        <v>0</v>
      </c>
      <c r="R268" s="643" t="str">
        <f t="shared" si="19"/>
        <v>Gastos_custeados_por_captação</v>
      </c>
      <c r="S268" s="605" t="s">
        <v>310</v>
      </c>
      <c r="T268" s="605" t="s">
        <v>310</v>
      </c>
      <c r="U268" s="623"/>
      <c r="V268" s="623"/>
      <c r="W268" s="623"/>
    </row>
    <row r="269" spans="1:23" ht="60" x14ac:dyDescent="0.2">
      <c r="A269" s="636">
        <f t="shared" si="16"/>
        <v>266</v>
      </c>
      <c r="B269" s="559">
        <v>44571</v>
      </c>
      <c r="C269" s="563">
        <v>44531</v>
      </c>
      <c r="D269" s="545" t="s">
        <v>468</v>
      </c>
      <c r="E269" s="545" t="s">
        <v>468</v>
      </c>
      <c r="F269" s="652">
        <v>110.55</v>
      </c>
      <c r="G269" s="527" t="s">
        <v>2772</v>
      </c>
      <c r="H269" s="545" t="s">
        <v>468</v>
      </c>
      <c r="I269" s="526" t="s">
        <v>781</v>
      </c>
      <c r="J269" s="549" t="s">
        <v>310</v>
      </c>
      <c r="K269" s="549" t="s">
        <v>1320</v>
      </c>
      <c r="L269" s="527" t="s">
        <v>1387</v>
      </c>
      <c r="M269" s="602">
        <v>222007878544</v>
      </c>
      <c r="N269" s="544">
        <v>44571</v>
      </c>
      <c r="O269" s="544" t="s">
        <v>401</v>
      </c>
      <c r="P269" s="268">
        <f t="shared" si="17"/>
        <v>1</v>
      </c>
      <c r="Q269" s="268">
        <f t="shared" si="18"/>
        <v>0</v>
      </c>
      <c r="R269" s="643" t="str">
        <f t="shared" si="19"/>
        <v>Gastos_custeados_por_captação</v>
      </c>
      <c r="S269" s="605" t="s">
        <v>310</v>
      </c>
      <c r="T269" s="605" t="s">
        <v>310</v>
      </c>
      <c r="U269" s="623"/>
      <c r="V269" s="623"/>
      <c r="W269" s="623"/>
    </row>
    <row r="270" spans="1:23" ht="60" x14ac:dyDescent="0.2">
      <c r="A270" s="636">
        <f t="shared" si="16"/>
        <v>267</v>
      </c>
      <c r="B270" s="559">
        <v>44571</v>
      </c>
      <c r="C270" s="563">
        <v>44531</v>
      </c>
      <c r="D270" s="545" t="s">
        <v>468</v>
      </c>
      <c r="E270" s="545" t="s">
        <v>468</v>
      </c>
      <c r="F270" s="652">
        <v>270</v>
      </c>
      <c r="G270" s="527" t="s">
        <v>2773</v>
      </c>
      <c r="H270" s="545" t="s">
        <v>468</v>
      </c>
      <c r="I270" s="526" t="s">
        <v>781</v>
      </c>
      <c r="J270" s="549" t="s">
        <v>310</v>
      </c>
      <c r="K270" s="549" t="s">
        <v>1320</v>
      </c>
      <c r="L270" s="527" t="s">
        <v>1387</v>
      </c>
      <c r="M270" s="602">
        <v>222007878625</v>
      </c>
      <c r="N270" s="544">
        <v>44571</v>
      </c>
      <c r="O270" s="544" t="s">
        <v>401</v>
      </c>
      <c r="P270" s="268">
        <f t="shared" si="17"/>
        <v>1</v>
      </c>
      <c r="Q270" s="268">
        <f t="shared" si="18"/>
        <v>0</v>
      </c>
      <c r="R270" s="643" t="str">
        <f t="shared" si="19"/>
        <v>Gastos_custeados_por_captação</v>
      </c>
      <c r="S270" s="605" t="s">
        <v>310</v>
      </c>
      <c r="T270" s="605" t="s">
        <v>310</v>
      </c>
      <c r="U270" s="623"/>
      <c r="V270" s="623"/>
      <c r="W270" s="623"/>
    </row>
    <row r="271" spans="1:23" ht="60" x14ac:dyDescent="0.2">
      <c r="A271" s="636">
        <f t="shared" si="16"/>
        <v>268</v>
      </c>
      <c r="B271" s="559">
        <v>44571</v>
      </c>
      <c r="C271" s="563">
        <v>44531</v>
      </c>
      <c r="D271" s="545" t="s">
        <v>468</v>
      </c>
      <c r="E271" s="545" t="s">
        <v>468</v>
      </c>
      <c r="F271" s="652">
        <v>125</v>
      </c>
      <c r="G271" s="527" t="s">
        <v>2774</v>
      </c>
      <c r="H271" s="545" t="s">
        <v>468</v>
      </c>
      <c r="I271" s="526" t="s">
        <v>781</v>
      </c>
      <c r="J271" s="549" t="s">
        <v>310</v>
      </c>
      <c r="K271" s="549" t="s">
        <v>1320</v>
      </c>
      <c r="L271" s="527" t="s">
        <v>1387</v>
      </c>
      <c r="M271" s="602">
        <v>222007878706</v>
      </c>
      <c r="N271" s="544">
        <v>44571</v>
      </c>
      <c r="O271" s="544" t="s">
        <v>401</v>
      </c>
      <c r="P271" s="268">
        <f t="shared" si="17"/>
        <v>1</v>
      </c>
      <c r="Q271" s="268">
        <f t="shared" si="18"/>
        <v>0</v>
      </c>
      <c r="R271" s="643" t="str">
        <f t="shared" si="19"/>
        <v>Gastos_custeados_por_captação</v>
      </c>
      <c r="S271" s="605" t="s">
        <v>310</v>
      </c>
      <c r="T271" s="605" t="s">
        <v>310</v>
      </c>
      <c r="U271" s="623"/>
      <c r="V271" s="623"/>
      <c r="W271" s="623"/>
    </row>
    <row r="272" spans="1:23" ht="60" x14ac:dyDescent="0.2">
      <c r="A272" s="636">
        <f t="shared" si="16"/>
        <v>269</v>
      </c>
      <c r="B272" s="559">
        <v>44571</v>
      </c>
      <c r="C272" s="563">
        <v>44531</v>
      </c>
      <c r="D272" s="545" t="s">
        <v>468</v>
      </c>
      <c r="E272" s="545" t="s">
        <v>468</v>
      </c>
      <c r="F272" s="652">
        <v>110.55</v>
      </c>
      <c r="G272" s="527" t="s">
        <v>2775</v>
      </c>
      <c r="H272" s="545" t="s">
        <v>468</v>
      </c>
      <c r="I272" s="526" t="s">
        <v>781</v>
      </c>
      <c r="J272" s="549" t="s">
        <v>310</v>
      </c>
      <c r="K272" s="549" t="s">
        <v>1320</v>
      </c>
      <c r="L272" s="527" t="s">
        <v>1387</v>
      </c>
      <c r="M272" s="602">
        <v>222007878897</v>
      </c>
      <c r="N272" s="544">
        <v>44571</v>
      </c>
      <c r="O272" s="544" t="s">
        <v>401</v>
      </c>
      <c r="P272" s="268">
        <f t="shared" si="17"/>
        <v>1</v>
      </c>
      <c r="Q272" s="268">
        <f t="shared" si="18"/>
        <v>0</v>
      </c>
      <c r="R272" s="643" t="str">
        <f t="shared" si="19"/>
        <v>Gastos_custeados_por_captação</v>
      </c>
      <c r="S272" s="605" t="s">
        <v>310</v>
      </c>
      <c r="T272" s="605" t="s">
        <v>310</v>
      </c>
      <c r="U272" s="623"/>
      <c r="V272" s="623"/>
      <c r="W272" s="623"/>
    </row>
    <row r="273" spans="1:23" ht="60" x14ac:dyDescent="0.2">
      <c r="A273" s="636">
        <f t="shared" si="16"/>
        <v>270</v>
      </c>
      <c r="B273" s="559">
        <v>44571</v>
      </c>
      <c r="C273" s="563">
        <v>44531</v>
      </c>
      <c r="D273" s="545" t="s">
        <v>468</v>
      </c>
      <c r="E273" s="545" t="s">
        <v>468</v>
      </c>
      <c r="F273" s="652">
        <v>21.11</v>
      </c>
      <c r="G273" s="527" t="s">
        <v>2776</v>
      </c>
      <c r="H273" s="545" t="s">
        <v>468</v>
      </c>
      <c r="I273" s="526" t="s">
        <v>781</v>
      </c>
      <c r="J273" s="549" t="s">
        <v>310</v>
      </c>
      <c r="K273" s="549" t="s">
        <v>1320</v>
      </c>
      <c r="L273" s="527" t="s">
        <v>1387</v>
      </c>
      <c r="M273" s="602">
        <v>222007878978</v>
      </c>
      <c r="N273" s="544">
        <v>44571</v>
      </c>
      <c r="O273" s="544" t="s">
        <v>401</v>
      </c>
      <c r="P273" s="268">
        <f t="shared" si="17"/>
        <v>1</v>
      </c>
      <c r="Q273" s="268">
        <f t="shared" si="18"/>
        <v>0</v>
      </c>
      <c r="R273" s="643" t="str">
        <f t="shared" si="19"/>
        <v>Gastos_custeados_por_captação</v>
      </c>
      <c r="S273" s="605" t="s">
        <v>310</v>
      </c>
      <c r="T273" s="605" t="s">
        <v>310</v>
      </c>
      <c r="U273" s="623"/>
      <c r="V273" s="623"/>
      <c r="W273" s="623"/>
    </row>
    <row r="274" spans="1:23" ht="60" x14ac:dyDescent="0.2">
      <c r="A274" s="636">
        <f t="shared" si="16"/>
        <v>271</v>
      </c>
      <c r="B274" s="559">
        <v>44571</v>
      </c>
      <c r="C274" s="563">
        <v>44531</v>
      </c>
      <c r="D274" s="545" t="s">
        <v>468</v>
      </c>
      <c r="E274" s="545" t="s">
        <v>468</v>
      </c>
      <c r="F274" s="652">
        <v>18.09</v>
      </c>
      <c r="G274" s="527" t="s">
        <v>2777</v>
      </c>
      <c r="H274" s="545" t="s">
        <v>468</v>
      </c>
      <c r="I274" s="526" t="s">
        <v>781</v>
      </c>
      <c r="J274" s="549" t="s">
        <v>310</v>
      </c>
      <c r="K274" s="549" t="s">
        <v>1320</v>
      </c>
      <c r="L274" s="527" t="s">
        <v>1387</v>
      </c>
      <c r="M274" s="602">
        <v>222007879001</v>
      </c>
      <c r="N274" s="544">
        <v>44571</v>
      </c>
      <c r="O274" s="544" t="s">
        <v>401</v>
      </c>
      <c r="P274" s="268">
        <f t="shared" si="17"/>
        <v>1</v>
      </c>
      <c r="Q274" s="268">
        <f t="shared" si="18"/>
        <v>0</v>
      </c>
      <c r="R274" s="643" t="str">
        <f t="shared" si="19"/>
        <v>Gastos_custeados_por_captação</v>
      </c>
      <c r="S274" s="605" t="s">
        <v>310</v>
      </c>
      <c r="T274" s="605" t="s">
        <v>310</v>
      </c>
      <c r="U274" s="623"/>
      <c r="V274" s="623"/>
      <c r="W274" s="623"/>
    </row>
    <row r="275" spans="1:23" ht="60" x14ac:dyDescent="0.2">
      <c r="A275" s="636">
        <f t="shared" si="16"/>
        <v>272</v>
      </c>
      <c r="B275" s="559">
        <v>44571</v>
      </c>
      <c r="C275" s="563">
        <v>44531</v>
      </c>
      <c r="D275" s="545" t="s">
        <v>468</v>
      </c>
      <c r="E275" s="545" t="s">
        <v>468</v>
      </c>
      <c r="F275" s="652">
        <v>80</v>
      </c>
      <c r="G275" s="527" t="s">
        <v>2778</v>
      </c>
      <c r="H275" s="545" t="s">
        <v>468</v>
      </c>
      <c r="I275" s="526" t="s">
        <v>781</v>
      </c>
      <c r="J275" s="549" t="s">
        <v>310</v>
      </c>
      <c r="K275" s="549" t="s">
        <v>1320</v>
      </c>
      <c r="L275" s="527" t="s">
        <v>1387</v>
      </c>
      <c r="M275" s="602">
        <v>222007879192</v>
      </c>
      <c r="N275" s="544">
        <v>44571</v>
      </c>
      <c r="O275" s="544" t="s">
        <v>401</v>
      </c>
      <c r="P275" s="268">
        <f t="shared" si="17"/>
        <v>1</v>
      </c>
      <c r="Q275" s="268">
        <f t="shared" si="18"/>
        <v>0</v>
      </c>
      <c r="R275" s="643" t="str">
        <f t="shared" si="19"/>
        <v>Gastos_custeados_por_captação</v>
      </c>
      <c r="S275" s="605" t="s">
        <v>310</v>
      </c>
      <c r="T275" s="605" t="s">
        <v>310</v>
      </c>
      <c r="U275" s="623"/>
      <c r="V275" s="623"/>
      <c r="W275" s="623"/>
    </row>
    <row r="276" spans="1:23" ht="60" x14ac:dyDescent="0.2">
      <c r="A276" s="636">
        <f t="shared" si="16"/>
        <v>273</v>
      </c>
      <c r="B276" s="559">
        <v>44571</v>
      </c>
      <c r="C276" s="563">
        <v>44531</v>
      </c>
      <c r="D276" s="545" t="s">
        <v>468</v>
      </c>
      <c r="E276" s="545" t="s">
        <v>468</v>
      </c>
      <c r="F276" s="652">
        <v>21.11</v>
      </c>
      <c r="G276" s="527" t="s">
        <v>2779</v>
      </c>
      <c r="H276" s="545" t="s">
        <v>468</v>
      </c>
      <c r="I276" s="526" t="s">
        <v>781</v>
      </c>
      <c r="J276" s="549" t="s">
        <v>310</v>
      </c>
      <c r="K276" s="549" t="s">
        <v>1320</v>
      </c>
      <c r="L276" s="527" t="s">
        <v>1387</v>
      </c>
      <c r="M276" s="602">
        <v>222007879354</v>
      </c>
      <c r="N276" s="544">
        <v>44571</v>
      </c>
      <c r="O276" s="544" t="s">
        <v>401</v>
      </c>
      <c r="P276" s="268">
        <f t="shared" si="17"/>
        <v>1</v>
      </c>
      <c r="Q276" s="268">
        <f t="shared" si="18"/>
        <v>0</v>
      </c>
      <c r="R276" s="643" t="str">
        <f t="shared" si="19"/>
        <v>Gastos_custeados_por_captação</v>
      </c>
      <c r="S276" s="605" t="s">
        <v>310</v>
      </c>
      <c r="T276" s="605" t="s">
        <v>310</v>
      </c>
      <c r="U276" s="623"/>
      <c r="V276" s="623"/>
      <c r="W276" s="623"/>
    </row>
    <row r="277" spans="1:23" ht="60" x14ac:dyDescent="0.2">
      <c r="A277" s="636">
        <f t="shared" si="16"/>
        <v>274</v>
      </c>
      <c r="B277" s="559">
        <v>44571</v>
      </c>
      <c r="C277" s="563">
        <v>44531</v>
      </c>
      <c r="D277" s="545" t="s">
        <v>468</v>
      </c>
      <c r="E277" s="545" t="s">
        <v>468</v>
      </c>
      <c r="F277" s="652">
        <v>55.27</v>
      </c>
      <c r="G277" s="527" t="s">
        <v>2780</v>
      </c>
      <c r="H277" s="545" t="s">
        <v>468</v>
      </c>
      <c r="I277" s="526" t="s">
        <v>781</v>
      </c>
      <c r="J277" s="549" t="s">
        <v>310</v>
      </c>
      <c r="K277" s="549" t="s">
        <v>1320</v>
      </c>
      <c r="L277" s="527" t="s">
        <v>1387</v>
      </c>
      <c r="M277" s="602">
        <v>222007879435</v>
      </c>
      <c r="N277" s="544">
        <v>44571</v>
      </c>
      <c r="O277" s="544" t="s">
        <v>401</v>
      </c>
      <c r="P277" s="268">
        <f t="shared" si="17"/>
        <v>1</v>
      </c>
      <c r="Q277" s="268">
        <f t="shared" si="18"/>
        <v>0</v>
      </c>
      <c r="R277" s="643" t="str">
        <f t="shared" si="19"/>
        <v>Gastos_custeados_por_captação</v>
      </c>
      <c r="S277" s="605" t="s">
        <v>310</v>
      </c>
      <c r="T277" s="605" t="s">
        <v>310</v>
      </c>
      <c r="U277" s="623"/>
      <c r="V277" s="623"/>
      <c r="W277" s="623"/>
    </row>
    <row r="278" spans="1:23" ht="60" x14ac:dyDescent="0.2">
      <c r="A278" s="636">
        <f t="shared" si="16"/>
        <v>275</v>
      </c>
      <c r="B278" s="559">
        <v>44571</v>
      </c>
      <c r="C278" s="563">
        <v>44531</v>
      </c>
      <c r="D278" s="545" t="s">
        <v>468</v>
      </c>
      <c r="E278" s="545" t="s">
        <v>468</v>
      </c>
      <c r="F278" s="652">
        <v>120</v>
      </c>
      <c r="G278" s="527" t="s">
        <v>2781</v>
      </c>
      <c r="H278" s="545" t="s">
        <v>468</v>
      </c>
      <c r="I278" s="526" t="s">
        <v>781</v>
      </c>
      <c r="J278" s="549" t="s">
        <v>310</v>
      </c>
      <c r="K278" s="549" t="s">
        <v>1320</v>
      </c>
      <c r="L278" s="527" t="s">
        <v>1387</v>
      </c>
      <c r="M278" s="602">
        <v>222007879788</v>
      </c>
      <c r="N278" s="544">
        <v>44571</v>
      </c>
      <c r="O278" s="544" t="s">
        <v>401</v>
      </c>
      <c r="P278" s="268">
        <f t="shared" si="17"/>
        <v>1</v>
      </c>
      <c r="Q278" s="268">
        <f t="shared" si="18"/>
        <v>0</v>
      </c>
      <c r="R278" s="643" t="str">
        <f t="shared" si="19"/>
        <v>Gastos_custeados_por_captação</v>
      </c>
      <c r="S278" s="605" t="s">
        <v>310</v>
      </c>
      <c r="T278" s="605" t="s">
        <v>310</v>
      </c>
      <c r="U278" s="623"/>
      <c r="V278" s="623"/>
      <c r="W278" s="623"/>
    </row>
    <row r="279" spans="1:23" ht="72" x14ac:dyDescent="0.2">
      <c r="A279" s="636">
        <f t="shared" si="16"/>
        <v>276</v>
      </c>
      <c r="B279" s="559">
        <v>44571</v>
      </c>
      <c r="C279" s="563">
        <v>44531</v>
      </c>
      <c r="D279" s="545" t="s">
        <v>468</v>
      </c>
      <c r="E279" s="545" t="s">
        <v>468</v>
      </c>
      <c r="F279" s="652">
        <v>153</v>
      </c>
      <c r="G279" s="527" t="s">
        <v>961</v>
      </c>
      <c r="H279" s="545" t="s">
        <v>468</v>
      </c>
      <c r="I279" s="526" t="s">
        <v>962</v>
      </c>
      <c r="J279" s="549" t="s">
        <v>963</v>
      </c>
      <c r="K279" s="549" t="s">
        <v>964</v>
      </c>
      <c r="L279" s="527" t="s">
        <v>879</v>
      </c>
      <c r="M279" s="655" t="s">
        <v>310</v>
      </c>
      <c r="N279" s="544">
        <v>44571</v>
      </c>
      <c r="O279" s="544" t="s">
        <v>402</v>
      </c>
      <c r="P279" s="268">
        <f t="shared" si="17"/>
        <v>1</v>
      </c>
      <c r="Q279" s="268">
        <f t="shared" si="18"/>
        <v>0</v>
      </c>
      <c r="R279" s="643" t="str">
        <f t="shared" si="19"/>
        <v>Gastos_custeados_por_captação</v>
      </c>
      <c r="S279" s="605" t="s">
        <v>310</v>
      </c>
      <c r="T279" s="605" t="s">
        <v>310</v>
      </c>
      <c r="U279" s="623"/>
      <c r="V279" s="623"/>
      <c r="W279" s="623"/>
    </row>
    <row r="280" spans="1:23" ht="72" x14ac:dyDescent="0.2">
      <c r="A280" s="636">
        <f t="shared" si="16"/>
        <v>277</v>
      </c>
      <c r="B280" s="559">
        <v>44571</v>
      </c>
      <c r="C280" s="563">
        <v>44531</v>
      </c>
      <c r="D280" s="545" t="s">
        <v>468</v>
      </c>
      <c r="E280" s="545" t="s">
        <v>468</v>
      </c>
      <c r="F280" s="597">
        <v>11400</v>
      </c>
      <c r="G280" s="527" t="s">
        <v>3063</v>
      </c>
      <c r="H280" s="545" t="s">
        <v>468</v>
      </c>
      <c r="I280" s="598" t="s">
        <v>3057</v>
      </c>
      <c r="J280" s="606" t="s">
        <v>1192</v>
      </c>
      <c r="K280" s="549" t="s">
        <v>911</v>
      </c>
      <c r="L280" s="527" t="s">
        <v>32</v>
      </c>
      <c r="M280" s="602">
        <v>20221</v>
      </c>
      <c r="N280" s="607">
        <v>44571</v>
      </c>
      <c r="O280" s="544" t="s">
        <v>407</v>
      </c>
      <c r="P280" s="268">
        <f t="shared" si="17"/>
        <v>1</v>
      </c>
      <c r="Q280" s="268">
        <f t="shared" si="18"/>
        <v>0</v>
      </c>
      <c r="R280" s="643" t="str">
        <f t="shared" si="19"/>
        <v>Gastos_custeados_por_captação</v>
      </c>
      <c r="S280" s="605" t="s">
        <v>1079</v>
      </c>
      <c r="T280" s="605">
        <v>2592</v>
      </c>
      <c r="U280" s="623"/>
      <c r="V280" s="623"/>
      <c r="W280" s="623"/>
    </row>
    <row r="281" spans="1:23" ht="72" x14ac:dyDescent="0.2">
      <c r="A281" s="636">
        <f t="shared" si="16"/>
        <v>278</v>
      </c>
      <c r="B281" s="559">
        <v>44571</v>
      </c>
      <c r="C281" s="563">
        <v>44531</v>
      </c>
      <c r="D281" s="545" t="s">
        <v>468</v>
      </c>
      <c r="E281" s="545" t="s">
        <v>468</v>
      </c>
      <c r="F281" s="597">
        <v>3000</v>
      </c>
      <c r="G281" s="527" t="s">
        <v>3070</v>
      </c>
      <c r="H281" s="545" t="s">
        <v>468</v>
      </c>
      <c r="I281" s="598" t="s">
        <v>3059</v>
      </c>
      <c r="J281" s="606" t="s">
        <v>1199</v>
      </c>
      <c r="K281" s="549" t="s">
        <v>911</v>
      </c>
      <c r="L281" s="527" t="s">
        <v>1481</v>
      </c>
      <c r="M281" s="602">
        <v>2380</v>
      </c>
      <c r="N281" s="607">
        <v>44571</v>
      </c>
      <c r="O281" s="544" t="s">
        <v>407</v>
      </c>
      <c r="P281" s="268">
        <f t="shared" si="17"/>
        <v>1</v>
      </c>
      <c r="Q281" s="268">
        <f t="shared" si="18"/>
        <v>0</v>
      </c>
      <c r="R281" s="643" t="str">
        <f t="shared" si="19"/>
        <v>Gastos_custeados_por_captação</v>
      </c>
      <c r="S281" s="605" t="s">
        <v>1079</v>
      </c>
      <c r="T281" s="605">
        <v>2649</v>
      </c>
      <c r="U281" s="623"/>
      <c r="V281" s="623"/>
      <c r="W281" s="623"/>
    </row>
    <row r="282" spans="1:23" ht="72" x14ac:dyDescent="0.2">
      <c r="A282" s="636">
        <f t="shared" si="16"/>
        <v>279</v>
      </c>
      <c r="B282" s="559">
        <v>44571</v>
      </c>
      <c r="C282" s="563">
        <v>44531</v>
      </c>
      <c r="D282" s="545" t="s">
        <v>468</v>
      </c>
      <c r="E282" s="545" t="s">
        <v>468</v>
      </c>
      <c r="F282" s="597">
        <v>3000</v>
      </c>
      <c r="G282" s="527" t="s">
        <v>3071</v>
      </c>
      <c r="H282" s="545" t="s">
        <v>468</v>
      </c>
      <c r="I282" s="598" t="s">
        <v>3060</v>
      </c>
      <c r="J282" s="606" t="s">
        <v>2062</v>
      </c>
      <c r="K282" s="549" t="s">
        <v>911</v>
      </c>
      <c r="L282" s="527" t="s">
        <v>32</v>
      </c>
      <c r="M282" s="602">
        <v>20222</v>
      </c>
      <c r="N282" s="607">
        <v>44571</v>
      </c>
      <c r="O282" s="544" t="s">
        <v>407</v>
      </c>
      <c r="P282" s="268">
        <f t="shared" si="17"/>
        <v>1</v>
      </c>
      <c r="Q282" s="268">
        <f t="shared" si="18"/>
        <v>0</v>
      </c>
      <c r="R282" s="643" t="str">
        <f t="shared" si="19"/>
        <v>Gastos_custeados_por_captação</v>
      </c>
      <c r="S282" s="605" t="s">
        <v>1079</v>
      </c>
      <c r="T282" s="605">
        <v>2519</v>
      </c>
      <c r="U282" s="623"/>
      <c r="V282" s="623"/>
      <c r="W282" s="623"/>
    </row>
    <row r="283" spans="1:23" ht="72" x14ac:dyDescent="0.2">
      <c r="A283" s="636">
        <f t="shared" si="16"/>
        <v>280</v>
      </c>
      <c r="B283" s="559">
        <v>44571</v>
      </c>
      <c r="C283" s="563">
        <v>44531</v>
      </c>
      <c r="D283" s="545" t="s">
        <v>468</v>
      </c>
      <c r="E283" s="545" t="s">
        <v>468</v>
      </c>
      <c r="F283" s="597">
        <v>52.15</v>
      </c>
      <c r="G283" s="527" t="s">
        <v>3047</v>
      </c>
      <c r="H283" s="545" t="s">
        <v>468</v>
      </c>
      <c r="I283" s="598" t="s">
        <v>3062</v>
      </c>
      <c r="J283" s="549" t="s">
        <v>310</v>
      </c>
      <c r="K283" s="549" t="s">
        <v>1320</v>
      </c>
      <c r="L283" s="527" t="s">
        <v>1387</v>
      </c>
      <c r="M283" s="602">
        <v>222007874980</v>
      </c>
      <c r="N283" s="607">
        <v>44571</v>
      </c>
      <c r="O283" s="544" t="s">
        <v>407</v>
      </c>
      <c r="P283" s="268">
        <f t="shared" si="17"/>
        <v>1</v>
      </c>
      <c r="Q283" s="268">
        <f t="shared" si="18"/>
        <v>0</v>
      </c>
      <c r="R283" s="643" t="str">
        <f t="shared" si="19"/>
        <v>Gastos_custeados_por_captação</v>
      </c>
      <c r="S283" s="605" t="s">
        <v>310</v>
      </c>
      <c r="T283" s="605" t="s">
        <v>310</v>
      </c>
      <c r="U283" s="623"/>
      <c r="V283" s="623"/>
      <c r="W283" s="623"/>
    </row>
    <row r="284" spans="1:23" ht="72" x14ac:dyDescent="0.2">
      <c r="A284" s="636">
        <f t="shared" si="16"/>
        <v>281</v>
      </c>
      <c r="B284" s="559">
        <v>44571</v>
      </c>
      <c r="C284" s="563">
        <v>44531</v>
      </c>
      <c r="D284" s="545" t="s">
        <v>468</v>
      </c>
      <c r="E284" s="545" t="s">
        <v>468</v>
      </c>
      <c r="F284" s="597">
        <v>52.15</v>
      </c>
      <c r="G284" s="527" t="s">
        <v>3048</v>
      </c>
      <c r="H284" s="545" t="s">
        <v>468</v>
      </c>
      <c r="I284" s="598" t="s">
        <v>3062</v>
      </c>
      <c r="J284" s="549" t="s">
        <v>310</v>
      </c>
      <c r="K284" s="549" t="s">
        <v>1320</v>
      </c>
      <c r="L284" s="527" t="s">
        <v>1387</v>
      </c>
      <c r="M284" s="602">
        <v>222007875103</v>
      </c>
      <c r="N284" s="607">
        <v>44571</v>
      </c>
      <c r="O284" s="544" t="s">
        <v>407</v>
      </c>
      <c r="P284" s="268">
        <f t="shared" si="17"/>
        <v>1</v>
      </c>
      <c r="Q284" s="268">
        <f t="shared" si="18"/>
        <v>0</v>
      </c>
      <c r="R284" s="643" t="str">
        <f t="shared" si="19"/>
        <v>Gastos_custeados_por_captação</v>
      </c>
      <c r="S284" s="605" t="s">
        <v>310</v>
      </c>
      <c r="T284" s="605" t="s">
        <v>310</v>
      </c>
      <c r="U284" s="623"/>
      <c r="V284" s="623"/>
      <c r="W284" s="623"/>
    </row>
    <row r="285" spans="1:23" ht="72" x14ac:dyDescent="0.2">
      <c r="A285" s="636">
        <f t="shared" si="16"/>
        <v>282</v>
      </c>
      <c r="B285" s="559">
        <v>44571</v>
      </c>
      <c r="C285" s="563">
        <v>44531</v>
      </c>
      <c r="D285" s="545" t="s">
        <v>468</v>
      </c>
      <c r="E285" s="545" t="s">
        <v>468</v>
      </c>
      <c r="F285" s="597">
        <v>52.15</v>
      </c>
      <c r="G285" s="527" t="s">
        <v>3049</v>
      </c>
      <c r="H285" s="545" t="s">
        <v>468</v>
      </c>
      <c r="I285" s="598" t="s">
        <v>3062</v>
      </c>
      <c r="J285" s="549" t="s">
        <v>310</v>
      </c>
      <c r="K285" s="549" t="s">
        <v>1320</v>
      </c>
      <c r="L285" s="527" t="s">
        <v>1387</v>
      </c>
      <c r="M285" s="602">
        <v>222007875367</v>
      </c>
      <c r="N285" s="607">
        <v>44571</v>
      </c>
      <c r="O285" s="544" t="s">
        <v>407</v>
      </c>
      <c r="P285" s="268">
        <f t="shared" si="17"/>
        <v>1</v>
      </c>
      <c r="Q285" s="268">
        <f t="shared" si="18"/>
        <v>0</v>
      </c>
      <c r="R285" s="643" t="str">
        <f t="shared" si="19"/>
        <v>Gastos_custeados_por_captação</v>
      </c>
      <c r="S285" s="605" t="s">
        <v>310</v>
      </c>
      <c r="T285" s="605" t="s">
        <v>310</v>
      </c>
      <c r="U285" s="623"/>
      <c r="V285" s="623"/>
      <c r="W285" s="623"/>
    </row>
    <row r="286" spans="1:23" ht="72" x14ac:dyDescent="0.2">
      <c r="A286" s="636">
        <f t="shared" si="16"/>
        <v>283</v>
      </c>
      <c r="B286" s="559">
        <v>44571</v>
      </c>
      <c r="C286" s="563">
        <v>44531</v>
      </c>
      <c r="D286" s="545" t="s">
        <v>468</v>
      </c>
      <c r="E286" s="545" t="s">
        <v>468</v>
      </c>
      <c r="F286" s="597">
        <v>52.15</v>
      </c>
      <c r="G286" s="527" t="s">
        <v>3050</v>
      </c>
      <c r="H286" s="545" t="s">
        <v>468</v>
      </c>
      <c r="I286" s="598" t="s">
        <v>3062</v>
      </c>
      <c r="J286" s="549" t="s">
        <v>310</v>
      </c>
      <c r="K286" s="549" t="s">
        <v>1320</v>
      </c>
      <c r="L286" s="527" t="s">
        <v>1387</v>
      </c>
      <c r="M286" s="602">
        <v>222007875790</v>
      </c>
      <c r="N286" s="607">
        <v>44571</v>
      </c>
      <c r="O286" s="544" t="s">
        <v>407</v>
      </c>
      <c r="P286" s="268">
        <f t="shared" si="17"/>
        <v>1</v>
      </c>
      <c r="Q286" s="268">
        <f t="shared" si="18"/>
        <v>0</v>
      </c>
      <c r="R286" s="643" t="str">
        <f t="shared" si="19"/>
        <v>Gastos_custeados_por_captação</v>
      </c>
      <c r="S286" s="605" t="s">
        <v>310</v>
      </c>
      <c r="T286" s="605" t="s">
        <v>310</v>
      </c>
      <c r="U286" s="623"/>
      <c r="V286" s="623"/>
      <c r="W286" s="623"/>
    </row>
    <row r="287" spans="1:23" ht="72" x14ac:dyDescent="0.2">
      <c r="A287" s="636">
        <f t="shared" si="16"/>
        <v>284</v>
      </c>
      <c r="B287" s="559">
        <v>44571</v>
      </c>
      <c r="C287" s="563">
        <v>44531</v>
      </c>
      <c r="D287" s="545" t="s">
        <v>468</v>
      </c>
      <c r="E287" s="545" t="s">
        <v>468</v>
      </c>
      <c r="F287" s="597">
        <v>52.15</v>
      </c>
      <c r="G287" s="527" t="s">
        <v>3051</v>
      </c>
      <c r="H287" s="545" t="s">
        <v>468</v>
      </c>
      <c r="I287" s="598" t="s">
        <v>3062</v>
      </c>
      <c r="J287" s="549" t="s">
        <v>310</v>
      </c>
      <c r="K287" s="549" t="s">
        <v>1320</v>
      </c>
      <c r="L287" s="527" t="s">
        <v>1387</v>
      </c>
      <c r="M287" s="602">
        <v>222007875952</v>
      </c>
      <c r="N287" s="607">
        <v>44571</v>
      </c>
      <c r="O287" s="544" t="s">
        <v>407</v>
      </c>
      <c r="P287" s="268">
        <f t="shared" si="17"/>
        <v>1</v>
      </c>
      <c r="Q287" s="268">
        <f t="shared" si="18"/>
        <v>0</v>
      </c>
      <c r="R287" s="643" t="str">
        <f t="shared" si="19"/>
        <v>Gastos_custeados_por_captação</v>
      </c>
      <c r="S287" s="605" t="s">
        <v>310</v>
      </c>
      <c r="T287" s="605" t="s">
        <v>310</v>
      </c>
      <c r="U287" s="623"/>
      <c r="V287" s="623"/>
      <c r="W287" s="623"/>
    </row>
    <row r="288" spans="1:23" ht="72" x14ac:dyDescent="0.2">
      <c r="A288" s="636">
        <f t="shared" si="16"/>
        <v>285</v>
      </c>
      <c r="B288" s="559">
        <v>44571</v>
      </c>
      <c r="C288" s="563">
        <v>44531</v>
      </c>
      <c r="D288" s="545" t="s">
        <v>468</v>
      </c>
      <c r="E288" s="545" t="s">
        <v>468</v>
      </c>
      <c r="F288" s="597">
        <v>52.15</v>
      </c>
      <c r="G288" s="527" t="s">
        <v>3052</v>
      </c>
      <c r="H288" s="545" t="s">
        <v>468</v>
      </c>
      <c r="I288" s="598" t="s">
        <v>3062</v>
      </c>
      <c r="J288" s="549" t="s">
        <v>310</v>
      </c>
      <c r="K288" s="549" t="s">
        <v>1320</v>
      </c>
      <c r="L288" s="527" t="s">
        <v>1387</v>
      </c>
      <c r="M288" s="602">
        <v>222007876096</v>
      </c>
      <c r="N288" s="607">
        <v>44571</v>
      </c>
      <c r="O288" s="544" t="s">
        <v>407</v>
      </c>
      <c r="P288" s="268">
        <f t="shared" si="17"/>
        <v>1</v>
      </c>
      <c r="Q288" s="268">
        <f t="shared" si="18"/>
        <v>0</v>
      </c>
      <c r="R288" s="643" t="str">
        <f t="shared" si="19"/>
        <v>Gastos_custeados_por_captação</v>
      </c>
      <c r="S288" s="605" t="s">
        <v>310</v>
      </c>
      <c r="T288" s="605" t="s">
        <v>310</v>
      </c>
      <c r="U288" s="623"/>
      <c r="V288" s="623"/>
      <c r="W288" s="623"/>
    </row>
    <row r="289" spans="1:23" ht="72" x14ac:dyDescent="0.2">
      <c r="A289" s="636">
        <f t="shared" si="16"/>
        <v>286</v>
      </c>
      <c r="B289" s="559">
        <v>44571</v>
      </c>
      <c r="C289" s="563">
        <v>44531</v>
      </c>
      <c r="D289" s="545" t="s">
        <v>468</v>
      </c>
      <c r="E289" s="545" t="s">
        <v>468</v>
      </c>
      <c r="F289" s="597">
        <v>52.15</v>
      </c>
      <c r="G289" s="527" t="s">
        <v>3053</v>
      </c>
      <c r="H289" s="545" t="s">
        <v>468</v>
      </c>
      <c r="I289" s="598" t="s">
        <v>3062</v>
      </c>
      <c r="J289" s="549" t="s">
        <v>310</v>
      </c>
      <c r="K289" s="549" t="s">
        <v>1320</v>
      </c>
      <c r="L289" s="527" t="s">
        <v>1387</v>
      </c>
      <c r="M289" s="602">
        <v>222007876177</v>
      </c>
      <c r="N289" s="607">
        <v>44571</v>
      </c>
      <c r="O289" s="544" t="s">
        <v>407</v>
      </c>
      <c r="P289" s="268">
        <f t="shared" si="17"/>
        <v>1</v>
      </c>
      <c r="Q289" s="268">
        <f t="shared" si="18"/>
        <v>0</v>
      </c>
      <c r="R289" s="643" t="str">
        <f t="shared" si="19"/>
        <v>Gastos_custeados_por_captação</v>
      </c>
      <c r="S289" s="605" t="s">
        <v>310</v>
      </c>
      <c r="T289" s="605" t="s">
        <v>310</v>
      </c>
      <c r="U289" s="623"/>
      <c r="V289" s="623"/>
      <c r="W289" s="623"/>
    </row>
    <row r="290" spans="1:23" ht="72" x14ac:dyDescent="0.2">
      <c r="A290" s="636">
        <f t="shared" si="16"/>
        <v>287</v>
      </c>
      <c r="B290" s="559">
        <v>44571</v>
      </c>
      <c r="C290" s="563">
        <v>44531</v>
      </c>
      <c r="D290" s="545" t="s">
        <v>468</v>
      </c>
      <c r="E290" s="545" t="s">
        <v>468</v>
      </c>
      <c r="F290" s="597">
        <v>52.15</v>
      </c>
      <c r="G290" s="527" t="s">
        <v>3054</v>
      </c>
      <c r="H290" s="545" t="s">
        <v>468</v>
      </c>
      <c r="I290" s="598" t="s">
        <v>3062</v>
      </c>
      <c r="J290" s="549" t="s">
        <v>310</v>
      </c>
      <c r="K290" s="549" t="s">
        <v>1320</v>
      </c>
      <c r="L290" s="527" t="s">
        <v>1387</v>
      </c>
      <c r="M290" s="602">
        <v>222007876258</v>
      </c>
      <c r="N290" s="607">
        <v>44571</v>
      </c>
      <c r="O290" s="544" t="s">
        <v>407</v>
      </c>
      <c r="P290" s="268">
        <f t="shared" si="17"/>
        <v>1</v>
      </c>
      <c r="Q290" s="268">
        <f t="shared" si="18"/>
        <v>0</v>
      </c>
      <c r="R290" s="643" t="str">
        <f t="shared" si="19"/>
        <v>Gastos_custeados_por_captação</v>
      </c>
      <c r="S290" s="605" t="s">
        <v>310</v>
      </c>
      <c r="T290" s="605" t="s">
        <v>310</v>
      </c>
      <c r="U290" s="623"/>
      <c r="V290" s="623"/>
      <c r="W290" s="623"/>
    </row>
    <row r="291" spans="1:23" ht="72" x14ac:dyDescent="0.2">
      <c r="A291" s="636">
        <f t="shared" si="16"/>
        <v>288</v>
      </c>
      <c r="B291" s="559">
        <v>44571</v>
      </c>
      <c r="C291" s="563">
        <v>44531</v>
      </c>
      <c r="D291" s="545" t="s">
        <v>468</v>
      </c>
      <c r="E291" s="545" t="s">
        <v>468</v>
      </c>
      <c r="F291" s="597">
        <v>52.15</v>
      </c>
      <c r="G291" s="527" t="s">
        <v>3055</v>
      </c>
      <c r="H291" s="545" t="s">
        <v>468</v>
      </c>
      <c r="I291" s="598" t="s">
        <v>3062</v>
      </c>
      <c r="J291" s="549" t="s">
        <v>310</v>
      </c>
      <c r="K291" s="549" t="s">
        <v>1320</v>
      </c>
      <c r="L291" s="527" t="s">
        <v>1387</v>
      </c>
      <c r="M291" s="602">
        <v>222007876339</v>
      </c>
      <c r="N291" s="607">
        <v>44571</v>
      </c>
      <c r="O291" s="544" t="s">
        <v>407</v>
      </c>
      <c r="P291" s="268">
        <f t="shared" si="17"/>
        <v>1</v>
      </c>
      <c r="Q291" s="268">
        <f t="shared" si="18"/>
        <v>0</v>
      </c>
      <c r="R291" s="643" t="str">
        <f t="shared" si="19"/>
        <v>Gastos_custeados_por_captação</v>
      </c>
      <c r="S291" s="605" t="s">
        <v>310</v>
      </c>
      <c r="T291" s="605" t="s">
        <v>310</v>
      </c>
      <c r="U291" s="623"/>
      <c r="V291" s="623"/>
      <c r="W291" s="623"/>
    </row>
    <row r="292" spans="1:23" ht="72" x14ac:dyDescent="0.2">
      <c r="A292" s="636">
        <f t="shared" si="16"/>
        <v>289</v>
      </c>
      <c r="B292" s="559">
        <v>44571</v>
      </c>
      <c r="C292" s="563">
        <v>44531</v>
      </c>
      <c r="D292" s="545" t="s">
        <v>468</v>
      </c>
      <c r="E292" s="545" t="s">
        <v>468</v>
      </c>
      <c r="F292" s="597">
        <v>52.15</v>
      </c>
      <c r="G292" s="527" t="s">
        <v>3056</v>
      </c>
      <c r="H292" s="545" t="s">
        <v>468</v>
      </c>
      <c r="I292" s="598" t="s">
        <v>3062</v>
      </c>
      <c r="J292" s="549" t="s">
        <v>310</v>
      </c>
      <c r="K292" s="549" t="s">
        <v>1320</v>
      </c>
      <c r="L292" s="527" t="s">
        <v>1387</v>
      </c>
      <c r="M292" s="602">
        <v>222007876410</v>
      </c>
      <c r="N292" s="607">
        <v>44571</v>
      </c>
      <c r="O292" s="544" t="s">
        <v>407</v>
      </c>
      <c r="P292" s="268">
        <f t="shared" si="17"/>
        <v>1</v>
      </c>
      <c r="Q292" s="268">
        <f t="shared" si="18"/>
        <v>0</v>
      </c>
      <c r="R292" s="643" t="str">
        <f t="shared" si="19"/>
        <v>Gastos_custeados_por_captação</v>
      </c>
      <c r="S292" s="605" t="s">
        <v>310</v>
      </c>
      <c r="T292" s="605" t="s">
        <v>310</v>
      </c>
      <c r="U292" s="623"/>
      <c r="V292" s="623"/>
      <c r="W292" s="623"/>
    </row>
    <row r="293" spans="1:23" ht="60" x14ac:dyDescent="0.2">
      <c r="A293" s="636">
        <f t="shared" si="16"/>
        <v>290</v>
      </c>
      <c r="B293" s="559">
        <v>44571</v>
      </c>
      <c r="C293" s="563">
        <v>44531</v>
      </c>
      <c r="D293" s="545" t="s">
        <v>271</v>
      </c>
      <c r="E293" s="545" t="s">
        <v>453</v>
      </c>
      <c r="F293" s="556">
        <v>1998.6</v>
      </c>
      <c r="G293" s="558" t="s">
        <v>620</v>
      </c>
      <c r="H293" s="545" t="s">
        <v>766</v>
      </c>
      <c r="I293" s="612" t="s">
        <v>1373</v>
      </c>
      <c r="J293" s="545" t="s">
        <v>1150</v>
      </c>
      <c r="K293" s="545" t="s">
        <v>887</v>
      </c>
      <c r="L293" s="545" t="s">
        <v>920</v>
      </c>
      <c r="M293" s="545">
        <v>1529</v>
      </c>
      <c r="N293" s="544">
        <v>44568</v>
      </c>
      <c r="O293" s="544" t="s">
        <v>400</v>
      </c>
      <c r="P293" s="268">
        <f t="shared" si="17"/>
        <v>1</v>
      </c>
      <c r="Q293" s="268">
        <f t="shared" si="18"/>
        <v>0</v>
      </c>
      <c r="R293" s="643" t="str">
        <f t="shared" si="19"/>
        <v>Gastos_Gerais</v>
      </c>
      <c r="S293" s="605" t="s">
        <v>1081</v>
      </c>
      <c r="T293" s="605">
        <v>2550</v>
      </c>
      <c r="U293" s="623"/>
      <c r="V293" s="623"/>
      <c r="W293" s="623"/>
    </row>
    <row r="294" spans="1:23" ht="72" x14ac:dyDescent="0.2">
      <c r="A294" s="636">
        <f t="shared" si="16"/>
        <v>291</v>
      </c>
      <c r="B294" s="559">
        <v>44571</v>
      </c>
      <c r="C294" s="555">
        <v>44531</v>
      </c>
      <c r="D294" s="545" t="s">
        <v>271</v>
      </c>
      <c r="E294" s="545" t="s">
        <v>442</v>
      </c>
      <c r="F294" s="556">
        <v>2231</v>
      </c>
      <c r="G294" s="558" t="s">
        <v>661</v>
      </c>
      <c r="H294" s="545" t="s">
        <v>769</v>
      </c>
      <c r="I294" s="612" t="s">
        <v>1384</v>
      </c>
      <c r="J294" s="656" t="s">
        <v>1167</v>
      </c>
      <c r="K294" s="545" t="s">
        <v>911</v>
      </c>
      <c r="L294" s="545" t="s">
        <v>888</v>
      </c>
      <c r="M294" s="545" t="s">
        <v>929</v>
      </c>
      <c r="N294" s="544">
        <v>44568</v>
      </c>
      <c r="O294" s="544" t="s">
        <v>400</v>
      </c>
      <c r="P294" s="268">
        <f t="shared" si="17"/>
        <v>1</v>
      </c>
      <c r="Q294" s="268">
        <f t="shared" si="18"/>
        <v>0</v>
      </c>
      <c r="R294" s="643" t="str">
        <f t="shared" si="19"/>
        <v>Gastos_Gerais</v>
      </c>
      <c r="S294" s="605" t="s">
        <v>1081</v>
      </c>
      <c r="T294" s="605">
        <v>2678</v>
      </c>
      <c r="U294" s="623"/>
      <c r="V294" s="623"/>
      <c r="W294" s="623"/>
    </row>
    <row r="295" spans="1:23" ht="48" x14ac:dyDescent="0.2">
      <c r="A295" s="636">
        <f t="shared" si="16"/>
        <v>292</v>
      </c>
      <c r="B295" s="559">
        <v>44571</v>
      </c>
      <c r="C295" s="563">
        <v>44531</v>
      </c>
      <c r="D295" s="545" t="s">
        <v>468</v>
      </c>
      <c r="E295" s="545" t="s">
        <v>468</v>
      </c>
      <c r="F295" s="556">
        <v>950</v>
      </c>
      <c r="G295" s="558" t="s">
        <v>701</v>
      </c>
      <c r="H295" s="545" t="s">
        <v>468</v>
      </c>
      <c r="I295" s="526" t="s">
        <v>2669</v>
      </c>
      <c r="J295" s="549" t="s">
        <v>2670</v>
      </c>
      <c r="K295" s="549" t="s">
        <v>911</v>
      </c>
      <c r="L295" s="527" t="s">
        <v>888</v>
      </c>
      <c r="M295" s="545" t="s">
        <v>923</v>
      </c>
      <c r="N295" s="544">
        <v>44568</v>
      </c>
      <c r="O295" s="544" t="s">
        <v>408</v>
      </c>
      <c r="P295" s="268">
        <f t="shared" si="17"/>
        <v>1</v>
      </c>
      <c r="Q295" s="268">
        <f t="shared" si="18"/>
        <v>0</v>
      </c>
      <c r="R295" s="643" t="str">
        <f t="shared" si="19"/>
        <v>Gastos_custeados_por_captação</v>
      </c>
      <c r="S295" s="605" t="s">
        <v>1079</v>
      </c>
      <c r="T295" s="605">
        <v>2240</v>
      </c>
      <c r="U295" s="623"/>
      <c r="V295" s="623"/>
      <c r="W295" s="623"/>
    </row>
    <row r="296" spans="1:23" ht="84" x14ac:dyDescent="0.2">
      <c r="A296" s="636">
        <f t="shared" si="16"/>
        <v>293</v>
      </c>
      <c r="B296" s="559">
        <v>44571</v>
      </c>
      <c r="C296" s="563">
        <v>44531</v>
      </c>
      <c r="D296" s="545" t="s">
        <v>468</v>
      </c>
      <c r="E296" s="545" t="s">
        <v>468</v>
      </c>
      <c r="F296" s="652">
        <v>2694.72</v>
      </c>
      <c r="G296" s="527" t="s">
        <v>2782</v>
      </c>
      <c r="H296" s="545" t="s">
        <v>468</v>
      </c>
      <c r="I296" s="526" t="s">
        <v>2783</v>
      </c>
      <c r="J296" s="549" t="s">
        <v>1110</v>
      </c>
      <c r="K296" s="549" t="s">
        <v>911</v>
      </c>
      <c r="L296" s="527" t="s">
        <v>888</v>
      </c>
      <c r="M296" s="545" t="s">
        <v>929</v>
      </c>
      <c r="N296" s="544">
        <v>44568</v>
      </c>
      <c r="O296" s="544" t="s">
        <v>401</v>
      </c>
      <c r="P296" s="268">
        <f t="shared" si="17"/>
        <v>1</v>
      </c>
      <c r="Q296" s="268">
        <f t="shared" si="18"/>
        <v>0</v>
      </c>
      <c r="R296" s="643" t="str">
        <f t="shared" si="19"/>
        <v>Gastos_custeados_por_captação</v>
      </c>
      <c r="S296" s="605" t="s">
        <v>1079</v>
      </c>
      <c r="T296" s="605">
        <v>1338</v>
      </c>
      <c r="U296" s="623"/>
      <c r="V296" s="623"/>
      <c r="W296" s="623"/>
    </row>
    <row r="297" spans="1:23" ht="60" x14ac:dyDescent="0.2">
      <c r="A297" s="636">
        <f t="shared" si="16"/>
        <v>294</v>
      </c>
      <c r="B297" s="559">
        <v>44571</v>
      </c>
      <c r="C297" s="563">
        <v>44531</v>
      </c>
      <c r="D297" s="545" t="s">
        <v>468</v>
      </c>
      <c r="E297" s="545" t="s">
        <v>468</v>
      </c>
      <c r="F297" s="652">
        <v>1502.19</v>
      </c>
      <c r="G297" s="527" t="s">
        <v>2784</v>
      </c>
      <c r="H297" s="545" t="s">
        <v>468</v>
      </c>
      <c r="I297" s="526" t="s">
        <v>2785</v>
      </c>
      <c r="J297" s="549" t="s">
        <v>1111</v>
      </c>
      <c r="K297" s="549" t="s">
        <v>911</v>
      </c>
      <c r="L297" s="527" t="s">
        <v>888</v>
      </c>
      <c r="M297" s="545" t="s">
        <v>929</v>
      </c>
      <c r="N297" s="544">
        <v>44568</v>
      </c>
      <c r="O297" s="544" t="s">
        <v>401</v>
      </c>
      <c r="P297" s="268">
        <f t="shared" si="17"/>
        <v>1</v>
      </c>
      <c r="Q297" s="268">
        <f t="shared" si="18"/>
        <v>0</v>
      </c>
      <c r="R297" s="643" t="str">
        <f t="shared" si="19"/>
        <v>Gastos_custeados_por_captação</v>
      </c>
      <c r="S297" s="605" t="s">
        <v>1079</v>
      </c>
      <c r="T297" s="605">
        <v>1434</v>
      </c>
      <c r="U297" s="623"/>
      <c r="V297" s="623"/>
      <c r="W297" s="623"/>
    </row>
    <row r="298" spans="1:23" ht="72" x14ac:dyDescent="0.2">
      <c r="A298" s="636">
        <f t="shared" si="16"/>
        <v>295</v>
      </c>
      <c r="B298" s="559">
        <v>44571</v>
      </c>
      <c r="C298" s="563">
        <v>44501</v>
      </c>
      <c r="D298" s="545" t="s">
        <v>468</v>
      </c>
      <c r="E298" s="545" t="s">
        <v>468</v>
      </c>
      <c r="F298" s="652">
        <v>970</v>
      </c>
      <c r="G298" s="527" t="s">
        <v>2911</v>
      </c>
      <c r="H298" s="545" t="s">
        <v>468</v>
      </c>
      <c r="I298" s="526" t="s">
        <v>2912</v>
      </c>
      <c r="J298" s="549" t="s">
        <v>2913</v>
      </c>
      <c r="K298" s="549" t="s">
        <v>911</v>
      </c>
      <c r="L298" s="527" t="s">
        <v>888</v>
      </c>
      <c r="M298" s="655">
        <v>45</v>
      </c>
      <c r="N298" s="544">
        <v>44568</v>
      </c>
      <c r="O298" s="544" t="s">
        <v>402</v>
      </c>
      <c r="P298" s="268">
        <f t="shared" si="17"/>
        <v>1</v>
      </c>
      <c r="Q298" s="268">
        <f t="shared" si="18"/>
        <v>-1</v>
      </c>
      <c r="R298" s="643" t="str">
        <f t="shared" si="19"/>
        <v>Gastos_custeados_por_captação</v>
      </c>
      <c r="S298" s="605" t="s">
        <v>1079</v>
      </c>
      <c r="T298" s="605">
        <v>2444</v>
      </c>
      <c r="U298" s="623"/>
      <c r="V298" s="623"/>
      <c r="W298" s="623"/>
    </row>
    <row r="299" spans="1:23" ht="72" x14ac:dyDescent="0.2">
      <c r="A299" s="636">
        <f t="shared" si="16"/>
        <v>296</v>
      </c>
      <c r="B299" s="559">
        <v>44571</v>
      </c>
      <c r="C299" s="563">
        <v>44531</v>
      </c>
      <c r="D299" s="545" t="s">
        <v>468</v>
      </c>
      <c r="E299" s="545" t="s">
        <v>468</v>
      </c>
      <c r="F299" s="597">
        <v>1259.9100000000001</v>
      </c>
      <c r="G299" s="527" t="s">
        <v>3068</v>
      </c>
      <c r="H299" s="545" t="s">
        <v>468</v>
      </c>
      <c r="I299" s="598" t="s">
        <v>834</v>
      </c>
      <c r="J299" s="606" t="s">
        <v>1142</v>
      </c>
      <c r="K299" s="549" t="s">
        <v>911</v>
      </c>
      <c r="L299" s="527" t="s">
        <v>32</v>
      </c>
      <c r="M299" s="602">
        <v>20226</v>
      </c>
      <c r="N299" s="607">
        <v>44568</v>
      </c>
      <c r="O299" s="544" t="s">
        <v>407</v>
      </c>
      <c r="P299" s="268">
        <f t="shared" si="17"/>
        <v>1</v>
      </c>
      <c r="Q299" s="268">
        <f t="shared" si="18"/>
        <v>0</v>
      </c>
      <c r="R299" s="643" t="str">
        <f t="shared" si="19"/>
        <v>Gastos_custeados_por_captação</v>
      </c>
      <c r="S299" s="605" t="s">
        <v>1081</v>
      </c>
      <c r="T299" s="605">
        <v>2225</v>
      </c>
      <c r="U299" s="623"/>
      <c r="V299" s="623"/>
      <c r="W299" s="623"/>
    </row>
    <row r="300" spans="1:23" ht="72" x14ac:dyDescent="0.2">
      <c r="A300" s="636">
        <f t="shared" si="16"/>
        <v>297</v>
      </c>
      <c r="B300" s="559">
        <v>44571</v>
      </c>
      <c r="C300" s="563">
        <v>44531</v>
      </c>
      <c r="D300" s="545" t="s">
        <v>468</v>
      </c>
      <c r="E300" s="545" t="s">
        <v>468</v>
      </c>
      <c r="F300" s="597">
        <v>972.9</v>
      </c>
      <c r="G300" s="527" t="s">
        <v>3067</v>
      </c>
      <c r="H300" s="545" t="s">
        <v>468</v>
      </c>
      <c r="I300" s="598" t="s">
        <v>834</v>
      </c>
      <c r="J300" s="606" t="s">
        <v>1142</v>
      </c>
      <c r="K300" s="549" t="s">
        <v>911</v>
      </c>
      <c r="L300" s="527" t="s">
        <v>32</v>
      </c>
      <c r="M300" s="602">
        <v>20225</v>
      </c>
      <c r="N300" s="607">
        <v>44568</v>
      </c>
      <c r="O300" s="544" t="s">
        <v>407</v>
      </c>
      <c r="P300" s="268">
        <f t="shared" si="17"/>
        <v>1</v>
      </c>
      <c r="Q300" s="268">
        <f t="shared" si="18"/>
        <v>0</v>
      </c>
      <c r="R300" s="643" t="str">
        <f t="shared" si="19"/>
        <v>Gastos_custeados_por_captação</v>
      </c>
      <c r="S300" s="605" t="s">
        <v>1081</v>
      </c>
      <c r="T300" s="605">
        <v>2225</v>
      </c>
      <c r="U300" s="623"/>
      <c r="V300" s="623"/>
      <c r="W300" s="623"/>
    </row>
    <row r="301" spans="1:23" ht="72" x14ac:dyDescent="0.2">
      <c r="A301" s="636">
        <f t="shared" si="16"/>
        <v>298</v>
      </c>
      <c r="B301" s="559">
        <v>44571</v>
      </c>
      <c r="C301" s="563">
        <v>44531</v>
      </c>
      <c r="D301" s="545" t="s">
        <v>468</v>
      </c>
      <c r="E301" s="545" t="s">
        <v>468</v>
      </c>
      <c r="F301" s="597">
        <v>238.17</v>
      </c>
      <c r="G301" s="527" t="s">
        <v>3066</v>
      </c>
      <c r="H301" s="545" t="s">
        <v>468</v>
      </c>
      <c r="I301" s="598" t="s">
        <v>834</v>
      </c>
      <c r="J301" s="606" t="s">
        <v>1142</v>
      </c>
      <c r="K301" s="549" t="s">
        <v>911</v>
      </c>
      <c r="L301" s="527" t="s">
        <v>32</v>
      </c>
      <c r="M301" s="602">
        <v>20227</v>
      </c>
      <c r="N301" s="607">
        <v>44568</v>
      </c>
      <c r="O301" s="544" t="s">
        <v>407</v>
      </c>
      <c r="P301" s="268">
        <f t="shared" si="17"/>
        <v>1</v>
      </c>
      <c r="Q301" s="268">
        <f t="shared" si="18"/>
        <v>0</v>
      </c>
      <c r="R301" s="643" t="str">
        <f t="shared" si="19"/>
        <v>Gastos_custeados_por_captação</v>
      </c>
      <c r="S301" s="605" t="s">
        <v>1079</v>
      </c>
      <c r="T301" s="605">
        <v>2225</v>
      </c>
      <c r="U301" s="623"/>
      <c r="V301" s="623"/>
      <c r="W301" s="623"/>
    </row>
    <row r="302" spans="1:23" ht="72" x14ac:dyDescent="0.2">
      <c r="A302" s="636">
        <f t="shared" si="16"/>
        <v>299</v>
      </c>
      <c r="B302" s="559">
        <v>44571</v>
      </c>
      <c r="C302" s="563">
        <v>44531</v>
      </c>
      <c r="D302" s="545" t="s">
        <v>468</v>
      </c>
      <c r="E302" s="545" t="s">
        <v>468</v>
      </c>
      <c r="F302" s="597">
        <v>22268.6</v>
      </c>
      <c r="G302" s="527" t="s">
        <v>3069</v>
      </c>
      <c r="H302" s="545" t="s">
        <v>468</v>
      </c>
      <c r="I302" s="598" t="s">
        <v>3058</v>
      </c>
      <c r="J302" s="606" t="s">
        <v>1196</v>
      </c>
      <c r="K302" s="549" t="s">
        <v>911</v>
      </c>
      <c r="L302" s="527" t="s">
        <v>32</v>
      </c>
      <c r="M302" s="602">
        <v>20221</v>
      </c>
      <c r="N302" s="607">
        <v>44568</v>
      </c>
      <c r="O302" s="544" t="s">
        <v>407</v>
      </c>
      <c r="P302" s="268">
        <f t="shared" si="17"/>
        <v>1</v>
      </c>
      <c r="Q302" s="268">
        <f t="shared" si="18"/>
        <v>0</v>
      </c>
      <c r="R302" s="643" t="str">
        <f t="shared" si="19"/>
        <v>Gastos_custeados_por_captação</v>
      </c>
      <c r="S302" s="605" t="s">
        <v>1079</v>
      </c>
      <c r="T302" s="605">
        <v>2615</v>
      </c>
      <c r="U302" s="623"/>
      <c r="V302" s="623"/>
      <c r="W302" s="623"/>
    </row>
    <row r="303" spans="1:23" ht="72" x14ac:dyDescent="0.2">
      <c r="A303" s="636">
        <f t="shared" si="16"/>
        <v>300</v>
      </c>
      <c r="B303" s="559">
        <v>44571</v>
      </c>
      <c r="C303" s="563">
        <v>44531</v>
      </c>
      <c r="D303" s="545" t="s">
        <v>468</v>
      </c>
      <c r="E303" s="545" t="s">
        <v>468</v>
      </c>
      <c r="F303" s="597">
        <v>2037.26</v>
      </c>
      <c r="G303" s="527" t="s">
        <v>3072</v>
      </c>
      <c r="H303" s="545" t="s">
        <v>468</v>
      </c>
      <c r="I303" s="598" t="s">
        <v>3061</v>
      </c>
      <c r="J303" s="606" t="s">
        <v>1197</v>
      </c>
      <c r="K303" s="549" t="s">
        <v>911</v>
      </c>
      <c r="L303" s="527" t="s">
        <v>920</v>
      </c>
      <c r="M303" s="602" t="s">
        <v>3046</v>
      </c>
      <c r="N303" s="607">
        <v>44567</v>
      </c>
      <c r="O303" s="544" t="s">
        <v>407</v>
      </c>
      <c r="P303" s="268">
        <f t="shared" si="17"/>
        <v>1</v>
      </c>
      <c r="Q303" s="268">
        <f t="shared" si="18"/>
        <v>0</v>
      </c>
      <c r="R303" s="643" t="str">
        <f t="shared" si="19"/>
        <v>Gastos_custeados_por_captação</v>
      </c>
      <c r="S303" s="605" t="s">
        <v>1079</v>
      </c>
      <c r="T303" s="605">
        <v>2634</v>
      </c>
      <c r="U303" s="623"/>
      <c r="V303" s="623"/>
      <c r="W303" s="623"/>
    </row>
    <row r="304" spans="1:23" ht="84" x14ac:dyDescent="0.2">
      <c r="A304" s="636">
        <f t="shared" si="16"/>
        <v>301</v>
      </c>
      <c r="B304" s="559">
        <v>44571</v>
      </c>
      <c r="C304" s="555">
        <v>44531</v>
      </c>
      <c r="D304" s="545" t="s">
        <v>271</v>
      </c>
      <c r="E304" s="545" t="s">
        <v>178</v>
      </c>
      <c r="F304" s="556">
        <v>255.46</v>
      </c>
      <c r="G304" s="558" t="s">
        <v>482</v>
      </c>
      <c r="H304" s="545" t="s">
        <v>309</v>
      </c>
      <c r="I304" s="612" t="s">
        <v>1382</v>
      </c>
      <c r="J304" s="656" t="s">
        <v>1101</v>
      </c>
      <c r="K304" s="545" t="s">
        <v>893</v>
      </c>
      <c r="L304" s="566" t="s">
        <v>888</v>
      </c>
      <c r="M304" s="545" t="s">
        <v>1383</v>
      </c>
      <c r="N304" s="544">
        <v>44566</v>
      </c>
      <c r="O304" s="544" t="s">
        <v>400</v>
      </c>
      <c r="P304" s="268">
        <f t="shared" si="17"/>
        <v>1</v>
      </c>
      <c r="Q304" s="268">
        <f t="shared" si="18"/>
        <v>0</v>
      </c>
      <c r="R304" s="643" t="str">
        <f t="shared" si="19"/>
        <v>Gastos_Gerais</v>
      </c>
      <c r="S304" s="605" t="s">
        <v>1081</v>
      </c>
      <c r="T304" s="605">
        <v>1133</v>
      </c>
      <c r="U304" s="623"/>
      <c r="V304" s="623"/>
      <c r="W304" s="623"/>
    </row>
    <row r="305" spans="1:23" ht="84" x14ac:dyDescent="0.2">
      <c r="A305" s="636">
        <f t="shared" si="16"/>
        <v>302</v>
      </c>
      <c r="B305" s="559">
        <v>44571</v>
      </c>
      <c r="C305" s="555">
        <v>44531</v>
      </c>
      <c r="D305" s="545" t="s">
        <v>271</v>
      </c>
      <c r="E305" s="545" t="s">
        <v>187</v>
      </c>
      <c r="F305" s="556">
        <v>600</v>
      </c>
      <c r="G305" s="558" t="s">
        <v>476</v>
      </c>
      <c r="H305" s="545" t="s">
        <v>309</v>
      </c>
      <c r="I305" s="612" t="s">
        <v>1381</v>
      </c>
      <c r="J305" s="656" t="s">
        <v>1097</v>
      </c>
      <c r="K305" s="545" t="s">
        <v>893</v>
      </c>
      <c r="L305" s="566" t="s">
        <v>888</v>
      </c>
      <c r="M305" s="545" t="s">
        <v>929</v>
      </c>
      <c r="N305" s="544">
        <v>44565</v>
      </c>
      <c r="O305" s="544" t="s">
        <v>400</v>
      </c>
      <c r="P305" s="268">
        <f t="shared" si="17"/>
        <v>1</v>
      </c>
      <c r="Q305" s="268">
        <f t="shared" si="18"/>
        <v>0</v>
      </c>
      <c r="R305" s="643" t="str">
        <f t="shared" si="19"/>
        <v>Gastos_Gerais</v>
      </c>
      <c r="S305" s="605" t="s">
        <v>1079</v>
      </c>
      <c r="T305" s="605">
        <v>1144</v>
      </c>
      <c r="U305" s="623"/>
      <c r="V305" s="623"/>
      <c r="W305" s="623"/>
    </row>
    <row r="306" spans="1:23" ht="156" x14ac:dyDescent="0.2">
      <c r="A306" s="636">
        <f t="shared" si="16"/>
        <v>303</v>
      </c>
      <c r="B306" s="559">
        <v>44571</v>
      </c>
      <c r="C306" s="563">
        <v>44531</v>
      </c>
      <c r="D306" s="545" t="s">
        <v>271</v>
      </c>
      <c r="E306" s="545" t="s">
        <v>183</v>
      </c>
      <c r="F306" s="556">
        <v>115.5</v>
      </c>
      <c r="G306" s="558" t="s">
        <v>536</v>
      </c>
      <c r="H306" s="545" t="s">
        <v>767</v>
      </c>
      <c r="I306" s="612" t="s">
        <v>1377</v>
      </c>
      <c r="J306" s="545" t="s">
        <v>1117</v>
      </c>
      <c r="K306" s="545" t="s">
        <v>1378</v>
      </c>
      <c r="L306" s="545" t="s">
        <v>1379</v>
      </c>
      <c r="M306" s="657">
        <v>2112953718908</v>
      </c>
      <c r="N306" s="544">
        <v>44552</v>
      </c>
      <c r="O306" s="544" t="s">
        <v>400</v>
      </c>
      <c r="P306" s="268">
        <f t="shared" si="17"/>
        <v>1</v>
      </c>
      <c r="Q306" s="268">
        <f t="shared" si="18"/>
        <v>0</v>
      </c>
      <c r="R306" s="643" t="str">
        <f t="shared" si="19"/>
        <v>Gastos_Gerais</v>
      </c>
      <c r="S306" s="605" t="s">
        <v>1079</v>
      </c>
      <c r="T306" s="605">
        <v>277</v>
      </c>
      <c r="U306" s="623"/>
      <c r="V306" s="623"/>
      <c r="W306" s="623"/>
    </row>
    <row r="307" spans="1:23" ht="60" x14ac:dyDescent="0.2">
      <c r="A307" s="636">
        <f t="shared" si="16"/>
        <v>304</v>
      </c>
      <c r="B307" s="559">
        <v>44571</v>
      </c>
      <c r="C307" s="563">
        <v>44531</v>
      </c>
      <c r="D307" s="545" t="s">
        <v>271</v>
      </c>
      <c r="E307" s="545" t="s">
        <v>183</v>
      </c>
      <c r="F307" s="556">
        <v>24.74</v>
      </c>
      <c r="G307" s="558" t="s">
        <v>556</v>
      </c>
      <c r="H307" s="545" t="s">
        <v>767</v>
      </c>
      <c r="I307" s="612" t="s">
        <v>1377</v>
      </c>
      <c r="J307" s="545" t="s">
        <v>1117</v>
      </c>
      <c r="K307" s="545" t="s">
        <v>1378</v>
      </c>
      <c r="L307" s="545" t="s">
        <v>1379</v>
      </c>
      <c r="M307" s="657">
        <v>2112953718908</v>
      </c>
      <c r="N307" s="544">
        <v>44552</v>
      </c>
      <c r="O307" s="544" t="s">
        <v>400</v>
      </c>
      <c r="P307" s="268">
        <f t="shared" si="17"/>
        <v>1</v>
      </c>
      <c r="Q307" s="268">
        <f t="shared" si="18"/>
        <v>0</v>
      </c>
      <c r="R307" s="643" t="str">
        <f t="shared" si="19"/>
        <v>Gastos_Gerais</v>
      </c>
      <c r="S307" s="605" t="s">
        <v>1081</v>
      </c>
      <c r="T307" s="605">
        <v>1997</v>
      </c>
      <c r="U307" s="623"/>
      <c r="V307" s="623"/>
      <c r="W307" s="623"/>
    </row>
    <row r="308" spans="1:23" ht="72" x14ac:dyDescent="0.2">
      <c r="A308" s="636">
        <f t="shared" si="16"/>
        <v>305</v>
      </c>
      <c r="B308" s="559">
        <v>44571</v>
      </c>
      <c r="C308" s="563">
        <v>44531</v>
      </c>
      <c r="D308" s="545" t="s">
        <v>468</v>
      </c>
      <c r="E308" s="545" t="s">
        <v>468</v>
      </c>
      <c r="F308" s="597">
        <v>4954.25</v>
      </c>
      <c r="G308" s="527" t="s">
        <v>3011</v>
      </c>
      <c r="H308" s="545" t="s">
        <v>468</v>
      </c>
      <c r="I308" s="598" t="s">
        <v>3015</v>
      </c>
      <c r="J308" s="606" t="s">
        <v>1757</v>
      </c>
      <c r="K308" s="549" t="s">
        <v>911</v>
      </c>
      <c r="L308" s="527" t="s">
        <v>32</v>
      </c>
      <c r="M308" s="602" t="s">
        <v>3064</v>
      </c>
      <c r="N308" s="607">
        <v>44552</v>
      </c>
      <c r="O308" s="544" t="s">
        <v>407</v>
      </c>
      <c r="P308" s="268">
        <f t="shared" si="17"/>
        <v>1</v>
      </c>
      <c r="Q308" s="268">
        <f t="shared" si="18"/>
        <v>0</v>
      </c>
      <c r="R308" s="643" t="str">
        <f t="shared" si="19"/>
        <v>Gastos_custeados_por_captação</v>
      </c>
      <c r="S308" s="605" t="s">
        <v>1081</v>
      </c>
      <c r="T308" s="605">
        <v>2464</v>
      </c>
      <c r="U308" s="623"/>
      <c r="V308" s="623"/>
      <c r="W308" s="623"/>
    </row>
    <row r="309" spans="1:23" ht="24" x14ac:dyDescent="0.2">
      <c r="A309" s="636">
        <f t="shared" si="16"/>
        <v>306</v>
      </c>
      <c r="B309" s="559">
        <v>44571</v>
      </c>
      <c r="C309" s="555">
        <v>44531</v>
      </c>
      <c r="D309" s="545" t="s">
        <v>271</v>
      </c>
      <c r="E309" s="545" t="s">
        <v>2</v>
      </c>
      <c r="F309" s="556">
        <v>8128.76</v>
      </c>
      <c r="G309" s="558" t="s">
        <v>496</v>
      </c>
      <c r="H309" s="545" t="s">
        <v>309</v>
      </c>
      <c r="I309" s="612" t="s">
        <v>786</v>
      </c>
      <c r="J309" s="545" t="s">
        <v>1105</v>
      </c>
      <c r="K309" s="545" t="s">
        <v>893</v>
      </c>
      <c r="L309" s="545" t="s">
        <v>310</v>
      </c>
      <c r="M309" s="545">
        <v>1</v>
      </c>
      <c r="N309" s="544">
        <v>44545</v>
      </c>
      <c r="O309" s="544" t="s">
        <v>400</v>
      </c>
      <c r="P309" s="268">
        <f t="shared" si="17"/>
        <v>1</v>
      </c>
      <c r="Q309" s="268">
        <f t="shared" si="18"/>
        <v>0</v>
      </c>
      <c r="R309" s="643" t="str">
        <f t="shared" si="19"/>
        <v>Gastos_Gerais</v>
      </c>
      <c r="S309" s="605" t="s">
        <v>310</v>
      </c>
      <c r="T309" s="605" t="s">
        <v>310</v>
      </c>
      <c r="U309" s="623"/>
      <c r="V309" s="623"/>
      <c r="W309" s="623"/>
    </row>
    <row r="310" spans="1:23" ht="60" x14ac:dyDescent="0.2">
      <c r="A310" s="636">
        <f t="shared" si="16"/>
        <v>307</v>
      </c>
      <c r="B310" s="559">
        <v>44571</v>
      </c>
      <c r="C310" s="563">
        <v>44409</v>
      </c>
      <c r="D310" s="545" t="s">
        <v>271</v>
      </c>
      <c r="E310" s="545" t="s">
        <v>297</v>
      </c>
      <c r="F310" s="556">
        <v>980.73</v>
      </c>
      <c r="G310" s="558" t="s">
        <v>553</v>
      </c>
      <c r="H310" s="545" t="s">
        <v>309</v>
      </c>
      <c r="I310" s="612" t="s">
        <v>1380</v>
      </c>
      <c r="J310" s="656" t="s">
        <v>1126</v>
      </c>
      <c r="K310" s="545" t="s">
        <v>893</v>
      </c>
      <c r="L310" s="566" t="s">
        <v>888</v>
      </c>
      <c r="M310" s="545">
        <v>4100</v>
      </c>
      <c r="N310" s="588">
        <v>44543</v>
      </c>
      <c r="O310" s="544" t="s">
        <v>400</v>
      </c>
      <c r="P310" s="268">
        <f t="shared" si="17"/>
        <v>1</v>
      </c>
      <c r="Q310" s="268">
        <f t="shared" si="18"/>
        <v>-4</v>
      </c>
      <c r="R310" s="643" t="str">
        <f t="shared" si="19"/>
        <v>Gastos_Gerais</v>
      </c>
      <c r="S310" s="605" t="s">
        <v>1079</v>
      </c>
      <c r="T310" s="605">
        <v>1918</v>
      </c>
      <c r="U310" s="623"/>
      <c r="V310" s="623"/>
      <c r="W310" s="623"/>
    </row>
    <row r="311" spans="1:23" ht="72" x14ac:dyDescent="0.2">
      <c r="A311" s="636">
        <f t="shared" si="16"/>
        <v>308</v>
      </c>
      <c r="B311" s="559">
        <v>44571</v>
      </c>
      <c r="C311" s="563">
        <v>44531</v>
      </c>
      <c r="D311" s="545" t="s">
        <v>468</v>
      </c>
      <c r="E311" s="545" t="s">
        <v>468</v>
      </c>
      <c r="F311" s="597">
        <v>205</v>
      </c>
      <c r="G311" s="527" t="s">
        <v>3065</v>
      </c>
      <c r="H311" s="545" t="s">
        <v>468</v>
      </c>
      <c r="I311" s="598" t="s">
        <v>3014</v>
      </c>
      <c r="J311" s="606" t="s">
        <v>1175</v>
      </c>
      <c r="K311" s="549" t="s">
        <v>911</v>
      </c>
      <c r="L311" s="527" t="s">
        <v>32</v>
      </c>
      <c r="M311" s="602">
        <v>108209</v>
      </c>
      <c r="N311" s="607">
        <v>44541</v>
      </c>
      <c r="O311" s="544" t="s">
        <v>407</v>
      </c>
      <c r="P311" s="268">
        <f t="shared" si="17"/>
        <v>1</v>
      </c>
      <c r="Q311" s="268">
        <f t="shared" si="18"/>
        <v>0</v>
      </c>
      <c r="R311" s="643" t="str">
        <f t="shared" si="19"/>
        <v>Gastos_custeados_por_captação</v>
      </c>
      <c r="S311" s="605" t="s">
        <v>1411</v>
      </c>
      <c r="T311" s="605">
        <v>2613</v>
      </c>
      <c r="U311" s="623"/>
      <c r="V311" s="623"/>
      <c r="W311" s="623"/>
    </row>
    <row r="312" spans="1:23" ht="36" x14ac:dyDescent="0.2">
      <c r="A312" s="636">
        <f t="shared" si="16"/>
        <v>309</v>
      </c>
      <c r="B312" s="559">
        <v>44572</v>
      </c>
      <c r="C312" s="555">
        <v>44562</v>
      </c>
      <c r="D312" s="545" t="s">
        <v>271</v>
      </c>
      <c r="E312" s="545" t="s">
        <v>71</v>
      </c>
      <c r="F312" s="556">
        <v>10.45</v>
      </c>
      <c r="G312" s="558" t="s">
        <v>1422</v>
      </c>
      <c r="H312" s="545" t="s">
        <v>309</v>
      </c>
      <c r="I312" s="526" t="s">
        <v>962</v>
      </c>
      <c r="J312" s="549" t="s">
        <v>963</v>
      </c>
      <c r="K312" s="549" t="s">
        <v>964</v>
      </c>
      <c r="L312" s="527" t="s">
        <v>879</v>
      </c>
      <c r="M312" s="655" t="s">
        <v>310</v>
      </c>
      <c r="N312" s="544">
        <v>44572</v>
      </c>
      <c r="O312" s="544" t="s">
        <v>400</v>
      </c>
      <c r="P312" s="268">
        <f t="shared" si="17"/>
        <v>1</v>
      </c>
      <c r="Q312" s="268">
        <f t="shared" si="18"/>
        <v>1</v>
      </c>
      <c r="R312" s="643" t="str">
        <f t="shared" si="19"/>
        <v>Gastos_Gerais</v>
      </c>
      <c r="S312" s="605" t="s">
        <v>310</v>
      </c>
      <c r="T312" s="605" t="s">
        <v>310</v>
      </c>
      <c r="U312" s="623"/>
      <c r="V312" s="623"/>
      <c r="W312" s="623"/>
    </row>
    <row r="313" spans="1:23" ht="36" x14ac:dyDescent="0.2">
      <c r="A313" s="636">
        <f t="shared" si="16"/>
        <v>310</v>
      </c>
      <c r="B313" s="559">
        <v>44572</v>
      </c>
      <c r="C313" s="555">
        <v>44562</v>
      </c>
      <c r="D313" s="545" t="s">
        <v>271</v>
      </c>
      <c r="E313" s="545" t="s">
        <v>71</v>
      </c>
      <c r="F313" s="556">
        <v>10.45</v>
      </c>
      <c r="G313" s="558" t="s">
        <v>1424</v>
      </c>
      <c r="H313" s="545" t="s">
        <v>774</v>
      </c>
      <c r="I313" s="526" t="s">
        <v>962</v>
      </c>
      <c r="J313" s="549" t="s">
        <v>963</v>
      </c>
      <c r="K313" s="549" t="s">
        <v>964</v>
      </c>
      <c r="L313" s="527" t="s">
        <v>879</v>
      </c>
      <c r="M313" s="655" t="s">
        <v>310</v>
      </c>
      <c r="N313" s="544">
        <v>44572</v>
      </c>
      <c r="O313" s="544" t="s">
        <v>400</v>
      </c>
      <c r="P313" s="268">
        <f t="shared" si="17"/>
        <v>1</v>
      </c>
      <c r="Q313" s="268">
        <f t="shared" si="18"/>
        <v>1</v>
      </c>
      <c r="R313" s="643" t="str">
        <f t="shared" si="19"/>
        <v>Gastos_Gerais</v>
      </c>
      <c r="S313" s="605" t="s">
        <v>310</v>
      </c>
      <c r="T313" s="605" t="s">
        <v>310</v>
      </c>
      <c r="U313" s="623"/>
      <c r="V313" s="623"/>
      <c r="W313" s="623"/>
    </row>
    <row r="314" spans="1:23" ht="36" x14ac:dyDescent="0.2">
      <c r="A314" s="636">
        <f t="shared" si="16"/>
        <v>311</v>
      </c>
      <c r="B314" s="559">
        <v>44572</v>
      </c>
      <c r="C314" s="555">
        <v>44562</v>
      </c>
      <c r="D314" s="545" t="s">
        <v>271</v>
      </c>
      <c r="E314" s="545" t="s">
        <v>71</v>
      </c>
      <c r="F314" s="556">
        <v>10.45</v>
      </c>
      <c r="G314" s="558" t="s">
        <v>1423</v>
      </c>
      <c r="H314" s="545" t="s">
        <v>766</v>
      </c>
      <c r="I314" s="526" t="s">
        <v>962</v>
      </c>
      <c r="J314" s="549" t="s">
        <v>963</v>
      </c>
      <c r="K314" s="549" t="s">
        <v>964</v>
      </c>
      <c r="L314" s="527" t="s">
        <v>879</v>
      </c>
      <c r="M314" s="655" t="s">
        <v>310</v>
      </c>
      <c r="N314" s="544">
        <v>44572</v>
      </c>
      <c r="O314" s="544" t="s">
        <v>400</v>
      </c>
      <c r="P314" s="268">
        <f t="shared" si="17"/>
        <v>1</v>
      </c>
      <c r="Q314" s="268">
        <f t="shared" si="18"/>
        <v>1</v>
      </c>
      <c r="R314" s="643" t="str">
        <f t="shared" si="19"/>
        <v>Gastos_Gerais</v>
      </c>
      <c r="S314" s="605" t="s">
        <v>310</v>
      </c>
      <c r="T314" s="605" t="s">
        <v>310</v>
      </c>
      <c r="U314" s="623"/>
      <c r="V314" s="623"/>
      <c r="W314" s="623"/>
    </row>
    <row r="315" spans="1:23" ht="36" x14ac:dyDescent="0.2">
      <c r="A315" s="636">
        <f t="shared" si="16"/>
        <v>312</v>
      </c>
      <c r="B315" s="559">
        <v>44572</v>
      </c>
      <c r="C315" s="555">
        <v>44562</v>
      </c>
      <c r="D315" s="545" t="s">
        <v>271</v>
      </c>
      <c r="E315" s="545" t="s">
        <v>71</v>
      </c>
      <c r="F315" s="556">
        <v>10.45</v>
      </c>
      <c r="G315" s="558" t="s">
        <v>1425</v>
      </c>
      <c r="H315" s="545" t="s">
        <v>766</v>
      </c>
      <c r="I315" s="526" t="s">
        <v>962</v>
      </c>
      <c r="J315" s="549" t="s">
        <v>963</v>
      </c>
      <c r="K315" s="549" t="s">
        <v>964</v>
      </c>
      <c r="L315" s="527" t="s">
        <v>879</v>
      </c>
      <c r="M315" s="655" t="s">
        <v>310</v>
      </c>
      <c r="N315" s="544">
        <v>44572</v>
      </c>
      <c r="O315" s="544" t="s">
        <v>400</v>
      </c>
      <c r="P315" s="268">
        <f t="shared" si="17"/>
        <v>1</v>
      </c>
      <c r="Q315" s="268">
        <f t="shared" si="18"/>
        <v>1</v>
      </c>
      <c r="R315" s="643" t="str">
        <f t="shared" si="19"/>
        <v>Gastos_Gerais</v>
      </c>
      <c r="S315" s="605" t="s">
        <v>310</v>
      </c>
      <c r="T315" s="605" t="s">
        <v>310</v>
      </c>
      <c r="U315" s="623"/>
      <c r="V315" s="623"/>
      <c r="W315" s="623"/>
    </row>
    <row r="316" spans="1:23" ht="36" x14ac:dyDescent="0.2">
      <c r="A316" s="636">
        <f t="shared" si="16"/>
        <v>313</v>
      </c>
      <c r="B316" s="559">
        <v>44572</v>
      </c>
      <c r="C316" s="555">
        <v>44562</v>
      </c>
      <c r="D316" s="545" t="s">
        <v>271</v>
      </c>
      <c r="E316" s="545" t="s">
        <v>71</v>
      </c>
      <c r="F316" s="556">
        <v>10.45</v>
      </c>
      <c r="G316" s="558" t="s">
        <v>1426</v>
      </c>
      <c r="H316" s="545" t="s">
        <v>769</v>
      </c>
      <c r="I316" s="526" t="s">
        <v>962</v>
      </c>
      <c r="J316" s="549" t="s">
        <v>963</v>
      </c>
      <c r="K316" s="549" t="s">
        <v>964</v>
      </c>
      <c r="L316" s="527" t="s">
        <v>879</v>
      </c>
      <c r="M316" s="655" t="s">
        <v>310</v>
      </c>
      <c r="N316" s="544">
        <v>44572</v>
      </c>
      <c r="O316" s="544" t="s">
        <v>400</v>
      </c>
      <c r="P316" s="268">
        <f t="shared" si="17"/>
        <v>1</v>
      </c>
      <c r="Q316" s="268">
        <f t="shared" si="18"/>
        <v>1</v>
      </c>
      <c r="R316" s="643" t="str">
        <f t="shared" si="19"/>
        <v>Gastos_Gerais</v>
      </c>
      <c r="S316" s="605" t="s">
        <v>310</v>
      </c>
      <c r="T316" s="605" t="s">
        <v>310</v>
      </c>
      <c r="U316" s="623"/>
      <c r="V316" s="623"/>
      <c r="W316" s="623"/>
    </row>
    <row r="317" spans="1:23" ht="84" x14ac:dyDescent="0.2">
      <c r="A317" s="636">
        <f t="shared" si="16"/>
        <v>314</v>
      </c>
      <c r="B317" s="559">
        <v>44572</v>
      </c>
      <c r="C317" s="555">
        <v>44531</v>
      </c>
      <c r="D317" s="545" t="s">
        <v>271</v>
      </c>
      <c r="E317" s="545" t="s">
        <v>453</v>
      </c>
      <c r="F317" s="556">
        <v>1276.8</v>
      </c>
      <c r="G317" s="558" t="s">
        <v>579</v>
      </c>
      <c r="H317" s="545" t="s">
        <v>766</v>
      </c>
      <c r="I317" s="612" t="s">
        <v>1404</v>
      </c>
      <c r="J317" s="545" t="s">
        <v>1405</v>
      </c>
      <c r="K317" s="545" t="s">
        <v>1406</v>
      </c>
      <c r="L317" s="657" t="s">
        <v>920</v>
      </c>
      <c r="M317" s="657">
        <v>1534</v>
      </c>
      <c r="N317" s="544">
        <v>44571</v>
      </c>
      <c r="O317" s="544" t="s">
        <v>400</v>
      </c>
      <c r="P317" s="268">
        <f t="shared" si="17"/>
        <v>1</v>
      </c>
      <c r="Q317" s="268">
        <f t="shared" si="18"/>
        <v>0</v>
      </c>
      <c r="R317" s="643" t="str">
        <f t="shared" si="19"/>
        <v>Gastos_Gerais</v>
      </c>
      <c r="S317" s="605" t="s">
        <v>1079</v>
      </c>
      <c r="T317" s="605">
        <v>2168</v>
      </c>
      <c r="U317" s="623"/>
      <c r="V317" s="623"/>
      <c r="W317" s="623"/>
    </row>
    <row r="318" spans="1:23" ht="180" x14ac:dyDescent="0.2">
      <c r="A318" s="636">
        <f t="shared" si="16"/>
        <v>315</v>
      </c>
      <c r="B318" s="559">
        <v>44572</v>
      </c>
      <c r="C318" s="555">
        <v>44501</v>
      </c>
      <c r="D318" s="545" t="s">
        <v>271</v>
      </c>
      <c r="E318" s="545" t="s">
        <v>456</v>
      </c>
      <c r="F318" s="556">
        <v>5400</v>
      </c>
      <c r="G318" s="569" t="s">
        <v>606</v>
      </c>
      <c r="H318" s="545" t="s">
        <v>774</v>
      </c>
      <c r="I318" s="613" t="s">
        <v>1409</v>
      </c>
      <c r="J318" s="566" t="s">
        <v>1145</v>
      </c>
      <c r="K318" s="545" t="s">
        <v>1406</v>
      </c>
      <c r="L318" s="566" t="s">
        <v>888</v>
      </c>
      <c r="M318" s="657">
        <v>2022</v>
      </c>
      <c r="N318" s="544">
        <v>44571</v>
      </c>
      <c r="O318" s="544" t="s">
        <v>400</v>
      </c>
      <c r="P318" s="268">
        <f t="shared" si="17"/>
        <v>1</v>
      </c>
      <c r="Q318" s="268">
        <f t="shared" si="18"/>
        <v>-1</v>
      </c>
      <c r="R318" s="643" t="str">
        <f t="shared" si="19"/>
        <v>Gastos_Gerais</v>
      </c>
      <c r="S318" s="605" t="s">
        <v>1079</v>
      </c>
      <c r="T318" s="605">
        <v>2485</v>
      </c>
      <c r="U318" s="623"/>
      <c r="V318" s="623"/>
      <c r="W318" s="623"/>
    </row>
    <row r="319" spans="1:23" ht="48" x14ac:dyDescent="0.2">
      <c r="A319" s="636">
        <f t="shared" si="16"/>
        <v>316</v>
      </c>
      <c r="B319" s="559">
        <v>44572</v>
      </c>
      <c r="C319" s="555">
        <v>44470</v>
      </c>
      <c r="D319" s="545" t="s">
        <v>271</v>
      </c>
      <c r="E319" s="545" t="s">
        <v>456</v>
      </c>
      <c r="F319" s="556">
        <v>3000</v>
      </c>
      <c r="G319" s="558" t="s">
        <v>591</v>
      </c>
      <c r="H319" s="545" t="s">
        <v>774</v>
      </c>
      <c r="I319" s="612" t="s">
        <v>1414</v>
      </c>
      <c r="J319" s="545" t="s">
        <v>1139</v>
      </c>
      <c r="K319" s="545" t="s">
        <v>911</v>
      </c>
      <c r="L319" s="545" t="s">
        <v>888</v>
      </c>
      <c r="M319" s="545" t="s">
        <v>929</v>
      </c>
      <c r="N319" s="544">
        <v>44571</v>
      </c>
      <c r="O319" s="544" t="s">
        <v>400</v>
      </c>
      <c r="P319" s="268">
        <f t="shared" si="17"/>
        <v>1</v>
      </c>
      <c r="Q319" s="268">
        <f t="shared" si="18"/>
        <v>-2</v>
      </c>
      <c r="R319" s="643" t="str">
        <f t="shared" si="19"/>
        <v>Gastos_Gerais</v>
      </c>
      <c r="S319" s="605" t="s">
        <v>1079</v>
      </c>
      <c r="T319" s="605">
        <v>2259</v>
      </c>
      <c r="U319" s="623"/>
      <c r="V319" s="623"/>
      <c r="W319" s="623"/>
    </row>
    <row r="320" spans="1:23" ht="60" x14ac:dyDescent="0.2">
      <c r="A320" s="636">
        <f t="shared" si="16"/>
        <v>317</v>
      </c>
      <c r="B320" s="559">
        <v>44572</v>
      </c>
      <c r="C320" s="555">
        <v>44501</v>
      </c>
      <c r="D320" s="545" t="s">
        <v>271</v>
      </c>
      <c r="E320" s="545" t="s">
        <v>456</v>
      </c>
      <c r="F320" s="556">
        <v>965</v>
      </c>
      <c r="G320" s="558" t="s">
        <v>607</v>
      </c>
      <c r="H320" s="545" t="s">
        <v>766</v>
      </c>
      <c r="I320" s="612" t="s">
        <v>1415</v>
      </c>
      <c r="J320" s="545" t="s">
        <v>1146</v>
      </c>
      <c r="K320" s="545" t="s">
        <v>911</v>
      </c>
      <c r="L320" s="545" t="s">
        <v>888</v>
      </c>
      <c r="M320" s="545" t="s">
        <v>1416</v>
      </c>
      <c r="N320" s="544">
        <v>44571</v>
      </c>
      <c r="O320" s="544" t="s">
        <v>400</v>
      </c>
      <c r="P320" s="268">
        <f t="shared" si="17"/>
        <v>1</v>
      </c>
      <c r="Q320" s="268">
        <f t="shared" si="18"/>
        <v>-1</v>
      </c>
      <c r="R320" s="643" t="str">
        <f t="shared" si="19"/>
        <v>Gastos_Gerais</v>
      </c>
      <c r="S320" s="605" t="s">
        <v>1079</v>
      </c>
      <c r="T320" s="605">
        <v>2455</v>
      </c>
      <c r="U320" s="623"/>
      <c r="V320" s="623"/>
      <c r="W320" s="623"/>
    </row>
    <row r="321" spans="1:23" ht="84" x14ac:dyDescent="0.2">
      <c r="A321" s="636">
        <f t="shared" si="16"/>
        <v>318</v>
      </c>
      <c r="B321" s="559">
        <v>44572</v>
      </c>
      <c r="C321" s="555">
        <v>44531</v>
      </c>
      <c r="D321" s="545" t="s">
        <v>271</v>
      </c>
      <c r="E321" s="545" t="s">
        <v>453</v>
      </c>
      <c r="F321" s="556">
        <v>1276.8</v>
      </c>
      <c r="G321" s="558" t="s">
        <v>584</v>
      </c>
      <c r="H321" s="545" t="s">
        <v>766</v>
      </c>
      <c r="I321" s="612" t="s">
        <v>1418</v>
      </c>
      <c r="J321" s="545" t="s">
        <v>1138</v>
      </c>
      <c r="K321" s="545" t="s">
        <v>911</v>
      </c>
      <c r="L321" s="545" t="s">
        <v>920</v>
      </c>
      <c r="M321" s="657">
        <v>1535</v>
      </c>
      <c r="N321" s="544">
        <v>44571</v>
      </c>
      <c r="O321" s="544" t="s">
        <v>400</v>
      </c>
      <c r="P321" s="268">
        <f t="shared" si="17"/>
        <v>1</v>
      </c>
      <c r="Q321" s="268">
        <f t="shared" si="18"/>
        <v>0</v>
      </c>
      <c r="R321" s="643" t="str">
        <f t="shared" si="19"/>
        <v>Gastos_Gerais</v>
      </c>
      <c r="S321" s="605" t="s">
        <v>1079</v>
      </c>
      <c r="T321" s="605">
        <v>2248</v>
      </c>
      <c r="U321" s="623"/>
      <c r="V321" s="623"/>
      <c r="W321" s="623"/>
    </row>
    <row r="322" spans="1:23" ht="72" x14ac:dyDescent="0.2">
      <c r="A322" s="636">
        <f t="shared" si="16"/>
        <v>319</v>
      </c>
      <c r="B322" s="559">
        <v>44572</v>
      </c>
      <c r="C322" s="555">
        <v>44531</v>
      </c>
      <c r="D322" s="545" t="s">
        <v>271</v>
      </c>
      <c r="E322" s="545" t="s">
        <v>456</v>
      </c>
      <c r="F322" s="556">
        <v>4440.8599999999997</v>
      </c>
      <c r="G322" s="558" t="s">
        <v>649</v>
      </c>
      <c r="H322" s="545" t="s">
        <v>873</v>
      </c>
      <c r="I322" s="612" t="s">
        <v>1421</v>
      </c>
      <c r="J322" s="545" t="s">
        <v>1160</v>
      </c>
      <c r="K322" s="545" t="s">
        <v>911</v>
      </c>
      <c r="L322" s="545" t="s">
        <v>920</v>
      </c>
      <c r="M322" s="657">
        <v>1533</v>
      </c>
      <c r="N322" s="544">
        <v>44571</v>
      </c>
      <c r="O322" s="544" t="s">
        <v>400</v>
      </c>
      <c r="P322" s="268">
        <f t="shared" si="17"/>
        <v>1</v>
      </c>
      <c r="Q322" s="268">
        <f t="shared" si="18"/>
        <v>0</v>
      </c>
      <c r="R322" s="643" t="str">
        <f t="shared" si="19"/>
        <v>Gastos_Gerais</v>
      </c>
      <c r="S322" s="605" t="s">
        <v>1079</v>
      </c>
      <c r="T322" s="605">
        <v>1826</v>
      </c>
      <c r="U322" s="623"/>
      <c r="V322" s="623"/>
      <c r="W322" s="623"/>
    </row>
    <row r="323" spans="1:23" ht="72" x14ac:dyDescent="0.2">
      <c r="A323" s="636">
        <f t="shared" ref="A323:A386" si="20">IF(B323="","",ROW()-ROW($A$3))</f>
        <v>320</v>
      </c>
      <c r="B323" s="559">
        <v>44572</v>
      </c>
      <c r="C323" s="555">
        <v>44531</v>
      </c>
      <c r="D323" s="545" t="s">
        <v>468</v>
      </c>
      <c r="E323" s="545" t="s">
        <v>468</v>
      </c>
      <c r="F323" s="597">
        <v>2125.92</v>
      </c>
      <c r="G323" s="527" t="s">
        <v>3080</v>
      </c>
      <c r="H323" s="545" t="s">
        <v>468</v>
      </c>
      <c r="I323" s="598" t="s">
        <v>3073</v>
      </c>
      <c r="J323" s="606" t="s">
        <v>3078</v>
      </c>
      <c r="K323" s="549" t="s">
        <v>911</v>
      </c>
      <c r="L323" s="527" t="s">
        <v>920</v>
      </c>
      <c r="M323" s="602">
        <v>1530</v>
      </c>
      <c r="N323" s="607">
        <v>44571</v>
      </c>
      <c r="O323" s="544" t="s">
        <v>407</v>
      </c>
      <c r="P323" s="268">
        <f t="shared" ref="P323:P386" si="21">IF(B323=0,0,IF(YEAR(B323)=$Q$1,MONTH(B323)-$P$1+1,(YEAR(B323)-$Q$1)*12-$P$1+1+MONTH(B323)))</f>
        <v>1</v>
      </c>
      <c r="Q323" s="268">
        <f t="shared" ref="Q323:Q386" si="22">IF(C323=0,0,IF(YEAR(C323)=$Q$1,MONTH(C323)-$P$1+1,(YEAR(C323)-$Q$1)*12-$P$1+1+MONTH(C323)))</f>
        <v>0</v>
      </c>
      <c r="R323" s="643" t="str">
        <f t="shared" ref="R323:R386" si="23">SUBSTITUTE(D323," ","_")</f>
        <v>Gastos_custeados_por_captação</v>
      </c>
      <c r="S323" s="605" t="s">
        <v>1081</v>
      </c>
      <c r="T323" s="605">
        <v>2312</v>
      </c>
      <c r="U323" s="623"/>
      <c r="V323" s="623"/>
      <c r="W323" s="623"/>
    </row>
    <row r="324" spans="1:23" ht="72" x14ac:dyDescent="0.2">
      <c r="A324" s="636">
        <f t="shared" si="20"/>
        <v>321</v>
      </c>
      <c r="B324" s="559">
        <v>44572</v>
      </c>
      <c r="C324" s="563">
        <v>44531</v>
      </c>
      <c r="D324" s="545" t="s">
        <v>468</v>
      </c>
      <c r="E324" s="545" t="s">
        <v>468</v>
      </c>
      <c r="F324" s="597">
        <v>3500</v>
      </c>
      <c r="G324" s="527" t="s">
        <v>3081</v>
      </c>
      <c r="H324" s="545" t="s">
        <v>468</v>
      </c>
      <c r="I324" s="598" t="s">
        <v>3074</v>
      </c>
      <c r="J324" s="606" t="s">
        <v>1185</v>
      </c>
      <c r="K324" s="549" t="s">
        <v>911</v>
      </c>
      <c r="L324" s="527" t="s">
        <v>888</v>
      </c>
      <c r="M324" s="602">
        <v>20221</v>
      </c>
      <c r="N324" s="607">
        <v>44571</v>
      </c>
      <c r="O324" s="544" t="s">
        <v>407</v>
      </c>
      <c r="P324" s="268">
        <f t="shared" si="21"/>
        <v>1</v>
      </c>
      <c r="Q324" s="268">
        <f t="shared" si="22"/>
        <v>0</v>
      </c>
      <c r="R324" s="643" t="str">
        <f t="shared" si="23"/>
        <v>Gastos_custeados_por_captação</v>
      </c>
      <c r="S324" s="605" t="s">
        <v>1079</v>
      </c>
      <c r="T324" s="605">
        <v>2521</v>
      </c>
      <c r="U324" s="623"/>
      <c r="V324" s="623"/>
      <c r="W324" s="623"/>
    </row>
    <row r="325" spans="1:23" ht="72" x14ac:dyDescent="0.2">
      <c r="A325" s="636">
        <f t="shared" si="20"/>
        <v>322</v>
      </c>
      <c r="B325" s="559">
        <v>44572</v>
      </c>
      <c r="C325" s="563">
        <v>44531</v>
      </c>
      <c r="D325" s="545" t="s">
        <v>468</v>
      </c>
      <c r="E325" s="545" t="s">
        <v>468</v>
      </c>
      <c r="F325" s="597">
        <v>7891.13</v>
      </c>
      <c r="G325" s="527" t="s">
        <v>3082</v>
      </c>
      <c r="H325" s="545" t="s">
        <v>468</v>
      </c>
      <c r="I325" s="598" t="s">
        <v>3075</v>
      </c>
      <c r="J325" s="606" t="s">
        <v>3079</v>
      </c>
      <c r="K325" s="549" t="s">
        <v>911</v>
      </c>
      <c r="L325" s="527" t="s">
        <v>888</v>
      </c>
      <c r="M325" s="602">
        <v>20221</v>
      </c>
      <c r="N325" s="607">
        <v>44571</v>
      </c>
      <c r="O325" s="544" t="s">
        <v>407</v>
      </c>
      <c r="P325" s="268">
        <f t="shared" si="21"/>
        <v>1</v>
      </c>
      <c r="Q325" s="268">
        <f t="shared" si="22"/>
        <v>0</v>
      </c>
      <c r="R325" s="643" t="str">
        <f t="shared" si="23"/>
        <v>Gastos_custeados_por_captação</v>
      </c>
      <c r="S325" s="605" t="s">
        <v>1079</v>
      </c>
      <c r="T325" s="605">
        <v>2518</v>
      </c>
      <c r="U325" s="623"/>
      <c r="V325" s="623"/>
      <c r="W325" s="623"/>
    </row>
    <row r="326" spans="1:23" ht="72" x14ac:dyDescent="0.2">
      <c r="A326" s="636">
        <f t="shared" si="20"/>
        <v>323</v>
      </c>
      <c r="B326" s="559">
        <v>44572</v>
      </c>
      <c r="C326" s="563">
        <v>44531</v>
      </c>
      <c r="D326" s="545" t="s">
        <v>468</v>
      </c>
      <c r="E326" s="545" t="s">
        <v>468</v>
      </c>
      <c r="F326" s="597">
        <v>6000</v>
      </c>
      <c r="G326" s="527" t="s">
        <v>3083</v>
      </c>
      <c r="H326" s="545" t="s">
        <v>468</v>
      </c>
      <c r="I326" s="598" t="s">
        <v>3076</v>
      </c>
      <c r="J326" s="606" t="s">
        <v>2835</v>
      </c>
      <c r="K326" s="549" t="s">
        <v>911</v>
      </c>
      <c r="L326" s="527" t="s">
        <v>888</v>
      </c>
      <c r="M326" s="602">
        <v>652</v>
      </c>
      <c r="N326" s="607">
        <v>44571</v>
      </c>
      <c r="O326" s="544" t="s">
        <v>407</v>
      </c>
      <c r="P326" s="268">
        <f t="shared" si="21"/>
        <v>1</v>
      </c>
      <c r="Q326" s="268">
        <f t="shared" si="22"/>
        <v>0</v>
      </c>
      <c r="R326" s="643" t="str">
        <f t="shared" si="23"/>
        <v>Gastos_custeados_por_captação</v>
      </c>
      <c r="S326" s="605" t="s">
        <v>1081</v>
      </c>
      <c r="T326" s="605">
        <v>2540</v>
      </c>
      <c r="U326" s="623"/>
      <c r="V326" s="623"/>
      <c r="W326" s="623"/>
    </row>
    <row r="327" spans="1:23" ht="72" x14ac:dyDescent="0.2">
      <c r="A327" s="636">
        <f t="shared" si="20"/>
        <v>324</v>
      </c>
      <c r="B327" s="559">
        <v>44572</v>
      </c>
      <c r="C327" s="563">
        <v>44531</v>
      </c>
      <c r="D327" s="545" t="s">
        <v>468</v>
      </c>
      <c r="E327" s="545" t="s">
        <v>468</v>
      </c>
      <c r="F327" s="597">
        <v>2462.5500000000002</v>
      </c>
      <c r="G327" s="527" t="s">
        <v>3084</v>
      </c>
      <c r="H327" s="545" t="s">
        <v>468</v>
      </c>
      <c r="I327" s="598" t="s">
        <v>3077</v>
      </c>
      <c r="J327" s="606" t="s">
        <v>1200</v>
      </c>
      <c r="K327" s="549" t="s">
        <v>911</v>
      </c>
      <c r="L327" s="527" t="s">
        <v>920</v>
      </c>
      <c r="M327" s="602">
        <v>1532</v>
      </c>
      <c r="N327" s="607">
        <v>44571</v>
      </c>
      <c r="O327" s="544" t="s">
        <v>407</v>
      </c>
      <c r="P327" s="268">
        <f t="shared" si="21"/>
        <v>1</v>
      </c>
      <c r="Q327" s="268">
        <f t="shared" si="22"/>
        <v>0</v>
      </c>
      <c r="R327" s="643" t="str">
        <f t="shared" si="23"/>
        <v>Gastos_custeados_por_captação</v>
      </c>
      <c r="S327" s="605" t="s">
        <v>1079</v>
      </c>
      <c r="T327" s="605">
        <v>2647</v>
      </c>
      <c r="U327" s="623"/>
      <c r="V327" s="623"/>
      <c r="W327" s="623"/>
    </row>
    <row r="328" spans="1:23" ht="96" x14ac:dyDescent="0.2">
      <c r="A328" s="636">
        <f t="shared" si="20"/>
        <v>325</v>
      </c>
      <c r="B328" s="559">
        <v>44572</v>
      </c>
      <c r="C328" s="555">
        <v>44531</v>
      </c>
      <c r="D328" s="545" t="s">
        <v>271</v>
      </c>
      <c r="E328" s="545" t="s">
        <v>92</v>
      </c>
      <c r="F328" s="556">
        <v>250</v>
      </c>
      <c r="G328" s="558" t="s">
        <v>537</v>
      </c>
      <c r="H328" s="545" t="s">
        <v>309</v>
      </c>
      <c r="I328" s="612" t="s">
        <v>1412</v>
      </c>
      <c r="J328" s="545" t="s">
        <v>1118</v>
      </c>
      <c r="K328" s="545" t="s">
        <v>911</v>
      </c>
      <c r="L328" s="545" t="s">
        <v>1413</v>
      </c>
      <c r="M328" s="657" t="s">
        <v>310</v>
      </c>
      <c r="N328" s="544">
        <v>44562</v>
      </c>
      <c r="O328" s="544" t="s">
        <v>400</v>
      </c>
      <c r="P328" s="268">
        <f t="shared" si="21"/>
        <v>1</v>
      </c>
      <c r="Q328" s="268">
        <f t="shared" si="22"/>
        <v>0</v>
      </c>
      <c r="R328" s="643" t="str">
        <f t="shared" si="23"/>
        <v>Gastos_Gerais</v>
      </c>
      <c r="S328" s="605" t="s">
        <v>1079</v>
      </c>
      <c r="T328" s="605">
        <v>1139</v>
      </c>
      <c r="U328" s="623"/>
      <c r="V328" s="623"/>
      <c r="W328" s="623"/>
    </row>
    <row r="329" spans="1:23" ht="72" x14ac:dyDescent="0.2">
      <c r="A329" s="636">
        <f t="shared" si="20"/>
        <v>326</v>
      </c>
      <c r="B329" s="559">
        <v>44572</v>
      </c>
      <c r="C329" s="563">
        <v>44531</v>
      </c>
      <c r="D329" s="545" t="s">
        <v>468</v>
      </c>
      <c r="E329" s="545" t="s">
        <v>468</v>
      </c>
      <c r="F329" s="597">
        <v>37642.06</v>
      </c>
      <c r="G329" s="527" t="s">
        <v>3085</v>
      </c>
      <c r="H329" s="545" t="s">
        <v>468</v>
      </c>
      <c r="I329" s="598" t="s">
        <v>834</v>
      </c>
      <c r="J329" s="606" t="s">
        <v>1142</v>
      </c>
      <c r="K329" s="549" t="s">
        <v>911</v>
      </c>
      <c r="L329" s="527" t="s">
        <v>888</v>
      </c>
      <c r="M329" s="602">
        <v>202175</v>
      </c>
      <c r="N329" s="607">
        <v>44545</v>
      </c>
      <c r="O329" s="544" t="s">
        <v>407</v>
      </c>
      <c r="P329" s="268">
        <f t="shared" si="21"/>
        <v>1</v>
      </c>
      <c r="Q329" s="268">
        <f t="shared" si="22"/>
        <v>0</v>
      </c>
      <c r="R329" s="643" t="str">
        <f t="shared" si="23"/>
        <v>Gastos_custeados_por_captação</v>
      </c>
      <c r="S329" s="605" t="s">
        <v>1081</v>
      </c>
      <c r="T329" s="605">
        <v>2523</v>
      </c>
      <c r="U329" s="623"/>
      <c r="V329" s="623"/>
      <c r="W329" s="623"/>
    </row>
    <row r="330" spans="1:23" ht="36" x14ac:dyDescent="0.2">
      <c r="A330" s="636">
        <f t="shared" si="20"/>
        <v>327</v>
      </c>
      <c r="B330" s="559">
        <v>44572</v>
      </c>
      <c r="C330" s="555">
        <v>44531</v>
      </c>
      <c r="D330" s="545" t="s">
        <v>271</v>
      </c>
      <c r="E330" s="545" t="s">
        <v>141</v>
      </c>
      <c r="F330" s="556">
        <v>255.2</v>
      </c>
      <c r="G330" s="569" t="s">
        <v>643</v>
      </c>
      <c r="H330" s="545" t="s">
        <v>767</v>
      </c>
      <c r="I330" s="613" t="s">
        <v>1410</v>
      </c>
      <c r="J330" s="566" t="s">
        <v>1158</v>
      </c>
      <c r="K330" s="566" t="s">
        <v>893</v>
      </c>
      <c r="L330" s="566" t="s">
        <v>888</v>
      </c>
      <c r="M330" s="657">
        <v>64873</v>
      </c>
      <c r="N330" s="544">
        <v>44544</v>
      </c>
      <c r="O330" s="544" t="s">
        <v>400</v>
      </c>
      <c r="P330" s="268">
        <f t="shared" si="21"/>
        <v>1</v>
      </c>
      <c r="Q330" s="268">
        <f t="shared" si="22"/>
        <v>0</v>
      </c>
      <c r="R330" s="643" t="str">
        <f t="shared" si="23"/>
        <v>Gastos_Gerais</v>
      </c>
      <c r="S330" s="605" t="s">
        <v>1411</v>
      </c>
      <c r="T330" s="605">
        <v>2627</v>
      </c>
      <c r="U330" s="623"/>
      <c r="V330" s="623"/>
      <c r="W330" s="623"/>
    </row>
    <row r="331" spans="1:23" ht="48" x14ac:dyDescent="0.2">
      <c r="A331" s="636">
        <f t="shared" si="20"/>
        <v>328</v>
      </c>
      <c r="B331" s="559">
        <v>44573</v>
      </c>
      <c r="C331" s="555">
        <v>44531</v>
      </c>
      <c r="D331" s="545" t="s">
        <v>271</v>
      </c>
      <c r="E331" s="545" t="s">
        <v>64</v>
      </c>
      <c r="F331" s="556">
        <v>-368.67</v>
      </c>
      <c r="G331" s="558" t="s">
        <v>1427</v>
      </c>
      <c r="H331" s="545" t="s">
        <v>309</v>
      </c>
      <c r="I331" s="612" t="s">
        <v>876</v>
      </c>
      <c r="J331" s="545" t="s">
        <v>877</v>
      </c>
      <c r="K331" s="545" t="s">
        <v>878</v>
      </c>
      <c r="L331" s="545" t="s">
        <v>879</v>
      </c>
      <c r="M331" s="545" t="s">
        <v>310</v>
      </c>
      <c r="N331" s="544">
        <v>44573</v>
      </c>
      <c r="O331" s="544" t="s">
        <v>400</v>
      </c>
      <c r="P331" s="268">
        <f t="shared" si="21"/>
        <v>1</v>
      </c>
      <c r="Q331" s="268">
        <f t="shared" si="22"/>
        <v>0</v>
      </c>
      <c r="R331" s="643" t="str">
        <f t="shared" si="23"/>
        <v>Gastos_Gerais</v>
      </c>
      <c r="S331" s="605" t="s">
        <v>310</v>
      </c>
      <c r="T331" s="605" t="s">
        <v>310</v>
      </c>
      <c r="U331" s="623"/>
      <c r="V331" s="623"/>
      <c r="W331" s="623"/>
    </row>
    <row r="332" spans="1:23" ht="48" x14ac:dyDescent="0.2">
      <c r="A332" s="636">
        <f t="shared" si="20"/>
        <v>329</v>
      </c>
      <c r="B332" s="559">
        <v>44573</v>
      </c>
      <c r="C332" s="555">
        <v>44531</v>
      </c>
      <c r="D332" s="545" t="s">
        <v>271</v>
      </c>
      <c r="E332" s="545" t="s">
        <v>163</v>
      </c>
      <c r="F332" s="556">
        <v>-67.95</v>
      </c>
      <c r="G332" s="558" t="s">
        <v>1428</v>
      </c>
      <c r="H332" s="545" t="s">
        <v>309</v>
      </c>
      <c r="I332" s="612" t="s">
        <v>876</v>
      </c>
      <c r="J332" s="545" t="s">
        <v>877</v>
      </c>
      <c r="K332" s="545" t="s">
        <v>878</v>
      </c>
      <c r="L332" s="545" t="s">
        <v>879</v>
      </c>
      <c r="M332" s="545" t="s">
        <v>310</v>
      </c>
      <c r="N332" s="544">
        <v>44573</v>
      </c>
      <c r="O332" s="544" t="s">
        <v>400</v>
      </c>
      <c r="P332" s="268">
        <f t="shared" si="21"/>
        <v>1</v>
      </c>
      <c r="Q332" s="268">
        <f t="shared" si="22"/>
        <v>0</v>
      </c>
      <c r="R332" s="643" t="str">
        <f t="shared" si="23"/>
        <v>Gastos_Gerais</v>
      </c>
      <c r="S332" s="605" t="s">
        <v>310</v>
      </c>
      <c r="T332" s="605" t="s">
        <v>310</v>
      </c>
      <c r="U332" s="623"/>
      <c r="V332" s="623"/>
      <c r="W332" s="623"/>
    </row>
    <row r="333" spans="1:23" ht="48" x14ac:dyDescent="0.2">
      <c r="A333" s="636">
        <f t="shared" si="20"/>
        <v>330</v>
      </c>
      <c r="B333" s="559">
        <v>44573</v>
      </c>
      <c r="C333" s="555">
        <v>44531</v>
      </c>
      <c r="D333" s="545" t="s">
        <v>271</v>
      </c>
      <c r="E333" s="545" t="s">
        <v>446</v>
      </c>
      <c r="F333" s="556">
        <v>3800</v>
      </c>
      <c r="G333" s="558" t="s">
        <v>632</v>
      </c>
      <c r="H333" s="545" t="s">
        <v>766</v>
      </c>
      <c r="I333" s="612" t="s">
        <v>1444</v>
      </c>
      <c r="J333" s="545" t="s">
        <v>1153</v>
      </c>
      <c r="K333" s="545" t="s">
        <v>911</v>
      </c>
      <c r="L333" s="545" t="s">
        <v>888</v>
      </c>
      <c r="M333" s="545" t="s">
        <v>929</v>
      </c>
      <c r="N333" s="544">
        <v>44573</v>
      </c>
      <c r="O333" s="544" t="s">
        <v>400</v>
      </c>
      <c r="P333" s="268">
        <f t="shared" si="21"/>
        <v>1</v>
      </c>
      <c r="Q333" s="268">
        <f t="shared" si="22"/>
        <v>0</v>
      </c>
      <c r="R333" s="643" t="str">
        <f t="shared" si="23"/>
        <v>Gastos_Gerais</v>
      </c>
      <c r="S333" s="605" t="s">
        <v>1079</v>
      </c>
      <c r="T333" s="605">
        <v>2574</v>
      </c>
      <c r="U333" s="623"/>
      <c r="V333" s="623"/>
      <c r="W333" s="623"/>
    </row>
    <row r="334" spans="1:23" ht="48" x14ac:dyDescent="0.2">
      <c r="A334" s="636">
        <f t="shared" si="20"/>
        <v>331</v>
      </c>
      <c r="B334" s="559">
        <v>44573</v>
      </c>
      <c r="C334" s="555">
        <v>44501</v>
      </c>
      <c r="D334" s="545" t="s">
        <v>271</v>
      </c>
      <c r="E334" s="545" t="s">
        <v>90</v>
      </c>
      <c r="F334" s="556">
        <v>588</v>
      </c>
      <c r="G334" s="558" t="s">
        <v>1454</v>
      </c>
      <c r="H334" s="545" t="s">
        <v>773</v>
      </c>
      <c r="I334" s="612" t="s">
        <v>1455</v>
      </c>
      <c r="J334" s="545" t="s">
        <v>1149</v>
      </c>
      <c r="K334" s="545" t="s">
        <v>911</v>
      </c>
      <c r="L334" s="545" t="s">
        <v>1450</v>
      </c>
      <c r="M334" s="545">
        <v>1538</v>
      </c>
      <c r="N334" s="544">
        <v>44573</v>
      </c>
      <c r="O334" s="544" t="s">
        <v>400</v>
      </c>
      <c r="P334" s="268">
        <f t="shared" si="21"/>
        <v>1</v>
      </c>
      <c r="Q334" s="268">
        <f t="shared" si="22"/>
        <v>-1</v>
      </c>
      <c r="R334" s="643" t="str">
        <f t="shared" si="23"/>
        <v>Gastos_Gerais</v>
      </c>
      <c r="S334" s="605" t="s">
        <v>1079</v>
      </c>
      <c r="T334" s="605">
        <v>2489</v>
      </c>
      <c r="U334" s="623"/>
      <c r="V334" s="623"/>
      <c r="W334" s="623"/>
    </row>
    <row r="335" spans="1:23" ht="24" x14ac:dyDescent="0.2">
      <c r="A335" s="636">
        <f t="shared" si="20"/>
        <v>332</v>
      </c>
      <c r="B335" s="559">
        <v>44573</v>
      </c>
      <c r="C335" s="555">
        <v>44531</v>
      </c>
      <c r="D335" s="545" t="s">
        <v>271</v>
      </c>
      <c r="E335" s="545" t="s">
        <v>90</v>
      </c>
      <c r="F335" s="556">
        <v>7349.25</v>
      </c>
      <c r="G335" s="558" t="s">
        <v>489</v>
      </c>
      <c r="H335" s="545" t="s">
        <v>309</v>
      </c>
      <c r="I335" s="612" t="s">
        <v>1458</v>
      </c>
      <c r="J335" s="545" t="s">
        <v>1459</v>
      </c>
      <c r="K335" s="545" t="s">
        <v>911</v>
      </c>
      <c r="L335" s="545" t="s">
        <v>888</v>
      </c>
      <c r="M335" s="545" t="s">
        <v>923</v>
      </c>
      <c r="N335" s="544">
        <v>44573</v>
      </c>
      <c r="O335" s="544" t="s">
        <v>400</v>
      </c>
      <c r="P335" s="268">
        <f t="shared" si="21"/>
        <v>1</v>
      </c>
      <c r="Q335" s="268">
        <f t="shared" si="22"/>
        <v>0</v>
      </c>
      <c r="R335" s="643" t="str">
        <f t="shared" si="23"/>
        <v>Gastos_Gerais</v>
      </c>
      <c r="S335" s="605" t="s">
        <v>1081</v>
      </c>
      <c r="T335" s="605">
        <v>2158</v>
      </c>
      <c r="U335" s="623"/>
      <c r="V335" s="623"/>
      <c r="W335" s="623"/>
    </row>
    <row r="336" spans="1:23" ht="36" x14ac:dyDescent="0.2">
      <c r="A336" s="636">
        <f t="shared" si="20"/>
        <v>333</v>
      </c>
      <c r="B336" s="559">
        <v>44573</v>
      </c>
      <c r="C336" s="555">
        <v>44562</v>
      </c>
      <c r="D336" s="545" t="s">
        <v>271</v>
      </c>
      <c r="E336" s="545" t="s">
        <v>71</v>
      </c>
      <c r="F336" s="556">
        <v>10.45</v>
      </c>
      <c r="G336" s="558" t="s">
        <v>1465</v>
      </c>
      <c r="H336" s="545" t="s">
        <v>766</v>
      </c>
      <c r="I336" s="526" t="s">
        <v>962</v>
      </c>
      <c r="J336" s="549" t="s">
        <v>963</v>
      </c>
      <c r="K336" s="549" t="s">
        <v>964</v>
      </c>
      <c r="L336" s="527" t="s">
        <v>879</v>
      </c>
      <c r="M336" s="655" t="s">
        <v>310</v>
      </c>
      <c r="N336" s="544">
        <v>44573</v>
      </c>
      <c r="O336" s="544" t="s">
        <v>400</v>
      </c>
      <c r="P336" s="268">
        <f t="shared" si="21"/>
        <v>1</v>
      </c>
      <c r="Q336" s="268">
        <f t="shared" si="22"/>
        <v>1</v>
      </c>
      <c r="R336" s="643" t="str">
        <f t="shared" si="23"/>
        <v>Gastos_Gerais</v>
      </c>
      <c r="S336" s="605" t="s">
        <v>310</v>
      </c>
      <c r="T336" s="605" t="s">
        <v>310</v>
      </c>
      <c r="U336" s="623"/>
      <c r="V336" s="623"/>
      <c r="W336" s="623"/>
    </row>
    <row r="337" spans="1:23" ht="36" x14ac:dyDescent="0.2">
      <c r="A337" s="636">
        <f t="shared" si="20"/>
        <v>334</v>
      </c>
      <c r="B337" s="559">
        <v>44573</v>
      </c>
      <c r="C337" s="555">
        <v>44562</v>
      </c>
      <c r="D337" s="545" t="s">
        <v>271</v>
      </c>
      <c r="E337" s="545" t="s">
        <v>71</v>
      </c>
      <c r="F337" s="556">
        <v>10.45</v>
      </c>
      <c r="G337" s="558" t="s">
        <v>1466</v>
      </c>
      <c r="H337" s="545" t="s">
        <v>766</v>
      </c>
      <c r="I337" s="526" t="s">
        <v>962</v>
      </c>
      <c r="J337" s="549" t="s">
        <v>963</v>
      </c>
      <c r="K337" s="549" t="s">
        <v>964</v>
      </c>
      <c r="L337" s="527" t="s">
        <v>879</v>
      </c>
      <c r="M337" s="655" t="s">
        <v>310</v>
      </c>
      <c r="N337" s="544">
        <v>44573</v>
      </c>
      <c r="O337" s="544" t="s">
        <v>400</v>
      </c>
      <c r="P337" s="268">
        <f t="shared" si="21"/>
        <v>1</v>
      </c>
      <c r="Q337" s="268">
        <f t="shared" si="22"/>
        <v>1</v>
      </c>
      <c r="R337" s="643" t="str">
        <f t="shared" si="23"/>
        <v>Gastos_Gerais</v>
      </c>
      <c r="S337" s="605" t="s">
        <v>310</v>
      </c>
      <c r="T337" s="605" t="s">
        <v>310</v>
      </c>
      <c r="U337" s="623"/>
      <c r="V337" s="623"/>
      <c r="W337" s="623"/>
    </row>
    <row r="338" spans="1:23" ht="48" x14ac:dyDescent="0.2">
      <c r="A338" s="636">
        <f t="shared" si="20"/>
        <v>335</v>
      </c>
      <c r="B338" s="559">
        <v>44573</v>
      </c>
      <c r="C338" s="555">
        <v>44562</v>
      </c>
      <c r="D338" s="545" t="s">
        <v>271</v>
      </c>
      <c r="E338" s="545" t="s">
        <v>71</v>
      </c>
      <c r="F338" s="556">
        <v>10.45</v>
      </c>
      <c r="G338" s="558" t="s">
        <v>1467</v>
      </c>
      <c r="H338" s="545" t="s">
        <v>773</v>
      </c>
      <c r="I338" s="526" t="s">
        <v>962</v>
      </c>
      <c r="J338" s="549" t="s">
        <v>963</v>
      </c>
      <c r="K338" s="549" t="s">
        <v>964</v>
      </c>
      <c r="L338" s="527" t="s">
        <v>879</v>
      </c>
      <c r="M338" s="655" t="s">
        <v>310</v>
      </c>
      <c r="N338" s="544">
        <v>44573</v>
      </c>
      <c r="O338" s="544" t="s">
        <v>400</v>
      </c>
      <c r="P338" s="268">
        <f t="shared" si="21"/>
        <v>1</v>
      </c>
      <c r="Q338" s="268">
        <f t="shared" si="22"/>
        <v>1</v>
      </c>
      <c r="R338" s="643" t="str">
        <f t="shared" si="23"/>
        <v>Gastos_Gerais</v>
      </c>
      <c r="S338" s="605" t="s">
        <v>310</v>
      </c>
      <c r="T338" s="605" t="s">
        <v>310</v>
      </c>
      <c r="U338" s="623"/>
      <c r="V338" s="623"/>
      <c r="W338" s="623"/>
    </row>
    <row r="339" spans="1:23" ht="48" x14ac:dyDescent="0.2">
      <c r="A339" s="636">
        <f t="shared" si="20"/>
        <v>336</v>
      </c>
      <c r="B339" s="559">
        <v>44573</v>
      </c>
      <c r="C339" s="555">
        <v>44562</v>
      </c>
      <c r="D339" s="545" t="s">
        <v>271</v>
      </c>
      <c r="E339" s="545" t="s">
        <v>71</v>
      </c>
      <c r="F339" s="556">
        <v>10.45</v>
      </c>
      <c r="G339" s="558" t="s">
        <v>1468</v>
      </c>
      <c r="H339" s="545" t="s">
        <v>773</v>
      </c>
      <c r="I339" s="526" t="s">
        <v>962</v>
      </c>
      <c r="J339" s="549" t="s">
        <v>963</v>
      </c>
      <c r="K339" s="549" t="s">
        <v>964</v>
      </c>
      <c r="L339" s="527" t="s">
        <v>879</v>
      </c>
      <c r="M339" s="655" t="s">
        <v>310</v>
      </c>
      <c r="N339" s="544">
        <v>44573</v>
      </c>
      <c r="O339" s="544" t="s">
        <v>400</v>
      </c>
      <c r="P339" s="268">
        <f t="shared" si="21"/>
        <v>1</v>
      </c>
      <c r="Q339" s="268">
        <f t="shared" si="22"/>
        <v>1</v>
      </c>
      <c r="R339" s="643" t="str">
        <f t="shared" si="23"/>
        <v>Gastos_Gerais</v>
      </c>
      <c r="S339" s="605" t="s">
        <v>310</v>
      </c>
      <c r="T339" s="605" t="s">
        <v>310</v>
      </c>
      <c r="U339" s="623"/>
      <c r="V339" s="623"/>
      <c r="W339" s="623"/>
    </row>
    <row r="340" spans="1:23" ht="48" x14ac:dyDescent="0.2">
      <c r="A340" s="636">
        <f t="shared" si="20"/>
        <v>337</v>
      </c>
      <c r="B340" s="559">
        <v>44573</v>
      </c>
      <c r="C340" s="555">
        <v>44562</v>
      </c>
      <c r="D340" s="545" t="s">
        <v>271</v>
      </c>
      <c r="E340" s="545" t="s">
        <v>71</v>
      </c>
      <c r="F340" s="556">
        <v>10.45</v>
      </c>
      <c r="G340" s="558" t="s">
        <v>1469</v>
      </c>
      <c r="H340" s="545" t="s">
        <v>773</v>
      </c>
      <c r="I340" s="526" t="s">
        <v>962</v>
      </c>
      <c r="J340" s="549" t="s">
        <v>963</v>
      </c>
      <c r="K340" s="549" t="s">
        <v>964</v>
      </c>
      <c r="L340" s="527" t="s">
        <v>879</v>
      </c>
      <c r="M340" s="655" t="s">
        <v>310</v>
      </c>
      <c r="N340" s="544">
        <v>44573</v>
      </c>
      <c r="O340" s="544" t="s">
        <v>400</v>
      </c>
      <c r="P340" s="268">
        <f t="shared" si="21"/>
        <v>1</v>
      </c>
      <c r="Q340" s="268">
        <f t="shared" si="22"/>
        <v>1</v>
      </c>
      <c r="R340" s="643" t="str">
        <f t="shared" si="23"/>
        <v>Gastos_Gerais</v>
      </c>
      <c r="S340" s="605" t="s">
        <v>310</v>
      </c>
      <c r="T340" s="605" t="s">
        <v>310</v>
      </c>
      <c r="U340" s="623"/>
      <c r="V340" s="623"/>
      <c r="W340" s="623"/>
    </row>
    <row r="341" spans="1:23" ht="36" x14ac:dyDescent="0.2">
      <c r="A341" s="636">
        <f t="shared" si="20"/>
        <v>338</v>
      </c>
      <c r="B341" s="559">
        <v>44573</v>
      </c>
      <c r="C341" s="555">
        <v>44562</v>
      </c>
      <c r="D341" s="545" t="s">
        <v>271</v>
      </c>
      <c r="E341" s="545" t="s">
        <v>71</v>
      </c>
      <c r="F341" s="556">
        <v>10.45</v>
      </c>
      <c r="G341" s="558" t="s">
        <v>1470</v>
      </c>
      <c r="H341" s="545" t="s">
        <v>309</v>
      </c>
      <c r="I341" s="526" t="s">
        <v>962</v>
      </c>
      <c r="J341" s="549" t="s">
        <v>963</v>
      </c>
      <c r="K341" s="549" t="s">
        <v>964</v>
      </c>
      <c r="L341" s="527" t="s">
        <v>879</v>
      </c>
      <c r="M341" s="655" t="s">
        <v>310</v>
      </c>
      <c r="N341" s="544">
        <v>44573</v>
      </c>
      <c r="O341" s="544" t="s">
        <v>400</v>
      </c>
      <c r="P341" s="268">
        <f t="shared" si="21"/>
        <v>1</v>
      </c>
      <c r="Q341" s="268">
        <f t="shared" si="22"/>
        <v>1</v>
      </c>
      <c r="R341" s="643" t="str">
        <f t="shared" si="23"/>
        <v>Gastos_Gerais</v>
      </c>
      <c r="S341" s="605" t="s">
        <v>310</v>
      </c>
      <c r="T341" s="605" t="s">
        <v>310</v>
      </c>
      <c r="U341" s="623"/>
      <c r="V341" s="623"/>
      <c r="W341" s="623"/>
    </row>
    <row r="342" spans="1:23" ht="36" x14ac:dyDescent="0.2">
      <c r="A342" s="636">
        <f t="shared" si="20"/>
        <v>339</v>
      </c>
      <c r="B342" s="559">
        <v>44573</v>
      </c>
      <c r="C342" s="555">
        <v>44562</v>
      </c>
      <c r="D342" s="545" t="s">
        <v>271</v>
      </c>
      <c r="E342" s="545" t="s">
        <v>71</v>
      </c>
      <c r="F342" s="556">
        <v>10.45</v>
      </c>
      <c r="G342" s="558" t="s">
        <v>978</v>
      </c>
      <c r="H342" s="545" t="s">
        <v>771</v>
      </c>
      <c r="I342" s="526" t="s">
        <v>962</v>
      </c>
      <c r="J342" s="549" t="s">
        <v>963</v>
      </c>
      <c r="K342" s="549" t="s">
        <v>964</v>
      </c>
      <c r="L342" s="527" t="s">
        <v>879</v>
      </c>
      <c r="M342" s="655" t="s">
        <v>310</v>
      </c>
      <c r="N342" s="544">
        <v>44573</v>
      </c>
      <c r="O342" s="544" t="s">
        <v>400</v>
      </c>
      <c r="P342" s="268">
        <f t="shared" si="21"/>
        <v>1</v>
      </c>
      <c r="Q342" s="268">
        <f t="shared" si="22"/>
        <v>1</v>
      </c>
      <c r="R342" s="643" t="str">
        <f t="shared" si="23"/>
        <v>Gastos_Gerais</v>
      </c>
      <c r="S342" s="605" t="s">
        <v>310</v>
      </c>
      <c r="T342" s="605" t="s">
        <v>310</v>
      </c>
      <c r="U342" s="623"/>
      <c r="V342" s="623"/>
      <c r="W342" s="623"/>
    </row>
    <row r="343" spans="1:23" ht="72" x14ac:dyDescent="0.2">
      <c r="A343" s="636">
        <f t="shared" si="20"/>
        <v>340</v>
      </c>
      <c r="B343" s="559">
        <v>44573</v>
      </c>
      <c r="C343" s="555">
        <v>44562</v>
      </c>
      <c r="D343" s="545" t="s">
        <v>271</v>
      </c>
      <c r="E343" s="545" t="s">
        <v>297</v>
      </c>
      <c r="F343" s="556">
        <v>3835.45</v>
      </c>
      <c r="G343" s="558" t="s">
        <v>728</v>
      </c>
      <c r="H343" s="545" t="s">
        <v>766</v>
      </c>
      <c r="I343" s="612" t="s">
        <v>1441</v>
      </c>
      <c r="J343" s="545" t="s">
        <v>1234</v>
      </c>
      <c r="K343" s="545" t="s">
        <v>911</v>
      </c>
      <c r="L343" s="545" t="s">
        <v>888</v>
      </c>
      <c r="M343" s="545" t="s">
        <v>1442</v>
      </c>
      <c r="N343" s="544">
        <v>44572</v>
      </c>
      <c r="O343" s="544" t="s">
        <v>400</v>
      </c>
      <c r="P343" s="268">
        <f t="shared" si="21"/>
        <v>1</v>
      </c>
      <c r="Q343" s="268">
        <f t="shared" si="22"/>
        <v>1</v>
      </c>
      <c r="R343" s="643" t="str">
        <f t="shared" si="23"/>
        <v>Gastos_Gerais</v>
      </c>
      <c r="S343" s="605" t="s">
        <v>1081</v>
      </c>
      <c r="T343" s="605">
        <v>2718</v>
      </c>
      <c r="U343" s="623"/>
      <c r="V343" s="623"/>
      <c r="W343" s="623"/>
    </row>
    <row r="344" spans="1:23" ht="60" x14ac:dyDescent="0.2">
      <c r="A344" s="636">
        <f t="shared" si="20"/>
        <v>341</v>
      </c>
      <c r="B344" s="559">
        <v>44573</v>
      </c>
      <c r="C344" s="555">
        <v>44531</v>
      </c>
      <c r="D344" s="545" t="s">
        <v>271</v>
      </c>
      <c r="E344" s="545" t="s">
        <v>453</v>
      </c>
      <c r="F344" s="556">
        <v>2150</v>
      </c>
      <c r="G344" s="558" t="s">
        <v>1446</v>
      </c>
      <c r="H344" s="545" t="s">
        <v>773</v>
      </c>
      <c r="I344" s="612" t="s">
        <v>1447</v>
      </c>
      <c r="J344" s="545" t="s">
        <v>1155</v>
      </c>
      <c r="K344" s="545" t="s">
        <v>911</v>
      </c>
      <c r="L344" s="545" t="s">
        <v>888</v>
      </c>
      <c r="M344" s="545" t="s">
        <v>923</v>
      </c>
      <c r="N344" s="544">
        <v>44572</v>
      </c>
      <c r="O344" s="544" t="s">
        <v>400</v>
      </c>
      <c r="P344" s="268">
        <f t="shared" si="21"/>
        <v>1</v>
      </c>
      <c r="Q344" s="268">
        <f t="shared" si="22"/>
        <v>0</v>
      </c>
      <c r="R344" s="643" t="str">
        <f t="shared" si="23"/>
        <v>Gastos_Gerais</v>
      </c>
      <c r="S344" s="605" t="s">
        <v>1079</v>
      </c>
      <c r="T344" s="605">
        <v>2549</v>
      </c>
      <c r="U344" s="623"/>
      <c r="V344" s="623"/>
      <c r="W344" s="623"/>
    </row>
    <row r="345" spans="1:23" ht="144" x14ac:dyDescent="0.2">
      <c r="A345" s="636">
        <f t="shared" si="20"/>
        <v>342</v>
      </c>
      <c r="B345" s="559">
        <v>44573</v>
      </c>
      <c r="C345" s="555">
        <v>44531</v>
      </c>
      <c r="D345" s="545" t="s">
        <v>271</v>
      </c>
      <c r="E345" s="545" t="s">
        <v>453</v>
      </c>
      <c r="F345" s="556">
        <v>1998.6</v>
      </c>
      <c r="G345" s="558" t="s">
        <v>1448</v>
      </c>
      <c r="H345" s="545" t="s">
        <v>773</v>
      </c>
      <c r="I345" s="612" t="s">
        <v>1449</v>
      </c>
      <c r="J345" s="545" t="s">
        <v>1151</v>
      </c>
      <c r="K345" s="545" t="s">
        <v>911</v>
      </c>
      <c r="L345" s="545" t="s">
        <v>1450</v>
      </c>
      <c r="M345" s="545">
        <v>1537</v>
      </c>
      <c r="N345" s="544">
        <v>44572</v>
      </c>
      <c r="O345" s="544" t="s">
        <v>400</v>
      </c>
      <c r="P345" s="268">
        <f t="shared" si="21"/>
        <v>1</v>
      </c>
      <c r="Q345" s="268">
        <f t="shared" si="22"/>
        <v>0</v>
      </c>
      <c r="R345" s="643" t="str">
        <f t="shared" si="23"/>
        <v>Gastos_Gerais</v>
      </c>
      <c r="S345" s="605" t="s">
        <v>1079</v>
      </c>
      <c r="T345" s="605">
        <v>2539</v>
      </c>
      <c r="U345" s="623"/>
      <c r="V345" s="623"/>
      <c r="W345" s="623"/>
    </row>
    <row r="346" spans="1:23" ht="72" x14ac:dyDescent="0.2">
      <c r="A346" s="636">
        <f t="shared" si="20"/>
        <v>343</v>
      </c>
      <c r="B346" s="559">
        <v>44573</v>
      </c>
      <c r="C346" s="563">
        <v>44531</v>
      </c>
      <c r="D346" s="545" t="s">
        <v>468</v>
      </c>
      <c r="E346" s="545" t="s">
        <v>468</v>
      </c>
      <c r="F346" s="597">
        <v>6077.96</v>
      </c>
      <c r="G346" s="527" t="s">
        <v>3032</v>
      </c>
      <c r="H346" s="545" t="s">
        <v>468</v>
      </c>
      <c r="I346" s="598" t="s">
        <v>3087</v>
      </c>
      <c r="J346" s="606" t="s">
        <v>1186</v>
      </c>
      <c r="K346" s="549" t="s">
        <v>911</v>
      </c>
      <c r="L346" s="527" t="s">
        <v>888</v>
      </c>
      <c r="M346" s="602">
        <v>20222</v>
      </c>
      <c r="N346" s="607">
        <v>44571</v>
      </c>
      <c r="O346" s="544" t="s">
        <v>407</v>
      </c>
      <c r="P346" s="268">
        <f t="shared" si="21"/>
        <v>1</v>
      </c>
      <c r="Q346" s="268">
        <f t="shared" si="22"/>
        <v>0</v>
      </c>
      <c r="R346" s="643" t="str">
        <f t="shared" si="23"/>
        <v>Gastos_custeados_por_captação</v>
      </c>
      <c r="S346" s="605" t="s">
        <v>1079</v>
      </c>
      <c r="T346" s="605">
        <v>2525</v>
      </c>
      <c r="U346" s="623"/>
      <c r="V346" s="623"/>
      <c r="W346" s="623"/>
    </row>
    <row r="347" spans="1:23" ht="72" x14ac:dyDescent="0.2">
      <c r="A347" s="636">
        <f t="shared" si="20"/>
        <v>344</v>
      </c>
      <c r="B347" s="559">
        <v>44573</v>
      </c>
      <c r="C347" s="563">
        <v>44531</v>
      </c>
      <c r="D347" s="545" t="s">
        <v>468</v>
      </c>
      <c r="E347" s="545" t="s">
        <v>468</v>
      </c>
      <c r="F347" s="597">
        <v>9000</v>
      </c>
      <c r="G347" s="527" t="s">
        <v>3094</v>
      </c>
      <c r="H347" s="545" t="s">
        <v>468</v>
      </c>
      <c r="I347" s="598" t="s">
        <v>3088</v>
      </c>
      <c r="J347" s="606" t="s">
        <v>1191</v>
      </c>
      <c r="K347" s="549" t="s">
        <v>911</v>
      </c>
      <c r="L347" s="527" t="s">
        <v>888</v>
      </c>
      <c r="M347" s="602">
        <v>6</v>
      </c>
      <c r="N347" s="607">
        <v>44571</v>
      </c>
      <c r="O347" s="544" t="s">
        <v>407</v>
      </c>
      <c r="P347" s="268">
        <f t="shared" si="21"/>
        <v>1</v>
      </c>
      <c r="Q347" s="268">
        <f t="shared" si="22"/>
        <v>0</v>
      </c>
      <c r="R347" s="643" t="str">
        <f t="shared" si="23"/>
        <v>Gastos_custeados_por_captação</v>
      </c>
      <c r="S347" s="605" t="s">
        <v>1079</v>
      </c>
      <c r="T347" s="605">
        <v>2492</v>
      </c>
      <c r="U347" s="623"/>
      <c r="V347" s="623"/>
      <c r="W347" s="623"/>
    </row>
    <row r="348" spans="1:23" ht="72" x14ac:dyDescent="0.2">
      <c r="A348" s="636">
        <f t="shared" si="20"/>
        <v>345</v>
      </c>
      <c r="B348" s="559">
        <v>44573</v>
      </c>
      <c r="C348" s="563">
        <v>44531</v>
      </c>
      <c r="D348" s="545" t="s">
        <v>468</v>
      </c>
      <c r="E348" s="545" t="s">
        <v>468</v>
      </c>
      <c r="F348" s="597">
        <v>8819.1</v>
      </c>
      <c r="G348" s="527" t="s">
        <v>3094</v>
      </c>
      <c r="H348" s="545" t="s">
        <v>468</v>
      </c>
      <c r="I348" s="598" t="s">
        <v>3089</v>
      </c>
      <c r="J348" s="606" t="s">
        <v>3091</v>
      </c>
      <c r="K348" s="549" t="s">
        <v>911</v>
      </c>
      <c r="L348" s="527" t="s">
        <v>888</v>
      </c>
      <c r="M348" s="602" t="s">
        <v>3092</v>
      </c>
      <c r="N348" s="607">
        <v>44571</v>
      </c>
      <c r="O348" s="544" t="s">
        <v>407</v>
      </c>
      <c r="P348" s="268">
        <f t="shared" si="21"/>
        <v>1</v>
      </c>
      <c r="Q348" s="268">
        <f t="shared" si="22"/>
        <v>0</v>
      </c>
      <c r="R348" s="643" t="str">
        <f t="shared" si="23"/>
        <v>Gastos_custeados_por_captação</v>
      </c>
      <c r="S348" s="605" t="s">
        <v>1079</v>
      </c>
      <c r="T348" s="605">
        <v>2500</v>
      </c>
      <c r="U348" s="623"/>
      <c r="V348" s="623"/>
      <c r="W348" s="623"/>
    </row>
    <row r="349" spans="1:23" ht="36" x14ac:dyDescent="0.2">
      <c r="A349" s="636">
        <f t="shared" si="20"/>
        <v>346</v>
      </c>
      <c r="B349" s="559">
        <v>44573</v>
      </c>
      <c r="C349" s="555">
        <v>44531</v>
      </c>
      <c r="D349" s="545" t="s">
        <v>271</v>
      </c>
      <c r="E349" s="545" t="s">
        <v>64</v>
      </c>
      <c r="F349" s="556">
        <v>497.19</v>
      </c>
      <c r="G349" s="558" t="s">
        <v>1437</v>
      </c>
      <c r="H349" s="545" t="s">
        <v>309</v>
      </c>
      <c r="I349" s="612" t="s">
        <v>1438</v>
      </c>
      <c r="J349" s="545" t="s">
        <v>1439</v>
      </c>
      <c r="K349" s="545" t="s">
        <v>893</v>
      </c>
      <c r="L349" s="545" t="s">
        <v>888</v>
      </c>
      <c r="M349" s="545" t="s">
        <v>1440</v>
      </c>
      <c r="N349" s="544">
        <v>44568</v>
      </c>
      <c r="O349" s="544" t="s">
        <v>400</v>
      </c>
      <c r="P349" s="268">
        <f t="shared" si="21"/>
        <v>1</v>
      </c>
      <c r="Q349" s="268">
        <f t="shared" si="22"/>
        <v>0</v>
      </c>
      <c r="R349" s="643" t="str">
        <f t="shared" si="23"/>
        <v>Gastos_Gerais</v>
      </c>
      <c r="S349" s="605" t="s">
        <v>310</v>
      </c>
      <c r="T349" s="605" t="s">
        <v>310</v>
      </c>
      <c r="U349" s="623"/>
      <c r="V349" s="623"/>
      <c r="W349" s="623"/>
    </row>
    <row r="350" spans="1:23" ht="72" x14ac:dyDescent="0.2">
      <c r="A350" s="636">
        <f t="shared" si="20"/>
        <v>347</v>
      </c>
      <c r="B350" s="559">
        <v>44573</v>
      </c>
      <c r="C350" s="563">
        <v>44531</v>
      </c>
      <c r="D350" s="545" t="s">
        <v>468</v>
      </c>
      <c r="E350" s="545" t="s">
        <v>468</v>
      </c>
      <c r="F350" s="597">
        <v>11748</v>
      </c>
      <c r="G350" s="527" t="s">
        <v>3093</v>
      </c>
      <c r="H350" s="545" t="s">
        <v>468</v>
      </c>
      <c r="I350" s="598" t="s">
        <v>3086</v>
      </c>
      <c r="J350" s="606" t="s">
        <v>3090</v>
      </c>
      <c r="K350" s="549" t="s">
        <v>911</v>
      </c>
      <c r="L350" s="527" t="s">
        <v>888</v>
      </c>
      <c r="M350" s="602">
        <v>20221</v>
      </c>
      <c r="N350" s="607">
        <v>44566</v>
      </c>
      <c r="O350" s="544" t="s">
        <v>407</v>
      </c>
      <c r="P350" s="268">
        <f t="shared" si="21"/>
        <v>1</v>
      </c>
      <c r="Q350" s="268">
        <f t="shared" si="22"/>
        <v>0</v>
      </c>
      <c r="R350" s="643" t="str">
        <f t="shared" si="23"/>
        <v>Gastos_custeados_por_captação</v>
      </c>
      <c r="S350" s="605" t="s">
        <v>1079</v>
      </c>
      <c r="T350" s="605">
        <v>2308</v>
      </c>
      <c r="U350" s="623"/>
      <c r="V350" s="623"/>
      <c r="W350" s="623"/>
    </row>
    <row r="351" spans="1:23" ht="48" x14ac:dyDescent="0.2">
      <c r="A351" s="636">
        <f t="shared" si="20"/>
        <v>348</v>
      </c>
      <c r="B351" s="559">
        <v>44573</v>
      </c>
      <c r="C351" s="555">
        <v>44501</v>
      </c>
      <c r="D351" s="545" t="s">
        <v>271</v>
      </c>
      <c r="E351" s="545" t="s">
        <v>453</v>
      </c>
      <c r="F351" s="556">
        <v>2316.1799999999998</v>
      </c>
      <c r="G351" s="558" t="s">
        <v>611</v>
      </c>
      <c r="H351" s="545" t="s">
        <v>771</v>
      </c>
      <c r="I351" s="612" t="s">
        <v>1461</v>
      </c>
      <c r="J351" s="545" t="s">
        <v>1148</v>
      </c>
      <c r="K351" s="545" t="s">
        <v>1462</v>
      </c>
      <c r="L351" s="545" t="s">
        <v>920</v>
      </c>
      <c r="M351" s="545">
        <v>1520</v>
      </c>
      <c r="N351" s="544">
        <v>44565</v>
      </c>
      <c r="O351" s="544" t="s">
        <v>400</v>
      </c>
      <c r="P351" s="268">
        <f t="shared" si="21"/>
        <v>1</v>
      </c>
      <c r="Q351" s="268">
        <f t="shared" si="22"/>
        <v>-1</v>
      </c>
      <c r="R351" s="643" t="str">
        <f t="shared" si="23"/>
        <v>Gastos_Gerais</v>
      </c>
      <c r="S351" s="605" t="s">
        <v>1079</v>
      </c>
      <c r="T351" s="605">
        <v>2504</v>
      </c>
      <c r="U351" s="623"/>
      <c r="V351" s="623"/>
      <c r="W351" s="623"/>
    </row>
    <row r="352" spans="1:23" ht="24" x14ac:dyDescent="0.2">
      <c r="A352" s="636">
        <f t="shared" si="20"/>
        <v>349</v>
      </c>
      <c r="B352" s="559">
        <v>44573</v>
      </c>
      <c r="C352" s="555">
        <v>44531</v>
      </c>
      <c r="D352" s="545" t="s">
        <v>271</v>
      </c>
      <c r="E352" s="545" t="s">
        <v>163</v>
      </c>
      <c r="F352" s="556">
        <v>257.29000000000002</v>
      </c>
      <c r="G352" s="558" t="s">
        <v>502</v>
      </c>
      <c r="H352" s="545" t="s">
        <v>309</v>
      </c>
      <c r="I352" s="612" t="s">
        <v>787</v>
      </c>
      <c r="J352" s="545" t="s">
        <v>1431</v>
      </c>
      <c r="K352" s="545" t="s">
        <v>1432</v>
      </c>
      <c r="L352" s="545" t="s">
        <v>888</v>
      </c>
      <c r="M352" s="568" t="s">
        <v>1433</v>
      </c>
      <c r="N352" s="544">
        <v>44549</v>
      </c>
      <c r="O352" s="544" t="s">
        <v>400</v>
      </c>
      <c r="P352" s="268">
        <f t="shared" si="21"/>
        <v>1</v>
      </c>
      <c r="Q352" s="268">
        <f t="shared" si="22"/>
        <v>0</v>
      </c>
      <c r="R352" s="643" t="str">
        <f t="shared" si="23"/>
        <v>Gastos_Gerais</v>
      </c>
      <c r="S352" s="605" t="s">
        <v>310</v>
      </c>
      <c r="T352" s="605" t="s">
        <v>310</v>
      </c>
      <c r="U352" s="623"/>
      <c r="V352" s="623"/>
      <c r="W352" s="623"/>
    </row>
    <row r="353" spans="1:23" ht="108" x14ac:dyDescent="0.2">
      <c r="A353" s="636">
        <f t="shared" si="20"/>
        <v>350</v>
      </c>
      <c r="B353" s="559">
        <v>44573</v>
      </c>
      <c r="C353" s="555">
        <v>44501</v>
      </c>
      <c r="D353" s="545" t="s">
        <v>271</v>
      </c>
      <c r="E353" s="545" t="s">
        <v>456</v>
      </c>
      <c r="F353" s="556">
        <v>785.84</v>
      </c>
      <c r="G353" s="558" t="s">
        <v>619</v>
      </c>
      <c r="H353" s="545" t="s">
        <v>767</v>
      </c>
      <c r="I353" s="612" t="s">
        <v>891</v>
      </c>
      <c r="J353" s="545" t="s">
        <v>1429</v>
      </c>
      <c r="K353" s="545" t="s">
        <v>893</v>
      </c>
      <c r="L353" s="566" t="s">
        <v>888</v>
      </c>
      <c r="M353" s="568" t="s">
        <v>1430</v>
      </c>
      <c r="N353" s="544">
        <v>44545</v>
      </c>
      <c r="O353" s="544" t="s">
        <v>400</v>
      </c>
      <c r="P353" s="268">
        <f t="shared" si="21"/>
        <v>1</v>
      </c>
      <c r="Q353" s="268">
        <f t="shared" si="22"/>
        <v>-1</v>
      </c>
      <c r="R353" s="643" t="str">
        <f t="shared" si="23"/>
        <v>Gastos_Gerais</v>
      </c>
      <c r="S353" s="605" t="s">
        <v>1411</v>
      </c>
      <c r="T353" s="605">
        <v>2513</v>
      </c>
      <c r="U353" s="623"/>
      <c r="V353" s="623"/>
      <c r="W353" s="623"/>
    </row>
    <row r="354" spans="1:23" ht="48" x14ac:dyDescent="0.2">
      <c r="A354" s="636">
        <f t="shared" si="20"/>
        <v>351</v>
      </c>
      <c r="B354" s="559">
        <v>44573</v>
      </c>
      <c r="C354" s="555">
        <v>44501</v>
      </c>
      <c r="D354" s="545" t="s">
        <v>468</v>
      </c>
      <c r="E354" s="545" t="s">
        <v>468</v>
      </c>
      <c r="F354" s="556">
        <v>1500</v>
      </c>
      <c r="G354" s="558" t="s">
        <v>2673</v>
      </c>
      <c r="H354" s="545" t="s">
        <v>468</v>
      </c>
      <c r="I354" s="526" t="s">
        <v>2672</v>
      </c>
      <c r="J354" s="549" t="s">
        <v>2674</v>
      </c>
      <c r="K354" s="549" t="s">
        <v>911</v>
      </c>
      <c r="L354" s="527" t="s">
        <v>888</v>
      </c>
      <c r="M354" s="655">
        <v>229813</v>
      </c>
      <c r="N354" s="544">
        <v>44544</v>
      </c>
      <c r="O354" s="544" t="s">
        <v>408</v>
      </c>
      <c r="P354" s="268">
        <f t="shared" si="21"/>
        <v>1</v>
      </c>
      <c r="Q354" s="268">
        <f t="shared" si="22"/>
        <v>-1</v>
      </c>
      <c r="R354" s="643" t="str">
        <f t="shared" si="23"/>
        <v>Gastos_custeados_por_captação</v>
      </c>
      <c r="S354" s="605" t="s">
        <v>1081</v>
      </c>
      <c r="T354" s="605">
        <v>2456</v>
      </c>
      <c r="U354" s="623"/>
      <c r="V354" s="623"/>
      <c r="W354" s="623"/>
    </row>
    <row r="355" spans="1:23" ht="36" x14ac:dyDescent="0.2">
      <c r="A355" s="636">
        <f t="shared" si="20"/>
        <v>352</v>
      </c>
      <c r="B355" s="559">
        <v>44574</v>
      </c>
      <c r="C355" s="555">
        <v>44562</v>
      </c>
      <c r="D355" s="545" t="s">
        <v>182</v>
      </c>
      <c r="E355" s="545" t="s">
        <v>287</v>
      </c>
      <c r="F355" s="556">
        <v>3193.78</v>
      </c>
      <c r="G355" s="558" t="s">
        <v>1471</v>
      </c>
      <c r="H355" s="545" t="s">
        <v>310</v>
      </c>
      <c r="I355" s="612" t="s">
        <v>1022</v>
      </c>
      <c r="J355" s="545" t="s">
        <v>1023</v>
      </c>
      <c r="K355" s="545" t="s">
        <v>887</v>
      </c>
      <c r="L355" s="545" t="s">
        <v>1006</v>
      </c>
      <c r="M355" s="545" t="s">
        <v>310</v>
      </c>
      <c r="N355" s="544">
        <v>44574</v>
      </c>
      <c r="O355" s="544" t="s">
        <v>400</v>
      </c>
      <c r="P355" s="268">
        <f t="shared" si="21"/>
        <v>1</v>
      </c>
      <c r="Q355" s="268">
        <f t="shared" si="22"/>
        <v>1</v>
      </c>
      <c r="R355" s="643" t="str">
        <f t="shared" si="23"/>
        <v>Gastos_com_Pessoal</v>
      </c>
      <c r="S355" s="605" t="s">
        <v>310</v>
      </c>
      <c r="T355" s="605" t="s">
        <v>310</v>
      </c>
      <c r="U355" s="623"/>
      <c r="V355" s="623"/>
      <c r="W355" s="623"/>
    </row>
    <row r="356" spans="1:23" ht="84" x14ac:dyDescent="0.2">
      <c r="A356" s="636">
        <f t="shared" si="20"/>
        <v>353</v>
      </c>
      <c r="B356" s="559">
        <v>44574</v>
      </c>
      <c r="C356" s="555">
        <v>44531</v>
      </c>
      <c r="D356" s="545" t="s">
        <v>271</v>
      </c>
      <c r="E356" s="545" t="s">
        <v>457</v>
      </c>
      <c r="F356" s="556">
        <v>1000</v>
      </c>
      <c r="G356" s="558" t="s">
        <v>646</v>
      </c>
      <c r="H356" s="545" t="s">
        <v>767</v>
      </c>
      <c r="I356" s="612" t="s">
        <v>1474</v>
      </c>
      <c r="J356" s="545" t="s">
        <v>1159</v>
      </c>
      <c r="K356" s="545" t="s">
        <v>911</v>
      </c>
      <c r="L356" s="545" t="s">
        <v>888</v>
      </c>
      <c r="M356" s="545" t="s">
        <v>923</v>
      </c>
      <c r="N356" s="544">
        <v>44574</v>
      </c>
      <c r="O356" s="544" t="s">
        <v>400</v>
      </c>
      <c r="P356" s="268">
        <f t="shared" si="21"/>
        <v>1</v>
      </c>
      <c r="Q356" s="268">
        <f t="shared" si="22"/>
        <v>0</v>
      </c>
      <c r="R356" s="643" t="str">
        <f t="shared" si="23"/>
        <v>Gastos_Gerais</v>
      </c>
      <c r="S356" s="605" t="s">
        <v>1079</v>
      </c>
      <c r="T356" s="605">
        <v>2614</v>
      </c>
      <c r="U356" s="623"/>
      <c r="V356" s="623"/>
      <c r="W356" s="623"/>
    </row>
    <row r="357" spans="1:23" ht="36" x14ac:dyDescent="0.2">
      <c r="A357" s="636">
        <f t="shared" si="20"/>
        <v>354</v>
      </c>
      <c r="B357" s="559">
        <v>44574</v>
      </c>
      <c r="C357" s="555">
        <v>44562</v>
      </c>
      <c r="D357" s="545" t="s">
        <v>271</v>
      </c>
      <c r="E357" s="545" t="s">
        <v>71</v>
      </c>
      <c r="F357" s="556">
        <v>10.45</v>
      </c>
      <c r="G357" s="558" t="s">
        <v>1475</v>
      </c>
      <c r="H357" s="545" t="s">
        <v>767</v>
      </c>
      <c r="I357" s="526" t="s">
        <v>962</v>
      </c>
      <c r="J357" s="549" t="s">
        <v>963</v>
      </c>
      <c r="K357" s="549" t="s">
        <v>964</v>
      </c>
      <c r="L357" s="527" t="s">
        <v>879</v>
      </c>
      <c r="M357" s="655" t="s">
        <v>310</v>
      </c>
      <c r="N357" s="544">
        <v>44574</v>
      </c>
      <c r="O357" s="544" t="s">
        <v>400</v>
      </c>
      <c r="P357" s="268">
        <f t="shared" si="21"/>
        <v>1</v>
      </c>
      <c r="Q357" s="268">
        <f t="shared" si="22"/>
        <v>1</v>
      </c>
      <c r="R357" s="643" t="str">
        <f t="shared" si="23"/>
        <v>Gastos_Gerais</v>
      </c>
      <c r="S357" s="605" t="s">
        <v>310</v>
      </c>
      <c r="T357" s="605" t="s">
        <v>310</v>
      </c>
      <c r="U357" s="623"/>
      <c r="V357" s="623"/>
      <c r="W357" s="623"/>
    </row>
    <row r="358" spans="1:23" ht="36" x14ac:dyDescent="0.2">
      <c r="A358" s="636">
        <f t="shared" si="20"/>
        <v>355</v>
      </c>
      <c r="B358" s="559">
        <v>44574</v>
      </c>
      <c r="C358" s="555">
        <v>44562</v>
      </c>
      <c r="D358" s="545" t="s">
        <v>468</v>
      </c>
      <c r="E358" s="545" t="s">
        <v>468</v>
      </c>
      <c r="F358" s="556">
        <v>153</v>
      </c>
      <c r="G358" s="558" t="s">
        <v>961</v>
      </c>
      <c r="H358" s="545" t="s">
        <v>468</v>
      </c>
      <c r="I358" s="526" t="s">
        <v>962</v>
      </c>
      <c r="J358" s="549" t="s">
        <v>963</v>
      </c>
      <c r="K358" s="549" t="s">
        <v>964</v>
      </c>
      <c r="L358" s="527" t="s">
        <v>879</v>
      </c>
      <c r="M358" s="655" t="s">
        <v>310</v>
      </c>
      <c r="N358" s="544">
        <v>44574</v>
      </c>
      <c r="O358" s="544" t="s">
        <v>408</v>
      </c>
      <c r="P358" s="268">
        <f t="shared" si="21"/>
        <v>1</v>
      </c>
      <c r="Q358" s="268">
        <f t="shared" si="22"/>
        <v>1</v>
      </c>
      <c r="R358" s="643" t="str">
        <f t="shared" si="23"/>
        <v>Gastos_custeados_por_captação</v>
      </c>
      <c r="S358" s="605" t="s">
        <v>310</v>
      </c>
      <c r="T358" s="605" t="s">
        <v>310</v>
      </c>
      <c r="U358" s="623"/>
      <c r="V358" s="623"/>
      <c r="W358" s="623"/>
    </row>
    <row r="359" spans="1:23" ht="72" x14ac:dyDescent="0.2">
      <c r="A359" s="636">
        <f t="shared" si="20"/>
        <v>356</v>
      </c>
      <c r="B359" s="559">
        <v>44574</v>
      </c>
      <c r="C359" s="563">
        <v>44531</v>
      </c>
      <c r="D359" s="545" t="s">
        <v>468</v>
      </c>
      <c r="E359" s="545" t="s">
        <v>468</v>
      </c>
      <c r="F359" s="556">
        <v>2827.55</v>
      </c>
      <c r="G359" s="558" t="s">
        <v>694</v>
      </c>
      <c r="H359" s="545" t="s">
        <v>468</v>
      </c>
      <c r="I359" s="526" t="s">
        <v>3095</v>
      </c>
      <c r="J359" s="549" t="s">
        <v>1194</v>
      </c>
      <c r="K359" s="549" t="s">
        <v>911</v>
      </c>
      <c r="L359" s="527" t="s">
        <v>920</v>
      </c>
      <c r="M359" s="655">
        <v>1531</v>
      </c>
      <c r="N359" s="544">
        <v>44571</v>
      </c>
      <c r="O359" s="544" t="s">
        <v>407</v>
      </c>
      <c r="P359" s="268">
        <f t="shared" si="21"/>
        <v>1</v>
      </c>
      <c r="Q359" s="268">
        <f t="shared" si="22"/>
        <v>0</v>
      </c>
      <c r="R359" s="643" t="str">
        <f t="shared" si="23"/>
        <v>Gastos_custeados_por_captação</v>
      </c>
      <c r="S359" s="605" t="s">
        <v>1079</v>
      </c>
      <c r="T359" s="605">
        <v>2570</v>
      </c>
      <c r="U359" s="623"/>
      <c r="V359" s="623"/>
      <c r="W359" s="623"/>
    </row>
    <row r="360" spans="1:23" ht="72" x14ac:dyDescent="0.2">
      <c r="A360" s="636">
        <f t="shared" si="20"/>
        <v>357</v>
      </c>
      <c r="B360" s="559">
        <v>44574</v>
      </c>
      <c r="C360" s="563">
        <v>44531</v>
      </c>
      <c r="D360" s="545" t="s">
        <v>468</v>
      </c>
      <c r="E360" s="545" t="s">
        <v>468</v>
      </c>
      <c r="F360" s="556">
        <v>850</v>
      </c>
      <c r="G360" s="558" t="s">
        <v>696</v>
      </c>
      <c r="H360" s="545" t="s">
        <v>468</v>
      </c>
      <c r="I360" s="526" t="s">
        <v>3096</v>
      </c>
      <c r="J360" s="549" t="s">
        <v>1201</v>
      </c>
      <c r="K360" s="549" t="s">
        <v>911</v>
      </c>
      <c r="L360" s="527" t="s">
        <v>888</v>
      </c>
      <c r="M360" s="655">
        <v>2022</v>
      </c>
      <c r="N360" s="544">
        <v>44568</v>
      </c>
      <c r="O360" s="544" t="s">
        <v>407</v>
      </c>
      <c r="P360" s="268">
        <f t="shared" si="21"/>
        <v>1</v>
      </c>
      <c r="Q360" s="268">
        <f t="shared" si="22"/>
        <v>0</v>
      </c>
      <c r="R360" s="643" t="str">
        <f t="shared" si="23"/>
        <v>Gastos_custeados_por_captação</v>
      </c>
      <c r="S360" s="605" t="s">
        <v>1079</v>
      </c>
      <c r="T360" s="605">
        <v>2626</v>
      </c>
      <c r="U360" s="623"/>
      <c r="V360" s="623"/>
      <c r="W360" s="623"/>
    </row>
    <row r="361" spans="1:23" ht="168" x14ac:dyDescent="0.2">
      <c r="A361" s="636">
        <f t="shared" si="20"/>
        <v>358</v>
      </c>
      <c r="B361" s="559">
        <v>44574</v>
      </c>
      <c r="C361" s="555">
        <v>44531</v>
      </c>
      <c r="D361" s="545" t="s">
        <v>271</v>
      </c>
      <c r="E361" s="545" t="s">
        <v>90</v>
      </c>
      <c r="F361" s="556">
        <v>3000</v>
      </c>
      <c r="G361" s="558" t="s">
        <v>481</v>
      </c>
      <c r="H361" s="545" t="s">
        <v>764</v>
      </c>
      <c r="I361" s="612" t="s">
        <v>840</v>
      </c>
      <c r="J361" s="545" t="s">
        <v>1221</v>
      </c>
      <c r="K361" s="545" t="s">
        <v>887</v>
      </c>
      <c r="L361" s="545" t="s">
        <v>888</v>
      </c>
      <c r="M361" s="545" t="s">
        <v>929</v>
      </c>
      <c r="N361" s="544">
        <v>44564</v>
      </c>
      <c r="O361" s="544" t="s">
        <v>400</v>
      </c>
      <c r="P361" s="268">
        <f t="shared" si="21"/>
        <v>1</v>
      </c>
      <c r="Q361" s="268">
        <f t="shared" si="22"/>
        <v>0</v>
      </c>
      <c r="R361" s="643" t="str">
        <f t="shared" si="23"/>
        <v>Gastos_Gerais</v>
      </c>
      <c r="S361" s="605" t="s">
        <v>1079</v>
      </c>
      <c r="T361" s="605">
        <v>1273</v>
      </c>
      <c r="U361" s="623"/>
      <c r="V361" s="623"/>
      <c r="W361" s="623"/>
    </row>
    <row r="362" spans="1:23" ht="48" x14ac:dyDescent="0.2">
      <c r="A362" s="636">
        <f t="shared" si="20"/>
        <v>359</v>
      </c>
      <c r="B362" s="559">
        <v>44574</v>
      </c>
      <c r="C362" s="555">
        <v>44562</v>
      </c>
      <c r="D362" s="545" t="s">
        <v>271</v>
      </c>
      <c r="E362" s="545" t="s">
        <v>458</v>
      </c>
      <c r="F362" s="556">
        <v>6782.83</v>
      </c>
      <c r="G362" s="558" t="s">
        <v>668</v>
      </c>
      <c r="H362" s="545" t="s">
        <v>766</v>
      </c>
      <c r="I362" s="612" t="s">
        <v>1472</v>
      </c>
      <c r="J362" s="545" t="s">
        <v>1171</v>
      </c>
      <c r="K362" s="545" t="s">
        <v>893</v>
      </c>
      <c r="L362" s="545" t="s">
        <v>907</v>
      </c>
      <c r="M362" s="657">
        <v>1005100048887</v>
      </c>
      <c r="N362" s="544">
        <v>44564</v>
      </c>
      <c r="O362" s="544" t="s">
        <v>400</v>
      </c>
      <c r="P362" s="268">
        <f t="shared" si="21"/>
        <v>1</v>
      </c>
      <c r="Q362" s="268">
        <f t="shared" si="22"/>
        <v>1</v>
      </c>
      <c r="R362" s="643" t="str">
        <f t="shared" si="23"/>
        <v>Gastos_Gerais</v>
      </c>
      <c r="S362" s="605" t="s">
        <v>1079</v>
      </c>
      <c r="T362" s="605">
        <v>2707</v>
      </c>
      <c r="U362" s="623"/>
      <c r="V362" s="623"/>
      <c r="W362" s="623"/>
    </row>
    <row r="363" spans="1:23" ht="48" x14ac:dyDescent="0.2">
      <c r="A363" s="636">
        <f t="shared" si="20"/>
        <v>360</v>
      </c>
      <c r="B363" s="559">
        <v>44574</v>
      </c>
      <c r="C363" s="555">
        <v>44531</v>
      </c>
      <c r="D363" s="545" t="s">
        <v>271</v>
      </c>
      <c r="E363" s="545" t="s">
        <v>455</v>
      </c>
      <c r="F363" s="556">
        <v>533.48</v>
      </c>
      <c r="G363" s="558" t="s">
        <v>641</v>
      </c>
      <c r="H363" s="545" t="s">
        <v>767</v>
      </c>
      <c r="I363" s="612" t="s">
        <v>1473</v>
      </c>
      <c r="J363" s="545" t="s">
        <v>1156</v>
      </c>
      <c r="K363" s="545" t="s">
        <v>893</v>
      </c>
      <c r="L363" s="545" t="s">
        <v>888</v>
      </c>
      <c r="M363" s="545">
        <v>18123</v>
      </c>
      <c r="N363" s="544">
        <v>44546</v>
      </c>
      <c r="O363" s="544" t="s">
        <v>400</v>
      </c>
      <c r="P363" s="268">
        <f t="shared" si="21"/>
        <v>1</v>
      </c>
      <c r="Q363" s="268">
        <f t="shared" si="22"/>
        <v>0</v>
      </c>
      <c r="R363" s="643" t="str">
        <f t="shared" si="23"/>
        <v>Gastos_Gerais</v>
      </c>
      <c r="S363" s="605" t="s">
        <v>1411</v>
      </c>
      <c r="T363" s="605">
        <v>2598</v>
      </c>
      <c r="U363" s="623"/>
      <c r="V363" s="623"/>
      <c r="W363" s="623"/>
    </row>
    <row r="364" spans="1:23" ht="48" x14ac:dyDescent="0.2">
      <c r="A364" s="636">
        <f t="shared" si="20"/>
        <v>361</v>
      </c>
      <c r="B364" s="559">
        <v>44575</v>
      </c>
      <c r="C364" s="555">
        <v>44531</v>
      </c>
      <c r="D364" s="545" t="s">
        <v>271</v>
      </c>
      <c r="E364" s="545" t="s">
        <v>92</v>
      </c>
      <c r="F364" s="556">
        <v>-132.05000000000001</v>
      </c>
      <c r="G364" s="558" t="s">
        <v>1476</v>
      </c>
      <c r="H364" s="545" t="s">
        <v>309</v>
      </c>
      <c r="I364" s="613" t="s">
        <v>876</v>
      </c>
      <c r="J364" s="566" t="s">
        <v>877</v>
      </c>
      <c r="K364" s="566" t="s">
        <v>878</v>
      </c>
      <c r="L364" s="566" t="s">
        <v>879</v>
      </c>
      <c r="M364" s="568" t="s">
        <v>310</v>
      </c>
      <c r="N364" s="544">
        <v>44575</v>
      </c>
      <c r="O364" s="544" t="s">
        <v>400</v>
      </c>
      <c r="P364" s="268">
        <f t="shared" si="21"/>
        <v>1</v>
      </c>
      <c r="Q364" s="268">
        <f t="shared" si="22"/>
        <v>0</v>
      </c>
      <c r="R364" s="643" t="str">
        <f t="shared" si="23"/>
        <v>Gastos_Gerais</v>
      </c>
      <c r="S364" s="605" t="s">
        <v>310</v>
      </c>
      <c r="T364" s="605" t="s">
        <v>310</v>
      </c>
      <c r="U364" s="623"/>
      <c r="V364" s="623"/>
      <c r="W364" s="623"/>
    </row>
    <row r="365" spans="1:23" ht="48" x14ac:dyDescent="0.2">
      <c r="A365" s="636">
        <f t="shared" si="20"/>
        <v>362</v>
      </c>
      <c r="B365" s="559">
        <v>44575</v>
      </c>
      <c r="C365" s="555">
        <v>44562</v>
      </c>
      <c r="D365" s="545" t="s">
        <v>34</v>
      </c>
      <c r="E365" s="545" t="s">
        <v>167</v>
      </c>
      <c r="F365" s="556">
        <v>550</v>
      </c>
      <c r="G365" s="558" t="s">
        <v>987</v>
      </c>
      <c r="H365" s="545" t="s">
        <v>310</v>
      </c>
      <c r="I365" s="612" t="s">
        <v>876</v>
      </c>
      <c r="J365" s="545" t="s">
        <v>877</v>
      </c>
      <c r="K365" s="545" t="s">
        <v>878</v>
      </c>
      <c r="L365" s="545" t="s">
        <v>879</v>
      </c>
      <c r="M365" s="545" t="s">
        <v>310</v>
      </c>
      <c r="N365" s="544">
        <v>44575</v>
      </c>
      <c r="O365" s="544" t="s">
        <v>400</v>
      </c>
      <c r="P365" s="268">
        <f t="shared" si="21"/>
        <v>1</v>
      </c>
      <c r="Q365" s="268">
        <f t="shared" si="22"/>
        <v>1</v>
      </c>
      <c r="R365" s="643" t="str">
        <f t="shared" si="23"/>
        <v>Receitas</v>
      </c>
      <c r="S365" s="605" t="s">
        <v>310</v>
      </c>
      <c r="T365" s="605" t="s">
        <v>310</v>
      </c>
      <c r="U365" s="623"/>
      <c r="V365" s="623"/>
      <c r="W365" s="623"/>
    </row>
    <row r="366" spans="1:23" ht="24" x14ac:dyDescent="0.2">
      <c r="A366" s="636">
        <f t="shared" si="20"/>
        <v>363</v>
      </c>
      <c r="B366" s="559">
        <v>44575</v>
      </c>
      <c r="C366" s="555">
        <v>44501</v>
      </c>
      <c r="D366" s="545" t="s">
        <v>271</v>
      </c>
      <c r="E366" s="545" t="s">
        <v>442</v>
      </c>
      <c r="F366" s="556">
        <v>643.5</v>
      </c>
      <c r="G366" s="558" t="s">
        <v>1478</v>
      </c>
      <c r="H366" s="545" t="s">
        <v>770</v>
      </c>
      <c r="I366" s="526" t="s">
        <v>1573</v>
      </c>
      <c r="J366" s="549" t="s">
        <v>310</v>
      </c>
      <c r="K366" s="549" t="s">
        <v>1320</v>
      </c>
      <c r="L366" s="527" t="s">
        <v>1477</v>
      </c>
      <c r="M366" s="655" t="s">
        <v>310</v>
      </c>
      <c r="N366" s="544">
        <v>44575</v>
      </c>
      <c r="O366" s="544" t="s">
        <v>400</v>
      </c>
      <c r="P366" s="268">
        <f t="shared" si="21"/>
        <v>1</v>
      </c>
      <c r="Q366" s="268">
        <f t="shared" si="22"/>
        <v>-1</v>
      </c>
      <c r="R366" s="643" t="str">
        <f t="shared" si="23"/>
        <v>Gastos_Gerais</v>
      </c>
      <c r="S366" s="605" t="s">
        <v>310</v>
      </c>
      <c r="T366" s="605" t="s">
        <v>310</v>
      </c>
      <c r="U366" s="646"/>
      <c r="V366" s="646"/>
      <c r="W366" s="646"/>
    </row>
    <row r="367" spans="1:23" ht="24" x14ac:dyDescent="0.2">
      <c r="A367" s="636">
        <f t="shared" si="20"/>
        <v>364</v>
      </c>
      <c r="B367" s="559">
        <v>44575</v>
      </c>
      <c r="C367" s="555">
        <v>44501</v>
      </c>
      <c r="D367" s="545" t="s">
        <v>271</v>
      </c>
      <c r="E367" s="545" t="s">
        <v>442</v>
      </c>
      <c r="F367" s="556">
        <v>700</v>
      </c>
      <c r="G367" s="558" t="s">
        <v>1479</v>
      </c>
      <c r="H367" s="545" t="s">
        <v>770</v>
      </c>
      <c r="I367" s="526" t="s">
        <v>1573</v>
      </c>
      <c r="J367" s="549" t="s">
        <v>310</v>
      </c>
      <c r="K367" s="549" t="s">
        <v>1320</v>
      </c>
      <c r="L367" s="527" t="s">
        <v>1477</v>
      </c>
      <c r="M367" s="655" t="s">
        <v>310</v>
      </c>
      <c r="N367" s="544">
        <v>44575</v>
      </c>
      <c r="O367" s="544" t="s">
        <v>400</v>
      </c>
      <c r="P367" s="268">
        <f t="shared" si="21"/>
        <v>1</v>
      </c>
      <c r="Q367" s="268">
        <f t="shared" si="22"/>
        <v>-1</v>
      </c>
      <c r="R367" s="643" t="str">
        <f t="shared" si="23"/>
        <v>Gastos_Gerais</v>
      </c>
      <c r="S367" s="605" t="s">
        <v>310</v>
      </c>
      <c r="T367" s="605" t="s">
        <v>310</v>
      </c>
      <c r="U367" s="623"/>
      <c r="V367" s="623"/>
      <c r="W367" s="623"/>
    </row>
    <row r="368" spans="1:23" ht="36" x14ac:dyDescent="0.2">
      <c r="A368" s="636">
        <f t="shared" si="20"/>
        <v>365</v>
      </c>
      <c r="B368" s="559">
        <v>44575</v>
      </c>
      <c r="C368" s="555">
        <v>44562</v>
      </c>
      <c r="D368" s="545" t="s">
        <v>271</v>
      </c>
      <c r="E368" s="545" t="s">
        <v>71</v>
      </c>
      <c r="F368" s="556">
        <v>10.45</v>
      </c>
      <c r="G368" s="558" t="s">
        <v>1486</v>
      </c>
      <c r="H368" s="545" t="s">
        <v>774</v>
      </c>
      <c r="I368" s="526" t="s">
        <v>962</v>
      </c>
      <c r="J368" s="549" t="s">
        <v>963</v>
      </c>
      <c r="K368" s="549" t="s">
        <v>964</v>
      </c>
      <c r="L368" s="527" t="s">
        <v>879</v>
      </c>
      <c r="M368" s="655" t="s">
        <v>310</v>
      </c>
      <c r="N368" s="544">
        <v>44575</v>
      </c>
      <c r="O368" s="544" t="s">
        <v>400</v>
      </c>
      <c r="P368" s="268">
        <f t="shared" si="21"/>
        <v>1</v>
      </c>
      <c r="Q368" s="268">
        <f t="shared" si="22"/>
        <v>1</v>
      </c>
      <c r="R368" s="643" t="str">
        <f t="shared" si="23"/>
        <v>Gastos_Gerais</v>
      </c>
      <c r="S368" s="605" t="s">
        <v>310</v>
      </c>
      <c r="T368" s="605" t="s">
        <v>310</v>
      </c>
      <c r="U368" s="623"/>
      <c r="V368" s="623"/>
      <c r="W368" s="623"/>
    </row>
    <row r="369" spans="1:23" ht="72" x14ac:dyDescent="0.2">
      <c r="A369" s="636">
        <f t="shared" si="20"/>
        <v>366</v>
      </c>
      <c r="B369" s="559">
        <v>44575</v>
      </c>
      <c r="C369" s="563">
        <v>44531</v>
      </c>
      <c r="D369" s="545" t="s">
        <v>468</v>
      </c>
      <c r="E369" s="545" t="s">
        <v>468</v>
      </c>
      <c r="F369" s="597">
        <v>13484.39</v>
      </c>
      <c r="G369" s="527" t="s">
        <v>3101</v>
      </c>
      <c r="H369" s="545" t="s">
        <v>468</v>
      </c>
      <c r="I369" s="598" t="s">
        <v>834</v>
      </c>
      <c r="J369" s="606" t="s">
        <v>1142</v>
      </c>
      <c r="K369" s="549" t="s">
        <v>911</v>
      </c>
      <c r="L369" s="527" t="s">
        <v>888</v>
      </c>
      <c r="M369" s="602">
        <v>20228</v>
      </c>
      <c r="N369" s="607">
        <v>44575</v>
      </c>
      <c r="O369" s="544" t="s">
        <v>407</v>
      </c>
      <c r="P369" s="268">
        <f t="shared" si="21"/>
        <v>1</v>
      </c>
      <c r="Q369" s="268">
        <f t="shared" si="22"/>
        <v>0</v>
      </c>
      <c r="R369" s="643" t="str">
        <f t="shared" si="23"/>
        <v>Gastos_custeados_por_captação</v>
      </c>
      <c r="S369" s="605" t="s">
        <v>1081</v>
      </c>
      <c r="T369" s="605">
        <v>2625</v>
      </c>
      <c r="U369" s="623"/>
      <c r="V369" s="623"/>
      <c r="W369" s="623"/>
    </row>
    <row r="370" spans="1:23" ht="72" x14ac:dyDescent="0.2">
      <c r="A370" s="636">
        <f t="shared" si="20"/>
        <v>367</v>
      </c>
      <c r="B370" s="559">
        <v>44575</v>
      </c>
      <c r="C370" s="563">
        <v>44531</v>
      </c>
      <c r="D370" s="545" t="s">
        <v>468</v>
      </c>
      <c r="E370" s="545" t="s">
        <v>468</v>
      </c>
      <c r="F370" s="597">
        <v>7467.01</v>
      </c>
      <c r="G370" s="527" t="s">
        <v>3102</v>
      </c>
      <c r="H370" s="545" t="s">
        <v>468</v>
      </c>
      <c r="I370" s="598" t="s">
        <v>834</v>
      </c>
      <c r="J370" s="606" t="s">
        <v>1142</v>
      </c>
      <c r="K370" s="549" t="s">
        <v>911</v>
      </c>
      <c r="L370" s="527" t="s">
        <v>888</v>
      </c>
      <c r="M370" s="602">
        <v>20229</v>
      </c>
      <c r="N370" s="607">
        <v>44575</v>
      </c>
      <c r="O370" s="544" t="s">
        <v>407</v>
      </c>
      <c r="P370" s="268">
        <f t="shared" si="21"/>
        <v>1</v>
      </c>
      <c r="Q370" s="268">
        <f t="shared" si="22"/>
        <v>0</v>
      </c>
      <c r="R370" s="643" t="str">
        <f t="shared" si="23"/>
        <v>Gastos_custeados_por_captação</v>
      </c>
      <c r="S370" s="605" t="s">
        <v>1081</v>
      </c>
      <c r="T370" s="605">
        <v>2625</v>
      </c>
      <c r="U370" s="623"/>
      <c r="V370" s="623"/>
      <c r="W370" s="623"/>
    </row>
    <row r="371" spans="1:23" ht="72" x14ac:dyDescent="0.2">
      <c r="A371" s="636">
        <f t="shared" si="20"/>
        <v>368</v>
      </c>
      <c r="B371" s="559">
        <v>44575</v>
      </c>
      <c r="C371" s="563">
        <v>44531</v>
      </c>
      <c r="D371" s="545" t="s">
        <v>468</v>
      </c>
      <c r="E371" s="545" t="s">
        <v>468</v>
      </c>
      <c r="F371" s="597">
        <v>7384.31</v>
      </c>
      <c r="G371" s="527" t="s">
        <v>3103</v>
      </c>
      <c r="H371" s="545" t="s">
        <v>468</v>
      </c>
      <c r="I371" s="598" t="s">
        <v>834</v>
      </c>
      <c r="J371" s="606" t="s">
        <v>1142</v>
      </c>
      <c r="K371" s="549" t="s">
        <v>911</v>
      </c>
      <c r="L371" s="527" t="s">
        <v>888</v>
      </c>
      <c r="M371" s="602">
        <v>202210</v>
      </c>
      <c r="N371" s="607">
        <v>44575</v>
      </c>
      <c r="O371" s="544" t="s">
        <v>407</v>
      </c>
      <c r="P371" s="268">
        <f t="shared" si="21"/>
        <v>1</v>
      </c>
      <c r="Q371" s="268">
        <f t="shared" si="22"/>
        <v>0</v>
      </c>
      <c r="R371" s="643" t="str">
        <f t="shared" si="23"/>
        <v>Gastos_custeados_por_captação</v>
      </c>
      <c r="S371" s="605" t="s">
        <v>1079</v>
      </c>
      <c r="T371" s="605">
        <v>2625</v>
      </c>
      <c r="U371" s="623"/>
      <c r="V371" s="623"/>
      <c r="W371" s="623"/>
    </row>
    <row r="372" spans="1:23" ht="72" x14ac:dyDescent="0.2">
      <c r="A372" s="636">
        <f t="shared" si="20"/>
        <v>369</v>
      </c>
      <c r="B372" s="559">
        <v>44575</v>
      </c>
      <c r="C372" s="563">
        <v>44531</v>
      </c>
      <c r="D372" s="545" t="s">
        <v>468</v>
      </c>
      <c r="E372" s="545" t="s">
        <v>468</v>
      </c>
      <c r="F372" s="597">
        <v>5940</v>
      </c>
      <c r="G372" s="527" t="s">
        <v>3104</v>
      </c>
      <c r="H372" s="545" t="s">
        <v>468</v>
      </c>
      <c r="I372" s="598" t="s">
        <v>3098</v>
      </c>
      <c r="J372" s="606" t="s">
        <v>1210</v>
      </c>
      <c r="K372" s="549" t="s">
        <v>911</v>
      </c>
      <c r="L372" s="527" t="s">
        <v>888</v>
      </c>
      <c r="M372" s="602">
        <v>206</v>
      </c>
      <c r="N372" s="607">
        <v>44575</v>
      </c>
      <c r="O372" s="544" t="s">
        <v>407</v>
      </c>
      <c r="P372" s="268">
        <f t="shared" si="21"/>
        <v>1</v>
      </c>
      <c r="Q372" s="268">
        <f t="shared" si="22"/>
        <v>0</v>
      </c>
      <c r="R372" s="643" t="str">
        <f t="shared" si="23"/>
        <v>Gastos_custeados_por_captação</v>
      </c>
      <c r="S372" s="605" t="s">
        <v>1079</v>
      </c>
      <c r="T372" s="605">
        <v>2585</v>
      </c>
      <c r="U372" s="623"/>
      <c r="V372" s="623"/>
      <c r="W372" s="623"/>
    </row>
    <row r="373" spans="1:23" ht="72" x14ac:dyDescent="0.2">
      <c r="A373" s="636">
        <f t="shared" si="20"/>
        <v>370</v>
      </c>
      <c r="B373" s="559">
        <v>44575</v>
      </c>
      <c r="C373" s="563">
        <v>44531</v>
      </c>
      <c r="D373" s="545" t="s">
        <v>468</v>
      </c>
      <c r="E373" s="545" t="s">
        <v>468</v>
      </c>
      <c r="F373" s="597">
        <v>2500</v>
      </c>
      <c r="G373" s="527" t="s">
        <v>3105</v>
      </c>
      <c r="H373" s="545" t="s">
        <v>468</v>
      </c>
      <c r="I373" s="598" t="s">
        <v>3099</v>
      </c>
      <c r="J373" s="606" t="s">
        <v>1207</v>
      </c>
      <c r="K373" s="549" t="s">
        <v>911</v>
      </c>
      <c r="L373" s="527" t="s">
        <v>888</v>
      </c>
      <c r="M373" s="602">
        <v>18</v>
      </c>
      <c r="N373" s="607">
        <v>44575</v>
      </c>
      <c r="O373" s="544" t="s">
        <v>407</v>
      </c>
      <c r="P373" s="268">
        <f t="shared" si="21"/>
        <v>1</v>
      </c>
      <c r="Q373" s="268">
        <f t="shared" si="22"/>
        <v>0</v>
      </c>
      <c r="R373" s="643" t="str">
        <f t="shared" si="23"/>
        <v>Gastos_custeados_por_captação</v>
      </c>
      <c r="S373" s="605" t="s">
        <v>1079</v>
      </c>
      <c r="T373" s="605">
        <v>2590</v>
      </c>
      <c r="U373" s="623"/>
      <c r="V373" s="623"/>
      <c r="W373" s="623"/>
    </row>
    <row r="374" spans="1:23" ht="60" x14ac:dyDescent="0.2">
      <c r="A374" s="636">
        <f t="shared" si="20"/>
        <v>371</v>
      </c>
      <c r="B374" s="559">
        <v>44575</v>
      </c>
      <c r="C374" s="555">
        <v>44501</v>
      </c>
      <c r="D374" s="545" t="s">
        <v>271</v>
      </c>
      <c r="E374" s="545" t="s">
        <v>456</v>
      </c>
      <c r="F374" s="556">
        <v>756</v>
      </c>
      <c r="G374" s="558" t="s">
        <v>593</v>
      </c>
      <c r="H374" s="545" t="s">
        <v>774</v>
      </c>
      <c r="I374" s="612" t="s">
        <v>1483</v>
      </c>
      <c r="J374" s="545" t="s">
        <v>1140</v>
      </c>
      <c r="K374" s="545" t="s">
        <v>911</v>
      </c>
      <c r="L374" s="545" t="s">
        <v>920</v>
      </c>
      <c r="M374" s="545">
        <v>1536</v>
      </c>
      <c r="N374" s="544">
        <v>44572</v>
      </c>
      <c r="O374" s="544" t="s">
        <v>400</v>
      </c>
      <c r="P374" s="268">
        <f t="shared" si="21"/>
        <v>1</v>
      </c>
      <c r="Q374" s="268">
        <f t="shared" si="22"/>
        <v>-1</v>
      </c>
      <c r="R374" s="643" t="str">
        <f t="shared" si="23"/>
        <v>Gastos_Gerais</v>
      </c>
      <c r="S374" s="605" t="s">
        <v>1079</v>
      </c>
      <c r="T374" s="605">
        <v>2291</v>
      </c>
      <c r="U374" s="623"/>
      <c r="V374" s="623"/>
      <c r="W374" s="623"/>
    </row>
    <row r="375" spans="1:23" ht="144" x14ac:dyDescent="0.2">
      <c r="A375" s="636">
        <f t="shared" si="20"/>
        <v>372</v>
      </c>
      <c r="B375" s="559">
        <v>44575</v>
      </c>
      <c r="C375" s="555">
        <v>44531</v>
      </c>
      <c r="D375" s="545" t="s">
        <v>271</v>
      </c>
      <c r="E375" s="545" t="s">
        <v>92</v>
      </c>
      <c r="F375" s="556">
        <v>500</v>
      </c>
      <c r="G375" s="558" t="s">
        <v>474</v>
      </c>
      <c r="H375" s="545" t="s">
        <v>309</v>
      </c>
      <c r="I375" s="598" t="s">
        <v>1480</v>
      </c>
      <c r="J375" s="541" t="s">
        <v>1095</v>
      </c>
      <c r="K375" s="549" t="s">
        <v>893</v>
      </c>
      <c r="L375" s="527" t="s">
        <v>1481</v>
      </c>
      <c r="M375" s="545" t="s">
        <v>1482</v>
      </c>
      <c r="N375" s="544">
        <v>44565</v>
      </c>
      <c r="O375" s="544" t="s">
        <v>400</v>
      </c>
      <c r="P375" s="268">
        <f t="shared" si="21"/>
        <v>1</v>
      </c>
      <c r="Q375" s="268">
        <f t="shared" si="22"/>
        <v>0</v>
      </c>
      <c r="R375" s="643" t="str">
        <f t="shared" si="23"/>
        <v>Gastos_Gerais</v>
      </c>
      <c r="S375" s="605" t="s">
        <v>1079</v>
      </c>
      <c r="T375" s="605">
        <v>1143</v>
      </c>
      <c r="U375" s="623"/>
      <c r="V375" s="623"/>
      <c r="W375" s="623"/>
    </row>
    <row r="376" spans="1:23" ht="72" x14ac:dyDescent="0.2">
      <c r="A376" s="636">
        <f t="shared" si="20"/>
        <v>373</v>
      </c>
      <c r="B376" s="559">
        <v>44575</v>
      </c>
      <c r="C376" s="555">
        <v>44531</v>
      </c>
      <c r="D376" s="545" t="s">
        <v>468</v>
      </c>
      <c r="E376" s="545" t="s">
        <v>468</v>
      </c>
      <c r="F376" s="597">
        <v>296.19</v>
      </c>
      <c r="G376" s="527" t="s">
        <v>3100</v>
      </c>
      <c r="H376" s="545" t="s">
        <v>468</v>
      </c>
      <c r="I376" s="598" t="s">
        <v>3097</v>
      </c>
      <c r="J376" s="606" t="s">
        <v>2980</v>
      </c>
      <c r="K376" s="549" t="s">
        <v>911</v>
      </c>
      <c r="L376" s="527" t="s">
        <v>888</v>
      </c>
      <c r="M376" s="602">
        <v>359784</v>
      </c>
      <c r="N376" s="607">
        <v>44547</v>
      </c>
      <c r="O376" s="544" t="s">
        <v>407</v>
      </c>
      <c r="P376" s="268">
        <f t="shared" si="21"/>
        <v>1</v>
      </c>
      <c r="Q376" s="268">
        <f t="shared" si="22"/>
        <v>0</v>
      </c>
      <c r="R376" s="643" t="str">
        <f t="shared" si="23"/>
        <v>Gastos_custeados_por_captação</v>
      </c>
      <c r="S376" s="605" t="s">
        <v>1411</v>
      </c>
      <c r="T376" s="605">
        <v>2646</v>
      </c>
      <c r="U376" s="623"/>
      <c r="V376" s="623"/>
      <c r="W376" s="623"/>
    </row>
    <row r="377" spans="1:23" ht="60" x14ac:dyDescent="0.2">
      <c r="A377" s="636">
        <f t="shared" si="20"/>
        <v>374</v>
      </c>
      <c r="B377" s="559">
        <v>44578</v>
      </c>
      <c r="C377" s="555">
        <v>44531</v>
      </c>
      <c r="D377" s="545" t="s">
        <v>468</v>
      </c>
      <c r="E377" s="545" t="s">
        <v>468</v>
      </c>
      <c r="F377" s="556">
        <v>9000</v>
      </c>
      <c r="G377" s="558" t="s">
        <v>2989</v>
      </c>
      <c r="H377" s="545" t="s">
        <v>468</v>
      </c>
      <c r="I377" s="612" t="s">
        <v>2990</v>
      </c>
      <c r="J377" s="545" t="s">
        <v>2991</v>
      </c>
      <c r="K377" s="545" t="s">
        <v>911</v>
      </c>
      <c r="L377" s="545" t="s">
        <v>888</v>
      </c>
      <c r="M377" s="545">
        <v>513</v>
      </c>
      <c r="N377" s="544">
        <v>44905</v>
      </c>
      <c r="O377" s="544" t="s">
        <v>404</v>
      </c>
      <c r="P377" s="268">
        <f t="shared" si="21"/>
        <v>1</v>
      </c>
      <c r="Q377" s="268">
        <f t="shared" si="22"/>
        <v>0</v>
      </c>
      <c r="R377" s="643" t="str">
        <f t="shared" si="23"/>
        <v>Gastos_custeados_por_captação</v>
      </c>
      <c r="S377" s="605" t="s">
        <v>1079</v>
      </c>
      <c r="T377" s="605">
        <v>1695</v>
      </c>
      <c r="U377" s="623"/>
      <c r="V377" s="623"/>
      <c r="W377" s="623"/>
    </row>
    <row r="378" spans="1:23" ht="48" x14ac:dyDescent="0.2">
      <c r="A378" s="636">
        <f t="shared" si="20"/>
        <v>375</v>
      </c>
      <c r="B378" s="603">
        <v>44578</v>
      </c>
      <c r="C378" s="604">
        <v>44562</v>
      </c>
      <c r="D378" s="545" t="s">
        <v>182</v>
      </c>
      <c r="E378" s="545" t="s">
        <v>325</v>
      </c>
      <c r="F378" s="567">
        <v>-225.4</v>
      </c>
      <c r="G378" s="558" t="s">
        <v>1487</v>
      </c>
      <c r="H378" s="545" t="s">
        <v>310</v>
      </c>
      <c r="I378" s="612" t="s">
        <v>876</v>
      </c>
      <c r="J378" s="545" t="s">
        <v>877</v>
      </c>
      <c r="K378" s="545" t="s">
        <v>878</v>
      </c>
      <c r="L378" s="545" t="s">
        <v>879</v>
      </c>
      <c r="M378" s="545" t="s">
        <v>310</v>
      </c>
      <c r="N378" s="588">
        <v>44578</v>
      </c>
      <c r="O378" s="544" t="s">
        <v>400</v>
      </c>
      <c r="P378" s="268">
        <f t="shared" si="21"/>
        <v>1</v>
      </c>
      <c r="Q378" s="268">
        <f t="shared" si="22"/>
        <v>1</v>
      </c>
      <c r="R378" s="643" t="str">
        <f t="shared" si="23"/>
        <v>Gastos_com_Pessoal</v>
      </c>
      <c r="S378" s="605" t="s">
        <v>310</v>
      </c>
      <c r="T378" s="605" t="s">
        <v>310</v>
      </c>
      <c r="U378" s="623"/>
      <c r="V378" s="623"/>
      <c r="W378" s="623"/>
    </row>
    <row r="379" spans="1:23" ht="48" x14ac:dyDescent="0.2">
      <c r="A379" s="636">
        <f t="shared" si="20"/>
        <v>376</v>
      </c>
      <c r="B379" s="603">
        <v>44578</v>
      </c>
      <c r="C379" s="604">
        <v>44501</v>
      </c>
      <c r="D379" s="545" t="s">
        <v>182</v>
      </c>
      <c r="E379" s="545" t="s">
        <v>1</v>
      </c>
      <c r="F379" s="567">
        <v>-30.31</v>
      </c>
      <c r="G379" s="558" t="s">
        <v>1488</v>
      </c>
      <c r="H379" s="545" t="s">
        <v>310</v>
      </c>
      <c r="I379" s="612" t="s">
        <v>876</v>
      </c>
      <c r="J379" s="545" t="s">
        <v>877</v>
      </c>
      <c r="K379" s="545" t="s">
        <v>878</v>
      </c>
      <c r="L379" s="545" t="s">
        <v>879</v>
      </c>
      <c r="M379" s="545" t="s">
        <v>310</v>
      </c>
      <c r="N379" s="588">
        <v>44578</v>
      </c>
      <c r="O379" s="544" t="s">
        <v>400</v>
      </c>
      <c r="P379" s="268">
        <f t="shared" si="21"/>
        <v>1</v>
      </c>
      <c r="Q379" s="268">
        <f t="shared" si="22"/>
        <v>-1</v>
      </c>
      <c r="R379" s="643" t="str">
        <f t="shared" si="23"/>
        <v>Gastos_com_Pessoal</v>
      </c>
      <c r="S379" s="605" t="s">
        <v>310</v>
      </c>
      <c r="T379" s="605" t="s">
        <v>310</v>
      </c>
      <c r="U379" s="623"/>
      <c r="V379" s="623"/>
      <c r="W379" s="623"/>
    </row>
    <row r="380" spans="1:23" ht="48" x14ac:dyDescent="0.2">
      <c r="A380" s="636">
        <f t="shared" si="20"/>
        <v>377</v>
      </c>
      <c r="B380" s="603">
        <v>44578</v>
      </c>
      <c r="C380" s="604">
        <v>44531</v>
      </c>
      <c r="D380" s="545" t="s">
        <v>271</v>
      </c>
      <c r="E380" s="545" t="s">
        <v>85</v>
      </c>
      <c r="F380" s="567">
        <v>-91.81</v>
      </c>
      <c r="G380" s="558" t="s">
        <v>1489</v>
      </c>
      <c r="H380" s="545" t="s">
        <v>309</v>
      </c>
      <c r="I380" s="612" t="s">
        <v>876</v>
      </c>
      <c r="J380" s="545" t="s">
        <v>877</v>
      </c>
      <c r="K380" s="545" t="s">
        <v>878</v>
      </c>
      <c r="L380" s="545" t="s">
        <v>879</v>
      </c>
      <c r="M380" s="545" t="s">
        <v>310</v>
      </c>
      <c r="N380" s="588">
        <v>44578</v>
      </c>
      <c r="O380" s="544" t="s">
        <v>400</v>
      </c>
      <c r="P380" s="268">
        <f t="shared" si="21"/>
        <v>1</v>
      </c>
      <c r="Q380" s="268">
        <f t="shared" si="22"/>
        <v>0</v>
      </c>
      <c r="R380" s="643" t="str">
        <f t="shared" si="23"/>
        <v>Gastos_Gerais</v>
      </c>
      <c r="S380" s="605" t="s">
        <v>310</v>
      </c>
      <c r="T380" s="605" t="s">
        <v>310</v>
      </c>
      <c r="U380" s="623"/>
      <c r="V380" s="623"/>
      <c r="W380" s="623"/>
    </row>
    <row r="381" spans="1:23" ht="48" x14ac:dyDescent="0.2">
      <c r="A381" s="636">
        <f t="shared" si="20"/>
        <v>378</v>
      </c>
      <c r="B381" s="603">
        <v>44578</v>
      </c>
      <c r="C381" s="604">
        <v>44531</v>
      </c>
      <c r="D381" s="545" t="s">
        <v>271</v>
      </c>
      <c r="E381" s="545" t="s">
        <v>84</v>
      </c>
      <c r="F381" s="567">
        <v>-43.19</v>
      </c>
      <c r="G381" s="558" t="s">
        <v>1490</v>
      </c>
      <c r="H381" s="545" t="s">
        <v>309</v>
      </c>
      <c r="I381" s="612" t="s">
        <v>876</v>
      </c>
      <c r="J381" s="545" t="s">
        <v>877</v>
      </c>
      <c r="K381" s="545" t="s">
        <v>878</v>
      </c>
      <c r="L381" s="545" t="s">
        <v>879</v>
      </c>
      <c r="M381" s="545" t="s">
        <v>310</v>
      </c>
      <c r="N381" s="588">
        <v>44578</v>
      </c>
      <c r="O381" s="544" t="s">
        <v>400</v>
      </c>
      <c r="P381" s="268">
        <f t="shared" si="21"/>
        <v>1</v>
      </c>
      <c r="Q381" s="268">
        <f t="shared" si="22"/>
        <v>0</v>
      </c>
      <c r="R381" s="643" t="str">
        <f t="shared" si="23"/>
        <v>Gastos_Gerais</v>
      </c>
      <c r="S381" s="605" t="s">
        <v>310</v>
      </c>
      <c r="T381" s="605" t="s">
        <v>310</v>
      </c>
      <c r="U381" s="623"/>
      <c r="V381" s="623"/>
      <c r="W381" s="623"/>
    </row>
    <row r="382" spans="1:23" ht="48" x14ac:dyDescent="0.2">
      <c r="A382" s="636">
        <f t="shared" si="20"/>
        <v>379</v>
      </c>
      <c r="B382" s="603">
        <v>44578</v>
      </c>
      <c r="C382" s="604">
        <v>44562</v>
      </c>
      <c r="D382" s="545" t="s">
        <v>182</v>
      </c>
      <c r="E382" s="545" t="s">
        <v>325</v>
      </c>
      <c r="F382" s="567">
        <v>-2534.4899999999998</v>
      </c>
      <c r="G382" s="558" t="s">
        <v>1491</v>
      </c>
      <c r="H382" s="545" t="s">
        <v>310</v>
      </c>
      <c r="I382" s="612" t="s">
        <v>876</v>
      </c>
      <c r="J382" s="545" t="s">
        <v>877</v>
      </c>
      <c r="K382" s="545" t="s">
        <v>878</v>
      </c>
      <c r="L382" s="545" t="s">
        <v>879</v>
      </c>
      <c r="M382" s="545" t="s">
        <v>310</v>
      </c>
      <c r="N382" s="588">
        <v>44578</v>
      </c>
      <c r="O382" s="544" t="s">
        <v>400</v>
      </c>
      <c r="P382" s="268">
        <f t="shared" si="21"/>
        <v>1</v>
      </c>
      <c r="Q382" s="268">
        <f t="shared" si="22"/>
        <v>1</v>
      </c>
      <c r="R382" s="643" t="str">
        <f t="shared" si="23"/>
        <v>Gastos_com_Pessoal</v>
      </c>
      <c r="S382" s="605" t="s">
        <v>310</v>
      </c>
      <c r="T382" s="605" t="s">
        <v>310</v>
      </c>
      <c r="U382" s="623"/>
      <c r="V382" s="623"/>
      <c r="W382" s="623"/>
    </row>
    <row r="383" spans="1:23" ht="48" x14ac:dyDescent="0.2">
      <c r="A383" s="636">
        <f t="shared" si="20"/>
        <v>380</v>
      </c>
      <c r="B383" s="603">
        <v>44578</v>
      </c>
      <c r="C383" s="604">
        <v>44562</v>
      </c>
      <c r="D383" s="545" t="s">
        <v>271</v>
      </c>
      <c r="E383" s="545" t="s">
        <v>60</v>
      </c>
      <c r="F383" s="567">
        <v>-24.23</v>
      </c>
      <c r="G383" s="558" t="s">
        <v>1492</v>
      </c>
      <c r="H383" s="545" t="s">
        <v>309</v>
      </c>
      <c r="I383" s="612" t="s">
        <v>876</v>
      </c>
      <c r="J383" s="545" t="s">
        <v>877</v>
      </c>
      <c r="K383" s="545" t="s">
        <v>878</v>
      </c>
      <c r="L383" s="545" t="s">
        <v>879</v>
      </c>
      <c r="M383" s="545" t="s">
        <v>310</v>
      </c>
      <c r="N383" s="588">
        <v>44578</v>
      </c>
      <c r="O383" s="544" t="s">
        <v>400</v>
      </c>
      <c r="P383" s="268">
        <f t="shared" si="21"/>
        <v>1</v>
      </c>
      <c r="Q383" s="268">
        <f t="shared" si="22"/>
        <v>1</v>
      </c>
      <c r="R383" s="643" t="str">
        <f t="shared" si="23"/>
        <v>Gastos_Gerais</v>
      </c>
      <c r="S383" s="605" t="s">
        <v>310</v>
      </c>
      <c r="T383" s="605" t="s">
        <v>310</v>
      </c>
      <c r="U383" s="623"/>
      <c r="V383" s="623"/>
      <c r="W383" s="623"/>
    </row>
    <row r="384" spans="1:23" ht="48" x14ac:dyDescent="0.2">
      <c r="A384" s="636">
        <f t="shared" si="20"/>
        <v>381</v>
      </c>
      <c r="B384" s="603">
        <v>44578</v>
      </c>
      <c r="C384" s="604">
        <v>44501</v>
      </c>
      <c r="D384" s="545" t="s">
        <v>182</v>
      </c>
      <c r="E384" s="545" t="s">
        <v>1</v>
      </c>
      <c r="F384" s="567">
        <v>-278.20999999999998</v>
      </c>
      <c r="G384" s="558" t="s">
        <v>1493</v>
      </c>
      <c r="H384" s="545" t="s">
        <v>310</v>
      </c>
      <c r="I384" s="612" t="s">
        <v>876</v>
      </c>
      <c r="J384" s="545" t="s">
        <v>877</v>
      </c>
      <c r="K384" s="545" t="s">
        <v>878</v>
      </c>
      <c r="L384" s="545" t="s">
        <v>879</v>
      </c>
      <c r="M384" s="545" t="s">
        <v>310</v>
      </c>
      <c r="N384" s="588">
        <v>44578</v>
      </c>
      <c r="O384" s="544" t="s">
        <v>400</v>
      </c>
      <c r="P384" s="268">
        <f t="shared" si="21"/>
        <v>1</v>
      </c>
      <c r="Q384" s="268">
        <f t="shared" si="22"/>
        <v>-1</v>
      </c>
      <c r="R384" s="643" t="str">
        <f t="shared" si="23"/>
        <v>Gastos_com_Pessoal</v>
      </c>
      <c r="S384" s="605" t="s">
        <v>310</v>
      </c>
      <c r="T384" s="605" t="s">
        <v>310</v>
      </c>
      <c r="U384" s="623"/>
      <c r="V384" s="623"/>
      <c r="W384" s="623"/>
    </row>
    <row r="385" spans="1:23" ht="48" x14ac:dyDescent="0.2">
      <c r="A385" s="636">
        <f t="shared" si="20"/>
        <v>382</v>
      </c>
      <c r="B385" s="603">
        <v>44578</v>
      </c>
      <c r="C385" s="604">
        <v>44531</v>
      </c>
      <c r="D385" s="545" t="s">
        <v>271</v>
      </c>
      <c r="E385" s="545" t="s">
        <v>164</v>
      </c>
      <c r="F385" s="567">
        <v>-176.12</v>
      </c>
      <c r="G385" s="558" t="s">
        <v>1494</v>
      </c>
      <c r="H385" s="545" t="s">
        <v>309</v>
      </c>
      <c r="I385" s="612" t="s">
        <v>876</v>
      </c>
      <c r="J385" s="545" t="s">
        <v>877</v>
      </c>
      <c r="K385" s="545" t="s">
        <v>878</v>
      </c>
      <c r="L385" s="545" t="s">
        <v>879</v>
      </c>
      <c r="M385" s="545" t="s">
        <v>310</v>
      </c>
      <c r="N385" s="588">
        <v>44578</v>
      </c>
      <c r="O385" s="544" t="s">
        <v>400</v>
      </c>
      <c r="P385" s="268">
        <f t="shared" si="21"/>
        <v>1</v>
      </c>
      <c r="Q385" s="268">
        <f t="shared" si="22"/>
        <v>0</v>
      </c>
      <c r="R385" s="643" t="str">
        <f t="shared" si="23"/>
        <v>Gastos_Gerais</v>
      </c>
      <c r="S385" s="605" t="s">
        <v>310</v>
      </c>
      <c r="T385" s="605" t="s">
        <v>310</v>
      </c>
      <c r="U385" s="623"/>
      <c r="V385" s="623"/>
      <c r="W385" s="623"/>
    </row>
    <row r="386" spans="1:23" ht="144" x14ac:dyDescent="0.2">
      <c r="A386" s="636">
        <f t="shared" si="20"/>
        <v>383</v>
      </c>
      <c r="B386" s="603">
        <v>44578</v>
      </c>
      <c r="C386" s="555">
        <v>44531</v>
      </c>
      <c r="D386" s="545" t="s">
        <v>271</v>
      </c>
      <c r="E386" s="545" t="s">
        <v>297</v>
      </c>
      <c r="F386" s="556">
        <v>187.27</v>
      </c>
      <c r="G386" s="558" t="s">
        <v>519</v>
      </c>
      <c r="H386" s="545" t="s">
        <v>765</v>
      </c>
      <c r="I386" s="598" t="s">
        <v>1495</v>
      </c>
      <c r="J386" s="527" t="s">
        <v>1107</v>
      </c>
      <c r="K386" s="549" t="s">
        <v>887</v>
      </c>
      <c r="L386" s="527" t="s">
        <v>1413</v>
      </c>
      <c r="M386" s="549" t="s">
        <v>310</v>
      </c>
      <c r="N386" s="588">
        <v>44578</v>
      </c>
      <c r="O386" s="544" t="s">
        <v>400</v>
      </c>
      <c r="P386" s="268">
        <f t="shared" si="21"/>
        <v>1</v>
      </c>
      <c r="Q386" s="268">
        <f t="shared" si="22"/>
        <v>0</v>
      </c>
      <c r="R386" s="643" t="str">
        <f t="shared" si="23"/>
        <v>Gastos_Gerais</v>
      </c>
      <c r="S386" s="605" t="s">
        <v>1081</v>
      </c>
      <c r="T386" s="605">
        <v>1336</v>
      </c>
      <c r="U386" s="623"/>
      <c r="V386" s="623"/>
      <c r="W386" s="623"/>
    </row>
    <row r="387" spans="1:23" ht="84" x14ac:dyDescent="0.2">
      <c r="A387" s="636">
        <f t="shared" ref="A387:A450" si="24">IF(B387="","",ROW()-ROW($A$3))</f>
        <v>384</v>
      </c>
      <c r="B387" s="603">
        <v>44578</v>
      </c>
      <c r="C387" s="555">
        <v>44531</v>
      </c>
      <c r="D387" s="545" t="s">
        <v>271</v>
      </c>
      <c r="E387" s="545" t="s">
        <v>297</v>
      </c>
      <c r="F387" s="567">
        <v>473.33</v>
      </c>
      <c r="G387" s="569" t="s">
        <v>1496</v>
      </c>
      <c r="H387" s="566" t="s">
        <v>774</v>
      </c>
      <c r="I387" s="526" t="s">
        <v>1497</v>
      </c>
      <c r="J387" s="527" t="s">
        <v>1107</v>
      </c>
      <c r="K387" s="549" t="s">
        <v>887</v>
      </c>
      <c r="L387" s="527" t="s">
        <v>1413</v>
      </c>
      <c r="M387" s="549" t="s">
        <v>310</v>
      </c>
      <c r="N387" s="588">
        <v>44578</v>
      </c>
      <c r="O387" s="544" t="s">
        <v>400</v>
      </c>
      <c r="P387" s="268">
        <f t="shared" ref="P387:P450" si="25">IF(B387=0,0,IF(YEAR(B387)=$Q$1,MONTH(B387)-$P$1+1,(YEAR(B387)-$Q$1)*12-$P$1+1+MONTH(B387)))</f>
        <v>1</v>
      </c>
      <c r="Q387" s="268">
        <f t="shared" ref="Q387:Q450" si="26">IF(C387=0,0,IF(YEAR(C387)=$Q$1,MONTH(C387)-$P$1+1,(YEAR(C387)-$Q$1)*12-$P$1+1+MONTH(C387)))</f>
        <v>0</v>
      </c>
      <c r="R387" s="643" t="str">
        <f t="shared" ref="R387:R450" si="27">SUBSTITUTE(D387," ","_")</f>
        <v>Gastos_Gerais</v>
      </c>
      <c r="S387" s="605" t="s">
        <v>1081</v>
      </c>
      <c r="T387" s="605">
        <v>1586</v>
      </c>
      <c r="U387" s="623"/>
      <c r="V387" s="623"/>
      <c r="W387" s="623"/>
    </row>
    <row r="388" spans="1:23" ht="36" x14ac:dyDescent="0.2">
      <c r="A388" s="636">
        <f t="shared" si="24"/>
        <v>385</v>
      </c>
      <c r="B388" s="559">
        <v>44578</v>
      </c>
      <c r="C388" s="555">
        <v>44501</v>
      </c>
      <c r="D388" s="545" t="s">
        <v>271</v>
      </c>
      <c r="E388" s="545" t="s">
        <v>456</v>
      </c>
      <c r="F388" s="556">
        <v>1750</v>
      </c>
      <c r="G388" s="558" t="s">
        <v>627</v>
      </c>
      <c r="H388" s="545" t="s">
        <v>769</v>
      </c>
      <c r="I388" s="612" t="s">
        <v>1516</v>
      </c>
      <c r="J388" s="545" t="s">
        <v>1143</v>
      </c>
      <c r="K388" s="545" t="s">
        <v>911</v>
      </c>
      <c r="L388" s="545" t="s">
        <v>888</v>
      </c>
      <c r="M388" s="545">
        <v>131</v>
      </c>
      <c r="N388" s="544">
        <v>44578</v>
      </c>
      <c r="O388" s="544" t="s">
        <v>400</v>
      </c>
      <c r="P388" s="268">
        <f t="shared" si="25"/>
        <v>1</v>
      </c>
      <c r="Q388" s="268">
        <f t="shared" si="26"/>
        <v>-1</v>
      </c>
      <c r="R388" s="643" t="str">
        <f t="shared" si="27"/>
        <v>Gastos_Gerais</v>
      </c>
      <c r="S388" s="605" t="s">
        <v>1079</v>
      </c>
      <c r="T388" s="605">
        <v>2561</v>
      </c>
      <c r="U388" s="623"/>
      <c r="V388" s="623"/>
      <c r="W388" s="623"/>
    </row>
    <row r="389" spans="1:23" ht="60" x14ac:dyDescent="0.2">
      <c r="A389" s="636">
        <f t="shared" si="24"/>
        <v>386</v>
      </c>
      <c r="B389" s="559">
        <v>44578</v>
      </c>
      <c r="C389" s="555">
        <v>44562</v>
      </c>
      <c r="D389" s="545" t="s">
        <v>468</v>
      </c>
      <c r="E389" s="545" t="s">
        <v>468</v>
      </c>
      <c r="F389" s="556">
        <v>500</v>
      </c>
      <c r="G389" s="558" t="s">
        <v>2621</v>
      </c>
      <c r="H389" s="545" t="s">
        <v>468</v>
      </c>
      <c r="I389" s="526" t="s">
        <v>2622</v>
      </c>
      <c r="J389" s="549" t="s">
        <v>2623</v>
      </c>
      <c r="K389" s="549" t="s">
        <v>911</v>
      </c>
      <c r="L389" s="527" t="s">
        <v>1413</v>
      </c>
      <c r="M389" s="655" t="s">
        <v>310</v>
      </c>
      <c r="N389" s="544">
        <v>44578</v>
      </c>
      <c r="O389" s="544" t="s">
        <v>405</v>
      </c>
      <c r="P389" s="268">
        <f t="shared" si="25"/>
        <v>1</v>
      </c>
      <c r="Q389" s="268">
        <f t="shared" si="26"/>
        <v>1</v>
      </c>
      <c r="R389" s="643" t="str">
        <f t="shared" si="27"/>
        <v>Gastos_custeados_por_captação</v>
      </c>
      <c r="S389" s="605" t="s">
        <v>1079</v>
      </c>
      <c r="T389" s="605">
        <v>2388</v>
      </c>
      <c r="U389" s="623"/>
      <c r="V389" s="623"/>
      <c r="W389" s="623"/>
    </row>
    <row r="390" spans="1:23" ht="72" x14ac:dyDescent="0.2">
      <c r="A390" s="636">
        <f t="shared" si="24"/>
        <v>387</v>
      </c>
      <c r="B390" s="559">
        <v>44578</v>
      </c>
      <c r="C390" s="563">
        <v>44531</v>
      </c>
      <c r="D390" s="545" t="s">
        <v>468</v>
      </c>
      <c r="E390" s="545" t="s">
        <v>468</v>
      </c>
      <c r="F390" s="597">
        <v>4000</v>
      </c>
      <c r="G390" s="527" t="s">
        <v>3108</v>
      </c>
      <c r="H390" s="545" t="s">
        <v>468</v>
      </c>
      <c r="I390" s="598" t="s">
        <v>3106</v>
      </c>
      <c r="J390" s="606" t="s">
        <v>1212</v>
      </c>
      <c r="K390" s="545" t="s">
        <v>911</v>
      </c>
      <c r="L390" s="545" t="s">
        <v>888</v>
      </c>
      <c r="M390" s="602">
        <v>34</v>
      </c>
      <c r="N390" s="607">
        <v>44578</v>
      </c>
      <c r="O390" s="544" t="s">
        <v>407</v>
      </c>
      <c r="P390" s="268">
        <f t="shared" si="25"/>
        <v>1</v>
      </c>
      <c r="Q390" s="268">
        <f t="shared" si="26"/>
        <v>0</v>
      </c>
      <c r="R390" s="643" t="str">
        <f t="shared" si="27"/>
        <v>Gastos_custeados_por_captação</v>
      </c>
      <c r="S390" s="605" t="s">
        <v>1079</v>
      </c>
      <c r="T390" s="605">
        <v>2588</v>
      </c>
      <c r="U390" s="623"/>
      <c r="V390" s="623"/>
      <c r="W390" s="623"/>
    </row>
    <row r="391" spans="1:23" ht="72" x14ac:dyDescent="0.2">
      <c r="A391" s="636">
        <f t="shared" si="24"/>
        <v>388</v>
      </c>
      <c r="B391" s="559">
        <v>44578</v>
      </c>
      <c r="C391" s="563">
        <v>44531</v>
      </c>
      <c r="D391" s="545" t="s">
        <v>468</v>
      </c>
      <c r="E391" s="545" t="s">
        <v>468</v>
      </c>
      <c r="F391" s="597">
        <v>14200</v>
      </c>
      <c r="G391" s="527" t="s">
        <v>3109</v>
      </c>
      <c r="H391" s="545" t="s">
        <v>468</v>
      </c>
      <c r="I391" s="598" t="s">
        <v>3107</v>
      </c>
      <c r="J391" s="606" t="s">
        <v>1143</v>
      </c>
      <c r="K391" s="545" t="s">
        <v>911</v>
      </c>
      <c r="L391" s="545" t="s">
        <v>888</v>
      </c>
      <c r="M391" s="602">
        <v>132</v>
      </c>
      <c r="N391" s="607">
        <v>44578</v>
      </c>
      <c r="O391" s="544" t="s">
        <v>407</v>
      </c>
      <c r="P391" s="268">
        <f t="shared" si="25"/>
        <v>1</v>
      </c>
      <c r="Q391" s="268">
        <f t="shared" si="26"/>
        <v>0</v>
      </c>
      <c r="R391" s="643" t="str">
        <f t="shared" si="27"/>
        <v>Gastos_custeados_por_captação</v>
      </c>
      <c r="S391" s="605" t="s">
        <v>1079</v>
      </c>
      <c r="T391" s="605">
        <v>2616</v>
      </c>
      <c r="U391" s="623"/>
      <c r="V391" s="623"/>
      <c r="W391" s="623"/>
    </row>
    <row r="392" spans="1:23" ht="36" x14ac:dyDescent="0.2">
      <c r="A392" s="636">
        <f t="shared" si="24"/>
        <v>389</v>
      </c>
      <c r="B392" s="559">
        <v>44578</v>
      </c>
      <c r="C392" s="555">
        <v>44562</v>
      </c>
      <c r="D392" s="545" t="s">
        <v>271</v>
      </c>
      <c r="E392" s="545" t="s">
        <v>449</v>
      </c>
      <c r="F392" s="556">
        <v>1700</v>
      </c>
      <c r="G392" s="558" t="s">
        <v>682</v>
      </c>
      <c r="H392" s="545" t="s">
        <v>769</v>
      </c>
      <c r="I392" s="612" t="s">
        <v>1517</v>
      </c>
      <c r="J392" s="545" t="s">
        <v>1180</v>
      </c>
      <c r="K392" s="545" t="s">
        <v>911</v>
      </c>
      <c r="L392" s="545" t="s">
        <v>1413</v>
      </c>
      <c r="M392" s="544" t="s">
        <v>310</v>
      </c>
      <c r="N392" s="544">
        <v>44576</v>
      </c>
      <c r="O392" s="544" t="s">
        <v>400</v>
      </c>
      <c r="P392" s="268">
        <f t="shared" si="25"/>
        <v>1</v>
      </c>
      <c r="Q392" s="268">
        <f t="shared" si="26"/>
        <v>1</v>
      </c>
      <c r="R392" s="643" t="str">
        <f t="shared" si="27"/>
        <v>Gastos_Gerais</v>
      </c>
      <c r="S392" s="605" t="s">
        <v>1079</v>
      </c>
      <c r="T392" s="605">
        <v>2677</v>
      </c>
      <c r="U392" s="623"/>
      <c r="V392" s="623"/>
      <c r="W392" s="623"/>
    </row>
    <row r="393" spans="1:23" ht="84" x14ac:dyDescent="0.2">
      <c r="A393" s="636">
        <f t="shared" si="24"/>
        <v>390</v>
      </c>
      <c r="B393" s="603">
        <v>44578</v>
      </c>
      <c r="C393" s="555">
        <v>44531</v>
      </c>
      <c r="D393" s="545" t="s">
        <v>271</v>
      </c>
      <c r="E393" s="545" t="s">
        <v>456</v>
      </c>
      <c r="F393" s="567">
        <v>600</v>
      </c>
      <c r="G393" s="569" t="s">
        <v>650</v>
      </c>
      <c r="H393" s="566" t="s">
        <v>766</v>
      </c>
      <c r="I393" s="613" t="s">
        <v>1498</v>
      </c>
      <c r="J393" s="566" t="s">
        <v>886</v>
      </c>
      <c r="K393" s="566" t="s">
        <v>887</v>
      </c>
      <c r="L393" s="545" t="s">
        <v>888</v>
      </c>
      <c r="M393" s="545" t="s">
        <v>929</v>
      </c>
      <c r="N393" s="544">
        <v>44575</v>
      </c>
      <c r="O393" s="544" t="s">
        <v>400</v>
      </c>
      <c r="P393" s="268">
        <f t="shared" si="25"/>
        <v>1</v>
      </c>
      <c r="Q393" s="268">
        <f t="shared" si="26"/>
        <v>0</v>
      </c>
      <c r="R393" s="643" t="str">
        <f t="shared" si="27"/>
        <v>Gastos_Gerais</v>
      </c>
      <c r="S393" s="605" t="s">
        <v>1079</v>
      </c>
      <c r="T393" s="605">
        <v>2659</v>
      </c>
      <c r="U393" s="623"/>
      <c r="V393" s="623"/>
      <c r="W393" s="623"/>
    </row>
    <row r="394" spans="1:23" ht="36" x14ac:dyDescent="0.2">
      <c r="A394" s="636">
        <f t="shared" si="24"/>
        <v>391</v>
      </c>
      <c r="B394" s="559">
        <v>44578</v>
      </c>
      <c r="C394" s="555">
        <v>44562</v>
      </c>
      <c r="D394" s="545" t="s">
        <v>271</v>
      </c>
      <c r="E394" s="545" t="s">
        <v>71</v>
      </c>
      <c r="F394" s="556">
        <v>10.45</v>
      </c>
      <c r="G394" s="558" t="s">
        <v>1518</v>
      </c>
      <c r="H394" s="545" t="s">
        <v>766</v>
      </c>
      <c r="I394" s="526" t="s">
        <v>962</v>
      </c>
      <c r="J394" s="549" t="s">
        <v>963</v>
      </c>
      <c r="K394" s="549" t="s">
        <v>964</v>
      </c>
      <c r="L394" s="527" t="s">
        <v>879</v>
      </c>
      <c r="M394" s="655" t="s">
        <v>310</v>
      </c>
      <c r="N394" s="544">
        <v>44574</v>
      </c>
      <c r="O394" s="544" t="s">
        <v>400</v>
      </c>
      <c r="P394" s="268">
        <f t="shared" si="25"/>
        <v>1</v>
      </c>
      <c r="Q394" s="268">
        <f t="shared" si="26"/>
        <v>1</v>
      </c>
      <c r="R394" s="643" t="str">
        <f t="shared" si="27"/>
        <v>Gastos_Gerais</v>
      </c>
      <c r="S394" s="605" t="s">
        <v>310</v>
      </c>
      <c r="T394" s="605" t="s">
        <v>310</v>
      </c>
      <c r="U394" s="623"/>
      <c r="V394" s="623"/>
      <c r="W394" s="623"/>
    </row>
    <row r="395" spans="1:23" ht="36" x14ac:dyDescent="0.2">
      <c r="A395" s="636">
        <f t="shared" si="24"/>
        <v>392</v>
      </c>
      <c r="B395" s="559">
        <v>44578</v>
      </c>
      <c r="C395" s="555">
        <v>44562</v>
      </c>
      <c r="D395" s="545" t="s">
        <v>271</v>
      </c>
      <c r="E395" s="545" t="s">
        <v>71</v>
      </c>
      <c r="F395" s="556">
        <v>10.45</v>
      </c>
      <c r="G395" s="558" t="s">
        <v>1519</v>
      </c>
      <c r="H395" s="545" t="s">
        <v>769</v>
      </c>
      <c r="I395" s="526" t="s">
        <v>962</v>
      </c>
      <c r="J395" s="549" t="s">
        <v>963</v>
      </c>
      <c r="K395" s="549" t="s">
        <v>964</v>
      </c>
      <c r="L395" s="527" t="s">
        <v>879</v>
      </c>
      <c r="M395" s="655" t="s">
        <v>310</v>
      </c>
      <c r="N395" s="544">
        <v>44574</v>
      </c>
      <c r="O395" s="544" t="s">
        <v>400</v>
      </c>
      <c r="P395" s="268">
        <f t="shared" si="25"/>
        <v>1</v>
      </c>
      <c r="Q395" s="268">
        <f t="shared" si="26"/>
        <v>1</v>
      </c>
      <c r="R395" s="643" t="str">
        <f t="shared" si="27"/>
        <v>Gastos_Gerais</v>
      </c>
      <c r="S395" s="605" t="s">
        <v>310</v>
      </c>
      <c r="T395" s="605" t="s">
        <v>310</v>
      </c>
      <c r="U395" s="623"/>
      <c r="V395" s="623"/>
      <c r="W395" s="623"/>
    </row>
    <row r="396" spans="1:23" ht="36" x14ac:dyDescent="0.2">
      <c r="A396" s="636">
        <f t="shared" si="24"/>
        <v>393</v>
      </c>
      <c r="B396" s="559">
        <v>44578</v>
      </c>
      <c r="C396" s="555">
        <v>44562</v>
      </c>
      <c r="D396" s="545" t="s">
        <v>271</v>
      </c>
      <c r="E396" s="545" t="s">
        <v>71</v>
      </c>
      <c r="F396" s="556">
        <v>10.45</v>
      </c>
      <c r="G396" s="558" t="s">
        <v>1520</v>
      </c>
      <c r="H396" s="545" t="s">
        <v>769</v>
      </c>
      <c r="I396" s="526" t="s">
        <v>962</v>
      </c>
      <c r="J396" s="549" t="s">
        <v>963</v>
      </c>
      <c r="K396" s="549" t="s">
        <v>964</v>
      </c>
      <c r="L396" s="527" t="s">
        <v>879</v>
      </c>
      <c r="M396" s="655" t="s">
        <v>310</v>
      </c>
      <c r="N396" s="544">
        <v>44574</v>
      </c>
      <c r="O396" s="544" t="s">
        <v>400</v>
      </c>
      <c r="P396" s="268">
        <f t="shared" si="25"/>
        <v>1</v>
      </c>
      <c r="Q396" s="268">
        <f t="shared" si="26"/>
        <v>1</v>
      </c>
      <c r="R396" s="643" t="str">
        <f t="shared" si="27"/>
        <v>Gastos_Gerais</v>
      </c>
      <c r="S396" s="605" t="s">
        <v>310</v>
      </c>
      <c r="T396" s="605" t="s">
        <v>310</v>
      </c>
      <c r="U396" s="623"/>
      <c r="V396" s="623"/>
      <c r="W396" s="623"/>
    </row>
    <row r="397" spans="1:23" ht="24" x14ac:dyDescent="0.2">
      <c r="A397" s="636">
        <f t="shared" si="24"/>
        <v>394</v>
      </c>
      <c r="B397" s="603">
        <v>44578</v>
      </c>
      <c r="C397" s="604">
        <v>44562</v>
      </c>
      <c r="D397" s="545" t="s">
        <v>271</v>
      </c>
      <c r="E397" s="545" t="s">
        <v>60</v>
      </c>
      <c r="F397" s="567">
        <v>91.75</v>
      </c>
      <c r="G397" s="569" t="s">
        <v>700</v>
      </c>
      <c r="H397" s="566" t="s">
        <v>309</v>
      </c>
      <c r="I397" s="613" t="s">
        <v>1499</v>
      </c>
      <c r="J397" s="566" t="s">
        <v>1500</v>
      </c>
      <c r="K397" s="566" t="s">
        <v>893</v>
      </c>
      <c r="L397" s="566" t="s">
        <v>310</v>
      </c>
      <c r="M397" s="566">
        <v>26652960</v>
      </c>
      <c r="N397" s="588">
        <v>44571</v>
      </c>
      <c r="O397" s="544" t="s">
        <v>400</v>
      </c>
      <c r="P397" s="268">
        <f t="shared" si="25"/>
        <v>1</v>
      </c>
      <c r="Q397" s="268">
        <f t="shared" si="26"/>
        <v>1</v>
      </c>
      <c r="R397" s="643" t="str">
        <f t="shared" si="27"/>
        <v>Gastos_Gerais</v>
      </c>
      <c r="S397" s="605" t="s">
        <v>310</v>
      </c>
      <c r="T397" s="605" t="s">
        <v>310</v>
      </c>
      <c r="U397" s="623"/>
      <c r="V397" s="623"/>
      <c r="W397" s="623"/>
    </row>
    <row r="398" spans="1:23" ht="24" x14ac:dyDescent="0.2">
      <c r="A398" s="636">
        <f t="shared" si="24"/>
        <v>395</v>
      </c>
      <c r="B398" s="603">
        <v>44578</v>
      </c>
      <c r="C398" s="604">
        <v>44531</v>
      </c>
      <c r="D398" s="545" t="s">
        <v>271</v>
      </c>
      <c r="E398" s="545" t="s">
        <v>84</v>
      </c>
      <c r="F398" s="556">
        <v>163.52000000000001</v>
      </c>
      <c r="G398" s="569" t="s">
        <v>491</v>
      </c>
      <c r="H398" s="566" t="s">
        <v>309</v>
      </c>
      <c r="I398" s="598" t="s">
        <v>785</v>
      </c>
      <c r="J398" s="599" t="s">
        <v>1104</v>
      </c>
      <c r="K398" s="549" t="s">
        <v>1501</v>
      </c>
      <c r="L398" s="527" t="s">
        <v>1481</v>
      </c>
      <c r="M398" s="545" t="s">
        <v>1502</v>
      </c>
      <c r="N398" s="544">
        <v>44571</v>
      </c>
      <c r="O398" s="544" t="s">
        <v>400</v>
      </c>
      <c r="P398" s="268">
        <f t="shared" si="25"/>
        <v>1</v>
      </c>
      <c r="Q398" s="268">
        <f t="shared" si="26"/>
        <v>0</v>
      </c>
      <c r="R398" s="643" t="str">
        <f t="shared" si="27"/>
        <v>Gastos_Gerais</v>
      </c>
      <c r="S398" s="605" t="s">
        <v>310</v>
      </c>
      <c r="T398" s="605" t="s">
        <v>310</v>
      </c>
      <c r="U398" s="623"/>
      <c r="V398" s="623"/>
      <c r="W398" s="623"/>
    </row>
    <row r="399" spans="1:23" ht="120" x14ac:dyDescent="0.2">
      <c r="A399" s="636">
        <f t="shared" si="24"/>
        <v>396</v>
      </c>
      <c r="B399" s="559">
        <v>44578</v>
      </c>
      <c r="C399" s="555">
        <v>44409</v>
      </c>
      <c r="D399" s="545" t="s">
        <v>271</v>
      </c>
      <c r="E399" s="545" t="s">
        <v>465</v>
      </c>
      <c r="F399" s="556">
        <v>3516.25</v>
      </c>
      <c r="G399" s="558" t="s">
        <v>552</v>
      </c>
      <c r="H399" s="545" t="s">
        <v>766</v>
      </c>
      <c r="I399" s="612" t="s">
        <v>1514</v>
      </c>
      <c r="J399" s="545" t="s">
        <v>1125</v>
      </c>
      <c r="K399" s="545" t="s">
        <v>911</v>
      </c>
      <c r="L399" s="545" t="s">
        <v>888</v>
      </c>
      <c r="M399" s="545" t="s">
        <v>1442</v>
      </c>
      <c r="N399" s="544">
        <v>44571</v>
      </c>
      <c r="O399" s="544" t="s">
        <v>400</v>
      </c>
      <c r="P399" s="268">
        <f t="shared" si="25"/>
        <v>1</v>
      </c>
      <c r="Q399" s="268">
        <f t="shared" si="26"/>
        <v>-4</v>
      </c>
      <c r="R399" s="643" t="str">
        <f t="shared" si="27"/>
        <v>Gastos_Gerais</v>
      </c>
      <c r="S399" s="605" t="s">
        <v>1081</v>
      </c>
      <c r="T399" s="605">
        <v>1866</v>
      </c>
      <c r="U399" s="623"/>
      <c r="V399" s="623"/>
      <c r="W399" s="623"/>
    </row>
    <row r="400" spans="1:23" ht="72" x14ac:dyDescent="0.2">
      <c r="A400" s="636">
        <f t="shared" si="24"/>
        <v>397</v>
      </c>
      <c r="B400" s="559">
        <v>44578</v>
      </c>
      <c r="C400" s="555">
        <v>44531</v>
      </c>
      <c r="D400" s="545" t="s">
        <v>468</v>
      </c>
      <c r="E400" s="545" t="s">
        <v>468</v>
      </c>
      <c r="F400" s="556">
        <v>1444.95</v>
      </c>
      <c r="G400" s="558" t="s">
        <v>557</v>
      </c>
      <c r="H400" s="545" t="s">
        <v>468</v>
      </c>
      <c r="I400" s="612" t="s">
        <v>1917</v>
      </c>
      <c r="J400" s="545" t="s">
        <v>1129</v>
      </c>
      <c r="K400" s="545" t="s">
        <v>893</v>
      </c>
      <c r="L400" s="545" t="s">
        <v>32</v>
      </c>
      <c r="M400" s="545" t="s">
        <v>2914</v>
      </c>
      <c r="N400" s="544">
        <v>44571</v>
      </c>
      <c r="O400" s="544" t="s">
        <v>402</v>
      </c>
      <c r="P400" s="268">
        <f t="shared" si="25"/>
        <v>1</v>
      </c>
      <c r="Q400" s="268">
        <f t="shared" si="26"/>
        <v>0</v>
      </c>
      <c r="R400" s="643" t="str">
        <f t="shared" si="27"/>
        <v>Gastos_custeados_por_captação</v>
      </c>
      <c r="S400" s="605" t="s">
        <v>1081</v>
      </c>
      <c r="T400" s="605">
        <v>1371</v>
      </c>
      <c r="U400" s="623"/>
      <c r="V400" s="623"/>
      <c r="W400" s="623"/>
    </row>
    <row r="401" spans="1:23" ht="120" x14ac:dyDescent="0.2">
      <c r="A401" s="636">
        <f t="shared" si="24"/>
        <v>398</v>
      </c>
      <c r="B401" s="559">
        <v>44578</v>
      </c>
      <c r="C401" s="555">
        <v>44409</v>
      </c>
      <c r="D401" s="545" t="s">
        <v>468</v>
      </c>
      <c r="E401" s="545" t="s">
        <v>468</v>
      </c>
      <c r="F401" s="556">
        <v>675.12</v>
      </c>
      <c r="G401" s="558" t="s">
        <v>552</v>
      </c>
      <c r="H401" s="545" t="s">
        <v>468</v>
      </c>
      <c r="I401" s="612" t="s">
        <v>1514</v>
      </c>
      <c r="J401" s="545" t="s">
        <v>1125</v>
      </c>
      <c r="K401" s="545" t="s">
        <v>911</v>
      </c>
      <c r="L401" s="545" t="s">
        <v>888</v>
      </c>
      <c r="M401" s="545" t="s">
        <v>2915</v>
      </c>
      <c r="N401" s="544">
        <v>44571</v>
      </c>
      <c r="O401" s="544" t="s">
        <v>402</v>
      </c>
      <c r="P401" s="268">
        <f t="shared" si="25"/>
        <v>1</v>
      </c>
      <c r="Q401" s="268">
        <f t="shared" si="26"/>
        <v>-4</v>
      </c>
      <c r="R401" s="643" t="str">
        <f t="shared" si="27"/>
        <v>Gastos_custeados_por_captação</v>
      </c>
      <c r="S401" s="605" t="s">
        <v>1081</v>
      </c>
      <c r="T401" s="605">
        <v>1866</v>
      </c>
      <c r="U401" s="624"/>
      <c r="V401" s="624"/>
      <c r="W401" s="624"/>
    </row>
    <row r="402" spans="1:23" ht="120" x14ac:dyDescent="0.2">
      <c r="A402" s="636">
        <f t="shared" si="24"/>
        <v>399</v>
      </c>
      <c r="B402" s="559">
        <v>44578</v>
      </c>
      <c r="C402" s="555">
        <v>44409</v>
      </c>
      <c r="D402" s="545" t="s">
        <v>468</v>
      </c>
      <c r="E402" s="545" t="s">
        <v>468</v>
      </c>
      <c r="F402" s="556">
        <v>289.25</v>
      </c>
      <c r="G402" s="558" t="s">
        <v>552</v>
      </c>
      <c r="H402" s="545" t="s">
        <v>468</v>
      </c>
      <c r="I402" s="612" t="s">
        <v>1514</v>
      </c>
      <c r="J402" s="545" t="s">
        <v>1125</v>
      </c>
      <c r="K402" s="545" t="s">
        <v>911</v>
      </c>
      <c r="L402" s="545" t="s">
        <v>888</v>
      </c>
      <c r="M402" s="545" t="s">
        <v>1831</v>
      </c>
      <c r="N402" s="544">
        <v>44571</v>
      </c>
      <c r="O402" s="544" t="s">
        <v>402</v>
      </c>
      <c r="P402" s="268">
        <f t="shared" si="25"/>
        <v>1</v>
      </c>
      <c r="Q402" s="268">
        <f t="shared" si="26"/>
        <v>-4</v>
      </c>
      <c r="R402" s="643" t="str">
        <f t="shared" si="27"/>
        <v>Gastos_custeados_por_captação</v>
      </c>
      <c r="S402" s="605" t="s">
        <v>1079</v>
      </c>
      <c r="T402" s="605">
        <v>1866</v>
      </c>
      <c r="U402" s="623"/>
      <c r="V402" s="623"/>
      <c r="W402" s="623"/>
    </row>
    <row r="403" spans="1:23" ht="60" x14ac:dyDescent="0.2">
      <c r="A403" s="636">
        <f t="shared" si="24"/>
        <v>400</v>
      </c>
      <c r="B403" s="559">
        <v>44578</v>
      </c>
      <c r="C403" s="555">
        <v>44409</v>
      </c>
      <c r="D403" s="545" t="s">
        <v>468</v>
      </c>
      <c r="E403" s="545" t="s">
        <v>468</v>
      </c>
      <c r="F403" s="556">
        <v>615.63</v>
      </c>
      <c r="G403" s="558" t="s">
        <v>2994</v>
      </c>
      <c r="H403" s="545" t="s">
        <v>468</v>
      </c>
      <c r="I403" s="612" t="s">
        <v>1514</v>
      </c>
      <c r="J403" s="545" t="s">
        <v>1125</v>
      </c>
      <c r="K403" s="545" t="s">
        <v>911</v>
      </c>
      <c r="L403" s="545" t="s">
        <v>888</v>
      </c>
      <c r="M403" s="545" t="s">
        <v>2995</v>
      </c>
      <c r="N403" s="544">
        <v>44571</v>
      </c>
      <c r="O403" s="544" t="s">
        <v>404</v>
      </c>
      <c r="P403" s="268">
        <f t="shared" si="25"/>
        <v>1</v>
      </c>
      <c r="Q403" s="268">
        <f t="shared" si="26"/>
        <v>-4</v>
      </c>
      <c r="R403" s="643" t="str">
        <f t="shared" si="27"/>
        <v>Gastos_custeados_por_captação</v>
      </c>
      <c r="S403" s="605" t="s">
        <v>1079</v>
      </c>
      <c r="T403" s="605">
        <v>2144</v>
      </c>
      <c r="U403" s="623"/>
      <c r="V403" s="623"/>
      <c r="W403" s="623"/>
    </row>
    <row r="404" spans="1:23" ht="24" x14ac:dyDescent="0.2">
      <c r="A404" s="636">
        <f t="shared" si="24"/>
        <v>401</v>
      </c>
      <c r="B404" s="559">
        <v>44578</v>
      </c>
      <c r="C404" s="555">
        <v>44531</v>
      </c>
      <c r="D404" s="545" t="s">
        <v>271</v>
      </c>
      <c r="E404" s="545" t="s">
        <v>164</v>
      </c>
      <c r="F404" s="556">
        <v>666.88</v>
      </c>
      <c r="G404" s="558" t="s">
        <v>1512</v>
      </c>
      <c r="H404" s="545" t="s">
        <v>309</v>
      </c>
      <c r="I404" s="598" t="s">
        <v>787</v>
      </c>
      <c r="J404" s="599" t="s">
        <v>1106</v>
      </c>
      <c r="K404" s="549" t="s">
        <v>1513</v>
      </c>
      <c r="L404" s="527" t="s">
        <v>1481</v>
      </c>
      <c r="M404" s="549" t="s">
        <v>310</v>
      </c>
      <c r="N404" s="544">
        <v>44562</v>
      </c>
      <c r="O404" s="544" t="s">
        <v>400</v>
      </c>
      <c r="P404" s="268">
        <f t="shared" si="25"/>
        <v>1</v>
      </c>
      <c r="Q404" s="268">
        <f t="shared" si="26"/>
        <v>0</v>
      </c>
      <c r="R404" s="643" t="str">
        <f t="shared" si="27"/>
        <v>Gastos_Gerais</v>
      </c>
      <c r="S404" s="605" t="s">
        <v>310</v>
      </c>
      <c r="T404" s="605" t="s">
        <v>310</v>
      </c>
      <c r="U404" s="623"/>
      <c r="V404" s="623"/>
      <c r="W404" s="623"/>
    </row>
    <row r="405" spans="1:23" ht="24" x14ac:dyDescent="0.2">
      <c r="A405" s="636">
        <f t="shared" si="24"/>
        <v>402</v>
      </c>
      <c r="B405" s="559">
        <v>44578</v>
      </c>
      <c r="C405" s="555">
        <v>44531</v>
      </c>
      <c r="D405" s="545" t="s">
        <v>271</v>
      </c>
      <c r="E405" s="545" t="s">
        <v>85</v>
      </c>
      <c r="F405" s="556">
        <v>347.64</v>
      </c>
      <c r="G405" s="558" t="s">
        <v>972</v>
      </c>
      <c r="H405" s="545" t="s">
        <v>309</v>
      </c>
      <c r="I405" s="526" t="s">
        <v>784</v>
      </c>
      <c r="J405" s="599" t="s">
        <v>973</v>
      </c>
      <c r="K405" s="549" t="s">
        <v>974</v>
      </c>
      <c r="L405" s="527" t="s">
        <v>1481</v>
      </c>
      <c r="M405" s="545">
        <v>70427300</v>
      </c>
      <c r="N405" s="544">
        <v>44557</v>
      </c>
      <c r="O405" s="544" t="s">
        <v>400</v>
      </c>
      <c r="P405" s="268">
        <f t="shared" si="25"/>
        <v>1</v>
      </c>
      <c r="Q405" s="268">
        <f t="shared" si="26"/>
        <v>0</v>
      </c>
      <c r="R405" s="643" t="str">
        <f t="shared" si="27"/>
        <v>Gastos_Gerais</v>
      </c>
      <c r="S405" s="605" t="s">
        <v>310</v>
      </c>
      <c r="T405" s="605" t="s">
        <v>310</v>
      </c>
      <c r="U405" s="623"/>
      <c r="V405" s="623"/>
      <c r="W405" s="623"/>
    </row>
    <row r="406" spans="1:23" ht="24" x14ac:dyDescent="0.2">
      <c r="A406" s="636">
        <f t="shared" si="24"/>
        <v>403</v>
      </c>
      <c r="B406" s="603">
        <v>44578</v>
      </c>
      <c r="C406" s="604">
        <v>44531</v>
      </c>
      <c r="D406" s="545" t="s">
        <v>271</v>
      </c>
      <c r="E406" s="545" t="s">
        <v>84</v>
      </c>
      <c r="F406" s="567">
        <v>138.99</v>
      </c>
      <c r="G406" s="569" t="s">
        <v>1504</v>
      </c>
      <c r="H406" s="566" t="s">
        <v>764</v>
      </c>
      <c r="I406" s="598" t="s">
        <v>785</v>
      </c>
      <c r="J406" s="599" t="s">
        <v>1104</v>
      </c>
      <c r="K406" s="549" t="s">
        <v>1501</v>
      </c>
      <c r="L406" s="527" t="s">
        <v>1481</v>
      </c>
      <c r="M406" s="545" t="s">
        <v>1503</v>
      </c>
      <c r="N406" s="544">
        <v>44544</v>
      </c>
      <c r="O406" s="544" t="s">
        <v>400</v>
      </c>
      <c r="P406" s="268">
        <f t="shared" si="25"/>
        <v>1</v>
      </c>
      <c r="Q406" s="268">
        <f t="shared" si="26"/>
        <v>0</v>
      </c>
      <c r="R406" s="643" t="str">
        <f t="shared" si="27"/>
        <v>Gastos_Gerais</v>
      </c>
      <c r="S406" s="605" t="s">
        <v>310</v>
      </c>
      <c r="T406" s="605" t="s">
        <v>310</v>
      </c>
      <c r="U406" s="623"/>
      <c r="V406" s="623"/>
      <c r="W406" s="623"/>
    </row>
    <row r="407" spans="1:23" ht="108" x14ac:dyDescent="0.2">
      <c r="A407" s="636">
        <f t="shared" si="24"/>
        <v>404</v>
      </c>
      <c r="B407" s="559">
        <v>44578</v>
      </c>
      <c r="C407" s="555">
        <v>44562</v>
      </c>
      <c r="D407" s="545" t="s">
        <v>182</v>
      </c>
      <c r="E407" s="545" t="s">
        <v>325</v>
      </c>
      <c r="F407" s="556">
        <v>21844.28</v>
      </c>
      <c r="G407" s="558" t="s">
        <v>1508</v>
      </c>
      <c r="H407" s="545" t="s">
        <v>310</v>
      </c>
      <c r="I407" s="598" t="s">
        <v>792</v>
      </c>
      <c r="J407" s="599" t="s">
        <v>1506</v>
      </c>
      <c r="K407" s="549" t="s">
        <v>893</v>
      </c>
      <c r="L407" s="527" t="s">
        <v>888</v>
      </c>
      <c r="M407" s="545" t="s">
        <v>1509</v>
      </c>
      <c r="N407" s="544">
        <v>44539</v>
      </c>
      <c r="O407" s="544" t="s">
        <v>400</v>
      </c>
      <c r="P407" s="268">
        <f t="shared" si="25"/>
        <v>1</v>
      </c>
      <c r="Q407" s="268">
        <f t="shared" si="26"/>
        <v>1</v>
      </c>
      <c r="R407" s="643" t="str">
        <f t="shared" si="27"/>
        <v>Gastos_com_Pessoal</v>
      </c>
      <c r="S407" s="605" t="s">
        <v>310</v>
      </c>
      <c r="T407" s="605" t="s">
        <v>310</v>
      </c>
      <c r="U407" s="623"/>
      <c r="V407" s="623"/>
      <c r="W407" s="623"/>
    </row>
    <row r="408" spans="1:23" ht="108" x14ac:dyDescent="0.2">
      <c r="A408" s="636">
        <f t="shared" si="24"/>
        <v>405</v>
      </c>
      <c r="B408" s="559">
        <v>44578</v>
      </c>
      <c r="C408" s="555">
        <v>44501</v>
      </c>
      <c r="D408" s="545" t="s">
        <v>182</v>
      </c>
      <c r="E408" s="545" t="s">
        <v>1</v>
      </c>
      <c r="F408" s="556">
        <v>907.7</v>
      </c>
      <c r="G408" s="558" t="s">
        <v>1505</v>
      </c>
      <c r="H408" s="545" t="s">
        <v>310</v>
      </c>
      <c r="I408" s="598" t="s">
        <v>792</v>
      </c>
      <c r="J408" s="599" t="s">
        <v>1506</v>
      </c>
      <c r="K408" s="549" t="s">
        <v>893</v>
      </c>
      <c r="L408" s="527" t="s">
        <v>888</v>
      </c>
      <c r="M408" s="545" t="s">
        <v>1507</v>
      </c>
      <c r="N408" s="544">
        <v>44532</v>
      </c>
      <c r="O408" s="544" t="s">
        <v>400</v>
      </c>
      <c r="P408" s="268">
        <f t="shared" si="25"/>
        <v>1</v>
      </c>
      <c r="Q408" s="268">
        <f t="shared" si="26"/>
        <v>-1</v>
      </c>
      <c r="R408" s="643" t="str">
        <f t="shared" si="27"/>
        <v>Gastos_com_Pessoal</v>
      </c>
      <c r="S408" s="605" t="s">
        <v>310</v>
      </c>
      <c r="T408" s="605" t="s">
        <v>310</v>
      </c>
      <c r="U408" s="623"/>
      <c r="V408" s="623"/>
      <c r="W408" s="623"/>
    </row>
    <row r="409" spans="1:23" ht="72" x14ac:dyDescent="0.2">
      <c r="A409" s="636">
        <f t="shared" si="24"/>
        <v>406</v>
      </c>
      <c r="B409" s="559">
        <v>44579</v>
      </c>
      <c r="C409" s="555">
        <v>44531</v>
      </c>
      <c r="D409" s="545" t="s">
        <v>271</v>
      </c>
      <c r="E409" s="545" t="s">
        <v>449</v>
      </c>
      <c r="F409" s="556">
        <v>6669.36</v>
      </c>
      <c r="G409" s="558" t="s">
        <v>658</v>
      </c>
      <c r="H409" s="545" t="s">
        <v>766</v>
      </c>
      <c r="I409" s="612" t="s">
        <v>1521</v>
      </c>
      <c r="J409" s="545" t="s">
        <v>1165</v>
      </c>
      <c r="K409" s="545" t="s">
        <v>887</v>
      </c>
      <c r="L409" s="545" t="s">
        <v>1522</v>
      </c>
      <c r="M409" s="545" t="s">
        <v>310</v>
      </c>
      <c r="N409" s="544">
        <v>44579</v>
      </c>
      <c r="O409" s="544" t="s">
        <v>400</v>
      </c>
      <c r="P409" s="268">
        <f t="shared" si="25"/>
        <v>1</v>
      </c>
      <c r="Q409" s="268">
        <f t="shared" si="26"/>
        <v>0</v>
      </c>
      <c r="R409" s="643" t="str">
        <f t="shared" si="27"/>
        <v>Gastos_Gerais</v>
      </c>
      <c r="S409" s="605" t="s">
        <v>1079</v>
      </c>
      <c r="T409" s="605">
        <v>2575</v>
      </c>
      <c r="U409" s="623"/>
      <c r="V409" s="623"/>
      <c r="W409" s="623"/>
    </row>
    <row r="410" spans="1:23" ht="60" x14ac:dyDescent="0.2">
      <c r="A410" s="636">
        <f t="shared" si="24"/>
        <v>407</v>
      </c>
      <c r="B410" s="559">
        <v>44579</v>
      </c>
      <c r="C410" s="563">
        <v>44531</v>
      </c>
      <c r="D410" s="566" t="s">
        <v>468</v>
      </c>
      <c r="E410" s="566" t="s">
        <v>468</v>
      </c>
      <c r="F410" s="652">
        <v>5389.45</v>
      </c>
      <c r="G410" s="558" t="s">
        <v>2792</v>
      </c>
      <c r="H410" s="545" t="s">
        <v>468</v>
      </c>
      <c r="I410" s="612" t="s">
        <v>2790</v>
      </c>
      <c r="J410" s="545" t="s">
        <v>2791</v>
      </c>
      <c r="K410" s="545" t="s">
        <v>911</v>
      </c>
      <c r="L410" s="545" t="s">
        <v>888</v>
      </c>
      <c r="M410" s="545" t="s">
        <v>929</v>
      </c>
      <c r="N410" s="544">
        <v>44579</v>
      </c>
      <c r="O410" s="544" t="s">
        <v>401</v>
      </c>
      <c r="P410" s="268">
        <f t="shared" si="25"/>
        <v>1</v>
      </c>
      <c r="Q410" s="268">
        <f t="shared" si="26"/>
        <v>0</v>
      </c>
      <c r="R410" s="643" t="str">
        <f t="shared" si="27"/>
        <v>Gastos_custeados_por_captação</v>
      </c>
      <c r="S410" s="605" t="s">
        <v>1081</v>
      </c>
      <c r="T410" s="605">
        <v>1511</v>
      </c>
      <c r="U410" s="623"/>
      <c r="V410" s="623"/>
      <c r="W410" s="623"/>
    </row>
    <row r="411" spans="1:23" ht="72" x14ac:dyDescent="0.2">
      <c r="A411" s="636">
        <f t="shared" si="24"/>
        <v>408</v>
      </c>
      <c r="B411" s="559">
        <v>44579</v>
      </c>
      <c r="C411" s="563">
        <v>44562</v>
      </c>
      <c r="D411" s="566" t="s">
        <v>468</v>
      </c>
      <c r="E411" s="566" t="s">
        <v>468</v>
      </c>
      <c r="F411" s="652">
        <v>349.14</v>
      </c>
      <c r="G411" s="558" t="s">
        <v>2916</v>
      </c>
      <c r="H411" s="545" t="s">
        <v>468</v>
      </c>
      <c r="I411" s="612" t="s">
        <v>2917</v>
      </c>
      <c r="J411" s="545" t="s">
        <v>2918</v>
      </c>
      <c r="K411" s="545" t="s">
        <v>911</v>
      </c>
      <c r="L411" s="545" t="s">
        <v>888</v>
      </c>
      <c r="M411" s="545">
        <v>106318</v>
      </c>
      <c r="N411" s="544">
        <v>44579</v>
      </c>
      <c r="O411" s="544" t="s">
        <v>402</v>
      </c>
      <c r="P411" s="268">
        <f t="shared" si="25"/>
        <v>1</v>
      </c>
      <c r="Q411" s="268">
        <f t="shared" si="26"/>
        <v>1</v>
      </c>
      <c r="R411" s="643" t="str">
        <f t="shared" si="27"/>
        <v>Gastos_custeados_por_captação</v>
      </c>
      <c r="S411" s="605" t="s">
        <v>1081</v>
      </c>
      <c r="T411" s="605">
        <v>2813</v>
      </c>
      <c r="U411" s="623"/>
      <c r="V411" s="623"/>
      <c r="W411" s="623"/>
    </row>
    <row r="412" spans="1:23" ht="72" x14ac:dyDescent="0.2">
      <c r="A412" s="636">
        <f t="shared" si="24"/>
        <v>409</v>
      </c>
      <c r="B412" s="559">
        <v>44579</v>
      </c>
      <c r="C412" s="563">
        <v>44531</v>
      </c>
      <c r="D412" s="545" t="s">
        <v>468</v>
      </c>
      <c r="E412" s="545" t="s">
        <v>468</v>
      </c>
      <c r="F412" s="652">
        <v>2537.5500000000002</v>
      </c>
      <c r="G412" s="558" t="s">
        <v>2786</v>
      </c>
      <c r="H412" s="545" t="s">
        <v>468</v>
      </c>
      <c r="I412" s="612" t="s">
        <v>1878</v>
      </c>
      <c r="J412" s="545" t="s">
        <v>1112</v>
      </c>
      <c r="K412" s="545" t="s">
        <v>911</v>
      </c>
      <c r="L412" s="545" t="s">
        <v>920</v>
      </c>
      <c r="M412" s="545">
        <v>1540</v>
      </c>
      <c r="N412" s="544">
        <v>44578</v>
      </c>
      <c r="O412" s="544" t="s">
        <v>401</v>
      </c>
      <c r="P412" s="268">
        <f t="shared" si="25"/>
        <v>1</v>
      </c>
      <c r="Q412" s="268">
        <f t="shared" si="26"/>
        <v>0</v>
      </c>
      <c r="R412" s="643" t="str">
        <f t="shared" si="27"/>
        <v>Gastos_custeados_por_captação</v>
      </c>
      <c r="S412" s="605" t="s">
        <v>1079</v>
      </c>
      <c r="T412" s="605">
        <v>1466</v>
      </c>
      <c r="U412" s="623"/>
      <c r="V412" s="623"/>
      <c r="W412" s="623"/>
    </row>
    <row r="413" spans="1:23" ht="60" x14ac:dyDescent="0.2">
      <c r="A413" s="636">
        <f t="shared" si="24"/>
        <v>410</v>
      </c>
      <c r="B413" s="559">
        <v>44579</v>
      </c>
      <c r="C413" s="563">
        <v>44531</v>
      </c>
      <c r="D413" s="566" t="s">
        <v>468</v>
      </c>
      <c r="E413" s="566" t="s">
        <v>468</v>
      </c>
      <c r="F413" s="652">
        <v>2000</v>
      </c>
      <c r="G413" s="558" t="s">
        <v>2788</v>
      </c>
      <c r="H413" s="545" t="s">
        <v>468</v>
      </c>
      <c r="I413" s="612" t="s">
        <v>2789</v>
      </c>
      <c r="J413" s="545" t="s">
        <v>1099</v>
      </c>
      <c r="K413" s="545" t="s">
        <v>911</v>
      </c>
      <c r="L413" s="545" t="s">
        <v>888</v>
      </c>
      <c r="M413" s="545" t="s">
        <v>923</v>
      </c>
      <c r="N413" s="544">
        <v>44578</v>
      </c>
      <c r="O413" s="544" t="s">
        <v>401</v>
      </c>
      <c r="P413" s="268">
        <f t="shared" si="25"/>
        <v>1</v>
      </c>
      <c r="Q413" s="268">
        <f t="shared" si="26"/>
        <v>0</v>
      </c>
      <c r="R413" s="643" t="str">
        <f t="shared" si="27"/>
        <v>Gastos_custeados_por_captação</v>
      </c>
      <c r="S413" s="605" t="s">
        <v>1079</v>
      </c>
      <c r="T413" s="605">
        <v>1267</v>
      </c>
      <c r="U413" s="623"/>
      <c r="V413" s="623"/>
      <c r="W413" s="623"/>
    </row>
    <row r="414" spans="1:23" ht="72" x14ac:dyDescent="0.2">
      <c r="A414" s="636">
        <f t="shared" si="24"/>
        <v>411</v>
      </c>
      <c r="B414" s="559">
        <v>44579</v>
      </c>
      <c r="C414" s="563">
        <v>44531</v>
      </c>
      <c r="D414" s="545" t="s">
        <v>468</v>
      </c>
      <c r="E414" s="545" t="s">
        <v>468</v>
      </c>
      <c r="F414" s="597">
        <v>5280</v>
      </c>
      <c r="G414" s="527" t="s">
        <v>3112</v>
      </c>
      <c r="H414" s="545" t="s">
        <v>468</v>
      </c>
      <c r="I414" s="598" t="s">
        <v>3111</v>
      </c>
      <c r="J414" s="606" t="s">
        <v>1206</v>
      </c>
      <c r="K414" s="545" t="s">
        <v>911</v>
      </c>
      <c r="L414" s="545" t="s">
        <v>888</v>
      </c>
      <c r="M414" s="602">
        <v>131</v>
      </c>
      <c r="N414" s="607">
        <v>44575</v>
      </c>
      <c r="O414" s="544" t="s">
        <v>407</v>
      </c>
      <c r="P414" s="268">
        <f t="shared" si="25"/>
        <v>1</v>
      </c>
      <c r="Q414" s="268">
        <f t="shared" si="26"/>
        <v>0</v>
      </c>
      <c r="R414" s="643" t="str">
        <f t="shared" si="27"/>
        <v>Gastos_custeados_por_captação</v>
      </c>
      <c r="S414" s="605" t="s">
        <v>1079</v>
      </c>
      <c r="T414" s="605">
        <v>2586</v>
      </c>
      <c r="U414" s="623"/>
      <c r="V414" s="623"/>
      <c r="W414" s="623"/>
    </row>
    <row r="415" spans="1:23" ht="72" x14ac:dyDescent="0.2">
      <c r="A415" s="636">
        <f t="shared" si="24"/>
        <v>412</v>
      </c>
      <c r="B415" s="559">
        <v>44579</v>
      </c>
      <c r="C415" s="563">
        <v>44531</v>
      </c>
      <c r="D415" s="545" t="s">
        <v>468</v>
      </c>
      <c r="E415" s="545" t="s">
        <v>468</v>
      </c>
      <c r="F415" s="597">
        <v>4000</v>
      </c>
      <c r="G415" s="527" t="s">
        <v>3108</v>
      </c>
      <c r="H415" s="545" t="s">
        <v>468</v>
      </c>
      <c r="I415" s="598" t="s">
        <v>3110</v>
      </c>
      <c r="J415" s="606" t="s">
        <v>1205</v>
      </c>
      <c r="K415" s="545" t="s">
        <v>911</v>
      </c>
      <c r="L415" s="545" t="s">
        <v>888</v>
      </c>
      <c r="M415" s="602">
        <v>20221</v>
      </c>
      <c r="N415" s="607">
        <v>44574</v>
      </c>
      <c r="O415" s="544" t="s">
        <v>407</v>
      </c>
      <c r="P415" s="268">
        <f t="shared" si="25"/>
        <v>1</v>
      </c>
      <c r="Q415" s="268">
        <f t="shared" si="26"/>
        <v>0</v>
      </c>
      <c r="R415" s="643" t="str">
        <f t="shared" si="27"/>
        <v>Gastos_custeados_por_captação</v>
      </c>
      <c r="S415" s="605" t="s">
        <v>1079</v>
      </c>
      <c r="T415" s="605">
        <v>2589</v>
      </c>
      <c r="U415" s="623"/>
      <c r="V415" s="623"/>
      <c r="W415" s="623"/>
    </row>
    <row r="416" spans="1:23" ht="60" x14ac:dyDescent="0.2">
      <c r="A416" s="636">
        <f t="shared" si="24"/>
        <v>413</v>
      </c>
      <c r="B416" s="559">
        <v>44579</v>
      </c>
      <c r="C416" s="563">
        <v>44531</v>
      </c>
      <c r="D416" s="545" t="s">
        <v>468</v>
      </c>
      <c r="E416" s="545" t="s">
        <v>468</v>
      </c>
      <c r="F416" s="652">
        <v>5390</v>
      </c>
      <c r="G416" s="558" t="s">
        <v>2787</v>
      </c>
      <c r="H416" s="545" t="s">
        <v>468</v>
      </c>
      <c r="I416" s="612" t="s">
        <v>1944</v>
      </c>
      <c r="J416" s="545" t="s">
        <v>1108</v>
      </c>
      <c r="K416" s="545" t="s">
        <v>911</v>
      </c>
      <c r="L416" s="545" t="s">
        <v>888</v>
      </c>
      <c r="M416" s="545" t="s">
        <v>923</v>
      </c>
      <c r="N416" s="544">
        <v>44571</v>
      </c>
      <c r="O416" s="544" t="s">
        <v>401</v>
      </c>
      <c r="P416" s="268">
        <f t="shared" si="25"/>
        <v>1</v>
      </c>
      <c r="Q416" s="268">
        <f t="shared" si="26"/>
        <v>0</v>
      </c>
      <c r="R416" s="643" t="str">
        <f t="shared" si="27"/>
        <v>Gastos_custeados_por_captação</v>
      </c>
      <c r="S416" s="605" t="s">
        <v>1079</v>
      </c>
      <c r="T416" s="605">
        <v>1339</v>
      </c>
      <c r="U416" s="623"/>
      <c r="V416" s="623"/>
      <c r="W416" s="623"/>
    </row>
    <row r="417" spans="1:23" ht="36" x14ac:dyDescent="0.2">
      <c r="A417" s="636">
        <f t="shared" si="24"/>
        <v>414</v>
      </c>
      <c r="B417" s="559">
        <v>44580</v>
      </c>
      <c r="C417" s="563">
        <v>44562</v>
      </c>
      <c r="D417" s="545" t="s">
        <v>468</v>
      </c>
      <c r="E417" s="545" t="s">
        <v>468</v>
      </c>
      <c r="F417" s="556">
        <v>432.84</v>
      </c>
      <c r="G417" s="558" t="s">
        <v>749</v>
      </c>
      <c r="H417" s="545" t="s">
        <v>468</v>
      </c>
      <c r="I417" s="612" t="s">
        <v>2675</v>
      </c>
      <c r="J417" s="545" t="s">
        <v>1253</v>
      </c>
      <c r="K417" s="545" t="s">
        <v>893</v>
      </c>
      <c r="L417" s="545" t="s">
        <v>888</v>
      </c>
      <c r="M417" s="545">
        <v>2660</v>
      </c>
      <c r="N417" s="544">
        <v>44596</v>
      </c>
      <c r="O417" s="544" t="s">
        <v>408</v>
      </c>
      <c r="P417" s="268">
        <f t="shared" si="25"/>
        <v>1</v>
      </c>
      <c r="Q417" s="268">
        <f t="shared" si="26"/>
        <v>1</v>
      </c>
      <c r="R417" s="643" t="str">
        <f t="shared" si="27"/>
        <v>Gastos_custeados_por_captação</v>
      </c>
      <c r="S417" s="605" t="s">
        <v>1079</v>
      </c>
      <c r="T417" s="605">
        <v>2812</v>
      </c>
      <c r="U417" s="623"/>
      <c r="V417" s="623"/>
      <c r="W417" s="623"/>
    </row>
    <row r="418" spans="1:23" ht="48" x14ac:dyDescent="0.2">
      <c r="A418" s="636">
        <f t="shared" si="24"/>
        <v>415</v>
      </c>
      <c r="B418" s="559">
        <v>44581</v>
      </c>
      <c r="C418" s="555">
        <v>44531</v>
      </c>
      <c r="D418" s="545" t="s">
        <v>468</v>
      </c>
      <c r="E418" s="545" t="s">
        <v>468</v>
      </c>
      <c r="F418" s="556">
        <v>-945.5</v>
      </c>
      <c r="G418" s="558" t="s">
        <v>1524</v>
      </c>
      <c r="H418" s="545" t="s">
        <v>468</v>
      </c>
      <c r="I418" s="612" t="s">
        <v>876</v>
      </c>
      <c r="J418" s="545" t="s">
        <v>877</v>
      </c>
      <c r="K418" s="545" t="s">
        <v>878</v>
      </c>
      <c r="L418" s="545" t="s">
        <v>879</v>
      </c>
      <c r="M418" s="545" t="s">
        <v>310</v>
      </c>
      <c r="N418" s="544">
        <v>44581</v>
      </c>
      <c r="O418" s="544" t="s">
        <v>400</v>
      </c>
      <c r="P418" s="268">
        <f t="shared" si="25"/>
        <v>1</v>
      </c>
      <c r="Q418" s="268">
        <f t="shared" si="26"/>
        <v>0</v>
      </c>
      <c r="R418" s="643" t="str">
        <f t="shared" si="27"/>
        <v>Gastos_custeados_por_captação</v>
      </c>
      <c r="S418" s="605" t="s">
        <v>310</v>
      </c>
      <c r="T418" s="605" t="s">
        <v>310</v>
      </c>
      <c r="U418" s="623"/>
      <c r="V418" s="623"/>
      <c r="W418" s="623"/>
    </row>
    <row r="419" spans="1:23" ht="48" x14ac:dyDescent="0.2">
      <c r="A419" s="636">
        <f t="shared" si="24"/>
        <v>416</v>
      </c>
      <c r="B419" s="559">
        <v>44581</v>
      </c>
      <c r="C419" s="555">
        <v>44531</v>
      </c>
      <c r="D419" s="545" t="s">
        <v>468</v>
      </c>
      <c r="E419" s="545" t="s">
        <v>468</v>
      </c>
      <c r="F419" s="556">
        <v>-155</v>
      </c>
      <c r="G419" s="573" t="s">
        <v>1525</v>
      </c>
      <c r="H419" s="545" t="s">
        <v>468</v>
      </c>
      <c r="I419" s="612" t="s">
        <v>876</v>
      </c>
      <c r="J419" s="545" t="s">
        <v>877</v>
      </c>
      <c r="K419" s="545" t="s">
        <v>878</v>
      </c>
      <c r="L419" s="545" t="s">
        <v>879</v>
      </c>
      <c r="M419" s="545" t="s">
        <v>310</v>
      </c>
      <c r="N419" s="544">
        <v>44581</v>
      </c>
      <c r="O419" s="544" t="s">
        <v>400</v>
      </c>
      <c r="P419" s="268">
        <f t="shared" si="25"/>
        <v>1</v>
      </c>
      <c r="Q419" s="268">
        <f t="shared" si="26"/>
        <v>0</v>
      </c>
      <c r="R419" s="643" t="str">
        <f t="shared" si="27"/>
        <v>Gastos_custeados_por_captação</v>
      </c>
      <c r="S419" s="605" t="s">
        <v>310</v>
      </c>
      <c r="T419" s="605" t="s">
        <v>310</v>
      </c>
      <c r="U419" s="623"/>
      <c r="V419" s="623"/>
      <c r="W419" s="623"/>
    </row>
    <row r="420" spans="1:23" ht="48" x14ac:dyDescent="0.2">
      <c r="A420" s="636">
        <f t="shared" si="24"/>
        <v>417</v>
      </c>
      <c r="B420" s="559">
        <v>44581</v>
      </c>
      <c r="C420" s="555">
        <v>44531</v>
      </c>
      <c r="D420" s="545" t="s">
        <v>468</v>
      </c>
      <c r="E420" s="545" t="s">
        <v>468</v>
      </c>
      <c r="F420" s="556">
        <v>-775</v>
      </c>
      <c r="G420" s="573" t="s">
        <v>1526</v>
      </c>
      <c r="H420" s="545" t="s">
        <v>468</v>
      </c>
      <c r="I420" s="612" t="s">
        <v>876</v>
      </c>
      <c r="J420" s="545" t="s">
        <v>877</v>
      </c>
      <c r="K420" s="545" t="s">
        <v>878</v>
      </c>
      <c r="L420" s="545" t="s">
        <v>879</v>
      </c>
      <c r="M420" s="545" t="s">
        <v>310</v>
      </c>
      <c r="N420" s="544">
        <v>44581</v>
      </c>
      <c r="O420" s="544" t="s">
        <v>400</v>
      </c>
      <c r="P420" s="268">
        <f t="shared" si="25"/>
        <v>1</v>
      </c>
      <c r="Q420" s="268">
        <f t="shared" si="26"/>
        <v>0</v>
      </c>
      <c r="R420" s="643" t="str">
        <f t="shared" si="27"/>
        <v>Gastos_custeados_por_captação</v>
      </c>
      <c r="S420" s="605" t="s">
        <v>310</v>
      </c>
      <c r="T420" s="605" t="s">
        <v>310</v>
      </c>
      <c r="U420" s="623"/>
      <c r="V420" s="623"/>
      <c r="W420" s="623"/>
    </row>
    <row r="421" spans="1:23" ht="48" x14ac:dyDescent="0.2">
      <c r="A421" s="636">
        <f t="shared" si="24"/>
        <v>418</v>
      </c>
      <c r="B421" s="559">
        <v>44581</v>
      </c>
      <c r="C421" s="555">
        <v>44531</v>
      </c>
      <c r="D421" s="545" t="s">
        <v>468</v>
      </c>
      <c r="E421" s="545" t="s">
        <v>468</v>
      </c>
      <c r="F421" s="556">
        <v>-3355.75</v>
      </c>
      <c r="G421" s="573" t="s">
        <v>1527</v>
      </c>
      <c r="H421" s="545" t="s">
        <v>468</v>
      </c>
      <c r="I421" s="612" t="s">
        <v>876</v>
      </c>
      <c r="J421" s="545" t="s">
        <v>877</v>
      </c>
      <c r="K421" s="545" t="s">
        <v>878</v>
      </c>
      <c r="L421" s="545" t="s">
        <v>879</v>
      </c>
      <c r="M421" s="545" t="s">
        <v>310</v>
      </c>
      <c r="N421" s="544">
        <v>44581</v>
      </c>
      <c r="O421" s="544" t="s">
        <v>400</v>
      </c>
      <c r="P421" s="268">
        <f t="shared" si="25"/>
        <v>1</v>
      </c>
      <c r="Q421" s="268">
        <f t="shared" si="26"/>
        <v>0</v>
      </c>
      <c r="R421" s="643" t="str">
        <f t="shared" si="27"/>
        <v>Gastos_custeados_por_captação</v>
      </c>
      <c r="S421" s="605" t="s">
        <v>310</v>
      </c>
      <c r="T421" s="605" t="s">
        <v>310</v>
      </c>
      <c r="U421" s="623"/>
      <c r="V421" s="623"/>
      <c r="W421" s="623"/>
    </row>
    <row r="422" spans="1:23" ht="48" x14ac:dyDescent="0.2">
      <c r="A422" s="636">
        <f t="shared" si="24"/>
        <v>419</v>
      </c>
      <c r="B422" s="559">
        <v>44581</v>
      </c>
      <c r="C422" s="555">
        <v>44531</v>
      </c>
      <c r="D422" s="545" t="s">
        <v>468</v>
      </c>
      <c r="E422" s="545" t="s">
        <v>468</v>
      </c>
      <c r="F422" s="556">
        <v>-1534.5</v>
      </c>
      <c r="G422" s="573" t="s">
        <v>1528</v>
      </c>
      <c r="H422" s="545" t="s">
        <v>468</v>
      </c>
      <c r="I422" s="612" t="s">
        <v>876</v>
      </c>
      <c r="J422" s="545" t="s">
        <v>877</v>
      </c>
      <c r="K422" s="545" t="s">
        <v>878</v>
      </c>
      <c r="L422" s="545" t="s">
        <v>879</v>
      </c>
      <c r="M422" s="545" t="s">
        <v>310</v>
      </c>
      <c r="N422" s="544">
        <v>44581</v>
      </c>
      <c r="O422" s="544" t="s">
        <v>400</v>
      </c>
      <c r="P422" s="268">
        <f t="shared" si="25"/>
        <v>1</v>
      </c>
      <c r="Q422" s="268">
        <f t="shared" si="26"/>
        <v>0</v>
      </c>
      <c r="R422" s="643" t="str">
        <f t="shared" si="27"/>
        <v>Gastos_custeados_por_captação</v>
      </c>
      <c r="S422" s="605" t="s">
        <v>310</v>
      </c>
      <c r="T422" s="605" t="s">
        <v>310</v>
      </c>
      <c r="U422" s="623"/>
      <c r="V422" s="623"/>
      <c r="W422" s="623"/>
    </row>
    <row r="423" spans="1:23" ht="48" x14ac:dyDescent="0.2">
      <c r="A423" s="636">
        <f t="shared" si="24"/>
        <v>420</v>
      </c>
      <c r="B423" s="559">
        <v>44581</v>
      </c>
      <c r="C423" s="555">
        <v>44531</v>
      </c>
      <c r="D423" s="545" t="s">
        <v>271</v>
      </c>
      <c r="E423" s="545" t="s">
        <v>90</v>
      </c>
      <c r="F423" s="556">
        <v>-2151.4</v>
      </c>
      <c r="G423" s="573" t="s">
        <v>1536</v>
      </c>
      <c r="H423" s="545" t="s">
        <v>310</v>
      </c>
      <c r="I423" s="612" t="s">
        <v>876</v>
      </c>
      <c r="J423" s="545" t="s">
        <v>877</v>
      </c>
      <c r="K423" s="545" t="s">
        <v>878</v>
      </c>
      <c r="L423" s="545" t="s">
        <v>879</v>
      </c>
      <c r="M423" s="545" t="s">
        <v>310</v>
      </c>
      <c r="N423" s="544">
        <v>44581</v>
      </c>
      <c r="O423" s="544" t="s">
        <v>400</v>
      </c>
      <c r="P423" s="268">
        <f t="shared" si="25"/>
        <v>1</v>
      </c>
      <c r="Q423" s="268">
        <f t="shared" si="26"/>
        <v>0</v>
      </c>
      <c r="R423" s="643" t="str">
        <f t="shared" si="27"/>
        <v>Gastos_Gerais</v>
      </c>
      <c r="S423" s="605" t="s">
        <v>310</v>
      </c>
      <c r="T423" s="605" t="s">
        <v>310</v>
      </c>
      <c r="U423" s="623"/>
      <c r="V423" s="623"/>
      <c r="W423" s="623"/>
    </row>
    <row r="424" spans="1:23" ht="48" x14ac:dyDescent="0.2">
      <c r="A424" s="636">
        <f t="shared" si="24"/>
        <v>421</v>
      </c>
      <c r="B424" s="559">
        <v>44581</v>
      </c>
      <c r="C424" s="555">
        <v>44531</v>
      </c>
      <c r="D424" s="545" t="s">
        <v>182</v>
      </c>
      <c r="E424" s="545" t="s">
        <v>1</v>
      </c>
      <c r="F424" s="556">
        <v>-3193.02</v>
      </c>
      <c r="G424" s="573" t="s">
        <v>1529</v>
      </c>
      <c r="H424" s="545" t="s">
        <v>310</v>
      </c>
      <c r="I424" s="612" t="s">
        <v>876</v>
      </c>
      <c r="J424" s="545" t="s">
        <v>877</v>
      </c>
      <c r="K424" s="545" t="s">
        <v>878</v>
      </c>
      <c r="L424" s="545" t="s">
        <v>879</v>
      </c>
      <c r="M424" s="545" t="s">
        <v>310</v>
      </c>
      <c r="N424" s="544">
        <v>44581</v>
      </c>
      <c r="O424" s="544" t="s">
        <v>400</v>
      </c>
      <c r="P424" s="268">
        <f t="shared" si="25"/>
        <v>1</v>
      </c>
      <c r="Q424" s="268">
        <f t="shared" si="26"/>
        <v>0</v>
      </c>
      <c r="R424" s="643" t="str">
        <f t="shared" si="27"/>
        <v>Gastos_com_Pessoal</v>
      </c>
      <c r="S424" s="605" t="s">
        <v>310</v>
      </c>
      <c r="T424" s="605" t="s">
        <v>310</v>
      </c>
      <c r="U424" s="623"/>
      <c r="V424" s="623"/>
      <c r="W424" s="623"/>
    </row>
    <row r="425" spans="1:23" ht="48" x14ac:dyDescent="0.2">
      <c r="A425" s="636">
        <f t="shared" si="24"/>
        <v>422</v>
      </c>
      <c r="B425" s="559">
        <v>44581</v>
      </c>
      <c r="C425" s="555">
        <v>44531</v>
      </c>
      <c r="D425" s="545" t="s">
        <v>182</v>
      </c>
      <c r="E425" s="545" t="s">
        <v>252</v>
      </c>
      <c r="F425" s="556">
        <v>-8054.88</v>
      </c>
      <c r="G425" s="573" t="s">
        <v>1530</v>
      </c>
      <c r="H425" s="545" t="s">
        <v>310</v>
      </c>
      <c r="I425" s="612" t="s">
        <v>876</v>
      </c>
      <c r="J425" s="545" t="s">
        <v>877</v>
      </c>
      <c r="K425" s="545" t="s">
        <v>878</v>
      </c>
      <c r="L425" s="545" t="s">
        <v>879</v>
      </c>
      <c r="M425" s="545" t="s">
        <v>310</v>
      </c>
      <c r="N425" s="544">
        <v>44581</v>
      </c>
      <c r="O425" s="544" t="s">
        <v>400</v>
      </c>
      <c r="P425" s="268">
        <f t="shared" si="25"/>
        <v>1</v>
      </c>
      <c r="Q425" s="268">
        <f t="shared" si="26"/>
        <v>0</v>
      </c>
      <c r="R425" s="643" t="str">
        <f t="shared" si="27"/>
        <v>Gastos_com_Pessoal</v>
      </c>
      <c r="S425" s="605" t="s">
        <v>310</v>
      </c>
      <c r="T425" s="605" t="s">
        <v>310</v>
      </c>
      <c r="U425" s="623"/>
      <c r="V425" s="623"/>
      <c r="W425" s="623"/>
    </row>
    <row r="426" spans="1:23" ht="48" x14ac:dyDescent="0.2">
      <c r="A426" s="636">
        <f t="shared" si="24"/>
        <v>423</v>
      </c>
      <c r="B426" s="559">
        <v>44581</v>
      </c>
      <c r="C426" s="555">
        <v>44531</v>
      </c>
      <c r="D426" s="545" t="s">
        <v>271</v>
      </c>
      <c r="E426" s="545" t="s">
        <v>183</v>
      </c>
      <c r="F426" s="556">
        <v>-93.22</v>
      </c>
      <c r="G426" s="573" t="s">
        <v>1531</v>
      </c>
      <c r="H426" s="545" t="s">
        <v>309</v>
      </c>
      <c r="I426" s="612" t="s">
        <v>876</v>
      </c>
      <c r="J426" s="545" t="s">
        <v>877</v>
      </c>
      <c r="K426" s="545" t="s">
        <v>878</v>
      </c>
      <c r="L426" s="545" t="s">
        <v>879</v>
      </c>
      <c r="M426" s="545" t="s">
        <v>310</v>
      </c>
      <c r="N426" s="544">
        <v>44581</v>
      </c>
      <c r="O426" s="544" t="s">
        <v>400</v>
      </c>
      <c r="P426" s="268">
        <f t="shared" si="25"/>
        <v>1</v>
      </c>
      <c r="Q426" s="268">
        <f t="shared" si="26"/>
        <v>0</v>
      </c>
      <c r="R426" s="643" t="str">
        <f t="shared" si="27"/>
        <v>Gastos_Gerais</v>
      </c>
      <c r="S426" s="605" t="s">
        <v>310</v>
      </c>
      <c r="T426" s="605" t="s">
        <v>310</v>
      </c>
      <c r="U426" s="623"/>
      <c r="V426" s="623"/>
      <c r="W426" s="623"/>
    </row>
    <row r="427" spans="1:23" ht="48" x14ac:dyDescent="0.2">
      <c r="A427" s="636">
        <f t="shared" si="24"/>
        <v>424</v>
      </c>
      <c r="B427" s="559">
        <v>44581</v>
      </c>
      <c r="C427" s="555">
        <v>44531</v>
      </c>
      <c r="D427" s="545" t="s">
        <v>468</v>
      </c>
      <c r="E427" s="545" t="s">
        <v>468</v>
      </c>
      <c r="F427" s="556">
        <v>-3496.8</v>
      </c>
      <c r="G427" s="573" t="s">
        <v>1532</v>
      </c>
      <c r="H427" s="545" t="s">
        <v>468</v>
      </c>
      <c r="I427" s="612" t="s">
        <v>876</v>
      </c>
      <c r="J427" s="545" t="s">
        <v>877</v>
      </c>
      <c r="K427" s="545" t="s">
        <v>878</v>
      </c>
      <c r="L427" s="545" t="s">
        <v>879</v>
      </c>
      <c r="M427" s="545" t="s">
        <v>310</v>
      </c>
      <c r="N427" s="544">
        <v>44581</v>
      </c>
      <c r="O427" s="544" t="s">
        <v>400</v>
      </c>
      <c r="P427" s="268">
        <f t="shared" si="25"/>
        <v>1</v>
      </c>
      <c r="Q427" s="268">
        <f t="shared" si="26"/>
        <v>0</v>
      </c>
      <c r="R427" s="643" t="str">
        <f t="shared" si="27"/>
        <v>Gastos_custeados_por_captação</v>
      </c>
      <c r="S427" s="605" t="s">
        <v>310</v>
      </c>
      <c r="T427" s="605" t="s">
        <v>310</v>
      </c>
      <c r="U427" s="623"/>
      <c r="V427" s="623"/>
      <c r="W427" s="623"/>
    </row>
    <row r="428" spans="1:23" ht="48" x14ac:dyDescent="0.2">
      <c r="A428" s="636">
        <f t="shared" si="24"/>
        <v>425</v>
      </c>
      <c r="B428" s="559">
        <v>44581</v>
      </c>
      <c r="C428" s="555">
        <v>44531</v>
      </c>
      <c r="D428" s="545" t="s">
        <v>468</v>
      </c>
      <c r="E428" s="545" t="s">
        <v>468</v>
      </c>
      <c r="F428" s="556">
        <v>-1550</v>
      </c>
      <c r="G428" s="573" t="s">
        <v>1533</v>
      </c>
      <c r="H428" s="545" t="s">
        <v>468</v>
      </c>
      <c r="I428" s="612" t="s">
        <v>876</v>
      </c>
      <c r="J428" s="545" t="s">
        <v>877</v>
      </c>
      <c r="K428" s="545" t="s">
        <v>878</v>
      </c>
      <c r="L428" s="545" t="s">
        <v>879</v>
      </c>
      <c r="M428" s="545" t="s">
        <v>310</v>
      </c>
      <c r="N428" s="544">
        <v>44581</v>
      </c>
      <c r="O428" s="544" t="s">
        <v>400</v>
      </c>
      <c r="P428" s="268">
        <f t="shared" si="25"/>
        <v>1</v>
      </c>
      <c r="Q428" s="268">
        <f t="shared" si="26"/>
        <v>0</v>
      </c>
      <c r="R428" s="643" t="str">
        <f t="shared" si="27"/>
        <v>Gastos_custeados_por_captação</v>
      </c>
      <c r="S428" s="605" t="s">
        <v>310</v>
      </c>
      <c r="T428" s="605" t="s">
        <v>310</v>
      </c>
      <c r="U428" s="623"/>
      <c r="V428" s="623"/>
      <c r="W428" s="623"/>
    </row>
    <row r="429" spans="1:23" ht="48" x14ac:dyDescent="0.2">
      <c r="A429" s="636">
        <f t="shared" si="24"/>
        <v>426</v>
      </c>
      <c r="B429" s="559">
        <v>44581</v>
      </c>
      <c r="C429" s="555">
        <v>44531</v>
      </c>
      <c r="D429" s="545" t="s">
        <v>182</v>
      </c>
      <c r="E429" s="545" t="s">
        <v>1</v>
      </c>
      <c r="F429" s="556">
        <v>-118.5</v>
      </c>
      <c r="G429" s="573" t="s">
        <v>1561</v>
      </c>
      <c r="H429" s="545" t="s">
        <v>310</v>
      </c>
      <c r="I429" s="612" t="s">
        <v>876</v>
      </c>
      <c r="J429" s="545" t="s">
        <v>877</v>
      </c>
      <c r="K429" s="545" t="s">
        <v>878</v>
      </c>
      <c r="L429" s="545" t="s">
        <v>879</v>
      </c>
      <c r="M429" s="545" t="s">
        <v>310</v>
      </c>
      <c r="N429" s="544">
        <v>44581</v>
      </c>
      <c r="O429" s="544" t="s">
        <v>400</v>
      </c>
      <c r="P429" s="268">
        <f t="shared" si="25"/>
        <v>1</v>
      </c>
      <c r="Q429" s="268">
        <f t="shared" si="26"/>
        <v>0</v>
      </c>
      <c r="R429" s="643" t="str">
        <f t="shared" si="27"/>
        <v>Gastos_com_Pessoal</v>
      </c>
      <c r="S429" s="605" t="s">
        <v>310</v>
      </c>
      <c r="T429" s="605" t="s">
        <v>310</v>
      </c>
      <c r="U429" s="623"/>
      <c r="V429" s="623"/>
      <c r="W429" s="623"/>
    </row>
    <row r="430" spans="1:23" ht="48" x14ac:dyDescent="0.2">
      <c r="A430" s="636">
        <f t="shared" si="24"/>
        <v>427</v>
      </c>
      <c r="B430" s="559">
        <v>44581</v>
      </c>
      <c r="C430" s="555">
        <v>44531</v>
      </c>
      <c r="D430" s="545" t="s">
        <v>182</v>
      </c>
      <c r="E430" s="545" t="s">
        <v>252</v>
      </c>
      <c r="F430" s="556">
        <v>-382.5</v>
      </c>
      <c r="G430" s="573" t="s">
        <v>1562</v>
      </c>
      <c r="H430" s="545" t="s">
        <v>310</v>
      </c>
      <c r="I430" s="612" t="s">
        <v>876</v>
      </c>
      <c r="J430" s="545" t="s">
        <v>877</v>
      </c>
      <c r="K430" s="545" t="s">
        <v>878</v>
      </c>
      <c r="L430" s="545" t="s">
        <v>879</v>
      </c>
      <c r="M430" s="545" t="s">
        <v>310</v>
      </c>
      <c r="N430" s="544">
        <v>44581</v>
      </c>
      <c r="O430" s="544" t="s">
        <v>400</v>
      </c>
      <c r="P430" s="268">
        <f t="shared" si="25"/>
        <v>1</v>
      </c>
      <c r="Q430" s="268">
        <f t="shared" si="26"/>
        <v>0</v>
      </c>
      <c r="R430" s="643" t="str">
        <f t="shared" si="27"/>
        <v>Gastos_com_Pessoal</v>
      </c>
      <c r="S430" s="605" t="s">
        <v>310</v>
      </c>
      <c r="T430" s="605" t="s">
        <v>310</v>
      </c>
      <c r="U430" s="623"/>
      <c r="V430" s="623"/>
      <c r="W430" s="623"/>
    </row>
    <row r="431" spans="1:23" ht="48" x14ac:dyDescent="0.2">
      <c r="A431" s="636">
        <f t="shared" si="24"/>
        <v>428</v>
      </c>
      <c r="B431" s="559">
        <v>44581</v>
      </c>
      <c r="C431" s="555">
        <v>44531</v>
      </c>
      <c r="D431" s="545" t="s">
        <v>271</v>
      </c>
      <c r="E431" s="545" t="s">
        <v>90</v>
      </c>
      <c r="F431" s="556">
        <v>-28.52</v>
      </c>
      <c r="G431" s="573" t="s">
        <v>1563</v>
      </c>
      <c r="H431" s="545" t="s">
        <v>310</v>
      </c>
      <c r="I431" s="612" t="s">
        <v>876</v>
      </c>
      <c r="J431" s="545" t="s">
        <v>877</v>
      </c>
      <c r="K431" s="545" t="s">
        <v>878</v>
      </c>
      <c r="L431" s="545" t="s">
        <v>879</v>
      </c>
      <c r="M431" s="545" t="s">
        <v>310</v>
      </c>
      <c r="N431" s="544">
        <v>44581</v>
      </c>
      <c r="O431" s="544" t="s">
        <v>400</v>
      </c>
      <c r="P431" s="268">
        <f t="shared" si="25"/>
        <v>1</v>
      </c>
      <c r="Q431" s="268">
        <f t="shared" si="26"/>
        <v>0</v>
      </c>
      <c r="R431" s="643" t="str">
        <f t="shared" si="27"/>
        <v>Gastos_Gerais</v>
      </c>
      <c r="S431" s="605" t="s">
        <v>310</v>
      </c>
      <c r="T431" s="605" t="s">
        <v>310</v>
      </c>
      <c r="U431" s="623"/>
      <c r="V431" s="623"/>
      <c r="W431" s="623"/>
    </row>
    <row r="432" spans="1:23" ht="48" x14ac:dyDescent="0.2">
      <c r="A432" s="636">
        <f t="shared" si="24"/>
        <v>429</v>
      </c>
      <c r="B432" s="559">
        <v>44581</v>
      </c>
      <c r="C432" s="555">
        <v>44531</v>
      </c>
      <c r="D432" s="545" t="s">
        <v>468</v>
      </c>
      <c r="E432" s="545" t="s">
        <v>468</v>
      </c>
      <c r="F432" s="556">
        <v>-1519</v>
      </c>
      <c r="G432" s="573" t="s">
        <v>1534</v>
      </c>
      <c r="H432" s="545" t="s">
        <v>468</v>
      </c>
      <c r="I432" s="612" t="s">
        <v>876</v>
      </c>
      <c r="J432" s="545" t="s">
        <v>877</v>
      </c>
      <c r="K432" s="545" t="s">
        <v>878</v>
      </c>
      <c r="L432" s="545" t="s">
        <v>879</v>
      </c>
      <c r="M432" s="545" t="s">
        <v>310</v>
      </c>
      <c r="N432" s="544">
        <v>44581</v>
      </c>
      <c r="O432" s="544" t="s">
        <v>400</v>
      </c>
      <c r="P432" s="268">
        <f t="shared" si="25"/>
        <v>1</v>
      </c>
      <c r="Q432" s="268">
        <f t="shared" si="26"/>
        <v>0</v>
      </c>
      <c r="R432" s="643" t="str">
        <f t="shared" si="27"/>
        <v>Gastos_custeados_por_captação</v>
      </c>
      <c r="S432" s="605" t="s">
        <v>310</v>
      </c>
      <c r="T432" s="605" t="s">
        <v>310</v>
      </c>
      <c r="U432" s="623"/>
      <c r="V432" s="623"/>
      <c r="W432" s="623"/>
    </row>
    <row r="433" spans="1:23" ht="48" x14ac:dyDescent="0.2">
      <c r="A433" s="636">
        <f t="shared" si="24"/>
        <v>430</v>
      </c>
      <c r="B433" s="559">
        <v>44581</v>
      </c>
      <c r="C433" s="555">
        <v>44531</v>
      </c>
      <c r="D433" s="545" t="s">
        <v>468</v>
      </c>
      <c r="E433" s="545" t="s">
        <v>468</v>
      </c>
      <c r="F433" s="556">
        <v>-1643</v>
      </c>
      <c r="G433" s="573" t="s">
        <v>1535</v>
      </c>
      <c r="H433" s="545" t="s">
        <v>468</v>
      </c>
      <c r="I433" s="612" t="s">
        <v>876</v>
      </c>
      <c r="J433" s="545" t="s">
        <v>877</v>
      </c>
      <c r="K433" s="545" t="s">
        <v>878</v>
      </c>
      <c r="L433" s="545" t="s">
        <v>879</v>
      </c>
      <c r="M433" s="545" t="s">
        <v>310</v>
      </c>
      <c r="N433" s="544">
        <v>44581</v>
      </c>
      <c r="O433" s="544" t="s">
        <v>400</v>
      </c>
      <c r="P433" s="268">
        <f t="shared" si="25"/>
        <v>1</v>
      </c>
      <c r="Q433" s="268">
        <f t="shared" si="26"/>
        <v>0</v>
      </c>
      <c r="R433" s="643" t="str">
        <f t="shared" si="27"/>
        <v>Gastos_custeados_por_captação</v>
      </c>
      <c r="S433" s="605" t="s">
        <v>310</v>
      </c>
      <c r="T433" s="605" t="s">
        <v>310</v>
      </c>
      <c r="U433" s="623"/>
      <c r="V433" s="623"/>
      <c r="W433" s="623"/>
    </row>
    <row r="434" spans="1:23" ht="24" x14ac:dyDescent="0.2">
      <c r="A434" s="636">
        <f t="shared" si="24"/>
        <v>431</v>
      </c>
      <c r="B434" s="559">
        <v>44581</v>
      </c>
      <c r="C434" s="555">
        <v>44501</v>
      </c>
      <c r="D434" s="545" t="s">
        <v>271</v>
      </c>
      <c r="E434" s="545" t="s">
        <v>453</v>
      </c>
      <c r="F434" s="556">
        <v>44.1</v>
      </c>
      <c r="G434" s="558" t="s">
        <v>582</v>
      </c>
      <c r="H434" s="545" t="s">
        <v>766</v>
      </c>
      <c r="I434" s="526" t="s">
        <v>1573</v>
      </c>
      <c r="J434" s="545" t="s">
        <v>310</v>
      </c>
      <c r="K434" s="545" t="s">
        <v>1320</v>
      </c>
      <c r="L434" s="545" t="s">
        <v>1477</v>
      </c>
      <c r="M434" s="545" t="s">
        <v>310</v>
      </c>
      <c r="N434" s="544">
        <v>44581</v>
      </c>
      <c r="O434" s="544" t="s">
        <v>400</v>
      </c>
      <c r="P434" s="268">
        <f t="shared" si="25"/>
        <v>1</v>
      </c>
      <c r="Q434" s="268">
        <f t="shared" si="26"/>
        <v>-1</v>
      </c>
      <c r="R434" s="643" t="str">
        <f t="shared" si="27"/>
        <v>Gastos_Gerais</v>
      </c>
      <c r="S434" s="605" t="s">
        <v>310</v>
      </c>
      <c r="T434" s="605" t="s">
        <v>310</v>
      </c>
      <c r="U434" s="623"/>
      <c r="V434" s="623"/>
      <c r="W434" s="623"/>
    </row>
    <row r="435" spans="1:23" ht="36" x14ac:dyDescent="0.2">
      <c r="A435" s="636">
        <f t="shared" si="24"/>
        <v>432</v>
      </c>
      <c r="B435" s="559">
        <v>44581</v>
      </c>
      <c r="C435" s="555">
        <v>44501</v>
      </c>
      <c r="D435" s="545" t="s">
        <v>271</v>
      </c>
      <c r="E435" s="545" t="s">
        <v>456</v>
      </c>
      <c r="F435" s="556">
        <v>17.399999999999999</v>
      </c>
      <c r="G435" s="558" t="s">
        <v>599</v>
      </c>
      <c r="H435" s="545" t="s">
        <v>769</v>
      </c>
      <c r="I435" s="526" t="s">
        <v>1573</v>
      </c>
      <c r="J435" s="545" t="s">
        <v>310</v>
      </c>
      <c r="K435" s="545" t="s">
        <v>1320</v>
      </c>
      <c r="L435" s="545" t="s">
        <v>1477</v>
      </c>
      <c r="M435" s="545" t="s">
        <v>310</v>
      </c>
      <c r="N435" s="544">
        <v>44581</v>
      </c>
      <c r="O435" s="544" t="s">
        <v>400</v>
      </c>
      <c r="P435" s="268">
        <f t="shared" si="25"/>
        <v>1</v>
      </c>
      <c r="Q435" s="268">
        <f t="shared" si="26"/>
        <v>-1</v>
      </c>
      <c r="R435" s="643" t="str">
        <f t="shared" si="27"/>
        <v>Gastos_Gerais</v>
      </c>
      <c r="S435" s="605" t="s">
        <v>310</v>
      </c>
      <c r="T435" s="605" t="s">
        <v>310</v>
      </c>
      <c r="U435" s="623"/>
      <c r="V435" s="623"/>
      <c r="W435" s="623"/>
    </row>
    <row r="436" spans="1:23" ht="36" x14ac:dyDescent="0.2">
      <c r="A436" s="636">
        <f t="shared" si="24"/>
        <v>433</v>
      </c>
      <c r="B436" s="559">
        <v>44581</v>
      </c>
      <c r="C436" s="555">
        <v>44501</v>
      </c>
      <c r="D436" s="545" t="s">
        <v>271</v>
      </c>
      <c r="E436" s="545" t="s">
        <v>453</v>
      </c>
      <c r="F436" s="556">
        <v>44.1</v>
      </c>
      <c r="G436" s="558" t="s">
        <v>578</v>
      </c>
      <c r="H436" s="545" t="s">
        <v>766</v>
      </c>
      <c r="I436" s="526" t="s">
        <v>1573</v>
      </c>
      <c r="J436" s="545" t="s">
        <v>310</v>
      </c>
      <c r="K436" s="545" t="s">
        <v>1320</v>
      </c>
      <c r="L436" s="545" t="s">
        <v>1477</v>
      </c>
      <c r="M436" s="545" t="s">
        <v>310</v>
      </c>
      <c r="N436" s="544">
        <v>44581</v>
      </c>
      <c r="O436" s="544" t="s">
        <v>400</v>
      </c>
      <c r="P436" s="268">
        <f t="shared" si="25"/>
        <v>1</v>
      </c>
      <c r="Q436" s="268">
        <f t="shared" si="26"/>
        <v>-1</v>
      </c>
      <c r="R436" s="643" t="str">
        <f t="shared" si="27"/>
        <v>Gastos_Gerais</v>
      </c>
      <c r="S436" s="605" t="s">
        <v>310</v>
      </c>
      <c r="T436" s="605" t="s">
        <v>310</v>
      </c>
      <c r="U436" s="623"/>
      <c r="V436" s="623"/>
      <c r="W436" s="623"/>
    </row>
    <row r="437" spans="1:23" ht="36" x14ac:dyDescent="0.2">
      <c r="A437" s="636">
        <f t="shared" si="24"/>
        <v>434</v>
      </c>
      <c r="B437" s="559">
        <v>44581</v>
      </c>
      <c r="C437" s="555">
        <v>44531</v>
      </c>
      <c r="D437" s="545" t="s">
        <v>271</v>
      </c>
      <c r="E437" s="545" t="s">
        <v>453</v>
      </c>
      <c r="F437" s="556">
        <v>579.55999999999995</v>
      </c>
      <c r="G437" s="558" t="s">
        <v>624</v>
      </c>
      <c r="H437" s="545" t="s">
        <v>771</v>
      </c>
      <c r="I437" s="526" t="s">
        <v>1573</v>
      </c>
      <c r="J437" s="545" t="s">
        <v>310</v>
      </c>
      <c r="K437" s="545" t="s">
        <v>1320</v>
      </c>
      <c r="L437" s="545" t="s">
        <v>1477</v>
      </c>
      <c r="M437" s="545" t="s">
        <v>310</v>
      </c>
      <c r="N437" s="544">
        <v>44581</v>
      </c>
      <c r="O437" s="544" t="s">
        <v>400</v>
      </c>
      <c r="P437" s="268">
        <f t="shared" si="25"/>
        <v>1</v>
      </c>
      <c r="Q437" s="268">
        <f t="shared" si="26"/>
        <v>0</v>
      </c>
      <c r="R437" s="643" t="str">
        <f t="shared" si="27"/>
        <v>Gastos_Gerais</v>
      </c>
      <c r="S437" s="605" t="s">
        <v>310</v>
      </c>
      <c r="T437" s="605" t="s">
        <v>310</v>
      </c>
      <c r="U437" s="623"/>
      <c r="V437" s="623"/>
      <c r="W437" s="623"/>
    </row>
    <row r="438" spans="1:23" ht="48" x14ac:dyDescent="0.2">
      <c r="A438" s="636">
        <f t="shared" si="24"/>
        <v>435</v>
      </c>
      <c r="B438" s="559">
        <v>44581</v>
      </c>
      <c r="C438" s="555">
        <v>44470</v>
      </c>
      <c r="D438" s="545" t="s">
        <v>271</v>
      </c>
      <c r="E438" s="545" t="s">
        <v>453</v>
      </c>
      <c r="F438" s="556">
        <v>17.399999999999999</v>
      </c>
      <c r="G438" s="558" t="s">
        <v>588</v>
      </c>
      <c r="H438" s="545" t="s">
        <v>773</v>
      </c>
      <c r="I438" s="526" t="s">
        <v>1573</v>
      </c>
      <c r="J438" s="545" t="s">
        <v>310</v>
      </c>
      <c r="K438" s="545" t="s">
        <v>1320</v>
      </c>
      <c r="L438" s="545" t="s">
        <v>1477</v>
      </c>
      <c r="M438" s="545" t="s">
        <v>310</v>
      </c>
      <c r="N438" s="544">
        <v>44581</v>
      </c>
      <c r="O438" s="544" t="s">
        <v>400</v>
      </c>
      <c r="P438" s="268">
        <f t="shared" si="25"/>
        <v>1</v>
      </c>
      <c r="Q438" s="268">
        <f t="shared" si="26"/>
        <v>-2</v>
      </c>
      <c r="R438" s="643" t="str">
        <f t="shared" si="27"/>
        <v>Gastos_Gerais</v>
      </c>
      <c r="S438" s="605" t="s">
        <v>310</v>
      </c>
      <c r="T438" s="605" t="s">
        <v>310</v>
      </c>
      <c r="U438" s="623"/>
      <c r="V438" s="623"/>
      <c r="W438" s="623"/>
    </row>
    <row r="439" spans="1:23" ht="36" x14ac:dyDescent="0.2">
      <c r="A439" s="636">
        <f t="shared" si="24"/>
        <v>436</v>
      </c>
      <c r="B439" s="559">
        <v>44581</v>
      </c>
      <c r="C439" s="555">
        <v>44501</v>
      </c>
      <c r="D439" s="545" t="s">
        <v>271</v>
      </c>
      <c r="E439" s="545" t="s">
        <v>456</v>
      </c>
      <c r="F439" s="556">
        <v>599.14</v>
      </c>
      <c r="G439" s="558" t="s">
        <v>564</v>
      </c>
      <c r="H439" s="545" t="s">
        <v>769</v>
      </c>
      <c r="I439" s="526" t="s">
        <v>1573</v>
      </c>
      <c r="J439" s="545" t="s">
        <v>310</v>
      </c>
      <c r="K439" s="545" t="s">
        <v>1320</v>
      </c>
      <c r="L439" s="545" t="s">
        <v>1477</v>
      </c>
      <c r="M439" s="545" t="s">
        <v>310</v>
      </c>
      <c r="N439" s="544">
        <v>44581</v>
      </c>
      <c r="O439" s="544" t="s">
        <v>400</v>
      </c>
      <c r="P439" s="268">
        <f t="shared" si="25"/>
        <v>1</v>
      </c>
      <c r="Q439" s="268">
        <f t="shared" si="26"/>
        <v>-1</v>
      </c>
      <c r="R439" s="643" t="str">
        <f t="shared" si="27"/>
        <v>Gastos_Gerais</v>
      </c>
      <c r="S439" s="605" t="s">
        <v>310</v>
      </c>
      <c r="T439" s="605" t="s">
        <v>310</v>
      </c>
      <c r="U439" s="623"/>
      <c r="V439" s="623"/>
      <c r="W439" s="623"/>
    </row>
    <row r="440" spans="1:23" ht="24" x14ac:dyDescent="0.2">
      <c r="A440" s="636">
        <f t="shared" si="24"/>
        <v>437</v>
      </c>
      <c r="B440" s="559">
        <v>44581</v>
      </c>
      <c r="C440" s="555">
        <v>44470</v>
      </c>
      <c r="D440" s="545" t="s">
        <v>271</v>
      </c>
      <c r="E440" s="545" t="s">
        <v>456</v>
      </c>
      <c r="F440" s="556">
        <v>179.2</v>
      </c>
      <c r="G440" s="558" t="s">
        <v>567</v>
      </c>
      <c r="H440" s="545" t="s">
        <v>766</v>
      </c>
      <c r="I440" s="526" t="s">
        <v>1573</v>
      </c>
      <c r="J440" s="545" t="s">
        <v>310</v>
      </c>
      <c r="K440" s="545" t="s">
        <v>1320</v>
      </c>
      <c r="L440" s="545" t="s">
        <v>1477</v>
      </c>
      <c r="M440" s="545" t="s">
        <v>310</v>
      </c>
      <c r="N440" s="544">
        <v>44581</v>
      </c>
      <c r="O440" s="544" t="s">
        <v>400</v>
      </c>
      <c r="P440" s="268">
        <f t="shared" si="25"/>
        <v>1</v>
      </c>
      <c r="Q440" s="268">
        <f t="shared" si="26"/>
        <v>-2</v>
      </c>
      <c r="R440" s="643" t="str">
        <f t="shared" si="27"/>
        <v>Gastos_Gerais</v>
      </c>
      <c r="S440" s="605" t="s">
        <v>310</v>
      </c>
      <c r="T440" s="605" t="s">
        <v>310</v>
      </c>
      <c r="U440" s="623"/>
      <c r="V440" s="623"/>
      <c r="W440" s="623"/>
    </row>
    <row r="441" spans="1:23" ht="24" x14ac:dyDescent="0.2">
      <c r="A441" s="636">
        <f t="shared" si="24"/>
        <v>438</v>
      </c>
      <c r="B441" s="559">
        <v>44581</v>
      </c>
      <c r="C441" s="555">
        <v>44501</v>
      </c>
      <c r="D441" s="545" t="s">
        <v>182</v>
      </c>
      <c r="E441" s="545" t="s">
        <v>1</v>
      </c>
      <c r="F441" s="567">
        <v>16832.689999999999</v>
      </c>
      <c r="G441" s="569" t="s">
        <v>505</v>
      </c>
      <c r="H441" s="566" t="s">
        <v>310</v>
      </c>
      <c r="I441" s="526" t="s">
        <v>1573</v>
      </c>
      <c r="J441" s="545" t="s">
        <v>310</v>
      </c>
      <c r="K441" s="545" t="s">
        <v>1320</v>
      </c>
      <c r="L441" s="545" t="s">
        <v>1477</v>
      </c>
      <c r="M441" s="545" t="s">
        <v>310</v>
      </c>
      <c r="N441" s="544">
        <v>44581</v>
      </c>
      <c r="O441" s="544" t="s">
        <v>400</v>
      </c>
      <c r="P441" s="268">
        <f t="shared" si="25"/>
        <v>1</v>
      </c>
      <c r="Q441" s="268">
        <f t="shared" si="26"/>
        <v>-1</v>
      </c>
      <c r="R441" s="643" t="str">
        <f t="shared" si="27"/>
        <v>Gastos_com_Pessoal</v>
      </c>
      <c r="S441" s="605" t="s">
        <v>310</v>
      </c>
      <c r="T441" s="605" t="s">
        <v>310</v>
      </c>
      <c r="U441" s="623"/>
      <c r="V441" s="623"/>
      <c r="W441" s="623"/>
    </row>
    <row r="442" spans="1:23" ht="24" x14ac:dyDescent="0.2">
      <c r="A442" s="636">
        <f t="shared" si="24"/>
        <v>439</v>
      </c>
      <c r="B442" s="559">
        <v>44581</v>
      </c>
      <c r="C442" s="555">
        <v>44531</v>
      </c>
      <c r="D442" s="545" t="s">
        <v>182</v>
      </c>
      <c r="E442" s="545" t="s">
        <v>287</v>
      </c>
      <c r="F442" s="556">
        <v>2331.84</v>
      </c>
      <c r="G442" s="569" t="s">
        <v>1544</v>
      </c>
      <c r="H442" s="545" t="s">
        <v>310</v>
      </c>
      <c r="I442" s="526" t="s">
        <v>1573</v>
      </c>
      <c r="J442" s="545" t="s">
        <v>310</v>
      </c>
      <c r="K442" s="545" t="s">
        <v>1320</v>
      </c>
      <c r="L442" s="545" t="s">
        <v>1477</v>
      </c>
      <c r="M442" s="545" t="s">
        <v>310</v>
      </c>
      <c r="N442" s="544">
        <v>44581</v>
      </c>
      <c r="O442" s="544" t="s">
        <v>400</v>
      </c>
      <c r="P442" s="268">
        <f t="shared" si="25"/>
        <v>1</v>
      </c>
      <c r="Q442" s="268">
        <f t="shared" si="26"/>
        <v>0</v>
      </c>
      <c r="R442" s="643" t="str">
        <f t="shared" si="27"/>
        <v>Gastos_com_Pessoal</v>
      </c>
      <c r="S442" s="605" t="s">
        <v>310</v>
      </c>
      <c r="T442" s="605" t="s">
        <v>310</v>
      </c>
      <c r="U442" s="623"/>
      <c r="V442" s="623"/>
      <c r="W442" s="623"/>
    </row>
    <row r="443" spans="1:23" ht="24" x14ac:dyDescent="0.2">
      <c r="A443" s="636">
        <f t="shared" si="24"/>
        <v>440</v>
      </c>
      <c r="B443" s="559">
        <v>44581</v>
      </c>
      <c r="C443" s="555">
        <v>44531</v>
      </c>
      <c r="D443" s="545" t="s">
        <v>182</v>
      </c>
      <c r="E443" s="545" t="s">
        <v>287</v>
      </c>
      <c r="F443" s="556">
        <v>227.74</v>
      </c>
      <c r="G443" s="558" t="s">
        <v>657</v>
      </c>
      <c r="H443" s="545" t="s">
        <v>310</v>
      </c>
      <c r="I443" s="526" t="s">
        <v>1573</v>
      </c>
      <c r="J443" s="545" t="s">
        <v>310</v>
      </c>
      <c r="K443" s="545" t="s">
        <v>1320</v>
      </c>
      <c r="L443" s="545" t="s">
        <v>1477</v>
      </c>
      <c r="M443" s="545" t="s">
        <v>310</v>
      </c>
      <c r="N443" s="544">
        <v>44581</v>
      </c>
      <c r="O443" s="544" t="s">
        <v>400</v>
      </c>
      <c r="P443" s="268">
        <f t="shared" si="25"/>
        <v>1</v>
      </c>
      <c r="Q443" s="268">
        <f t="shared" si="26"/>
        <v>0</v>
      </c>
      <c r="R443" s="643" t="str">
        <f t="shared" si="27"/>
        <v>Gastos_com_Pessoal</v>
      </c>
      <c r="S443" s="605" t="s">
        <v>310</v>
      </c>
      <c r="T443" s="605" t="s">
        <v>310</v>
      </c>
      <c r="U443" s="623"/>
      <c r="V443" s="623"/>
      <c r="W443" s="623"/>
    </row>
    <row r="444" spans="1:23" ht="24" x14ac:dyDescent="0.2">
      <c r="A444" s="636">
        <f t="shared" si="24"/>
        <v>441</v>
      </c>
      <c r="B444" s="559">
        <v>44581</v>
      </c>
      <c r="C444" s="555">
        <v>44531</v>
      </c>
      <c r="D444" s="545" t="s">
        <v>182</v>
      </c>
      <c r="E444" s="545" t="s">
        <v>268</v>
      </c>
      <c r="F444" s="556">
        <v>10848.57</v>
      </c>
      <c r="G444" s="558" t="s">
        <v>506</v>
      </c>
      <c r="H444" s="545" t="s">
        <v>310</v>
      </c>
      <c r="I444" s="526" t="s">
        <v>1573</v>
      </c>
      <c r="J444" s="545" t="s">
        <v>310</v>
      </c>
      <c r="K444" s="545" t="s">
        <v>1320</v>
      </c>
      <c r="L444" s="545" t="s">
        <v>1477</v>
      </c>
      <c r="M444" s="545" t="s">
        <v>310</v>
      </c>
      <c r="N444" s="544">
        <v>44581</v>
      </c>
      <c r="O444" s="544" t="s">
        <v>400</v>
      </c>
      <c r="P444" s="268">
        <f t="shared" si="25"/>
        <v>1</v>
      </c>
      <c r="Q444" s="268">
        <f t="shared" si="26"/>
        <v>0</v>
      </c>
      <c r="R444" s="643" t="str">
        <f t="shared" si="27"/>
        <v>Gastos_com_Pessoal</v>
      </c>
      <c r="S444" s="605" t="s">
        <v>310</v>
      </c>
      <c r="T444" s="605" t="s">
        <v>310</v>
      </c>
      <c r="U444" s="623"/>
      <c r="V444" s="623"/>
      <c r="W444" s="623"/>
    </row>
    <row r="445" spans="1:23" ht="24" x14ac:dyDescent="0.2">
      <c r="A445" s="636">
        <f t="shared" si="24"/>
        <v>442</v>
      </c>
      <c r="B445" s="559">
        <v>44581</v>
      </c>
      <c r="C445" s="555">
        <v>44501</v>
      </c>
      <c r="D445" s="545" t="s">
        <v>182</v>
      </c>
      <c r="E445" s="545" t="s">
        <v>179</v>
      </c>
      <c r="F445" s="556">
        <v>14.98</v>
      </c>
      <c r="G445" s="558" t="s">
        <v>508</v>
      </c>
      <c r="H445" s="545" t="s">
        <v>310</v>
      </c>
      <c r="I445" s="526" t="s">
        <v>1573</v>
      </c>
      <c r="J445" s="545" t="s">
        <v>310</v>
      </c>
      <c r="K445" s="545" t="s">
        <v>1320</v>
      </c>
      <c r="L445" s="545" t="s">
        <v>1477</v>
      </c>
      <c r="M445" s="545" t="s">
        <v>310</v>
      </c>
      <c r="N445" s="544">
        <v>44581</v>
      </c>
      <c r="O445" s="544" t="s">
        <v>400</v>
      </c>
      <c r="P445" s="268">
        <f t="shared" si="25"/>
        <v>1</v>
      </c>
      <c r="Q445" s="268">
        <f t="shared" si="26"/>
        <v>-1</v>
      </c>
      <c r="R445" s="643" t="str">
        <f t="shared" si="27"/>
        <v>Gastos_com_Pessoal</v>
      </c>
      <c r="S445" s="605" t="s">
        <v>310</v>
      </c>
      <c r="T445" s="605" t="s">
        <v>310</v>
      </c>
      <c r="U445" s="623"/>
      <c r="V445" s="623"/>
      <c r="W445" s="623"/>
    </row>
    <row r="446" spans="1:23" ht="24" x14ac:dyDescent="0.2">
      <c r="A446" s="636">
        <f t="shared" si="24"/>
        <v>443</v>
      </c>
      <c r="B446" s="559">
        <v>44581</v>
      </c>
      <c r="C446" s="555">
        <v>44470</v>
      </c>
      <c r="D446" s="545" t="s">
        <v>182</v>
      </c>
      <c r="E446" s="545" t="s">
        <v>1</v>
      </c>
      <c r="F446" s="556">
        <v>19.28</v>
      </c>
      <c r="G446" s="558" t="s">
        <v>1392</v>
      </c>
      <c r="H446" s="545" t="s">
        <v>310</v>
      </c>
      <c r="I446" s="526" t="s">
        <v>1573</v>
      </c>
      <c r="J446" s="545" t="s">
        <v>310</v>
      </c>
      <c r="K446" s="545" t="s">
        <v>1320</v>
      </c>
      <c r="L446" s="545" t="s">
        <v>1477</v>
      </c>
      <c r="M446" s="545" t="s">
        <v>310</v>
      </c>
      <c r="N446" s="544">
        <v>44581</v>
      </c>
      <c r="O446" s="544" t="s">
        <v>400</v>
      </c>
      <c r="P446" s="268">
        <f t="shared" si="25"/>
        <v>1</v>
      </c>
      <c r="Q446" s="268">
        <f t="shared" si="26"/>
        <v>-2</v>
      </c>
      <c r="R446" s="643" t="str">
        <f t="shared" si="27"/>
        <v>Gastos_com_Pessoal</v>
      </c>
      <c r="S446" s="605" t="s">
        <v>310</v>
      </c>
      <c r="T446" s="605" t="s">
        <v>310</v>
      </c>
      <c r="U446" s="623"/>
      <c r="V446" s="623"/>
      <c r="W446" s="623"/>
    </row>
    <row r="447" spans="1:23" ht="24" x14ac:dyDescent="0.2">
      <c r="A447" s="636">
        <f t="shared" si="24"/>
        <v>444</v>
      </c>
      <c r="B447" s="559">
        <v>44581</v>
      </c>
      <c r="C447" s="555">
        <v>44501</v>
      </c>
      <c r="D447" s="545" t="s">
        <v>182</v>
      </c>
      <c r="E447" s="545" t="s">
        <v>179</v>
      </c>
      <c r="F447" s="556">
        <v>21.79</v>
      </c>
      <c r="G447" s="558" t="s">
        <v>509</v>
      </c>
      <c r="H447" s="545" t="s">
        <v>310</v>
      </c>
      <c r="I447" s="526" t="s">
        <v>1573</v>
      </c>
      <c r="J447" s="545" t="s">
        <v>310</v>
      </c>
      <c r="K447" s="545" t="s">
        <v>1320</v>
      </c>
      <c r="L447" s="545" t="s">
        <v>1477</v>
      </c>
      <c r="M447" s="545" t="s">
        <v>310</v>
      </c>
      <c r="N447" s="544">
        <v>44581</v>
      </c>
      <c r="O447" s="544" t="s">
        <v>400</v>
      </c>
      <c r="P447" s="268">
        <f t="shared" si="25"/>
        <v>1</v>
      </c>
      <c r="Q447" s="268">
        <f t="shared" si="26"/>
        <v>-1</v>
      </c>
      <c r="R447" s="643" t="str">
        <f t="shared" si="27"/>
        <v>Gastos_com_Pessoal</v>
      </c>
      <c r="S447" s="605" t="s">
        <v>310</v>
      </c>
      <c r="T447" s="605" t="s">
        <v>310</v>
      </c>
      <c r="U447" s="623"/>
      <c r="V447" s="623"/>
      <c r="W447" s="623"/>
    </row>
    <row r="448" spans="1:23" ht="24" x14ac:dyDescent="0.2">
      <c r="A448" s="636">
        <f t="shared" si="24"/>
        <v>445</v>
      </c>
      <c r="B448" s="559">
        <v>44581</v>
      </c>
      <c r="C448" s="555">
        <v>44501</v>
      </c>
      <c r="D448" s="545" t="s">
        <v>271</v>
      </c>
      <c r="E448" s="545" t="s">
        <v>2</v>
      </c>
      <c r="F448" s="556">
        <v>1881</v>
      </c>
      <c r="G448" s="558" t="s">
        <v>495</v>
      </c>
      <c r="H448" s="545" t="s">
        <v>309</v>
      </c>
      <c r="I448" s="526" t="s">
        <v>1573</v>
      </c>
      <c r="J448" s="545" t="s">
        <v>310</v>
      </c>
      <c r="K448" s="545" t="s">
        <v>1320</v>
      </c>
      <c r="L448" s="545" t="s">
        <v>1477</v>
      </c>
      <c r="M448" s="545" t="s">
        <v>310</v>
      </c>
      <c r="N448" s="544">
        <v>44581</v>
      </c>
      <c r="O448" s="544" t="s">
        <v>400</v>
      </c>
      <c r="P448" s="268">
        <f t="shared" si="25"/>
        <v>1</v>
      </c>
      <c r="Q448" s="268">
        <f t="shared" si="26"/>
        <v>-1</v>
      </c>
      <c r="R448" s="643" t="str">
        <f t="shared" si="27"/>
        <v>Gastos_Gerais</v>
      </c>
      <c r="S448" s="605" t="s">
        <v>310</v>
      </c>
      <c r="T448" s="605" t="s">
        <v>310</v>
      </c>
      <c r="U448" s="623"/>
      <c r="V448" s="623"/>
      <c r="W448" s="623"/>
    </row>
    <row r="449" spans="1:23" ht="24" x14ac:dyDescent="0.2">
      <c r="A449" s="636">
        <f t="shared" si="24"/>
        <v>446</v>
      </c>
      <c r="B449" s="559">
        <v>44581</v>
      </c>
      <c r="C449" s="555">
        <v>44531</v>
      </c>
      <c r="D449" s="545" t="s">
        <v>271</v>
      </c>
      <c r="E449" s="545" t="s">
        <v>59</v>
      </c>
      <c r="F449" s="556">
        <v>75</v>
      </c>
      <c r="G449" s="558" t="s">
        <v>484</v>
      </c>
      <c r="H449" s="545" t="s">
        <v>309</v>
      </c>
      <c r="I449" s="526" t="s">
        <v>1573</v>
      </c>
      <c r="J449" s="545" t="s">
        <v>310</v>
      </c>
      <c r="K449" s="545" t="s">
        <v>1320</v>
      </c>
      <c r="L449" s="545" t="s">
        <v>1477</v>
      </c>
      <c r="M449" s="545" t="s">
        <v>310</v>
      </c>
      <c r="N449" s="544">
        <v>44581</v>
      </c>
      <c r="O449" s="544" t="s">
        <v>400</v>
      </c>
      <c r="P449" s="268">
        <f t="shared" si="25"/>
        <v>1</v>
      </c>
      <c r="Q449" s="268">
        <f t="shared" si="26"/>
        <v>0</v>
      </c>
      <c r="R449" s="643" t="str">
        <f t="shared" si="27"/>
        <v>Gastos_Gerais</v>
      </c>
      <c r="S449" s="605" t="s">
        <v>310</v>
      </c>
      <c r="T449" s="605" t="s">
        <v>310</v>
      </c>
      <c r="U449" s="623"/>
      <c r="V449" s="623"/>
      <c r="W449" s="623"/>
    </row>
    <row r="450" spans="1:23" ht="24" x14ac:dyDescent="0.2">
      <c r="A450" s="636">
        <f t="shared" si="24"/>
        <v>447</v>
      </c>
      <c r="B450" s="559">
        <v>44581</v>
      </c>
      <c r="C450" s="555">
        <v>44501</v>
      </c>
      <c r="D450" s="545" t="s">
        <v>271</v>
      </c>
      <c r="E450" s="545" t="s">
        <v>178</v>
      </c>
      <c r="F450" s="556">
        <v>658.35</v>
      </c>
      <c r="G450" s="558" t="s">
        <v>1545</v>
      </c>
      <c r="H450" s="545" t="s">
        <v>766</v>
      </c>
      <c r="I450" s="526" t="s">
        <v>1573</v>
      </c>
      <c r="J450" s="545" t="s">
        <v>310</v>
      </c>
      <c r="K450" s="545" t="s">
        <v>1320</v>
      </c>
      <c r="L450" s="545" t="s">
        <v>1477</v>
      </c>
      <c r="M450" s="545" t="s">
        <v>310</v>
      </c>
      <c r="N450" s="544">
        <v>44581</v>
      </c>
      <c r="O450" s="544" t="s">
        <v>400</v>
      </c>
      <c r="P450" s="268">
        <f t="shared" si="25"/>
        <v>1</v>
      </c>
      <c r="Q450" s="268">
        <f t="shared" si="26"/>
        <v>-1</v>
      </c>
      <c r="R450" s="643" t="str">
        <f t="shared" si="27"/>
        <v>Gastos_Gerais</v>
      </c>
      <c r="S450" s="605" t="s">
        <v>310</v>
      </c>
      <c r="T450" s="605" t="s">
        <v>310</v>
      </c>
      <c r="U450" s="623"/>
      <c r="V450" s="623"/>
      <c r="W450" s="623"/>
    </row>
    <row r="451" spans="1:23" ht="36" x14ac:dyDescent="0.2">
      <c r="A451" s="636">
        <f t="shared" ref="A451:A514" si="28">IF(B451="","",ROW()-ROW($A$3))</f>
        <v>448</v>
      </c>
      <c r="B451" s="559">
        <v>44581</v>
      </c>
      <c r="C451" s="555">
        <v>44531</v>
      </c>
      <c r="D451" s="545" t="s">
        <v>468</v>
      </c>
      <c r="E451" s="545" t="s">
        <v>468</v>
      </c>
      <c r="F451" s="556">
        <v>945.5</v>
      </c>
      <c r="G451" s="558" t="s">
        <v>1546</v>
      </c>
      <c r="H451" s="545" t="s">
        <v>468</v>
      </c>
      <c r="I451" s="526" t="s">
        <v>1573</v>
      </c>
      <c r="J451" s="545" t="s">
        <v>310</v>
      </c>
      <c r="K451" s="545" t="s">
        <v>1320</v>
      </c>
      <c r="L451" s="545" t="s">
        <v>1477</v>
      </c>
      <c r="M451" s="545" t="s">
        <v>310</v>
      </c>
      <c r="N451" s="544">
        <v>44581</v>
      </c>
      <c r="O451" s="544" t="s">
        <v>400</v>
      </c>
      <c r="P451" s="268">
        <f t="shared" ref="P451:P514" si="29">IF(B451=0,0,IF(YEAR(B451)=$Q$1,MONTH(B451)-$P$1+1,(YEAR(B451)-$Q$1)*12-$P$1+1+MONTH(B451)))</f>
        <v>1</v>
      </c>
      <c r="Q451" s="268">
        <f t="shared" ref="Q451:Q514" si="30">IF(C451=0,0,IF(YEAR(C451)=$Q$1,MONTH(C451)-$P$1+1,(YEAR(C451)-$Q$1)*12-$P$1+1+MONTH(C451)))</f>
        <v>0</v>
      </c>
      <c r="R451" s="643" t="str">
        <f t="shared" ref="R451:R514" si="31">SUBSTITUTE(D451," ","_")</f>
        <v>Gastos_custeados_por_captação</v>
      </c>
      <c r="S451" s="605" t="s">
        <v>310</v>
      </c>
      <c r="T451" s="605" t="s">
        <v>310</v>
      </c>
      <c r="U451" s="623"/>
      <c r="V451" s="623"/>
      <c r="W451" s="623"/>
    </row>
    <row r="452" spans="1:23" ht="36" x14ac:dyDescent="0.2">
      <c r="A452" s="636">
        <f t="shared" si="28"/>
        <v>449</v>
      </c>
      <c r="B452" s="559">
        <v>44581</v>
      </c>
      <c r="C452" s="555">
        <v>44531</v>
      </c>
      <c r="D452" s="545" t="s">
        <v>468</v>
      </c>
      <c r="E452" s="545" t="s">
        <v>468</v>
      </c>
      <c r="F452" s="556">
        <v>155</v>
      </c>
      <c r="G452" s="573" t="s">
        <v>1547</v>
      </c>
      <c r="H452" s="545" t="s">
        <v>468</v>
      </c>
      <c r="I452" s="526" t="s">
        <v>1573</v>
      </c>
      <c r="J452" s="545" t="s">
        <v>310</v>
      </c>
      <c r="K452" s="545" t="s">
        <v>1320</v>
      </c>
      <c r="L452" s="545" t="s">
        <v>1477</v>
      </c>
      <c r="M452" s="545" t="s">
        <v>310</v>
      </c>
      <c r="N452" s="544">
        <v>44581</v>
      </c>
      <c r="O452" s="544" t="s">
        <v>400</v>
      </c>
      <c r="P452" s="268">
        <f t="shared" si="29"/>
        <v>1</v>
      </c>
      <c r="Q452" s="268">
        <f t="shared" si="30"/>
        <v>0</v>
      </c>
      <c r="R452" s="643" t="str">
        <f t="shared" si="31"/>
        <v>Gastos_custeados_por_captação</v>
      </c>
      <c r="S452" s="605" t="s">
        <v>310</v>
      </c>
      <c r="T452" s="605" t="s">
        <v>310</v>
      </c>
      <c r="U452" s="623"/>
      <c r="V452" s="623"/>
      <c r="W452" s="623"/>
    </row>
    <row r="453" spans="1:23" ht="36" x14ac:dyDescent="0.2">
      <c r="A453" s="636">
        <f t="shared" si="28"/>
        <v>450</v>
      </c>
      <c r="B453" s="559">
        <v>44581</v>
      </c>
      <c r="C453" s="555">
        <v>44531</v>
      </c>
      <c r="D453" s="545" t="s">
        <v>468</v>
      </c>
      <c r="E453" s="545" t="s">
        <v>468</v>
      </c>
      <c r="F453" s="556">
        <v>775</v>
      </c>
      <c r="G453" s="573" t="s">
        <v>1548</v>
      </c>
      <c r="H453" s="545" t="s">
        <v>468</v>
      </c>
      <c r="I453" s="526" t="s">
        <v>1573</v>
      </c>
      <c r="J453" s="545" t="s">
        <v>310</v>
      </c>
      <c r="K453" s="545" t="s">
        <v>1320</v>
      </c>
      <c r="L453" s="545" t="s">
        <v>1477</v>
      </c>
      <c r="M453" s="545" t="s">
        <v>310</v>
      </c>
      <c r="N453" s="544">
        <v>44581</v>
      </c>
      <c r="O453" s="544" t="s">
        <v>400</v>
      </c>
      <c r="P453" s="268">
        <f t="shared" si="29"/>
        <v>1</v>
      </c>
      <c r="Q453" s="268">
        <f t="shared" si="30"/>
        <v>0</v>
      </c>
      <c r="R453" s="643" t="str">
        <f t="shared" si="31"/>
        <v>Gastos_custeados_por_captação</v>
      </c>
      <c r="S453" s="605" t="s">
        <v>310</v>
      </c>
      <c r="T453" s="605" t="s">
        <v>310</v>
      </c>
      <c r="U453" s="623"/>
      <c r="V453" s="623"/>
      <c r="W453" s="623"/>
    </row>
    <row r="454" spans="1:23" ht="36" x14ac:dyDescent="0.2">
      <c r="A454" s="636">
        <f t="shared" si="28"/>
        <v>451</v>
      </c>
      <c r="B454" s="559">
        <v>44581</v>
      </c>
      <c r="C454" s="555">
        <v>44531</v>
      </c>
      <c r="D454" s="545" t="s">
        <v>468</v>
      </c>
      <c r="E454" s="545" t="s">
        <v>468</v>
      </c>
      <c r="F454" s="556">
        <v>3355.75</v>
      </c>
      <c r="G454" s="573" t="s">
        <v>1549</v>
      </c>
      <c r="H454" s="545" t="s">
        <v>468</v>
      </c>
      <c r="I454" s="526" t="s">
        <v>1573</v>
      </c>
      <c r="J454" s="545" t="s">
        <v>310</v>
      </c>
      <c r="K454" s="545" t="s">
        <v>1320</v>
      </c>
      <c r="L454" s="545" t="s">
        <v>1477</v>
      </c>
      <c r="M454" s="545" t="s">
        <v>310</v>
      </c>
      <c r="N454" s="544">
        <v>44581</v>
      </c>
      <c r="O454" s="544" t="s">
        <v>400</v>
      </c>
      <c r="P454" s="268">
        <f t="shared" si="29"/>
        <v>1</v>
      </c>
      <c r="Q454" s="268">
        <f t="shared" si="30"/>
        <v>0</v>
      </c>
      <c r="R454" s="643" t="str">
        <f t="shared" si="31"/>
        <v>Gastos_custeados_por_captação</v>
      </c>
      <c r="S454" s="605" t="s">
        <v>310</v>
      </c>
      <c r="T454" s="605" t="s">
        <v>310</v>
      </c>
      <c r="U454" s="623"/>
      <c r="V454" s="623"/>
      <c r="W454" s="623"/>
    </row>
    <row r="455" spans="1:23" ht="36" x14ac:dyDescent="0.2">
      <c r="A455" s="636">
        <f t="shared" si="28"/>
        <v>452</v>
      </c>
      <c r="B455" s="559">
        <v>44581</v>
      </c>
      <c r="C455" s="555">
        <v>44531</v>
      </c>
      <c r="D455" s="545" t="s">
        <v>468</v>
      </c>
      <c r="E455" s="545" t="s">
        <v>468</v>
      </c>
      <c r="F455" s="556">
        <v>1534.5</v>
      </c>
      <c r="G455" s="573" t="s">
        <v>1550</v>
      </c>
      <c r="H455" s="545" t="s">
        <v>468</v>
      </c>
      <c r="I455" s="526" t="s">
        <v>1573</v>
      </c>
      <c r="J455" s="545" t="s">
        <v>310</v>
      </c>
      <c r="K455" s="545" t="s">
        <v>1320</v>
      </c>
      <c r="L455" s="545" t="s">
        <v>1477</v>
      </c>
      <c r="M455" s="545" t="s">
        <v>310</v>
      </c>
      <c r="N455" s="544">
        <v>44581</v>
      </c>
      <c r="O455" s="544" t="s">
        <v>400</v>
      </c>
      <c r="P455" s="268">
        <f t="shared" si="29"/>
        <v>1</v>
      </c>
      <c r="Q455" s="268">
        <f t="shared" si="30"/>
        <v>0</v>
      </c>
      <c r="R455" s="643" t="str">
        <f t="shared" si="31"/>
        <v>Gastos_custeados_por_captação</v>
      </c>
      <c r="S455" s="605" t="s">
        <v>310</v>
      </c>
      <c r="T455" s="605" t="s">
        <v>310</v>
      </c>
      <c r="U455" s="623"/>
      <c r="V455" s="623"/>
      <c r="W455" s="623"/>
    </row>
    <row r="456" spans="1:23" ht="24" x14ac:dyDescent="0.2">
      <c r="A456" s="636">
        <f t="shared" si="28"/>
        <v>453</v>
      </c>
      <c r="B456" s="559">
        <v>44581</v>
      </c>
      <c r="C456" s="555">
        <v>44531</v>
      </c>
      <c r="D456" s="545" t="s">
        <v>271</v>
      </c>
      <c r="E456" s="545" t="s">
        <v>90</v>
      </c>
      <c r="F456" s="556">
        <v>2151.4</v>
      </c>
      <c r="G456" s="573" t="s">
        <v>1551</v>
      </c>
      <c r="H456" s="545" t="s">
        <v>310</v>
      </c>
      <c r="I456" s="526" t="s">
        <v>1573</v>
      </c>
      <c r="J456" s="545" t="s">
        <v>310</v>
      </c>
      <c r="K456" s="545" t="s">
        <v>1320</v>
      </c>
      <c r="L456" s="545" t="s">
        <v>1477</v>
      </c>
      <c r="M456" s="545" t="s">
        <v>310</v>
      </c>
      <c r="N456" s="544">
        <v>44581</v>
      </c>
      <c r="O456" s="544" t="s">
        <v>400</v>
      </c>
      <c r="P456" s="268">
        <f t="shared" si="29"/>
        <v>1</v>
      </c>
      <c r="Q456" s="268">
        <f t="shared" si="30"/>
        <v>0</v>
      </c>
      <c r="R456" s="643" t="str">
        <f t="shared" si="31"/>
        <v>Gastos_Gerais</v>
      </c>
      <c r="S456" s="605" t="s">
        <v>310</v>
      </c>
      <c r="T456" s="605" t="s">
        <v>310</v>
      </c>
      <c r="U456" s="623"/>
      <c r="V456" s="623"/>
      <c r="W456" s="623"/>
    </row>
    <row r="457" spans="1:23" ht="24" x14ac:dyDescent="0.2">
      <c r="A457" s="636">
        <f t="shared" si="28"/>
        <v>454</v>
      </c>
      <c r="B457" s="559">
        <v>44581</v>
      </c>
      <c r="C457" s="555">
        <v>44531</v>
      </c>
      <c r="D457" s="545" t="s">
        <v>182</v>
      </c>
      <c r="E457" s="545" t="s">
        <v>1</v>
      </c>
      <c r="F457" s="556">
        <v>3193.02</v>
      </c>
      <c r="G457" s="573" t="s">
        <v>1552</v>
      </c>
      <c r="H457" s="545" t="s">
        <v>310</v>
      </c>
      <c r="I457" s="526" t="s">
        <v>1573</v>
      </c>
      <c r="J457" s="545" t="s">
        <v>310</v>
      </c>
      <c r="K457" s="545" t="s">
        <v>1320</v>
      </c>
      <c r="L457" s="545" t="s">
        <v>1477</v>
      </c>
      <c r="M457" s="545" t="s">
        <v>310</v>
      </c>
      <c r="N457" s="544">
        <v>44581</v>
      </c>
      <c r="O457" s="544" t="s">
        <v>400</v>
      </c>
      <c r="P457" s="268">
        <f t="shared" si="29"/>
        <v>1</v>
      </c>
      <c r="Q457" s="268">
        <f t="shared" si="30"/>
        <v>0</v>
      </c>
      <c r="R457" s="643" t="str">
        <f t="shared" si="31"/>
        <v>Gastos_com_Pessoal</v>
      </c>
      <c r="S457" s="605" t="s">
        <v>310</v>
      </c>
      <c r="T457" s="605" t="s">
        <v>310</v>
      </c>
      <c r="U457" s="623"/>
      <c r="V457" s="623"/>
      <c r="W457" s="623"/>
    </row>
    <row r="458" spans="1:23" ht="24" x14ac:dyDescent="0.2">
      <c r="A458" s="636">
        <f t="shared" si="28"/>
        <v>455</v>
      </c>
      <c r="B458" s="559">
        <v>44581</v>
      </c>
      <c r="C458" s="555">
        <v>44531</v>
      </c>
      <c r="D458" s="545" t="s">
        <v>182</v>
      </c>
      <c r="E458" s="545" t="s">
        <v>252</v>
      </c>
      <c r="F458" s="556">
        <v>8054.88</v>
      </c>
      <c r="G458" s="573" t="s">
        <v>1553</v>
      </c>
      <c r="H458" s="545" t="s">
        <v>310</v>
      </c>
      <c r="I458" s="526" t="s">
        <v>1573</v>
      </c>
      <c r="J458" s="545" t="s">
        <v>310</v>
      </c>
      <c r="K458" s="545" t="s">
        <v>1320</v>
      </c>
      <c r="L458" s="545" t="s">
        <v>1477</v>
      </c>
      <c r="M458" s="545" t="s">
        <v>310</v>
      </c>
      <c r="N458" s="544">
        <v>44581</v>
      </c>
      <c r="O458" s="544" t="s">
        <v>400</v>
      </c>
      <c r="P458" s="268">
        <f t="shared" si="29"/>
        <v>1</v>
      </c>
      <c r="Q458" s="268">
        <f t="shared" si="30"/>
        <v>0</v>
      </c>
      <c r="R458" s="643" t="str">
        <f t="shared" si="31"/>
        <v>Gastos_com_Pessoal</v>
      </c>
      <c r="S458" s="605" t="s">
        <v>310</v>
      </c>
      <c r="T458" s="605" t="s">
        <v>310</v>
      </c>
      <c r="U458" s="623"/>
      <c r="V458" s="623"/>
      <c r="W458" s="623"/>
    </row>
    <row r="459" spans="1:23" ht="36" x14ac:dyDescent="0.2">
      <c r="A459" s="636">
        <f t="shared" si="28"/>
        <v>456</v>
      </c>
      <c r="B459" s="559">
        <v>44581</v>
      </c>
      <c r="C459" s="555">
        <v>44531</v>
      </c>
      <c r="D459" s="545" t="s">
        <v>468</v>
      </c>
      <c r="E459" s="545" t="s">
        <v>468</v>
      </c>
      <c r="F459" s="556">
        <v>3496.8</v>
      </c>
      <c r="G459" s="573" t="s">
        <v>1554</v>
      </c>
      <c r="H459" s="545" t="s">
        <v>468</v>
      </c>
      <c r="I459" s="526" t="s">
        <v>1573</v>
      </c>
      <c r="J459" s="545" t="s">
        <v>310</v>
      </c>
      <c r="K459" s="545" t="s">
        <v>1320</v>
      </c>
      <c r="L459" s="545" t="s">
        <v>1477</v>
      </c>
      <c r="M459" s="545" t="s">
        <v>310</v>
      </c>
      <c r="N459" s="544">
        <v>44581</v>
      </c>
      <c r="O459" s="544" t="s">
        <v>400</v>
      </c>
      <c r="P459" s="268">
        <f t="shared" si="29"/>
        <v>1</v>
      </c>
      <c r="Q459" s="268">
        <f t="shared" si="30"/>
        <v>0</v>
      </c>
      <c r="R459" s="643" t="str">
        <f t="shared" si="31"/>
        <v>Gastos_custeados_por_captação</v>
      </c>
      <c r="S459" s="605" t="s">
        <v>310</v>
      </c>
      <c r="T459" s="605" t="s">
        <v>310</v>
      </c>
      <c r="U459" s="623"/>
      <c r="V459" s="623"/>
      <c r="W459" s="623"/>
    </row>
    <row r="460" spans="1:23" ht="36" x14ac:dyDescent="0.2">
      <c r="A460" s="636">
        <f t="shared" si="28"/>
        <v>457</v>
      </c>
      <c r="B460" s="559">
        <v>44581</v>
      </c>
      <c r="C460" s="555">
        <v>44531</v>
      </c>
      <c r="D460" s="545" t="s">
        <v>468</v>
      </c>
      <c r="E460" s="545" t="s">
        <v>468</v>
      </c>
      <c r="F460" s="556">
        <v>1550</v>
      </c>
      <c r="G460" s="573" t="s">
        <v>1555</v>
      </c>
      <c r="H460" s="545" t="s">
        <v>468</v>
      </c>
      <c r="I460" s="526" t="s">
        <v>1573</v>
      </c>
      <c r="J460" s="545" t="s">
        <v>310</v>
      </c>
      <c r="K460" s="545" t="s">
        <v>1320</v>
      </c>
      <c r="L460" s="545" t="s">
        <v>1477</v>
      </c>
      <c r="M460" s="545" t="s">
        <v>310</v>
      </c>
      <c r="N460" s="544">
        <v>44581</v>
      </c>
      <c r="O460" s="544" t="s">
        <v>400</v>
      </c>
      <c r="P460" s="268">
        <f t="shared" si="29"/>
        <v>1</v>
      </c>
      <c r="Q460" s="268">
        <f t="shared" si="30"/>
        <v>0</v>
      </c>
      <c r="R460" s="643" t="str">
        <f t="shared" si="31"/>
        <v>Gastos_custeados_por_captação</v>
      </c>
      <c r="S460" s="605" t="s">
        <v>310</v>
      </c>
      <c r="T460" s="605" t="s">
        <v>310</v>
      </c>
      <c r="U460" s="623"/>
      <c r="V460" s="623"/>
      <c r="W460" s="623"/>
    </row>
    <row r="461" spans="1:23" ht="24" x14ac:dyDescent="0.2">
      <c r="A461" s="636">
        <f t="shared" si="28"/>
        <v>458</v>
      </c>
      <c r="B461" s="559">
        <v>44581</v>
      </c>
      <c r="C461" s="555">
        <v>44531</v>
      </c>
      <c r="D461" s="545" t="s">
        <v>182</v>
      </c>
      <c r="E461" s="545" t="s">
        <v>1</v>
      </c>
      <c r="F461" s="556">
        <v>118.5</v>
      </c>
      <c r="G461" s="573" t="s">
        <v>1556</v>
      </c>
      <c r="H461" s="545" t="s">
        <v>310</v>
      </c>
      <c r="I461" s="526" t="s">
        <v>1573</v>
      </c>
      <c r="J461" s="545" t="s">
        <v>310</v>
      </c>
      <c r="K461" s="545" t="s">
        <v>1320</v>
      </c>
      <c r="L461" s="545" t="s">
        <v>1477</v>
      </c>
      <c r="M461" s="545" t="s">
        <v>310</v>
      </c>
      <c r="N461" s="544">
        <v>44581</v>
      </c>
      <c r="O461" s="544" t="s">
        <v>400</v>
      </c>
      <c r="P461" s="268">
        <f t="shared" si="29"/>
        <v>1</v>
      </c>
      <c r="Q461" s="268">
        <f t="shared" si="30"/>
        <v>0</v>
      </c>
      <c r="R461" s="643" t="str">
        <f t="shared" si="31"/>
        <v>Gastos_com_Pessoal</v>
      </c>
      <c r="S461" s="605" t="s">
        <v>310</v>
      </c>
      <c r="T461" s="605" t="s">
        <v>310</v>
      </c>
      <c r="U461" s="623"/>
      <c r="V461" s="623"/>
      <c r="W461" s="623"/>
    </row>
    <row r="462" spans="1:23" ht="24" x14ac:dyDescent="0.2">
      <c r="A462" s="636">
        <f t="shared" si="28"/>
        <v>459</v>
      </c>
      <c r="B462" s="559">
        <v>44581</v>
      </c>
      <c r="C462" s="555">
        <v>44531</v>
      </c>
      <c r="D462" s="545" t="s">
        <v>182</v>
      </c>
      <c r="E462" s="545" t="s">
        <v>252</v>
      </c>
      <c r="F462" s="556">
        <v>382.5</v>
      </c>
      <c r="G462" s="573" t="s">
        <v>1557</v>
      </c>
      <c r="H462" s="545" t="s">
        <v>310</v>
      </c>
      <c r="I462" s="526" t="s">
        <v>1573</v>
      </c>
      <c r="J462" s="545" t="s">
        <v>310</v>
      </c>
      <c r="K462" s="545" t="s">
        <v>1320</v>
      </c>
      <c r="L462" s="545" t="s">
        <v>1477</v>
      </c>
      <c r="M462" s="545" t="s">
        <v>310</v>
      </c>
      <c r="N462" s="544">
        <v>44581</v>
      </c>
      <c r="O462" s="544" t="s">
        <v>400</v>
      </c>
      <c r="P462" s="268">
        <f t="shared" si="29"/>
        <v>1</v>
      </c>
      <c r="Q462" s="268">
        <f t="shared" si="30"/>
        <v>0</v>
      </c>
      <c r="R462" s="643" t="str">
        <f t="shared" si="31"/>
        <v>Gastos_com_Pessoal</v>
      </c>
      <c r="S462" s="605" t="s">
        <v>310</v>
      </c>
      <c r="T462" s="605" t="s">
        <v>310</v>
      </c>
      <c r="U462" s="623"/>
      <c r="V462" s="623"/>
      <c r="W462" s="623"/>
    </row>
    <row r="463" spans="1:23" ht="24" x14ac:dyDescent="0.2">
      <c r="A463" s="636">
        <f t="shared" si="28"/>
        <v>460</v>
      </c>
      <c r="B463" s="559">
        <v>44581</v>
      </c>
      <c r="C463" s="555">
        <v>44531</v>
      </c>
      <c r="D463" s="545" t="s">
        <v>271</v>
      </c>
      <c r="E463" s="545" t="s">
        <v>90</v>
      </c>
      <c r="F463" s="556">
        <v>28.52</v>
      </c>
      <c r="G463" s="573" t="s">
        <v>1558</v>
      </c>
      <c r="H463" s="545" t="s">
        <v>310</v>
      </c>
      <c r="I463" s="526" t="s">
        <v>1573</v>
      </c>
      <c r="J463" s="545" t="s">
        <v>310</v>
      </c>
      <c r="K463" s="545" t="s">
        <v>1320</v>
      </c>
      <c r="L463" s="545" t="s">
        <v>1477</v>
      </c>
      <c r="M463" s="545" t="s">
        <v>310</v>
      </c>
      <c r="N463" s="544">
        <v>44581</v>
      </c>
      <c r="O463" s="544" t="s">
        <v>400</v>
      </c>
      <c r="P463" s="268">
        <f t="shared" si="29"/>
        <v>1</v>
      </c>
      <c r="Q463" s="268">
        <f t="shared" si="30"/>
        <v>0</v>
      </c>
      <c r="R463" s="643" t="str">
        <f t="shared" si="31"/>
        <v>Gastos_Gerais</v>
      </c>
      <c r="S463" s="605" t="s">
        <v>310</v>
      </c>
      <c r="T463" s="605" t="s">
        <v>310</v>
      </c>
      <c r="U463" s="623"/>
      <c r="V463" s="623"/>
      <c r="W463" s="623"/>
    </row>
    <row r="464" spans="1:23" ht="36" x14ac:dyDescent="0.2">
      <c r="A464" s="636">
        <f t="shared" si="28"/>
        <v>461</v>
      </c>
      <c r="B464" s="559">
        <v>44581</v>
      </c>
      <c r="C464" s="555">
        <v>44531</v>
      </c>
      <c r="D464" s="545" t="s">
        <v>468</v>
      </c>
      <c r="E464" s="545" t="s">
        <v>468</v>
      </c>
      <c r="F464" s="556">
        <v>1519</v>
      </c>
      <c r="G464" s="573" t="s">
        <v>1559</v>
      </c>
      <c r="H464" s="545" t="s">
        <v>468</v>
      </c>
      <c r="I464" s="526" t="s">
        <v>1573</v>
      </c>
      <c r="J464" s="545" t="s">
        <v>310</v>
      </c>
      <c r="K464" s="545" t="s">
        <v>1320</v>
      </c>
      <c r="L464" s="545" t="s">
        <v>1477</v>
      </c>
      <c r="M464" s="545" t="s">
        <v>310</v>
      </c>
      <c r="N464" s="544">
        <v>44581</v>
      </c>
      <c r="O464" s="544" t="s">
        <v>400</v>
      </c>
      <c r="P464" s="268">
        <f t="shared" si="29"/>
        <v>1</v>
      </c>
      <c r="Q464" s="268">
        <f t="shared" si="30"/>
        <v>0</v>
      </c>
      <c r="R464" s="643" t="str">
        <f t="shared" si="31"/>
        <v>Gastos_custeados_por_captação</v>
      </c>
      <c r="S464" s="605" t="s">
        <v>310</v>
      </c>
      <c r="T464" s="605" t="s">
        <v>310</v>
      </c>
      <c r="U464" s="623"/>
      <c r="V464" s="623"/>
      <c r="W464" s="623"/>
    </row>
    <row r="465" spans="1:23" ht="36" x14ac:dyDescent="0.2">
      <c r="A465" s="636">
        <f t="shared" si="28"/>
        <v>462</v>
      </c>
      <c r="B465" s="559">
        <v>44581</v>
      </c>
      <c r="C465" s="555">
        <v>44531</v>
      </c>
      <c r="D465" s="545" t="s">
        <v>468</v>
      </c>
      <c r="E465" s="545" t="s">
        <v>468</v>
      </c>
      <c r="F465" s="556">
        <v>1643</v>
      </c>
      <c r="G465" s="573" t="s">
        <v>1560</v>
      </c>
      <c r="H465" s="545" t="s">
        <v>468</v>
      </c>
      <c r="I465" s="526" t="s">
        <v>1573</v>
      </c>
      <c r="J465" s="545" t="s">
        <v>310</v>
      </c>
      <c r="K465" s="545" t="s">
        <v>1320</v>
      </c>
      <c r="L465" s="545" t="s">
        <v>1477</v>
      </c>
      <c r="M465" s="545" t="s">
        <v>310</v>
      </c>
      <c r="N465" s="544">
        <v>44581</v>
      </c>
      <c r="O465" s="544" t="s">
        <v>400</v>
      </c>
      <c r="P465" s="268">
        <f t="shared" si="29"/>
        <v>1</v>
      </c>
      <c r="Q465" s="268">
        <f t="shared" si="30"/>
        <v>0</v>
      </c>
      <c r="R465" s="643" t="str">
        <f t="shared" si="31"/>
        <v>Gastos_custeados_por_captação</v>
      </c>
      <c r="S465" s="605" t="s">
        <v>310</v>
      </c>
      <c r="T465" s="605" t="s">
        <v>310</v>
      </c>
      <c r="U465" s="623"/>
      <c r="V465" s="623"/>
      <c r="W465" s="623"/>
    </row>
    <row r="466" spans="1:23" ht="24" x14ac:dyDescent="0.2">
      <c r="A466" s="636">
        <f t="shared" si="28"/>
        <v>463</v>
      </c>
      <c r="B466" s="559">
        <v>44581</v>
      </c>
      <c r="C466" s="555">
        <v>44501</v>
      </c>
      <c r="D466" s="545" t="s">
        <v>271</v>
      </c>
      <c r="E466" s="545" t="s">
        <v>453</v>
      </c>
      <c r="F466" s="556">
        <v>372</v>
      </c>
      <c r="G466" s="558" t="s">
        <v>545</v>
      </c>
      <c r="H466" s="545" t="s">
        <v>766</v>
      </c>
      <c r="I466" s="526" t="s">
        <v>1573</v>
      </c>
      <c r="J466" s="545" t="s">
        <v>310</v>
      </c>
      <c r="K466" s="545" t="s">
        <v>1320</v>
      </c>
      <c r="L466" s="545" t="s">
        <v>1477</v>
      </c>
      <c r="M466" s="545" t="s">
        <v>310</v>
      </c>
      <c r="N466" s="544">
        <v>44581</v>
      </c>
      <c r="O466" s="544" t="s">
        <v>400</v>
      </c>
      <c r="P466" s="268">
        <f t="shared" si="29"/>
        <v>1</v>
      </c>
      <c r="Q466" s="268">
        <f t="shared" si="30"/>
        <v>-1</v>
      </c>
      <c r="R466" s="643" t="str">
        <f t="shared" si="31"/>
        <v>Gastos_Gerais</v>
      </c>
      <c r="S466" s="605" t="s">
        <v>310</v>
      </c>
      <c r="T466" s="605" t="s">
        <v>310</v>
      </c>
      <c r="U466" s="623"/>
      <c r="V466" s="623"/>
      <c r="W466" s="623"/>
    </row>
    <row r="467" spans="1:23" ht="36" x14ac:dyDescent="0.2">
      <c r="A467" s="636">
        <f t="shared" si="28"/>
        <v>464</v>
      </c>
      <c r="B467" s="559">
        <v>44581</v>
      </c>
      <c r="C467" s="555">
        <v>44531</v>
      </c>
      <c r="D467" s="545" t="s">
        <v>271</v>
      </c>
      <c r="E467" s="545" t="s">
        <v>456</v>
      </c>
      <c r="F467" s="556">
        <v>496</v>
      </c>
      <c r="G467" s="558" t="s">
        <v>635</v>
      </c>
      <c r="H467" s="545" t="s">
        <v>771</v>
      </c>
      <c r="I467" s="526" t="s">
        <v>1573</v>
      </c>
      <c r="J467" s="545" t="s">
        <v>310</v>
      </c>
      <c r="K467" s="545" t="s">
        <v>1320</v>
      </c>
      <c r="L467" s="545" t="s">
        <v>1477</v>
      </c>
      <c r="M467" s="545" t="s">
        <v>310</v>
      </c>
      <c r="N467" s="544">
        <v>44581</v>
      </c>
      <c r="O467" s="544" t="s">
        <v>400</v>
      </c>
      <c r="P467" s="268">
        <f t="shared" si="29"/>
        <v>1</v>
      </c>
      <c r="Q467" s="268">
        <f t="shared" si="30"/>
        <v>0</v>
      </c>
      <c r="R467" s="643" t="str">
        <f t="shared" si="31"/>
        <v>Gastos_Gerais</v>
      </c>
      <c r="S467" s="605" t="s">
        <v>310</v>
      </c>
      <c r="T467" s="605" t="s">
        <v>310</v>
      </c>
      <c r="U467" s="623"/>
      <c r="V467" s="623"/>
      <c r="W467" s="623"/>
    </row>
    <row r="468" spans="1:23" ht="36" x14ac:dyDescent="0.2">
      <c r="A468" s="636">
        <f t="shared" si="28"/>
        <v>465</v>
      </c>
      <c r="B468" s="559">
        <v>44581</v>
      </c>
      <c r="C468" s="555">
        <v>44501</v>
      </c>
      <c r="D468" s="545" t="s">
        <v>271</v>
      </c>
      <c r="E468" s="545" t="s">
        <v>453</v>
      </c>
      <c r="F468" s="556">
        <v>155</v>
      </c>
      <c r="G468" s="558" t="s">
        <v>602</v>
      </c>
      <c r="H468" s="545" t="s">
        <v>765</v>
      </c>
      <c r="I468" s="526" t="s">
        <v>1573</v>
      </c>
      <c r="J468" s="545" t="s">
        <v>310</v>
      </c>
      <c r="K468" s="545" t="s">
        <v>1320</v>
      </c>
      <c r="L468" s="545" t="s">
        <v>1477</v>
      </c>
      <c r="M468" s="545" t="s">
        <v>310</v>
      </c>
      <c r="N468" s="544">
        <v>44581</v>
      </c>
      <c r="O468" s="544" t="s">
        <v>400</v>
      </c>
      <c r="P468" s="268">
        <f t="shared" si="29"/>
        <v>1</v>
      </c>
      <c r="Q468" s="268">
        <f t="shared" si="30"/>
        <v>-1</v>
      </c>
      <c r="R468" s="643" t="str">
        <f t="shared" si="31"/>
        <v>Gastos_Gerais</v>
      </c>
      <c r="S468" s="605" t="s">
        <v>310</v>
      </c>
      <c r="T468" s="605" t="s">
        <v>310</v>
      </c>
      <c r="U468" s="623"/>
      <c r="V468" s="623"/>
      <c r="W468" s="623"/>
    </row>
    <row r="469" spans="1:23" ht="24" x14ac:dyDescent="0.2">
      <c r="A469" s="636">
        <f t="shared" si="28"/>
        <v>466</v>
      </c>
      <c r="B469" s="559">
        <v>44581</v>
      </c>
      <c r="C469" s="555">
        <v>44501</v>
      </c>
      <c r="D469" s="545" t="s">
        <v>271</v>
      </c>
      <c r="E469" s="545" t="s">
        <v>453</v>
      </c>
      <c r="F469" s="556">
        <v>868</v>
      </c>
      <c r="G469" s="558" t="s">
        <v>583</v>
      </c>
      <c r="H469" s="545" t="s">
        <v>766</v>
      </c>
      <c r="I469" s="526" t="s">
        <v>1573</v>
      </c>
      <c r="J469" s="545" t="s">
        <v>310</v>
      </c>
      <c r="K469" s="545" t="s">
        <v>1320</v>
      </c>
      <c r="L469" s="545" t="s">
        <v>1477</v>
      </c>
      <c r="M469" s="545" t="s">
        <v>310</v>
      </c>
      <c r="N469" s="544">
        <v>44581</v>
      </c>
      <c r="O469" s="544" t="s">
        <v>400</v>
      </c>
      <c r="P469" s="268">
        <f t="shared" si="29"/>
        <v>1</v>
      </c>
      <c r="Q469" s="268">
        <f t="shared" si="30"/>
        <v>-1</v>
      </c>
      <c r="R469" s="643" t="str">
        <f t="shared" si="31"/>
        <v>Gastos_Gerais</v>
      </c>
      <c r="S469" s="605" t="s">
        <v>310</v>
      </c>
      <c r="T469" s="605" t="s">
        <v>310</v>
      </c>
      <c r="U469" s="623"/>
      <c r="V469" s="623"/>
      <c r="W469" s="623"/>
    </row>
    <row r="470" spans="1:23" ht="36" x14ac:dyDescent="0.2">
      <c r="A470" s="636">
        <f t="shared" si="28"/>
        <v>467</v>
      </c>
      <c r="B470" s="559">
        <v>44581</v>
      </c>
      <c r="C470" s="555">
        <v>44501</v>
      </c>
      <c r="D470" s="545" t="s">
        <v>271</v>
      </c>
      <c r="E470" s="545" t="s">
        <v>456</v>
      </c>
      <c r="F470" s="556">
        <v>383.29</v>
      </c>
      <c r="G470" s="558" t="s">
        <v>605</v>
      </c>
      <c r="H470" s="545" t="s">
        <v>774</v>
      </c>
      <c r="I470" s="526" t="s">
        <v>1573</v>
      </c>
      <c r="J470" s="545" t="s">
        <v>310</v>
      </c>
      <c r="K470" s="545" t="s">
        <v>1320</v>
      </c>
      <c r="L470" s="545" t="s">
        <v>1477</v>
      </c>
      <c r="M470" s="545" t="s">
        <v>310</v>
      </c>
      <c r="N470" s="544">
        <v>44581</v>
      </c>
      <c r="O470" s="544" t="s">
        <v>400</v>
      </c>
      <c r="P470" s="268">
        <f t="shared" si="29"/>
        <v>1</v>
      </c>
      <c r="Q470" s="268">
        <f t="shared" si="30"/>
        <v>-1</v>
      </c>
      <c r="R470" s="643" t="str">
        <f t="shared" si="31"/>
        <v>Gastos_Gerais</v>
      </c>
      <c r="S470" s="605" t="s">
        <v>310</v>
      </c>
      <c r="T470" s="605" t="s">
        <v>310</v>
      </c>
      <c r="U470" s="623"/>
      <c r="V470" s="623"/>
      <c r="W470" s="623"/>
    </row>
    <row r="471" spans="1:23" ht="36" x14ac:dyDescent="0.2">
      <c r="A471" s="636">
        <f t="shared" si="28"/>
        <v>468</v>
      </c>
      <c r="B471" s="559">
        <v>44581</v>
      </c>
      <c r="C471" s="555">
        <v>44501</v>
      </c>
      <c r="D471" s="545" t="s">
        <v>271</v>
      </c>
      <c r="E471" s="545" t="s">
        <v>456</v>
      </c>
      <c r="F471" s="556">
        <v>744</v>
      </c>
      <c r="G471" s="558" t="s">
        <v>600</v>
      </c>
      <c r="H471" s="545" t="s">
        <v>769</v>
      </c>
      <c r="I471" s="526" t="s">
        <v>1573</v>
      </c>
      <c r="J471" s="545" t="s">
        <v>310</v>
      </c>
      <c r="K471" s="545" t="s">
        <v>1320</v>
      </c>
      <c r="L471" s="545" t="s">
        <v>1477</v>
      </c>
      <c r="M471" s="545" t="s">
        <v>310</v>
      </c>
      <c r="N471" s="544">
        <v>44581</v>
      </c>
      <c r="O471" s="544" t="s">
        <v>400</v>
      </c>
      <c r="P471" s="268">
        <f t="shared" si="29"/>
        <v>1</v>
      </c>
      <c r="Q471" s="268">
        <f t="shared" si="30"/>
        <v>-1</v>
      </c>
      <c r="R471" s="643" t="str">
        <f t="shared" si="31"/>
        <v>Gastos_Gerais</v>
      </c>
      <c r="S471" s="605" t="s">
        <v>310</v>
      </c>
      <c r="T471" s="605" t="s">
        <v>310</v>
      </c>
      <c r="U471" s="623"/>
      <c r="V471" s="623"/>
      <c r="W471" s="623"/>
    </row>
    <row r="472" spans="1:23" ht="24" x14ac:dyDescent="0.2">
      <c r="A472" s="636">
        <f t="shared" si="28"/>
        <v>469</v>
      </c>
      <c r="B472" s="559">
        <v>44581</v>
      </c>
      <c r="C472" s="555">
        <v>44531</v>
      </c>
      <c r="D472" s="545" t="s">
        <v>271</v>
      </c>
      <c r="E472" s="545" t="s">
        <v>297</v>
      </c>
      <c r="F472" s="556">
        <v>310</v>
      </c>
      <c r="G472" s="558" t="s">
        <v>640</v>
      </c>
      <c r="H472" s="545" t="s">
        <v>770</v>
      </c>
      <c r="I472" s="526" t="s">
        <v>1573</v>
      </c>
      <c r="J472" s="545" t="s">
        <v>310</v>
      </c>
      <c r="K472" s="545" t="s">
        <v>1320</v>
      </c>
      <c r="L472" s="545" t="s">
        <v>1477</v>
      </c>
      <c r="M472" s="545" t="s">
        <v>310</v>
      </c>
      <c r="N472" s="544">
        <v>44581</v>
      </c>
      <c r="O472" s="544" t="s">
        <v>400</v>
      </c>
      <c r="P472" s="268">
        <f t="shared" si="29"/>
        <v>1</v>
      </c>
      <c r="Q472" s="268">
        <f t="shared" si="30"/>
        <v>0</v>
      </c>
      <c r="R472" s="643" t="str">
        <f t="shared" si="31"/>
        <v>Gastos_Gerais</v>
      </c>
      <c r="S472" s="605" t="s">
        <v>310</v>
      </c>
      <c r="T472" s="605" t="s">
        <v>310</v>
      </c>
      <c r="U472" s="623"/>
      <c r="V472" s="623"/>
      <c r="W472" s="623"/>
    </row>
    <row r="473" spans="1:23" ht="36" x14ac:dyDescent="0.2">
      <c r="A473" s="636">
        <f t="shared" si="28"/>
        <v>470</v>
      </c>
      <c r="B473" s="559">
        <v>44581</v>
      </c>
      <c r="C473" s="555">
        <v>44501</v>
      </c>
      <c r="D473" s="545" t="s">
        <v>271</v>
      </c>
      <c r="E473" s="545" t="s">
        <v>453</v>
      </c>
      <c r="F473" s="556">
        <v>868</v>
      </c>
      <c r="G473" s="558" t="s">
        <v>577</v>
      </c>
      <c r="H473" s="545" t="s">
        <v>766</v>
      </c>
      <c r="I473" s="526" t="s">
        <v>1573</v>
      </c>
      <c r="J473" s="545" t="s">
        <v>310</v>
      </c>
      <c r="K473" s="545" t="s">
        <v>1320</v>
      </c>
      <c r="L473" s="545" t="s">
        <v>1477</v>
      </c>
      <c r="M473" s="545" t="s">
        <v>310</v>
      </c>
      <c r="N473" s="544">
        <v>44581</v>
      </c>
      <c r="O473" s="544" t="s">
        <v>400</v>
      </c>
      <c r="P473" s="268">
        <f t="shared" si="29"/>
        <v>1</v>
      </c>
      <c r="Q473" s="268">
        <f t="shared" si="30"/>
        <v>-1</v>
      </c>
      <c r="R473" s="643" t="str">
        <f t="shared" si="31"/>
        <v>Gastos_Gerais</v>
      </c>
      <c r="S473" s="605" t="s">
        <v>310</v>
      </c>
      <c r="T473" s="605" t="s">
        <v>310</v>
      </c>
      <c r="U473" s="623"/>
      <c r="V473" s="623"/>
      <c r="W473" s="623"/>
    </row>
    <row r="474" spans="1:23" ht="36" x14ac:dyDescent="0.2">
      <c r="A474" s="636">
        <f t="shared" si="28"/>
        <v>471</v>
      </c>
      <c r="B474" s="559">
        <v>44581</v>
      </c>
      <c r="C474" s="555">
        <v>44531</v>
      </c>
      <c r="D474" s="545" t="s">
        <v>271</v>
      </c>
      <c r="E474" s="545" t="s">
        <v>456</v>
      </c>
      <c r="F474" s="556">
        <v>372</v>
      </c>
      <c r="G474" s="558" t="s">
        <v>645</v>
      </c>
      <c r="H474" s="545" t="s">
        <v>765</v>
      </c>
      <c r="I474" s="526" t="s">
        <v>1573</v>
      </c>
      <c r="J474" s="545" t="s">
        <v>310</v>
      </c>
      <c r="K474" s="545" t="s">
        <v>1320</v>
      </c>
      <c r="L474" s="545" t="s">
        <v>1477</v>
      </c>
      <c r="M474" s="545" t="s">
        <v>310</v>
      </c>
      <c r="N474" s="544">
        <v>44581</v>
      </c>
      <c r="O474" s="544" t="s">
        <v>400</v>
      </c>
      <c r="P474" s="268">
        <f t="shared" si="29"/>
        <v>1</v>
      </c>
      <c r="Q474" s="268">
        <f t="shared" si="30"/>
        <v>0</v>
      </c>
      <c r="R474" s="643" t="str">
        <f t="shared" si="31"/>
        <v>Gastos_Gerais</v>
      </c>
      <c r="S474" s="605" t="s">
        <v>310</v>
      </c>
      <c r="T474" s="605" t="s">
        <v>310</v>
      </c>
      <c r="U474" s="623"/>
      <c r="V474" s="623"/>
      <c r="W474" s="623"/>
    </row>
    <row r="475" spans="1:23" ht="48" x14ac:dyDescent="0.2">
      <c r="A475" s="636">
        <f t="shared" si="28"/>
        <v>472</v>
      </c>
      <c r="B475" s="559">
        <v>44581</v>
      </c>
      <c r="C475" s="555">
        <v>44501</v>
      </c>
      <c r="D475" s="545" t="s">
        <v>271</v>
      </c>
      <c r="E475" s="545" t="s">
        <v>456</v>
      </c>
      <c r="F475" s="556">
        <v>542.5</v>
      </c>
      <c r="G475" s="558" t="s">
        <v>618</v>
      </c>
      <c r="H475" s="545" t="s">
        <v>773</v>
      </c>
      <c r="I475" s="526" t="s">
        <v>1573</v>
      </c>
      <c r="J475" s="545" t="s">
        <v>310</v>
      </c>
      <c r="K475" s="545" t="s">
        <v>1320</v>
      </c>
      <c r="L475" s="545" t="s">
        <v>1477</v>
      </c>
      <c r="M475" s="545" t="s">
        <v>310</v>
      </c>
      <c r="N475" s="544">
        <v>44581</v>
      </c>
      <c r="O475" s="544" t="s">
        <v>400</v>
      </c>
      <c r="P475" s="268">
        <f t="shared" si="29"/>
        <v>1</v>
      </c>
      <c r="Q475" s="268">
        <f t="shared" si="30"/>
        <v>-1</v>
      </c>
      <c r="R475" s="643" t="str">
        <f t="shared" si="31"/>
        <v>Gastos_Gerais</v>
      </c>
      <c r="S475" s="605" t="s">
        <v>310</v>
      </c>
      <c r="T475" s="605" t="s">
        <v>310</v>
      </c>
      <c r="U475" s="623"/>
      <c r="V475" s="623"/>
      <c r="W475" s="623"/>
    </row>
    <row r="476" spans="1:23" ht="36" x14ac:dyDescent="0.2">
      <c r="A476" s="636">
        <f t="shared" si="28"/>
        <v>473</v>
      </c>
      <c r="B476" s="559">
        <v>44581</v>
      </c>
      <c r="C476" s="555">
        <v>44531</v>
      </c>
      <c r="D476" s="545" t="s">
        <v>271</v>
      </c>
      <c r="E476" s="545" t="s">
        <v>453</v>
      </c>
      <c r="F476" s="556">
        <v>1835.2</v>
      </c>
      <c r="G476" s="558" t="s">
        <v>625</v>
      </c>
      <c r="H476" s="545" t="s">
        <v>771</v>
      </c>
      <c r="I476" s="526" t="s">
        <v>1573</v>
      </c>
      <c r="J476" s="545" t="s">
        <v>310</v>
      </c>
      <c r="K476" s="545" t="s">
        <v>1320</v>
      </c>
      <c r="L476" s="545" t="s">
        <v>1477</v>
      </c>
      <c r="M476" s="545" t="s">
        <v>310</v>
      </c>
      <c r="N476" s="544">
        <v>44581</v>
      </c>
      <c r="O476" s="544" t="s">
        <v>400</v>
      </c>
      <c r="P476" s="268">
        <f t="shared" si="29"/>
        <v>1</v>
      </c>
      <c r="Q476" s="268">
        <f t="shared" si="30"/>
        <v>0</v>
      </c>
      <c r="R476" s="643" t="str">
        <f t="shared" si="31"/>
        <v>Gastos_Gerais</v>
      </c>
      <c r="S476" s="605" t="s">
        <v>310</v>
      </c>
      <c r="T476" s="605" t="s">
        <v>310</v>
      </c>
      <c r="U476" s="623"/>
      <c r="V476" s="623"/>
      <c r="W476" s="623"/>
    </row>
    <row r="477" spans="1:23" ht="48" x14ac:dyDescent="0.2">
      <c r="A477" s="636">
        <f t="shared" si="28"/>
        <v>474</v>
      </c>
      <c r="B477" s="559">
        <v>44581</v>
      </c>
      <c r="C477" s="555">
        <v>44470</v>
      </c>
      <c r="D477" s="545" t="s">
        <v>271</v>
      </c>
      <c r="E477" s="545" t="s">
        <v>453</v>
      </c>
      <c r="F477" s="556">
        <v>744</v>
      </c>
      <c r="G477" s="558" t="s">
        <v>589</v>
      </c>
      <c r="H477" s="545" t="s">
        <v>773</v>
      </c>
      <c r="I477" s="526" t="s">
        <v>1573</v>
      </c>
      <c r="J477" s="545" t="s">
        <v>310</v>
      </c>
      <c r="K477" s="545" t="s">
        <v>1320</v>
      </c>
      <c r="L477" s="545" t="s">
        <v>1477</v>
      </c>
      <c r="M477" s="545" t="s">
        <v>310</v>
      </c>
      <c r="N477" s="544">
        <v>44581</v>
      </c>
      <c r="O477" s="544" t="s">
        <v>400</v>
      </c>
      <c r="P477" s="268">
        <f t="shared" si="29"/>
        <v>1</v>
      </c>
      <c r="Q477" s="268">
        <f t="shared" si="30"/>
        <v>-2</v>
      </c>
      <c r="R477" s="643" t="str">
        <f t="shared" si="31"/>
        <v>Gastos_Gerais</v>
      </c>
      <c r="S477" s="605" t="s">
        <v>310</v>
      </c>
      <c r="T477" s="605" t="s">
        <v>310</v>
      </c>
      <c r="U477" s="623"/>
      <c r="V477" s="623"/>
      <c r="W477" s="623"/>
    </row>
    <row r="478" spans="1:23" ht="24" x14ac:dyDescent="0.2">
      <c r="A478" s="636">
        <f t="shared" si="28"/>
        <v>475</v>
      </c>
      <c r="B478" s="559">
        <v>44581</v>
      </c>
      <c r="C478" s="555">
        <v>44501</v>
      </c>
      <c r="D478" s="545" t="s">
        <v>271</v>
      </c>
      <c r="E478" s="545" t="s">
        <v>453</v>
      </c>
      <c r="F478" s="556">
        <v>372</v>
      </c>
      <c r="G478" s="558" t="s">
        <v>543</v>
      </c>
      <c r="H478" s="545" t="s">
        <v>766</v>
      </c>
      <c r="I478" s="526" t="s">
        <v>1573</v>
      </c>
      <c r="J478" s="545" t="s">
        <v>310</v>
      </c>
      <c r="K478" s="545" t="s">
        <v>1320</v>
      </c>
      <c r="L478" s="545" t="s">
        <v>1477</v>
      </c>
      <c r="M478" s="545" t="s">
        <v>310</v>
      </c>
      <c r="N478" s="544">
        <v>44581</v>
      </c>
      <c r="O478" s="544" t="s">
        <v>400</v>
      </c>
      <c r="P478" s="268">
        <f t="shared" si="29"/>
        <v>1</v>
      </c>
      <c r="Q478" s="268">
        <f t="shared" si="30"/>
        <v>-1</v>
      </c>
      <c r="R478" s="643" t="str">
        <f t="shared" si="31"/>
        <v>Gastos_Gerais</v>
      </c>
      <c r="S478" s="605" t="s">
        <v>310</v>
      </c>
      <c r="T478" s="605" t="s">
        <v>310</v>
      </c>
      <c r="U478" s="623"/>
      <c r="V478" s="623"/>
      <c r="W478" s="623"/>
    </row>
    <row r="479" spans="1:23" ht="36" x14ac:dyDescent="0.2">
      <c r="A479" s="636">
        <f t="shared" si="28"/>
        <v>476</v>
      </c>
      <c r="B479" s="559">
        <v>44581</v>
      </c>
      <c r="C479" s="555">
        <v>44501</v>
      </c>
      <c r="D479" s="545" t="s">
        <v>271</v>
      </c>
      <c r="E479" s="545" t="s">
        <v>456</v>
      </c>
      <c r="F479" s="556">
        <v>1860</v>
      </c>
      <c r="G479" s="558" t="s">
        <v>563</v>
      </c>
      <c r="H479" s="545" t="s">
        <v>769</v>
      </c>
      <c r="I479" s="526" t="s">
        <v>1573</v>
      </c>
      <c r="J479" s="545" t="s">
        <v>310</v>
      </c>
      <c r="K479" s="545" t="s">
        <v>1320</v>
      </c>
      <c r="L479" s="545" t="s">
        <v>1477</v>
      </c>
      <c r="M479" s="545" t="s">
        <v>310</v>
      </c>
      <c r="N479" s="544">
        <v>44581</v>
      </c>
      <c r="O479" s="544" t="s">
        <v>400</v>
      </c>
      <c r="P479" s="268">
        <f t="shared" si="29"/>
        <v>1</v>
      </c>
      <c r="Q479" s="268">
        <f t="shared" si="30"/>
        <v>-1</v>
      </c>
      <c r="R479" s="643" t="str">
        <f t="shared" si="31"/>
        <v>Gastos_Gerais</v>
      </c>
      <c r="S479" s="605" t="s">
        <v>310</v>
      </c>
      <c r="T479" s="605" t="s">
        <v>310</v>
      </c>
      <c r="U479" s="623"/>
      <c r="V479" s="623"/>
      <c r="W479" s="623"/>
    </row>
    <row r="480" spans="1:23" ht="24" x14ac:dyDescent="0.2">
      <c r="A480" s="636">
        <f t="shared" si="28"/>
        <v>477</v>
      </c>
      <c r="B480" s="559">
        <v>44581</v>
      </c>
      <c r="C480" s="555">
        <v>44501</v>
      </c>
      <c r="D480" s="545" t="s">
        <v>271</v>
      </c>
      <c r="E480" s="545" t="s">
        <v>453</v>
      </c>
      <c r="F480" s="556">
        <v>372</v>
      </c>
      <c r="G480" s="558" t="s">
        <v>1564</v>
      </c>
      <c r="H480" s="545" t="s">
        <v>766</v>
      </c>
      <c r="I480" s="526" t="s">
        <v>1573</v>
      </c>
      <c r="J480" s="545" t="s">
        <v>310</v>
      </c>
      <c r="K480" s="545" t="s">
        <v>1320</v>
      </c>
      <c r="L480" s="545" t="s">
        <v>1477</v>
      </c>
      <c r="M480" s="545" t="s">
        <v>310</v>
      </c>
      <c r="N480" s="544">
        <v>44581</v>
      </c>
      <c r="O480" s="544" t="s">
        <v>400</v>
      </c>
      <c r="P480" s="268">
        <f t="shared" si="29"/>
        <v>1</v>
      </c>
      <c r="Q480" s="268">
        <f t="shared" si="30"/>
        <v>-1</v>
      </c>
      <c r="R480" s="643" t="str">
        <f t="shared" si="31"/>
        <v>Gastos_Gerais</v>
      </c>
      <c r="S480" s="605" t="s">
        <v>310</v>
      </c>
      <c r="T480" s="605" t="s">
        <v>310</v>
      </c>
      <c r="U480" s="623"/>
      <c r="V480" s="623"/>
      <c r="W480" s="623"/>
    </row>
    <row r="481" spans="1:23" ht="36" x14ac:dyDescent="0.2">
      <c r="A481" s="636">
        <f t="shared" si="28"/>
        <v>478</v>
      </c>
      <c r="B481" s="559">
        <v>44581</v>
      </c>
      <c r="C481" s="555">
        <v>44470</v>
      </c>
      <c r="D481" s="545" t="s">
        <v>271</v>
      </c>
      <c r="E481" s="545" t="s">
        <v>442</v>
      </c>
      <c r="F481" s="556">
        <v>496</v>
      </c>
      <c r="G481" s="558" t="s">
        <v>586</v>
      </c>
      <c r="H481" s="545" t="s">
        <v>771</v>
      </c>
      <c r="I481" s="526" t="s">
        <v>1573</v>
      </c>
      <c r="J481" s="545" t="s">
        <v>310</v>
      </c>
      <c r="K481" s="545" t="s">
        <v>1320</v>
      </c>
      <c r="L481" s="545" t="s">
        <v>1477</v>
      </c>
      <c r="M481" s="545" t="s">
        <v>310</v>
      </c>
      <c r="N481" s="544">
        <v>44581</v>
      </c>
      <c r="O481" s="544" t="s">
        <v>400</v>
      </c>
      <c r="P481" s="268">
        <f t="shared" si="29"/>
        <v>1</v>
      </c>
      <c r="Q481" s="268">
        <f t="shared" si="30"/>
        <v>-2</v>
      </c>
      <c r="R481" s="643" t="str">
        <f t="shared" si="31"/>
        <v>Gastos_Gerais</v>
      </c>
      <c r="S481" s="605" t="s">
        <v>310</v>
      </c>
      <c r="T481" s="605" t="s">
        <v>310</v>
      </c>
      <c r="U481" s="623"/>
      <c r="V481" s="623"/>
      <c r="W481" s="623"/>
    </row>
    <row r="482" spans="1:23" ht="36" x14ac:dyDescent="0.2">
      <c r="A482" s="636">
        <f t="shared" si="28"/>
        <v>479</v>
      </c>
      <c r="B482" s="559">
        <v>44581</v>
      </c>
      <c r="C482" s="555">
        <v>44531</v>
      </c>
      <c r="D482" s="545" t="s">
        <v>271</v>
      </c>
      <c r="E482" s="545" t="s">
        <v>456</v>
      </c>
      <c r="F482" s="556">
        <v>542.5</v>
      </c>
      <c r="G482" s="558" t="s">
        <v>629</v>
      </c>
      <c r="H482" s="545" t="s">
        <v>769</v>
      </c>
      <c r="I482" s="526" t="s">
        <v>1573</v>
      </c>
      <c r="J482" s="545" t="s">
        <v>310</v>
      </c>
      <c r="K482" s="545" t="s">
        <v>1320</v>
      </c>
      <c r="L482" s="545" t="s">
        <v>1477</v>
      </c>
      <c r="M482" s="545" t="s">
        <v>310</v>
      </c>
      <c r="N482" s="544">
        <v>44581</v>
      </c>
      <c r="O482" s="544" t="s">
        <v>400</v>
      </c>
      <c r="P482" s="268">
        <f t="shared" si="29"/>
        <v>1</v>
      </c>
      <c r="Q482" s="268">
        <f t="shared" si="30"/>
        <v>0</v>
      </c>
      <c r="R482" s="643" t="str">
        <f t="shared" si="31"/>
        <v>Gastos_Gerais</v>
      </c>
      <c r="S482" s="605" t="s">
        <v>310</v>
      </c>
      <c r="T482" s="605" t="s">
        <v>310</v>
      </c>
      <c r="U482" s="623"/>
      <c r="V482" s="623"/>
      <c r="W482" s="623"/>
    </row>
    <row r="483" spans="1:23" ht="24" x14ac:dyDescent="0.2">
      <c r="A483" s="636">
        <f t="shared" si="28"/>
        <v>480</v>
      </c>
      <c r="B483" s="559">
        <v>44581</v>
      </c>
      <c r="C483" s="555">
        <v>44470</v>
      </c>
      <c r="D483" s="545" t="s">
        <v>271</v>
      </c>
      <c r="E483" s="545" t="s">
        <v>453</v>
      </c>
      <c r="F483" s="556">
        <v>372</v>
      </c>
      <c r="G483" s="558" t="s">
        <v>546</v>
      </c>
      <c r="H483" s="545" t="s">
        <v>766</v>
      </c>
      <c r="I483" s="526" t="s">
        <v>1573</v>
      </c>
      <c r="J483" s="545" t="s">
        <v>310</v>
      </c>
      <c r="K483" s="545" t="s">
        <v>1320</v>
      </c>
      <c r="L483" s="545" t="s">
        <v>1477</v>
      </c>
      <c r="M483" s="545" t="s">
        <v>310</v>
      </c>
      <c r="N483" s="544">
        <v>44581</v>
      </c>
      <c r="O483" s="544" t="s">
        <v>400</v>
      </c>
      <c r="P483" s="268">
        <f t="shared" si="29"/>
        <v>1</v>
      </c>
      <c r="Q483" s="268">
        <f t="shared" si="30"/>
        <v>-2</v>
      </c>
      <c r="R483" s="643" t="str">
        <f t="shared" si="31"/>
        <v>Gastos_Gerais</v>
      </c>
      <c r="S483" s="605" t="s">
        <v>310</v>
      </c>
      <c r="T483" s="605" t="s">
        <v>310</v>
      </c>
      <c r="U483" s="623"/>
      <c r="V483" s="623"/>
      <c r="W483" s="623"/>
    </row>
    <row r="484" spans="1:23" ht="24" x14ac:dyDescent="0.2">
      <c r="A484" s="636">
        <f t="shared" si="28"/>
        <v>481</v>
      </c>
      <c r="B484" s="559">
        <v>44581</v>
      </c>
      <c r="C484" s="555">
        <v>44470</v>
      </c>
      <c r="D484" s="545" t="s">
        <v>271</v>
      </c>
      <c r="E484" s="545" t="s">
        <v>456</v>
      </c>
      <c r="F484" s="556">
        <v>1240</v>
      </c>
      <c r="G484" s="558" t="s">
        <v>568</v>
      </c>
      <c r="H484" s="545" t="s">
        <v>766</v>
      </c>
      <c r="I484" s="526" t="s">
        <v>1573</v>
      </c>
      <c r="J484" s="545" t="s">
        <v>310</v>
      </c>
      <c r="K484" s="545" t="s">
        <v>1320</v>
      </c>
      <c r="L484" s="545" t="s">
        <v>1477</v>
      </c>
      <c r="M484" s="545" t="s">
        <v>310</v>
      </c>
      <c r="N484" s="544">
        <v>44581</v>
      </c>
      <c r="O484" s="544" t="s">
        <v>400</v>
      </c>
      <c r="P484" s="268">
        <f t="shared" si="29"/>
        <v>1</v>
      </c>
      <c r="Q484" s="268">
        <f t="shared" si="30"/>
        <v>-2</v>
      </c>
      <c r="R484" s="643" t="str">
        <f t="shared" si="31"/>
        <v>Gastos_Gerais</v>
      </c>
      <c r="S484" s="605" t="s">
        <v>310</v>
      </c>
      <c r="T484" s="605" t="s">
        <v>310</v>
      </c>
      <c r="U484" s="623"/>
      <c r="V484" s="623"/>
      <c r="W484" s="623"/>
    </row>
    <row r="485" spans="1:23" ht="24" x14ac:dyDescent="0.2">
      <c r="A485" s="636">
        <f t="shared" si="28"/>
        <v>482</v>
      </c>
      <c r="B485" s="559">
        <v>44581</v>
      </c>
      <c r="C485" s="555">
        <v>44531</v>
      </c>
      <c r="D485" s="545" t="s">
        <v>182</v>
      </c>
      <c r="E485" s="545" t="s">
        <v>1</v>
      </c>
      <c r="F485" s="556">
        <v>15972.65</v>
      </c>
      <c r="G485" s="558" t="s">
        <v>2111</v>
      </c>
      <c r="H485" s="545" t="s">
        <v>310</v>
      </c>
      <c r="I485" s="526" t="s">
        <v>1573</v>
      </c>
      <c r="J485" s="545" t="s">
        <v>310</v>
      </c>
      <c r="K485" s="545" t="s">
        <v>1320</v>
      </c>
      <c r="L485" s="545" t="s">
        <v>1477</v>
      </c>
      <c r="M485" s="545" t="s">
        <v>310</v>
      </c>
      <c r="N485" s="544">
        <v>44581</v>
      </c>
      <c r="O485" s="544" t="s">
        <v>400</v>
      </c>
      <c r="P485" s="268">
        <f t="shared" si="29"/>
        <v>1</v>
      </c>
      <c r="Q485" s="268">
        <f t="shared" si="30"/>
        <v>0</v>
      </c>
      <c r="R485" s="643" t="str">
        <f t="shared" si="31"/>
        <v>Gastos_com_Pessoal</v>
      </c>
      <c r="S485" s="605" t="s">
        <v>310</v>
      </c>
      <c r="T485" s="605" t="s">
        <v>310</v>
      </c>
      <c r="U485" s="623"/>
      <c r="V485" s="623"/>
      <c r="W485" s="623"/>
    </row>
    <row r="486" spans="1:23" ht="24" x14ac:dyDescent="0.2">
      <c r="A486" s="636">
        <f t="shared" si="28"/>
        <v>483</v>
      </c>
      <c r="B486" s="559">
        <v>44581</v>
      </c>
      <c r="C486" s="555">
        <v>44531</v>
      </c>
      <c r="D486" s="545" t="s">
        <v>182</v>
      </c>
      <c r="E486" s="545" t="s">
        <v>252</v>
      </c>
      <c r="F486" s="556">
        <v>49914.73</v>
      </c>
      <c r="G486" s="558" t="s">
        <v>1565</v>
      </c>
      <c r="H486" s="545" t="s">
        <v>310</v>
      </c>
      <c r="I486" s="526" t="s">
        <v>1573</v>
      </c>
      <c r="J486" s="545" t="s">
        <v>310</v>
      </c>
      <c r="K486" s="545" t="s">
        <v>1320</v>
      </c>
      <c r="L486" s="545" t="s">
        <v>1477</v>
      </c>
      <c r="M486" s="545" t="s">
        <v>310</v>
      </c>
      <c r="N486" s="544">
        <v>44581</v>
      </c>
      <c r="O486" s="544" t="s">
        <v>400</v>
      </c>
      <c r="P486" s="268">
        <f t="shared" si="29"/>
        <v>1</v>
      </c>
      <c r="Q486" s="268">
        <f t="shared" si="30"/>
        <v>0</v>
      </c>
      <c r="R486" s="643" t="str">
        <f t="shared" si="31"/>
        <v>Gastos_com_Pessoal</v>
      </c>
      <c r="S486" s="605" t="s">
        <v>310</v>
      </c>
      <c r="T486" s="605" t="s">
        <v>310</v>
      </c>
      <c r="U486" s="623"/>
      <c r="V486" s="623"/>
      <c r="W486" s="623"/>
    </row>
    <row r="487" spans="1:23" ht="48" x14ac:dyDescent="0.2">
      <c r="A487" s="636">
        <f t="shared" si="28"/>
        <v>484</v>
      </c>
      <c r="B487" s="559">
        <v>44581</v>
      </c>
      <c r="C487" s="565">
        <v>44501</v>
      </c>
      <c r="D487" s="566" t="s">
        <v>468</v>
      </c>
      <c r="E487" s="566" t="s">
        <v>468</v>
      </c>
      <c r="F487" s="556">
        <v>775</v>
      </c>
      <c r="G487" s="558" t="s">
        <v>518</v>
      </c>
      <c r="H487" s="545" t="s">
        <v>468</v>
      </c>
      <c r="I487" s="526" t="s">
        <v>1573</v>
      </c>
      <c r="J487" s="545" t="s">
        <v>310</v>
      </c>
      <c r="K487" s="545" t="s">
        <v>1320</v>
      </c>
      <c r="L487" s="545" t="s">
        <v>1477</v>
      </c>
      <c r="M487" s="545" t="s">
        <v>310</v>
      </c>
      <c r="N487" s="544">
        <v>44581</v>
      </c>
      <c r="O487" s="544" t="s">
        <v>403</v>
      </c>
      <c r="P487" s="268">
        <f t="shared" si="29"/>
        <v>1</v>
      </c>
      <c r="Q487" s="268">
        <f t="shared" si="30"/>
        <v>-1</v>
      </c>
      <c r="R487" s="643" t="str">
        <f t="shared" si="31"/>
        <v>Gastos_custeados_por_captação</v>
      </c>
      <c r="S487" s="605" t="s">
        <v>310</v>
      </c>
      <c r="T487" s="605" t="s">
        <v>310</v>
      </c>
      <c r="U487" s="623"/>
      <c r="V487" s="623"/>
      <c r="W487" s="623"/>
    </row>
    <row r="488" spans="1:23" ht="48" x14ac:dyDescent="0.2">
      <c r="A488" s="636">
        <f t="shared" si="28"/>
        <v>485</v>
      </c>
      <c r="B488" s="559">
        <v>44581</v>
      </c>
      <c r="C488" s="565">
        <v>44501</v>
      </c>
      <c r="D488" s="566" t="s">
        <v>468</v>
      </c>
      <c r="E488" s="566" t="s">
        <v>468</v>
      </c>
      <c r="F488" s="556">
        <v>24.08</v>
      </c>
      <c r="G488" s="558" t="s">
        <v>517</v>
      </c>
      <c r="H488" s="545" t="s">
        <v>468</v>
      </c>
      <c r="I488" s="526" t="s">
        <v>1573</v>
      </c>
      <c r="J488" s="545" t="s">
        <v>310</v>
      </c>
      <c r="K488" s="545" t="s">
        <v>1320</v>
      </c>
      <c r="L488" s="545" t="s">
        <v>1477</v>
      </c>
      <c r="M488" s="545" t="s">
        <v>310</v>
      </c>
      <c r="N488" s="544">
        <v>44581</v>
      </c>
      <c r="O488" s="544" t="s">
        <v>403</v>
      </c>
      <c r="P488" s="268">
        <f t="shared" si="29"/>
        <v>1</v>
      </c>
      <c r="Q488" s="268">
        <f t="shared" si="30"/>
        <v>-1</v>
      </c>
      <c r="R488" s="643" t="str">
        <f t="shared" si="31"/>
        <v>Gastos_custeados_por_captação</v>
      </c>
      <c r="S488" s="605" t="s">
        <v>310</v>
      </c>
      <c r="T488" s="605" t="s">
        <v>310</v>
      </c>
      <c r="U488" s="623"/>
      <c r="V488" s="623"/>
      <c r="W488" s="623"/>
    </row>
    <row r="489" spans="1:23" ht="60" x14ac:dyDescent="0.2">
      <c r="A489" s="636">
        <f t="shared" si="28"/>
        <v>486</v>
      </c>
      <c r="B489" s="559">
        <v>44581</v>
      </c>
      <c r="C489" s="563">
        <v>44501</v>
      </c>
      <c r="D489" s="545" t="s">
        <v>468</v>
      </c>
      <c r="E489" s="545" t="s">
        <v>468</v>
      </c>
      <c r="F489" s="556">
        <v>263.87</v>
      </c>
      <c r="G489" s="558" t="s">
        <v>684</v>
      </c>
      <c r="H489" s="545" t="s">
        <v>468</v>
      </c>
      <c r="I489" s="526" t="s">
        <v>1573</v>
      </c>
      <c r="J489" s="545" t="s">
        <v>310</v>
      </c>
      <c r="K489" s="545" t="s">
        <v>1320</v>
      </c>
      <c r="L489" s="545" t="s">
        <v>1477</v>
      </c>
      <c r="M489" s="545" t="s">
        <v>310</v>
      </c>
      <c r="N489" s="544">
        <v>44581</v>
      </c>
      <c r="O489" s="544" t="s">
        <v>405</v>
      </c>
      <c r="P489" s="268">
        <f t="shared" si="29"/>
        <v>1</v>
      </c>
      <c r="Q489" s="268">
        <f t="shared" si="30"/>
        <v>-1</v>
      </c>
      <c r="R489" s="643" t="str">
        <f t="shared" si="31"/>
        <v>Gastos_custeados_por_captação</v>
      </c>
      <c r="S489" s="605" t="s">
        <v>310</v>
      </c>
      <c r="T489" s="605" t="s">
        <v>310</v>
      </c>
      <c r="U489" s="623"/>
      <c r="V489" s="623"/>
      <c r="W489" s="623"/>
    </row>
    <row r="490" spans="1:23" ht="48" x14ac:dyDescent="0.2">
      <c r="A490" s="636">
        <f t="shared" si="28"/>
        <v>487</v>
      </c>
      <c r="B490" s="559">
        <v>44581</v>
      </c>
      <c r="C490" s="563">
        <v>44501</v>
      </c>
      <c r="D490" s="545" t="s">
        <v>468</v>
      </c>
      <c r="E490" s="545" t="s">
        <v>468</v>
      </c>
      <c r="F490" s="597">
        <v>775</v>
      </c>
      <c r="G490" s="558" t="s">
        <v>2676</v>
      </c>
      <c r="H490" s="545" t="s">
        <v>468</v>
      </c>
      <c r="I490" s="612" t="s">
        <v>876</v>
      </c>
      <c r="J490" s="545" t="s">
        <v>877</v>
      </c>
      <c r="K490" s="545" t="s">
        <v>878</v>
      </c>
      <c r="L490" s="545" t="s">
        <v>879</v>
      </c>
      <c r="M490" s="545" t="s">
        <v>310</v>
      </c>
      <c r="N490" s="544">
        <v>44581</v>
      </c>
      <c r="O490" s="544" t="s">
        <v>408</v>
      </c>
      <c r="P490" s="268">
        <f t="shared" si="29"/>
        <v>1</v>
      </c>
      <c r="Q490" s="268">
        <f t="shared" si="30"/>
        <v>-1</v>
      </c>
      <c r="R490" s="643" t="str">
        <f t="shared" si="31"/>
        <v>Gastos_custeados_por_captação</v>
      </c>
      <c r="S490" s="605" t="s">
        <v>310</v>
      </c>
      <c r="T490" s="605" t="s">
        <v>310</v>
      </c>
      <c r="U490" s="623"/>
      <c r="V490" s="623"/>
      <c r="W490" s="623"/>
    </row>
    <row r="491" spans="1:23" ht="48" x14ac:dyDescent="0.2">
      <c r="A491" s="636">
        <f t="shared" si="28"/>
        <v>488</v>
      </c>
      <c r="B491" s="559">
        <v>44581</v>
      </c>
      <c r="C491" s="563">
        <v>44501</v>
      </c>
      <c r="D491" s="545" t="s">
        <v>468</v>
      </c>
      <c r="E491" s="545" t="s">
        <v>468</v>
      </c>
      <c r="F491" s="597">
        <v>744</v>
      </c>
      <c r="G491" s="558" t="s">
        <v>2677</v>
      </c>
      <c r="H491" s="545" t="s">
        <v>468</v>
      </c>
      <c r="I491" s="612" t="s">
        <v>876</v>
      </c>
      <c r="J491" s="545" t="s">
        <v>877</v>
      </c>
      <c r="K491" s="545" t="s">
        <v>878</v>
      </c>
      <c r="L491" s="545" t="s">
        <v>879</v>
      </c>
      <c r="M491" s="545" t="s">
        <v>310</v>
      </c>
      <c r="N491" s="544">
        <v>44581</v>
      </c>
      <c r="O491" s="544" t="s">
        <v>408</v>
      </c>
      <c r="P491" s="268">
        <f t="shared" si="29"/>
        <v>1</v>
      </c>
      <c r="Q491" s="268">
        <f t="shared" si="30"/>
        <v>-1</v>
      </c>
      <c r="R491" s="643" t="str">
        <f t="shared" si="31"/>
        <v>Gastos_custeados_por_captação</v>
      </c>
      <c r="S491" s="605" t="s">
        <v>310</v>
      </c>
      <c r="T491" s="605" t="s">
        <v>310</v>
      </c>
      <c r="U491" s="623"/>
      <c r="V491" s="623"/>
      <c r="W491" s="623"/>
    </row>
    <row r="492" spans="1:23" ht="36" x14ac:dyDescent="0.2">
      <c r="A492" s="636">
        <f t="shared" si="28"/>
        <v>489</v>
      </c>
      <c r="B492" s="559">
        <v>44581</v>
      </c>
      <c r="C492" s="563">
        <v>44501</v>
      </c>
      <c r="D492" s="545" t="s">
        <v>468</v>
      </c>
      <c r="E492" s="545" t="s">
        <v>468</v>
      </c>
      <c r="F492" s="597">
        <v>24.08</v>
      </c>
      <c r="G492" s="558" t="s">
        <v>478</v>
      </c>
      <c r="H492" s="545" t="s">
        <v>468</v>
      </c>
      <c r="I492" s="526" t="s">
        <v>1573</v>
      </c>
      <c r="J492" s="545" t="s">
        <v>310</v>
      </c>
      <c r="K492" s="545" t="s">
        <v>1320</v>
      </c>
      <c r="L492" s="545" t="s">
        <v>1477</v>
      </c>
      <c r="M492" s="545" t="s">
        <v>310</v>
      </c>
      <c r="N492" s="544">
        <v>44581</v>
      </c>
      <c r="O492" s="544" t="s">
        <v>408</v>
      </c>
      <c r="P492" s="268">
        <f t="shared" si="29"/>
        <v>1</v>
      </c>
      <c r="Q492" s="268">
        <f t="shared" si="30"/>
        <v>-1</v>
      </c>
      <c r="R492" s="643" t="str">
        <f t="shared" si="31"/>
        <v>Gastos_custeados_por_captação</v>
      </c>
      <c r="S492" s="605" t="s">
        <v>310</v>
      </c>
      <c r="T492" s="605" t="s">
        <v>310</v>
      </c>
      <c r="U492" s="623"/>
      <c r="V492" s="623"/>
      <c r="W492" s="623"/>
    </row>
    <row r="493" spans="1:23" ht="36" x14ac:dyDescent="0.2">
      <c r="A493" s="636">
        <f t="shared" si="28"/>
        <v>490</v>
      </c>
      <c r="B493" s="559">
        <v>44581</v>
      </c>
      <c r="C493" s="563">
        <v>44501</v>
      </c>
      <c r="D493" s="545" t="s">
        <v>468</v>
      </c>
      <c r="E493" s="545" t="s">
        <v>468</v>
      </c>
      <c r="F493" s="597">
        <v>17.399999999999999</v>
      </c>
      <c r="G493" s="558" t="s">
        <v>533</v>
      </c>
      <c r="H493" s="545" t="s">
        <v>468</v>
      </c>
      <c r="I493" s="526" t="s">
        <v>1573</v>
      </c>
      <c r="J493" s="545" t="s">
        <v>310</v>
      </c>
      <c r="K493" s="545" t="s">
        <v>1320</v>
      </c>
      <c r="L493" s="545" t="s">
        <v>1477</v>
      </c>
      <c r="M493" s="545" t="s">
        <v>310</v>
      </c>
      <c r="N493" s="544">
        <v>44581</v>
      </c>
      <c r="O493" s="544" t="s">
        <v>408</v>
      </c>
      <c r="P493" s="268">
        <f t="shared" si="29"/>
        <v>1</v>
      </c>
      <c r="Q493" s="268">
        <f t="shared" si="30"/>
        <v>-1</v>
      </c>
      <c r="R493" s="643" t="str">
        <f t="shared" si="31"/>
        <v>Gastos_custeados_por_captação</v>
      </c>
      <c r="S493" s="605" t="s">
        <v>310</v>
      </c>
      <c r="T493" s="605" t="s">
        <v>310</v>
      </c>
      <c r="U493" s="623"/>
      <c r="V493" s="623"/>
      <c r="W493" s="623"/>
    </row>
    <row r="494" spans="1:23" ht="36" x14ac:dyDescent="0.2">
      <c r="A494" s="636">
        <f t="shared" si="28"/>
        <v>491</v>
      </c>
      <c r="B494" s="559">
        <v>44581</v>
      </c>
      <c r="C494" s="563">
        <v>44562</v>
      </c>
      <c r="D494" s="545" t="s">
        <v>468</v>
      </c>
      <c r="E494" s="545" t="s">
        <v>468</v>
      </c>
      <c r="F494" s="597">
        <v>-20000</v>
      </c>
      <c r="G494" s="558" t="s">
        <v>2701</v>
      </c>
      <c r="H494" s="545" t="s">
        <v>468</v>
      </c>
      <c r="I494" s="598" t="s">
        <v>2702</v>
      </c>
      <c r="J494" s="599" t="s">
        <v>877</v>
      </c>
      <c r="K494" s="599" t="s">
        <v>878</v>
      </c>
      <c r="L494" s="598" t="s">
        <v>879</v>
      </c>
      <c r="M494" s="599" t="s">
        <v>310</v>
      </c>
      <c r="N494" s="544">
        <v>44581</v>
      </c>
      <c r="O494" s="544" t="s">
        <v>408</v>
      </c>
      <c r="P494" s="268">
        <f t="shared" si="29"/>
        <v>1</v>
      </c>
      <c r="Q494" s="268">
        <f t="shared" si="30"/>
        <v>1</v>
      </c>
      <c r="R494" s="643" t="str">
        <f t="shared" si="31"/>
        <v>Gastos_custeados_por_captação</v>
      </c>
      <c r="S494" s="605" t="s">
        <v>310</v>
      </c>
      <c r="T494" s="605" t="s">
        <v>310</v>
      </c>
      <c r="U494" s="623"/>
      <c r="V494" s="623"/>
      <c r="W494" s="623"/>
    </row>
    <row r="495" spans="1:23" ht="60" x14ac:dyDescent="0.2">
      <c r="A495" s="636">
        <f t="shared" si="28"/>
        <v>492</v>
      </c>
      <c r="B495" s="559">
        <v>44581</v>
      </c>
      <c r="C495" s="563">
        <v>44501</v>
      </c>
      <c r="D495" s="545" t="s">
        <v>468</v>
      </c>
      <c r="E495" s="545" t="s">
        <v>468</v>
      </c>
      <c r="F495" s="652">
        <v>465</v>
      </c>
      <c r="G495" s="527" t="s">
        <v>2793</v>
      </c>
      <c r="H495" s="545" t="s">
        <v>468</v>
      </c>
      <c r="I495" s="612" t="s">
        <v>876</v>
      </c>
      <c r="J495" s="545" t="s">
        <v>877</v>
      </c>
      <c r="K495" s="545" t="s">
        <v>878</v>
      </c>
      <c r="L495" s="545" t="s">
        <v>879</v>
      </c>
      <c r="M495" s="545" t="s">
        <v>310</v>
      </c>
      <c r="N495" s="544">
        <v>44581</v>
      </c>
      <c r="O495" s="544" t="s">
        <v>401</v>
      </c>
      <c r="P495" s="268">
        <f t="shared" si="29"/>
        <v>1</v>
      </c>
      <c r="Q495" s="268">
        <f t="shared" si="30"/>
        <v>-1</v>
      </c>
      <c r="R495" s="643" t="str">
        <f t="shared" si="31"/>
        <v>Gastos_custeados_por_captação</v>
      </c>
      <c r="S495" s="605" t="s">
        <v>310</v>
      </c>
      <c r="T495" s="605" t="s">
        <v>310</v>
      </c>
      <c r="U495" s="623"/>
      <c r="V495" s="623"/>
      <c r="W495" s="623"/>
    </row>
    <row r="496" spans="1:23" ht="60" x14ac:dyDescent="0.2">
      <c r="A496" s="636">
        <f t="shared" si="28"/>
        <v>493</v>
      </c>
      <c r="B496" s="559">
        <v>44581</v>
      </c>
      <c r="C496" s="563">
        <v>44501</v>
      </c>
      <c r="D496" s="545" t="s">
        <v>468</v>
      </c>
      <c r="E496" s="545" t="s">
        <v>468</v>
      </c>
      <c r="F496" s="652">
        <v>775</v>
      </c>
      <c r="G496" s="527" t="s">
        <v>2794</v>
      </c>
      <c r="H496" s="545" t="s">
        <v>468</v>
      </c>
      <c r="I496" s="612" t="s">
        <v>876</v>
      </c>
      <c r="J496" s="545" t="s">
        <v>877</v>
      </c>
      <c r="K496" s="545" t="s">
        <v>878</v>
      </c>
      <c r="L496" s="545" t="s">
        <v>879</v>
      </c>
      <c r="M496" s="545" t="s">
        <v>310</v>
      </c>
      <c r="N496" s="544">
        <v>44581</v>
      </c>
      <c r="O496" s="544" t="s">
        <v>401</v>
      </c>
      <c r="P496" s="268">
        <f t="shared" si="29"/>
        <v>1</v>
      </c>
      <c r="Q496" s="268">
        <f t="shared" si="30"/>
        <v>-1</v>
      </c>
      <c r="R496" s="643" t="str">
        <f t="shared" si="31"/>
        <v>Gastos_custeados_por_captação</v>
      </c>
      <c r="S496" s="605" t="s">
        <v>310</v>
      </c>
      <c r="T496" s="605" t="s">
        <v>310</v>
      </c>
      <c r="U496" s="623"/>
      <c r="V496" s="623"/>
      <c r="W496" s="623"/>
    </row>
    <row r="497" spans="1:23" ht="60" x14ac:dyDescent="0.2">
      <c r="A497" s="636">
        <f t="shared" si="28"/>
        <v>494</v>
      </c>
      <c r="B497" s="559">
        <v>44581</v>
      </c>
      <c r="C497" s="563">
        <v>44501</v>
      </c>
      <c r="D497" s="545" t="s">
        <v>468</v>
      </c>
      <c r="E497" s="545" t="s">
        <v>468</v>
      </c>
      <c r="F497" s="652">
        <v>930</v>
      </c>
      <c r="G497" s="527" t="s">
        <v>2795</v>
      </c>
      <c r="H497" s="545" t="s">
        <v>468</v>
      </c>
      <c r="I497" s="612" t="s">
        <v>876</v>
      </c>
      <c r="J497" s="545" t="s">
        <v>877</v>
      </c>
      <c r="K497" s="545" t="s">
        <v>878</v>
      </c>
      <c r="L497" s="545" t="s">
        <v>879</v>
      </c>
      <c r="M497" s="545" t="s">
        <v>310</v>
      </c>
      <c r="N497" s="544">
        <v>44581</v>
      </c>
      <c r="O497" s="544" t="s">
        <v>401</v>
      </c>
      <c r="P497" s="268">
        <f t="shared" si="29"/>
        <v>1</v>
      </c>
      <c r="Q497" s="268">
        <f t="shared" si="30"/>
        <v>-1</v>
      </c>
      <c r="R497" s="643" t="str">
        <f t="shared" si="31"/>
        <v>Gastos_custeados_por_captação</v>
      </c>
      <c r="S497" s="605" t="s">
        <v>310</v>
      </c>
      <c r="T497" s="605" t="s">
        <v>310</v>
      </c>
      <c r="U497" s="623"/>
      <c r="V497" s="623"/>
      <c r="W497" s="623"/>
    </row>
    <row r="498" spans="1:23" ht="60" x14ac:dyDescent="0.2">
      <c r="A498" s="636">
        <f t="shared" si="28"/>
        <v>495</v>
      </c>
      <c r="B498" s="559">
        <v>44581</v>
      </c>
      <c r="C498" s="563">
        <v>44501</v>
      </c>
      <c r="D498" s="545" t="s">
        <v>468</v>
      </c>
      <c r="E498" s="545" t="s">
        <v>468</v>
      </c>
      <c r="F498" s="652">
        <v>775</v>
      </c>
      <c r="G498" s="527" t="s">
        <v>2796</v>
      </c>
      <c r="H498" s="545" t="s">
        <v>468</v>
      </c>
      <c r="I498" s="612" t="s">
        <v>876</v>
      </c>
      <c r="J498" s="545" t="s">
        <v>877</v>
      </c>
      <c r="K498" s="545" t="s">
        <v>878</v>
      </c>
      <c r="L498" s="545" t="s">
        <v>879</v>
      </c>
      <c r="M498" s="545" t="s">
        <v>310</v>
      </c>
      <c r="N498" s="544">
        <v>44581</v>
      </c>
      <c r="O498" s="544" t="s">
        <v>401</v>
      </c>
      <c r="P498" s="268">
        <f t="shared" si="29"/>
        <v>1</v>
      </c>
      <c r="Q498" s="268">
        <f t="shared" si="30"/>
        <v>-1</v>
      </c>
      <c r="R498" s="643" t="str">
        <f t="shared" si="31"/>
        <v>Gastos_custeados_por_captação</v>
      </c>
      <c r="S498" s="605" t="s">
        <v>310</v>
      </c>
      <c r="T498" s="605" t="s">
        <v>310</v>
      </c>
      <c r="U498" s="623"/>
      <c r="V498" s="623"/>
      <c r="W498" s="623"/>
    </row>
    <row r="499" spans="1:23" ht="60" x14ac:dyDescent="0.2">
      <c r="A499" s="636">
        <f t="shared" si="28"/>
        <v>496</v>
      </c>
      <c r="B499" s="559">
        <v>44581</v>
      </c>
      <c r="C499" s="563">
        <v>44501</v>
      </c>
      <c r="D499" s="545" t="s">
        <v>468</v>
      </c>
      <c r="E499" s="545" t="s">
        <v>468</v>
      </c>
      <c r="F499" s="652">
        <v>24.08</v>
      </c>
      <c r="G499" s="527" t="s">
        <v>2797</v>
      </c>
      <c r="H499" s="545" t="s">
        <v>468</v>
      </c>
      <c r="I499" s="598" t="s">
        <v>1573</v>
      </c>
      <c r="J499" s="599" t="s">
        <v>310</v>
      </c>
      <c r="K499" s="599" t="s">
        <v>1320</v>
      </c>
      <c r="L499" s="598" t="s">
        <v>1477</v>
      </c>
      <c r="M499" s="599" t="s">
        <v>310</v>
      </c>
      <c r="N499" s="544">
        <v>44581</v>
      </c>
      <c r="O499" s="544" t="s">
        <v>401</v>
      </c>
      <c r="P499" s="268">
        <f t="shared" si="29"/>
        <v>1</v>
      </c>
      <c r="Q499" s="268">
        <f t="shared" si="30"/>
        <v>-1</v>
      </c>
      <c r="R499" s="643" t="str">
        <f t="shared" si="31"/>
        <v>Gastos_custeados_por_captação</v>
      </c>
      <c r="S499" s="605" t="s">
        <v>310</v>
      </c>
      <c r="T499" s="605" t="s">
        <v>310</v>
      </c>
      <c r="U499" s="623"/>
      <c r="V499" s="623"/>
      <c r="W499" s="623"/>
    </row>
    <row r="500" spans="1:23" ht="60" x14ac:dyDescent="0.2">
      <c r="A500" s="636">
        <f t="shared" si="28"/>
        <v>497</v>
      </c>
      <c r="B500" s="559">
        <v>44581</v>
      </c>
      <c r="C500" s="563">
        <v>44501</v>
      </c>
      <c r="D500" s="545" t="s">
        <v>468</v>
      </c>
      <c r="E500" s="545" t="s">
        <v>468</v>
      </c>
      <c r="F500" s="652">
        <v>57.45</v>
      </c>
      <c r="G500" s="527" t="s">
        <v>2798</v>
      </c>
      <c r="H500" s="545" t="s">
        <v>468</v>
      </c>
      <c r="I500" s="598" t="s">
        <v>1573</v>
      </c>
      <c r="J500" s="599" t="s">
        <v>310</v>
      </c>
      <c r="K500" s="599" t="s">
        <v>1320</v>
      </c>
      <c r="L500" s="598" t="s">
        <v>1477</v>
      </c>
      <c r="M500" s="599" t="s">
        <v>310</v>
      </c>
      <c r="N500" s="544">
        <v>44581</v>
      </c>
      <c r="O500" s="544" t="s">
        <v>401</v>
      </c>
      <c r="P500" s="268">
        <f t="shared" si="29"/>
        <v>1</v>
      </c>
      <c r="Q500" s="268">
        <f t="shared" si="30"/>
        <v>-1</v>
      </c>
      <c r="R500" s="643" t="str">
        <f t="shared" si="31"/>
        <v>Gastos_custeados_por_captação</v>
      </c>
      <c r="S500" s="605" t="s">
        <v>310</v>
      </c>
      <c r="T500" s="605" t="s">
        <v>310</v>
      </c>
      <c r="U500" s="623"/>
      <c r="V500" s="623"/>
      <c r="W500" s="623"/>
    </row>
    <row r="501" spans="1:23" ht="60" x14ac:dyDescent="0.2">
      <c r="A501" s="636">
        <f t="shared" si="28"/>
        <v>498</v>
      </c>
      <c r="B501" s="559">
        <v>44581</v>
      </c>
      <c r="C501" s="563">
        <v>44501</v>
      </c>
      <c r="D501" s="545" t="s">
        <v>468</v>
      </c>
      <c r="E501" s="545" t="s">
        <v>468</v>
      </c>
      <c r="F501" s="652">
        <v>24.08</v>
      </c>
      <c r="G501" s="527" t="s">
        <v>2799</v>
      </c>
      <c r="H501" s="545" t="s">
        <v>468</v>
      </c>
      <c r="I501" s="598" t="s">
        <v>1573</v>
      </c>
      <c r="J501" s="599" t="s">
        <v>310</v>
      </c>
      <c r="K501" s="599" t="s">
        <v>1320</v>
      </c>
      <c r="L501" s="598" t="s">
        <v>1477</v>
      </c>
      <c r="M501" s="599" t="s">
        <v>310</v>
      </c>
      <c r="N501" s="544">
        <v>44581</v>
      </c>
      <c r="O501" s="544" t="s">
        <v>401</v>
      </c>
      <c r="P501" s="268">
        <f t="shared" si="29"/>
        <v>1</v>
      </c>
      <c r="Q501" s="268">
        <f t="shared" si="30"/>
        <v>-1</v>
      </c>
      <c r="R501" s="643" t="str">
        <f t="shared" si="31"/>
        <v>Gastos_custeados_por_captação</v>
      </c>
      <c r="S501" s="605" t="s">
        <v>310</v>
      </c>
      <c r="T501" s="605" t="s">
        <v>310</v>
      </c>
      <c r="U501" s="623"/>
      <c r="V501" s="623"/>
      <c r="W501" s="623"/>
    </row>
    <row r="502" spans="1:23" ht="60" x14ac:dyDescent="0.2">
      <c r="A502" s="636">
        <f t="shared" si="28"/>
        <v>499</v>
      </c>
      <c r="B502" s="559">
        <v>44581</v>
      </c>
      <c r="C502" s="563">
        <v>44531</v>
      </c>
      <c r="D502" s="545" t="s">
        <v>468</v>
      </c>
      <c r="E502" s="545" t="s">
        <v>468</v>
      </c>
      <c r="F502" s="652">
        <v>60</v>
      </c>
      <c r="G502" s="527" t="s">
        <v>2800</v>
      </c>
      <c r="H502" s="545" t="s">
        <v>468</v>
      </c>
      <c r="I502" s="598" t="s">
        <v>1573</v>
      </c>
      <c r="J502" s="599" t="s">
        <v>310</v>
      </c>
      <c r="K502" s="599" t="s">
        <v>1320</v>
      </c>
      <c r="L502" s="598" t="s">
        <v>1477</v>
      </c>
      <c r="M502" s="599" t="s">
        <v>310</v>
      </c>
      <c r="N502" s="544">
        <v>44581</v>
      </c>
      <c r="O502" s="544" t="s">
        <v>401</v>
      </c>
      <c r="P502" s="268">
        <f t="shared" si="29"/>
        <v>1</v>
      </c>
      <c r="Q502" s="268">
        <f t="shared" si="30"/>
        <v>0</v>
      </c>
      <c r="R502" s="643" t="str">
        <f t="shared" si="31"/>
        <v>Gastos_custeados_por_captação</v>
      </c>
      <c r="S502" s="605" t="s">
        <v>310</v>
      </c>
      <c r="T502" s="605" t="s">
        <v>310</v>
      </c>
      <c r="U502" s="623"/>
      <c r="V502" s="623"/>
      <c r="W502" s="623"/>
    </row>
    <row r="503" spans="1:23" ht="60" x14ac:dyDescent="0.2">
      <c r="A503" s="636">
        <f t="shared" si="28"/>
        <v>500</v>
      </c>
      <c r="B503" s="559">
        <v>44581</v>
      </c>
      <c r="C503" s="563">
        <v>44531</v>
      </c>
      <c r="D503" s="545" t="s">
        <v>468</v>
      </c>
      <c r="E503" s="545" t="s">
        <v>468</v>
      </c>
      <c r="F503" s="652">
        <v>186</v>
      </c>
      <c r="G503" s="527" t="s">
        <v>2801</v>
      </c>
      <c r="H503" s="545" t="s">
        <v>468</v>
      </c>
      <c r="I503" s="598" t="s">
        <v>1573</v>
      </c>
      <c r="J503" s="599" t="s">
        <v>310</v>
      </c>
      <c r="K503" s="599" t="s">
        <v>1320</v>
      </c>
      <c r="L503" s="598" t="s">
        <v>1477</v>
      </c>
      <c r="M503" s="599" t="s">
        <v>310</v>
      </c>
      <c r="N503" s="544">
        <v>44581</v>
      </c>
      <c r="O503" s="544" t="s">
        <v>401</v>
      </c>
      <c r="P503" s="268">
        <f t="shared" si="29"/>
        <v>1</v>
      </c>
      <c r="Q503" s="268">
        <f t="shared" si="30"/>
        <v>0</v>
      </c>
      <c r="R503" s="643" t="str">
        <f t="shared" si="31"/>
        <v>Gastos_custeados_por_captação</v>
      </c>
      <c r="S503" s="605" t="s">
        <v>310</v>
      </c>
      <c r="T503" s="605" t="s">
        <v>310</v>
      </c>
      <c r="U503" s="623"/>
      <c r="V503" s="623"/>
      <c r="W503" s="623"/>
    </row>
    <row r="504" spans="1:23" ht="72" x14ac:dyDescent="0.2">
      <c r="A504" s="636">
        <f t="shared" si="28"/>
        <v>501</v>
      </c>
      <c r="B504" s="559">
        <v>44581</v>
      </c>
      <c r="C504" s="563">
        <v>44531</v>
      </c>
      <c r="D504" s="545" t="s">
        <v>468</v>
      </c>
      <c r="E504" s="545" t="s">
        <v>468</v>
      </c>
      <c r="F504" s="652">
        <v>900</v>
      </c>
      <c r="G504" s="527" t="s">
        <v>3115</v>
      </c>
      <c r="H504" s="545" t="s">
        <v>468</v>
      </c>
      <c r="I504" s="598" t="s">
        <v>3113</v>
      </c>
      <c r="J504" s="599" t="s">
        <v>2688</v>
      </c>
      <c r="K504" s="599" t="s">
        <v>911</v>
      </c>
      <c r="L504" s="598" t="s">
        <v>888</v>
      </c>
      <c r="M504" s="599">
        <v>31421834</v>
      </c>
      <c r="N504" s="544">
        <v>44581</v>
      </c>
      <c r="O504" s="544" t="s">
        <v>407</v>
      </c>
      <c r="P504" s="268">
        <f t="shared" si="29"/>
        <v>1</v>
      </c>
      <c r="Q504" s="268">
        <f t="shared" si="30"/>
        <v>0</v>
      </c>
      <c r="R504" s="643" t="str">
        <f t="shared" si="31"/>
        <v>Gastos_custeados_por_captação</v>
      </c>
      <c r="S504" s="605" t="s">
        <v>3114</v>
      </c>
      <c r="T504" s="605">
        <v>2466</v>
      </c>
      <c r="U504" s="623"/>
      <c r="V504" s="623"/>
      <c r="W504" s="623"/>
    </row>
    <row r="505" spans="1:23" ht="72" x14ac:dyDescent="0.2">
      <c r="A505" s="636">
        <f t="shared" si="28"/>
        <v>502</v>
      </c>
      <c r="B505" s="559">
        <v>44581</v>
      </c>
      <c r="C505" s="563">
        <v>44531</v>
      </c>
      <c r="D505" s="545" t="s">
        <v>468</v>
      </c>
      <c r="E505" s="545" t="s">
        <v>468</v>
      </c>
      <c r="F505" s="652">
        <v>9300</v>
      </c>
      <c r="G505" s="527" t="s">
        <v>691</v>
      </c>
      <c r="H505" s="545" t="s">
        <v>468</v>
      </c>
      <c r="I505" s="598" t="s">
        <v>3116</v>
      </c>
      <c r="J505" s="599" t="s">
        <v>1187</v>
      </c>
      <c r="K505" s="599" t="s">
        <v>911</v>
      </c>
      <c r="L505" s="598" t="s">
        <v>888</v>
      </c>
      <c r="M505" s="599">
        <v>313</v>
      </c>
      <c r="N505" s="544">
        <v>44580</v>
      </c>
      <c r="O505" s="544" t="s">
        <v>407</v>
      </c>
      <c r="P505" s="268">
        <f t="shared" si="29"/>
        <v>1</v>
      </c>
      <c r="Q505" s="268">
        <f t="shared" si="30"/>
        <v>0</v>
      </c>
      <c r="R505" s="643" t="str">
        <f t="shared" si="31"/>
        <v>Gastos_custeados_por_captação</v>
      </c>
      <c r="S505" s="605" t="s">
        <v>1079</v>
      </c>
      <c r="T505" s="605">
        <v>2526</v>
      </c>
      <c r="U505" s="623"/>
      <c r="V505" s="623"/>
      <c r="W505" s="623"/>
    </row>
    <row r="506" spans="1:23" ht="72" x14ac:dyDescent="0.2">
      <c r="A506" s="636">
        <f t="shared" si="28"/>
        <v>503</v>
      </c>
      <c r="B506" s="559">
        <v>44581</v>
      </c>
      <c r="C506" s="563">
        <v>44531</v>
      </c>
      <c r="D506" s="545" t="s">
        <v>468</v>
      </c>
      <c r="E506" s="545" t="s">
        <v>468</v>
      </c>
      <c r="F506" s="652">
        <v>953.25</v>
      </c>
      <c r="G506" s="527" t="s">
        <v>3080</v>
      </c>
      <c r="H506" s="545" t="s">
        <v>468</v>
      </c>
      <c r="I506" s="598" t="s">
        <v>3117</v>
      </c>
      <c r="J506" s="599" t="s">
        <v>3078</v>
      </c>
      <c r="K506" s="599" t="s">
        <v>911</v>
      </c>
      <c r="L506" s="598" t="s">
        <v>1450</v>
      </c>
      <c r="M506" s="599">
        <v>1542</v>
      </c>
      <c r="N506" s="544">
        <v>44580</v>
      </c>
      <c r="O506" s="544" t="s">
        <v>407</v>
      </c>
      <c r="P506" s="268">
        <f t="shared" si="29"/>
        <v>1</v>
      </c>
      <c r="Q506" s="268">
        <f t="shared" si="30"/>
        <v>0</v>
      </c>
      <c r="R506" s="643" t="str">
        <f t="shared" si="31"/>
        <v>Gastos_custeados_por_captação</v>
      </c>
      <c r="S506" s="605" t="s">
        <v>1079</v>
      </c>
      <c r="T506" s="605">
        <v>2312</v>
      </c>
      <c r="U506" s="623"/>
      <c r="V506" s="623"/>
      <c r="W506" s="623"/>
    </row>
    <row r="507" spans="1:23" ht="60" x14ac:dyDescent="0.2">
      <c r="A507" s="636">
        <f t="shared" si="28"/>
        <v>504</v>
      </c>
      <c r="B507" s="559">
        <v>44581</v>
      </c>
      <c r="C507" s="555">
        <v>44531</v>
      </c>
      <c r="D507" s="545" t="s">
        <v>271</v>
      </c>
      <c r="E507" s="545" t="s">
        <v>186</v>
      </c>
      <c r="F507" s="556">
        <v>2911.59</v>
      </c>
      <c r="G507" s="558" t="s">
        <v>526</v>
      </c>
      <c r="H507" s="545" t="s">
        <v>765</v>
      </c>
      <c r="I507" s="612" t="s">
        <v>1537</v>
      </c>
      <c r="J507" s="545" t="s">
        <v>1114</v>
      </c>
      <c r="K507" s="545" t="s">
        <v>893</v>
      </c>
      <c r="L507" s="545" t="s">
        <v>888</v>
      </c>
      <c r="M507" s="545" t="s">
        <v>1538</v>
      </c>
      <c r="N507" s="544">
        <v>44568</v>
      </c>
      <c r="O507" s="544" t="s">
        <v>400</v>
      </c>
      <c r="P507" s="268">
        <f t="shared" si="29"/>
        <v>1</v>
      </c>
      <c r="Q507" s="268">
        <f t="shared" si="30"/>
        <v>0</v>
      </c>
      <c r="R507" s="643" t="str">
        <f t="shared" si="31"/>
        <v>Gastos_Gerais</v>
      </c>
      <c r="S507" s="605" t="s">
        <v>1081</v>
      </c>
      <c r="T507" s="605">
        <v>1501</v>
      </c>
      <c r="U507" s="623"/>
      <c r="V507" s="623"/>
      <c r="W507" s="623"/>
    </row>
    <row r="508" spans="1:23" ht="24" x14ac:dyDescent="0.2">
      <c r="A508" s="636">
        <f t="shared" si="28"/>
        <v>505</v>
      </c>
      <c r="B508" s="559">
        <v>44581</v>
      </c>
      <c r="C508" s="555">
        <v>44531</v>
      </c>
      <c r="D508" s="545" t="s">
        <v>271</v>
      </c>
      <c r="E508" s="545" t="s">
        <v>183</v>
      </c>
      <c r="F508" s="556">
        <v>352.97</v>
      </c>
      <c r="G508" s="569" t="s">
        <v>504</v>
      </c>
      <c r="H508" s="545" t="s">
        <v>309</v>
      </c>
      <c r="I508" s="612" t="s">
        <v>787</v>
      </c>
      <c r="J508" s="545" t="s">
        <v>1431</v>
      </c>
      <c r="K508" s="545" t="s">
        <v>1378</v>
      </c>
      <c r="L508" s="545" t="s">
        <v>1481</v>
      </c>
      <c r="M508" s="545" t="s">
        <v>1540</v>
      </c>
      <c r="N508" s="544">
        <v>44562</v>
      </c>
      <c r="O508" s="544" t="s">
        <v>400</v>
      </c>
      <c r="P508" s="268">
        <f t="shared" si="29"/>
        <v>1</v>
      </c>
      <c r="Q508" s="268">
        <f t="shared" si="30"/>
        <v>0</v>
      </c>
      <c r="R508" s="643" t="str">
        <f t="shared" si="31"/>
        <v>Gastos_Gerais</v>
      </c>
      <c r="S508" s="605" t="s">
        <v>310</v>
      </c>
      <c r="T508" s="605" t="s">
        <v>310</v>
      </c>
      <c r="U508" s="623"/>
      <c r="V508" s="623"/>
      <c r="W508" s="623"/>
    </row>
    <row r="509" spans="1:23" ht="48" x14ac:dyDescent="0.2">
      <c r="A509" s="636">
        <f t="shared" si="28"/>
        <v>506</v>
      </c>
      <c r="B509" s="559">
        <v>44582</v>
      </c>
      <c r="C509" s="555">
        <v>44562</v>
      </c>
      <c r="D509" s="545" t="s">
        <v>271</v>
      </c>
      <c r="E509" s="545" t="s">
        <v>466</v>
      </c>
      <c r="F509" s="556">
        <v>1260</v>
      </c>
      <c r="G509" s="558" t="s">
        <v>736</v>
      </c>
      <c r="H509" s="545" t="s">
        <v>766</v>
      </c>
      <c r="I509" s="612" t="s">
        <v>1569</v>
      </c>
      <c r="J509" s="545" t="s">
        <v>1241</v>
      </c>
      <c r="K509" s="545" t="s">
        <v>887</v>
      </c>
      <c r="L509" s="545" t="s">
        <v>920</v>
      </c>
      <c r="M509" s="545">
        <v>1545</v>
      </c>
      <c r="N509" s="544">
        <v>44582</v>
      </c>
      <c r="O509" s="587" t="s">
        <v>400</v>
      </c>
      <c r="P509" s="268">
        <f t="shared" si="29"/>
        <v>1</v>
      </c>
      <c r="Q509" s="268">
        <f t="shared" si="30"/>
        <v>1</v>
      </c>
      <c r="R509" s="643" t="str">
        <f t="shared" si="31"/>
        <v>Gastos_Gerais</v>
      </c>
      <c r="S509" s="605" t="s">
        <v>1079</v>
      </c>
      <c r="T509" s="605">
        <v>2577</v>
      </c>
      <c r="U509" s="623"/>
      <c r="V509" s="623"/>
      <c r="W509" s="623"/>
    </row>
    <row r="510" spans="1:23" ht="72" x14ac:dyDescent="0.2">
      <c r="A510" s="636">
        <f t="shared" si="28"/>
        <v>507</v>
      </c>
      <c r="B510" s="559">
        <v>44582</v>
      </c>
      <c r="C510" s="555">
        <v>44562</v>
      </c>
      <c r="D510" s="545" t="s">
        <v>468</v>
      </c>
      <c r="E510" s="545" t="s">
        <v>468</v>
      </c>
      <c r="F510" s="597">
        <v>20000</v>
      </c>
      <c r="G510" s="527" t="s">
        <v>2701</v>
      </c>
      <c r="H510" s="545" t="s">
        <v>468</v>
      </c>
      <c r="I510" s="612" t="s">
        <v>2702</v>
      </c>
      <c r="J510" s="606" t="s">
        <v>877</v>
      </c>
      <c r="K510" s="545" t="s">
        <v>887</v>
      </c>
      <c r="L510" s="545" t="s">
        <v>888</v>
      </c>
      <c r="M510" s="602" t="s">
        <v>1413</v>
      </c>
      <c r="N510" s="607">
        <v>44582</v>
      </c>
      <c r="O510" s="587" t="s">
        <v>407</v>
      </c>
      <c r="P510" s="268">
        <f t="shared" si="29"/>
        <v>1</v>
      </c>
      <c r="Q510" s="268">
        <f t="shared" si="30"/>
        <v>1</v>
      </c>
      <c r="R510" s="643" t="str">
        <f t="shared" si="31"/>
        <v>Gastos_custeados_por_captação</v>
      </c>
      <c r="S510" s="605" t="s">
        <v>310</v>
      </c>
      <c r="T510" s="605" t="s">
        <v>310</v>
      </c>
      <c r="U510" s="623"/>
      <c r="V510" s="623"/>
      <c r="W510" s="623"/>
    </row>
    <row r="511" spans="1:23" ht="72" x14ac:dyDescent="0.2">
      <c r="A511" s="636">
        <f t="shared" si="28"/>
        <v>508</v>
      </c>
      <c r="B511" s="559">
        <v>44582</v>
      </c>
      <c r="C511" s="563">
        <v>44531</v>
      </c>
      <c r="D511" s="545" t="s">
        <v>468</v>
      </c>
      <c r="E511" s="545" t="s">
        <v>468</v>
      </c>
      <c r="F511" s="597">
        <v>6859.3</v>
      </c>
      <c r="G511" s="527" t="s">
        <v>3121</v>
      </c>
      <c r="H511" s="545" t="s">
        <v>468</v>
      </c>
      <c r="I511" s="612" t="s">
        <v>3122</v>
      </c>
      <c r="J511" s="606" t="s">
        <v>3118</v>
      </c>
      <c r="K511" s="545" t="s">
        <v>911</v>
      </c>
      <c r="L511" s="545" t="s">
        <v>888</v>
      </c>
      <c r="M511" s="602">
        <v>20221</v>
      </c>
      <c r="N511" s="607">
        <v>44581</v>
      </c>
      <c r="O511" s="587" t="s">
        <v>407</v>
      </c>
      <c r="P511" s="268">
        <f t="shared" si="29"/>
        <v>1</v>
      </c>
      <c r="Q511" s="268">
        <f t="shared" si="30"/>
        <v>0</v>
      </c>
      <c r="R511" s="643" t="str">
        <f t="shared" si="31"/>
        <v>Gastos_custeados_por_captação</v>
      </c>
      <c r="S511" s="605" t="s">
        <v>1079</v>
      </c>
      <c r="T511" s="605">
        <v>1957</v>
      </c>
      <c r="U511" s="623"/>
      <c r="V511" s="623"/>
      <c r="W511" s="623"/>
    </row>
    <row r="512" spans="1:23" ht="72" x14ac:dyDescent="0.2">
      <c r="A512" s="636">
        <f t="shared" si="28"/>
        <v>509</v>
      </c>
      <c r="B512" s="559">
        <v>44582</v>
      </c>
      <c r="C512" s="563">
        <v>44531</v>
      </c>
      <c r="D512" s="545" t="s">
        <v>468</v>
      </c>
      <c r="E512" s="545" t="s">
        <v>468</v>
      </c>
      <c r="F512" s="597">
        <v>6000</v>
      </c>
      <c r="G512" s="527" t="s">
        <v>3120</v>
      </c>
      <c r="H512" s="545" t="s">
        <v>468</v>
      </c>
      <c r="I512" s="612" t="s">
        <v>3119</v>
      </c>
      <c r="J512" s="606" t="s">
        <v>1189</v>
      </c>
      <c r="K512" s="545" t="s">
        <v>911</v>
      </c>
      <c r="L512" s="545" t="s">
        <v>888</v>
      </c>
      <c r="M512" s="602">
        <v>20223</v>
      </c>
      <c r="N512" s="607">
        <v>44579</v>
      </c>
      <c r="O512" s="587" t="s">
        <v>407</v>
      </c>
      <c r="P512" s="268">
        <f t="shared" si="29"/>
        <v>1</v>
      </c>
      <c r="Q512" s="268">
        <f t="shared" si="30"/>
        <v>0</v>
      </c>
      <c r="R512" s="643" t="str">
        <f t="shared" si="31"/>
        <v>Gastos_custeados_por_captação</v>
      </c>
      <c r="S512" s="605" t="s">
        <v>1079</v>
      </c>
      <c r="T512" s="605">
        <v>2501</v>
      </c>
      <c r="U512" s="623"/>
      <c r="V512" s="623"/>
      <c r="W512" s="623"/>
    </row>
    <row r="513" spans="1:23" ht="24" x14ac:dyDescent="0.2">
      <c r="A513" s="636">
        <f t="shared" si="28"/>
        <v>510</v>
      </c>
      <c r="B513" s="559">
        <v>44585</v>
      </c>
      <c r="C513" s="555">
        <v>44562</v>
      </c>
      <c r="D513" s="545" t="s">
        <v>271</v>
      </c>
      <c r="E513" s="545" t="s">
        <v>456</v>
      </c>
      <c r="F513" s="556">
        <v>871.28</v>
      </c>
      <c r="G513" s="558" t="s">
        <v>761</v>
      </c>
      <c r="H513" s="545" t="s">
        <v>770</v>
      </c>
      <c r="I513" s="612" t="s">
        <v>1579</v>
      </c>
      <c r="J513" s="545" t="s">
        <v>1090</v>
      </c>
      <c r="K513" s="545" t="s">
        <v>893</v>
      </c>
      <c r="L513" s="545" t="s">
        <v>888</v>
      </c>
      <c r="M513" s="545" t="s">
        <v>1580</v>
      </c>
      <c r="N513" s="544">
        <v>44586</v>
      </c>
      <c r="O513" s="544" t="s">
        <v>400</v>
      </c>
      <c r="P513" s="268">
        <f t="shared" si="29"/>
        <v>1</v>
      </c>
      <c r="Q513" s="268">
        <f t="shared" si="30"/>
        <v>1</v>
      </c>
      <c r="R513" s="643" t="str">
        <f t="shared" si="31"/>
        <v>Gastos_Gerais</v>
      </c>
      <c r="S513" s="605" t="s">
        <v>1411</v>
      </c>
      <c r="T513" s="605">
        <v>2595</v>
      </c>
      <c r="U513" s="623"/>
      <c r="V513" s="623"/>
      <c r="W513" s="623"/>
    </row>
    <row r="514" spans="1:23" ht="36" x14ac:dyDescent="0.2">
      <c r="A514" s="636">
        <f t="shared" si="28"/>
        <v>511</v>
      </c>
      <c r="B514" s="559">
        <v>44585</v>
      </c>
      <c r="C514" s="555">
        <v>44562</v>
      </c>
      <c r="D514" s="545" t="s">
        <v>271</v>
      </c>
      <c r="E514" s="545" t="s">
        <v>71</v>
      </c>
      <c r="F514" s="556">
        <v>10.45</v>
      </c>
      <c r="G514" s="558" t="s">
        <v>1581</v>
      </c>
      <c r="H514" s="545" t="s">
        <v>766</v>
      </c>
      <c r="I514" s="526" t="s">
        <v>962</v>
      </c>
      <c r="J514" s="549" t="s">
        <v>963</v>
      </c>
      <c r="K514" s="549" t="s">
        <v>964</v>
      </c>
      <c r="L514" s="527" t="s">
        <v>879</v>
      </c>
      <c r="M514" s="655" t="s">
        <v>310</v>
      </c>
      <c r="N514" s="544">
        <v>44585</v>
      </c>
      <c r="O514" s="544" t="s">
        <v>400</v>
      </c>
      <c r="P514" s="268">
        <f t="shared" si="29"/>
        <v>1</v>
      </c>
      <c r="Q514" s="268">
        <f t="shared" si="30"/>
        <v>1</v>
      </c>
      <c r="R514" s="643" t="str">
        <f t="shared" si="31"/>
        <v>Gastos_Gerais</v>
      </c>
      <c r="S514" s="605" t="s">
        <v>310</v>
      </c>
      <c r="T514" s="605" t="s">
        <v>310</v>
      </c>
      <c r="U514" s="623"/>
      <c r="V514" s="623"/>
      <c r="W514" s="623"/>
    </row>
    <row r="515" spans="1:23" ht="72" x14ac:dyDescent="0.2">
      <c r="A515" s="636">
        <f t="shared" ref="A515:A578" si="32">IF(B515="","",ROW()-ROW($A$3))</f>
        <v>512</v>
      </c>
      <c r="B515" s="559">
        <v>44585</v>
      </c>
      <c r="C515" s="555">
        <v>44531</v>
      </c>
      <c r="D515" s="545" t="s">
        <v>468</v>
      </c>
      <c r="E515" s="545" t="s">
        <v>468</v>
      </c>
      <c r="F515" s="556">
        <v>7054.16</v>
      </c>
      <c r="G515" s="558" t="s">
        <v>3123</v>
      </c>
      <c r="H515" s="545" t="s">
        <v>468</v>
      </c>
      <c r="I515" s="526" t="s">
        <v>3124</v>
      </c>
      <c r="J515" s="549" t="s">
        <v>3125</v>
      </c>
      <c r="K515" s="549" t="s">
        <v>911</v>
      </c>
      <c r="L515" s="527" t="s">
        <v>920</v>
      </c>
      <c r="M515" s="655">
        <v>1543</v>
      </c>
      <c r="N515" s="544">
        <v>44581</v>
      </c>
      <c r="O515" s="544" t="s">
        <v>407</v>
      </c>
      <c r="P515" s="268">
        <f t="shared" ref="P515:P578" si="33">IF(B515=0,0,IF(YEAR(B515)=$Q$1,MONTH(B515)-$P$1+1,(YEAR(B515)-$Q$1)*12-$P$1+1+MONTH(B515)))</f>
        <v>1</v>
      </c>
      <c r="Q515" s="268">
        <f t="shared" ref="Q515:Q578" si="34">IF(C515=0,0,IF(YEAR(C515)=$Q$1,MONTH(C515)-$P$1+1,(YEAR(C515)-$Q$1)*12-$P$1+1+MONTH(C515)))</f>
        <v>0</v>
      </c>
      <c r="R515" s="643" t="str">
        <f t="shared" ref="R515:R578" si="35">SUBSTITUTE(D515," ","_")</f>
        <v>Gastos_custeados_por_captação</v>
      </c>
      <c r="S515" s="605" t="s">
        <v>1081</v>
      </c>
      <c r="T515" s="605">
        <v>1793</v>
      </c>
      <c r="U515" s="623"/>
      <c r="V515" s="623"/>
      <c r="W515" s="623"/>
    </row>
    <row r="516" spans="1:23" ht="60" x14ac:dyDescent="0.2">
      <c r="A516" s="636">
        <f t="shared" si="32"/>
        <v>513</v>
      </c>
      <c r="B516" s="559">
        <v>44585</v>
      </c>
      <c r="C516" s="555">
        <v>44531</v>
      </c>
      <c r="D516" s="545" t="s">
        <v>271</v>
      </c>
      <c r="E516" s="545" t="s">
        <v>456</v>
      </c>
      <c r="F516" s="556">
        <v>290</v>
      </c>
      <c r="G516" s="558" t="s">
        <v>664</v>
      </c>
      <c r="H516" s="545" t="s">
        <v>764</v>
      </c>
      <c r="I516" s="612" t="s">
        <v>1574</v>
      </c>
      <c r="J516" s="545" t="s">
        <v>1168</v>
      </c>
      <c r="K516" s="545" t="s">
        <v>893</v>
      </c>
      <c r="L516" s="545" t="s">
        <v>888</v>
      </c>
      <c r="M516" s="545" t="s">
        <v>1575</v>
      </c>
      <c r="N516" s="544">
        <v>44578</v>
      </c>
      <c r="O516" s="544" t="s">
        <v>400</v>
      </c>
      <c r="P516" s="268">
        <f t="shared" si="33"/>
        <v>1</v>
      </c>
      <c r="Q516" s="268">
        <f t="shared" si="34"/>
        <v>0</v>
      </c>
      <c r="R516" s="643" t="str">
        <f t="shared" si="35"/>
        <v>Gastos_Gerais</v>
      </c>
      <c r="S516" s="605" t="s">
        <v>1079</v>
      </c>
      <c r="T516" s="605">
        <v>2700</v>
      </c>
      <c r="U516" s="623"/>
      <c r="V516" s="623"/>
      <c r="W516" s="623"/>
    </row>
    <row r="517" spans="1:23" ht="48" x14ac:dyDescent="0.2">
      <c r="A517" s="636">
        <f t="shared" si="32"/>
        <v>514</v>
      </c>
      <c r="B517" s="559">
        <v>44585</v>
      </c>
      <c r="C517" s="555">
        <v>44501</v>
      </c>
      <c r="D517" s="545" t="s">
        <v>271</v>
      </c>
      <c r="E517" s="545" t="s">
        <v>465</v>
      </c>
      <c r="F517" s="556">
        <v>240.32</v>
      </c>
      <c r="G517" s="558" t="s">
        <v>610</v>
      </c>
      <c r="H517" s="545" t="s">
        <v>770</v>
      </c>
      <c r="I517" s="612" t="s">
        <v>1576</v>
      </c>
      <c r="J517" s="545" t="s">
        <v>1094</v>
      </c>
      <c r="K517" s="545" t="s">
        <v>911</v>
      </c>
      <c r="L517" s="545" t="s">
        <v>888</v>
      </c>
      <c r="M517" s="545" t="s">
        <v>1577</v>
      </c>
      <c r="N517" s="544">
        <v>44571</v>
      </c>
      <c r="O517" s="544" t="s">
        <v>400</v>
      </c>
      <c r="P517" s="268">
        <f t="shared" si="33"/>
        <v>1</v>
      </c>
      <c r="Q517" s="268">
        <f t="shared" si="34"/>
        <v>-1</v>
      </c>
      <c r="R517" s="643" t="str">
        <f t="shared" si="35"/>
        <v>Gastos_Gerais</v>
      </c>
      <c r="S517" s="605" t="s">
        <v>1079</v>
      </c>
      <c r="T517" s="605">
        <v>2507</v>
      </c>
      <c r="U517" s="623"/>
      <c r="V517" s="623"/>
      <c r="W517" s="623"/>
    </row>
    <row r="518" spans="1:23" ht="24" x14ac:dyDescent="0.2">
      <c r="A518" s="636">
        <f t="shared" si="32"/>
        <v>515</v>
      </c>
      <c r="B518" s="603">
        <v>44586</v>
      </c>
      <c r="C518" s="604">
        <v>44562</v>
      </c>
      <c r="D518" s="545" t="s">
        <v>271</v>
      </c>
      <c r="E518" s="545" t="s">
        <v>297</v>
      </c>
      <c r="F518" s="567">
        <v>342</v>
      </c>
      <c r="G518" s="569" t="s">
        <v>1598</v>
      </c>
      <c r="H518" s="566" t="s">
        <v>309</v>
      </c>
      <c r="I518" s="613" t="s">
        <v>1599</v>
      </c>
      <c r="J518" s="566" t="s">
        <v>1596</v>
      </c>
      <c r="K518" s="549" t="s">
        <v>893</v>
      </c>
      <c r="L518" s="566" t="s">
        <v>888</v>
      </c>
      <c r="M518" s="545">
        <v>5605131</v>
      </c>
      <c r="N518" s="544">
        <v>44589</v>
      </c>
      <c r="O518" s="544" t="s">
        <v>400</v>
      </c>
      <c r="P518" s="268">
        <f t="shared" si="33"/>
        <v>1</v>
      </c>
      <c r="Q518" s="268">
        <f t="shared" si="34"/>
        <v>1</v>
      </c>
      <c r="R518" s="643" t="str">
        <f t="shared" si="35"/>
        <v>Gastos_Gerais</v>
      </c>
      <c r="S518" s="605" t="s">
        <v>1081</v>
      </c>
      <c r="T518" s="605">
        <v>1551</v>
      </c>
      <c r="U518" s="623"/>
      <c r="V518" s="623"/>
      <c r="W518" s="623"/>
    </row>
    <row r="519" spans="1:23" ht="144" x14ac:dyDescent="0.2">
      <c r="A519" s="636">
        <f t="shared" si="32"/>
        <v>516</v>
      </c>
      <c r="B519" s="603">
        <v>44586</v>
      </c>
      <c r="C519" s="604">
        <v>44136</v>
      </c>
      <c r="D519" s="545" t="s">
        <v>271</v>
      </c>
      <c r="E519" s="545" t="s">
        <v>183</v>
      </c>
      <c r="F519" s="567">
        <v>1024.5899999999999</v>
      </c>
      <c r="G519" s="569" t="s">
        <v>470</v>
      </c>
      <c r="H519" s="566" t="s">
        <v>762</v>
      </c>
      <c r="I519" s="613" t="s">
        <v>1600</v>
      </c>
      <c r="J519" s="549" t="s">
        <v>1601</v>
      </c>
      <c r="K519" s="549" t="s">
        <v>893</v>
      </c>
      <c r="L519" s="527" t="s">
        <v>888</v>
      </c>
      <c r="M519" s="545">
        <v>846095</v>
      </c>
      <c r="N519" s="544">
        <v>44588</v>
      </c>
      <c r="O519" s="544" t="s">
        <v>400</v>
      </c>
      <c r="P519" s="268">
        <f t="shared" si="33"/>
        <v>1</v>
      </c>
      <c r="Q519" s="268">
        <f t="shared" si="34"/>
        <v>-13</v>
      </c>
      <c r="R519" s="643" t="str">
        <f t="shared" si="35"/>
        <v>Gastos_Gerais</v>
      </c>
      <c r="S519" s="605" t="s">
        <v>1081</v>
      </c>
      <c r="T519" s="605">
        <v>528</v>
      </c>
      <c r="U519" s="623"/>
      <c r="V519" s="623"/>
      <c r="W519" s="623"/>
    </row>
    <row r="520" spans="1:23" ht="48" x14ac:dyDescent="0.2">
      <c r="A520" s="636">
        <f t="shared" si="32"/>
        <v>517</v>
      </c>
      <c r="B520" s="559">
        <v>44586</v>
      </c>
      <c r="C520" s="555">
        <v>44562</v>
      </c>
      <c r="D520" s="545" t="s">
        <v>271</v>
      </c>
      <c r="E520" s="545" t="s">
        <v>84</v>
      </c>
      <c r="F520" s="556">
        <v>-2.77</v>
      </c>
      <c r="G520" s="558" t="s">
        <v>1582</v>
      </c>
      <c r="H520" s="545" t="s">
        <v>764</v>
      </c>
      <c r="I520" s="612" t="s">
        <v>876</v>
      </c>
      <c r="J520" s="545" t="s">
        <v>877</v>
      </c>
      <c r="K520" s="545" t="s">
        <v>878</v>
      </c>
      <c r="L520" s="545" t="s">
        <v>879</v>
      </c>
      <c r="M520" s="545" t="s">
        <v>310</v>
      </c>
      <c r="N520" s="544">
        <v>44586</v>
      </c>
      <c r="O520" s="544" t="s">
        <v>400</v>
      </c>
      <c r="P520" s="268">
        <f t="shared" si="33"/>
        <v>1</v>
      </c>
      <c r="Q520" s="268">
        <f t="shared" si="34"/>
        <v>1</v>
      </c>
      <c r="R520" s="643" t="str">
        <f t="shared" si="35"/>
        <v>Gastos_Gerais</v>
      </c>
      <c r="S520" s="605" t="s">
        <v>310</v>
      </c>
      <c r="T520" s="605" t="s">
        <v>310</v>
      </c>
      <c r="U520" s="623"/>
      <c r="V520" s="623"/>
      <c r="W520" s="623"/>
    </row>
    <row r="521" spans="1:23" ht="48" x14ac:dyDescent="0.2">
      <c r="A521" s="636">
        <f t="shared" si="32"/>
        <v>518</v>
      </c>
      <c r="B521" s="559">
        <v>44586</v>
      </c>
      <c r="C521" s="604">
        <v>44531</v>
      </c>
      <c r="D521" s="545" t="s">
        <v>271</v>
      </c>
      <c r="E521" s="545" t="s">
        <v>164</v>
      </c>
      <c r="F521" s="567">
        <v>-204.41</v>
      </c>
      <c r="G521" s="558" t="s">
        <v>1494</v>
      </c>
      <c r="H521" s="545" t="s">
        <v>309</v>
      </c>
      <c r="I521" s="612" t="s">
        <v>876</v>
      </c>
      <c r="J521" s="545" t="s">
        <v>877</v>
      </c>
      <c r="K521" s="545" t="s">
        <v>878</v>
      </c>
      <c r="L521" s="545" t="s">
        <v>879</v>
      </c>
      <c r="M521" s="545" t="s">
        <v>310</v>
      </c>
      <c r="N521" s="544">
        <v>44586</v>
      </c>
      <c r="O521" s="544" t="s">
        <v>400</v>
      </c>
      <c r="P521" s="268">
        <f t="shared" si="33"/>
        <v>1</v>
      </c>
      <c r="Q521" s="268">
        <f t="shared" si="34"/>
        <v>0</v>
      </c>
      <c r="R521" s="643" t="str">
        <f t="shared" si="35"/>
        <v>Gastos_Gerais</v>
      </c>
      <c r="S521" s="605" t="s">
        <v>310</v>
      </c>
      <c r="T521" s="605" t="s">
        <v>310</v>
      </c>
      <c r="U521" s="623"/>
      <c r="V521" s="623"/>
      <c r="W521" s="623"/>
    </row>
    <row r="522" spans="1:23" ht="48" x14ac:dyDescent="0.2">
      <c r="A522" s="636">
        <f t="shared" si="32"/>
        <v>519</v>
      </c>
      <c r="B522" s="559">
        <v>44586</v>
      </c>
      <c r="C522" s="555">
        <v>44531</v>
      </c>
      <c r="D522" s="545" t="s">
        <v>271</v>
      </c>
      <c r="E522" s="545" t="s">
        <v>92</v>
      </c>
      <c r="F522" s="556">
        <v>-114.88</v>
      </c>
      <c r="G522" s="558" t="s">
        <v>1583</v>
      </c>
      <c r="H522" s="545" t="s">
        <v>309</v>
      </c>
      <c r="I522" s="613" t="s">
        <v>876</v>
      </c>
      <c r="J522" s="566" t="s">
        <v>877</v>
      </c>
      <c r="K522" s="566" t="s">
        <v>878</v>
      </c>
      <c r="L522" s="566" t="s">
        <v>879</v>
      </c>
      <c r="M522" s="568" t="s">
        <v>310</v>
      </c>
      <c r="N522" s="544">
        <v>44586</v>
      </c>
      <c r="O522" s="544" t="s">
        <v>400</v>
      </c>
      <c r="P522" s="268">
        <f t="shared" si="33"/>
        <v>1</v>
      </c>
      <c r="Q522" s="268">
        <f t="shared" si="34"/>
        <v>0</v>
      </c>
      <c r="R522" s="643" t="str">
        <f t="shared" si="35"/>
        <v>Gastos_Gerais</v>
      </c>
      <c r="S522" s="605" t="s">
        <v>310</v>
      </c>
      <c r="T522" s="605" t="s">
        <v>310</v>
      </c>
      <c r="U522" s="623"/>
      <c r="V522" s="623"/>
      <c r="W522" s="623"/>
    </row>
    <row r="523" spans="1:23" ht="48" x14ac:dyDescent="0.2">
      <c r="A523" s="636">
        <f t="shared" si="32"/>
        <v>520</v>
      </c>
      <c r="B523" s="603">
        <v>44586</v>
      </c>
      <c r="C523" s="604">
        <v>44531</v>
      </c>
      <c r="D523" s="545" t="s">
        <v>315</v>
      </c>
      <c r="E523" s="545" t="s">
        <v>315</v>
      </c>
      <c r="F523" s="567">
        <v>9479.66</v>
      </c>
      <c r="G523" s="569" t="s">
        <v>1584</v>
      </c>
      <c r="H523" s="566" t="s">
        <v>310</v>
      </c>
      <c r="I523" s="613" t="s">
        <v>1585</v>
      </c>
      <c r="J523" s="566" t="s">
        <v>877</v>
      </c>
      <c r="K523" s="566" t="s">
        <v>878</v>
      </c>
      <c r="L523" s="566" t="s">
        <v>879</v>
      </c>
      <c r="M523" s="568" t="s">
        <v>310</v>
      </c>
      <c r="N523" s="544">
        <v>44586</v>
      </c>
      <c r="O523" s="544" t="s">
        <v>400</v>
      </c>
      <c r="P523" s="268">
        <f t="shared" si="33"/>
        <v>1</v>
      </c>
      <c r="Q523" s="268">
        <f t="shared" si="34"/>
        <v>0</v>
      </c>
      <c r="R523" s="643" t="str">
        <f t="shared" si="35"/>
        <v>Transferência_para_Reserva_de_Recursos</v>
      </c>
      <c r="S523" s="605" t="s">
        <v>310</v>
      </c>
      <c r="T523" s="605" t="s">
        <v>310</v>
      </c>
      <c r="U523" s="623"/>
      <c r="V523" s="623"/>
      <c r="W523" s="623"/>
    </row>
    <row r="524" spans="1:23" ht="24" x14ac:dyDescent="0.2">
      <c r="A524" s="636">
        <f t="shared" si="32"/>
        <v>521</v>
      </c>
      <c r="B524" s="603">
        <v>44586</v>
      </c>
      <c r="C524" s="604">
        <v>44531</v>
      </c>
      <c r="D524" s="545" t="s">
        <v>182</v>
      </c>
      <c r="E524" s="545" t="s">
        <v>268</v>
      </c>
      <c r="F524" s="567">
        <v>1245.3399999999999</v>
      </c>
      <c r="G524" s="569" t="s">
        <v>1588</v>
      </c>
      <c r="H524" s="566" t="s">
        <v>310</v>
      </c>
      <c r="I524" s="526" t="s">
        <v>1573</v>
      </c>
      <c r="J524" s="566" t="s">
        <v>310</v>
      </c>
      <c r="K524" s="566" t="s">
        <v>1320</v>
      </c>
      <c r="L524" s="566" t="s">
        <v>1477</v>
      </c>
      <c r="M524" s="545" t="s">
        <v>310</v>
      </c>
      <c r="N524" s="544">
        <v>44586</v>
      </c>
      <c r="O524" s="544" t="s">
        <v>400</v>
      </c>
      <c r="P524" s="268">
        <f t="shared" si="33"/>
        <v>1</v>
      </c>
      <c r="Q524" s="268">
        <f t="shared" si="34"/>
        <v>0</v>
      </c>
      <c r="R524" s="643" t="str">
        <f t="shared" si="35"/>
        <v>Gastos_com_Pessoal</v>
      </c>
      <c r="S524" s="605" t="s">
        <v>310</v>
      </c>
      <c r="T524" s="605" t="s">
        <v>310</v>
      </c>
      <c r="U524" s="623"/>
      <c r="V524" s="623"/>
      <c r="W524" s="623"/>
    </row>
    <row r="525" spans="1:23" ht="24" x14ac:dyDescent="0.2">
      <c r="A525" s="636">
        <f t="shared" si="32"/>
        <v>522</v>
      </c>
      <c r="B525" s="603">
        <v>44586</v>
      </c>
      <c r="C525" s="604">
        <v>44531</v>
      </c>
      <c r="D525" s="545" t="s">
        <v>182</v>
      </c>
      <c r="E525" s="545" t="s">
        <v>267</v>
      </c>
      <c r="F525" s="567">
        <v>1959.45</v>
      </c>
      <c r="G525" s="569" t="s">
        <v>1589</v>
      </c>
      <c r="H525" s="566" t="s">
        <v>310</v>
      </c>
      <c r="I525" s="526" t="s">
        <v>1573</v>
      </c>
      <c r="J525" s="566" t="s">
        <v>310</v>
      </c>
      <c r="K525" s="566" t="s">
        <v>1320</v>
      </c>
      <c r="L525" s="566" t="s">
        <v>1477</v>
      </c>
      <c r="M525" s="545" t="s">
        <v>310</v>
      </c>
      <c r="N525" s="544">
        <v>44586</v>
      </c>
      <c r="O525" s="544" t="s">
        <v>400</v>
      </c>
      <c r="P525" s="268">
        <f t="shared" si="33"/>
        <v>1</v>
      </c>
      <c r="Q525" s="268">
        <f t="shared" si="34"/>
        <v>0</v>
      </c>
      <c r="R525" s="643" t="str">
        <f t="shared" si="35"/>
        <v>Gastos_com_Pessoal</v>
      </c>
      <c r="S525" s="605" t="s">
        <v>310</v>
      </c>
      <c r="T525" s="605" t="s">
        <v>310</v>
      </c>
      <c r="U525" s="623"/>
      <c r="V525" s="623"/>
      <c r="W525" s="623"/>
    </row>
    <row r="526" spans="1:23" ht="24" x14ac:dyDescent="0.2">
      <c r="A526" s="636">
        <f t="shared" si="32"/>
        <v>523</v>
      </c>
      <c r="B526" s="603">
        <v>44586</v>
      </c>
      <c r="C526" s="604">
        <v>44531</v>
      </c>
      <c r="D526" s="545" t="s">
        <v>271</v>
      </c>
      <c r="E526" s="545" t="s">
        <v>67</v>
      </c>
      <c r="F526" s="567">
        <v>431</v>
      </c>
      <c r="G526" s="569" t="s">
        <v>1593</v>
      </c>
      <c r="H526" s="566" t="s">
        <v>310</v>
      </c>
      <c r="I526" s="526" t="s">
        <v>1573</v>
      </c>
      <c r="J526" s="566" t="s">
        <v>310</v>
      </c>
      <c r="K526" s="566" t="s">
        <v>1320</v>
      </c>
      <c r="L526" s="566" t="s">
        <v>1477</v>
      </c>
      <c r="M526" s="545" t="s">
        <v>310</v>
      </c>
      <c r="N526" s="544">
        <v>44586</v>
      </c>
      <c r="O526" s="544" t="s">
        <v>400</v>
      </c>
      <c r="P526" s="268">
        <f t="shared" si="33"/>
        <v>1</v>
      </c>
      <c r="Q526" s="268">
        <f t="shared" si="34"/>
        <v>0</v>
      </c>
      <c r="R526" s="643" t="str">
        <f t="shared" si="35"/>
        <v>Gastos_Gerais</v>
      </c>
      <c r="S526" s="605" t="s">
        <v>310</v>
      </c>
      <c r="T526" s="605" t="s">
        <v>310</v>
      </c>
      <c r="U526" s="623"/>
      <c r="V526" s="623"/>
      <c r="W526" s="623"/>
    </row>
    <row r="527" spans="1:23" ht="36" x14ac:dyDescent="0.2">
      <c r="A527" s="636">
        <f t="shared" si="32"/>
        <v>524</v>
      </c>
      <c r="B527" s="603">
        <v>44586</v>
      </c>
      <c r="C527" s="555">
        <v>44562</v>
      </c>
      <c r="D527" s="545" t="s">
        <v>271</v>
      </c>
      <c r="E527" s="545" t="s">
        <v>71</v>
      </c>
      <c r="F527" s="556">
        <v>10.45</v>
      </c>
      <c r="G527" s="558" t="s">
        <v>1604</v>
      </c>
      <c r="H527" s="566" t="s">
        <v>309</v>
      </c>
      <c r="I527" s="526" t="s">
        <v>962</v>
      </c>
      <c r="J527" s="549" t="s">
        <v>963</v>
      </c>
      <c r="K527" s="549" t="s">
        <v>964</v>
      </c>
      <c r="L527" s="527" t="s">
        <v>879</v>
      </c>
      <c r="M527" s="655" t="s">
        <v>310</v>
      </c>
      <c r="N527" s="588">
        <v>44586</v>
      </c>
      <c r="O527" s="544" t="s">
        <v>400</v>
      </c>
      <c r="P527" s="268">
        <f t="shared" si="33"/>
        <v>1</v>
      </c>
      <c r="Q527" s="268">
        <f t="shared" si="34"/>
        <v>1</v>
      </c>
      <c r="R527" s="643" t="str">
        <f t="shared" si="35"/>
        <v>Gastos_Gerais</v>
      </c>
      <c r="S527" s="605" t="s">
        <v>310</v>
      </c>
      <c r="T527" s="605" t="s">
        <v>310</v>
      </c>
      <c r="U527" s="623"/>
      <c r="V527" s="623"/>
      <c r="W527" s="623"/>
    </row>
    <row r="528" spans="1:23" ht="48" x14ac:dyDescent="0.2">
      <c r="A528" s="636">
        <f t="shared" si="32"/>
        <v>525</v>
      </c>
      <c r="B528" s="603">
        <v>44586</v>
      </c>
      <c r="C528" s="555">
        <v>44562</v>
      </c>
      <c r="D528" s="545" t="s">
        <v>468</v>
      </c>
      <c r="E528" s="545" t="s">
        <v>468</v>
      </c>
      <c r="F528" s="556">
        <v>170.58</v>
      </c>
      <c r="G528" s="558" t="s">
        <v>2610</v>
      </c>
      <c r="H528" s="566" t="s">
        <v>468</v>
      </c>
      <c r="I528" s="526" t="s">
        <v>1573</v>
      </c>
      <c r="J528" s="549" t="s">
        <v>310</v>
      </c>
      <c r="K528" s="549" t="s">
        <v>1320</v>
      </c>
      <c r="L528" s="527" t="s">
        <v>1477</v>
      </c>
      <c r="M528" s="655" t="s">
        <v>310</v>
      </c>
      <c r="N528" s="588">
        <v>44586</v>
      </c>
      <c r="O528" s="544" t="s">
        <v>403</v>
      </c>
      <c r="P528" s="268">
        <f t="shared" si="33"/>
        <v>1</v>
      </c>
      <c r="Q528" s="268">
        <f t="shared" si="34"/>
        <v>1</v>
      </c>
      <c r="R528" s="643" t="str">
        <f t="shared" si="35"/>
        <v>Gastos_custeados_por_captação</v>
      </c>
      <c r="S528" s="605" t="s">
        <v>310</v>
      </c>
      <c r="T528" s="605" t="s">
        <v>310</v>
      </c>
      <c r="U528" s="623"/>
      <c r="V528" s="623"/>
      <c r="W528" s="623"/>
    </row>
    <row r="529" spans="1:23" ht="60" x14ac:dyDescent="0.2">
      <c r="A529" s="636">
        <f t="shared" si="32"/>
        <v>526</v>
      </c>
      <c r="B529" s="603">
        <v>44586</v>
      </c>
      <c r="C529" s="555">
        <v>44531</v>
      </c>
      <c r="D529" s="545" t="s">
        <v>468</v>
      </c>
      <c r="E529" s="545" t="s">
        <v>468</v>
      </c>
      <c r="F529" s="556">
        <v>92.4</v>
      </c>
      <c r="G529" s="558" t="s">
        <v>2624</v>
      </c>
      <c r="H529" s="566" t="s">
        <v>468</v>
      </c>
      <c r="I529" s="526" t="s">
        <v>1573</v>
      </c>
      <c r="J529" s="549" t="s">
        <v>310</v>
      </c>
      <c r="K529" s="549" t="s">
        <v>1320</v>
      </c>
      <c r="L529" s="527" t="s">
        <v>1477</v>
      </c>
      <c r="M529" s="655" t="s">
        <v>310</v>
      </c>
      <c r="N529" s="588">
        <v>44586</v>
      </c>
      <c r="O529" s="544" t="s">
        <v>405</v>
      </c>
      <c r="P529" s="268">
        <f t="shared" si="33"/>
        <v>1</v>
      </c>
      <c r="Q529" s="268">
        <f t="shared" si="34"/>
        <v>0</v>
      </c>
      <c r="R529" s="643" t="str">
        <f t="shared" si="35"/>
        <v>Gastos_custeados_por_captação</v>
      </c>
      <c r="S529" s="605" t="s">
        <v>310</v>
      </c>
      <c r="T529" s="605" t="s">
        <v>310</v>
      </c>
      <c r="U529" s="623"/>
      <c r="V529" s="623"/>
      <c r="W529" s="623"/>
    </row>
    <row r="530" spans="1:23" ht="60" x14ac:dyDescent="0.2">
      <c r="A530" s="636">
        <f t="shared" si="32"/>
        <v>527</v>
      </c>
      <c r="B530" s="603">
        <v>44586</v>
      </c>
      <c r="C530" s="555">
        <v>44531</v>
      </c>
      <c r="D530" s="545" t="s">
        <v>468</v>
      </c>
      <c r="E530" s="545" t="s">
        <v>468</v>
      </c>
      <c r="F530" s="556">
        <v>34.119999999999997</v>
      </c>
      <c r="G530" s="558" t="s">
        <v>2624</v>
      </c>
      <c r="H530" s="566" t="s">
        <v>468</v>
      </c>
      <c r="I530" s="526" t="s">
        <v>1573</v>
      </c>
      <c r="J530" s="549" t="s">
        <v>310</v>
      </c>
      <c r="K530" s="549" t="s">
        <v>1320</v>
      </c>
      <c r="L530" s="527" t="s">
        <v>1477</v>
      </c>
      <c r="M530" s="655" t="s">
        <v>310</v>
      </c>
      <c r="N530" s="588">
        <v>44586</v>
      </c>
      <c r="O530" s="544" t="s">
        <v>401</v>
      </c>
      <c r="P530" s="268">
        <f t="shared" si="33"/>
        <v>1</v>
      </c>
      <c r="Q530" s="268">
        <f t="shared" si="34"/>
        <v>0</v>
      </c>
      <c r="R530" s="643" t="str">
        <f t="shared" si="35"/>
        <v>Gastos_custeados_por_captação</v>
      </c>
      <c r="S530" s="605" t="s">
        <v>310</v>
      </c>
      <c r="T530" s="605" t="s">
        <v>310</v>
      </c>
      <c r="U530" s="623"/>
      <c r="V530" s="623"/>
      <c r="W530" s="623"/>
    </row>
    <row r="531" spans="1:23" ht="72" x14ac:dyDescent="0.2">
      <c r="A531" s="636">
        <f t="shared" si="32"/>
        <v>528</v>
      </c>
      <c r="B531" s="603">
        <v>44586</v>
      </c>
      <c r="C531" s="555">
        <v>44531</v>
      </c>
      <c r="D531" s="545" t="s">
        <v>468</v>
      </c>
      <c r="E531" s="545" t="s">
        <v>468</v>
      </c>
      <c r="F531" s="556">
        <v>104.41</v>
      </c>
      <c r="G531" s="558" t="s">
        <v>2624</v>
      </c>
      <c r="H531" s="566" t="s">
        <v>468</v>
      </c>
      <c r="I531" s="526" t="s">
        <v>1573</v>
      </c>
      <c r="J531" s="549" t="s">
        <v>310</v>
      </c>
      <c r="K531" s="549" t="s">
        <v>1320</v>
      </c>
      <c r="L531" s="527" t="s">
        <v>1477</v>
      </c>
      <c r="M531" s="655" t="s">
        <v>310</v>
      </c>
      <c r="N531" s="588">
        <v>44586</v>
      </c>
      <c r="O531" s="544" t="s">
        <v>402</v>
      </c>
      <c r="P531" s="268">
        <f t="shared" si="33"/>
        <v>1</v>
      </c>
      <c r="Q531" s="268">
        <f t="shared" si="34"/>
        <v>0</v>
      </c>
      <c r="R531" s="643" t="str">
        <f t="shared" si="35"/>
        <v>Gastos_custeados_por_captação</v>
      </c>
      <c r="S531" s="605" t="s">
        <v>310</v>
      </c>
      <c r="T531" s="605" t="s">
        <v>310</v>
      </c>
      <c r="U531" s="623"/>
      <c r="V531" s="623"/>
      <c r="W531" s="623"/>
    </row>
    <row r="532" spans="1:23" ht="60" x14ac:dyDescent="0.2">
      <c r="A532" s="636">
        <f t="shared" si="32"/>
        <v>529</v>
      </c>
      <c r="B532" s="603">
        <v>44586</v>
      </c>
      <c r="C532" s="555">
        <v>44531</v>
      </c>
      <c r="D532" s="545" t="s">
        <v>468</v>
      </c>
      <c r="E532" s="545" t="s">
        <v>468</v>
      </c>
      <c r="F532" s="556">
        <v>297.17</v>
      </c>
      <c r="G532" s="558" t="s">
        <v>2624</v>
      </c>
      <c r="H532" s="566" t="s">
        <v>468</v>
      </c>
      <c r="I532" s="526" t="s">
        <v>1573</v>
      </c>
      <c r="J532" s="549" t="s">
        <v>310</v>
      </c>
      <c r="K532" s="549" t="s">
        <v>1320</v>
      </c>
      <c r="L532" s="527" t="s">
        <v>1477</v>
      </c>
      <c r="M532" s="655" t="s">
        <v>310</v>
      </c>
      <c r="N532" s="588">
        <v>44586</v>
      </c>
      <c r="O532" s="544" t="s">
        <v>404</v>
      </c>
      <c r="P532" s="268">
        <f t="shared" si="33"/>
        <v>1</v>
      </c>
      <c r="Q532" s="268">
        <f t="shared" si="34"/>
        <v>0</v>
      </c>
      <c r="R532" s="643" t="str">
        <f t="shared" si="35"/>
        <v>Gastos_custeados_por_captação</v>
      </c>
      <c r="S532" s="605" t="s">
        <v>310</v>
      </c>
      <c r="T532" s="605" t="s">
        <v>310</v>
      </c>
      <c r="U532" s="623"/>
      <c r="V532" s="623"/>
      <c r="W532" s="623"/>
    </row>
    <row r="533" spans="1:23" ht="72" x14ac:dyDescent="0.2">
      <c r="A533" s="636">
        <f t="shared" si="32"/>
        <v>530</v>
      </c>
      <c r="B533" s="603">
        <v>44586</v>
      </c>
      <c r="C533" s="555">
        <v>44531</v>
      </c>
      <c r="D533" s="545" t="s">
        <v>468</v>
      </c>
      <c r="E533" s="545" t="s">
        <v>468</v>
      </c>
      <c r="F533" s="556">
        <v>1091.45</v>
      </c>
      <c r="G533" s="558" t="s">
        <v>2624</v>
      </c>
      <c r="H533" s="566" t="s">
        <v>468</v>
      </c>
      <c r="I533" s="526" t="s">
        <v>1573</v>
      </c>
      <c r="J533" s="549" t="s">
        <v>310</v>
      </c>
      <c r="K533" s="549" t="s">
        <v>1320</v>
      </c>
      <c r="L533" s="527" t="s">
        <v>1477</v>
      </c>
      <c r="M533" s="655" t="s">
        <v>310</v>
      </c>
      <c r="N533" s="588">
        <v>44586</v>
      </c>
      <c r="O533" s="544" t="s">
        <v>407</v>
      </c>
      <c r="P533" s="268">
        <f t="shared" si="33"/>
        <v>1</v>
      </c>
      <c r="Q533" s="268">
        <f t="shared" si="34"/>
        <v>0</v>
      </c>
      <c r="R533" s="643" t="str">
        <f t="shared" si="35"/>
        <v>Gastos_custeados_por_captação</v>
      </c>
      <c r="S533" s="605" t="s">
        <v>310</v>
      </c>
      <c r="T533" s="605" t="s">
        <v>310</v>
      </c>
      <c r="U533" s="623"/>
      <c r="V533" s="623"/>
      <c r="W533" s="623"/>
    </row>
    <row r="534" spans="1:23" ht="48" x14ac:dyDescent="0.2">
      <c r="A534" s="636">
        <f t="shared" si="32"/>
        <v>531</v>
      </c>
      <c r="B534" s="603">
        <v>44586</v>
      </c>
      <c r="C534" s="604">
        <v>44562</v>
      </c>
      <c r="D534" s="545" t="s">
        <v>271</v>
      </c>
      <c r="E534" s="545" t="s">
        <v>453</v>
      </c>
      <c r="F534" s="567">
        <v>600</v>
      </c>
      <c r="G534" s="569" t="s">
        <v>725</v>
      </c>
      <c r="H534" s="566" t="s">
        <v>765</v>
      </c>
      <c r="I534" s="613" t="s">
        <v>1586</v>
      </c>
      <c r="J534" s="566" t="s">
        <v>1587</v>
      </c>
      <c r="K534" s="566" t="s">
        <v>887</v>
      </c>
      <c r="L534" s="566" t="s">
        <v>888</v>
      </c>
      <c r="M534" s="545" t="s">
        <v>923</v>
      </c>
      <c r="N534" s="544">
        <v>44585</v>
      </c>
      <c r="O534" s="544" t="s">
        <v>400</v>
      </c>
      <c r="P534" s="268">
        <f t="shared" si="33"/>
        <v>1</v>
      </c>
      <c r="Q534" s="268">
        <f t="shared" si="34"/>
        <v>1</v>
      </c>
      <c r="R534" s="643" t="str">
        <f t="shared" si="35"/>
        <v>Gastos_Gerais</v>
      </c>
      <c r="S534" s="605" t="s">
        <v>1079</v>
      </c>
      <c r="T534" s="605">
        <v>2786</v>
      </c>
      <c r="U534" s="623"/>
      <c r="V534" s="623"/>
      <c r="W534" s="623"/>
    </row>
    <row r="535" spans="1:23" ht="72" x14ac:dyDescent="0.2">
      <c r="A535" s="636">
        <f t="shared" si="32"/>
        <v>532</v>
      </c>
      <c r="B535" s="603">
        <v>44586</v>
      </c>
      <c r="C535" s="563">
        <v>44531</v>
      </c>
      <c r="D535" s="545" t="s">
        <v>468</v>
      </c>
      <c r="E535" s="545" t="s">
        <v>468</v>
      </c>
      <c r="F535" s="556">
        <v>2000</v>
      </c>
      <c r="G535" s="558" t="s">
        <v>699</v>
      </c>
      <c r="H535" s="566" t="s">
        <v>468</v>
      </c>
      <c r="I535" s="526" t="s">
        <v>3126</v>
      </c>
      <c r="J535" s="549" t="s">
        <v>1208</v>
      </c>
      <c r="K535" s="549" t="s">
        <v>911</v>
      </c>
      <c r="L535" s="527" t="s">
        <v>888</v>
      </c>
      <c r="M535" s="655">
        <v>20223</v>
      </c>
      <c r="N535" s="588">
        <v>44585</v>
      </c>
      <c r="O535" s="544" t="s">
        <v>407</v>
      </c>
      <c r="P535" s="268">
        <f t="shared" si="33"/>
        <v>1</v>
      </c>
      <c r="Q535" s="268">
        <f t="shared" si="34"/>
        <v>0</v>
      </c>
      <c r="R535" s="643" t="str">
        <f t="shared" si="35"/>
        <v>Gastos_custeados_por_captação</v>
      </c>
      <c r="S535" s="605" t="s">
        <v>1079</v>
      </c>
      <c r="T535" s="605">
        <v>2650</v>
      </c>
      <c r="U535" s="623"/>
      <c r="V535" s="623"/>
      <c r="W535" s="623"/>
    </row>
    <row r="536" spans="1:23" ht="24" x14ac:dyDescent="0.2">
      <c r="A536" s="636">
        <f t="shared" si="32"/>
        <v>533</v>
      </c>
      <c r="B536" s="559">
        <v>44586</v>
      </c>
      <c r="C536" s="555">
        <v>44562</v>
      </c>
      <c r="D536" s="545" t="s">
        <v>271</v>
      </c>
      <c r="E536" s="545" t="s">
        <v>84</v>
      </c>
      <c r="F536" s="567">
        <v>89.25</v>
      </c>
      <c r="G536" s="569" t="s">
        <v>1591</v>
      </c>
      <c r="H536" s="566" t="s">
        <v>764</v>
      </c>
      <c r="I536" s="613" t="s">
        <v>785</v>
      </c>
      <c r="J536" s="566" t="s">
        <v>1104</v>
      </c>
      <c r="K536" s="566" t="s">
        <v>1501</v>
      </c>
      <c r="L536" s="566" t="s">
        <v>1481</v>
      </c>
      <c r="M536" s="545" t="s">
        <v>1592</v>
      </c>
      <c r="N536" s="544">
        <v>44577</v>
      </c>
      <c r="O536" s="544" t="s">
        <v>400</v>
      </c>
      <c r="P536" s="268">
        <f t="shared" si="33"/>
        <v>1</v>
      </c>
      <c r="Q536" s="268">
        <f t="shared" si="34"/>
        <v>1</v>
      </c>
      <c r="R536" s="643" t="str">
        <f t="shared" si="35"/>
        <v>Gastos_Gerais</v>
      </c>
      <c r="S536" s="605" t="s">
        <v>310</v>
      </c>
      <c r="T536" s="605" t="s">
        <v>310</v>
      </c>
      <c r="U536" s="623"/>
      <c r="V536" s="623"/>
      <c r="W536" s="623"/>
    </row>
    <row r="537" spans="1:23" ht="132" x14ac:dyDescent="0.2">
      <c r="A537" s="636">
        <f t="shared" si="32"/>
        <v>534</v>
      </c>
      <c r="B537" s="603">
        <v>44586</v>
      </c>
      <c r="C537" s="604">
        <v>44531</v>
      </c>
      <c r="D537" s="545" t="s">
        <v>271</v>
      </c>
      <c r="E537" s="545" t="s">
        <v>92</v>
      </c>
      <c r="F537" s="567">
        <v>435</v>
      </c>
      <c r="G537" s="569" t="s">
        <v>473</v>
      </c>
      <c r="H537" s="566" t="s">
        <v>309</v>
      </c>
      <c r="I537" s="598" t="s">
        <v>1602</v>
      </c>
      <c r="J537" s="549" t="s">
        <v>1170</v>
      </c>
      <c r="K537" s="549" t="s">
        <v>1462</v>
      </c>
      <c r="L537" s="527" t="s">
        <v>1603</v>
      </c>
      <c r="M537" s="545">
        <v>22012</v>
      </c>
      <c r="N537" s="544">
        <v>44572</v>
      </c>
      <c r="O537" s="544" t="s">
        <v>400</v>
      </c>
      <c r="P537" s="268">
        <f t="shared" si="33"/>
        <v>1</v>
      </c>
      <c r="Q537" s="268">
        <f t="shared" si="34"/>
        <v>0</v>
      </c>
      <c r="R537" s="643" t="str">
        <f t="shared" si="35"/>
        <v>Gastos_Gerais</v>
      </c>
      <c r="S537" s="605" t="s">
        <v>1079</v>
      </c>
      <c r="T537" s="605">
        <v>1117</v>
      </c>
      <c r="U537" s="623"/>
      <c r="V537" s="623"/>
      <c r="W537" s="623"/>
    </row>
    <row r="538" spans="1:23" ht="24" x14ac:dyDescent="0.2">
      <c r="A538" s="636">
        <f t="shared" si="32"/>
        <v>535</v>
      </c>
      <c r="B538" s="603">
        <v>44586</v>
      </c>
      <c r="C538" s="604">
        <v>44531</v>
      </c>
      <c r="D538" s="545" t="s">
        <v>271</v>
      </c>
      <c r="E538" s="545" t="s">
        <v>164</v>
      </c>
      <c r="F538" s="567">
        <v>774</v>
      </c>
      <c r="G538" s="569" t="s">
        <v>1512</v>
      </c>
      <c r="H538" s="566" t="s">
        <v>309</v>
      </c>
      <c r="I538" s="613" t="s">
        <v>788</v>
      </c>
      <c r="J538" s="566" t="s">
        <v>1590</v>
      </c>
      <c r="K538" s="566" t="s">
        <v>1513</v>
      </c>
      <c r="L538" s="566" t="s">
        <v>1481</v>
      </c>
      <c r="M538" s="545">
        <v>4635251928</v>
      </c>
      <c r="N538" s="544">
        <v>44568</v>
      </c>
      <c r="O538" s="544" t="s">
        <v>400</v>
      </c>
      <c r="P538" s="268">
        <f t="shared" si="33"/>
        <v>1</v>
      </c>
      <c r="Q538" s="268">
        <f t="shared" si="34"/>
        <v>0</v>
      </c>
      <c r="R538" s="643" t="str">
        <f t="shared" si="35"/>
        <v>Gastos_Gerais</v>
      </c>
      <c r="S538" s="605" t="s">
        <v>310</v>
      </c>
      <c r="T538" s="605" t="s">
        <v>310</v>
      </c>
      <c r="U538" s="623"/>
      <c r="V538" s="623"/>
      <c r="W538" s="623"/>
    </row>
    <row r="539" spans="1:23" ht="96" x14ac:dyDescent="0.2">
      <c r="A539" s="636">
        <f t="shared" si="32"/>
        <v>536</v>
      </c>
      <c r="B539" s="603">
        <v>44586</v>
      </c>
      <c r="C539" s="604">
        <v>44531</v>
      </c>
      <c r="D539" s="545" t="s">
        <v>271</v>
      </c>
      <c r="E539" s="545" t="s">
        <v>456</v>
      </c>
      <c r="F539" s="567">
        <v>242.84</v>
      </c>
      <c r="G539" s="569" t="s">
        <v>660</v>
      </c>
      <c r="H539" s="566" t="s">
        <v>774</v>
      </c>
      <c r="I539" s="613" t="s">
        <v>1594</v>
      </c>
      <c r="J539" s="566" t="s">
        <v>1166</v>
      </c>
      <c r="K539" s="566" t="s">
        <v>893</v>
      </c>
      <c r="L539" s="566" t="s">
        <v>888</v>
      </c>
      <c r="M539" s="545">
        <v>282985</v>
      </c>
      <c r="N539" s="544">
        <v>44558</v>
      </c>
      <c r="O539" s="544" t="s">
        <v>400</v>
      </c>
      <c r="P539" s="268">
        <f t="shared" si="33"/>
        <v>1</v>
      </c>
      <c r="Q539" s="268">
        <f t="shared" si="34"/>
        <v>0</v>
      </c>
      <c r="R539" s="643" t="str">
        <f t="shared" si="35"/>
        <v>Gastos_Gerais</v>
      </c>
      <c r="S539" s="605" t="s">
        <v>1411</v>
      </c>
      <c r="T539" s="605">
        <v>2688</v>
      </c>
      <c r="U539" s="623"/>
      <c r="V539" s="623"/>
      <c r="W539" s="623"/>
    </row>
    <row r="540" spans="1:23" ht="36" x14ac:dyDescent="0.2">
      <c r="A540" s="636">
        <f t="shared" si="32"/>
        <v>537</v>
      </c>
      <c r="B540" s="603">
        <v>44587</v>
      </c>
      <c r="C540" s="555">
        <v>44562</v>
      </c>
      <c r="D540" s="545" t="s">
        <v>271</v>
      </c>
      <c r="E540" s="545" t="s">
        <v>71</v>
      </c>
      <c r="F540" s="556">
        <v>10.45</v>
      </c>
      <c r="G540" s="558" t="s">
        <v>1606</v>
      </c>
      <c r="H540" s="566" t="s">
        <v>769</v>
      </c>
      <c r="I540" s="526" t="s">
        <v>962</v>
      </c>
      <c r="J540" s="549" t="s">
        <v>963</v>
      </c>
      <c r="K540" s="549" t="s">
        <v>964</v>
      </c>
      <c r="L540" s="527" t="s">
        <v>879</v>
      </c>
      <c r="M540" s="655" t="s">
        <v>310</v>
      </c>
      <c r="N540" s="588">
        <v>44587</v>
      </c>
      <c r="O540" s="544" t="s">
        <v>400</v>
      </c>
      <c r="P540" s="268">
        <f t="shared" si="33"/>
        <v>1</v>
      </c>
      <c r="Q540" s="268">
        <f t="shared" si="34"/>
        <v>1</v>
      </c>
      <c r="R540" s="643" t="str">
        <f t="shared" si="35"/>
        <v>Gastos_Gerais</v>
      </c>
      <c r="S540" s="605" t="s">
        <v>310</v>
      </c>
      <c r="T540" s="605" t="s">
        <v>310</v>
      </c>
      <c r="U540" s="623"/>
      <c r="V540" s="623"/>
      <c r="W540" s="623"/>
    </row>
    <row r="541" spans="1:23" ht="60" x14ac:dyDescent="0.2">
      <c r="A541" s="636">
        <f t="shared" si="32"/>
        <v>538</v>
      </c>
      <c r="B541" s="603">
        <v>44587</v>
      </c>
      <c r="C541" s="563">
        <v>44562</v>
      </c>
      <c r="D541" s="545" t="s">
        <v>468</v>
      </c>
      <c r="E541" s="545" t="s">
        <v>468</v>
      </c>
      <c r="F541" s="652">
        <v>2462.5500000000002</v>
      </c>
      <c r="G541" s="558" t="s">
        <v>727</v>
      </c>
      <c r="H541" s="566" t="s">
        <v>468</v>
      </c>
      <c r="I541" s="526" t="s">
        <v>2802</v>
      </c>
      <c r="J541" s="549" t="s">
        <v>1233</v>
      </c>
      <c r="K541" s="549" t="s">
        <v>911</v>
      </c>
      <c r="L541" s="527" t="s">
        <v>920</v>
      </c>
      <c r="M541" s="655">
        <v>1546</v>
      </c>
      <c r="N541" s="588">
        <v>44586</v>
      </c>
      <c r="O541" s="544" t="s">
        <v>401</v>
      </c>
      <c r="P541" s="268">
        <f t="shared" si="33"/>
        <v>1</v>
      </c>
      <c r="Q541" s="268">
        <f t="shared" si="34"/>
        <v>1</v>
      </c>
      <c r="R541" s="643" t="str">
        <f t="shared" si="35"/>
        <v>Gastos_custeados_por_captação</v>
      </c>
      <c r="S541" s="605" t="s">
        <v>1081</v>
      </c>
      <c r="T541" s="605">
        <v>2719</v>
      </c>
      <c r="U541" s="623"/>
      <c r="V541" s="623"/>
      <c r="W541" s="623"/>
    </row>
    <row r="542" spans="1:23" ht="36" x14ac:dyDescent="0.2">
      <c r="A542" s="636">
        <f t="shared" si="32"/>
        <v>539</v>
      </c>
      <c r="B542" s="603">
        <v>44587</v>
      </c>
      <c r="C542" s="604">
        <v>44501</v>
      </c>
      <c r="D542" s="545" t="s">
        <v>271</v>
      </c>
      <c r="E542" s="545" t="s">
        <v>452</v>
      </c>
      <c r="F542" s="567">
        <v>2352</v>
      </c>
      <c r="G542" s="569" t="s">
        <v>597</v>
      </c>
      <c r="H542" s="566" t="s">
        <v>769</v>
      </c>
      <c r="I542" s="613" t="s">
        <v>1605</v>
      </c>
      <c r="J542" s="566" t="s">
        <v>1143</v>
      </c>
      <c r="K542" s="566" t="s">
        <v>911</v>
      </c>
      <c r="L542" s="566" t="s">
        <v>888</v>
      </c>
      <c r="M542" s="545">
        <v>122</v>
      </c>
      <c r="N542" s="544">
        <v>44532</v>
      </c>
      <c r="O542" s="544" t="s">
        <v>400</v>
      </c>
      <c r="P542" s="268">
        <f t="shared" si="33"/>
        <v>1</v>
      </c>
      <c r="Q542" s="268">
        <f t="shared" si="34"/>
        <v>-1</v>
      </c>
      <c r="R542" s="643" t="str">
        <f t="shared" si="35"/>
        <v>Gastos_Gerais</v>
      </c>
      <c r="S542" s="605" t="s">
        <v>1079</v>
      </c>
      <c r="T542" s="605">
        <v>2394</v>
      </c>
      <c r="U542" s="623"/>
      <c r="V542" s="623"/>
      <c r="W542" s="623"/>
    </row>
    <row r="543" spans="1:23" ht="24" x14ac:dyDescent="0.2">
      <c r="A543" s="636">
        <f t="shared" si="32"/>
        <v>540</v>
      </c>
      <c r="B543" s="603">
        <v>44588</v>
      </c>
      <c r="C543" s="604">
        <v>44562</v>
      </c>
      <c r="D543" s="545" t="s">
        <v>182</v>
      </c>
      <c r="E543" s="545" t="s">
        <v>6</v>
      </c>
      <c r="F543" s="556">
        <v>19769.419999999998</v>
      </c>
      <c r="G543" s="573" t="s">
        <v>1608</v>
      </c>
      <c r="H543" s="545" t="s">
        <v>310</v>
      </c>
      <c r="I543" s="526" t="s">
        <v>1600</v>
      </c>
      <c r="J543" s="549" t="s">
        <v>1601</v>
      </c>
      <c r="K543" s="549" t="s">
        <v>893</v>
      </c>
      <c r="L543" s="527" t="s">
        <v>888</v>
      </c>
      <c r="M543" s="545">
        <v>68914</v>
      </c>
      <c r="N543" s="544">
        <v>44595</v>
      </c>
      <c r="O543" s="544" t="s">
        <v>400</v>
      </c>
      <c r="P543" s="268">
        <f t="shared" si="33"/>
        <v>1</v>
      </c>
      <c r="Q543" s="268">
        <f t="shared" si="34"/>
        <v>1</v>
      </c>
      <c r="R543" s="643" t="str">
        <f t="shared" si="35"/>
        <v>Gastos_com_Pessoal</v>
      </c>
      <c r="S543" s="605" t="s">
        <v>310</v>
      </c>
      <c r="T543" s="605" t="s">
        <v>310</v>
      </c>
      <c r="U543" s="623"/>
      <c r="V543" s="623"/>
      <c r="W543" s="623"/>
    </row>
    <row r="544" spans="1:23" ht="24" x14ac:dyDescent="0.2">
      <c r="A544" s="636">
        <f t="shared" si="32"/>
        <v>541</v>
      </c>
      <c r="B544" s="603">
        <v>44588</v>
      </c>
      <c r="C544" s="604">
        <v>44562</v>
      </c>
      <c r="D544" s="545" t="s">
        <v>182</v>
      </c>
      <c r="E544" s="545" t="s">
        <v>6</v>
      </c>
      <c r="F544" s="567">
        <v>3299.21</v>
      </c>
      <c r="G544" s="573" t="s">
        <v>1607</v>
      </c>
      <c r="H544" s="566" t="s">
        <v>310</v>
      </c>
      <c r="I544" s="598" t="s">
        <v>1600</v>
      </c>
      <c r="J544" s="549" t="s">
        <v>1601</v>
      </c>
      <c r="K544" s="549" t="s">
        <v>893</v>
      </c>
      <c r="L544" s="527" t="s">
        <v>888</v>
      </c>
      <c r="M544" s="545">
        <v>30544</v>
      </c>
      <c r="N544" s="544">
        <v>44594</v>
      </c>
      <c r="O544" s="544" t="s">
        <v>400</v>
      </c>
      <c r="P544" s="268">
        <f t="shared" si="33"/>
        <v>1</v>
      </c>
      <c r="Q544" s="268">
        <f t="shared" si="34"/>
        <v>1</v>
      </c>
      <c r="R544" s="643" t="str">
        <f t="shared" si="35"/>
        <v>Gastos_com_Pessoal</v>
      </c>
      <c r="S544" s="605" t="s">
        <v>310</v>
      </c>
      <c r="T544" s="605" t="s">
        <v>310</v>
      </c>
      <c r="U544" s="623"/>
      <c r="V544" s="623"/>
      <c r="W544" s="623"/>
    </row>
    <row r="545" spans="1:23" ht="24" x14ac:dyDescent="0.2">
      <c r="A545" s="636">
        <f t="shared" si="32"/>
        <v>542</v>
      </c>
      <c r="B545" s="603">
        <v>44588</v>
      </c>
      <c r="C545" s="604">
        <v>44562</v>
      </c>
      <c r="D545" s="545" t="s">
        <v>182</v>
      </c>
      <c r="E545" s="545" t="s">
        <v>161</v>
      </c>
      <c r="F545" s="556">
        <v>236.22</v>
      </c>
      <c r="G545" s="558" t="s">
        <v>1609</v>
      </c>
      <c r="H545" s="545" t="s">
        <v>310</v>
      </c>
      <c r="I545" s="612" t="s">
        <v>1610</v>
      </c>
      <c r="J545" s="659" t="s">
        <v>1611</v>
      </c>
      <c r="K545" s="545" t="s">
        <v>893</v>
      </c>
      <c r="L545" s="545" t="s">
        <v>888</v>
      </c>
      <c r="M545" s="545" t="s">
        <v>2566</v>
      </c>
      <c r="N545" s="544">
        <v>44589</v>
      </c>
      <c r="O545" s="544" t="s">
        <v>400</v>
      </c>
      <c r="P545" s="268">
        <f t="shared" si="33"/>
        <v>1</v>
      </c>
      <c r="Q545" s="268">
        <f t="shared" si="34"/>
        <v>1</v>
      </c>
      <c r="R545" s="643" t="str">
        <f t="shared" si="35"/>
        <v>Gastos_com_Pessoal</v>
      </c>
      <c r="S545" s="605" t="s">
        <v>310</v>
      </c>
      <c r="T545" s="605" t="s">
        <v>310</v>
      </c>
      <c r="U545" s="623"/>
      <c r="V545" s="623"/>
      <c r="W545" s="623"/>
    </row>
    <row r="546" spans="1:23" ht="36" x14ac:dyDescent="0.2">
      <c r="A546" s="636">
        <f t="shared" si="32"/>
        <v>543</v>
      </c>
      <c r="B546" s="559">
        <v>44588</v>
      </c>
      <c r="C546" s="555">
        <v>44562</v>
      </c>
      <c r="D546" s="545" t="s">
        <v>271</v>
      </c>
      <c r="E546" s="545" t="s">
        <v>456</v>
      </c>
      <c r="F546" s="556">
        <v>266</v>
      </c>
      <c r="G546" s="558" t="s">
        <v>1087</v>
      </c>
      <c r="H546" s="545" t="s">
        <v>763</v>
      </c>
      <c r="I546" s="612" t="s">
        <v>1612</v>
      </c>
      <c r="J546" s="545" t="s">
        <v>1089</v>
      </c>
      <c r="K546" s="545" t="s">
        <v>893</v>
      </c>
      <c r="L546" s="545" t="s">
        <v>888</v>
      </c>
      <c r="M546" s="545" t="s">
        <v>2567</v>
      </c>
      <c r="N546" s="544">
        <v>44589</v>
      </c>
      <c r="O546" s="544" t="s">
        <v>400</v>
      </c>
      <c r="P546" s="268">
        <f t="shared" si="33"/>
        <v>1</v>
      </c>
      <c r="Q546" s="268">
        <f t="shared" si="34"/>
        <v>1</v>
      </c>
      <c r="R546" s="643" t="str">
        <f t="shared" si="35"/>
        <v>Gastos_Gerais</v>
      </c>
      <c r="S546" s="605" t="s">
        <v>1411</v>
      </c>
      <c r="T546" s="605">
        <v>2819</v>
      </c>
      <c r="U546" s="623"/>
      <c r="V546" s="623"/>
      <c r="W546" s="623"/>
    </row>
    <row r="547" spans="1:23" ht="48" x14ac:dyDescent="0.2">
      <c r="A547" s="636">
        <f t="shared" si="32"/>
        <v>544</v>
      </c>
      <c r="B547" s="559">
        <v>44588</v>
      </c>
      <c r="C547" s="555">
        <v>44531</v>
      </c>
      <c r="D547" s="545" t="s">
        <v>271</v>
      </c>
      <c r="E547" s="545" t="s">
        <v>91</v>
      </c>
      <c r="F547" s="567">
        <v>-12.71</v>
      </c>
      <c r="G547" s="573" t="s">
        <v>1622</v>
      </c>
      <c r="H547" s="566" t="s">
        <v>309</v>
      </c>
      <c r="I547" s="613" t="s">
        <v>876</v>
      </c>
      <c r="J547" s="566" t="s">
        <v>877</v>
      </c>
      <c r="K547" s="566" t="s">
        <v>878</v>
      </c>
      <c r="L547" s="566" t="s">
        <v>879</v>
      </c>
      <c r="M547" s="568" t="s">
        <v>310</v>
      </c>
      <c r="N547" s="544">
        <v>44588</v>
      </c>
      <c r="O547" s="544" t="s">
        <v>400</v>
      </c>
      <c r="P547" s="268">
        <f t="shared" si="33"/>
        <v>1</v>
      </c>
      <c r="Q547" s="268">
        <f t="shared" si="34"/>
        <v>0</v>
      </c>
      <c r="R547" s="643" t="str">
        <f t="shared" si="35"/>
        <v>Gastos_Gerais</v>
      </c>
      <c r="S547" s="605" t="s">
        <v>310</v>
      </c>
      <c r="T547" s="605" t="s">
        <v>310</v>
      </c>
      <c r="U547" s="623"/>
      <c r="V547" s="623"/>
      <c r="W547" s="623"/>
    </row>
    <row r="548" spans="1:23" ht="36" x14ac:dyDescent="0.2">
      <c r="A548" s="636">
        <f t="shared" si="32"/>
        <v>545</v>
      </c>
      <c r="B548" s="559">
        <v>44588</v>
      </c>
      <c r="C548" s="555">
        <v>44562</v>
      </c>
      <c r="D548" s="545" t="s">
        <v>271</v>
      </c>
      <c r="E548" s="545" t="s">
        <v>71</v>
      </c>
      <c r="F548" s="556">
        <v>10.45</v>
      </c>
      <c r="G548" s="558" t="s">
        <v>1620</v>
      </c>
      <c r="H548" s="545" t="s">
        <v>762</v>
      </c>
      <c r="I548" s="526" t="s">
        <v>962</v>
      </c>
      <c r="J548" s="549" t="s">
        <v>963</v>
      </c>
      <c r="K548" s="549" t="s">
        <v>964</v>
      </c>
      <c r="L548" s="527" t="s">
        <v>879</v>
      </c>
      <c r="M548" s="655" t="s">
        <v>310</v>
      </c>
      <c r="N548" s="544">
        <v>44588</v>
      </c>
      <c r="O548" s="544" t="s">
        <v>400</v>
      </c>
      <c r="P548" s="268">
        <f t="shared" si="33"/>
        <v>1</v>
      </c>
      <c r="Q548" s="268">
        <f t="shared" si="34"/>
        <v>1</v>
      </c>
      <c r="R548" s="643" t="str">
        <f t="shared" si="35"/>
        <v>Gastos_Gerais</v>
      </c>
      <c r="S548" s="605" t="s">
        <v>310</v>
      </c>
      <c r="T548" s="605" t="s">
        <v>310</v>
      </c>
      <c r="U548" s="623"/>
      <c r="V548" s="623"/>
      <c r="W548" s="623"/>
    </row>
    <row r="549" spans="1:23" ht="36" x14ac:dyDescent="0.2">
      <c r="A549" s="636">
        <f t="shared" si="32"/>
        <v>546</v>
      </c>
      <c r="B549" s="559">
        <v>44588</v>
      </c>
      <c r="C549" s="555">
        <v>44562</v>
      </c>
      <c r="D549" s="545" t="s">
        <v>271</v>
      </c>
      <c r="E549" s="545" t="s">
        <v>71</v>
      </c>
      <c r="F549" s="556">
        <v>10.45</v>
      </c>
      <c r="G549" s="558" t="s">
        <v>1621</v>
      </c>
      <c r="H549" s="545" t="s">
        <v>766</v>
      </c>
      <c r="I549" s="526" t="s">
        <v>962</v>
      </c>
      <c r="J549" s="549" t="s">
        <v>963</v>
      </c>
      <c r="K549" s="549" t="s">
        <v>964</v>
      </c>
      <c r="L549" s="527" t="s">
        <v>879</v>
      </c>
      <c r="M549" s="655" t="s">
        <v>310</v>
      </c>
      <c r="N549" s="544">
        <v>44588</v>
      </c>
      <c r="O549" s="544" t="s">
        <v>400</v>
      </c>
      <c r="P549" s="268">
        <f t="shared" si="33"/>
        <v>1</v>
      </c>
      <c r="Q549" s="268">
        <f t="shared" si="34"/>
        <v>1</v>
      </c>
      <c r="R549" s="643" t="str">
        <f t="shared" si="35"/>
        <v>Gastos_Gerais</v>
      </c>
      <c r="S549" s="605" t="s">
        <v>310</v>
      </c>
      <c r="T549" s="605" t="s">
        <v>310</v>
      </c>
      <c r="U549" s="623"/>
      <c r="V549" s="623"/>
      <c r="W549" s="623"/>
    </row>
    <row r="550" spans="1:23" ht="72" x14ac:dyDescent="0.2">
      <c r="A550" s="636">
        <f t="shared" si="32"/>
        <v>547</v>
      </c>
      <c r="B550" s="559">
        <v>44588</v>
      </c>
      <c r="C550" s="555">
        <v>44531</v>
      </c>
      <c r="D550" s="545" t="s">
        <v>468</v>
      </c>
      <c r="E550" s="545" t="s">
        <v>468</v>
      </c>
      <c r="F550" s="556">
        <v>4494.3599999999997</v>
      </c>
      <c r="G550" s="558" t="s">
        <v>2920</v>
      </c>
      <c r="H550" s="545" t="s">
        <v>468</v>
      </c>
      <c r="I550" s="526" t="s">
        <v>2921</v>
      </c>
      <c r="J550" s="549" t="s">
        <v>2922</v>
      </c>
      <c r="K550" s="549" t="s">
        <v>911</v>
      </c>
      <c r="L550" s="527" t="s">
        <v>1413</v>
      </c>
      <c r="M550" s="655" t="s">
        <v>310</v>
      </c>
      <c r="N550" s="544">
        <v>44588</v>
      </c>
      <c r="O550" s="544" t="s">
        <v>402</v>
      </c>
      <c r="P550" s="268">
        <f t="shared" si="33"/>
        <v>1</v>
      </c>
      <c r="Q550" s="268">
        <f t="shared" si="34"/>
        <v>0</v>
      </c>
      <c r="R550" s="643" t="str">
        <f t="shared" si="35"/>
        <v>Gastos_custeados_por_captação</v>
      </c>
      <c r="S550" s="605" t="s">
        <v>1079</v>
      </c>
      <c r="T550" s="605">
        <v>2608</v>
      </c>
      <c r="U550" s="623"/>
      <c r="V550" s="623"/>
      <c r="W550" s="623"/>
    </row>
    <row r="551" spans="1:23" ht="48" x14ac:dyDescent="0.2">
      <c r="A551" s="636">
        <f t="shared" si="32"/>
        <v>548</v>
      </c>
      <c r="B551" s="559">
        <v>44588</v>
      </c>
      <c r="C551" s="555">
        <v>44562</v>
      </c>
      <c r="D551" s="545" t="s">
        <v>271</v>
      </c>
      <c r="E551" s="545" t="s">
        <v>453</v>
      </c>
      <c r="F551" s="556">
        <v>1068</v>
      </c>
      <c r="G551" s="558" t="s">
        <v>1613</v>
      </c>
      <c r="H551" s="545" t="s">
        <v>762</v>
      </c>
      <c r="I551" s="612" t="s">
        <v>1614</v>
      </c>
      <c r="J551" s="545" t="s">
        <v>1615</v>
      </c>
      <c r="K551" s="545" t="s">
        <v>911</v>
      </c>
      <c r="L551" s="545" t="s">
        <v>920</v>
      </c>
      <c r="M551" s="545">
        <v>1547</v>
      </c>
      <c r="N551" s="544">
        <v>44587</v>
      </c>
      <c r="O551" s="544" t="s">
        <v>400</v>
      </c>
      <c r="P551" s="268">
        <f t="shared" si="33"/>
        <v>1</v>
      </c>
      <c r="Q551" s="268">
        <f t="shared" si="34"/>
        <v>1</v>
      </c>
      <c r="R551" s="643" t="str">
        <f t="shared" si="35"/>
        <v>Gastos_Gerais</v>
      </c>
      <c r="S551" s="605" t="s">
        <v>1079</v>
      </c>
      <c r="T551" s="605">
        <v>2754</v>
      </c>
      <c r="U551" s="623"/>
      <c r="V551" s="623"/>
      <c r="W551" s="623"/>
    </row>
    <row r="552" spans="1:23" ht="24" x14ac:dyDescent="0.2">
      <c r="A552" s="636">
        <f t="shared" si="32"/>
        <v>549</v>
      </c>
      <c r="B552" s="559">
        <v>44588</v>
      </c>
      <c r="C552" s="555">
        <v>44531</v>
      </c>
      <c r="D552" s="545" t="s">
        <v>271</v>
      </c>
      <c r="E552" s="545" t="s">
        <v>467</v>
      </c>
      <c r="F552" s="556">
        <v>3860</v>
      </c>
      <c r="G552" s="558" t="s">
        <v>633</v>
      </c>
      <c r="H552" s="545" t="s">
        <v>766</v>
      </c>
      <c r="I552" s="612" t="s">
        <v>1415</v>
      </c>
      <c r="J552" s="545" t="s">
        <v>1146</v>
      </c>
      <c r="K552" s="545" t="s">
        <v>911</v>
      </c>
      <c r="L552" s="545" t="s">
        <v>888</v>
      </c>
      <c r="M552" s="545" t="s">
        <v>1617</v>
      </c>
      <c r="N552" s="544">
        <v>44573</v>
      </c>
      <c r="O552" s="544" t="s">
        <v>400</v>
      </c>
      <c r="P552" s="268">
        <f t="shared" si="33"/>
        <v>1</v>
      </c>
      <c r="Q552" s="268">
        <f t="shared" si="34"/>
        <v>0</v>
      </c>
      <c r="R552" s="643" t="str">
        <f t="shared" si="35"/>
        <v>Gastos_Gerais</v>
      </c>
      <c r="S552" s="605" t="s">
        <v>1079</v>
      </c>
      <c r="T552" s="605">
        <v>2571</v>
      </c>
      <c r="U552" s="623"/>
      <c r="V552" s="623"/>
      <c r="W552" s="623"/>
    </row>
    <row r="553" spans="1:23" ht="48" x14ac:dyDescent="0.2">
      <c r="A553" s="636">
        <f t="shared" si="32"/>
        <v>550</v>
      </c>
      <c r="B553" s="559">
        <v>44588</v>
      </c>
      <c r="C553" s="555">
        <v>44531</v>
      </c>
      <c r="D553" s="545" t="s">
        <v>271</v>
      </c>
      <c r="E553" s="545" t="s">
        <v>91</v>
      </c>
      <c r="F553" s="556">
        <v>540.11</v>
      </c>
      <c r="G553" s="558" t="s">
        <v>471</v>
      </c>
      <c r="H553" s="545" t="s">
        <v>309</v>
      </c>
      <c r="I553" s="612" t="s">
        <v>1619</v>
      </c>
      <c r="J553" s="545" t="s">
        <v>1093</v>
      </c>
      <c r="K553" s="545" t="s">
        <v>893</v>
      </c>
      <c r="L553" s="545" t="s">
        <v>888</v>
      </c>
      <c r="M553" s="545">
        <v>3815723</v>
      </c>
      <c r="N553" s="544">
        <v>44564</v>
      </c>
      <c r="O553" s="544" t="s">
        <v>400</v>
      </c>
      <c r="P553" s="268">
        <f t="shared" si="33"/>
        <v>1</v>
      </c>
      <c r="Q553" s="268">
        <f t="shared" si="34"/>
        <v>0</v>
      </c>
      <c r="R553" s="643" t="str">
        <f t="shared" si="35"/>
        <v>Gastos_Gerais</v>
      </c>
      <c r="S553" s="605" t="s">
        <v>1081</v>
      </c>
      <c r="T553" s="605">
        <v>1142</v>
      </c>
      <c r="U553" s="623"/>
      <c r="V553" s="623"/>
      <c r="W553" s="623"/>
    </row>
    <row r="554" spans="1:23" ht="36" x14ac:dyDescent="0.2">
      <c r="A554" s="636">
        <f t="shared" si="32"/>
        <v>551</v>
      </c>
      <c r="B554" s="559">
        <v>44589</v>
      </c>
      <c r="C554" s="555">
        <v>44562</v>
      </c>
      <c r="D554" s="545" t="s">
        <v>182</v>
      </c>
      <c r="E554" s="545" t="s">
        <v>287</v>
      </c>
      <c r="F554" s="556">
        <v>3599.66</v>
      </c>
      <c r="G554" s="558" t="s">
        <v>2919</v>
      </c>
      <c r="H554" s="545" t="s">
        <v>310</v>
      </c>
      <c r="I554" s="612" t="s">
        <v>1044</v>
      </c>
      <c r="J554" s="545" t="s">
        <v>1045</v>
      </c>
      <c r="K554" s="545" t="s">
        <v>911</v>
      </c>
      <c r="L554" s="545" t="s">
        <v>1006</v>
      </c>
      <c r="M554" s="545" t="s">
        <v>310</v>
      </c>
      <c r="N554" s="544">
        <v>44589</v>
      </c>
      <c r="O554" s="544" t="s">
        <v>400</v>
      </c>
      <c r="P554" s="268">
        <f t="shared" si="33"/>
        <v>1</v>
      </c>
      <c r="Q554" s="268">
        <f t="shared" si="34"/>
        <v>1</v>
      </c>
      <c r="R554" s="643" t="str">
        <f t="shared" si="35"/>
        <v>Gastos_com_Pessoal</v>
      </c>
      <c r="S554" s="605" t="s">
        <v>310</v>
      </c>
      <c r="T554" s="605" t="s">
        <v>310</v>
      </c>
      <c r="U554" s="623"/>
      <c r="V554" s="623"/>
      <c r="W554" s="623"/>
    </row>
    <row r="555" spans="1:23" ht="24" x14ac:dyDescent="0.2">
      <c r="A555" s="636">
        <f t="shared" si="32"/>
        <v>552</v>
      </c>
      <c r="B555" s="559">
        <v>44589</v>
      </c>
      <c r="C555" s="555">
        <v>44562</v>
      </c>
      <c r="D555" s="545" t="s">
        <v>271</v>
      </c>
      <c r="E555" s="545" t="s">
        <v>71</v>
      </c>
      <c r="F555" s="556">
        <v>10.45</v>
      </c>
      <c r="G555" s="558" t="s">
        <v>1625</v>
      </c>
      <c r="H555" s="545" t="s">
        <v>310</v>
      </c>
      <c r="I555" s="526" t="s">
        <v>962</v>
      </c>
      <c r="J555" s="549" t="s">
        <v>963</v>
      </c>
      <c r="K555" s="549" t="s">
        <v>964</v>
      </c>
      <c r="L555" s="527" t="s">
        <v>879</v>
      </c>
      <c r="M555" s="655" t="s">
        <v>310</v>
      </c>
      <c r="N555" s="544">
        <v>44589</v>
      </c>
      <c r="O555" s="544" t="s">
        <v>400</v>
      </c>
      <c r="P555" s="268">
        <f t="shared" si="33"/>
        <v>1</v>
      </c>
      <c r="Q555" s="268">
        <f t="shared" si="34"/>
        <v>1</v>
      </c>
      <c r="R555" s="643" t="str">
        <f t="shared" si="35"/>
        <v>Gastos_Gerais</v>
      </c>
      <c r="S555" s="605" t="s">
        <v>310</v>
      </c>
      <c r="T555" s="605" t="s">
        <v>310</v>
      </c>
      <c r="U555" s="623"/>
      <c r="V555" s="623"/>
      <c r="W555" s="623"/>
    </row>
    <row r="556" spans="1:23" ht="36" x14ac:dyDescent="0.2">
      <c r="A556" s="636">
        <f t="shared" si="32"/>
        <v>553</v>
      </c>
      <c r="B556" s="559">
        <v>44592</v>
      </c>
      <c r="C556" s="555">
        <v>44562</v>
      </c>
      <c r="D556" s="545" t="s">
        <v>271</v>
      </c>
      <c r="E556" s="545" t="s">
        <v>456</v>
      </c>
      <c r="F556" s="556">
        <v>865.46</v>
      </c>
      <c r="G556" s="558" t="s">
        <v>1624</v>
      </c>
      <c r="H556" s="545" t="s">
        <v>771</v>
      </c>
      <c r="I556" s="612" t="s">
        <v>1634</v>
      </c>
      <c r="J556" s="545" t="s">
        <v>1623</v>
      </c>
      <c r="K556" s="545" t="s">
        <v>893</v>
      </c>
      <c r="L556" s="545" t="s">
        <v>888</v>
      </c>
      <c r="M556" s="545">
        <v>13314675</v>
      </c>
      <c r="N556" s="544">
        <v>44593</v>
      </c>
      <c r="O556" s="544" t="s">
        <v>400</v>
      </c>
      <c r="P556" s="268">
        <f t="shared" si="33"/>
        <v>1</v>
      </c>
      <c r="Q556" s="268">
        <f t="shared" si="34"/>
        <v>1</v>
      </c>
      <c r="R556" s="643" t="str">
        <f t="shared" si="35"/>
        <v>Gastos_Gerais</v>
      </c>
      <c r="S556" s="605" t="s">
        <v>1411</v>
      </c>
      <c r="T556" s="605">
        <v>2839</v>
      </c>
      <c r="U556" s="623"/>
      <c r="V556" s="623"/>
      <c r="W556" s="623"/>
    </row>
    <row r="557" spans="1:23" ht="48" x14ac:dyDescent="0.2">
      <c r="A557" s="636">
        <f t="shared" si="32"/>
        <v>554</v>
      </c>
      <c r="B557" s="559">
        <v>44592</v>
      </c>
      <c r="C557" s="555">
        <v>44562</v>
      </c>
      <c r="D557" s="545" t="s">
        <v>295</v>
      </c>
      <c r="E557" s="545" t="s">
        <v>295</v>
      </c>
      <c r="F557" s="556">
        <v>6654.84</v>
      </c>
      <c r="G557" s="589" t="s">
        <v>1635</v>
      </c>
      <c r="H557" s="545" t="s">
        <v>310</v>
      </c>
      <c r="I557" s="598" t="s">
        <v>1636</v>
      </c>
      <c r="J557" s="599" t="s">
        <v>877</v>
      </c>
      <c r="K557" s="599" t="s">
        <v>878</v>
      </c>
      <c r="L557" s="599" t="s">
        <v>879</v>
      </c>
      <c r="M557" s="660" t="s">
        <v>310</v>
      </c>
      <c r="N557" s="544">
        <v>44592</v>
      </c>
      <c r="O557" s="544" t="s">
        <v>400</v>
      </c>
      <c r="P557" s="268">
        <f t="shared" si="33"/>
        <v>1</v>
      </c>
      <c r="Q557" s="268">
        <f t="shared" si="34"/>
        <v>1</v>
      </c>
      <c r="R557" s="643" t="str">
        <f t="shared" si="35"/>
        <v>Rendimentos_de_Aplicações_Fin.</v>
      </c>
      <c r="S557" s="605" t="s">
        <v>310</v>
      </c>
      <c r="T557" s="605" t="s">
        <v>310</v>
      </c>
      <c r="U557" s="623"/>
      <c r="V557" s="623"/>
      <c r="W557" s="623"/>
    </row>
    <row r="558" spans="1:23" ht="24" x14ac:dyDescent="0.2">
      <c r="A558" s="636">
        <f t="shared" si="32"/>
        <v>555</v>
      </c>
      <c r="B558" s="559">
        <v>44592</v>
      </c>
      <c r="C558" s="555">
        <v>44562</v>
      </c>
      <c r="D558" s="545" t="s">
        <v>271</v>
      </c>
      <c r="E558" s="599" t="s">
        <v>78</v>
      </c>
      <c r="F558" s="556">
        <v>1285.75</v>
      </c>
      <c r="G558" s="589" t="s">
        <v>1637</v>
      </c>
      <c r="H558" s="545" t="s">
        <v>310</v>
      </c>
      <c r="I558" s="526" t="s">
        <v>1573</v>
      </c>
      <c r="J558" s="599" t="s">
        <v>310</v>
      </c>
      <c r="K558" s="599" t="s">
        <v>1320</v>
      </c>
      <c r="L558" s="599" t="s">
        <v>1477</v>
      </c>
      <c r="M558" s="599" t="s">
        <v>310</v>
      </c>
      <c r="N558" s="544">
        <v>44592</v>
      </c>
      <c r="O558" s="544" t="s">
        <v>400</v>
      </c>
      <c r="P558" s="268">
        <f t="shared" si="33"/>
        <v>1</v>
      </c>
      <c r="Q558" s="268">
        <f t="shared" si="34"/>
        <v>1</v>
      </c>
      <c r="R558" s="643" t="str">
        <f t="shared" si="35"/>
        <v>Gastos_Gerais</v>
      </c>
      <c r="S558" s="605" t="s">
        <v>310</v>
      </c>
      <c r="T558" s="605" t="s">
        <v>310</v>
      </c>
      <c r="U558" s="623"/>
      <c r="V558" s="623"/>
      <c r="W558" s="623"/>
    </row>
    <row r="559" spans="1:23" ht="36" x14ac:dyDescent="0.2">
      <c r="A559" s="636">
        <f t="shared" si="32"/>
        <v>556</v>
      </c>
      <c r="B559" s="559">
        <v>44592</v>
      </c>
      <c r="C559" s="563">
        <v>44562</v>
      </c>
      <c r="D559" s="545" t="s">
        <v>468</v>
      </c>
      <c r="E559" s="545" t="s">
        <v>468</v>
      </c>
      <c r="F559" s="597">
        <v>-5000</v>
      </c>
      <c r="G559" s="558" t="s">
        <v>2703</v>
      </c>
      <c r="H559" s="545" t="s">
        <v>468</v>
      </c>
      <c r="I559" s="598" t="s">
        <v>2702</v>
      </c>
      <c r="J559" s="599" t="s">
        <v>877</v>
      </c>
      <c r="K559" s="599" t="s">
        <v>878</v>
      </c>
      <c r="L559" s="598" t="s">
        <v>879</v>
      </c>
      <c r="M559" s="599" t="s">
        <v>310</v>
      </c>
      <c r="N559" s="544">
        <v>44592</v>
      </c>
      <c r="O559" s="544" t="s">
        <v>408</v>
      </c>
      <c r="P559" s="268">
        <f t="shared" si="33"/>
        <v>1</v>
      </c>
      <c r="Q559" s="268">
        <f t="shared" si="34"/>
        <v>1</v>
      </c>
      <c r="R559" s="643" t="str">
        <f t="shared" si="35"/>
        <v>Gastos_custeados_por_captação</v>
      </c>
      <c r="S559" s="605" t="s">
        <v>310</v>
      </c>
      <c r="T559" s="605" t="s">
        <v>310</v>
      </c>
      <c r="U559" s="623"/>
      <c r="V559" s="623"/>
      <c r="W559" s="623"/>
    </row>
    <row r="560" spans="1:23" ht="36" x14ac:dyDescent="0.2">
      <c r="A560" s="636">
        <f t="shared" si="32"/>
        <v>557</v>
      </c>
      <c r="B560" s="559">
        <v>44592</v>
      </c>
      <c r="C560" s="563">
        <v>44562</v>
      </c>
      <c r="D560" s="545" t="s">
        <v>468</v>
      </c>
      <c r="E560" s="545" t="s">
        <v>468</v>
      </c>
      <c r="F560" s="597">
        <v>-4350</v>
      </c>
      <c r="G560" s="558" t="s">
        <v>2704</v>
      </c>
      <c r="H560" s="545" t="s">
        <v>468</v>
      </c>
      <c r="I560" s="598" t="s">
        <v>2702</v>
      </c>
      <c r="J560" s="599" t="s">
        <v>877</v>
      </c>
      <c r="K560" s="599" t="s">
        <v>878</v>
      </c>
      <c r="L560" s="598" t="s">
        <v>879</v>
      </c>
      <c r="M560" s="599" t="s">
        <v>310</v>
      </c>
      <c r="N560" s="544">
        <v>44592</v>
      </c>
      <c r="O560" s="544" t="s">
        <v>408</v>
      </c>
      <c r="P560" s="268">
        <f t="shared" si="33"/>
        <v>1</v>
      </c>
      <c r="Q560" s="268">
        <f t="shared" si="34"/>
        <v>1</v>
      </c>
      <c r="R560" s="643" t="str">
        <f t="shared" si="35"/>
        <v>Gastos_custeados_por_captação</v>
      </c>
      <c r="S560" s="605" t="s">
        <v>310</v>
      </c>
      <c r="T560" s="605" t="s">
        <v>310</v>
      </c>
      <c r="U560" s="623"/>
      <c r="V560" s="623"/>
      <c r="W560" s="623"/>
    </row>
    <row r="561" spans="1:23" ht="36" x14ac:dyDescent="0.2">
      <c r="A561" s="636">
        <f t="shared" si="32"/>
        <v>558</v>
      </c>
      <c r="B561" s="559">
        <v>44592</v>
      </c>
      <c r="C561" s="563">
        <v>44562</v>
      </c>
      <c r="D561" s="545" t="s">
        <v>468</v>
      </c>
      <c r="E561" s="545" t="s">
        <v>468</v>
      </c>
      <c r="F561" s="597">
        <v>-4500</v>
      </c>
      <c r="G561" s="558" t="s">
        <v>2705</v>
      </c>
      <c r="H561" s="545" t="s">
        <v>468</v>
      </c>
      <c r="I561" s="598" t="s">
        <v>2702</v>
      </c>
      <c r="J561" s="599" t="s">
        <v>877</v>
      </c>
      <c r="K561" s="599" t="s">
        <v>878</v>
      </c>
      <c r="L561" s="598" t="s">
        <v>879</v>
      </c>
      <c r="M561" s="599" t="s">
        <v>310</v>
      </c>
      <c r="N561" s="544">
        <v>44592</v>
      </c>
      <c r="O561" s="544" t="s">
        <v>408</v>
      </c>
      <c r="P561" s="268">
        <f t="shared" si="33"/>
        <v>1</v>
      </c>
      <c r="Q561" s="268">
        <f t="shared" si="34"/>
        <v>1</v>
      </c>
      <c r="R561" s="643" t="str">
        <f t="shared" si="35"/>
        <v>Gastos_custeados_por_captação</v>
      </c>
      <c r="S561" s="605" t="s">
        <v>310</v>
      </c>
      <c r="T561" s="605" t="s">
        <v>310</v>
      </c>
      <c r="U561" s="623"/>
      <c r="V561" s="623"/>
      <c r="W561" s="623"/>
    </row>
    <row r="562" spans="1:23" ht="36" x14ac:dyDescent="0.2">
      <c r="A562" s="636">
        <f t="shared" si="32"/>
        <v>559</v>
      </c>
      <c r="B562" s="559">
        <v>44592</v>
      </c>
      <c r="C562" s="563">
        <v>44562</v>
      </c>
      <c r="D562" s="545" t="s">
        <v>468</v>
      </c>
      <c r="E562" s="545" t="s">
        <v>468</v>
      </c>
      <c r="F562" s="597">
        <v>-6000</v>
      </c>
      <c r="G562" s="558" t="s">
        <v>2706</v>
      </c>
      <c r="H562" s="545" t="s">
        <v>468</v>
      </c>
      <c r="I562" s="598" t="s">
        <v>2702</v>
      </c>
      <c r="J562" s="599" t="s">
        <v>877</v>
      </c>
      <c r="K562" s="599" t="s">
        <v>878</v>
      </c>
      <c r="L562" s="598" t="s">
        <v>879</v>
      </c>
      <c r="M562" s="599" t="s">
        <v>310</v>
      </c>
      <c r="N562" s="544">
        <v>44592</v>
      </c>
      <c r="O562" s="544" t="s">
        <v>408</v>
      </c>
      <c r="P562" s="268">
        <f t="shared" si="33"/>
        <v>1</v>
      </c>
      <c r="Q562" s="268">
        <f t="shared" si="34"/>
        <v>1</v>
      </c>
      <c r="R562" s="643" t="str">
        <f t="shared" si="35"/>
        <v>Gastos_custeados_por_captação</v>
      </c>
      <c r="S562" s="605" t="s">
        <v>310</v>
      </c>
      <c r="T562" s="605" t="s">
        <v>310</v>
      </c>
      <c r="U562" s="623"/>
      <c r="V562" s="623"/>
      <c r="W562" s="623"/>
    </row>
    <row r="563" spans="1:23" ht="36" x14ac:dyDescent="0.2">
      <c r="A563" s="636">
        <f t="shared" si="32"/>
        <v>560</v>
      </c>
      <c r="B563" s="559">
        <v>44592</v>
      </c>
      <c r="C563" s="563">
        <v>44562</v>
      </c>
      <c r="D563" s="545" t="s">
        <v>468</v>
      </c>
      <c r="E563" s="545" t="s">
        <v>468</v>
      </c>
      <c r="F563" s="597">
        <v>-6000</v>
      </c>
      <c r="G563" s="558" t="s">
        <v>2707</v>
      </c>
      <c r="H563" s="545" t="s">
        <v>468</v>
      </c>
      <c r="I563" s="598" t="s">
        <v>2702</v>
      </c>
      <c r="J563" s="599" t="s">
        <v>877</v>
      </c>
      <c r="K563" s="599" t="s">
        <v>878</v>
      </c>
      <c r="L563" s="598" t="s">
        <v>879</v>
      </c>
      <c r="M563" s="599" t="s">
        <v>310</v>
      </c>
      <c r="N563" s="544">
        <v>44592</v>
      </c>
      <c r="O563" s="544" t="s">
        <v>408</v>
      </c>
      <c r="P563" s="268">
        <f t="shared" si="33"/>
        <v>1</v>
      </c>
      <c r="Q563" s="268">
        <f t="shared" si="34"/>
        <v>1</v>
      </c>
      <c r="R563" s="643" t="str">
        <f t="shared" si="35"/>
        <v>Gastos_custeados_por_captação</v>
      </c>
      <c r="S563" s="605" t="s">
        <v>310</v>
      </c>
      <c r="T563" s="605" t="s">
        <v>310</v>
      </c>
      <c r="U563" s="623"/>
      <c r="V563" s="623"/>
      <c r="W563" s="623"/>
    </row>
    <row r="564" spans="1:23" ht="72" x14ac:dyDescent="0.2">
      <c r="A564" s="636">
        <f t="shared" si="32"/>
        <v>561</v>
      </c>
      <c r="B564" s="559">
        <v>44592</v>
      </c>
      <c r="C564" s="563">
        <v>44562</v>
      </c>
      <c r="D564" s="545" t="s">
        <v>468</v>
      </c>
      <c r="E564" s="545" t="s">
        <v>468</v>
      </c>
      <c r="F564" s="597">
        <v>5000</v>
      </c>
      <c r="G564" s="558" t="s">
        <v>2703</v>
      </c>
      <c r="H564" s="545" t="s">
        <v>468</v>
      </c>
      <c r="I564" s="598" t="s">
        <v>2702</v>
      </c>
      <c r="J564" s="599" t="s">
        <v>877</v>
      </c>
      <c r="K564" s="599" t="s">
        <v>878</v>
      </c>
      <c r="L564" s="598" t="s">
        <v>879</v>
      </c>
      <c r="M564" s="599" t="s">
        <v>310</v>
      </c>
      <c r="N564" s="544">
        <v>44592</v>
      </c>
      <c r="O564" s="544" t="s">
        <v>402</v>
      </c>
      <c r="P564" s="268">
        <f t="shared" si="33"/>
        <v>1</v>
      </c>
      <c r="Q564" s="268">
        <f t="shared" si="34"/>
        <v>1</v>
      </c>
      <c r="R564" s="643" t="str">
        <f t="shared" si="35"/>
        <v>Gastos_custeados_por_captação</v>
      </c>
      <c r="S564" s="605" t="s">
        <v>310</v>
      </c>
      <c r="T564" s="605" t="s">
        <v>310</v>
      </c>
      <c r="U564" s="623"/>
      <c r="V564" s="623"/>
      <c r="W564" s="623"/>
    </row>
    <row r="565" spans="1:23" ht="72" x14ac:dyDescent="0.2">
      <c r="A565" s="636">
        <f t="shared" si="32"/>
        <v>562</v>
      </c>
      <c r="B565" s="559">
        <v>44592</v>
      </c>
      <c r="C565" s="563">
        <v>44562</v>
      </c>
      <c r="D565" s="545" t="s">
        <v>468</v>
      </c>
      <c r="E565" s="545" t="s">
        <v>468</v>
      </c>
      <c r="F565" s="597">
        <v>4350</v>
      </c>
      <c r="G565" s="558" t="s">
        <v>2703</v>
      </c>
      <c r="H565" s="545" t="s">
        <v>468</v>
      </c>
      <c r="I565" s="598" t="s">
        <v>2702</v>
      </c>
      <c r="J565" s="599" t="s">
        <v>877</v>
      </c>
      <c r="K565" s="599" t="s">
        <v>878</v>
      </c>
      <c r="L565" s="598" t="s">
        <v>879</v>
      </c>
      <c r="M565" s="599" t="s">
        <v>310</v>
      </c>
      <c r="N565" s="544">
        <v>44592</v>
      </c>
      <c r="O565" s="544" t="s">
        <v>402</v>
      </c>
      <c r="P565" s="268">
        <f t="shared" si="33"/>
        <v>1</v>
      </c>
      <c r="Q565" s="268">
        <f t="shared" si="34"/>
        <v>1</v>
      </c>
      <c r="R565" s="643" t="str">
        <f t="shared" si="35"/>
        <v>Gastos_custeados_por_captação</v>
      </c>
      <c r="S565" s="605" t="s">
        <v>310</v>
      </c>
      <c r="T565" s="605" t="s">
        <v>310</v>
      </c>
      <c r="U565" s="623"/>
      <c r="V565" s="623"/>
      <c r="W565" s="623"/>
    </row>
    <row r="566" spans="1:23" ht="72" x14ac:dyDescent="0.2">
      <c r="A566" s="636">
        <f t="shared" si="32"/>
        <v>563</v>
      </c>
      <c r="B566" s="559">
        <v>44592</v>
      </c>
      <c r="C566" s="563">
        <v>44562</v>
      </c>
      <c r="D566" s="545" t="s">
        <v>468</v>
      </c>
      <c r="E566" s="545" t="s">
        <v>468</v>
      </c>
      <c r="F566" s="597">
        <v>4500</v>
      </c>
      <c r="G566" s="558" t="s">
        <v>2703</v>
      </c>
      <c r="H566" s="545" t="s">
        <v>468</v>
      </c>
      <c r="I566" s="598" t="s">
        <v>2702</v>
      </c>
      <c r="J566" s="599" t="s">
        <v>877</v>
      </c>
      <c r="K566" s="599" t="s">
        <v>878</v>
      </c>
      <c r="L566" s="598" t="s">
        <v>879</v>
      </c>
      <c r="M566" s="599" t="s">
        <v>310</v>
      </c>
      <c r="N566" s="544">
        <v>44592</v>
      </c>
      <c r="O566" s="544" t="s">
        <v>402</v>
      </c>
      <c r="P566" s="268">
        <f t="shared" si="33"/>
        <v>1</v>
      </c>
      <c r="Q566" s="268">
        <f t="shared" si="34"/>
        <v>1</v>
      </c>
      <c r="R566" s="643" t="str">
        <f t="shared" si="35"/>
        <v>Gastos_custeados_por_captação</v>
      </c>
      <c r="S566" s="605" t="s">
        <v>310</v>
      </c>
      <c r="T566" s="605" t="s">
        <v>310</v>
      </c>
      <c r="U566" s="623"/>
      <c r="V566" s="623"/>
      <c r="W566" s="623"/>
    </row>
    <row r="567" spans="1:23" ht="60" x14ac:dyDescent="0.2">
      <c r="A567" s="636">
        <f t="shared" si="32"/>
        <v>564</v>
      </c>
      <c r="B567" s="559">
        <v>44592</v>
      </c>
      <c r="C567" s="563">
        <v>44562</v>
      </c>
      <c r="D567" s="545" t="s">
        <v>468</v>
      </c>
      <c r="E567" s="545" t="s">
        <v>468</v>
      </c>
      <c r="F567" s="597">
        <v>6000</v>
      </c>
      <c r="G567" s="558" t="s">
        <v>2992</v>
      </c>
      <c r="H567" s="545" t="s">
        <v>468</v>
      </c>
      <c r="I567" s="598" t="s">
        <v>2702</v>
      </c>
      <c r="J567" s="599" t="s">
        <v>877</v>
      </c>
      <c r="K567" s="599" t="s">
        <v>878</v>
      </c>
      <c r="L567" s="598" t="s">
        <v>879</v>
      </c>
      <c r="M567" s="599" t="s">
        <v>310</v>
      </c>
      <c r="N567" s="544">
        <v>44592</v>
      </c>
      <c r="O567" s="544" t="s">
        <v>404</v>
      </c>
      <c r="P567" s="268">
        <f t="shared" si="33"/>
        <v>1</v>
      </c>
      <c r="Q567" s="268">
        <f t="shared" si="34"/>
        <v>1</v>
      </c>
      <c r="R567" s="643" t="str">
        <f t="shared" si="35"/>
        <v>Gastos_custeados_por_captação</v>
      </c>
      <c r="S567" s="605" t="s">
        <v>310</v>
      </c>
      <c r="T567" s="605" t="s">
        <v>310</v>
      </c>
      <c r="U567" s="623"/>
      <c r="V567" s="623"/>
      <c r="W567" s="623"/>
    </row>
    <row r="568" spans="1:23" ht="60" x14ac:dyDescent="0.2">
      <c r="A568" s="636">
        <f t="shared" si="32"/>
        <v>565</v>
      </c>
      <c r="B568" s="559">
        <v>44592</v>
      </c>
      <c r="C568" s="563">
        <v>44562</v>
      </c>
      <c r="D568" s="545" t="s">
        <v>468</v>
      </c>
      <c r="E568" s="545" t="s">
        <v>468</v>
      </c>
      <c r="F568" s="597">
        <v>6000</v>
      </c>
      <c r="G568" s="558" t="s">
        <v>2993</v>
      </c>
      <c r="H568" s="545" t="s">
        <v>468</v>
      </c>
      <c r="I568" s="598" t="s">
        <v>2702</v>
      </c>
      <c r="J568" s="599" t="s">
        <v>877</v>
      </c>
      <c r="K568" s="599" t="s">
        <v>878</v>
      </c>
      <c r="L568" s="598" t="s">
        <v>879</v>
      </c>
      <c r="M568" s="599" t="s">
        <v>310</v>
      </c>
      <c r="N568" s="544">
        <v>44592</v>
      </c>
      <c r="O568" s="544" t="s">
        <v>404</v>
      </c>
      <c r="P568" s="268">
        <f t="shared" si="33"/>
        <v>1</v>
      </c>
      <c r="Q568" s="268">
        <f t="shared" si="34"/>
        <v>1</v>
      </c>
      <c r="R568" s="643" t="str">
        <f t="shared" si="35"/>
        <v>Gastos_custeados_por_captação</v>
      </c>
      <c r="S568" s="605" t="s">
        <v>310</v>
      </c>
      <c r="T568" s="605" t="s">
        <v>310</v>
      </c>
      <c r="U568" s="623"/>
      <c r="V568" s="623"/>
      <c r="W568" s="623"/>
    </row>
    <row r="569" spans="1:23" ht="72" x14ac:dyDescent="0.2">
      <c r="A569" s="636">
        <f t="shared" si="32"/>
        <v>566</v>
      </c>
      <c r="B569" s="559">
        <v>44592</v>
      </c>
      <c r="C569" s="555">
        <v>44562</v>
      </c>
      <c r="D569" s="545" t="s">
        <v>271</v>
      </c>
      <c r="E569" s="545" t="s">
        <v>297</v>
      </c>
      <c r="F569" s="556">
        <v>241.92</v>
      </c>
      <c r="G569" s="569" t="s">
        <v>475</v>
      </c>
      <c r="H569" s="545" t="s">
        <v>309</v>
      </c>
      <c r="I569" s="612" t="s">
        <v>1633</v>
      </c>
      <c r="J569" s="566" t="s">
        <v>1096</v>
      </c>
      <c r="K569" s="545" t="s">
        <v>893</v>
      </c>
      <c r="L569" s="545" t="s">
        <v>888</v>
      </c>
      <c r="M569" s="545">
        <v>33139</v>
      </c>
      <c r="N569" s="544">
        <v>44564</v>
      </c>
      <c r="O569" s="544" t="s">
        <v>400</v>
      </c>
      <c r="P569" s="268">
        <f t="shared" si="33"/>
        <v>1</v>
      </c>
      <c r="Q569" s="268">
        <f t="shared" si="34"/>
        <v>1</v>
      </c>
      <c r="R569" s="643" t="str">
        <f t="shared" si="35"/>
        <v>Gastos_Gerais</v>
      </c>
      <c r="S569" s="605" t="s">
        <v>1081</v>
      </c>
      <c r="T569" s="605">
        <v>1672</v>
      </c>
      <c r="U569" s="623"/>
      <c r="V569" s="623"/>
      <c r="W569" s="623"/>
    </row>
    <row r="570" spans="1:23" ht="48" x14ac:dyDescent="0.2">
      <c r="A570" s="636">
        <f t="shared" si="32"/>
        <v>567</v>
      </c>
      <c r="B570" s="559">
        <v>44593</v>
      </c>
      <c r="C570" s="555">
        <v>44562</v>
      </c>
      <c r="D570" s="545" t="s">
        <v>182</v>
      </c>
      <c r="E570" s="545" t="s">
        <v>179</v>
      </c>
      <c r="F570" s="556">
        <v>-15.81</v>
      </c>
      <c r="G570" s="558" t="s">
        <v>1645</v>
      </c>
      <c r="H570" s="545" t="s">
        <v>310</v>
      </c>
      <c r="I570" s="612" t="s">
        <v>876</v>
      </c>
      <c r="J570" s="545" t="s">
        <v>877</v>
      </c>
      <c r="K570" s="545" t="s">
        <v>878</v>
      </c>
      <c r="L570" s="545" t="s">
        <v>879</v>
      </c>
      <c r="M570" s="545" t="s">
        <v>310</v>
      </c>
      <c r="N570" s="544">
        <v>44593</v>
      </c>
      <c r="O570" s="544" t="s">
        <v>400</v>
      </c>
      <c r="P570" s="268">
        <f t="shared" si="33"/>
        <v>2</v>
      </c>
      <c r="Q570" s="268">
        <f t="shared" si="34"/>
        <v>1</v>
      </c>
      <c r="R570" s="643" t="str">
        <f t="shared" si="35"/>
        <v>Gastos_com_Pessoal</v>
      </c>
      <c r="S570" s="605" t="s">
        <v>310</v>
      </c>
      <c r="T570" s="605" t="s">
        <v>310</v>
      </c>
      <c r="U570" s="623"/>
      <c r="V570" s="623"/>
      <c r="W570" s="623"/>
    </row>
    <row r="571" spans="1:23" ht="48" x14ac:dyDescent="0.2">
      <c r="A571" s="636">
        <f t="shared" si="32"/>
        <v>568</v>
      </c>
      <c r="B571" s="559">
        <v>44593</v>
      </c>
      <c r="C571" s="555">
        <v>44562</v>
      </c>
      <c r="D571" s="545" t="s">
        <v>182</v>
      </c>
      <c r="E571" s="545" t="s">
        <v>8</v>
      </c>
      <c r="F571" s="556">
        <v>-23.2</v>
      </c>
      <c r="G571" s="558" t="s">
        <v>1641</v>
      </c>
      <c r="H571" s="545" t="s">
        <v>310</v>
      </c>
      <c r="I571" s="612" t="s">
        <v>876</v>
      </c>
      <c r="J571" s="545" t="s">
        <v>877</v>
      </c>
      <c r="K571" s="545" t="s">
        <v>878</v>
      </c>
      <c r="L571" s="545" t="s">
        <v>879</v>
      </c>
      <c r="M571" s="545" t="s">
        <v>310</v>
      </c>
      <c r="N571" s="544">
        <v>44593</v>
      </c>
      <c r="O571" s="544" t="s">
        <v>400</v>
      </c>
      <c r="P571" s="268">
        <f t="shared" si="33"/>
        <v>2</v>
      </c>
      <c r="Q571" s="268">
        <f t="shared" si="34"/>
        <v>1</v>
      </c>
      <c r="R571" s="643" t="str">
        <f t="shared" si="35"/>
        <v>Gastos_com_Pessoal</v>
      </c>
      <c r="S571" s="605" t="s">
        <v>310</v>
      </c>
      <c r="T571" s="605" t="s">
        <v>310</v>
      </c>
      <c r="U571" s="623"/>
      <c r="V571" s="623"/>
      <c r="W571" s="623"/>
    </row>
    <row r="572" spans="1:23" ht="48" x14ac:dyDescent="0.2">
      <c r="A572" s="636">
        <f t="shared" si="32"/>
        <v>569</v>
      </c>
      <c r="B572" s="559">
        <v>44593</v>
      </c>
      <c r="C572" s="555">
        <v>44562</v>
      </c>
      <c r="D572" s="545" t="s">
        <v>182</v>
      </c>
      <c r="E572" s="545" t="s">
        <v>8</v>
      </c>
      <c r="F572" s="556">
        <v>-23.2</v>
      </c>
      <c r="G572" s="558" t="s">
        <v>1641</v>
      </c>
      <c r="H572" s="545" t="s">
        <v>310</v>
      </c>
      <c r="I572" s="612" t="s">
        <v>876</v>
      </c>
      <c r="J572" s="545" t="s">
        <v>877</v>
      </c>
      <c r="K572" s="545" t="s">
        <v>878</v>
      </c>
      <c r="L572" s="545" t="s">
        <v>879</v>
      </c>
      <c r="M572" s="545" t="s">
        <v>310</v>
      </c>
      <c r="N572" s="544">
        <v>44593</v>
      </c>
      <c r="O572" s="544" t="s">
        <v>400</v>
      </c>
      <c r="P572" s="268">
        <f t="shared" si="33"/>
        <v>2</v>
      </c>
      <c r="Q572" s="268">
        <f t="shared" si="34"/>
        <v>1</v>
      </c>
      <c r="R572" s="643" t="str">
        <f t="shared" si="35"/>
        <v>Gastos_com_Pessoal</v>
      </c>
      <c r="S572" s="605" t="s">
        <v>310</v>
      </c>
      <c r="T572" s="605" t="s">
        <v>310</v>
      </c>
      <c r="U572" s="623"/>
      <c r="V572" s="623"/>
      <c r="W572" s="623"/>
    </row>
    <row r="573" spans="1:23" ht="48" x14ac:dyDescent="0.2">
      <c r="A573" s="636">
        <f t="shared" si="32"/>
        <v>570</v>
      </c>
      <c r="B573" s="559">
        <v>44593</v>
      </c>
      <c r="C573" s="555">
        <v>44562</v>
      </c>
      <c r="D573" s="545" t="s">
        <v>182</v>
      </c>
      <c r="E573" s="545" t="s">
        <v>179</v>
      </c>
      <c r="F573" s="556">
        <v>-110.65</v>
      </c>
      <c r="G573" s="558" t="s">
        <v>1646</v>
      </c>
      <c r="H573" s="545" t="s">
        <v>310</v>
      </c>
      <c r="I573" s="612" t="s">
        <v>876</v>
      </c>
      <c r="J573" s="545" t="s">
        <v>877</v>
      </c>
      <c r="K573" s="545" t="s">
        <v>878</v>
      </c>
      <c r="L573" s="545" t="s">
        <v>879</v>
      </c>
      <c r="M573" s="545" t="s">
        <v>310</v>
      </c>
      <c r="N573" s="544">
        <v>44593</v>
      </c>
      <c r="O573" s="544" t="s">
        <v>400</v>
      </c>
      <c r="P573" s="268">
        <f t="shared" si="33"/>
        <v>2</v>
      </c>
      <c r="Q573" s="268">
        <f t="shared" si="34"/>
        <v>1</v>
      </c>
      <c r="R573" s="643" t="str">
        <f t="shared" si="35"/>
        <v>Gastos_com_Pessoal</v>
      </c>
      <c r="S573" s="605" t="s">
        <v>310</v>
      </c>
      <c r="T573" s="605" t="s">
        <v>310</v>
      </c>
      <c r="U573" s="623"/>
      <c r="V573" s="623"/>
      <c r="W573" s="623"/>
    </row>
    <row r="574" spans="1:23" ht="48" x14ac:dyDescent="0.2">
      <c r="A574" s="636">
        <f t="shared" si="32"/>
        <v>571</v>
      </c>
      <c r="B574" s="559">
        <v>44593</v>
      </c>
      <c r="C574" s="555">
        <v>44562</v>
      </c>
      <c r="D574" s="545" t="s">
        <v>182</v>
      </c>
      <c r="E574" s="545" t="s">
        <v>8</v>
      </c>
      <c r="F574" s="556">
        <v>-139.19999999999999</v>
      </c>
      <c r="G574" s="558" t="s">
        <v>1642</v>
      </c>
      <c r="H574" s="545" t="s">
        <v>310</v>
      </c>
      <c r="I574" s="612" t="s">
        <v>876</v>
      </c>
      <c r="J574" s="545" t="s">
        <v>877</v>
      </c>
      <c r="K574" s="545" t="s">
        <v>878</v>
      </c>
      <c r="L574" s="545" t="s">
        <v>879</v>
      </c>
      <c r="M574" s="545" t="s">
        <v>310</v>
      </c>
      <c r="N574" s="544">
        <v>44593</v>
      </c>
      <c r="O574" s="544" t="s">
        <v>400</v>
      </c>
      <c r="P574" s="268">
        <f t="shared" si="33"/>
        <v>2</v>
      </c>
      <c r="Q574" s="268">
        <f t="shared" si="34"/>
        <v>1</v>
      </c>
      <c r="R574" s="643" t="str">
        <f t="shared" si="35"/>
        <v>Gastos_com_Pessoal</v>
      </c>
      <c r="S574" s="605" t="s">
        <v>310</v>
      </c>
      <c r="T574" s="605" t="s">
        <v>310</v>
      </c>
      <c r="U574" s="623"/>
      <c r="V574" s="623"/>
      <c r="W574" s="623"/>
    </row>
    <row r="575" spans="1:23" ht="60" x14ac:dyDescent="0.2">
      <c r="A575" s="636">
        <f t="shared" si="32"/>
        <v>572</v>
      </c>
      <c r="B575" s="559">
        <v>44593</v>
      </c>
      <c r="C575" s="563">
        <v>44378</v>
      </c>
      <c r="D575" s="545" t="s">
        <v>468</v>
      </c>
      <c r="E575" s="545" t="s">
        <v>468</v>
      </c>
      <c r="F575" s="556">
        <v>3104</v>
      </c>
      <c r="G575" s="558" t="s">
        <v>2806</v>
      </c>
      <c r="H575" s="545" t="s">
        <v>468</v>
      </c>
      <c r="I575" s="612" t="s">
        <v>2807</v>
      </c>
      <c r="J575" s="545" t="s">
        <v>2808</v>
      </c>
      <c r="K575" s="545" t="s">
        <v>911</v>
      </c>
      <c r="L575" s="545" t="s">
        <v>888</v>
      </c>
      <c r="M575" s="659">
        <v>26</v>
      </c>
      <c r="N575" s="544">
        <v>44593</v>
      </c>
      <c r="O575" s="544" t="s">
        <v>401</v>
      </c>
      <c r="P575" s="268">
        <f t="shared" si="33"/>
        <v>2</v>
      </c>
      <c r="Q575" s="268">
        <f t="shared" si="34"/>
        <v>-5</v>
      </c>
      <c r="R575" s="643" t="str">
        <f t="shared" si="35"/>
        <v>Gastos_custeados_por_captação</v>
      </c>
      <c r="S575" s="605" t="s">
        <v>1079</v>
      </c>
      <c r="T575" s="605">
        <v>1764</v>
      </c>
      <c r="U575" s="623"/>
      <c r="V575" s="623"/>
      <c r="W575" s="623"/>
    </row>
    <row r="576" spans="1:23" ht="72" x14ac:dyDescent="0.2">
      <c r="A576" s="636">
        <f t="shared" si="32"/>
        <v>573</v>
      </c>
      <c r="B576" s="559">
        <v>44593</v>
      </c>
      <c r="C576" s="563">
        <v>44531</v>
      </c>
      <c r="D576" s="545" t="s">
        <v>468</v>
      </c>
      <c r="E576" s="545" t="s">
        <v>468</v>
      </c>
      <c r="F576" s="556">
        <v>19786.2</v>
      </c>
      <c r="G576" s="558" t="s">
        <v>692</v>
      </c>
      <c r="H576" s="545" t="s">
        <v>468</v>
      </c>
      <c r="I576" s="612" t="s">
        <v>3148</v>
      </c>
      <c r="J576" s="545" t="s">
        <v>1188</v>
      </c>
      <c r="K576" s="545" t="s">
        <v>911</v>
      </c>
      <c r="L576" s="545" t="s">
        <v>888</v>
      </c>
      <c r="M576" s="659">
        <v>35</v>
      </c>
      <c r="N576" s="544">
        <v>44588</v>
      </c>
      <c r="O576" s="544" t="s">
        <v>407</v>
      </c>
      <c r="P576" s="268">
        <f t="shared" si="33"/>
        <v>2</v>
      </c>
      <c r="Q576" s="268">
        <f t="shared" si="34"/>
        <v>0</v>
      </c>
      <c r="R576" s="643" t="str">
        <f t="shared" si="35"/>
        <v>Gastos_custeados_por_captação</v>
      </c>
      <c r="S576" s="605" t="s">
        <v>1079</v>
      </c>
      <c r="T576" s="605">
        <v>2522</v>
      </c>
      <c r="U576" s="623"/>
      <c r="V576" s="623"/>
      <c r="W576" s="623"/>
    </row>
    <row r="577" spans="1:23" ht="24" x14ac:dyDescent="0.2">
      <c r="A577" s="636">
        <f t="shared" si="32"/>
        <v>574</v>
      </c>
      <c r="B577" s="559">
        <v>44593</v>
      </c>
      <c r="C577" s="563">
        <v>44562</v>
      </c>
      <c r="D577" s="545" t="s">
        <v>271</v>
      </c>
      <c r="E577" s="545" t="s">
        <v>297</v>
      </c>
      <c r="F577" s="556">
        <v>105</v>
      </c>
      <c r="G577" s="558" t="s">
        <v>1353</v>
      </c>
      <c r="H577" s="545" t="s">
        <v>767</v>
      </c>
      <c r="I577" s="612" t="s">
        <v>1647</v>
      </c>
      <c r="J577" s="545" t="s">
        <v>1354</v>
      </c>
      <c r="K577" s="548" t="s">
        <v>1648</v>
      </c>
      <c r="L577" s="545" t="s">
        <v>888</v>
      </c>
      <c r="M577" s="659">
        <v>15831</v>
      </c>
      <c r="N577" s="544">
        <v>44586</v>
      </c>
      <c r="O577" s="544" t="s">
        <v>400</v>
      </c>
      <c r="P577" s="268">
        <f t="shared" si="33"/>
        <v>2</v>
      </c>
      <c r="Q577" s="268">
        <f t="shared" si="34"/>
        <v>1</v>
      </c>
      <c r="R577" s="643" t="str">
        <f t="shared" si="35"/>
        <v>Gastos_Gerais</v>
      </c>
      <c r="S577" s="605" t="s">
        <v>1411</v>
      </c>
      <c r="T577" s="605">
        <v>2825</v>
      </c>
      <c r="U577" s="623"/>
      <c r="V577" s="623"/>
      <c r="W577" s="623"/>
    </row>
    <row r="578" spans="1:23" ht="24" x14ac:dyDescent="0.2">
      <c r="A578" s="636">
        <f t="shared" si="32"/>
        <v>575</v>
      </c>
      <c r="B578" s="559">
        <v>44593</v>
      </c>
      <c r="C578" s="555">
        <v>44562</v>
      </c>
      <c r="D578" s="545" t="s">
        <v>182</v>
      </c>
      <c r="E578" s="545" t="s">
        <v>179</v>
      </c>
      <c r="F578" s="556">
        <v>570.94000000000005</v>
      </c>
      <c r="G578" s="569" t="s">
        <v>2112</v>
      </c>
      <c r="H578" s="545" t="s">
        <v>310</v>
      </c>
      <c r="I578" s="613" t="s">
        <v>790</v>
      </c>
      <c r="J578" s="545" t="s">
        <v>900</v>
      </c>
      <c r="K578" s="545" t="s">
        <v>893</v>
      </c>
      <c r="L578" s="545" t="s">
        <v>888</v>
      </c>
      <c r="M578" s="545" t="s">
        <v>1651</v>
      </c>
      <c r="N578" s="544">
        <v>44579</v>
      </c>
      <c r="O578" s="544" t="s">
        <v>400</v>
      </c>
      <c r="P578" s="268">
        <f t="shared" si="33"/>
        <v>2</v>
      </c>
      <c r="Q578" s="268">
        <f t="shared" si="34"/>
        <v>1</v>
      </c>
      <c r="R578" s="643" t="str">
        <f t="shared" si="35"/>
        <v>Gastos_com_Pessoal</v>
      </c>
      <c r="S578" s="605" t="s">
        <v>310</v>
      </c>
      <c r="T578" s="605" t="s">
        <v>310</v>
      </c>
      <c r="U578" s="623"/>
      <c r="V578" s="623"/>
      <c r="W578" s="623"/>
    </row>
    <row r="579" spans="1:23" ht="24" x14ac:dyDescent="0.2">
      <c r="A579" s="636">
        <f t="shared" ref="A579:A641" si="36">IF(B579="","",ROW()-ROW($A$3))</f>
        <v>576</v>
      </c>
      <c r="B579" s="559">
        <v>44593</v>
      </c>
      <c r="C579" s="565">
        <v>44562</v>
      </c>
      <c r="D579" s="545" t="s">
        <v>182</v>
      </c>
      <c r="E579" s="545" t="s">
        <v>179</v>
      </c>
      <c r="F579" s="556">
        <v>394.65</v>
      </c>
      <c r="G579" s="569" t="s">
        <v>1649</v>
      </c>
      <c r="H579" s="545" t="s">
        <v>310</v>
      </c>
      <c r="I579" s="613" t="s">
        <v>790</v>
      </c>
      <c r="J579" s="545" t="s">
        <v>900</v>
      </c>
      <c r="K579" s="545" t="s">
        <v>893</v>
      </c>
      <c r="L579" s="545" t="s">
        <v>888</v>
      </c>
      <c r="M579" s="545" t="s">
        <v>1650</v>
      </c>
      <c r="N579" s="544">
        <v>44579</v>
      </c>
      <c r="O579" s="544" t="s">
        <v>400</v>
      </c>
      <c r="P579" s="268">
        <f t="shared" ref="P579:P640" si="37">IF(B579=0,0,IF(YEAR(B579)=$Q$1,MONTH(B579)-$P$1+1,(YEAR(B579)-$Q$1)*12-$P$1+1+MONTH(B579)))</f>
        <v>2</v>
      </c>
      <c r="Q579" s="268">
        <f t="shared" ref="Q579:Q640" si="38">IF(C579=0,0,IF(YEAR(C579)=$Q$1,MONTH(C579)-$P$1+1,(YEAR(C579)-$Q$1)*12-$P$1+1+MONTH(C579)))</f>
        <v>1</v>
      </c>
      <c r="R579" s="643" t="str">
        <f t="shared" ref="R579:R640" si="39">SUBSTITUTE(D579," ","_")</f>
        <v>Gastos_com_Pessoal</v>
      </c>
      <c r="S579" s="605" t="s">
        <v>310</v>
      </c>
      <c r="T579" s="605" t="s">
        <v>310</v>
      </c>
      <c r="U579" s="623"/>
      <c r="V579" s="623"/>
      <c r="W579" s="623"/>
    </row>
    <row r="580" spans="1:23" ht="24" x14ac:dyDescent="0.2">
      <c r="A580" s="636">
        <f t="shared" si="36"/>
        <v>577</v>
      </c>
      <c r="B580" s="559">
        <v>44593</v>
      </c>
      <c r="C580" s="555">
        <v>44562</v>
      </c>
      <c r="D580" s="545" t="s">
        <v>182</v>
      </c>
      <c r="E580" s="545" t="s">
        <v>8</v>
      </c>
      <c r="F580" s="556">
        <v>1554.39</v>
      </c>
      <c r="G580" s="569" t="s">
        <v>507</v>
      </c>
      <c r="H580" s="545" t="s">
        <v>310</v>
      </c>
      <c r="I580" s="613" t="s">
        <v>789</v>
      </c>
      <c r="J580" s="545" t="s">
        <v>877</v>
      </c>
      <c r="K580" s="545" t="s">
        <v>893</v>
      </c>
      <c r="L580" s="545" t="s">
        <v>907</v>
      </c>
      <c r="M580" s="659">
        <v>8134322</v>
      </c>
      <c r="N580" s="544">
        <v>44578</v>
      </c>
      <c r="O580" s="544" t="s">
        <v>400</v>
      </c>
      <c r="P580" s="268">
        <f t="shared" si="37"/>
        <v>2</v>
      </c>
      <c r="Q580" s="268">
        <f t="shared" si="38"/>
        <v>1</v>
      </c>
      <c r="R580" s="643" t="str">
        <f t="shared" si="39"/>
        <v>Gastos_com_Pessoal</v>
      </c>
      <c r="S580" s="605" t="s">
        <v>310</v>
      </c>
      <c r="T580" s="605" t="s">
        <v>310</v>
      </c>
      <c r="U580" s="623"/>
      <c r="V580" s="623"/>
      <c r="W580" s="623"/>
    </row>
    <row r="581" spans="1:23" ht="60" x14ac:dyDescent="0.2">
      <c r="A581" s="636">
        <f t="shared" si="36"/>
        <v>578</v>
      </c>
      <c r="B581" s="559">
        <v>44593</v>
      </c>
      <c r="C581" s="563">
        <v>44562</v>
      </c>
      <c r="D581" s="545" t="s">
        <v>468</v>
      </c>
      <c r="E581" s="545" t="s">
        <v>468</v>
      </c>
      <c r="F581" s="556">
        <v>989.2</v>
      </c>
      <c r="G581" s="558" t="s">
        <v>683</v>
      </c>
      <c r="H581" s="545" t="s">
        <v>468</v>
      </c>
      <c r="I581" s="612" t="s">
        <v>2996</v>
      </c>
      <c r="J581" s="545" t="s">
        <v>897</v>
      </c>
      <c r="K581" s="545" t="s">
        <v>911</v>
      </c>
      <c r="L581" s="545" t="s">
        <v>888</v>
      </c>
      <c r="M581" s="659">
        <v>299740</v>
      </c>
      <c r="N581" s="544">
        <v>44565</v>
      </c>
      <c r="O581" s="544" t="s">
        <v>404</v>
      </c>
      <c r="P581" s="268">
        <f t="shared" si="37"/>
        <v>2</v>
      </c>
      <c r="Q581" s="268">
        <f t="shared" si="38"/>
        <v>1</v>
      </c>
      <c r="R581" s="643" t="str">
        <f t="shared" si="39"/>
        <v>Gastos_custeados_por_captação</v>
      </c>
      <c r="S581" s="605" t="s">
        <v>1411</v>
      </c>
      <c r="T581" s="605">
        <v>2742</v>
      </c>
      <c r="U581" s="623"/>
      <c r="V581" s="623"/>
      <c r="W581" s="623"/>
    </row>
    <row r="582" spans="1:23" ht="72" x14ac:dyDescent="0.2">
      <c r="A582" s="636">
        <f t="shared" si="36"/>
        <v>579</v>
      </c>
      <c r="B582" s="559">
        <v>44593</v>
      </c>
      <c r="C582" s="563">
        <v>44531</v>
      </c>
      <c r="D582" s="545" t="s">
        <v>468</v>
      </c>
      <c r="E582" s="545" t="s">
        <v>468</v>
      </c>
      <c r="F582" s="556">
        <v>1549.09</v>
      </c>
      <c r="G582" s="558" t="s">
        <v>697</v>
      </c>
      <c r="H582" s="545" t="s">
        <v>468</v>
      </c>
      <c r="I582" s="612" t="s">
        <v>3149</v>
      </c>
      <c r="J582" s="545" t="s">
        <v>1204</v>
      </c>
      <c r="K582" s="545" t="s">
        <v>911</v>
      </c>
      <c r="L582" s="545" t="s">
        <v>888</v>
      </c>
      <c r="M582" s="545" t="s">
        <v>1577</v>
      </c>
      <c r="N582" s="544">
        <v>44565</v>
      </c>
      <c r="O582" s="544" t="s">
        <v>407</v>
      </c>
      <c r="P582" s="268">
        <f t="shared" si="37"/>
        <v>2</v>
      </c>
      <c r="Q582" s="268">
        <f t="shared" si="38"/>
        <v>0</v>
      </c>
      <c r="R582" s="643" t="str">
        <f t="shared" si="39"/>
        <v>Gastos_custeados_por_captação</v>
      </c>
      <c r="S582" s="605" t="s">
        <v>1079</v>
      </c>
      <c r="T582" s="605">
        <v>2637</v>
      </c>
      <c r="U582" s="623"/>
      <c r="V582" s="623"/>
      <c r="W582" s="623"/>
    </row>
    <row r="583" spans="1:23" ht="72" x14ac:dyDescent="0.2">
      <c r="A583" s="636">
        <f t="shared" si="36"/>
        <v>580</v>
      </c>
      <c r="B583" s="559">
        <v>44594</v>
      </c>
      <c r="C583" s="563">
        <v>44531</v>
      </c>
      <c r="D583" s="545" t="s">
        <v>468</v>
      </c>
      <c r="E583" s="545" t="s">
        <v>468</v>
      </c>
      <c r="F583" s="556">
        <v>1300</v>
      </c>
      <c r="G583" s="558" t="s">
        <v>3150</v>
      </c>
      <c r="H583" s="545" t="s">
        <v>468</v>
      </c>
      <c r="I583" s="612" t="s">
        <v>2702</v>
      </c>
      <c r="J583" s="545" t="s">
        <v>877</v>
      </c>
      <c r="K583" s="545" t="s">
        <v>878</v>
      </c>
      <c r="L583" s="545" t="s">
        <v>879</v>
      </c>
      <c r="M583" s="545" t="s">
        <v>310</v>
      </c>
      <c r="N583" s="544">
        <v>44595</v>
      </c>
      <c r="O583" s="544" t="s">
        <v>407</v>
      </c>
      <c r="P583" s="268">
        <f t="shared" si="37"/>
        <v>2</v>
      </c>
      <c r="Q583" s="268">
        <f t="shared" si="38"/>
        <v>0</v>
      </c>
      <c r="R583" s="643" t="str">
        <f t="shared" si="39"/>
        <v>Gastos_custeados_por_captação</v>
      </c>
      <c r="S583" s="605" t="s">
        <v>310</v>
      </c>
      <c r="T583" s="605" t="s">
        <v>310</v>
      </c>
      <c r="U583" s="623"/>
      <c r="V583" s="623"/>
      <c r="W583" s="623"/>
    </row>
    <row r="584" spans="1:23" ht="72" x14ac:dyDescent="0.2">
      <c r="A584" s="636">
        <f t="shared" si="36"/>
        <v>581</v>
      </c>
      <c r="B584" s="559">
        <v>44594</v>
      </c>
      <c r="C584" s="563">
        <v>44531</v>
      </c>
      <c r="D584" s="545" t="s">
        <v>468</v>
      </c>
      <c r="E584" s="545" t="s">
        <v>468</v>
      </c>
      <c r="F584" s="556">
        <v>2500</v>
      </c>
      <c r="G584" s="558" t="s">
        <v>698</v>
      </c>
      <c r="H584" s="545" t="s">
        <v>468</v>
      </c>
      <c r="I584" s="612" t="s">
        <v>3151</v>
      </c>
      <c r="J584" s="545" t="s">
        <v>1209</v>
      </c>
      <c r="K584" s="545" t="s">
        <v>911</v>
      </c>
      <c r="L584" s="545" t="s">
        <v>888</v>
      </c>
      <c r="M584" s="545" t="s">
        <v>929</v>
      </c>
      <c r="N584" s="544">
        <v>44586</v>
      </c>
      <c r="O584" s="544" t="s">
        <v>407</v>
      </c>
      <c r="P584" s="268">
        <f t="shared" si="37"/>
        <v>2</v>
      </c>
      <c r="Q584" s="268">
        <f t="shared" si="38"/>
        <v>0</v>
      </c>
      <c r="R584" s="643" t="str">
        <f t="shared" si="39"/>
        <v>Gastos_custeados_por_captação</v>
      </c>
      <c r="S584" s="605" t="s">
        <v>1079</v>
      </c>
      <c r="T584" s="605">
        <v>2591</v>
      </c>
      <c r="U584" s="623"/>
      <c r="V584" s="623"/>
      <c r="W584" s="623"/>
    </row>
    <row r="585" spans="1:23" ht="24" x14ac:dyDescent="0.2">
      <c r="A585" s="636">
        <f t="shared" si="36"/>
        <v>582</v>
      </c>
      <c r="B585" s="559">
        <v>44595</v>
      </c>
      <c r="C585" s="604">
        <v>44562</v>
      </c>
      <c r="D585" s="545" t="s">
        <v>182</v>
      </c>
      <c r="E585" s="545" t="s">
        <v>6</v>
      </c>
      <c r="F585" s="556">
        <v>2030.44</v>
      </c>
      <c r="G585" s="573" t="s">
        <v>1660</v>
      </c>
      <c r="H585" s="545" t="s">
        <v>310</v>
      </c>
      <c r="I585" s="598" t="s">
        <v>1600</v>
      </c>
      <c r="J585" s="549" t="s">
        <v>1601</v>
      </c>
      <c r="K585" s="549" t="s">
        <v>893</v>
      </c>
      <c r="L585" s="527" t="s">
        <v>888</v>
      </c>
      <c r="M585" s="545">
        <v>327200</v>
      </c>
      <c r="N585" s="544">
        <v>44601</v>
      </c>
      <c r="O585" s="544" t="s">
        <v>400</v>
      </c>
      <c r="P585" s="268">
        <f t="shared" si="37"/>
        <v>2</v>
      </c>
      <c r="Q585" s="268">
        <f t="shared" si="38"/>
        <v>1</v>
      </c>
      <c r="R585" s="643" t="str">
        <f t="shared" si="39"/>
        <v>Gastos_com_Pessoal</v>
      </c>
      <c r="S585" s="605" t="s">
        <v>310</v>
      </c>
      <c r="T585" s="605" t="s">
        <v>310</v>
      </c>
      <c r="U585" s="623"/>
      <c r="V585" s="623"/>
      <c r="W585" s="623"/>
    </row>
    <row r="586" spans="1:23" ht="24" x14ac:dyDescent="0.2">
      <c r="A586" s="636">
        <f t="shared" si="36"/>
        <v>583</v>
      </c>
      <c r="B586" s="559">
        <v>44595</v>
      </c>
      <c r="C586" s="604">
        <v>44562</v>
      </c>
      <c r="D586" s="545" t="s">
        <v>182</v>
      </c>
      <c r="E586" s="545" t="s">
        <v>6</v>
      </c>
      <c r="F586" s="556">
        <v>257.04000000000002</v>
      </c>
      <c r="G586" s="573" t="s">
        <v>1661</v>
      </c>
      <c r="H586" s="545" t="s">
        <v>310</v>
      </c>
      <c r="I586" s="526" t="s">
        <v>1600</v>
      </c>
      <c r="J586" s="549" t="s">
        <v>1601</v>
      </c>
      <c r="K586" s="549" t="s">
        <v>893</v>
      </c>
      <c r="L586" s="527" t="s">
        <v>888</v>
      </c>
      <c r="M586" s="545">
        <v>326714</v>
      </c>
      <c r="N586" s="544">
        <v>44600</v>
      </c>
      <c r="O586" s="544" t="s">
        <v>400</v>
      </c>
      <c r="P586" s="268">
        <f t="shared" si="37"/>
        <v>2</v>
      </c>
      <c r="Q586" s="268">
        <f t="shared" si="38"/>
        <v>1</v>
      </c>
      <c r="R586" s="643" t="str">
        <f t="shared" si="39"/>
        <v>Gastos_com_Pessoal</v>
      </c>
      <c r="S586" s="605" t="s">
        <v>310</v>
      </c>
      <c r="T586" s="605" t="s">
        <v>310</v>
      </c>
      <c r="U586" s="623"/>
      <c r="V586" s="623"/>
      <c r="W586" s="623"/>
    </row>
    <row r="587" spans="1:23" ht="72" x14ac:dyDescent="0.2">
      <c r="A587" s="636">
        <f t="shared" si="36"/>
        <v>584</v>
      </c>
      <c r="B587" s="559">
        <v>44595</v>
      </c>
      <c r="C587" s="563">
        <v>44562</v>
      </c>
      <c r="D587" s="545" t="s">
        <v>468</v>
      </c>
      <c r="E587" s="545" t="s">
        <v>468</v>
      </c>
      <c r="F587" s="556">
        <v>9686</v>
      </c>
      <c r="G587" s="558" t="s">
        <v>2810</v>
      </c>
      <c r="H587" s="545" t="s">
        <v>468</v>
      </c>
      <c r="I587" s="612" t="s">
        <v>2809</v>
      </c>
      <c r="J587" s="545" t="s">
        <v>2811</v>
      </c>
      <c r="K587" s="545" t="s">
        <v>911</v>
      </c>
      <c r="L587" s="545" t="s">
        <v>888</v>
      </c>
      <c r="M587" s="545" t="s">
        <v>2915</v>
      </c>
      <c r="N587" s="544">
        <v>44596</v>
      </c>
      <c r="O587" s="544" t="s">
        <v>402</v>
      </c>
      <c r="P587" s="268">
        <f t="shared" si="37"/>
        <v>2</v>
      </c>
      <c r="Q587" s="268">
        <f t="shared" si="38"/>
        <v>1</v>
      </c>
      <c r="R587" s="643" t="str">
        <f t="shared" si="39"/>
        <v>Gastos_custeados_por_captação</v>
      </c>
      <c r="S587" s="605" t="s">
        <v>1081</v>
      </c>
      <c r="T587" s="605">
        <v>2292</v>
      </c>
      <c r="U587" s="623"/>
      <c r="V587" s="623"/>
      <c r="W587" s="623"/>
    </row>
    <row r="588" spans="1:23" ht="72" x14ac:dyDescent="0.2">
      <c r="A588" s="636">
        <f t="shared" si="36"/>
        <v>585</v>
      </c>
      <c r="B588" s="559">
        <v>44595</v>
      </c>
      <c r="C588" s="555">
        <v>44562</v>
      </c>
      <c r="D588" s="545" t="s">
        <v>271</v>
      </c>
      <c r="E588" s="545" t="s">
        <v>90</v>
      </c>
      <c r="F588" s="556">
        <v>-1980.75</v>
      </c>
      <c r="G588" s="558" t="s">
        <v>1659</v>
      </c>
      <c r="H588" s="545" t="s">
        <v>309</v>
      </c>
      <c r="I588" s="612" t="s">
        <v>876</v>
      </c>
      <c r="J588" s="545" t="s">
        <v>877</v>
      </c>
      <c r="K588" s="545" t="s">
        <v>878</v>
      </c>
      <c r="L588" s="545" t="s">
        <v>879</v>
      </c>
      <c r="M588" s="545" t="s">
        <v>310</v>
      </c>
      <c r="N588" s="544">
        <v>44595</v>
      </c>
      <c r="O588" s="544" t="s">
        <v>400</v>
      </c>
      <c r="P588" s="268">
        <f t="shared" si="37"/>
        <v>2</v>
      </c>
      <c r="Q588" s="268">
        <f t="shared" si="38"/>
        <v>1</v>
      </c>
      <c r="R588" s="643" t="str">
        <f t="shared" si="39"/>
        <v>Gastos_Gerais</v>
      </c>
      <c r="S588" s="605" t="s">
        <v>310</v>
      </c>
      <c r="T588" s="605" t="s">
        <v>310</v>
      </c>
      <c r="U588" s="623"/>
      <c r="V588" s="623"/>
      <c r="W588" s="623"/>
    </row>
    <row r="589" spans="1:23" ht="36" x14ac:dyDescent="0.2">
      <c r="A589" s="636">
        <f t="shared" si="36"/>
        <v>586</v>
      </c>
      <c r="B589" s="559">
        <v>44595</v>
      </c>
      <c r="C589" s="555">
        <v>44531</v>
      </c>
      <c r="D589" s="545" t="s">
        <v>468</v>
      </c>
      <c r="E589" s="545" t="s">
        <v>468</v>
      </c>
      <c r="F589" s="556">
        <v>-18.61</v>
      </c>
      <c r="G589" s="558" t="s">
        <v>2708</v>
      </c>
      <c r="H589" s="545" t="s">
        <v>468</v>
      </c>
      <c r="I589" s="612" t="s">
        <v>2702</v>
      </c>
      <c r="J589" s="545" t="s">
        <v>877</v>
      </c>
      <c r="K589" s="545" t="s">
        <v>878</v>
      </c>
      <c r="L589" s="545" t="s">
        <v>879</v>
      </c>
      <c r="M589" s="545" t="s">
        <v>310</v>
      </c>
      <c r="N589" s="544">
        <v>44595</v>
      </c>
      <c r="O589" s="544" t="s">
        <v>408</v>
      </c>
      <c r="P589" s="268">
        <f t="shared" si="37"/>
        <v>2</v>
      </c>
      <c r="Q589" s="268">
        <f t="shared" si="38"/>
        <v>0</v>
      </c>
      <c r="R589" s="643" t="str">
        <f t="shared" si="39"/>
        <v>Gastos_custeados_por_captação</v>
      </c>
      <c r="S589" s="605" t="s">
        <v>310</v>
      </c>
      <c r="T589" s="605" t="s">
        <v>310</v>
      </c>
      <c r="U589" s="623"/>
      <c r="V589" s="623"/>
      <c r="W589" s="623"/>
    </row>
    <row r="590" spans="1:23" ht="36" x14ac:dyDescent="0.2">
      <c r="A590" s="636">
        <f t="shared" si="36"/>
        <v>587</v>
      </c>
      <c r="B590" s="559">
        <v>44595</v>
      </c>
      <c r="C590" s="555">
        <v>44531</v>
      </c>
      <c r="D590" s="545" t="s">
        <v>468</v>
      </c>
      <c r="E590" s="545" t="s">
        <v>468</v>
      </c>
      <c r="F590" s="556">
        <v>-143.5</v>
      </c>
      <c r="G590" s="558" t="s">
        <v>2709</v>
      </c>
      <c r="H590" s="545" t="s">
        <v>468</v>
      </c>
      <c r="I590" s="612" t="s">
        <v>2702</v>
      </c>
      <c r="J590" s="545" t="s">
        <v>877</v>
      </c>
      <c r="K590" s="545" t="s">
        <v>878</v>
      </c>
      <c r="L590" s="545" t="s">
        <v>879</v>
      </c>
      <c r="M590" s="545" t="s">
        <v>310</v>
      </c>
      <c r="N590" s="544">
        <v>44595</v>
      </c>
      <c r="O590" s="544" t="s">
        <v>408</v>
      </c>
      <c r="P590" s="268">
        <f t="shared" si="37"/>
        <v>2</v>
      </c>
      <c r="Q590" s="268">
        <f t="shared" si="38"/>
        <v>0</v>
      </c>
      <c r="R590" s="643" t="str">
        <f t="shared" si="39"/>
        <v>Gastos_custeados_por_captação</v>
      </c>
      <c r="S590" s="605" t="s">
        <v>310</v>
      </c>
      <c r="T590" s="605" t="s">
        <v>310</v>
      </c>
      <c r="U590" s="623"/>
      <c r="V590" s="623"/>
      <c r="W590" s="623"/>
    </row>
    <row r="591" spans="1:23" ht="108" x14ac:dyDescent="0.2">
      <c r="A591" s="636">
        <f t="shared" si="36"/>
        <v>588</v>
      </c>
      <c r="B591" s="559">
        <v>44595</v>
      </c>
      <c r="C591" s="555">
        <v>44562</v>
      </c>
      <c r="D591" s="545" t="s">
        <v>271</v>
      </c>
      <c r="E591" s="545" t="s">
        <v>90</v>
      </c>
      <c r="F591" s="556">
        <v>7350</v>
      </c>
      <c r="G591" s="558" t="s">
        <v>943</v>
      </c>
      <c r="H591" s="545" t="s">
        <v>309</v>
      </c>
      <c r="I591" s="612" t="s">
        <v>931</v>
      </c>
      <c r="J591" s="545" t="s">
        <v>944</v>
      </c>
      <c r="K591" s="545" t="s">
        <v>911</v>
      </c>
      <c r="L591" s="545" t="s">
        <v>888</v>
      </c>
      <c r="M591" s="545" t="s">
        <v>1658</v>
      </c>
      <c r="N591" s="544">
        <v>44594</v>
      </c>
      <c r="O591" s="544" t="s">
        <v>400</v>
      </c>
      <c r="P591" s="268">
        <f t="shared" si="37"/>
        <v>2</v>
      </c>
      <c r="Q591" s="268">
        <f t="shared" si="38"/>
        <v>1</v>
      </c>
      <c r="R591" s="643" t="str">
        <f t="shared" si="39"/>
        <v>Gastos_Gerais</v>
      </c>
      <c r="S591" s="605" t="s">
        <v>1081</v>
      </c>
      <c r="T591" s="605">
        <v>1134</v>
      </c>
      <c r="U591" s="623"/>
      <c r="V591" s="623"/>
      <c r="W591" s="623"/>
    </row>
    <row r="592" spans="1:23" ht="36" x14ac:dyDescent="0.2">
      <c r="A592" s="636">
        <f t="shared" si="36"/>
        <v>589</v>
      </c>
      <c r="B592" s="559">
        <v>44595</v>
      </c>
      <c r="C592" s="563">
        <v>44562</v>
      </c>
      <c r="D592" s="545" t="s">
        <v>468</v>
      </c>
      <c r="E592" s="545" t="s">
        <v>468</v>
      </c>
      <c r="F592" s="556">
        <v>4000</v>
      </c>
      <c r="G592" s="558" t="s">
        <v>723</v>
      </c>
      <c r="H592" s="545" t="s">
        <v>468</v>
      </c>
      <c r="I592" s="612" t="s">
        <v>2723</v>
      </c>
      <c r="J592" s="545" t="s">
        <v>1230</v>
      </c>
      <c r="K592" s="545" t="s">
        <v>887</v>
      </c>
      <c r="L592" s="545" t="s">
        <v>888</v>
      </c>
      <c r="M592" s="545" t="s">
        <v>923</v>
      </c>
      <c r="N592" s="544">
        <v>44594</v>
      </c>
      <c r="O592" s="544" t="s">
        <v>408</v>
      </c>
      <c r="P592" s="268">
        <f t="shared" si="37"/>
        <v>2</v>
      </c>
      <c r="Q592" s="268">
        <f t="shared" si="38"/>
        <v>1</v>
      </c>
      <c r="R592" s="643" t="str">
        <f t="shared" si="39"/>
        <v>Gastos_custeados_por_captação</v>
      </c>
      <c r="S592" s="605" t="s">
        <v>1081</v>
      </c>
      <c r="T592" s="605">
        <v>2757</v>
      </c>
      <c r="U592" s="623"/>
      <c r="V592" s="623"/>
      <c r="W592" s="623"/>
    </row>
    <row r="593" spans="1:23" ht="36" x14ac:dyDescent="0.2">
      <c r="A593" s="636">
        <f t="shared" si="36"/>
        <v>590</v>
      </c>
      <c r="B593" s="559">
        <v>44595</v>
      </c>
      <c r="C593" s="563">
        <v>44562</v>
      </c>
      <c r="D593" s="545" t="s">
        <v>468</v>
      </c>
      <c r="E593" s="545" t="s">
        <v>468</v>
      </c>
      <c r="F593" s="556">
        <v>4400</v>
      </c>
      <c r="G593" s="558" t="s">
        <v>704</v>
      </c>
      <c r="H593" s="545" t="s">
        <v>468</v>
      </c>
      <c r="I593" s="612" t="s">
        <v>927</v>
      </c>
      <c r="J593" s="545" t="s">
        <v>1217</v>
      </c>
      <c r="K593" s="545" t="s">
        <v>887</v>
      </c>
      <c r="L593" s="545" t="s">
        <v>888</v>
      </c>
      <c r="M593" s="545" t="s">
        <v>923</v>
      </c>
      <c r="N593" s="544">
        <v>44594</v>
      </c>
      <c r="O593" s="544" t="s">
        <v>408</v>
      </c>
      <c r="P593" s="268">
        <f t="shared" si="37"/>
        <v>2</v>
      </c>
      <c r="Q593" s="268">
        <f t="shared" si="38"/>
        <v>1</v>
      </c>
      <c r="R593" s="643" t="str">
        <f t="shared" si="39"/>
        <v>Gastos_custeados_por_captação</v>
      </c>
      <c r="S593" s="605" t="s">
        <v>1081</v>
      </c>
      <c r="T593" s="605">
        <v>2640</v>
      </c>
      <c r="U593" s="623"/>
      <c r="V593" s="623"/>
      <c r="W593" s="623"/>
    </row>
    <row r="594" spans="1:23" ht="48" x14ac:dyDescent="0.2">
      <c r="A594" s="636">
        <f t="shared" si="36"/>
        <v>591</v>
      </c>
      <c r="B594" s="559">
        <v>44595</v>
      </c>
      <c r="C594" s="563">
        <v>44562</v>
      </c>
      <c r="D594" s="545" t="s">
        <v>468</v>
      </c>
      <c r="E594" s="545" t="s">
        <v>468</v>
      </c>
      <c r="F594" s="556">
        <v>2522.5500000000002</v>
      </c>
      <c r="G594" s="558" t="s">
        <v>715</v>
      </c>
      <c r="H594" s="545" t="s">
        <v>468</v>
      </c>
      <c r="I594" s="612" t="s">
        <v>2664</v>
      </c>
      <c r="J594" s="545" t="s">
        <v>1098</v>
      </c>
      <c r="K594" s="545" t="s">
        <v>887</v>
      </c>
      <c r="L594" s="545" t="s">
        <v>1450</v>
      </c>
      <c r="M594" s="545">
        <v>1551</v>
      </c>
      <c r="N594" s="544">
        <v>44594</v>
      </c>
      <c r="O594" s="544" t="s">
        <v>408</v>
      </c>
      <c r="P594" s="268">
        <f t="shared" si="37"/>
        <v>2</v>
      </c>
      <c r="Q594" s="268">
        <f t="shared" si="38"/>
        <v>1</v>
      </c>
      <c r="R594" s="643" t="str">
        <f t="shared" si="39"/>
        <v>Gastos_custeados_por_captação</v>
      </c>
      <c r="S594" s="605" t="s">
        <v>1081</v>
      </c>
      <c r="T594" s="605">
        <v>2672</v>
      </c>
      <c r="U594" s="623"/>
      <c r="V594" s="623"/>
      <c r="W594" s="623"/>
    </row>
    <row r="595" spans="1:23" ht="48" x14ac:dyDescent="0.2">
      <c r="A595" s="636">
        <f t="shared" si="36"/>
        <v>592</v>
      </c>
      <c r="B595" s="559">
        <v>44595</v>
      </c>
      <c r="C595" s="563">
        <v>44562</v>
      </c>
      <c r="D595" s="545" t="s">
        <v>468</v>
      </c>
      <c r="E595" s="545" t="s">
        <v>468</v>
      </c>
      <c r="F595" s="556">
        <v>2200</v>
      </c>
      <c r="G595" s="558" t="s">
        <v>713</v>
      </c>
      <c r="H595" s="545" t="s">
        <v>468</v>
      </c>
      <c r="I595" s="612" t="s">
        <v>2724</v>
      </c>
      <c r="J595" s="545" t="s">
        <v>2725</v>
      </c>
      <c r="K595" s="545" t="s">
        <v>887</v>
      </c>
      <c r="L595" s="545" t="s">
        <v>888</v>
      </c>
      <c r="M595" s="545" t="s">
        <v>1731</v>
      </c>
      <c r="N595" s="544">
        <v>44594</v>
      </c>
      <c r="O595" s="544" t="s">
        <v>408</v>
      </c>
      <c r="P595" s="268">
        <f t="shared" si="37"/>
        <v>2</v>
      </c>
      <c r="Q595" s="268">
        <f t="shared" si="38"/>
        <v>1</v>
      </c>
      <c r="R595" s="643" t="str">
        <f t="shared" si="39"/>
        <v>Gastos_custeados_por_captação</v>
      </c>
      <c r="S595" s="605" t="s">
        <v>1081</v>
      </c>
      <c r="T595" s="605">
        <v>2693</v>
      </c>
      <c r="U595" s="623"/>
      <c r="V595" s="623"/>
      <c r="W595" s="623"/>
    </row>
    <row r="596" spans="1:23" ht="36" x14ac:dyDescent="0.2">
      <c r="A596" s="636">
        <f t="shared" si="36"/>
        <v>593</v>
      </c>
      <c r="B596" s="559">
        <v>44595</v>
      </c>
      <c r="C596" s="563">
        <v>44562</v>
      </c>
      <c r="D596" s="545" t="s">
        <v>468</v>
      </c>
      <c r="E596" s="545" t="s">
        <v>468</v>
      </c>
      <c r="F596" s="556">
        <v>2694.72</v>
      </c>
      <c r="G596" s="558" t="s">
        <v>707</v>
      </c>
      <c r="H596" s="545" t="s">
        <v>468</v>
      </c>
      <c r="I596" s="612" t="s">
        <v>2726</v>
      </c>
      <c r="J596" s="545" t="s">
        <v>2670</v>
      </c>
      <c r="K596" s="545" t="s">
        <v>887</v>
      </c>
      <c r="L596" s="545" t="s">
        <v>888</v>
      </c>
      <c r="M596" s="545" t="s">
        <v>1731</v>
      </c>
      <c r="N596" s="544">
        <v>44594</v>
      </c>
      <c r="O596" s="544" t="s">
        <v>408</v>
      </c>
      <c r="P596" s="268">
        <f t="shared" si="37"/>
        <v>2</v>
      </c>
      <c r="Q596" s="268">
        <f t="shared" si="38"/>
        <v>1</v>
      </c>
      <c r="R596" s="643" t="str">
        <f t="shared" si="39"/>
        <v>Gastos_custeados_por_captação</v>
      </c>
      <c r="S596" s="605" t="s">
        <v>1081</v>
      </c>
      <c r="T596" s="605">
        <v>2663</v>
      </c>
      <c r="U596" s="623"/>
      <c r="V596" s="623"/>
      <c r="W596" s="623"/>
    </row>
    <row r="597" spans="1:23" ht="36" x14ac:dyDescent="0.2">
      <c r="A597" s="636">
        <f t="shared" si="36"/>
        <v>594</v>
      </c>
      <c r="B597" s="559">
        <v>44595</v>
      </c>
      <c r="C597" s="563">
        <v>44562</v>
      </c>
      <c r="D597" s="545" t="s">
        <v>468</v>
      </c>
      <c r="E597" s="545" t="s">
        <v>468</v>
      </c>
      <c r="F597" s="556">
        <v>4312</v>
      </c>
      <c r="G597" s="558" t="s">
        <v>732</v>
      </c>
      <c r="H597" s="545" t="s">
        <v>468</v>
      </c>
      <c r="I597" s="612" t="s">
        <v>931</v>
      </c>
      <c r="J597" s="545" t="s">
        <v>944</v>
      </c>
      <c r="K597" s="545" t="s">
        <v>887</v>
      </c>
      <c r="L597" s="545" t="s">
        <v>888</v>
      </c>
      <c r="M597" s="545" t="s">
        <v>1823</v>
      </c>
      <c r="N597" s="544">
        <v>44594</v>
      </c>
      <c r="O597" s="544" t="s">
        <v>408</v>
      </c>
      <c r="P597" s="268">
        <f t="shared" si="37"/>
        <v>2</v>
      </c>
      <c r="Q597" s="268">
        <f t="shared" si="38"/>
        <v>1</v>
      </c>
      <c r="R597" s="643" t="str">
        <f t="shared" si="39"/>
        <v>Gastos_custeados_por_captação</v>
      </c>
      <c r="S597" s="605" t="s">
        <v>1081</v>
      </c>
      <c r="T597" s="605">
        <v>2776</v>
      </c>
      <c r="U597" s="623"/>
      <c r="V597" s="623"/>
      <c r="W597" s="623"/>
    </row>
    <row r="598" spans="1:23" ht="36" x14ac:dyDescent="0.2">
      <c r="A598" s="636">
        <f t="shared" si="36"/>
        <v>595</v>
      </c>
      <c r="B598" s="559">
        <v>44595</v>
      </c>
      <c r="C598" s="563">
        <v>44562</v>
      </c>
      <c r="D598" s="545" t="s">
        <v>468</v>
      </c>
      <c r="E598" s="545" t="s">
        <v>468</v>
      </c>
      <c r="F598" s="556">
        <v>116.77</v>
      </c>
      <c r="G598" s="558" t="s">
        <v>2735</v>
      </c>
      <c r="H598" s="545" t="s">
        <v>468</v>
      </c>
      <c r="I598" s="612" t="s">
        <v>781</v>
      </c>
      <c r="J598" s="545" t="s">
        <v>310</v>
      </c>
      <c r="K598" s="545" t="s">
        <v>1320</v>
      </c>
      <c r="L598" s="545" t="s">
        <v>1387</v>
      </c>
      <c r="M598" s="657">
        <v>222024549766</v>
      </c>
      <c r="N598" s="544">
        <v>44594</v>
      </c>
      <c r="O598" s="544" t="s">
        <v>408</v>
      </c>
      <c r="P598" s="268">
        <f t="shared" si="37"/>
        <v>2</v>
      </c>
      <c r="Q598" s="268">
        <f t="shared" si="38"/>
        <v>1</v>
      </c>
      <c r="R598" s="643" t="str">
        <f t="shared" si="39"/>
        <v>Gastos_custeados_por_captação</v>
      </c>
      <c r="S598" s="605" t="s">
        <v>310</v>
      </c>
      <c r="T598" s="605" t="s">
        <v>310</v>
      </c>
      <c r="U598" s="623"/>
      <c r="V598" s="623"/>
      <c r="W598" s="623"/>
    </row>
    <row r="599" spans="1:23" ht="72" x14ac:dyDescent="0.2">
      <c r="A599" s="636">
        <f t="shared" si="36"/>
        <v>596</v>
      </c>
      <c r="B599" s="559">
        <v>44596</v>
      </c>
      <c r="C599" s="563">
        <v>44562</v>
      </c>
      <c r="D599" s="545" t="s">
        <v>468</v>
      </c>
      <c r="E599" s="545" t="s">
        <v>468</v>
      </c>
      <c r="F599" s="556">
        <v>3920</v>
      </c>
      <c r="G599" s="558" t="s">
        <v>712</v>
      </c>
      <c r="H599" s="545" t="s">
        <v>468</v>
      </c>
      <c r="I599" s="612" t="s">
        <v>946</v>
      </c>
      <c r="J599" s="545" t="s">
        <v>947</v>
      </c>
      <c r="K599" s="545" t="s">
        <v>911</v>
      </c>
      <c r="L599" s="545" t="s">
        <v>32</v>
      </c>
      <c r="M599" s="545" t="s">
        <v>1617</v>
      </c>
      <c r="N599" s="544">
        <v>44600</v>
      </c>
      <c r="O599" s="544" t="s">
        <v>402</v>
      </c>
      <c r="P599" s="268">
        <f t="shared" si="37"/>
        <v>2</v>
      </c>
      <c r="Q599" s="268">
        <f t="shared" si="38"/>
        <v>1</v>
      </c>
      <c r="R599" s="643" t="str">
        <f t="shared" si="39"/>
        <v>Gastos_custeados_por_captação</v>
      </c>
      <c r="S599" s="605" t="s">
        <v>1081</v>
      </c>
      <c r="T599" s="605">
        <v>2710</v>
      </c>
      <c r="U599" s="623"/>
      <c r="V599" s="623"/>
      <c r="W599" s="623"/>
    </row>
    <row r="600" spans="1:23" ht="36" x14ac:dyDescent="0.2">
      <c r="A600" s="636">
        <f t="shared" si="36"/>
        <v>597</v>
      </c>
      <c r="B600" s="559">
        <v>44596</v>
      </c>
      <c r="C600" s="565">
        <v>44562</v>
      </c>
      <c r="D600" s="545" t="s">
        <v>182</v>
      </c>
      <c r="E600" s="545" t="s">
        <v>1</v>
      </c>
      <c r="F600" s="556">
        <v>4562.1499999999996</v>
      </c>
      <c r="G600" s="558" t="s">
        <v>1662</v>
      </c>
      <c r="H600" s="545" t="s">
        <v>310</v>
      </c>
      <c r="I600" s="612" t="s">
        <v>988</v>
      </c>
      <c r="J600" s="545" t="s">
        <v>989</v>
      </c>
      <c r="K600" s="545" t="s">
        <v>887</v>
      </c>
      <c r="L600" s="545" t="s">
        <v>990</v>
      </c>
      <c r="M600" s="545" t="s">
        <v>310</v>
      </c>
      <c r="N600" s="544">
        <v>44596</v>
      </c>
      <c r="O600" s="544" t="s">
        <v>400</v>
      </c>
      <c r="P600" s="268">
        <f t="shared" si="37"/>
        <v>2</v>
      </c>
      <c r="Q600" s="268">
        <f t="shared" si="38"/>
        <v>1</v>
      </c>
      <c r="R600" s="643" t="str">
        <f t="shared" si="39"/>
        <v>Gastos_com_Pessoal</v>
      </c>
      <c r="S600" s="605" t="s">
        <v>310</v>
      </c>
      <c r="T600" s="605" t="s">
        <v>310</v>
      </c>
      <c r="U600" s="623"/>
      <c r="V600" s="623"/>
      <c r="W600" s="623"/>
    </row>
    <row r="601" spans="1:23" ht="36" x14ac:dyDescent="0.2">
      <c r="A601" s="636">
        <f t="shared" si="36"/>
        <v>598</v>
      </c>
      <c r="B601" s="559">
        <v>44596</v>
      </c>
      <c r="C601" s="565">
        <v>44562</v>
      </c>
      <c r="D601" s="545" t="s">
        <v>182</v>
      </c>
      <c r="E601" s="545" t="s">
        <v>1</v>
      </c>
      <c r="F601" s="556">
        <v>2077.66</v>
      </c>
      <c r="G601" s="558" t="s">
        <v>1664</v>
      </c>
      <c r="H601" s="545" t="s">
        <v>310</v>
      </c>
      <c r="I601" s="612" t="s">
        <v>992</v>
      </c>
      <c r="J601" s="545" t="s">
        <v>993</v>
      </c>
      <c r="K601" s="545" t="s">
        <v>887</v>
      </c>
      <c r="L601" s="545" t="s">
        <v>990</v>
      </c>
      <c r="M601" s="545" t="s">
        <v>310</v>
      </c>
      <c r="N601" s="544">
        <v>44596</v>
      </c>
      <c r="O601" s="544" t="s">
        <v>400</v>
      </c>
      <c r="P601" s="268">
        <f t="shared" si="37"/>
        <v>2</v>
      </c>
      <c r="Q601" s="268">
        <f t="shared" si="38"/>
        <v>1</v>
      </c>
      <c r="R601" s="643" t="str">
        <f t="shared" si="39"/>
        <v>Gastos_com_Pessoal</v>
      </c>
      <c r="S601" s="605" t="s">
        <v>310</v>
      </c>
      <c r="T601" s="605" t="s">
        <v>310</v>
      </c>
      <c r="U601" s="623"/>
      <c r="V601" s="623"/>
      <c r="W601" s="623"/>
    </row>
    <row r="602" spans="1:23" ht="36" x14ac:dyDescent="0.2">
      <c r="A602" s="636">
        <f t="shared" si="36"/>
        <v>599</v>
      </c>
      <c r="B602" s="559">
        <v>44596</v>
      </c>
      <c r="C602" s="565">
        <v>44562</v>
      </c>
      <c r="D602" s="545" t="s">
        <v>182</v>
      </c>
      <c r="E602" s="545" t="s">
        <v>1</v>
      </c>
      <c r="F602" s="556">
        <v>2261.98</v>
      </c>
      <c r="G602" s="558" t="s">
        <v>1665</v>
      </c>
      <c r="H602" s="545" t="s">
        <v>310</v>
      </c>
      <c r="I602" s="612" t="s">
        <v>995</v>
      </c>
      <c r="J602" s="545" t="s">
        <v>996</v>
      </c>
      <c r="K602" s="545" t="s">
        <v>887</v>
      </c>
      <c r="L602" s="545" t="s">
        <v>990</v>
      </c>
      <c r="M602" s="545" t="s">
        <v>310</v>
      </c>
      <c r="N602" s="544">
        <v>44596</v>
      </c>
      <c r="O602" s="544" t="s">
        <v>400</v>
      </c>
      <c r="P602" s="268">
        <f t="shared" si="37"/>
        <v>2</v>
      </c>
      <c r="Q602" s="268">
        <f t="shared" si="38"/>
        <v>1</v>
      </c>
      <c r="R602" s="643" t="str">
        <f t="shared" si="39"/>
        <v>Gastos_com_Pessoal</v>
      </c>
      <c r="S602" s="605" t="s">
        <v>310</v>
      </c>
      <c r="T602" s="605" t="s">
        <v>310</v>
      </c>
      <c r="U602" s="623"/>
      <c r="V602" s="623"/>
      <c r="W602" s="623"/>
    </row>
    <row r="603" spans="1:23" ht="36" x14ac:dyDescent="0.2">
      <c r="A603" s="636">
        <f t="shared" si="36"/>
        <v>600</v>
      </c>
      <c r="B603" s="559">
        <v>44596</v>
      </c>
      <c r="C603" s="565">
        <v>44562</v>
      </c>
      <c r="D603" s="545" t="s">
        <v>182</v>
      </c>
      <c r="E603" s="545" t="s">
        <v>1</v>
      </c>
      <c r="F603" s="556">
        <v>2095.64</v>
      </c>
      <c r="G603" s="558" t="s">
        <v>1664</v>
      </c>
      <c r="H603" s="545" t="s">
        <v>310</v>
      </c>
      <c r="I603" s="612" t="s">
        <v>997</v>
      </c>
      <c r="J603" s="545" t="s">
        <v>998</v>
      </c>
      <c r="K603" s="545" t="s">
        <v>887</v>
      </c>
      <c r="L603" s="545" t="s">
        <v>990</v>
      </c>
      <c r="M603" s="545" t="s">
        <v>310</v>
      </c>
      <c r="N603" s="544">
        <v>44596</v>
      </c>
      <c r="O603" s="544" t="s">
        <v>400</v>
      </c>
      <c r="P603" s="268">
        <f t="shared" si="37"/>
        <v>2</v>
      </c>
      <c r="Q603" s="268">
        <f t="shared" si="38"/>
        <v>1</v>
      </c>
      <c r="R603" s="643" t="str">
        <f t="shared" si="39"/>
        <v>Gastos_com_Pessoal</v>
      </c>
      <c r="S603" s="605" t="s">
        <v>310</v>
      </c>
      <c r="T603" s="605" t="s">
        <v>310</v>
      </c>
      <c r="U603" s="623"/>
      <c r="V603" s="623"/>
      <c r="W603" s="623"/>
    </row>
    <row r="604" spans="1:23" ht="36" x14ac:dyDescent="0.2">
      <c r="A604" s="636">
        <f t="shared" si="36"/>
        <v>601</v>
      </c>
      <c r="B604" s="559">
        <v>44596</v>
      </c>
      <c r="C604" s="565">
        <v>44562</v>
      </c>
      <c r="D604" s="545" t="s">
        <v>182</v>
      </c>
      <c r="E604" s="545" t="s">
        <v>1</v>
      </c>
      <c r="F604" s="556">
        <v>2095.64</v>
      </c>
      <c r="G604" s="558" t="s">
        <v>1664</v>
      </c>
      <c r="H604" s="545" t="s">
        <v>310</v>
      </c>
      <c r="I604" s="612" t="s">
        <v>999</v>
      </c>
      <c r="J604" s="545" t="s">
        <v>1000</v>
      </c>
      <c r="K604" s="545" t="s">
        <v>887</v>
      </c>
      <c r="L604" s="545" t="s">
        <v>990</v>
      </c>
      <c r="M604" s="545" t="s">
        <v>310</v>
      </c>
      <c r="N604" s="544">
        <v>44596</v>
      </c>
      <c r="O604" s="544" t="s">
        <v>400</v>
      </c>
      <c r="P604" s="268">
        <f t="shared" si="37"/>
        <v>2</v>
      </c>
      <c r="Q604" s="268">
        <f t="shared" si="38"/>
        <v>1</v>
      </c>
      <c r="R604" s="643" t="str">
        <f t="shared" si="39"/>
        <v>Gastos_com_Pessoal</v>
      </c>
      <c r="S604" s="605" t="s">
        <v>310</v>
      </c>
      <c r="T604" s="605" t="s">
        <v>310</v>
      </c>
      <c r="U604" s="623"/>
      <c r="V604" s="623"/>
      <c r="W604" s="623"/>
    </row>
    <row r="605" spans="1:23" ht="36" x14ac:dyDescent="0.2">
      <c r="A605" s="636">
        <f t="shared" si="36"/>
        <v>602</v>
      </c>
      <c r="B605" s="559">
        <v>44596</v>
      </c>
      <c r="C605" s="565">
        <v>44562</v>
      </c>
      <c r="D605" s="545" t="s">
        <v>182</v>
      </c>
      <c r="E605" s="545" t="s">
        <v>1</v>
      </c>
      <c r="F605" s="556">
        <v>2091.25</v>
      </c>
      <c r="G605" s="558" t="s">
        <v>1664</v>
      </c>
      <c r="H605" s="545" t="s">
        <v>310</v>
      </c>
      <c r="I605" s="612" t="s">
        <v>1001</v>
      </c>
      <c r="J605" s="545" t="s">
        <v>1002</v>
      </c>
      <c r="K605" s="545" t="s">
        <v>887</v>
      </c>
      <c r="L605" s="545" t="s">
        <v>990</v>
      </c>
      <c r="M605" s="545" t="s">
        <v>310</v>
      </c>
      <c r="N605" s="544">
        <v>44596</v>
      </c>
      <c r="O605" s="544" t="s">
        <v>400</v>
      </c>
      <c r="P605" s="268">
        <f t="shared" si="37"/>
        <v>2</v>
      </c>
      <c r="Q605" s="268">
        <f t="shared" si="38"/>
        <v>1</v>
      </c>
      <c r="R605" s="643" t="str">
        <f t="shared" si="39"/>
        <v>Gastos_com_Pessoal</v>
      </c>
      <c r="S605" s="605" t="s">
        <v>310</v>
      </c>
      <c r="T605" s="605" t="s">
        <v>310</v>
      </c>
      <c r="U605" s="623"/>
      <c r="V605" s="623"/>
      <c r="W605" s="623"/>
    </row>
    <row r="606" spans="1:23" ht="36" x14ac:dyDescent="0.2">
      <c r="A606" s="636">
        <f t="shared" si="36"/>
        <v>603</v>
      </c>
      <c r="B606" s="559">
        <v>44596</v>
      </c>
      <c r="C606" s="565">
        <v>44562</v>
      </c>
      <c r="D606" s="545" t="s">
        <v>182</v>
      </c>
      <c r="E606" s="545" t="s">
        <v>1</v>
      </c>
      <c r="F606" s="556">
        <v>4419.2299999999996</v>
      </c>
      <c r="G606" s="558" t="s">
        <v>1666</v>
      </c>
      <c r="H606" s="545" t="s">
        <v>310</v>
      </c>
      <c r="I606" s="612" t="s">
        <v>1004</v>
      </c>
      <c r="J606" s="545" t="s">
        <v>1005</v>
      </c>
      <c r="K606" s="545" t="s">
        <v>887</v>
      </c>
      <c r="L606" s="545" t="s">
        <v>990</v>
      </c>
      <c r="M606" s="545" t="s">
        <v>310</v>
      </c>
      <c r="N606" s="544">
        <v>44596</v>
      </c>
      <c r="O606" s="544" t="s">
        <v>400</v>
      </c>
      <c r="P606" s="268">
        <f t="shared" si="37"/>
        <v>2</v>
      </c>
      <c r="Q606" s="268">
        <f t="shared" si="38"/>
        <v>1</v>
      </c>
      <c r="R606" s="643" t="str">
        <f t="shared" si="39"/>
        <v>Gastos_com_Pessoal</v>
      </c>
      <c r="S606" s="605" t="s">
        <v>310</v>
      </c>
      <c r="T606" s="605" t="s">
        <v>310</v>
      </c>
      <c r="U606" s="623"/>
      <c r="V606" s="623"/>
      <c r="W606" s="623"/>
    </row>
    <row r="607" spans="1:23" ht="36" x14ac:dyDescent="0.2">
      <c r="A607" s="636">
        <f t="shared" si="36"/>
        <v>604</v>
      </c>
      <c r="B607" s="559">
        <v>44596</v>
      </c>
      <c r="C607" s="565">
        <v>44562</v>
      </c>
      <c r="D607" s="545" t="s">
        <v>182</v>
      </c>
      <c r="E607" s="545" t="s">
        <v>1</v>
      </c>
      <c r="F607" s="556">
        <v>2077.66</v>
      </c>
      <c r="G607" s="558" t="s">
        <v>1664</v>
      </c>
      <c r="H607" s="545" t="s">
        <v>310</v>
      </c>
      <c r="I607" s="612" t="s">
        <v>1007</v>
      </c>
      <c r="J607" s="545" t="s">
        <v>1008</v>
      </c>
      <c r="K607" s="545" t="s">
        <v>887</v>
      </c>
      <c r="L607" s="545" t="s">
        <v>990</v>
      </c>
      <c r="M607" s="545" t="s">
        <v>310</v>
      </c>
      <c r="N607" s="544">
        <v>44596</v>
      </c>
      <c r="O607" s="544" t="s">
        <v>400</v>
      </c>
      <c r="P607" s="268">
        <f t="shared" si="37"/>
        <v>2</v>
      </c>
      <c r="Q607" s="268">
        <f t="shared" si="38"/>
        <v>1</v>
      </c>
      <c r="R607" s="643" t="str">
        <f t="shared" si="39"/>
        <v>Gastos_com_Pessoal</v>
      </c>
      <c r="S607" s="605" t="s">
        <v>310</v>
      </c>
      <c r="T607" s="605" t="s">
        <v>310</v>
      </c>
      <c r="U607" s="623"/>
      <c r="V607" s="623"/>
      <c r="W607" s="623"/>
    </row>
    <row r="608" spans="1:23" ht="36" x14ac:dyDescent="0.2">
      <c r="A608" s="636">
        <f t="shared" si="36"/>
        <v>605</v>
      </c>
      <c r="B608" s="559">
        <v>44596</v>
      </c>
      <c r="C608" s="555">
        <v>44562</v>
      </c>
      <c r="D608" s="545" t="s">
        <v>182</v>
      </c>
      <c r="E608" s="545" t="s">
        <v>1</v>
      </c>
      <c r="F608" s="556">
        <v>103.9</v>
      </c>
      <c r="G608" s="558" t="s">
        <v>1672</v>
      </c>
      <c r="H608" s="545" t="s">
        <v>310</v>
      </c>
      <c r="I608" s="612" t="s">
        <v>1010</v>
      </c>
      <c r="J608" s="545" t="s">
        <v>1011</v>
      </c>
      <c r="K608" s="545" t="s">
        <v>887</v>
      </c>
      <c r="L608" s="545" t="s">
        <v>1006</v>
      </c>
      <c r="M608" s="545" t="s">
        <v>310</v>
      </c>
      <c r="N608" s="544">
        <v>44596</v>
      </c>
      <c r="O608" s="544" t="s">
        <v>400</v>
      </c>
      <c r="P608" s="268">
        <f t="shared" si="37"/>
        <v>2</v>
      </c>
      <c r="Q608" s="268">
        <f t="shared" si="38"/>
        <v>1</v>
      </c>
      <c r="R608" s="643" t="str">
        <f t="shared" si="39"/>
        <v>Gastos_com_Pessoal</v>
      </c>
      <c r="S608" s="605" t="s">
        <v>310</v>
      </c>
      <c r="T608" s="605" t="s">
        <v>310</v>
      </c>
      <c r="U608" s="623"/>
      <c r="V608" s="623"/>
      <c r="W608" s="623"/>
    </row>
    <row r="609" spans="1:23" ht="36" x14ac:dyDescent="0.2">
      <c r="A609" s="636">
        <f t="shared" si="36"/>
        <v>606</v>
      </c>
      <c r="B609" s="559">
        <v>44596</v>
      </c>
      <c r="C609" s="555">
        <v>44562</v>
      </c>
      <c r="D609" s="545" t="s">
        <v>182</v>
      </c>
      <c r="E609" s="545" t="s">
        <v>1</v>
      </c>
      <c r="F609" s="556">
        <v>2095.64</v>
      </c>
      <c r="G609" s="558" t="s">
        <v>1667</v>
      </c>
      <c r="H609" s="545" t="s">
        <v>310</v>
      </c>
      <c r="I609" s="612" t="s">
        <v>1013</v>
      </c>
      <c r="J609" s="545" t="s">
        <v>1014</v>
      </c>
      <c r="K609" s="545" t="s">
        <v>887</v>
      </c>
      <c r="L609" s="545" t="s">
        <v>990</v>
      </c>
      <c r="M609" s="545" t="s">
        <v>310</v>
      </c>
      <c r="N609" s="544">
        <v>44596</v>
      </c>
      <c r="O609" s="544" t="s">
        <v>400</v>
      </c>
      <c r="P609" s="268">
        <f t="shared" si="37"/>
        <v>2</v>
      </c>
      <c r="Q609" s="268">
        <f t="shared" si="38"/>
        <v>1</v>
      </c>
      <c r="R609" s="643" t="str">
        <f t="shared" si="39"/>
        <v>Gastos_com_Pessoal</v>
      </c>
      <c r="S609" s="605" t="s">
        <v>310</v>
      </c>
      <c r="T609" s="605" t="s">
        <v>310</v>
      </c>
      <c r="U609" s="623"/>
      <c r="V609" s="623"/>
      <c r="W609" s="623"/>
    </row>
    <row r="610" spans="1:23" ht="36" x14ac:dyDescent="0.2">
      <c r="A610" s="636">
        <f t="shared" si="36"/>
        <v>607</v>
      </c>
      <c r="B610" s="559">
        <v>44596</v>
      </c>
      <c r="C610" s="555">
        <v>44562</v>
      </c>
      <c r="D610" s="545" t="s">
        <v>182</v>
      </c>
      <c r="E610" s="545" t="s">
        <v>1</v>
      </c>
      <c r="F610" s="556">
        <v>2095.64</v>
      </c>
      <c r="G610" s="558" t="s">
        <v>1664</v>
      </c>
      <c r="H610" s="545" t="s">
        <v>310</v>
      </c>
      <c r="I610" s="612" t="s">
        <v>1016</v>
      </c>
      <c r="J610" s="545" t="s">
        <v>1017</v>
      </c>
      <c r="K610" s="545" t="s">
        <v>887</v>
      </c>
      <c r="L610" s="545" t="s">
        <v>990</v>
      </c>
      <c r="M610" s="545" t="s">
        <v>310</v>
      </c>
      <c r="N610" s="544">
        <v>44596</v>
      </c>
      <c r="O610" s="544" t="s">
        <v>400</v>
      </c>
      <c r="P610" s="268">
        <f t="shared" si="37"/>
        <v>2</v>
      </c>
      <c r="Q610" s="268">
        <f t="shared" si="38"/>
        <v>1</v>
      </c>
      <c r="R610" s="643" t="str">
        <f t="shared" si="39"/>
        <v>Gastos_com_Pessoal</v>
      </c>
      <c r="S610" s="605" t="s">
        <v>310</v>
      </c>
      <c r="T610" s="605" t="s">
        <v>310</v>
      </c>
      <c r="U610" s="623"/>
      <c r="V610" s="623"/>
      <c r="W610" s="623"/>
    </row>
    <row r="611" spans="1:23" ht="36" x14ac:dyDescent="0.2">
      <c r="A611" s="636">
        <f t="shared" si="36"/>
        <v>608</v>
      </c>
      <c r="B611" s="559">
        <v>44596</v>
      </c>
      <c r="C611" s="555">
        <v>44562</v>
      </c>
      <c r="D611" s="545" t="s">
        <v>182</v>
      </c>
      <c r="E611" s="545" t="s">
        <v>1</v>
      </c>
      <c r="F611" s="556">
        <v>2842.67</v>
      </c>
      <c r="G611" s="558" t="s">
        <v>1668</v>
      </c>
      <c r="H611" s="545" t="s">
        <v>310</v>
      </c>
      <c r="I611" s="612" t="s">
        <v>1019</v>
      </c>
      <c r="J611" s="545" t="s">
        <v>1020</v>
      </c>
      <c r="K611" s="545" t="s">
        <v>887</v>
      </c>
      <c r="L611" s="545" t="s">
        <v>990</v>
      </c>
      <c r="M611" s="545" t="s">
        <v>310</v>
      </c>
      <c r="N611" s="544">
        <v>44596</v>
      </c>
      <c r="O611" s="544" t="s">
        <v>400</v>
      </c>
      <c r="P611" s="268">
        <f t="shared" si="37"/>
        <v>2</v>
      </c>
      <c r="Q611" s="268">
        <f t="shared" si="38"/>
        <v>1</v>
      </c>
      <c r="R611" s="643" t="str">
        <f t="shared" si="39"/>
        <v>Gastos_com_Pessoal</v>
      </c>
      <c r="S611" s="605" t="s">
        <v>310</v>
      </c>
      <c r="T611" s="605" t="s">
        <v>310</v>
      </c>
      <c r="U611" s="623"/>
      <c r="V611" s="623"/>
      <c r="W611" s="623"/>
    </row>
    <row r="612" spans="1:23" ht="36" x14ac:dyDescent="0.2">
      <c r="A612" s="636">
        <f t="shared" si="36"/>
        <v>609</v>
      </c>
      <c r="B612" s="559">
        <v>44596</v>
      </c>
      <c r="C612" s="555">
        <v>44562</v>
      </c>
      <c r="D612" s="545" t="s">
        <v>182</v>
      </c>
      <c r="E612" s="545" t="s">
        <v>1</v>
      </c>
      <c r="F612" s="556">
        <v>10662.87</v>
      </c>
      <c r="G612" s="558" t="s">
        <v>1669</v>
      </c>
      <c r="H612" s="545" t="s">
        <v>310</v>
      </c>
      <c r="I612" s="612" t="s">
        <v>1022</v>
      </c>
      <c r="J612" s="545" t="s">
        <v>1023</v>
      </c>
      <c r="K612" s="545" t="s">
        <v>887</v>
      </c>
      <c r="L612" s="545" t="s">
        <v>990</v>
      </c>
      <c r="M612" s="545" t="s">
        <v>310</v>
      </c>
      <c r="N612" s="544">
        <v>44596</v>
      </c>
      <c r="O612" s="544" t="s">
        <v>400</v>
      </c>
      <c r="P612" s="268">
        <f t="shared" si="37"/>
        <v>2</v>
      </c>
      <c r="Q612" s="268">
        <f t="shared" si="38"/>
        <v>1</v>
      </c>
      <c r="R612" s="643" t="str">
        <f t="shared" si="39"/>
        <v>Gastos_com_Pessoal</v>
      </c>
      <c r="S612" s="605" t="s">
        <v>310</v>
      </c>
      <c r="T612" s="605" t="s">
        <v>310</v>
      </c>
      <c r="U612" s="623"/>
      <c r="V612" s="623"/>
      <c r="W612" s="623"/>
    </row>
    <row r="613" spans="1:23" ht="36" x14ac:dyDescent="0.2">
      <c r="A613" s="636">
        <f t="shared" si="36"/>
        <v>610</v>
      </c>
      <c r="B613" s="559">
        <v>44596</v>
      </c>
      <c r="C613" s="555">
        <v>44562</v>
      </c>
      <c r="D613" s="545" t="s">
        <v>182</v>
      </c>
      <c r="E613" s="545" t="s">
        <v>1</v>
      </c>
      <c r="F613" s="556">
        <v>2095.64</v>
      </c>
      <c r="G613" s="558" t="s">
        <v>1664</v>
      </c>
      <c r="H613" s="545" t="s">
        <v>310</v>
      </c>
      <c r="I613" s="612" t="s">
        <v>1024</v>
      </c>
      <c r="J613" s="545" t="s">
        <v>1671</v>
      </c>
      <c r="K613" s="545" t="s">
        <v>887</v>
      </c>
      <c r="L613" s="545" t="s">
        <v>990</v>
      </c>
      <c r="M613" s="545" t="s">
        <v>310</v>
      </c>
      <c r="N613" s="544">
        <v>44596</v>
      </c>
      <c r="O613" s="544" t="s">
        <v>400</v>
      </c>
      <c r="P613" s="268">
        <f t="shared" si="37"/>
        <v>2</v>
      </c>
      <c r="Q613" s="268">
        <f t="shared" si="38"/>
        <v>1</v>
      </c>
      <c r="R613" s="643" t="str">
        <f t="shared" si="39"/>
        <v>Gastos_com_Pessoal</v>
      </c>
      <c r="S613" s="605" t="s">
        <v>310</v>
      </c>
      <c r="T613" s="605" t="s">
        <v>310</v>
      </c>
      <c r="U613" s="623"/>
      <c r="V613" s="623"/>
      <c r="W613" s="623"/>
    </row>
    <row r="614" spans="1:23" ht="36" x14ac:dyDescent="0.2">
      <c r="A614" s="636">
        <f t="shared" si="36"/>
        <v>611</v>
      </c>
      <c r="B614" s="559">
        <v>44596</v>
      </c>
      <c r="C614" s="555">
        <v>44562</v>
      </c>
      <c r="D614" s="545" t="s">
        <v>182</v>
      </c>
      <c r="E614" s="545" t="s">
        <v>1</v>
      </c>
      <c r="F614" s="556">
        <v>575.52</v>
      </c>
      <c r="G614" s="558" t="s">
        <v>1670</v>
      </c>
      <c r="H614" s="545" t="s">
        <v>310</v>
      </c>
      <c r="I614" s="612" t="s">
        <v>1027</v>
      </c>
      <c r="J614" s="545" t="s">
        <v>1028</v>
      </c>
      <c r="K614" s="545" t="s">
        <v>887</v>
      </c>
      <c r="L614" s="545" t="s">
        <v>990</v>
      </c>
      <c r="M614" s="545" t="s">
        <v>310</v>
      </c>
      <c r="N614" s="544">
        <v>44596</v>
      </c>
      <c r="O614" s="544" t="s">
        <v>400</v>
      </c>
      <c r="P614" s="268">
        <f t="shared" si="37"/>
        <v>2</v>
      </c>
      <c r="Q614" s="268">
        <f t="shared" si="38"/>
        <v>1</v>
      </c>
      <c r="R614" s="643" t="str">
        <f t="shared" si="39"/>
        <v>Gastos_com_Pessoal</v>
      </c>
      <c r="S614" s="605" t="s">
        <v>310</v>
      </c>
      <c r="T614" s="605" t="s">
        <v>310</v>
      </c>
      <c r="U614" s="623"/>
      <c r="V614" s="623"/>
      <c r="W614" s="623"/>
    </row>
    <row r="615" spans="1:23" s="373" customFormat="1" ht="36" x14ac:dyDescent="0.2">
      <c r="A615" s="636">
        <f t="shared" si="36"/>
        <v>612</v>
      </c>
      <c r="B615" s="559">
        <v>44596</v>
      </c>
      <c r="C615" s="555">
        <v>44562</v>
      </c>
      <c r="D615" s="545" t="s">
        <v>182</v>
      </c>
      <c r="E615" s="545" t="s">
        <v>1</v>
      </c>
      <c r="F615" s="556">
        <v>4562.1499999999996</v>
      </c>
      <c r="G615" s="558" t="s">
        <v>1673</v>
      </c>
      <c r="H615" s="545" t="s">
        <v>310</v>
      </c>
      <c r="I615" s="612" t="s">
        <v>1030</v>
      </c>
      <c r="J615" s="545" t="s">
        <v>1031</v>
      </c>
      <c r="K615" s="545" t="s">
        <v>887</v>
      </c>
      <c r="L615" s="545" t="s">
        <v>990</v>
      </c>
      <c r="M615" s="545" t="s">
        <v>310</v>
      </c>
      <c r="N615" s="544">
        <v>44596</v>
      </c>
      <c r="O615" s="544" t="s">
        <v>400</v>
      </c>
      <c r="P615" s="268">
        <f t="shared" si="37"/>
        <v>2</v>
      </c>
      <c r="Q615" s="268">
        <f t="shared" si="38"/>
        <v>1</v>
      </c>
      <c r="R615" s="643" t="str">
        <f t="shared" si="39"/>
        <v>Gastos_com_Pessoal</v>
      </c>
      <c r="S615" s="605" t="s">
        <v>310</v>
      </c>
      <c r="T615" s="605" t="s">
        <v>310</v>
      </c>
      <c r="U615" s="623"/>
      <c r="V615" s="623"/>
      <c r="W615" s="623"/>
    </row>
    <row r="616" spans="1:23" ht="36" x14ac:dyDescent="0.2">
      <c r="A616" s="636">
        <f t="shared" si="36"/>
        <v>613</v>
      </c>
      <c r="B616" s="559">
        <v>44596</v>
      </c>
      <c r="C616" s="555">
        <v>44562</v>
      </c>
      <c r="D616" s="545" t="s">
        <v>182</v>
      </c>
      <c r="E616" s="545" t="s">
        <v>1</v>
      </c>
      <c r="F616" s="556">
        <v>4403.68</v>
      </c>
      <c r="G616" s="558" t="s">
        <v>1674</v>
      </c>
      <c r="H616" s="545" t="s">
        <v>310</v>
      </c>
      <c r="I616" s="612" t="s">
        <v>1033</v>
      </c>
      <c r="J616" s="545" t="s">
        <v>1034</v>
      </c>
      <c r="K616" s="545" t="s">
        <v>911</v>
      </c>
      <c r="L616" s="545" t="s">
        <v>990</v>
      </c>
      <c r="M616" s="545" t="s">
        <v>310</v>
      </c>
      <c r="N616" s="544">
        <v>44596</v>
      </c>
      <c r="O616" s="544" t="s">
        <v>400</v>
      </c>
      <c r="P616" s="268">
        <f t="shared" si="37"/>
        <v>2</v>
      </c>
      <c r="Q616" s="268">
        <f t="shared" si="38"/>
        <v>1</v>
      </c>
      <c r="R616" s="643" t="str">
        <f t="shared" si="39"/>
        <v>Gastos_com_Pessoal</v>
      </c>
      <c r="S616" s="605" t="s">
        <v>310</v>
      </c>
      <c r="T616" s="605" t="s">
        <v>310</v>
      </c>
      <c r="U616" s="623"/>
      <c r="V616" s="623"/>
      <c r="W616" s="623"/>
    </row>
    <row r="617" spans="1:23" ht="36" x14ac:dyDescent="0.2">
      <c r="A617" s="636">
        <f t="shared" si="36"/>
        <v>614</v>
      </c>
      <c r="B617" s="559">
        <v>44596</v>
      </c>
      <c r="C617" s="555">
        <v>44562</v>
      </c>
      <c r="D617" s="545" t="s">
        <v>182</v>
      </c>
      <c r="E617" s="545" t="s">
        <v>1</v>
      </c>
      <c r="F617" s="556">
        <v>2077.66</v>
      </c>
      <c r="G617" s="558" t="s">
        <v>1664</v>
      </c>
      <c r="H617" s="545" t="s">
        <v>310</v>
      </c>
      <c r="I617" s="612" t="s">
        <v>1035</v>
      </c>
      <c r="J617" s="545" t="s">
        <v>1036</v>
      </c>
      <c r="K617" s="545" t="s">
        <v>911</v>
      </c>
      <c r="L617" s="545" t="s">
        <v>990</v>
      </c>
      <c r="M617" s="545" t="s">
        <v>310</v>
      </c>
      <c r="N617" s="544">
        <v>44596</v>
      </c>
      <c r="O617" s="544" t="s">
        <v>400</v>
      </c>
      <c r="P617" s="268">
        <f t="shared" si="37"/>
        <v>2</v>
      </c>
      <c r="Q617" s="268">
        <f t="shared" si="38"/>
        <v>1</v>
      </c>
      <c r="R617" s="643" t="str">
        <f t="shared" si="39"/>
        <v>Gastos_com_Pessoal</v>
      </c>
      <c r="S617" s="605" t="s">
        <v>310</v>
      </c>
      <c r="T617" s="605" t="s">
        <v>310</v>
      </c>
      <c r="U617" s="623"/>
      <c r="V617" s="623"/>
      <c r="W617" s="623"/>
    </row>
    <row r="618" spans="1:23" ht="36" x14ac:dyDescent="0.2">
      <c r="A618" s="636">
        <f t="shared" si="36"/>
        <v>615</v>
      </c>
      <c r="B618" s="559">
        <v>44596</v>
      </c>
      <c r="C618" s="555">
        <v>44562</v>
      </c>
      <c r="D618" s="545" t="s">
        <v>182</v>
      </c>
      <c r="E618" s="545" t="s">
        <v>1</v>
      </c>
      <c r="F618" s="567">
        <v>2840.9</v>
      </c>
      <c r="G618" s="558" t="s">
        <v>1675</v>
      </c>
      <c r="H618" s="566" t="s">
        <v>310</v>
      </c>
      <c r="I618" s="612" t="s">
        <v>1038</v>
      </c>
      <c r="J618" s="545" t="s">
        <v>1039</v>
      </c>
      <c r="K618" s="545" t="s">
        <v>911</v>
      </c>
      <c r="L618" s="545" t="s">
        <v>990</v>
      </c>
      <c r="M618" s="545" t="s">
        <v>310</v>
      </c>
      <c r="N618" s="544">
        <v>44596</v>
      </c>
      <c r="O618" s="544" t="s">
        <v>400</v>
      </c>
      <c r="P618" s="268">
        <f t="shared" si="37"/>
        <v>2</v>
      </c>
      <c r="Q618" s="268">
        <f t="shared" si="38"/>
        <v>1</v>
      </c>
      <c r="R618" s="643" t="str">
        <f t="shared" si="39"/>
        <v>Gastos_com_Pessoal</v>
      </c>
      <c r="S618" s="605" t="s">
        <v>310</v>
      </c>
      <c r="T618" s="605" t="s">
        <v>310</v>
      </c>
      <c r="U618" s="623"/>
      <c r="V618" s="623"/>
      <c r="W618" s="623"/>
    </row>
    <row r="619" spans="1:23" ht="36" x14ac:dyDescent="0.2">
      <c r="A619" s="636">
        <f t="shared" si="36"/>
        <v>616</v>
      </c>
      <c r="B619" s="559">
        <v>44596</v>
      </c>
      <c r="C619" s="555">
        <v>44562</v>
      </c>
      <c r="D619" s="545" t="s">
        <v>182</v>
      </c>
      <c r="E619" s="545" t="s">
        <v>1</v>
      </c>
      <c r="F619" s="556">
        <v>2882.58</v>
      </c>
      <c r="G619" s="558" t="s">
        <v>1675</v>
      </c>
      <c r="H619" s="545" t="s">
        <v>310</v>
      </c>
      <c r="I619" s="612" t="s">
        <v>1040</v>
      </c>
      <c r="J619" s="545" t="s">
        <v>1041</v>
      </c>
      <c r="K619" s="545" t="s">
        <v>911</v>
      </c>
      <c r="L619" s="545" t="s">
        <v>990</v>
      </c>
      <c r="M619" s="545" t="s">
        <v>310</v>
      </c>
      <c r="N619" s="544">
        <v>44596</v>
      </c>
      <c r="O619" s="544" t="s">
        <v>400</v>
      </c>
      <c r="P619" s="268">
        <f t="shared" si="37"/>
        <v>2</v>
      </c>
      <c r="Q619" s="268">
        <f t="shared" si="38"/>
        <v>1</v>
      </c>
      <c r="R619" s="643" t="str">
        <f t="shared" si="39"/>
        <v>Gastos_com_Pessoal</v>
      </c>
      <c r="S619" s="605" t="s">
        <v>310</v>
      </c>
      <c r="T619" s="605" t="s">
        <v>310</v>
      </c>
      <c r="U619" s="623"/>
      <c r="V619" s="623"/>
      <c r="W619" s="623"/>
    </row>
    <row r="620" spans="1:23" ht="36" x14ac:dyDescent="0.2">
      <c r="A620" s="636">
        <f t="shared" si="36"/>
        <v>617</v>
      </c>
      <c r="B620" s="559">
        <v>44596</v>
      </c>
      <c r="C620" s="555">
        <v>44562</v>
      </c>
      <c r="D620" s="545" t="s">
        <v>182</v>
      </c>
      <c r="E620" s="545" t="s">
        <v>1</v>
      </c>
      <c r="F620" s="556">
        <v>2077.66</v>
      </c>
      <c r="G620" s="558" t="s">
        <v>1677</v>
      </c>
      <c r="H620" s="545" t="s">
        <v>310</v>
      </c>
      <c r="I620" s="612" t="s">
        <v>1042</v>
      </c>
      <c r="J620" s="545" t="s">
        <v>1043</v>
      </c>
      <c r="K620" s="545" t="s">
        <v>911</v>
      </c>
      <c r="L620" s="545" t="s">
        <v>990</v>
      </c>
      <c r="M620" s="545" t="s">
        <v>310</v>
      </c>
      <c r="N620" s="544">
        <v>44596</v>
      </c>
      <c r="O620" s="544" t="s">
        <v>400</v>
      </c>
      <c r="P620" s="268">
        <f t="shared" si="37"/>
        <v>2</v>
      </c>
      <c r="Q620" s="268">
        <f t="shared" si="38"/>
        <v>1</v>
      </c>
      <c r="R620" s="643" t="str">
        <f t="shared" si="39"/>
        <v>Gastos_com_Pessoal</v>
      </c>
      <c r="S620" s="605" t="s">
        <v>310</v>
      </c>
      <c r="T620" s="605" t="s">
        <v>310</v>
      </c>
      <c r="U620" s="623"/>
      <c r="V620" s="623"/>
      <c r="W620" s="623"/>
    </row>
    <row r="621" spans="1:23" ht="36" x14ac:dyDescent="0.2">
      <c r="A621" s="636">
        <f t="shared" si="36"/>
        <v>618</v>
      </c>
      <c r="B621" s="559">
        <v>44596</v>
      </c>
      <c r="C621" s="555">
        <v>44562</v>
      </c>
      <c r="D621" s="545" t="s">
        <v>182</v>
      </c>
      <c r="E621" s="545" t="s">
        <v>1</v>
      </c>
      <c r="F621" s="556">
        <v>3226.72</v>
      </c>
      <c r="G621" s="558" t="s">
        <v>1679</v>
      </c>
      <c r="H621" s="545" t="s">
        <v>310</v>
      </c>
      <c r="I621" s="612" t="s">
        <v>1044</v>
      </c>
      <c r="J621" s="545" t="s">
        <v>1045</v>
      </c>
      <c r="K621" s="545" t="s">
        <v>911</v>
      </c>
      <c r="L621" s="545" t="s">
        <v>990</v>
      </c>
      <c r="M621" s="545" t="s">
        <v>310</v>
      </c>
      <c r="N621" s="544">
        <v>44596</v>
      </c>
      <c r="O621" s="544" t="s">
        <v>400</v>
      </c>
      <c r="P621" s="268">
        <f t="shared" si="37"/>
        <v>2</v>
      </c>
      <c r="Q621" s="268">
        <f t="shared" si="38"/>
        <v>1</v>
      </c>
      <c r="R621" s="643" t="str">
        <f t="shared" si="39"/>
        <v>Gastos_com_Pessoal</v>
      </c>
      <c r="S621" s="605" t="s">
        <v>310</v>
      </c>
      <c r="T621" s="605" t="s">
        <v>310</v>
      </c>
      <c r="U621" s="623"/>
      <c r="V621" s="623"/>
      <c r="W621" s="623"/>
    </row>
    <row r="622" spans="1:23" ht="36" x14ac:dyDescent="0.2">
      <c r="A622" s="636">
        <f t="shared" si="36"/>
        <v>619</v>
      </c>
      <c r="B622" s="559">
        <v>44596</v>
      </c>
      <c r="C622" s="555">
        <v>44562</v>
      </c>
      <c r="D622" s="545" t="s">
        <v>182</v>
      </c>
      <c r="E622" s="545" t="s">
        <v>1</v>
      </c>
      <c r="F622" s="556">
        <v>2985.82</v>
      </c>
      <c r="G622" s="558" t="s">
        <v>1680</v>
      </c>
      <c r="H622" s="545" t="s">
        <v>310</v>
      </c>
      <c r="I622" s="612" t="s">
        <v>1047</v>
      </c>
      <c r="J622" s="545" t="s">
        <v>1048</v>
      </c>
      <c r="K622" s="545" t="s">
        <v>911</v>
      </c>
      <c r="L622" s="545" t="s">
        <v>990</v>
      </c>
      <c r="M622" s="545" t="s">
        <v>310</v>
      </c>
      <c r="N622" s="544">
        <v>44596</v>
      </c>
      <c r="O622" s="544" t="s">
        <v>400</v>
      </c>
      <c r="P622" s="268">
        <f t="shared" si="37"/>
        <v>2</v>
      </c>
      <c r="Q622" s="268">
        <f t="shared" si="38"/>
        <v>1</v>
      </c>
      <c r="R622" s="643" t="str">
        <f t="shared" si="39"/>
        <v>Gastos_com_Pessoal</v>
      </c>
      <c r="S622" s="605" t="s">
        <v>310</v>
      </c>
      <c r="T622" s="605" t="s">
        <v>310</v>
      </c>
      <c r="U622" s="623"/>
      <c r="V622" s="623"/>
      <c r="W622" s="623"/>
    </row>
    <row r="623" spans="1:23" ht="36" x14ac:dyDescent="0.2">
      <c r="A623" s="636">
        <f t="shared" si="36"/>
        <v>620</v>
      </c>
      <c r="B623" s="559">
        <v>44596</v>
      </c>
      <c r="C623" s="555">
        <v>44562</v>
      </c>
      <c r="D623" s="545" t="s">
        <v>182</v>
      </c>
      <c r="E623" s="545" t="s">
        <v>1</v>
      </c>
      <c r="F623" s="556">
        <v>2033.5</v>
      </c>
      <c r="G623" s="558" t="s">
        <v>1681</v>
      </c>
      <c r="H623" s="545" t="s">
        <v>310</v>
      </c>
      <c r="I623" s="612" t="s">
        <v>1050</v>
      </c>
      <c r="J623" s="545" t="s">
        <v>1051</v>
      </c>
      <c r="K623" s="545" t="s">
        <v>911</v>
      </c>
      <c r="L623" s="545" t="s">
        <v>990</v>
      </c>
      <c r="M623" s="545" t="s">
        <v>310</v>
      </c>
      <c r="N623" s="544">
        <v>44596</v>
      </c>
      <c r="O623" s="544" t="s">
        <v>400</v>
      </c>
      <c r="P623" s="268">
        <f t="shared" si="37"/>
        <v>2</v>
      </c>
      <c r="Q623" s="268">
        <f t="shared" si="38"/>
        <v>1</v>
      </c>
      <c r="R623" s="643" t="str">
        <f t="shared" si="39"/>
        <v>Gastos_com_Pessoal</v>
      </c>
      <c r="S623" s="605" t="s">
        <v>310</v>
      </c>
      <c r="T623" s="605" t="s">
        <v>310</v>
      </c>
      <c r="U623" s="623"/>
      <c r="V623" s="623"/>
      <c r="W623" s="623"/>
    </row>
    <row r="624" spans="1:23" ht="36" x14ac:dyDescent="0.2">
      <c r="A624" s="636">
        <f t="shared" si="36"/>
        <v>621</v>
      </c>
      <c r="B624" s="559">
        <v>44596</v>
      </c>
      <c r="C624" s="555">
        <v>44562</v>
      </c>
      <c r="D624" s="545" t="s">
        <v>182</v>
      </c>
      <c r="E624" s="545" t="s">
        <v>1</v>
      </c>
      <c r="F624" s="556">
        <v>2261.98</v>
      </c>
      <c r="G624" s="558" t="s">
        <v>1682</v>
      </c>
      <c r="H624" s="545" t="s">
        <v>310</v>
      </c>
      <c r="I624" s="612" t="s">
        <v>1053</v>
      </c>
      <c r="J624" s="545" t="s">
        <v>1054</v>
      </c>
      <c r="K624" s="545" t="s">
        <v>911</v>
      </c>
      <c r="L624" s="545" t="s">
        <v>990</v>
      </c>
      <c r="M624" s="545" t="s">
        <v>310</v>
      </c>
      <c r="N624" s="544">
        <v>44596</v>
      </c>
      <c r="O624" s="544" t="s">
        <v>400</v>
      </c>
      <c r="P624" s="268">
        <f t="shared" si="37"/>
        <v>2</v>
      </c>
      <c r="Q624" s="268">
        <f t="shared" si="38"/>
        <v>1</v>
      </c>
      <c r="R624" s="643" t="str">
        <f t="shared" si="39"/>
        <v>Gastos_com_Pessoal</v>
      </c>
      <c r="S624" s="605" t="s">
        <v>310</v>
      </c>
      <c r="T624" s="605" t="s">
        <v>310</v>
      </c>
      <c r="U624" s="623"/>
      <c r="V624" s="623"/>
      <c r="W624" s="623"/>
    </row>
    <row r="625" spans="1:23" ht="36" x14ac:dyDescent="0.2">
      <c r="A625" s="636">
        <f t="shared" si="36"/>
        <v>622</v>
      </c>
      <c r="B625" s="559">
        <v>44596</v>
      </c>
      <c r="C625" s="555">
        <v>44562</v>
      </c>
      <c r="D625" s="545" t="s">
        <v>182</v>
      </c>
      <c r="E625" s="545" t="s">
        <v>1</v>
      </c>
      <c r="F625" s="556">
        <v>2095.64</v>
      </c>
      <c r="G625" s="558" t="s">
        <v>1684</v>
      </c>
      <c r="H625" s="545" t="s">
        <v>310</v>
      </c>
      <c r="I625" s="612" t="s">
        <v>1056</v>
      </c>
      <c r="J625" s="545" t="s">
        <v>1683</v>
      </c>
      <c r="K625" s="545" t="s">
        <v>911</v>
      </c>
      <c r="L625" s="545" t="s">
        <v>990</v>
      </c>
      <c r="M625" s="545" t="s">
        <v>310</v>
      </c>
      <c r="N625" s="544">
        <v>44596</v>
      </c>
      <c r="O625" s="544" t="s">
        <v>400</v>
      </c>
      <c r="P625" s="268">
        <f t="shared" si="37"/>
        <v>2</v>
      </c>
      <c r="Q625" s="268">
        <f t="shared" si="38"/>
        <v>1</v>
      </c>
      <c r="R625" s="643" t="str">
        <f t="shared" si="39"/>
        <v>Gastos_com_Pessoal</v>
      </c>
      <c r="S625" s="605" t="s">
        <v>310</v>
      </c>
      <c r="T625" s="605" t="s">
        <v>310</v>
      </c>
      <c r="U625" s="623"/>
      <c r="V625" s="623"/>
      <c r="W625" s="623"/>
    </row>
    <row r="626" spans="1:23" ht="36" x14ac:dyDescent="0.2">
      <c r="A626" s="636">
        <f t="shared" si="36"/>
        <v>623</v>
      </c>
      <c r="B626" s="559">
        <v>44596</v>
      </c>
      <c r="C626" s="555">
        <v>44562</v>
      </c>
      <c r="D626" s="545" t="s">
        <v>182</v>
      </c>
      <c r="E626" s="545" t="s">
        <v>1</v>
      </c>
      <c r="F626" s="556">
        <v>153.54</v>
      </c>
      <c r="G626" s="558" t="s">
        <v>1672</v>
      </c>
      <c r="H626" s="545" t="s">
        <v>310</v>
      </c>
      <c r="I626" s="612" t="s">
        <v>909</v>
      </c>
      <c r="J626" s="545" t="s">
        <v>910</v>
      </c>
      <c r="K626" s="545" t="s">
        <v>911</v>
      </c>
      <c r="L626" s="545" t="s">
        <v>990</v>
      </c>
      <c r="M626" s="545" t="s">
        <v>310</v>
      </c>
      <c r="N626" s="544">
        <v>44596</v>
      </c>
      <c r="O626" s="544" t="s">
        <v>400</v>
      </c>
      <c r="P626" s="268">
        <f t="shared" si="37"/>
        <v>2</v>
      </c>
      <c r="Q626" s="268">
        <f t="shared" si="38"/>
        <v>1</v>
      </c>
      <c r="R626" s="643" t="str">
        <f t="shared" si="39"/>
        <v>Gastos_com_Pessoal</v>
      </c>
      <c r="S626" s="605" t="s">
        <v>310</v>
      </c>
      <c r="T626" s="605" t="s">
        <v>310</v>
      </c>
      <c r="U626" s="623"/>
      <c r="V626" s="623"/>
      <c r="W626" s="623"/>
    </row>
    <row r="627" spans="1:23" ht="36" x14ac:dyDescent="0.2">
      <c r="A627" s="636">
        <f t="shared" si="36"/>
        <v>624</v>
      </c>
      <c r="B627" s="559">
        <v>44596</v>
      </c>
      <c r="C627" s="555">
        <v>44562</v>
      </c>
      <c r="D627" s="545" t="s">
        <v>182</v>
      </c>
      <c r="E627" s="545" t="s">
        <v>1</v>
      </c>
      <c r="F627" s="556">
        <v>2882.58</v>
      </c>
      <c r="G627" s="558" t="s">
        <v>1685</v>
      </c>
      <c r="H627" s="545" t="s">
        <v>310</v>
      </c>
      <c r="I627" s="612" t="s">
        <v>1058</v>
      </c>
      <c r="J627" s="545" t="s">
        <v>1059</v>
      </c>
      <c r="K627" s="545" t="s">
        <v>911</v>
      </c>
      <c r="L627" s="545" t="s">
        <v>990</v>
      </c>
      <c r="M627" s="545" t="s">
        <v>310</v>
      </c>
      <c r="N627" s="544">
        <v>44596</v>
      </c>
      <c r="O627" s="544" t="s">
        <v>400</v>
      </c>
      <c r="P627" s="268">
        <f t="shared" si="37"/>
        <v>2</v>
      </c>
      <c r="Q627" s="268">
        <f t="shared" si="38"/>
        <v>1</v>
      </c>
      <c r="R627" s="643" t="str">
        <f t="shared" si="39"/>
        <v>Gastos_com_Pessoal</v>
      </c>
      <c r="S627" s="605" t="s">
        <v>310</v>
      </c>
      <c r="T627" s="605" t="s">
        <v>310</v>
      </c>
      <c r="U627" s="623"/>
      <c r="V627" s="623"/>
      <c r="W627" s="623"/>
    </row>
    <row r="628" spans="1:23" ht="36" x14ac:dyDescent="0.2">
      <c r="A628" s="636">
        <f t="shared" si="36"/>
        <v>625</v>
      </c>
      <c r="B628" s="559">
        <v>44596</v>
      </c>
      <c r="C628" s="555">
        <v>44562</v>
      </c>
      <c r="D628" s="545" t="s">
        <v>182</v>
      </c>
      <c r="E628" s="545" t="s">
        <v>1</v>
      </c>
      <c r="F628" s="556">
        <v>2077.66</v>
      </c>
      <c r="G628" s="558" t="s">
        <v>1686</v>
      </c>
      <c r="H628" s="545" t="s">
        <v>310</v>
      </c>
      <c r="I628" s="612" t="s">
        <v>1061</v>
      </c>
      <c r="J628" s="545" t="s">
        <v>1062</v>
      </c>
      <c r="K628" s="545" t="s">
        <v>911</v>
      </c>
      <c r="L628" s="545" t="s">
        <v>990</v>
      </c>
      <c r="M628" s="545" t="s">
        <v>310</v>
      </c>
      <c r="N628" s="544">
        <v>44596</v>
      </c>
      <c r="O628" s="544" t="s">
        <v>400</v>
      </c>
      <c r="P628" s="268">
        <f t="shared" si="37"/>
        <v>2</v>
      </c>
      <c r="Q628" s="268">
        <f t="shared" si="38"/>
        <v>1</v>
      </c>
      <c r="R628" s="643" t="str">
        <f t="shared" si="39"/>
        <v>Gastos_com_Pessoal</v>
      </c>
      <c r="S628" s="605" t="s">
        <v>310</v>
      </c>
      <c r="T628" s="605" t="s">
        <v>310</v>
      </c>
      <c r="U628" s="623"/>
      <c r="V628" s="623"/>
      <c r="W628" s="623"/>
    </row>
    <row r="629" spans="1:23" ht="36" x14ac:dyDescent="0.2">
      <c r="A629" s="636">
        <f t="shared" si="36"/>
        <v>626</v>
      </c>
      <c r="B629" s="559">
        <v>44596</v>
      </c>
      <c r="C629" s="555">
        <v>44562</v>
      </c>
      <c r="D629" s="545" t="s">
        <v>182</v>
      </c>
      <c r="E629" s="545" t="s">
        <v>1</v>
      </c>
      <c r="F629" s="556">
        <v>2077.66</v>
      </c>
      <c r="G629" s="558" t="s">
        <v>1686</v>
      </c>
      <c r="H629" s="545" t="s">
        <v>310</v>
      </c>
      <c r="I629" s="612" t="s">
        <v>1063</v>
      </c>
      <c r="J629" s="545" t="s">
        <v>1064</v>
      </c>
      <c r="K629" s="545" t="s">
        <v>911</v>
      </c>
      <c r="L629" s="545" t="s">
        <v>990</v>
      </c>
      <c r="M629" s="545" t="s">
        <v>310</v>
      </c>
      <c r="N629" s="544">
        <v>44596</v>
      </c>
      <c r="O629" s="544" t="s">
        <v>400</v>
      </c>
      <c r="P629" s="268">
        <f t="shared" si="37"/>
        <v>2</v>
      </c>
      <c r="Q629" s="268">
        <f t="shared" si="38"/>
        <v>1</v>
      </c>
      <c r="R629" s="643" t="str">
        <f t="shared" si="39"/>
        <v>Gastos_com_Pessoal</v>
      </c>
      <c r="S629" s="605" t="s">
        <v>310</v>
      </c>
      <c r="T629" s="605" t="s">
        <v>310</v>
      </c>
      <c r="U629" s="623"/>
      <c r="V629" s="623"/>
      <c r="W629" s="623"/>
    </row>
    <row r="630" spans="1:23" ht="36" x14ac:dyDescent="0.2">
      <c r="A630" s="636">
        <f t="shared" si="36"/>
        <v>627</v>
      </c>
      <c r="B630" s="559">
        <v>44596</v>
      </c>
      <c r="C630" s="555">
        <v>44562</v>
      </c>
      <c r="D630" s="545" t="s">
        <v>182</v>
      </c>
      <c r="E630" s="545" t="s">
        <v>1</v>
      </c>
      <c r="F630" s="556">
        <v>2758.13</v>
      </c>
      <c r="G630" s="558" t="s">
        <v>1687</v>
      </c>
      <c r="H630" s="545" t="s">
        <v>310</v>
      </c>
      <c r="I630" s="612" t="s">
        <v>1066</v>
      </c>
      <c r="J630" s="545" t="s">
        <v>1067</v>
      </c>
      <c r="K630" s="545" t="s">
        <v>911</v>
      </c>
      <c r="L630" s="545" t="s">
        <v>990</v>
      </c>
      <c r="M630" s="545" t="s">
        <v>310</v>
      </c>
      <c r="N630" s="544">
        <v>44596</v>
      </c>
      <c r="O630" s="544" t="s">
        <v>400</v>
      </c>
      <c r="P630" s="268">
        <f t="shared" si="37"/>
        <v>2</v>
      </c>
      <c r="Q630" s="268">
        <f t="shared" si="38"/>
        <v>1</v>
      </c>
      <c r="R630" s="643" t="str">
        <f t="shared" si="39"/>
        <v>Gastos_com_Pessoal</v>
      </c>
      <c r="S630" s="605" t="s">
        <v>310</v>
      </c>
      <c r="T630" s="605" t="s">
        <v>310</v>
      </c>
      <c r="U630" s="623"/>
      <c r="V630" s="623"/>
      <c r="W630" s="623"/>
    </row>
    <row r="631" spans="1:23" ht="36" x14ac:dyDescent="0.2">
      <c r="A631" s="636">
        <f t="shared" si="36"/>
        <v>628</v>
      </c>
      <c r="B631" s="559">
        <v>44596</v>
      </c>
      <c r="C631" s="555">
        <v>44562</v>
      </c>
      <c r="D631" s="545" t="s">
        <v>182</v>
      </c>
      <c r="E631" s="545" t="s">
        <v>1</v>
      </c>
      <c r="F631" s="556">
        <v>2077.66</v>
      </c>
      <c r="G631" s="558" t="s">
        <v>1664</v>
      </c>
      <c r="H631" s="545" t="s">
        <v>310</v>
      </c>
      <c r="I631" s="612" t="s">
        <v>1068</v>
      </c>
      <c r="J631" s="545" t="s">
        <v>1069</v>
      </c>
      <c r="K631" s="545" t="s">
        <v>911</v>
      </c>
      <c r="L631" s="545" t="s">
        <v>990</v>
      </c>
      <c r="M631" s="545" t="s">
        <v>310</v>
      </c>
      <c r="N631" s="544">
        <v>44596</v>
      </c>
      <c r="O631" s="544" t="s">
        <v>400</v>
      </c>
      <c r="P631" s="268">
        <f t="shared" si="37"/>
        <v>2</v>
      </c>
      <c r="Q631" s="268">
        <f t="shared" si="38"/>
        <v>1</v>
      </c>
      <c r="R631" s="643" t="str">
        <f t="shared" si="39"/>
        <v>Gastos_com_Pessoal</v>
      </c>
      <c r="S631" s="605" t="s">
        <v>310</v>
      </c>
      <c r="T631" s="605" t="s">
        <v>310</v>
      </c>
      <c r="U631" s="623"/>
      <c r="V631" s="623"/>
      <c r="W631" s="623"/>
    </row>
    <row r="632" spans="1:23" ht="36" x14ac:dyDescent="0.2">
      <c r="A632" s="636">
        <f t="shared" si="36"/>
        <v>629</v>
      </c>
      <c r="B632" s="559">
        <v>44596</v>
      </c>
      <c r="C632" s="555">
        <v>44562</v>
      </c>
      <c r="D632" s="545" t="s">
        <v>182</v>
      </c>
      <c r="E632" s="545" t="s">
        <v>1</v>
      </c>
      <c r="F632" s="556">
        <v>7898.62</v>
      </c>
      <c r="G632" s="558" t="s">
        <v>1688</v>
      </c>
      <c r="H632" s="545" t="s">
        <v>310</v>
      </c>
      <c r="I632" s="612" t="s">
        <v>1071</v>
      </c>
      <c r="J632" s="545" t="s">
        <v>1072</v>
      </c>
      <c r="K632" s="545" t="s">
        <v>911</v>
      </c>
      <c r="L632" s="545" t="s">
        <v>990</v>
      </c>
      <c r="M632" s="545" t="s">
        <v>310</v>
      </c>
      <c r="N632" s="544">
        <v>44596</v>
      </c>
      <c r="O632" s="544" t="s">
        <v>400</v>
      </c>
      <c r="P632" s="268">
        <f t="shared" si="37"/>
        <v>2</v>
      </c>
      <c r="Q632" s="268">
        <f t="shared" si="38"/>
        <v>1</v>
      </c>
      <c r="R632" s="643" t="str">
        <f t="shared" si="39"/>
        <v>Gastos_com_Pessoal</v>
      </c>
      <c r="S632" s="605" t="s">
        <v>310</v>
      </c>
      <c r="T632" s="605" t="s">
        <v>310</v>
      </c>
      <c r="U632" s="623"/>
      <c r="V632" s="623"/>
      <c r="W632" s="623"/>
    </row>
    <row r="633" spans="1:23" ht="36" x14ac:dyDescent="0.2">
      <c r="A633" s="636">
        <f t="shared" si="36"/>
        <v>630</v>
      </c>
      <c r="B633" s="559">
        <v>44596</v>
      </c>
      <c r="C633" s="555">
        <v>44562</v>
      </c>
      <c r="D633" s="545" t="s">
        <v>182</v>
      </c>
      <c r="E633" s="545" t="s">
        <v>1</v>
      </c>
      <c r="F633" s="556">
        <v>2064.5700000000002</v>
      </c>
      <c r="G633" s="558" t="s">
        <v>1664</v>
      </c>
      <c r="H633" s="545" t="s">
        <v>310</v>
      </c>
      <c r="I633" s="612" t="s">
        <v>1073</v>
      </c>
      <c r="J633" s="545" t="s">
        <v>1074</v>
      </c>
      <c r="K633" s="545" t="s">
        <v>911</v>
      </c>
      <c r="L633" s="545" t="s">
        <v>990</v>
      </c>
      <c r="M633" s="545" t="s">
        <v>310</v>
      </c>
      <c r="N633" s="544">
        <v>44596</v>
      </c>
      <c r="O633" s="544" t="s">
        <v>400</v>
      </c>
      <c r="P633" s="268">
        <f t="shared" si="37"/>
        <v>2</v>
      </c>
      <c r="Q633" s="268">
        <f t="shared" si="38"/>
        <v>1</v>
      </c>
      <c r="R633" s="643" t="str">
        <f t="shared" si="39"/>
        <v>Gastos_com_Pessoal</v>
      </c>
      <c r="S633" s="605" t="s">
        <v>310</v>
      </c>
      <c r="T633" s="605" t="s">
        <v>310</v>
      </c>
      <c r="U633" s="623"/>
      <c r="V633" s="623"/>
      <c r="W633" s="623"/>
    </row>
    <row r="634" spans="1:23" ht="36" x14ac:dyDescent="0.2">
      <c r="A634" s="636">
        <f t="shared" si="36"/>
        <v>631</v>
      </c>
      <c r="B634" s="559">
        <v>44596</v>
      </c>
      <c r="C634" s="555">
        <v>44562</v>
      </c>
      <c r="D634" s="545" t="s">
        <v>182</v>
      </c>
      <c r="E634" s="545" t="s">
        <v>1</v>
      </c>
      <c r="F634" s="556">
        <v>2111.1799999999998</v>
      </c>
      <c r="G634" s="558" t="s">
        <v>1667</v>
      </c>
      <c r="H634" s="545" t="s">
        <v>310</v>
      </c>
      <c r="I634" s="612" t="s">
        <v>1075</v>
      </c>
      <c r="J634" s="545" t="s">
        <v>1076</v>
      </c>
      <c r="K634" s="545" t="s">
        <v>911</v>
      </c>
      <c r="L634" s="545" t="s">
        <v>990</v>
      </c>
      <c r="M634" s="545" t="s">
        <v>310</v>
      </c>
      <c r="N634" s="544">
        <v>44596</v>
      </c>
      <c r="O634" s="544" t="s">
        <v>400</v>
      </c>
      <c r="P634" s="268">
        <f t="shared" si="37"/>
        <v>2</v>
      </c>
      <c r="Q634" s="268">
        <f t="shared" si="38"/>
        <v>1</v>
      </c>
      <c r="R634" s="643" t="str">
        <f t="shared" si="39"/>
        <v>Gastos_com_Pessoal</v>
      </c>
      <c r="S634" s="605" t="s">
        <v>310</v>
      </c>
      <c r="T634" s="605" t="s">
        <v>310</v>
      </c>
      <c r="U634" s="623"/>
      <c r="V634" s="623"/>
      <c r="W634" s="623"/>
    </row>
    <row r="635" spans="1:23" ht="36" x14ac:dyDescent="0.2">
      <c r="A635" s="636">
        <f t="shared" si="36"/>
        <v>632</v>
      </c>
      <c r="B635" s="559">
        <v>44596</v>
      </c>
      <c r="C635" s="555">
        <v>44562</v>
      </c>
      <c r="D635" s="545" t="s">
        <v>182</v>
      </c>
      <c r="E635" s="545" t="s">
        <v>1</v>
      </c>
      <c r="F635" s="556">
        <v>2882.58</v>
      </c>
      <c r="G635" s="558" t="s">
        <v>1689</v>
      </c>
      <c r="H635" s="545" t="s">
        <v>310</v>
      </c>
      <c r="I635" s="612" t="s">
        <v>1077</v>
      </c>
      <c r="J635" s="545" t="s">
        <v>1078</v>
      </c>
      <c r="K635" s="545" t="s">
        <v>911</v>
      </c>
      <c r="L635" s="545" t="s">
        <v>990</v>
      </c>
      <c r="M635" s="545" t="s">
        <v>310</v>
      </c>
      <c r="N635" s="544">
        <v>44596</v>
      </c>
      <c r="O635" s="544" t="s">
        <v>400</v>
      </c>
      <c r="P635" s="268">
        <f t="shared" si="37"/>
        <v>2</v>
      </c>
      <c r="Q635" s="268">
        <f t="shared" si="38"/>
        <v>1</v>
      </c>
      <c r="R635" s="643" t="str">
        <f t="shared" si="39"/>
        <v>Gastos_com_Pessoal</v>
      </c>
      <c r="S635" s="605" t="s">
        <v>310</v>
      </c>
      <c r="T635" s="605" t="s">
        <v>310</v>
      </c>
      <c r="U635" s="623"/>
      <c r="V635" s="623"/>
      <c r="W635" s="623"/>
    </row>
    <row r="636" spans="1:23" ht="36" x14ac:dyDescent="0.2">
      <c r="A636" s="636">
        <f t="shared" si="36"/>
        <v>633</v>
      </c>
      <c r="B636" s="559">
        <v>44596</v>
      </c>
      <c r="C636" s="555">
        <v>44562</v>
      </c>
      <c r="D636" s="545" t="s">
        <v>182</v>
      </c>
      <c r="E636" s="545" t="s">
        <v>1</v>
      </c>
      <c r="F636" s="556">
        <v>2046.59</v>
      </c>
      <c r="G636" s="573" t="s">
        <v>1667</v>
      </c>
      <c r="H636" s="545" t="s">
        <v>310</v>
      </c>
      <c r="I636" s="613" t="s">
        <v>1267</v>
      </c>
      <c r="J636" s="566" t="s">
        <v>1268</v>
      </c>
      <c r="K636" s="545" t="s">
        <v>911</v>
      </c>
      <c r="L636" s="545" t="s">
        <v>990</v>
      </c>
      <c r="M636" s="545" t="s">
        <v>310</v>
      </c>
      <c r="N636" s="544">
        <v>44596</v>
      </c>
      <c r="O636" s="544" t="s">
        <v>400</v>
      </c>
      <c r="P636" s="268">
        <f t="shared" si="37"/>
        <v>2</v>
      </c>
      <c r="Q636" s="268">
        <f t="shared" si="38"/>
        <v>1</v>
      </c>
      <c r="R636" s="643" t="str">
        <f t="shared" si="39"/>
        <v>Gastos_com_Pessoal</v>
      </c>
      <c r="S636" s="605" t="s">
        <v>310</v>
      </c>
      <c r="T636" s="605" t="s">
        <v>310</v>
      </c>
      <c r="U636" s="623"/>
      <c r="V636" s="623"/>
      <c r="W636" s="623"/>
    </row>
    <row r="637" spans="1:23" ht="36" x14ac:dyDescent="0.2">
      <c r="A637" s="636">
        <f t="shared" si="36"/>
        <v>634</v>
      </c>
      <c r="B637" s="559">
        <v>44596</v>
      </c>
      <c r="C637" s="555">
        <v>44562</v>
      </c>
      <c r="D637" s="545" t="s">
        <v>182</v>
      </c>
      <c r="E637" s="545" t="s">
        <v>1</v>
      </c>
      <c r="F637" s="556">
        <v>840.86</v>
      </c>
      <c r="G637" s="573" t="s">
        <v>1690</v>
      </c>
      <c r="H637" s="545" t="s">
        <v>310</v>
      </c>
      <c r="I637" s="612" t="s">
        <v>1269</v>
      </c>
      <c r="J637" s="545" t="s">
        <v>1270</v>
      </c>
      <c r="K637" s="545" t="s">
        <v>911</v>
      </c>
      <c r="L637" s="545" t="s">
        <v>990</v>
      </c>
      <c r="M637" s="545" t="s">
        <v>310</v>
      </c>
      <c r="N637" s="544">
        <v>44596</v>
      </c>
      <c r="O637" s="544" t="s">
        <v>400</v>
      </c>
      <c r="P637" s="268">
        <f t="shared" si="37"/>
        <v>2</v>
      </c>
      <c r="Q637" s="268">
        <f t="shared" si="38"/>
        <v>1</v>
      </c>
      <c r="R637" s="643" t="str">
        <f t="shared" si="39"/>
        <v>Gastos_com_Pessoal</v>
      </c>
      <c r="S637" s="605" t="s">
        <v>310</v>
      </c>
      <c r="T637" s="605" t="s">
        <v>310</v>
      </c>
      <c r="U637" s="623"/>
      <c r="V637" s="623"/>
      <c r="W637" s="623"/>
    </row>
    <row r="638" spans="1:23" ht="36" x14ac:dyDescent="0.2">
      <c r="A638" s="636">
        <f t="shared" si="36"/>
        <v>635</v>
      </c>
      <c r="B638" s="559">
        <v>44596</v>
      </c>
      <c r="C638" s="555">
        <v>44562</v>
      </c>
      <c r="D638" s="545" t="s">
        <v>182</v>
      </c>
      <c r="E638" s="545" t="s">
        <v>1</v>
      </c>
      <c r="F638" s="556">
        <v>2077.66</v>
      </c>
      <c r="G638" s="573" t="s">
        <v>1664</v>
      </c>
      <c r="H638" s="545" t="s">
        <v>310</v>
      </c>
      <c r="I638" s="612" t="s">
        <v>1271</v>
      </c>
      <c r="J638" s="545" t="s">
        <v>1272</v>
      </c>
      <c r="K638" s="545" t="s">
        <v>911</v>
      </c>
      <c r="L638" s="545" t="s">
        <v>990</v>
      </c>
      <c r="M638" s="545" t="s">
        <v>310</v>
      </c>
      <c r="N638" s="544">
        <v>44596</v>
      </c>
      <c r="O638" s="544" t="s">
        <v>400</v>
      </c>
      <c r="P638" s="268">
        <f t="shared" si="37"/>
        <v>2</v>
      </c>
      <c r="Q638" s="268">
        <f t="shared" si="38"/>
        <v>1</v>
      </c>
      <c r="R638" s="643" t="str">
        <f t="shared" si="39"/>
        <v>Gastos_com_Pessoal</v>
      </c>
      <c r="S638" s="605" t="s">
        <v>310</v>
      </c>
      <c r="T638" s="605" t="s">
        <v>310</v>
      </c>
      <c r="U638" s="623"/>
      <c r="V638" s="623"/>
      <c r="W638" s="623"/>
    </row>
    <row r="639" spans="1:23" ht="36" x14ac:dyDescent="0.2">
      <c r="A639" s="636">
        <f t="shared" si="36"/>
        <v>636</v>
      </c>
      <c r="B639" s="559">
        <v>44596</v>
      </c>
      <c r="C639" s="555">
        <v>44562</v>
      </c>
      <c r="D639" s="545" t="s">
        <v>182</v>
      </c>
      <c r="E639" s="545" t="s">
        <v>1</v>
      </c>
      <c r="F639" s="567">
        <v>1904.49</v>
      </c>
      <c r="G639" s="573" t="s">
        <v>1664</v>
      </c>
      <c r="H639" s="545" t="s">
        <v>310</v>
      </c>
      <c r="I639" s="612" t="s">
        <v>1273</v>
      </c>
      <c r="J639" s="545" t="s">
        <v>1274</v>
      </c>
      <c r="K639" s="545" t="s">
        <v>911</v>
      </c>
      <c r="L639" s="545" t="s">
        <v>990</v>
      </c>
      <c r="M639" s="545" t="s">
        <v>310</v>
      </c>
      <c r="N639" s="544">
        <v>44596</v>
      </c>
      <c r="O639" s="544" t="s">
        <v>400</v>
      </c>
      <c r="P639" s="268">
        <f t="shared" si="37"/>
        <v>2</v>
      </c>
      <c r="Q639" s="268">
        <f t="shared" si="38"/>
        <v>1</v>
      </c>
      <c r="R639" s="643" t="str">
        <f t="shared" si="39"/>
        <v>Gastos_com_Pessoal</v>
      </c>
      <c r="S639" s="605" t="s">
        <v>310</v>
      </c>
      <c r="T639" s="605" t="s">
        <v>310</v>
      </c>
      <c r="U639" s="623"/>
      <c r="V639" s="623"/>
      <c r="W639" s="623"/>
    </row>
    <row r="640" spans="1:23" ht="36" x14ac:dyDescent="0.2">
      <c r="A640" s="636">
        <f t="shared" si="36"/>
        <v>637</v>
      </c>
      <c r="B640" s="559">
        <v>44596</v>
      </c>
      <c r="C640" s="555">
        <v>44562</v>
      </c>
      <c r="D640" s="545" t="s">
        <v>182</v>
      </c>
      <c r="E640" s="545" t="s">
        <v>1</v>
      </c>
      <c r="F640" s="556">
        <v>2077.66</v>
      </c>
      <c r="G640" s="573" t="s">
        <v>1664</v>
      </c>
      <c r="H640" s="545" t="s">
        <v>310</v>
      </c>
      <c r="I640" s="612" t="s">
        <v>1275</v>
      </c>
      <c r="J640" s="545" t="s">
        <v>1276</v>
      </c>
      <c r="K640" s="545" t="s">
        <v>911</v>
      </c>
      <c r="L640" s="545" t="s">
        <v>990</v>
      </c>
      <c r="M640" s="545" t="s">
        <v>310</v>
      </c>
      <c r="N640" s="544">
        <v>44596</v>
      </c>
      <c r="O640" s="544" t="s">
        <v>400</v>
      </c>
      <c r="P640" s="268">
        <f t="shared" si="37"/>
        <v>2</v>
      </c>
      <c r="Q640" s="268">
        <f t="shared" si="38"/>
        <v>1</v>
      </c>
      <c r="R640" s="643" t="str">
        <f t="shared" si="39"/>
        <v>Gastos_com_Pessoal</v>
      </c>
      <c r="S640" s="605" t="s">
        <v>310</v>
      </c>
      <c r="T640" s="605" t="s">
        <v>310</v>
      </c>
      <c r="U640" s="623"/>
      <c r="V640" s="623"/>
      <c r="W640" s="623"/>
    </row>
    <row r="641" spans="1:23" ht="36" x14ac:dyDescent="0.2">
      <c r="A641" s="636">
        <f t="shared" si="36"/>
        <v>638</v>
      </c>
      <c r="B641" s="559">
        <v>44596</v>
      </c>
      <c r="C641" s="555">
        <v>44562</v>
      </c>
      <c r="D641" s="545" t="s">
        <v>182</v>
      </c>
      <c r="E641" s="545" t="s">
        <v>1</v>
      </c>
      <c r="F641" s="556">
        <v>2095.64</v>
      </c>
      <c r="G641" s="573" t="s">
        <v>1664</v>
      </c>
      <c r="H641" s="545" t="s">
        <v>310</v>
      </c>
      <c r="I641" s="612" t="s">
        <v>1277</v>
      </c>
      <c r="J641" s="545" t="s">
        <v>1278</v>
      </c>
      <c r="K641" s="545" t="s">
        <v>911</v>
      </c>
      <c r="L641" s="545" t="s">
        <v>990</v>
      </c>
      <c r="M641" s="545" t="s">
        <v>310</v>
      </c>
      <c r="N641" s="544">
        <v>44596</v>
      </c>
      <c r="O641" s="544" t="s">
        <v>400</v>
      </c>
      <c r="P641" s="268">
        <f t="shared" ref="P641:P704" si="40">IF(B641=0,0,IF(YEAR(B641)=$Q$1,MONTH(B641)-$P$1+1,(YEAR(B641)-$Q$1)*12-$P$1+1+MONTH(B641)))</f>
        <v>2</v>
      </c>
      <c r="Q641" s="268">
        <f t="shared" ref="Q641:Q704" si="41">IF(C641=0,0,IF(YEAR(C641)=$Q$1,MONTH(C641)-$P$1+1,(YEAR(C641)-$Q$1)*12-$P$1+1+MONTH(C641)))</f>
        <v>1</v>
      </c>
      <c r="R641" s="643" t="str">
        <f t="shared" ref="R641:R704" si="42">SUBSTITUTE(D641," ","_")</f>
        <v>Gastos_com_Pessoal</v>
      </c>
      <c r="S641" s="605" t="s">
        <v>310</v>
      </c>
      <c r="T641" s="605" t="s">
        <v>310</v>
      </c>
      <c r="U641" s="623"/>
      <c r="V641" s="623"/>
      <c r="W641" s="623"/>
    </row>
    <row r="642" spans="1:23" ht="36" x14ac:dyDescent="0.2">
      <c r="A642" s="636">
        <f t="shared" ref="A642:A705" si="43">IF(B642="","",ROW()-ROW($A$3))</f>
        <v>639</v>
      </c>
      <c r="B642" s="559">
        <v>44596</v>
      </c>
      <c r="C642" s="555">
        <v>44562</v>
      </c>
      <c r="D642" s="545" t="s">
        <v>182</v>
      </c>
      <c r="E642" s="545" t="s">
        <v>1</v>
      </c>
      <c r="F642" s="556">
        <v>2843.71</v>
      </c>
      <c r="G642" s="573" t="s">
        <v>1691</v>
      </c>
      <c r="H642" s="545" t="s">
        <v>310</v>
      </c>
      <c r="I642" s="612" t="s">
        <v>1279</v>
      </c>
      <c r="J642" s="545" t="s">
        <v>1280</v>
      </c>
      <c r="K642" s="545" t="s">
        <v>911</v>
      </c>
      <c r="L642" s="545" t="s">
        <v>990</v>
      </c>
      <c r="M642" s="545" t="s">
        <v>310</v>
      </c>
      <c r="N642" s="544">
        <v>44596</v>
      </c>
      <c r="O642" s="544" t="s">
        <v>400</v>
      </c>
      <c r="P642" s="268">
        <f t="shared" si="40"/>
        <v>2</v>
      </c>
      <c r="Q642" s="268">
        <f t="shared" si="41"/>
        <v>1</v>
      </c>
      <c r="R642" s="643" t="str">
        <f t="shared" si="42"/>
        <v>Gastos_com_Pessoal</v>
      </c>
      <c r="S642" s="605" t="s">
        <v>310</v>
      </c>
      <c r="T642" s="605" t="s">
        <v>310</v>
      </c>
      <c r="U642" s="623"/>
      <c r="V642" s="623"/>
      <c r="W642" s="623"/>
    </row>
    <row r="643" spans="1:23" ht="36" x14ac:dyDescent="0.2">
      <c r="A643" s="636">
        <f t="shared" si="43"/>
        <v>640</v>
      </c>
      <c r="B643" s="559">
        <v>44596</v>
      </c>
      <c r="C643" s="555">
        <v>44562</v>
      </c>
      <c r="D643" s="545" t="s">
        <v>182</v>
      </c>
      <c r="E643" s="545" t="s">
        <v>1</v>
      </c>
      <c r="F643" s="556">
        <v>2838.1</v>
      </c>
      <c r="G643" s="573" t="s">
        <v>1689</v>
      </c>
      <c r="H643" s="545" t="s">
        <v>310</v>
      </c>
      <c r="I643" s="613" t="s">
        <v>1281</v>
      </c>
      <c r="J643" s="566" t="s">
        <v>1692</v>
      </c>
      <c r="K643" s="545" t="s">
        <v>911</v>
      </c>
      <c r="L643" s="545" t="s">
        <v>990</v>
      </c>
      <c r="M643" s="545" t="s">
        <v>310</v>
      </c>
      <c r="N643" s="544">
        <v>44596</v>
      </c>
      <c r="O643" s="544" t="s">
        <v>400</v>
      </c>
      <c r="P643" s="268">
        <f t="shared" si="40"/>
        <v>2</v>
      </c>
      <c r="Q643" s="268">
        <f t="shared" si="41"/>
        <v>1</v>
      </c>
      <c r="R643" s="643" t="str">
        <f t="shared" si="42"/>
        <v>Gastos_com_Pessoal</v>
      </c>
      <c r="S643" s="605" t="s">
        <v>310</v>
      </c>
      <c r="T643" s="605" t="s">
        <v>310</v>
      </c>
      <c r="U643" s="623"/>
      <c r="V643" s="623"/>
      <c r="W643" s="623"/>
    </row>
    <row r="644" spans="1:23" ht="36" x14ac:dyDescent="0.2">
      <c r="A644" s="636">
        <f t="shared" si="43"/>
        <v>641</v>
      </c>
      <c r="B644" s="559">
        <v>44596</v>
      </c>
      <c r="C644" s="555">
        <v>44562</v>
      </c>
      <c r="D644" s="545" t="s">
        <v>182</v>
      </c>
      <c r="E644" s="545" t="s">
        <v>1</v>
      </c>
      <c r="F644" s="556">
        <v>2095.64</v>
      </c>
      <c r="G644" s="573" t="s">
        <v>1693</v>
      </c>
      <c r="H644" s="545" t="s">
        <v>310</v>
      </c>
      <c r="I644" s="612" t="s">
        <v>1282</v>
      </c>
      <c r="J644" s="545" t="s">
        <v>1283</v>
      </c>
      <c r="K644" s="545" t="s">
        <v>911</v>
      </c>
      <c r="L644" s="545" t="s">
        <v>990</v>
      </c>
      <c r="M644" s="545" t="s">
        <v>310</v>
      </c>
      <c r="N644" s="544">
        <v>44596</v>
      </c>
      <c r="O644" s="544" t="s">
        <v>400</v>
      </c>
      <c r="P644" s="268">
        <f t="shared" si="40"/>
        <v>2</v>
      </c>
      <c r="Q644" s="268">
        <f t="shared" si="41"/>
        <v>1</v>
      </c>
      <c r="R644" s="643" t="str">
        <f t="shared" si="42"/>
        <v>Gastos_com_Pessoal</v>
      </c>
      <c r="S644" s="605" t="s">
        <v>310</v>
      </c>
      <c r="T644" s="605" t="s">
        <v>310</v>
      </c>
      <c r="U644" s="623"/>
      <c r="V644" s="623"/>
      <c r="W644" s="623"/>
    </row>
    <row r="645" spans="1:23" ht="36" x14ac:dyDescent="0.2">
      <c r="A645" s="636">
        <f t="shared" si="43"/>
        <v>642</v>
      </c>
      <c r="B645" s="559">
        <v>44596</v>
      </c>
      <c r="C645" s="555">
        <v>44562</v>
      </c>
      <c r="D645" s="545" t="s">
        <v>182</v>
      </c>
      <c r="E645" s="545" t="s">
        <v>1</v>
      </c>
      <c r="F645" s="556">
        <v>2900.56</v>
      </c>
      <c r="G645" s="573" t="s">
        <v>1685</v>
      </c>
      <c r="H645" s="545" t="s">
        <v>310</v>
      </c>
      <c r="I645" s="613" t="s">
        <v>1284</v>
      </c>
      <c r="J645" s="566" t="s">
        <v>1285</v>
      </c>
      <c r="K645" s="545" t="s">
        <v>911</v>
      </c>
      <c r="L645" s="545" t="s">
        <v>990</v>
      </c>
      <c r="M645" s="545" t="s">
        <v>310</v>
      </c>
      <c r="N645" s="544">
        <v>44596</v>
      </c>
      <c r="O645" s="544" t="s">
        <v>400</v>
      </c>
      <c r="P645" s="268">
        <f t="shared" si="40"/>
        <v>2</v>
      </c>
      <c r="Q645" s="268">
        <f t="shared" si="41"/>
        <v>1</v>
      </c>
      <c r="R645" s="643" t="str">
        <f t="shared" si="42"/>
        <v>Gastos_com_Pessoal</v>
      </c>
      <c r="S645" s="605" t="s">
        <v>310</v>
      </c>
      <c r="T645" s="605" t="s">
        <v>310</v>
      </c>
      <c r="U645" s="623"/>
      <c r="V645" s="623"/>
      <c r="W645" s="623"/>
    </row>
    <row r="646" spans="1:23" ht="36" x14ac:dyDescent="0.2">
      <c r="A646" s="636">
        <f t="shared" si="43"/>
        <v>643</v>
      </c>
      <c r="B646" s="559">
        <v>44596</v>
      </c>
      <c r="C646" s="555">
        <v>44562</v>
      </c>
      <c r="D646" s="545" t="s">
        <v>182</v>
      </c>
      <c r="E646" s="545" t="s">
        <v>1</v>
      </c>
      <c r="F646" s="556">
        <v>2882.58</v>
      </c>
      <c r="G646" s="573" t="s">
        <v>1685</v>
      </c>
      <c r="H646" s="545" t="s">
        <v>310</v>
      </c>
      <c r="I646" s="612" t="s">
        <v>1286</v>
      </c>
      <c r="J646" s="545" t="s">
        <v>1287</v>
      </c>
      <c r="K646" s="545" t="s">
        <v>911</v>
      </c>
      <c r="L646" s="545" t="s">
        <v>990</v>
      </c>
      <c r="M646" s="545" t="s">
        <v>310</v>
      </c>
      <c r="N646" s="544">
        <v>44596</v>
      </c>
      <c r="O646" s="544" t="s">
        <v>400</v>
      </c>
      <c r="P646" s="268">
        <f t="shared" si="40"/>
        <v>2</v>
      </c>
      <c r="Q646" s="268">
        <f t="shared" si="41"/>
        <v>1</v>
      </c>
      <c r="R646" s="643" t="str">
        <f t="shared" si="42"/>
        <v>Gastos_com_Pessoal</v>
      </c>
      <c r="S646" s="605" t="s">
        <v>310</v>
      </c>
      <c r="T646" s="605" t="s">
        <v>310</v>
      </c>
      <c r="U646" s="623"/>
      <c r="V646" s="623"/>
      <c r="W646" s="623"/>
    </row>
    <row r="647" spans="1:23" s="374" customFormat="1" ht="36" x14ac:dyDescent="0.2">
      <c r="A647" s="636">
        <f t="shared" si="43"/>
        <v>644</v>
      </c>
      <c r="B647" s="559">
        <v>44596</v>
      </c>
      <c r="C647" s="555">
        <v>44562</v>
      </c>
      <c r="D647" s="545" t="s">
        <v>182</v>
      </c>
      <c r="E647" s="545" t="s">
        <v>1</v>
      </c>
      <c r="F647" s="556">
        <v>2882.58</v>
      </c>
      <c r="G647" s="573" t="s">
        <v>1685</v>
      </c>
      <c r="H647" s="545" t="s">
        <v>310</v>
      </c>
      <c r="I647" s="612" t="s">
        <v>1288</v>
      </c>
      <c r="J647" s="545" t="s">
        <v>1289</v>
      </c>
      <c r="K647" s="545" t="s">
        <v>911</v>
      </c>
      <c r="L647" s="545" t="s">
        <v>990</v>
      </c>
      <c r="M647" s="545" t="s">
        <v>310</v>
      </c>
      <c r="N647" s="544">
        <v>44596</v>
      </c>
      <c r="O647" s="544" t="s">
        <v>400</v>
      </c>
      <c r="P647" s="268">
        <f t="shared" si="40"/>
        <v>2</v>
      </c>
      <c r="Q647" s="268">
        <f t="shared" si="41"/>
        <v>1</v>
      </c>
      <c r="R647" s="643" t="str">
        <f t="shared" si="42"/>
        <v>Gastos_com_Pessoal</v>
      </c>
      <c r="S647" s="605" t="s">
        <v>310</v>
      </c>
      <c r="T647" s="605" t="s">
        <v>310</v>
      </c>
      <c r="U647" s="623"/>
      <c r="V647" s="623"/>
      <c r="W647" s="623"/>
    </row>
    <row r="648" spans="1:23" ht="36" x14ac:dyDescent="0.2">
      <c r="A648" s="636">
        <f t="shared" si="43"/>
        <v>645</v>
      </c>
      <c r="B648" s="559">
        <v>44596</v>
      </c>
      <c r="C648" s="555">
        <v>44562</v>
      </c>
      <c r="D648" s="545" t="s">
        <v>182</v>
      </c>
      <c r="E648" s="545" t="s">
        <v>1</v>
      </c>
      <c r="F648" s="556">
        <v>2077.66</v>
      </c>
      <c r="G648" s="573" t="s">
        <v>1664</v>
      </c>
      <c r="H648" s="545" t="s">
        <v>310</v>
      </c>
      <c r="I648" s="526" t="s">
        <v>1290</v>
      </c>
      <c r="J648" s="527" t="s">
        <v>1291</v>
      </c>
      <c r="K648" s="545" t="s">
        <v>911</v>
      </c>
      <c r="L648" s="545" t="s">
        <v>990</v>
      </c>
      <c r="M648" s="545" t="s">
        <v>310</v>
      </c>
      <c r="N648" s="544">
        <v>44596</v>
      </c>
      <c r="O648" s="544" t="s">
        <v>400</v>
      </c>
      <c r="P648" s="268">
        <f t="shared" si="40"/>
        <v>2</v>
      </c>
      <c r="Q648" s="268">
        <f t="shared" si="41"/>
        <v>1</v>
      </c>
      <c r="R648" s="643" t="str">
        <f t="shared" si="42"/>
        <v>Gastos_com_Pessoal</v>
      </c>
      <c r="S648" s="605" t="s">
        <v>310</v>
      </c>
      <c r="T648" s="605" t="s">
        <v>310</v>
      </c>
      <c r="U648" s="623"/>
      <c r="V648" s="623"/>
      <c r="W648" s="623"/>
    </row>
    <row r="649" spans="1:23" ht="36" x14ac:dyDescent="0.2">
      <c r="A649" s="636">
        <f t="shared" si="43"/>
        <v>646</v>
      </c>
      <c r="B649" s="559">
        <v>44596</v>
      </c>
      <c r="C649" s="555">
        <v>44562</v>
      </c>
      <c r="D649" s="545" t="s">
        <v>182</v>
      </c>
      <c r="E649" s="545" t="s">
        <v>1</v>
      </c>
      <c r="F649" s="556">
        <v>2882.58</v>
      </c>
      <c r="G649" s="573" t="s">
        <v>1685</v>
      </c>
      <c r="H649" s="545" t="s">
        <v>310</v>
      </c>
      <c r="I649" s="612" t="s">
        <v>1292</v>
      </c>
      <c r="J649" s="566" t="s">
        <v>1694</v>
      </c>
      <c r="K649" s="545" t="s">
        <v>911</v>
      </c>
      <c r="L649" s="545" t="s">
        <v>990</v>
      </c>
      <c r="M649" s="545" t="s">
        <v>310</v>
      </c>
      <c r="N649" s="544">
        <v>44596</v>
      </c>
      <c r="O649" s="544" t="s">
        <v>400</v>
      </c>
      <c r="P649" s="268">
        <f t="shared" si="40"/>
        <v>2</v>
      </c>
      <c r="Q649" s="268">
        <f t="shared" si="41"/>
        <v>1</v>
      </c>
      <c r="R649" s="643" t="str">
        <f t="shared" si="42"/>
        <v>Gastos_com_Pessoal</v>
      </c>
      <c r="S649" s="605" t="s">
        <v>310</v>
      </c>
      <c r="T649" s="605" t="s">
        <v>310</v>
      </c>
      <c r="U649" s="623"/>
      <c r="V649" s="623"/>
      <c r="W649" s="623"/>
    </row>
    <row r="650" spans="1:23" ht="36" x14ac:dyDescent="0.2">
      <c r="A650" s="636">
        <f t="shared" si="43"/>
        <v>647</v>
      </c>
      <c r="B650" s="559">
        <v>44596</v>
      </c>
      <c r="C650" s="555">
        <v>44562</v>
      </c>
      <c r="D650" s="545" t="s">
        <v>182</v>
      </c>
      <c r="E650" s="545" t="s">
        <v>1</v>
      </c>
      <c r="F650" s="556">
        <v>1044.1099999999999</v>
      </c>
      <c r="G650" s="573" t="s">
        <v>1695</v>
      </c>
      <c r="H650" s="545" t="s">
        <v>310</v>
      </c>
      <c r="I650" s="612" t="s">
        <v>1294</v>
      </c>
      <c r="J650" s="545" t="s">
        <v>1295</v>
      </c>
      <c r="K650" s="545" t="s">
        <v>911</v>
      </c>
      <c r="L650" s="545" t="s">
        <v>990</v>
      </c>
      <c r="M650" s="545" t="s">
        <v>310</v>
      </c>
      <c r="N650" s="544">
        <v>44596</v>
      </c>
      <c r="O650" s="544" t="s">
        <v>400</v>
      </c>
      <c r="P650" s="268">
        <f t="shared" si="40"/>
        <v>2</v>
      </c>
      <c r="Q650" s="268">
        <f t="shared" si="41"/>
        <v>1</v>
      </c>
      <c r="R650" s="643" t="str">
        <f t="shared" si="42"/>
        <v>Gastos_com_Pessoal</v>
      </c>
      <c r="S650" s="605" t="s">
        <v>310</v>
      </c>
      <c r="T650" s="605" t="s">
        <v>310</v>
      </c>
      <c r="U650" s="623"/>
      <c r="V650" s="623"/>
      <c r="W650" s="623"/>
    </row>
    <row r="651" spans="1:23" ht="36" x14ac:dyDescent="0.2">
      <c r="A651" s="636">
        <f t="shared" si="43"/>
        <v>648</v>
      </c>
      <c r="B651" s="559">
        <v>44596</v>
      </c>
      <c r="C651" s="555">
        <v>44562</v>
      </c>
      <c r="D651" s="545" t="s">
        <v>182</v>
      </c>
      <c r="E651" s="545" t="s">
        <v>1</v>
      </c>
      <c r="F651" s="556">
        <v>1553.49</v>
      </c>
      <c r="G651" s="573" t="s">
        <v>1697</v>
      </c>
      <c r="H651" s="545" t="s">
        <v>310</v>
      </c>
      <c r="I651" s="612" t="s">
        <v>1296</v>
      </c>
      <c r="J651" s="545" t="s">
        <v>1297</v>
      </c>
      <c r="K651" s="545" t="s">
        <v>911</v>
      </c>
      <c r="L651" s="545" t="s">
        <v>990</v>
      </c>
      <c r="M651" s="545" t="s">
        <v>310</v>
      </c>
      <c r="N651" s="544">
        <v>44596</v>
      </c>
      <c r="O651" s="544" t="s">
        <v>400</v>
      </c>
      <c r="P651" s="268">
        <f t="shared" si="40"/>
        <v>2</v>
      </c>
      <c r="Q651" s="268">
        <f t="shared" si="41"/>
        <v>1</v>
      </c>
      <c r="R651" s="643" t="str">
        <f t="shared" si="42"/>
        <v>Gastos_com_Pessoal</v>
      </c>
      <c r="S651" s="605" t="s">
        <v>310</v>
      </c>
      <c r="T651" s="605" t="s">
        <v>310</v>
      </c>
      <c r="U651" s="623"/>
      <c r="V651" s="623"/>
      <c r="W651" s="623"/>
    </row>
    <row r="652" spans="1:23" ht="36" x14ac:dyDescent="0.2">
      <c r="A652" s="636">
        <f t="shared" si="43"/>
        <v>649</v>
      </c>
      <c r="B652" s="559">
        <v>44596</v>
      </c>
      <c r="C652" s="555">
        <v>44562</v>
      </c>
      <c r="D652" s="545" t="s">
        <v>182</v>
      </c>
      <c r="E652" s="545" t="s">
        <v>1</v>
      </c>
      <c r="F652" s="556">
        <v>2077.66</v>
      </c>
      <c r="G652" s="573" t="s">
        <v>1664</v>
      </c>
      <c r="H652" s="545" t="s">
        <v>310</v>
      </c>
      <c r="I652" s="612" t="s">
        <v>1298</v>
      </c>
      <c r="J652" s="545" t="s">
        <v>1696</v>
      </c>
      <c r="K652" s="545" t="s">
        <v>911</v>
      </c>
      <c r="L652" s="545" t="s">
        <v>990</v>
      </c>
      <c r="M652" s="545" t="s">
        <v>310</v>
      </c>
      <c r="N652" s="544">
        <v>44596</v>
      </c>
      <c r="O652" s="544" t="s">
        <v>400</v>
      </c>
      <c r="P652" s="268">
        <f t="shared" si="40"/>
        <v>2</v>
      </c>
      <c r="Q652" s="268">
        <f t="shared" si="41"/>
        <v>1</v>
      </c>
      <c r="R652" s="643" t="str">
        <f t="shared" si="42"/>
        <v>Gastos_com_Pessoal</v>
      </c>
      <c r="S652" s="605" t="s">
        <v>310</v>
      </c>
      <c r="T652" s="605" t="s">
        <v>310</v>
      </c>
      <c r="U652" s="623"/>
      <c r="V652" s="623"/>
      <c r="W652" s="623"/>
    </row>
    <row r="653" spans="1:23" ht="36" x14ac:dyDescent="0.2">
      <c r="A653" s="636">
        <f t="shared" si="43"/>
        <v>650</v>
      </c>
      <c r="B653" s="559">
        <v>44596</v>
      </c>
      <c r="C653" s="555">
        <v>44562</v>
      </c>
      <c r="D653" s="545" t="s">
        <v>182</v>
      </c>
      <c r="E653" s="545" t="s">
        <v>1</v>
      </c>
      <c r="F653" s="556">
        <v>1774.56</v>
      </c>
      <c r="G653" s="573" t="s">
        <v>1664</v>
      </c>
      <c r="H653" s="545" t="s">
        <v>310</v>
      </c>
      <c r="I653" s="612" t="s">
        <v>1300</v>
      </c>
      <c r="J653" s="545" t="s">
        <v>1301</v>
      </c>
      <c r="K653" s="545" t="s">
        <v>911</v>
      </c>
      <c r="L653" s="545" t="s">
        <v>990</v>
      </c>
      <c r="M653" s="545" t="s">
        <v>310</v>
      </c>
      <c r="N653" s="544">
        <v>44596</v>
      </c>
      <c r="O653" s="544" t="s">
        <v>400</v>
      </c>
      <c r="P653" s="268">
        <f t="shared" si="40"/>
        <v>2</v>
      </c>
      <c r="Q653" s="268">
        <f t="shared" si="41"/>
        <v>1</v>
      </c>
      <c r="R653" s="643" t="str">
        <f t="shared" si="42"/>
        <v>Gastos_com_Pessoal</v>
      </c>
      <c r="S653" s="605" t="s">
        <v>310</v>
      </c>
      <c r="T653" s="605" t="s">
        <v>310</v>
      </c>
      <c r="U653" s="623"/>
      <c r="V653" s="623"/>
      <c r="W653" s="623"/>
    </row>
    <row r="654" spans="1:23" ht="36" x14ac:dyDescent="0.2">
      <c r="A654" s="636">
        <f t="shared" si="43"/>
        <v>651</v>
      </c>
      <c r="B654" s="559">
        <v>44596</v>
      </c>
      <c r="C654" s="555">
        <v>44562</v>
      </c>
      <c r="D654" s="545" t="s">
        <v>182</v>
      </c>
      <c r="E654" s="545" t="s">
        <v>1</v>
      </c>
      <c r="F654" s="556">
        <v>2077.66</v>
      </c>
      <c r="G654" s="573" t="s">
        <v>1664</v>
      </c>
      <c r="H654" s="545" t="s">
        <v>310</v>
      </c>
      <c r="I654" s="612" t="s">
        <v>1302</v>
      </c>
      <c r="J654" s="545" t="s">
        <v>1301</v>
      </c>
      <c r="K654" s="545" t="s">
        <v>911</v>
      </c>
      <c r="L654" s="545" t="s">
        <v>990</v>
      </c>
      <c r="M654" s="545" t="s">
        <v>310</v>
      </c>
      <c r="N654" s="544">
        <v>44596</v>
      </c>
      <c r="O654" s="544" t="s">
        <v>400</v>
      </c>
      <c r="P654" s="268">
        <f t="shared" si="40"/>
        <v>2</v>
      </c>
      <c r="Q654" s="268">
        <f t="shared" si="41"/>
        <v>1</v>
      </c>
      <c r="R654" s="643" t="str">
        <f t="shared" si="42"/>
        <v>Gastos_com_Pessoal</v>
      </c>
      <c r="S654" s="605" t="s">
        <v>310</v>
      </c>
      <c r="T654" s="605" t="s">
        <v>310</v>
      </c>
      <c r="U654" s="623"/>
      <c r="V654" s="623"/>
      <c r="W654" s="623"/>
    </row>
    <row r="655" spans="1:23" ht="36" x14ac:dyDescent="0.2">
      <c r="A655" s="636">
        <f t="shared" si="43"/>
        <v>652</v>
      </c>
      <c r="B655" s="559">
        <v>44596</v>
      </c>
      <c r="C655" s="555">
        <v>44562</v>
      </c>
      <c r="D655" s="545" t="s">
        <v>182</v>
      </c>
      <c r="E655" s="545" t="s">
        <v>1</v>
      </c>
      <c r="F655" s="556">
        <v>2095.64</v>
      </c>
      <c r="G655" s="573" t="s">
        <v>1698</v>
      </c>
      <c r="H655" s="545" t="s">
        <v>310</v>
      </c>
      <c r="I655" s="612" t="s">
        <v>1303</v>
      </c>
      <c r="J655" s="545" t="s">
        <v>1700</v>
      </c>
      <c r="K655" s="545" t="s">
        <v>911</v>
      </c>
      <c r="L655" s="545" t="s">
        <v>990</v>
      </c>
      <c r="M655" s="545" t="s">
        <v>310</v>
      </c>
      <c r="N655" s="544">
        <v>44596</v>
      </c>
      <c r="O655" s="544" t="s">
        <v>400</v>
      </c>
      <c r="P655" s="268">
        <f t="shared" si="40"/>
        <v>2</v>
      </c>
      <c r="Q655" s="268">
        <f t="shared" si="41"/>
        <v>1</v>
      </c>
      <c r="R655" s="643" t="str">
        <f t="shared" si="42"/>
        <v>Gastos_com_Pessoal</v>
      </c>
      <c r="S655" s="605" t="s">
        <v>310</v>
      </c>
      <c r="T655" s="605" t="s">
        <v>310</v>
      </c>
      <c r="U655" s="623"/>
      <c r="V655" s="623"/>
      <c r="W655" s="623"/>
    </row>
    <row r="656" spans="1:23" ht="36" x14ac:dyDescent="0.2">
      <c r="A656" s="636">
        <f t="shared" si="43"/>
        <v>653</v>
      </c>
      <c r="B656" s="559">
        <v>44596</v>
      </c>
      <c r="C656" s="555">
        <v>44562</v>
      </c>
      <c r="D656" s="545" t="s">
        <v>182</v>
      </c>
      <c r="E656" s="545" t="s">
        <v>1</v>
      </c>
      <c r="F656" s="556">
        <v>2029.7</v>
      </c>
      <c r="G656" s="573" t="s">
        <v>1664</v>
      </c>
      <c r="H656" s="545" t="s">
        <v>310</v>
      </c>
      <c r="I656" s="612" t="s">
        <v>1305</v>
      </c>
      <c r="J656" s="545" t="s">
        <v>1701</v>
      </c>
      <c r="K656" s="545" t="s">
        <v>911</v>
      </c>
      <c r="L656" s="545" t="s">
        <v>990</v>
      </c>
      <c r="M656" s="545" t="s">
        <v>310</v>
      </c>
      <c r="N656" s="544">
        <v>44596</v>
      </c>
      <c r="O656" s="544" t="s">
        <v>400</v>
      </c>
      <c r="P656" s="268">
        <f t="shared" si="40"/>
        <v>2</v>
      </c>
      <c r="Q656" s="268">
        <f t="shared" si="41"/>
        <v>1</v>
      </c>
      <c r="R656" s="643" t="str">
        <f t="shared" si="42"/>
        <v>Gastos_com_Pessoal</v>
      </c>
      <c r="S656" s="605" t="s">
        <v>310</v>
      </c>
      <c r="T656" s="605" t="s">
        <v>310</v>
      </c>
      <c r="U656" s="623"/>
      <c r="V656" s="623"/>
      <c r="W656" s="623"/>
    </row>
    <row r="657" spans="1:23" ht="36" x14ac:dyDescent="0.2">
      <c r="A657" s="636">
        <f t="shared" si="43"/>
        <v>654</v>
      </c>
      <c r="B657" s="559">
        <v>44596</v>
      </c>
      <c r="C657" s="555">
        <v>44562</v>
      </c>
      <c r="D657" s="545" t="s">
        <v>182</v>
      </c>
      <c r="E657" s="545" t="s">
        <v>1</v>
      </c>
      <c r="F657" s="556">
        <v>1456.13</v>
      </c>
      <c r="G657" s="573" t="s">
        <v>1699</v>
      </c>
      <c r="H657" s="545" t="s">
        <v>310</v>
      </c>
      <c r="I657" s="612" t="s">
        <v>1307</v>
      </c>
      <c r="J657" s="545" t="s">
        <v>1702</v>
      </c>
      <c r="K657" s="545" t="s">
        <v>911</v>
      </c>
      <c r="L657" s="545" t="s">
        <v>990</v>
      </c>
      <c r="M657" s="545" t="s">
        <v>310</v>
      </c>
      <c r="N657" s="544">
        <v>44596</v>
      </c>
      <c r="O657" s="544" t="s">
        <v>400</v>
      </c>
      <c r="P657" s="268">
        <f t="shared" si="40"/>
        <v>2</v>
      </c>
      <c r="Q657" s="268">
        <f t="shared" si="41"/>
        <v>1</v>
      </c>
      <c r="R657" s="643" t="str">
        <f t="shared" si="42"/>
        <v>Gastos_com_Pessoal</v>
      </c>
      <c r="S657" s="605" t="s">
        <v>310</v>
      </c>
      <c r="T657" s="605" t="s">
        <v>310</v>
      </c>
      <c r="U657" s="623"/>
      <c r="V657" s="623"/>
      <c r="W657" s="623"/>
    </row>
    <row r="658" spans="1:23" ht="24" x14ac:dyDescent="0.2">
      <c r="A658" s="636">
        <f t="shared" si="43"/>
        <v>655</v>
      </c>
      <c r="B658" s="559">
        <v>44596</v>
      </c>
      <c r="C658" s="555">
        <v>44593</v>
      </c>
      <c r="D658" s="545" t="s">
        <v>271</v>
      </c>
      <c r="E658" s="545" t="s">
        <v>71</v>
      </c>
      <c r="F658" s="556">
        <v>10.45</v>
      </c>
      <c r="G658" s="558" t="s">
        <v>1332</v>
      </c>
      <c r="H658" s="545" t="s">
        <v>310</v>
      </c>
      <c r="I658" s="526" t="s">
        <v>962</v>
      </c>
      <c r="J658" s="549" t="s">
        <v>963</v>
      </c>
      <c r="K658" s="549" t="s">
        <v>964</v>
      </c>
      <c r="L658" s="527" t="s">
        <v>879</v>
      </c>
      <c r="M658" s="655" t="s">
        <v>310</v>
      </c>
      <c r="N658" s="544">
        <v>44596</v>
      </c>
      <c r="O658" s="544" t="s">
        <v>400</v>
      </c>
      <c r="P658" s="268">
        <f t="shared" si="40"/>
        <v>2</v>
      </c>
      <c r="Q658" s="268">
        <f t="shared" si="41"/>
        <v>2</v>
      </c>
      <c r="R658" s="643" t="str">
        <f t="shared" si="42"/>
        <v>Gastos_Gerais</v>
      </c>
      <c r="S658" s="605" t="s">
        <v>310</v>
      </c>
      <c r="T658" s="605" t="s">
        <v>310</v>
      </c>
      <c r="U658" s="623"/>
      <c r="V658" s="623"/>
      <c r="W658" s="623"/>
    </row>
    <row r="659" spans="1:23" ht="24" x14ac:dyDescent="0.2">
      <c r="A659" s="636">
        <f t="shared" si="43"/>
        <v>656</v>
      </c>
      <c r="B659" s="559">
        <v>44596</v>
      </c>
      <c r="C659" s="555">
        <v>44593</v>
      </c>
      <c r="D659" s="545" t="s">
        <v>271</v>
      </c>
      <c r="E659" s="545" t="s">
        <v>71</v>
      </c>
      <c r="F659" s="556">
        <v>10.45</v>
      </c>
      <c r="G659" s="558" t="s">
        <v>1333</v>
      </c>
      <c r="H659" s="545" t="s">
        <v>310</v>
      </c>
      <c r="I659" s="526" t="s">
        <v>962</v>
      </c>
      <c r="J659" s="549" t="s">
        <v>963</v>
      </c>
      <c r="K659" s="549" t="s">
        <v>964</v>
      </c>
      <c r="L659" s="527" t="s">
        <v>879</v>
      </c>
      <c r="M659" s="655" t="s">
        <v>310</v>
      </c>
      <c r="N659" s="544">
        <v>44596</v>
      </c>
      <c r="O659" s="544" t="s">
        <v>400</v>
      </c>
      <c r="P659" s="268">
        <f t="shared" si="40"/>
        <v>2</v>
      </c>
      <c r="Q659" s="268">
        <f t="shared" si="41"/>
        <v>2</v>
      </c>
      <c r="R659" s="643" t="str">
        <f t="shared" si="42"/>
        <v>Gastos_Gerais</v>
      </c>
      <c r="S659" s="605" t="s">
        <v>310</v>
      </c>
      <c r="T659" s="605" t="s">
        <v>310</v>
      </c>
      <c r="U659" s="623"/>
      <c r="V659" s="623"/>
      <c r="W659" s="623"/>
    </row>
    <row r="660" spans="1:23" ht="24" x14ac:dyDescent="0.2">
      <c r="A660" s="636">
        <f t="shared" si="43"/>
        <v>657</v>
      </c>
      <c r="B660" s="559">
        <v>44596</v>
      </c>
      <c r="C660" s="555">
        <v>44593</v>
      </c>
      <c r="D660" s="545" t="s">
        <v>271</v>
      </c>
      <c r="E660" s="545" t="s">
        <v>71</v>
      </c>
      <c r="F660" s="556">
        <v>10.45</v>
      </c>
      <c r="G660" s="558" t="s">
        <v>1346</v>
      </c>
      <c r="H660" s="545" t="s">
        <v>310</v>
      </c>
      <c r="I660" s="526" t="s">
        <v>962</v>
      </c>
      <c r="J660" s="549" t="s">
        <v>963</v>
      </c>
      <c r="K660" s="549" t="s">
        <v>964</v>
      </c>
      <c r="L660" s="527" t="s">
        <v>879</v>
      </c>
      <c r="M660" s="655" t="s">
        <v>310</v>
      </c>
      <c r="N660" s="544">
        <v>44596</v>
      </c>
      <c r="O660" s="544" t="s">
        <v>400</v>
      </c>
      <c r="P660" s="268">
        <f t="shared" si="40"/>
        <v>2</v>
      </c>
      <c r="Q660" s="268">
        <f t="shared" si="41"/>
        <v>2</v>
      </c>
      <c r="R660" s="643" t="str">
        <f t="shared" si="42"/>
        <v>Gastos_Gerais</v>
      </c>
      <c r="S660" s="605" t="s">
        <v>310</v>
      </c>
      <c r="T660" s="605" t="s">
        <v>310</v>
      </c>
      <c r="U660" s="623"/>
      <c r="V660" s="623"/>
      <c r="W660" s="623"/>
    </row>
    <row r="661" spans="1:23" ht="24" x14ac:dyDescent="0.2">
      <c r="A661" s="636">
        <f t="shared" si="43"/>
        <v>658</v>
      </c>
      <c r="B661" s="559">
        <v>44596</v>
      </c>
      <c r="C661" s="555">
        <v>44593</v>
      </c>
      <c r="D661" s="545" t="s">
        <v>271</v>
      </c>
      <c r="E661" s="545" t="s">
        <v>71</v>
      </c>
      <c r="F661" s="556">
        <v>10.45</v>
      </c>
      <c r="G661" s="558" t="s">
        <v>1346</v>
      </c>
      <c r="H661" s="545" t="s">
        <v>310</v>
      </c>
      <c r="I661" s="526" t="s">
        <v>962</v>
      </c>
      <c r="J661" s="549" t="s">
        <v>963</v>
      </c>
      <c r="K661" s="549" t="s">
        <v>964</v>
      </c>
      <c r="L661" s="527" t="s">
        <v>879</v>
      </c>
      <c r="M661" s="655" t="s">
        <v>310</v>
      </c>
      <c r="N661" s="544">
        <v>44596</v>
      </c>
      <c r="O661" s="544" t="s">
        <v>400</v>
      </c>
      <c r="P661" s="268">
        <f t="shared" si="40"/>
        <v>2</v>
      </c>
      <c r="Q661" s="268">
        <f t="shared" si="41"/>
        <v>2</v>
      </c>
      <c r="R661" s="643" t="str">
        <f t="shared" si="42"/>
        <v>Gastos_Gerais</v>
      </c>
      <c r="S661" s="605" t="s">
        <v>310</v>
      </c>
      <c r="T661" s="605" t="s">
        <v>310</v>
      </c>
      <c r="U661" s="623"/>
      <c r="V661" s="623"/>
      <c r="W661" s="623"/>
    </row>
    <row r="662" spans="1:23" ht="24" x14ac:dyDescent="0.2">
      <c r="A662" s="636">
        <f t="shared" si="43"/>
        <v>659</v>
      </c>
      <c r="B662" s="559">
        <v>44596</v>
      </c>
      <c r="C662" s="555">
        <v>44593</v>
      </c>
      <c r="D662" s="545" t="s">
        <v>271</v>
      </c>
      <c r="E662" s="545" t="s">
        <v>71</v>
      </c>
      <c r="F662" s="556">
        <v>10.45</v>
      </c>
      <c r="G662" s="558" t="s">
        <v>1333</v>
      </c>
      <c r="H662" s="545" t="s">
        <v>310</v>
      </c>
      <c r="I662" s="526" t="s">
        <v>962</v>
      </c>
      <c r="J662" s="549" t="s">
        <v>963</v>
      </c>
      <c r="K662" s="549" t="s">
        <v>964</v>
      </c>
      <c r="L662" s="527" t="s">
        <v>879</v>
      </c>
      <c r="M662" s="655" t="s">
        <v>310</v>
      </c>
      <c r="N662" s="544">
        <v>44596</v>
      </c>
      <c r="O662" s="544" t="s">
        <v>400</v>
      </c>
      <c r="P662" s="268">
        <f t="shared" si="40"/>
        <v>2</v>
      </c>
      <c r="Q662" s="268">
        <f t="shared" si="41"/>
        <v>2</v>
      </c>
      <c r="R662" s="643" t="str">
        <f t="shared" si="42"/>
        <v>Gastos_Gerais</v>
      </c>
      <c r="S662" s="605" t="s">
        <v>310</v>
      </c>
      <c r="T662" s="605" t="s">
        <v>310</v>
      </c>
      <c r="U662" s="623"/>
      <c r="V662" s="623"/>
      <c r="W662" s="623"/>
    </row>
    <row r="663" spans="1:23" ht="24" x14ac:dyDescent="0.2">
      <c r="A663" s="636">
        <f t="shared" si="43"/>
        <v>660</v>
      </c>
      <c r="B663" s="559">
        <v>44596</v>
      </c>
      <c r="C663" s="555">
        <v>44593</v>
      </c>
      <c r="D663" s="545" t="s">
        <v>271</v>
      </c>
      <c r="E663" s="545" t="s">
        <v>71</v>
      </c>
      <c r="F663" s="556">
        <v>10.45</v>
      </c>
      <c r="G663" s="558" t="s">
        <v>1703</v>
      </c>
      <c r="H663" s="545" t="s">
        <v>310</v>
      </c>
      <c r="I663" s="526" t="s">
        <v>962</v>
      </c>
      <c r="J663" s="549" t="s">
        <v>963</v>
      </c>
      <c r="K663" s="549" t="s">
        <v>964</v>
      </c>
      <c r="L663" s="527" t="s">
        <v>879</v>
      </c>
      <c r="M663" s="655" t="s">
        <v>310</v>
      </c>
      <c r="N663" s="544">
        <v>44596</v>
      </c>
      <c r="O663" s="544" t="s">
        <v>400</v>
      </c>
      <c r="P663" s="268">
        <f t="shared" si="40"/>
        <v>2</v>
      </c>
      <c r="Q663" s="268">
        <f t="shared" si="41"/>
        <v>2</v>
      </c>
      <c r="R663" s="643" t="str">
        <f t="shared" si="42"/>
        <v>Gastos_Gerais</v>
      </c>
      <c r="S663" s="605" t="s">
        <v>310</v>
      </c>
      <c r="T663" s="605" t="s">
        <v>310</v>
      </c>
      <c r="U663" s="623"/>
      <c r="V663" s="623"/>
      <c r="W663" s="623"/>
    </row>
    <row r="664" spans="1:23" ht="24" x14ac:dyDescent="0.2">
      <c r="A664" s="636">
        <f t="shared" si="43"/>
        <v>661</v>
      </c>
      <c r="B664" s="559">
        <v>44596</v>
      </c>
      <c r="C664" s="555">
        <v>44593</v>
      </c>
      <c r="D664" s="545" t="s">
        <v>271</v>
      </c>
      <c r="E664" s="545" t="s">
        <v>71</v>
      </c>
      <c r="F664" s="556">
        <v>10.45</v>
      </c>
      <c r="G664" s="558" t="s">
        <v>1335</v>
      </c>
      <c r="H664" s="545" t="s">
        <v>310</v>
      </c>
      <c r="I664" s="526" t="s">
        <v>962</v>
      </c>
      <c r="J664" s="549" t="s">
        <v>963</v>
      </c>
      <c r="K664" s="549" t="s">
        <v>964</v>
      </c>
      <c r="L664" s="527" t="s">
        <v>879</v>
      </c>
      <c r="M664" s="655" t="s">
        <v>310</v>
      </c>
      <c r="N664" s="544">
        <v>44596</v>
      </c>
      <c r="O664" s="544" t="s">
        <v>400</v>
      </c>
      <c r="P664" s="268">
        <f t="shared" si="40"/>
        <v>2</v>
      </c>
      <c r="Q664" s="268">
        <f t="shared" si="41"/>
        <v>2</v>
      </c>
      <c r="R664" s="643" t="str">
        <f t="shared" si="42"/>
        <v>Gastos_Gerais</v>
      </c>
      <c r="S664" s="605" t="s">
        <v>310</v>
      </c>
      <c r="T664" s="605" t="s">
        <v>310</v>
      </c>
      <c r="U664" s="623"/>
      <c r="V664" s="623"/>
      <c r="W664" s="623"/>
    </row>
    <row r="665" spans="1:23" ht="24" x14ac:dyDescent="0.2">
      <c r="A665" s="636">
        <f t="shared" si="43"/>
        <v>662</v>
      </c>
      <c r="B665" s="559">
        <v>44596</v>
      </c>
      <c r="C665" s="555">
        <v>44593</v>
      </c>
      <c r="D665" s="545" t="s">
        <v>271</v>
      </c>
      <c r="E665" s="545" t="s">
        <v>71</v>
      </c>
      <c r="F665" s="556">
        <v>10.45</v>
      </c>
      <c r="G665" s="558" t="s">
        <v>1333</v>
      </c>
      <c r="H665" s="545" t="s">
        <v>310</v>
      </c>
      <c r="I665" s="526" t="s">
        <v>962</v>
      </c>
      <c r="J665" s="549" t="s">
        <v>963</v>
      </c>
      <c r="K665" s="549" t="s">
        <v>964</v>
      </c>
      <c r="L665" s="527" t="s">
        <v>879</v>
      </c>
      <c r="M665" s="655" t="s">
        <v>310</v>
      </c>
      <c r="N665" s="544">
        <v>44596</v>
      </c>
      <c r="O665" s="544" t="s">
        <v>400</v>
      </c>
      <c r="P665" s="268">
        <f t="shared" si="40"/>
        <v>2</v>
      </c>
      <c r="Q665" s="268">
        <f t="shared" si="41"/>
        <v>2</v>
      </c>
      <c r="R665" s="643" t="str">
        <f t="shared" si="42"/>
        <v>Gastos_Gerais</v>
      </c>
      <c r="S665" s="605" t="s">
        <v>310</v>
      </c>
      <c r="T665" s="605" t="s">
        <v>310</v>
      </c>
      <c r="U665" s="623"/>
      <c r="V665" s="623"/>
      <c r="W665" s="623"/>
    </row>
    <row r="666" spans="1:23" ht="24" x14ac:dyDescent="0.2">
      <c r="A666" s="636">
        <f t="shared" si="43"/>
        <v>663</v>
      </c>
      <c r="B666" s="559">
        <v>44596</v>
      </c>
      <c r="C666" s="555">
        <v>44593</v>
      </c>
      <c r="D666" s="545" t="s">
        <v>271</v>
      </c>
      <c r="E666" s="545" t="s">
        <v>71</v>
      </c>
      <c r="F666" s="556">
        <v>10.45</v>
      </c>
      <c r="G666" s="558" t="s">
        <v>1705</v>
      </c>
      <c r="H666" s="545" t="s">
        <v>310</v>
      </c>
      <c r="I666" s="526" t="s">
        <v>962</v>
      </c>
      <c r="J666" s="549" t="s">
        <v>963</v>
      </c>
      <c r="K666" s="549" t="s">
        <v>964</v>
      </c>
      <c r="L666" s="527" t="s">
        <v>879</v>
      </c>
      <c r="M666" s="655" t="s">
        <v>310</v>
      </c>
      <c r="N666" s="544">
        <v>44596</v>
      </c>
      <c r="O666" s="544" t="s">
        <v>400</v>
      </c>
      <c r="P666" s="268">
        <f t="shared" si="40"/>
        <v>2</v>
      </c>
      <c r="Q666" s="268">
        <f t="shared" si="41"/>
        <v>2</v>
      </c>
      <c r="R666" s="643" t="str">
        <f t="shared" si="42"/>
        <v>Gastos_Gerais</v>
      </c>
      <c r="S666" s="605" t="s">
        <v>310</v>
      </c>
      <c r="T666" s="605" t="s">
        <v>310</v>
      </c>
      <c r="U666" s="623"/>
      <c r="V666" s="623"/>
      <c r="W666" s="623"/>
    </row>
    <row r="667" spans="1:23" ht="24" x14ac:dyDescent="0.2">
      <c r="A667" s="636">
        <f t="shared" si="43"/>
        <v>664</v>
      </c>
      <c r="B667" s="559">
        <v>44596</v>
      </c>
      <c r="C667" s="555">
        <v>44593</v>
      </c>
      <c r="D667" s="545" t="s">
        <v>271</v>
      </c>
      <c r="E667" s="545" t="s">
        <v>71</v>
      </c>
      <c r="F667" s="556">
        <v>10.45</v>
      </c>
      <c r="G667" s="558" t="s">
        <v>1333</v>
      </c>
      <c r="H667" s="545" t="s">
        <v>310</v>
      </c>
      <c r="I667" s="526" t="s">
        <v>962</v>
      </c>
      <c r="J667" s="549" t="s">
        <v>963</v>
      </c>
      <c r="K667" s="549" t="s">
        <v>964</v>
      </c>
      <c r="L667" s="527" t="s">
        <v>879</v>
      </c>
      <c r="M667" s="655" t="s">
        <v>310</v>
      </c>
      <c r="N667" s="544">
        <v>44596</v>
      </c>
      <c r="O667" s="544" t="s">
        <v>400</v>
      </c>
      <c r="P667" s="268">
        <f t="shared" si="40"/>
        <v>2</v>
      </c>
      <c r="Q667" s="268">
        <f t="shared" si="41"/>
        <v>2</v>
      </c>
      <c r="R667" s="643" t="str">
        <f t="shared" si="42"/>
        <v>Gastos_Gerais</v>
      </c>
      <c r="S667" s="605" t="s">
        <v>310</v>
      </c>
      <c r="T667" s="605" t="s">
        <v>310</v>
      </c>
      <c r="U667" s="623"/>
      <c r="V667" s="623"/>
      <c r="W667" s="623"/>
    </row>
    <row r="668" spans="1:23" ht="24" x14ac:dyDescent="0.2">
      <c r="A668" s="636">
        <f t="shared" si="43"/>
        <v>665</v>
      </c>
      <c r="B668" s="559">
        <v>44596</v>
      </c>
      <c r="C668" s="555">
        <v>44593</v>
      </c>
      <c r="D668" s="545" t="s">
        <v>271</v>
      </c>
      <c r="E668" s="545" t="s">
        <v>71</v>
      </c>
      <c r="F668" s="556">
        <v>10.45</v>
      </c>
      <c r="G668" s="558" t="s">
        <v>1704</v>
      </c>
      <c r="H668" s="545" t="s">
        <v>310</v>
      </c>
      <c r="I668" s="526" t="s">
        <v>962</v>
      </c>
      <c r="J668" s="549" t="s">
        <v>963</v>
      </c>
      <c r="K668" s="549" t="s">
        <v>964</v>
      </c>
      <c r="L668" s="527" t="s">
        <v>879</v>
      </c>
      <c r="M668" s="655" t="s">
        <v>310</v>
      </c>
      <c r="N668" s="544">
        <v>44596</v>
      </c>
      <c r="O668" s="544" t="s">
        <v>400</v>
      </c>
      <c r="P668" s="268">
        <f t="shared" si="40"/>
        <v>2</v>
      </c>
      <c r="Q668" s="268">
        <f t="shared" si="41"/>
        <v>2</v>
      </c>
      <c r="R668" s="643" t="str">
        <f t="shared" si="42"/>
        <v>Gastos_Gerais</v>
      </c>
      <c r="S668" s="605" t="s">
        <v>310</v>
      </c>
      <c r="T668" s="605" t="s">
        <v>310</v>
      </c>
      <c r="U668" s="623"/>
      <c r="V668" s="623"/>
      <c r="W668" s="623"/>
    </row>
    <row r="669" spans="1:23" ht="24" x14ac:dyDescent="0.2">
      <c r="A669" s="636">
        <f t="shared" si="43"/>
        <v>666</v>
      </c>
      <c r="B669" s="559">
        <v>44596</v>
      </c>
      <c r="C669" s="555">
        <v>44593</v>
      </c>
      <c r="D669" s="545" t="s">
        <v>271</v>
      </c>
      <c r="E669" s="545" t="s">
        <v>71</v>
      </c>
      <c r="F669" s="556">
        <v>10.45</v>
      </c>
      <c r="G669" s="558" t="s">
        <v>1706</v>
      </c>
      <c r="H669" s="545" t="s">
        <v>310</v>
      </c>
      <c r="I669" s="526" t="s">
        <v>962</v>
      </c>
      <c r="J669" s="549" t="s">
        <v>963</v>
      </c>
      <c r="K669" s="549" t="s">
        <v>964</v>
      </c>
      <c r="L669" s="527" t="s">
        <v>879</v>
      </c>
      <c r="M669" s="655" t="s">
        <v>310</v>
      </c>
      <c r="N669" s="544">
        <v>44596</v>
      </c>
      <c r="O669" s="544" t="s">
        <v>400</v>
      </c>
      <c r="P669" s="268">
        <f t="shared" si="40"/>
        <v>2</v>
      </c>
      <c r="Q669" s="268">
        <f t="shared" si="41"/>
        <v>2</v>
      </c>
      <c r="R669" s="643" t="str">
        <f t="shared" si="42"/>
        <v>Gastos_Gerais</v>
      </c>
      <c r="S669" s="605" t="s">
        <v>310</v>
      </c>
      <c r="T669" s="605" t="s">
        <v>310</v>
      </c>
      <c r="U669" s="623"/>
      <c r="V669" s="623"/>
      <c r="W669" s="623"/>
    </row>
    <row r="670" spans="1:23" ht="24" x14ac:dyDescent="0.2">
      <c r="A670" s="636">
        <f t="shared" si="43"/>
        <v>667</v>
      </c>
      <c r="B670" s="559">
        <v>44596</v>
      </c>
      <c r="C670" s="555">
        <v>44593</v>
      </c>
      <c r="D670" s="545" t="s">
        <v>271</v>
      </c>
      <c r="E670" s="545" t="s">
        <v>71</v>
      </c>
      <c r="F670" s="556">
        <v>10.45</v>
      </c>
      <c r="G670" s="558" t="s">
        <v>1333</v>
      </c>
      <c r="H670" s="545" t="s">
        <v>310</v>
      </c>
      <c r="I670" s="526" t="s">
        <v>962</v>
      </c>
      <c r="J670" s="549" t="s">
        <v>963</v>
      </c>
      <c r="K670" s="549" t="s">
        <v>964</v>
      </c>
      <c r="L670" s="527" t="s">
        <v>879</v>
      </c>
      <c r="M670" s="655" t="s">
        <v>310</v>
      </c>
      <c r="N670" s="544">
        <v>44596</v>
      </c>
      <c r="O670" s="544" t="s">
        <v>400</v>
      </c>
      <c r="P670" s="268">
        <f t="shared" si="40"/>
        <v>2</v>
      </c>
      <c r="Q670" s="268">
        <f t="shared" si="41"/>
        <v>2</v>
      </c>
      <c r="R670" s="643" t="str">
        <f t="shared" si="42"/>
        <v>Gastos_Gerais</v>
      </c>
      <c r="S670" s="605" t="s">
        <v>310</v>
      </c>
      <c r="T670" s="605" t="s">
        <v>310</v>
      </c>
      <c r="U670" s="623"/>
      <c r="V670" s="623"/>
      <c r="W670" s="623"/>
    </row>
    <row r="671" spans="1:23" ht="24" x14ac:dyDescent="0.2">
      <c r="A671" s="636">
        <f t="shared" si="43"/>
        <v>668</v>
      </c>
      <c r="B671" s="559">
        <v>44596</v>
      </c>
      <c r="C671" s="555">
        <v>44593</v>
      </c>
      <c r="D671" s="545" t="s">
        <v>271</v>
      </c>
      <c r="E671" s="545" t="s">
        <v>71</v>
      </c>
      <c r="F671" s="556">
        <v>10.45</v>
      </c>
      <c r="G671" s="558" t="s">
        <v>1333</v>
      </c>
      <c r="H671" s="545" t="s">
        <v>310</v>
      </c>
      <c r="I671" s="526" t="s">
        <v>962</v>
      </c>
      <c r="J671" s="549" t="s">
        <v>963</v>
      </c>
      <c r="K671" s="549" t="s">
        <v>964</v>
      </c>
      <c r="L671" s="527" t="s">
        <v>879</v>
      </c>
      <c r="M671" s="655" t="s">
        <v>310</v>
      </c>
      <c r="N671" s="544">
        <v>44596</v>
      </c>
      <c r="O671" s="544" t="s">
        <v>400</v>
      </c>
      <c r="P671" s="268">
        <f t="shared" si="40"/>
        <v>2</v>
      </c>
      <c r="Q671" s="268">
        <f t="shared" si="41"/>
        <v>2</v>
      </c>
      <c r="R671" s="643" t="str">
        <f t="shared" si="42"/>
        <v>Gastos_Gerais</v>
      </c>
      <c r="S671" s="605" t="s">
        <v>310</v>
      </c>
      <c r="T671" s="605" t="s">
        <v>310</v>
      </c>
      <c r="U671" s="623"/>
      <c r="V671" s="623"/>
      <c r="W671" s="623"/>
    </row>
    <row r="672" spans="1:23" ht="24" x14ac:dyDescent="0.2">
      <c r="A672" s="636">
        <f t="shared" si="43"/>
        <v>669</v>
      </c>
      <c r="B672" s="559">
        <v>44596</v>
      </c>
      <c r="C672" s="555">
        <v>44593</v>
      </c>
      <c r="D672" s="545" t="s">
        <v>271</v>
      </c>
      <c r="E672" s="545" t="s">
        <v>71</v>
      </c>
      <c r="F672" s="556">
        <v>10.45</v>
      </c>
      <c r="G672" s="558" t="s">
        <v>1345</v>
      </c>
      <c r="H672" s="545" t="s">
        <v>310</v>
      </c>
      <c r="I672" s="526" t="s">
        <v>962</v>
      </c>
      <c r="J672" s="549" t="s">
        <v>963</v>
      </c>
      <c r="K672" s="549" t="s">
        <v>964</v>
      </c>
      <c r="L672" s="527" t="s">
        <v>879</v>
      </c>
      <c r="M672" s="655" t="s">
        <v>310</v>
      </c>
      <c r="N672" s="544">
        <v>44596</v>
      </c>
      <c r="O672" s="544" t="s">
        <v>400</v>
      </c>
      <c r="P672" s="268">
        <f t="shared" si="40"/>
        <v>2</v>
      </c>
      <c r="Q672" s="268">
        <f t="shared" si="41"/>
        <v>2</v>
      </c>
      <c r="R672" s="643" t="str">
        <f t="shared" si="42"/>
        <v>Gastos_Gerais</v>
      </c>
      <c r="S672" s="605" t="s">
        <v>310</v>
      </c>
      <c r="T672" s="605" t="s">
        <v>310</v>
      </c>
      <c r="U672" s="623"/>
      <c r="V672" s="623"/>
      <c r="W672" s="623"/>
    </row>
    <row r="673" spans="1:23" ht="24" x14ac:dyDescent="0.2">
      <c r="A673" s="636">
        <f t="shared" si="43"/>
        <v>670</v>
      </c>
      <c r="B673" s="559">
        <v>44596</v>
      </c>
      <c r="C673" s="555">
        <v>44593</v>
      </c>
      <c r="D673" s="545" t="s">
        <v>271</v>
      </c>
      <c r="E673" s="545" t="s">
        <v>71</v>
      </c>
      <c r="F673" s="556">
        <v>10.45</v>
      </c>
      <c r="G673" s="558" t="s">
        <v>1333</v>
      </c>
      <c r="H673" s="545" t="s">
        <v>310</v>
      </c>
      <c r="I673" s="526" t="s">
        <v>962</v>
      </c>
      <c r="J673" s="549" t="s">
        <v>963</v>
      </c>
      <c r="K673" s="549" t="s">
        <v>964</v>
      </c>
      <c r="L673" s="527" t="s">
        <v>879</v>
      </c>
      <c r="M673" s="655" t="s">
        <v>310</v>
      </c>
      <c r="N673" s="544">
        <v>44596</v>
      </c>
      <c r="O673" s="544" t="s">
        <v>400</v>
      </c>
      <c r="P673" s="268">
        <f t="shared" si="40"/>
        <v>2</v>
      </c>
      <c r="Q673" s="268">
        <f t="shared" si="41"/>
        <v>2</v>
      </c>
      <c r="R673" s="643" t="str">
        <f t="shared" si="42"/>
        <v>Gastos_Gerais</v>
      </c>
      <c r="S673" s="605" t="s">
        <v>310</v>
      </c>
      <c r="T673" s="605" t="s">
        <v>310</v>
      </c>
      <c r="U673" s="623"/>
      <c r="V673" s="623"/>
      <c r="W673" s="623"/>
    </row>
    <row r="674" spans="1:23" ht="24" x14ac:dyDescent="0.2">
      <c r="A674" s="636">
        <f t="shared" si="43"/>
        <v>671</v>
      </c>
      <c r="B674" s="559">
        <v>44596</v>
      </c>
      <c r="C674" s="555">
        <v>44593</v>
      </c>
      <c r="D674" s="545" t="s">
        <v>271</v>
      </c>
      <c r="E674" s="545" t="s">
        <v>71</v>
      </c>
      <c r="F674" s="556">
        <v>10.45</v>
      </c>
      <c r="G674" s="558" t="s">
        <v>1340</v>
      </c>
      <c r="H674" s="545" t="s">
        <v>310</v>
      </c>
      <c r="I674" s="526" t="s">
        <v>962</v>
      </c>
      <c r="J674" s="549" t="s">
        <v>963</v>
      </c>
      <c r="K674" s="549" t="s">
        <v>964</v>
      </c>
      <c r="L674" s="527" t="s">
        <v>879</v>
      </c>
      <c r="M674" s="655" t="s">
        <v>310</v>
      </c>
      <c r="N674" s="544">
        <v>44596</v>
      </c>
      <c r="O674" s="544" t="s">
        <v>400</v>
      </c>
      <c r="P674" s="268">
        <f t="shared" si="40"/>
        <v>2</v>
      </c>
      <c r="Q674" s="268">
        <f t="shared" si="41"/>
        <v>2</v>
      </c>
      <c r="R674" s="643" t="str">
        <f t="shared" si="42"/>
        <v>Gastos_Gerais</v>
      </c>
      <c r="S674" s="605" t="s">
        <v>310</v>
      </c>
      <c r="T674" s="605" t="s">
        <v>310</v>
      </c>
      <c r="U674" s="623"/>
      <c r="V674" s="623"/>
      <c r="W674" s="623"/>
    </row>
    <row r="675" spans="1:23" ht="24" x14ac:dyDescent="0.2">
      <c r="A675" s="636">
        <f t="shared" si="43"/>
        <v>672</v>
      </c>
      <c r="B675" s="559">
        <v>44596</v>
      </c>
      <c r="C675" s="555">
        <v>44593</v>
      </c>
      <c r="D675" s="545" t="s">
        <v>271</v>
      </c>
      <c r="E675" s="545" t="s">
        <v>71</v>
      </c>
      <c r="F675" s="556">
        <v>10.45</v>
      </c>
      <c r="G675" s="558" t="s">
        <v>1333</v>
      </c>
      <c r="H675" s="545" t="s">
        <v>310</v>
      </c>
      <c r="I675" s="526" t="s">
        <v>962</v>
      </c>
      <c r="J675" s="549" t="s">
        <v>963</v>
      </c>
      <c r="K675" s="549" t="s">
        <v>964</v>
      </c>
      <c r="L675" s="527" t="s">
        <v>879</v>
      </c>
      <c r="M675" s="655" t="s">
        <v>310</v>
      </c>
      <c r="N675" s="544">
        <v>44596</v>
      </c>
      <c r="O675" s="544" t="s">
        <v>400</v>
      </c>
      <c r="P675" s="268">
        <f t="shared" si="40"/>
        <v>2</v>
      </c>
      <c r="Q675" s="268">
        <f t="shared" si="41"/>
        <v>2</v>
      </c>
      <c r="R675" s="643" t="str">
        <f t="shared" si="42"/>
        <v>Gastos_Gerais</v>
      </c>
      <c r="S675" s="605" t="s">
        <v>310</v>
      </c>
      <c r="T675" s="605" t="s">
        <v>310</v>
      </c>
      <c r="U675" s="623"/>
      <c r="V675" s="623"/>
      <c r="W675" s="623"/>
    </row>
    <row r="676" spans="1:23" ht="24" x14ac:dyDescent="0.2">
      <c r="A676" s="636">
        <f t="shared" si="43"/>
        <v>673</v>
      </c>
      <c r="B676" s="559">
        <v>44596</v>
      </c>
      <c r="C676" s="555">
        <v>44593</v>
      </c>
      <c r="D676" s="545" t="s">
        <v>271</v>
      </c>
      <c r="E676" s="545" t="s">
        <v>71</v>
      </c>
      <c r="F676" s="556">
        <v>10.45</v>
      </c>
      <c r="G676" s="558" t="s">
        <v>1333</v>
      </c>
      <c r="H676" s="545" t="s">
        <v>310</v>
      </c>
      <c r="I676" s="526" t="s">
        <v>962</v>
      </c>
      <c r="J676" s="549" t="s">
        <v>963</v>
      </c>
      <c r="K676" s="549" t="s">
        <v>964</v>
      </c>
      <c r="L676" s="527" t="s">
        <v>879</v>
      </c>
      <c r="M676" s="655" t="s">
        <v>310</v>
      </c>
      <c r="N676" s="544">
        <v>44596</v>
      </c>
      <c r="O676" s="544" t="s">
        <v>400</v>
      </c>
      <c r="P676" s="268">
        <f t="shared" si="40"/>
        <v>2</v>
      </c>
      <c r="Q676" s="268">
        <f t="shared" si="41"/>
        <v>2</v>
      </c>
      <c r="R676" s="643" t="str">
        <f t="shared" si="42"/>
        <v>Gastos_Gerais</v>
      </c>
      <c r="S676" s="605" t="s">
        <v>310</v>
      </c>
      <c r="T676" s="605" t="s">
        <v>310</v>
      </c>
      <c r="U676" s="623"/>
      <c r="V676" s="623"/>
      <c r="W676" s="623"/>
    </row>
    <row r="677" spans="1:23" ht="24" x14ac:dyDescent="0.2">
      <c r="A677" s="636">
        <f t="shared" si="43"/>
        <v>674</v>
      </c>
      <c r="B677" s="559">
        <v>44596</v>
      </c>
      <c r="C677" s="555">
        <v>44593</v>
      </c>
      <c r="D677" s="545" t="s">
        <v>271</v>
      </c>
      <c r="E677" s="545" t="s">
        <v>71</v>
      </c>
      <c r="F677" s="556">
        <v>10.45</v>
      </c>
      <c r="G677" s="558" t="s">
        <v>1346</v>
      </c>
      <c r="H677" s="545" t="s">
        <v>310</v>
      </c>
      <c r="I677" s="526" t="s">
        <v>962</v>
      </c>
      <c r="J677" s="549" t="s">
        <v>963</v>
      </c>
      <c r="K677" s="549" t="s">
        <v>964</v>
      </c>
      <c r="L677" s="527" t="s">
        <v>879</v>
      </c>
      <c r="M677" s="655" t="s">
        <v>310</v>
      </c>
      <c r="N677" s="544">
        <v>44596</v>
      </c>
      <c r="O677" s="544" t="s">
        <v>400</v>
      </c>
      <c r="P677" s="268">
        <f t="shared" si="40"/>
        <v>2</v>
      </c>
      <c r="Q677" s="268">
        <f t="shared" si="41"/>
        <v>2</v>
      </c>
      <c r="R677" s="643" t="str">
        <f t="shared" si="42"/>
        <v>Gastos_Gerais</v>
      </c>
      <c r="S677" s="605" t="s">
        <v>310</v>
      </c>
      <c r="T677" s="605" t="s">
        <v>310</v>
      </c>
      <c r="U677" s="623"/>
      <c r="V677" s="623"/>
      <c r="W677" s="623"/>
    </row>
    <row r="678" spans="1:23" ht="24" x14ac:dyDescent="0.2">
      <c r="A678" s="636">
        <f t="shared" si="43"/>
        <v>675</v>
      </c>
      <c r="B678" s="559">
        <v>44596</v>
      </c>
      <c r="C678" s="555">
        <v>44593</v>
      </c>
      <c r="D678" s="545" t="s">
        <v>271</v>
      </c>
      <c r="E678" s="545" t="s">
        <v>71</v>
      </c>
      <c r="F678" s="556">
        <v>10.45</v>
      </c>
      <c r="G678" s="558" t="s">
        <v>1707</v>
      </c>
      <c r="H678" s="545" t="s">
        <v>310</v>
      </c>
      <c r="I678" s="526" t="s">
        <v>962</v>
      </c>
      <c r="J678" s="549" t="s">
        <v>963</v>
      </c>
      <c r="K678" s="549" t="s">
        <v>964</v>
      </c>
      <c r="L678" s="527" t="s">
        <v>879</v>
      </c>
      <c r="M678" s="655" t="s">
        <v>310</v>
      </c>
      <c r="N678" s="544">
        <v>44596</v>
      </c>
      <c r="O678" s="544" t="s">
        <v>400</v>
      </c>
      <c r="P678" s="268">
        <f t="shared" si="40"/>
        <v>2</v>
      </c>
      <c r="Q678" s="268">
        <f t="shared" si="41"/>
        <v>2</v>
      </c>
      <c r="R678" s="643" t="str">
        <f t="shared" si="42"/>
        <v>Gastos_Gerais</v>
      </c>
      <c r="S678" s="605" t="s">
        <v>310</v>
      </c>
      <c r="T678" s="605" t="s">
        <v>310</v>
      </c>
      <c r="U678" s="623"/>
      <c r="V678" s="623"/>
      <c r="W678" s="623"/>
    </row>
    <row r="679" spans="1:23" ht="24" x14ac:dyDescent="0.2">
      <c r="A679" s="636">
        <f t="shared" si="43"/>
        <v>676</v>
      </c>
      <c r="B679" s="559">
        <v>44596</v>
      </c>
      <c r="C679" s="555">
        <v>44593</v>
      </c>
      <c r="D679" s="545" t="s">
        <v>271</v>
      </c>
      <c r="E679" s="545" t="s">
        <v>71</v>
      </c>
      <c r="F679" s="556">
        <v>10.45</v>
      </c>
      <c r="G679" s="558" t="s">
        <v>1333</v>
      </c>
      <c r="H679" s="545" t="s">
        <v>310</v>
      </c>
      <c r="I679" s="526" t="s">
        <v>962</v>
      </c>
      <c r="J679" s="549" t="s">
        <v>963</v>
      </c>
      <c r="K679" s="549" t="s">
        <v>964</v>
      </c>
      <c r="L679" s="527" t="s">
        <v>879</v>
      </c>
      <c r="M679" s="655" t="s">
        <v>310</v>
      </c>
      <c r="N679" s="544">
        <v>44596</v>
      </c>
      <c r="O679" s="544" t="s">
        <v>400</v>
      </c>
      <c r="P679" s="268">
        <f t="shared" si="40"/>
        <v>2</v>
      </c>
      <c r="Q679" s="268">
        <f t="shared" si="41"/>
        <v>2</v>
      </c>
      <c r="R679" s="643" t="str">
        <f t="shared" si="42"/>
        <v>Gastos_Gerais</v>
      </c>
      <c r="S679" s="605" t="s">
        <v>310</v>
      </c>
      <c r="T679" s="605" t="s">
        <v>310</v>
      </c>
      <c r="U679" s="623"/>
      <c r="V679" s="623"/>
      <c r="W679" s="623"/>
    </row>
    <row r="680" spans="1:23" ht="24" x14ac:dyDescent="0.2">
      <c r="A680" s="636">
        <f t="shared" si="43"/>
        <v>677</v>
      </c>
      <c r="B680" s="559">
        <v>44596</v>
      </c>
      <c r="C680" s="555">
        <v>44593</v>
      </c>
      <c r="D680" s="545" t="s">
        <v>271</v>
      </c>
      <c r="E680" s="545" t="s">
        <v>71</v>
      </c>
      <c r="F680" s="556">
        <v>10.45</v>
      </c>
      <c r="G680" s="558" t="s">
        <v>1333</v>
      </c>
      <c r="H680" s="545" t="s">
        <v>310</v>
      </c>
      <c r="I680" s="526" t="s">
        <v>962</v>
      </c>
      <c r="J680" s="549" t="s">
        <v>963</v>
      </c>
      <c r="K680" s="549" t="s">
        <v>964</v>
      </c>
      <c r="L680" s="527" t="s">
        <v>879</v>
      </c>
      <c r="M680" s="655" t="s">
        <v>310</v>
      </c>
      <c r="N680" s="544">
        <v>44596</v>
      </c>
      <c r="O680" s="544" t="s">
        <v>400</v>
      </c>
      <c r="P680" s="268">
        <f t="shared" si="40"/>
        <v>2</v>
      </c>
      <c r="Q680" s="268">
        <f t="shared" si="41"/>
        <v>2</v>
      </c>
      <c r="R680" s="643" t="str">
        <f t="shared" si="42"/>
        <v>Gastos_Gerais</v>
      </c>
      <c r="S680" s="605" t="s">
        <v>310</v>
      </c>
      <c r="T680" s="605" t="s">
        <v>310</v>
      </c>
      <c r="U680" s="623"/>
      <c r="V680" s="623"/>
      <c r="W680" s="623"/>
    </row>
    <row r="681" spans="1:23" ht="24" x14ac:dyDescent="0.2">
      <c r="A681" s="636">
        <f t="shared" si="43"/>
        <v>678</v>
      </c>
      <c r="B681" s="559">
        <v>44596</v>
      </c>
      <c r="C681" s="555">
        <v>44593</v>
      </c>
      <c r="D681" s="545" t="s">
        <v>271</v>
      </c>
      <c r="E681" s="545" t="s">
        <v>71</v>
      </c>
      <c r="F681" s="556">
        <v>10.45</v>
      </c>
      <c r="G681" s="558" t="s">
        <v>1333</v>
      </c>
      <c r="H681" s="545" t="s">
        <v>310</v>
      </c>
      <c r="I681" s="526" t="s">
        <v>962</v>
      </c>
      <c r="J681" s="549" t="s">
        <v>963</v>
      </c>
      <c r="K681" s="549" t="s">
        <v>964</v>
      </c>
      <c r="L681" s="527" t="s">
        <v>879</v>
      </c>
      <c r="M681" s="655" t="s">
        <v>310</v>
      </c>
      <c r="N681" s="544">
        <v>44596</v>
      </c>
      <c r="O681" s="544" t="s">
        <v>400</v>
      </c>
      <c r="P681" s="268">
        <f t="shared" si="40"/>
        <v>2</v>
      </c>
      <c r="Q681" s="268">
        <f t="shared" si="41"/>
        <v>2</v>
      </c>
      <c r="R681" s="643" t="str">
        <f t="shared" si="42"/>
        <v>Gastos_Gerais</v>
      </c>
      <c r="S681" s="605" t="s">
        <v>310</v>
      </c>
      <c r="T681" s="605" t="s">
        <v>310</v>
      </c>
      <c r="U681" s="623"/>
      <c r="V681" s="623"/>
      <c r="W681" s="623"/>
    </row>
    <row r="682" spans="1:23" ht="24" x14ac:dyDescent="0.2">
      <c r="A682" s="636">
        <f t="shared" si="43"/>
        <v>679</v>
      </c>
      <c r="B682" s="559">
        <v>44596</v>
      </c>
      <c r="C682" s="555">
        <v>44593</v>
      </c>
      <c r="D682" s="545" t="s">
        <v>271</v>
      </c>
      <c r="E682" s="545" t="s">
        <v>71</v>
      </c>
      <c r="F682" s="556">
        <v>10.45</v>
      </c>
      <c r="G682" s="558" t="s">
        <v>1333</v>
      </c>
      <c r="H682" s="545" t="s">
        <v>310</v>
      </c>
      <c r="I682" s="526" t="s">
        <v>962</v>
      </c>
      <c r="J682" s="549" t="s">
        <v>963</v>
      </c>
      <c r="K682" s="549" t="s">
        <v>964</v>
      </c>
      <c r="L682" s="527" t="s">
        <v>879</v>
      </c>
      <c r="M682" s="655" t="s">
        <v>310</v>
      </c>
      <c r="N682" s="544">
        <v>44596</v>
      </c>
      <c r="O682" s="544" t="s">
        <v>400</v>
      </c>
      <c r="P682" s="268">
        <f t="shared" si="40"/>
        <v>2</v>
      </c>
      <c r="Q682" s="268">
        <f t="shared" si="41"/>
        <v>2</v>
      </c>
      <c r="R682" s="643" t="str">
        <f t="shared" si="42"/>
        <v>Gastos_Gerais</v>
      </c>
      <c r="S682" s="605" t="s">
        <v>310</v>
      </c>
      <c r="T682" s="605" t="s">
        <v>310</v>
      </c>
      <c r="U682" s="623"/>
      <c r="V682" s="623"/>
      <c r="W682" s="623"/>
    </row>
    <row r="683" spans="1:23" ht="24" x14ac:dyDescent="0.2">
      <c r="A683" s="636">
        <f t="shared" si="43"/>
        <v>680</v>
      </c>
      <c r="B683" s="559">
        <v>44596</v>
      </c>
      <c r="C683" s="555">
        <v>44593</v>
      </c>
      <c r="D683" s="545" t="s">
        <v>271</v>
      </c>
      <c r="E683" s="545" t="s">
        <v>71</v>
      </c>
      <c r="F683" s="556">
        <v>10.45</v>
      </c>
      <c r="G683" s="558" t="s">
        <v>1333</v>
      </c>
      <c r="H683" s="545" t="s">
        <v>310</v>
      </c>
      <c r="I683" s="526" t="s">
        <v>962</v>
      </c>
      <c r="J683" s="549" t="s">
        <v>963</v>
      </c>
      <c r="K683" s="549" t="s">
        <v>964</v>
      </c>
      <c r="L683" s="527" t="s">
        <v>879</v>
      </c>
      <c r="M683" s="655" t="s">
        <v>310</v>
      </c>
      <c r="N683" s="544">
        <v>44596</v>
      </c>
      <c r="O683" s="544" t="s">
        <v>400</v>
      </c>
      <c r="P683" s="268">
        <f t="shared" si="40"/>
        <v>2</v>
      </c>
      <c r="Q683" s="268">
        <f t="shared" si="41"/>
        <v>2</v>
      </c>
      <c r="R683" s="643" t="str">
        <f t="shared" si="42"/>
        <v>Gastos_Gerais</v>
      </c>
      <c r="S683" s="605" t="s">
        <v>310</v>
      </c>
      <c r="T683" s="605" t="s">
        <v>310</v>
      </c>
      <c r="U683" s="623"/>
      <c r="V683" s="623"/>
      <c r="W683" s="623"/>
    </row>
    <row r="684" spans="1:23" ht="24" x14ac:dyDescent="0.2">
      <c r="A684" s="636">
        <f t="shared" si="43"/>
        <v>681</v>
      </c>
      <c r="B684" s="559">
        <v>44596</v>
      </c>
      <c r="C684" s="555">
        <v>44593</v>
      </c>
      <c r="D684" s="545" t="s">
        <v>271</v>
      </c>
      <c r="E684" s="545" t="s">
        <v>71</v>
      </c>
      <c r="F684" s="556">
        <v>10.45</v>
      </c>
      <c r="G684" s="558" t="s">
        <v>1339</v>
      </c>
      <c r="H684" s="545" t="s">
        <v>310</v>
      </c>
      <c r="I684" s="526" t="s">
        <v>962</v>
      </c>
      <c r="J684" s="549" t="s">
        <v>963</v>
      </c>
      <c r="K684" s="549" t="s">
        <v>964</v>
      </c>
      <c r="L684" s="527" t="s">
        <v>879</v>
      </c>
      <c r="M684" s="655" t="s">
        <v>310</v>
      </c>
      <c r="N684" s="544">
        <v>44596</v>
      </c>
      <c r="O684" s="544" t="s">
        <v>400</v>
      </c>
      <c r="P684" s="268">
        <f t="shared" si="40"/>
        <v>2</v>
      </c>
      <c r="Q684" s="268">
        <f t="shared" si="41"/>
        <v>2</v>
      </c>
      <c r="R684" s="643" t="str">
        <f t="shared" si="42"/>
        <v>Gastos_Gerais</v>
      </c>
      <c r="S684" s="605" t="s">
        <v>310</v>
      </c>
      <c r="T684" s="605" t="s">
        <v>310</v>
      </c>
      <c r="U684" s="623"/>
      <c r="V684" s="623"/>
      <c r="W684" s="623"/>
    </row>
    <row r="685" spans="1:23" ht="24" x14ac:dyDescent="0.2">
      <c r="A685" s="636">
        <f t="shared" si="43"/>
        <v>682</v>
      </c>
      <c r="B685" s="559">
        <v>44596</v>
      </c>
      <c r="C685" s="555">
        <v>44593</v>
      </c>
      <c r="D685" s="545" t="s">
        <v>271</v>
      </c>
      <c r="E685" s="545" t="s">
        <v>71</v>
      </c>
      <c r="F685" s="556">
        <v>10.45</v>
      </c>
      <c r="G685" s="558" t="s">
        <v>1346</v>
      </c>
      <c r="H685" s="545" t="s">
        <v>310</v>
      </c>
      <c r="I685" s="526" t="s">
        <v>962</v>
      </c>
      <c r="J685" s="549" t="s">
        <v>963</v>
      </c>
      <c r="K685" s="549" t="s">
        <v>964</v>
      </c>
      <c r="L685" s="527" t="s">
        <v>879</v>
      </c>
      <c r="M685" s="655" t="s">
        <v>310</v>
      </c>
      <c r="N685" s="544">
        <v>44596</v>
      </c>
      <c r="O685" s="544" t="s">
        <v>400</v>
      </c>
      <c r="P685" s="268">
        <f t="shared" si="40"/>
        <v>2</v>
      </c>
      <c r="Q685" s="268">
        <f t="shared" si="41"/>
        <v>2</v>
      </c>
      <c r="R685" s="643" t="str">
        <f t="shared" si="42"/>
        <v>Gastos_Gerais</v>
      </c>
      <c r="S685" s="605" t="s">
        <v>310</v>
      </c>
      <c r="T685" s="605" t="s">
        <v>310</v>
      </c>
      <c r="U685" s="623"/>
      <c r="V685" s="623"/>
      <c r="W685" s="623"/>
    </row>
    <row r="686" spans="1:23" ht="24" x14ac:dyDescent="0.2">
      <c r="A686" s="636">
        <f t="shared" si="43"/>
        <v>683</v>
      </c>
      <c r="B686" s="559">
        <v>44596</v>
      </c>
      <c r="C686" s="555">
        <v>44593</v>
      </c>
      <c r="D686" s="545" t="s">
        <v>271</v>
      </c>
      <c r="E686" s="545" t="s">
        <v>71</v>
      </c>
      <c r="F686" s="556">
        <v>10.45</v>
      </c>
      <c r="G686" s="558" t="s">
        <v>1333</v>
      </c>
      <c r="H686" s="545" t="s">
        <v>310</v>
      </c>
      <c r="I686" s="526" t="s">
        <v>962</v>
      </c>
      <c r="J686" s="549" t="s">
        <v>963</v>
      </c>
      <c r="K686" s="549" t="s">
        <v>964</v>
      </c>
      <c r="L686" s="527" t="s">
        <v>879</v>
      </c>
      <c r="M686" s="655" t="s">
        <v>310</v>
      </c>
      <c r="N686" s="544">
        <v>44596</v>
      </c>
      <c r="O686" s="544" t="s">
        <v>400</v>
      </c>
      <c r="P686" s="268">
        <f t="shared" si="40"/>
        <v>2</v>
      </c>
      <c r="Q686" s="268">
        <f t="shared" si="41"/>
        <v>2</v>
      </c>
      <c r="R686" s="643" t="str">
        <f t="shared" si="42"/>
        <v>Gastos_Gerais</v>
      </c>
      <c r="S686" s="605" t="s">
        <v>310</v>
      </c>
      <c r="T686" s="605" t="s">
        <v>310</v>
      </c>
      <c r="U686" s="623"/>
      <c r="V686" s="623"/>
      <c r="W686" s="623"/>
    </row>
    <row r="687" spans="1:23" ht="24" x14ac:dyDescent="0.2">
      <c r="A687" s="636">
        <f t="shared" si="43"/>
        <v>684</v>
      </c>
      <c r="B687" s="559">
        <v>44596</v>
      </c>
      <c r="C687" s="555">
        <v>44593</v>
      </c>
      <c r="D687" s="545" t="s">
        <v>271</v>
      </c>
      <c r="E687" s="545" t="s">
        <v>71</v>
      </c>
      <c r="F687" s="556">
        <v>10.45</v>
      </c>
      <c r="G687" s="558" t="s">
        <v>1347</v>
      </c>
      <c r="H687" s="545" t="s">
        <v>310</v>
      </c>
      <c r="I687" s="526" t="s">
        <v>962</v>
      </c>
      <c r="J687" s="549" t="s">
        <v>963</v>
      </c>
      <c r="K687" s="549" t="s">
        <v>964</v>
      </c>
      <c r="L687" s="527" t="s">
        <v>879</v>
      </c>
      <c r="M687" s="655" t="s">
        <v>310</v>
      </c>
      <c r="N687" s="544">
        <v>44596</v>
      </c>
      <c r="O687" s="544" t="s">
        <v>400</v>
      </c>
      <c r="P687" s="268">
        <f t="shared" si="40"/>
        <v>2</v>
      </c>
      <c r="Q687" s="268">
        <f t="shared" si="41"/>
        <v>2</v>
      </c>
      <c r="R687" s="643" t="str">
        <f t="shared" si="42"/>
        <v>Gastos_Gerais</v>
      </c>
      <c r="S687" s="605" t="s">
        <v>310</v>
      </c>
      <c r="T687" s="605" t="s">
        <v>310</v>
      </c>
      <c r="U687" s="623"/>
      <c r="V687" s="623"/>
      <c r="W687" s="623"/>
    </row>
    <row r="688" spans="1:23" ht="24" x14ac:dyDescent="0.2">
      <c r="A688" s="636">
        <f t="shared" si="43"/>
        <v>685</v>
      </c>
      <c r="B688" s="559">
        <v>44596</v>
      </c>
      <c r="C688" s="555">
        <v>44593</v>
      </c>
      <c r="D688" s="545" t="s">
        <v>271</v>
      </c>
      <c r="E688" s="545" t="s">
        <v>71</v>
      </c>
      <c r="F688" s="556">
        <v>10.45</v>
      </c>
      <c r="G688" s="558" t="s">
        <v>1347</v>
      </c>
      <c r="H688" s="545" t="s">
        <v>310</v>
      </c>
      <c r="I688" s="526" t="s">
        <v>962</v>
      </c>
      <c r="J688" s="549" t="s">
        <v>963</v>
      </c>
      <c r="K688" s="549" t="s">
        <v>964</v>
      </c>
      <c r="L688" s="527" t="s">
        <v>879</v>
      </c>
      <c r="M688" s="655" t="s">
        <v>310</v>
      </c>
      <c r="N688" s="544">
        <v>44596</v>
      </c>
      <c r="O688" s="544" t="s">
        <v>400</v>
      </c>
      <c r="P688" s="268">
        <f t="shared" si="40"/>
        <v>2</v>
      </c>
      <c r="Q688" s="268">
        <f t="shared" si="41"/>
        <v>2</v>
      </c>
      <c r="R688" s="643" t="str">
        <f t="shared" si="42"/>
        <v>Gastos_Gerais</v>
      </c>
      <c r="S688" s="605" t="s">
        <v>310</v>
      </c>
      <c r="T688" s="605" t="s">
        <v>310</v>
      </c>
      <c r="U688" s="623"/>
      <c r="V688" s="623"/>
      <c r="W688" s="623"/>
    </row>
    <row r="689" spans="1:23" ht="24" x14ac:dyDescent="0.2">
      <c r="A689" s="636">
        <f t="shared" si="43"/>
        <v>686</v>
      </c>
      <c r="B689" s="559">
        <v>44596</v>
      </c>
      <c r="C689" s="555">
        <v>44593</v>
      </c>
      <c r="D689" s="545" t="s">
        <v>271</v>
      </c>
      <c r="E689" s="545" t="s">
        <v>71</v>
      </c>
      <c r="F689" s="556">
        <v>10.45</v>
      </c>
      <c r="G689" s="558" t="s">
        <v>1347</v>
      </c>
      <c r="H689" s="545" t="s">
        <v>310</v>
      </c>
      <c r="I689" s="526" t="s">
        <v>962</v>
      </c>
      <c r="J689" s="549" t="s">
        <v>963</v>
      </c>
      <c r="K689" s="549" t="s">
        <v>964</v>
      </c>
      <c r="L689" s="527" t="s">
        <v>879</v>
      </c>
      <c r="M689" s="655" t="s">
        <v>310</v>
      </c>
      <c r="N689" s="544">
        <v>44596</v>
      </c>
      <c r="O689" s="544" t="s">
        <v>400</v>
      </c>
      <c r="P689" s="268">
        <f t="shared" si="40"/>
        <v>2</v>
      </c>
      <c r="Q689" s="268">
        <f t="shared" si="41"/>
        <v>2</v>
      </c>
      <c r="R689" s="643" t="str">
        <f t="shared" si="42"/>
        <v>Gastos_Gerais</v>
      </c>
      <c r="S689" s="605" t="s">
        <v>310</v>
      </c>
      <c r="T689" s="605" t="s">
        <v>310</v>
      </c>
      <c r="U689" s="623"/>
      <c r="V689" s="623"/>
      <c r="W689" s="623"/>
    </row>
    <row r="690" spans="1:23" ht="24" x14ac:dyDescent="0.2">
      <c r="A690" s="636">
        <f t="shared" si="43"/>
        <v>687</v>
      </c>
      <c r="B690" s="559">
        <v>44596</v>
      </c>
      <c r="C690" s="555">
        <v>44593</v>
      </c>
      <c r="D690" s="545" t="s">
        <v>271</v>
      </c>
      <c r="E690" s="545" t="s">
        <v>71</v>
      </c>
      <c r="F690" s="556">
        <v>10.45</v>
      </c>
      <c r="G690" s="558" t="s">
        <v>1333</v>
      </c>
      <c r="H690" s="545" t="s">
        <v>310</v>
      </c>
      <c r="I690" s="526" t="s">
        <v>962</v>
      </c>
      <c r="J690" s="549" t="s">
        <v>963</v>
      </c>
      <c r="K690" s="549" t="s">
        <v>964</v>
      </c>
      <c r="L690" s="527" t="s">
        <v>879</v>
      </c>
      <c r="M690" s="655" t="s">
        <v>310</v>
      </c>
      <c r="N690" s="544">
        <v>44596</v>
      </c>
      <c r="O690" s="544" t="s">
        <v>400</v>
      </c>
      <c r="P690" s="268">
        <f t="shared" si="40"/>
        <v>2</v>
      </c>
      <c r="Q690" s="268">
        <f t="shared" si="41"/>
        <v>2</v>
      </c>
      <c r="R690" s="643" t="str">
        <f t="shared" si="42"/>
        <v>Gastos_Gerais</v>
      </c>
      <c r="S690" s="605" t="s">
        <v>310</v>
      </c>
      <c r="T690" s="605" t="s">
        <v>310</v>
      </c>
      <c r="U690" s="623"/>
      <c r="V690" s="623"/>
      <c r="W690" s="623"/>
    </row>
    <row r="691" spans="1:23" ht="36" x14ac:dyDescent="0.2">
      <c r="A691" s="636">
        <f t="shared" si="43"/>
        <v>688</v>
      </c>
      <c r="B691" s="559">
        <v>44596</v>
      </c>
      <c r="C691" s="555">
        <v>44531</v>
      </c>
      <c r="D691" s="545" t="s">
        <v>468</v>
      </c>
      <c r="E691" s="545" t="s">
        <v>468</v>
      </c>
      <c r="F691" s="556">
        <v>-52.26</v>
      </c>
      <c r="G691" s="558" t="s">
        <v>2736</v>
      </c>
      <c r="H691" s="545" t="s">
        <v>468</v>
      </c>
      <c r="I691" s="612" t="s">
        <v>2702</v>
      </c>
      <c r="J691" s="545" t="s">
        <v>877</v>
      </c>
      <c r="K691" s="545" t="s">
        <v>878</v>
      </c>
      <c r="L691" s="545" t="s">
        <v>879</v>
      </c>
      <c r="M691" s="545" t="s">
        <v>310</v>
      </c>
      <c r="N691" s="544">
        <v>44596</v>
      </c>
      <c r="O691" s="544" t="s">
        <v>408</v>
      </c>
      <c r="P691" s="268">
        <f t="shared" si="40"/>
        <v>2</v>
      </c>
      <c r="Q691" s="268">
        <f t="shared" si="41"/>
        <v>0</v>
      </c>
      <c r="R691" s="643" t="str">
        <f t="shared" si="42"/>
        <v>Gastos_custeados_por_captação</v>
      </c>
      <c r="S691" s="605" t="s">
        <v>310</v>
      </c>
      <c r="T691" s="605" t="s">
        <v>310</v>
      </c>
      <c r="U691" s="623"/>
      <c r="V691" s="623"/>
      <c r="W691" s="623"/>
    </row>
    <row r="692" spans="1:23" ht="36" x14ac:dyDescent="0.2">
      <c r="A692" s="636">
        <f t="shared" si="43"/>
        <v>689</v>
      </c>
      <c r="B692" s="559">
        <v>44596</v>
      </c>
      <c r="C692" s="555">
        <v>44531</v>
      </c>
      <c r="D692" s="545" t="s">
        <v>468</v>
      </c>
      <c r="E692" s="545" t="s">
        <v>468</v>
      </c>
      <c r="F692" s="556">
        <v>327.93</v>
      </c>
      <c r="G692" s="558" t="s">
        <v>2740</v>
      </c>
      <c r="H692" s="545" t="s">
        <v>468</v>
      </c>
      <c r="I692" s="526" t="s">
        <v>781</v>
      </c>
      <c r="J692" s="549" t="s">
        <v>310</v>
      </c>
      <c r="K692" s="549" t="s">
        <v>1320</v>
      </c>
      <c r="L692" s="527" t="s">
        <v>1387</v>
      </c>
      <c r="M692" s="655">
        <v>222025532069</v>
      </c>
      <c r="N692" s="544">
        <v>44596</v>
      </c>
      <c r="O692" s="544" t="s">
        <v>408</v>
      </c>
      <c r="P692" s="268">
        <f t="shared" si="40"/>
        <v>2</v>
      </c>
      <c r="Q692" s="268">
        <f t="shared" si="41"/>
        <v>0</v>
      </c>
      <c r="R692" s="643" t="str">
        <f t="shared" si="42"/>
        <v>Gastos_custeados_por_captação</v>
      </c>
      <c r="S692" s="605" t="s">
        <v>310</v>
      </c>
      <c r="T692" s="605" t="s">
        <v>310</v>
      </c>
      <c r="U692" s="623"/>
      <c r="V692" s="623"/>
      <c r="W692" s="623"/>
    </row>
    <row r="693" spans="1:23" ht="36" x14ac:dyDescent="0.2">
      <c r="A693" s="636">
        <f t="shared" si="43"/>
        <v>690</v>
      </c>
      <c r="B693" s="559">
        <v>44596</v>
      </c>
      <c r="C693" s="555">
        <v>44562</v>
      </c>
      <c r="D693" s="545" t="s">
        <v>468</v>
      </c>
      <c r="E693" s="545" t="s">
        <v>468</v>
      </c>
      <c r="F693" s="556">
        <v>2750</v>
      </c>
      <c r="G693" s="558" t="s">
        <v>707</v>
      </c>
      <c r="H693" s="545" t="s">
        <v>468</v>
      </c>
      <c r="I693" s="526" t="s">
        <v>2741</v>
      </c>
      <c r="J693" s="549" t="s">
        <v>1103</v>
      </c>
      <c r="K693" s="549" t="s">
        <v>911</v>
      </c>
      <c r="L693" s="527" t="s">
        <v>888</v>
      </c>
      <c r="M693" s="545" t="s">
        <v>923</v>
      </c>
      <c r="N693" s="544">
        <v>44596</v>
      </c>
      <c r="O693" s="544" t="s">
        <v>408</v>
      </c>
      <c r="P693" s="268">
        <f t="shared" si="40"/>
        <v>2</v>
      </c>
      <c r="Q693" s="268">
        <f t="shared" si="41"/>
        <v>1</v>
      </c>
      <c r="R693" s="643" t="str">
        <f t="shared" si="42"/>
        <v>Gastos_custeados_por_captação</v>
      </c>
      <c r="S693" s="605" t="s">
        <v>1081</v>
      </c>
      <c r="T693" s="605">
        <v>2661</v>
      </c>
      <c r="U693" s="623"/>
      <c r="V693" s="623"/>
      <c r="W693" s="623"/>
    </row>
    <row r="694" spans="1:23" ht="36" x14ac:dyDescent="0.2">
      <c r="A694" s="636">
        <f t="shared" si="43"/>
        <v>691</v>
      </c>
      <c r="B694" s="559">
        <v>44596</v>
      </c>
      <c r="C694" s="555">
        <v>44593</v>
      </c>
      <c r="D694" s="545" t="s">
        <v>468</v>
      </c>
      <c r="E694" s="545" t="s">
        <v>468</v>
      </c>
      <c r="F694" s="556">
        <v>10.45</v>
      </c>
      <c r="G694" s="558" t="s">
        <v>2742</v>
      </c>
      <c r="H694" s="545" t="s">
        <v>468</v>
      </c>
      <c r="I694" s="526" t="s">
        <v>962</v>
      </c>
      <c r="J694" s="549" t="s">
        <v>963</v>
      </c>
      <c r="K694" s="549" t="s">
        <v>964</v>
      </c>
      <c r="L694" s="527" t="s">
        <v>879</v>
      </c>
      <c r="M694" s="655" t="s">
        <v>310</v>
      </c>
      <c r="N694" s="544">
        <v>44596</v>
      </c>
      <c r="O694" s="544" t="s">
        <v>408</v>
      </c>
      <c r="P694" s="268">
        <f t="shared" si="40"/>
        <v>2</v>
      </c>
      <c r="Q694" s="268">
        <f t="shared" si="41"/>
        <v>2</v>
      </c>
      <c r="R694" s="643" t="str">
        <f t="shared" si="42"/>
        <v>Gastos_custeados_por_captação</v>
      </c>
      <c r="S694" s="605" t="s">
        <v>310</v>
      </c>
      <c r="T694" s="605" t="s">
        <v>310</v>
      </c>
      <c r="U694" s="623"/>
      <c r="V694" s="623"/>
      <c r="W694" s="623"/>
    </row>
    <row r="695" spans="1:23" ht="36" x14ac:dyDescent="0.2">
      <c r="A695" s="636">
        <f t="shared" si="43"/>
        <v>692</v>
      </c>
      <c r="B695" s="559">
        <v>44596</v>
      </c>
      <c r="C695" s="555">
        <v>44593</v>
      </c>
      <c r="D695" s="545" t="s">
        <v>468</v>
      </c>
      <c r="E695" s="545" t="s">
        <v>468</v>
      </c>
      <c r="F695" s="556">
        <v>10.45</v>
      </c>
      <c r="G695" s="558" t="s">
        <v>2742</v>
      </c>
      <c r="H695" s="545" t="s">
        <v>468</v>
      </c>
      <c r="I695" s="526" t="s">
        <v>962</v>
      </c>
      <c r="J695" s="549" t="s">
        <v>963</v>
      </c>
      <c r="K695" s="549" t="s">
        <v>964</v>
      </c>
      <c r="L695" s="527" t="s">
        <v>879</v>
      </c>
      <c r="M695" s="655" t="s">
        <v>310</v>
      </c>
      <c r="N695" s="544">
        <v>44596</v>
      </c>
      <c r="O695" s="544" t="s">
        <v>408</v>
      </c>
      <c r="P695" s="268">
        <f t="shared" si="40"/>
        <v>2</v>
      </c>
      <c r="Q695" s="268">
        <f t="shared" si="41"/>
        <v>2</v>
      </c>
      <c r="R695" s="643" t="str">
        <f t="shared" si="42"/>
        <v>Gastos_custeados_por_captação</v>
      </c>
      <c r="S695" s="605" t="s">
        <v>310</v>
      </c>
      <c r="T695" s="605" t="s">
        <v>310</v>
      </c>
      <c r="U695" s="623"/>
      <c r="V695" s="623"/>
      <c r="W695" s="623"/>
    </row>
    <row r="696" spans="1:23" ht="36" x14ac:dyDescent="0.2">
      <c r="A696" s="636">
        <f t="shared" si="43"/>
        <v>693</v>
      </c>
      <c r="B696" s="559">
        <v>44596</v>
      </c>
      <c r="C696" s="555">
        <v>44593</v>
      </c>
      <c r="D696" s="545" t="s">
        <v>468</v>
      </c>
      <c r="E696" s="545" t="s">
        <v>468</v>
      </c>
      <c r="F696" s="556">
        <v>10.45</v>
      </c>
      <c r="G696" s="558" t="s">
        <v>2742</v>
      </c>
      <c r="H696" s="545" t="s">
        <v>468</v>
      </c>
      <c r="I696" s="526" t="s">
        <v>962</v>
      </c>
      <c r="J696" s="549" t="s">
        <v>963</v>
      </c>
      <c r="K696" s="549" t="s">
        <v>964</v>
      </c>
      <c r="L696" s="527" t="s">
        <v>879</v>
      </c>
      <c r="M696" s="655" t="s">
        <v>310</v>
      </c>
      <c r="N696" s="544">
        <v>44596</v>
      </c>
      <c r="O696" s="544" t="s">
        <v>408</v>
      </c>
      <c r="P696" s="268">
        <f t="shared" si="40"/>
        <v>2</v>
      </c>
      <c r="Q696" s="268">
        <f t="shared" si="41"/>
        <v>2</v>
      </c>
      <c r="R696" s="643" t="str">
        <f t="shared" si="42"/>
        <v>Gastos_custeados_por_captação</v>
      </c>
      <c r="S696" s="605" t="s">
        <v>310</v>
      </c>
      <c r="T696" s="605" t="s">
        <v>310</v>
      </c>
      <c r="U696" s="623"/>
      <c r="V696" s="623"/>
      <c r="W696" s="623"/>
    </row>
    <row r="697" spans="1:23" ht="72" x14ac:dyDescent="0.2">
      <c r="A697" s="636">
        <f t="shared" si="43"/>
        <v>694</v>
      </c>
      <c r="B697" s="559">
        <v>44596</v>
      </c>
      <c r="C697" s="563">
        <v>44562</v>
      </c>
      <c r="D697" s="545" t="s">
        <v>468</v>
      </c>
      <c r="E697" s="545" t="s">
        <v>468</v>
      </c>
      <c r="F697" s="556">
        <v>6000</v>
      </c>
      <c r="G697" s="558" t="s">
        <v>680</v>
      </c>
      <c r="H697" s="545" t="s">
        <v>468</v>
      </c>
      <c r="I697" s="612" t="s">
        <v>3152</v>
      </c>
      <c r="J697" s="545" t="s">
        <v>1178</v>
      </c>
      <c r="K697" s="545" t="s">
        <v>911</v>
      </c>
      <c r="L697" s="545" t="s">
        <v>32</v>
      </c>
      <c r="M697" s="545" t="s">
        <v>1416</v>
      </c>
      <c r="N697" s="544">
        <v>44596</v>
      </c>
      <c r="O697" s="544" t="s">
        <v>407</v>
      </c>
      <c r="P697" s="268">
        <f t="shared" si="40"/>
        <v>2</v>
      </c>
      <c r="Q697" s="268">
        <f t="shared" si="41"/>
        <v>1</v>
      </c>
      <c r="R697" s="643" t="str">
        <f t="shared" si="42"/>
        <v>Gastos_custeados_por_captação</v>
      </c>
      <c r="S697" s="605" t="s">
        <v>1081</v>
      </c>
      <c r="T697" s="605">
        <v>2725</v>
      </c>
      <c r="U697" s="623"/>
      <c r="V697" s="623"/>
      <c r="W697" s="623"/>
    </row>
    <row r="698" spans="1:23" ht="36" x14ac:dyDescent="0.2">
      <c r="A698" s="636">
        <f t="shared" si="43"/>
        <v>695</v>
      </c>
      <c r="B698" s="559">
        <v>44596</v>
      </c>
      <c r="C698" s="555">
        <v>44562</v>
      </c>
      <c r="D698" s="545" t="s">
        <v>468</v>
      </c>
      <c r="E698" s="545" t="s">
        <v>468</v>
      </c>
      <c r="F698" s="556">
        <v>4311.5600000000004</v>
      </c>
      <c r="G698" s="558" t="s">
        <v>706</v>
      </c>
      <c r="H698" s="545" t="s">
        <v>468</v>
      </c>
      <c r="I698" s="526" t="s">
        <v>2737</v>
      </c>
      <c r="J698" s="549" t="s">
        <v>1219</v>
      </c>
      <c r="K698" s="549" t="s">
        <v>911</v>
      </c>
      <c r="L698" s="527" t="s">
        <v>32</v>
      </c>
      <c r="M698" s="545" t="s">
        <v>923</v>
      </c>
      <c r="N698" s="544">
        <v>44595</v>
      </c>
      <c r="O698" s="544" t="s">
        <v>408</v>
      </c>
      <c r="P698" s="268">
        <f t="shared" si="40"/>
        <v>2</v>
      </c>
      <c r="Q698" s="268">
        <f t="shared" si="41"/>
        <v>1</v>
      </c>
      <c r="R698" s="643" t="str">
        <f t="shared" si="42"/>
        <v>Gastos_custeados_por_captação</v>
      </c>
      <c r="S698" s="605" t="s">
        <v>1081</v>
      </c>
      <c r="T698" s="605">
        <v>2642</v>
      </c>
      <c r="U698" s="623"/>
      <c r="V698" s="623"/>
      <c r="W698" s="623"/>
    </row>
    <row r="699" spans="1:23" ht="36" x14ac:dyDescent="0.2">
      <c r="A699" s="636">
        <f t="shared" si="43"/>
        <v>696</v>
      </c>
      <c r="B699" s="559">
        <v>44596</v>
      </c>
      <c r="C699" s="555">
        <v>44562</v>
      </c>
      <c r="D699" s="545" t="s">
        <v>468</v>
      </c>
      <c r="E699" s="545" t="s">
        <v>468</v>
      </c>
      <c r="F699" s="556">
        <v>2650</v>
      </c>
      <c r="G699" s="558" t="s">
        <v>710</v>
      </c>
      <c r="H699" s="545" t="s">
        <v>468</v>
      </c>
      <c r="I699" s="526" t="s">
        <v>2739</v>
      </c>
      <c r="J699" s="549" t="s">
        <v>1223</v>
      </c>
      <c r="K699" s="549" t="s">
        <v>911</v>
      </c>
      <c r="L699" s="527" t="s">
        <v>32</v>
      </c>
      <c r="M699" s="545" t="s">
        <v>1731</v>
      </c>
      <c r="N699" s="544">
        <v>44595</v>
      </c>
      <c r="O699" s="544" t="s">
        <v>408</v>
      </c>
      <c r="P699" s="268">
        <f t="shared" si="40"/>
        <v>2</v>
      </c>
      <c r="Q699" s="268">
        <f t="shared" si="41"/>
        <v>1</v>
      </c>
      <c r="R699" s="643" t="str">
        <f t="shared" si="42"/>
        <v>Gastos_custeados_por_captação</v>
      </c>
      <c r="S699" s="605" t="s">
        <v>1081</v>
      </c>
      <c r="T699" s="605">
        <v>2687</v>
      </c>
      <c r="U699" s="623"/>
      <c r="V699" s="623"/>
      <c r="W699" s="623"/>
    </row>
    <row r="700" spans="1:23" ht="108" x14ac:dyDescent="0.2">
      <c r="A700" s="636">
        <f t="shared" si="43"/>
        <v>697</v>
      </c>
      <c r="B700" s="559">
        <v>44596</v>
      </c>
      <c r="C700" s="555">
        <v>44562</v>
      </c>
      <c r="D700" s="545" t="s">
        <v>468</v>
      </c>
      <c r="E700" s="545" t="s">
        <v>468</v>
      </c>
      <c r="F700" s="652">
        <v>2537.5500000000002</v>
      </c>
      <c r="G700" s="558" t="s">
        <v>2850</v>
      </c>
      <c r="H700" s="545" t="s">
        <v>468</v>
      </c>
      <c r="I700" s="526" t="s">
        <v>1878</v>
      </c>
      <c r="J700" s="549" t="s">
        <v>1112</v>
      </c>
      <c r="K700" s="549" t="s">
        <v>887</v>
      </c>
      <c r="L700" s="527" t="s">
        <v>920</v>
      </c>
      <c r="M700" s="655">
        <v>1552</v>
      </c>
      <c r="N700" s="544">
        <v>44595</v>
      </c>
      <c r="O700" s="544" t="s">
        <v>401</v>
      </c>
      <c r="P700" s="268">
        <f t="shared" si="40"/>
        <v>2</v>
      </c>
      <c r="Q700" s="268">
        <f t="shared" si="41"/>
        <v>1</v>
      </c>
      <c r="R700" s="643" t="str">
        <f t="shared" si="42"/>
        <v>Gastos_custeados_por_captação</v>
      </c>
      <c r="S700" s="605" t="s">
        <v>1081</v>
      </c>
      <c r="T700" s="605">
        <v>2716</v>
      </c>
      <c r="U700" s="623"/>
      <c r="V700" s="623"/>
      <c r="W700" s="623"/>
    </row>
    <row r="701" spans="1:23" ht="108" x14ac:dyDescent="0.2">
      <c r="A701" s="636">
        <f t="shared" si="43"/>
        <v>698</v>
      </c>
      <c r="B701" s="559">
        <v>44596</v>
      </c>
      <c r="C701" s="555">
        <v>44562</v>
      </c>
      <c r="D701" s="545" t="s">
        <v>468</v>
      </c>
      <c r="E701" s="545" t="s">
        <v>468</v>
      </c>
      <c r="F701" s="652">
        <v>2000</v>
      </c>
      <c r="G701" s="558" t="s">
        <v>686</v>
      </c>
      <c r="H701" s="545" t="s">
        <v>468</v>
      </c>
      <c r="I701" s="526" t="s">
        <v>1824</v>
      </c>
      <c r="J701" s="549" t="s">
        <v>1099</v>
      </c>
      <c r="K701" s="549" t="s">
        <v>887</v>
      </c>
      <c r="L701" s="527" t="s">
        <v>888</v>
      </c>
      <c r="M701" s="545" t="s">
        <v>1731</v>
      </c>
      <c r="N701" s="544">
        <v>44595</v>
      </c>
      <c r="O701" s="544" t="s">
        <v>401</v>
      </c>
      <c r="P701" s="268">
        <f t="shared" si="40"/>
        <v>2</v>
      </c>
      <c r="Q701" s="268">
        <f t="shared" si="41"/>
        <v>1</v>
      </c>
      <c r="R701" s="643" t="str">
        <f t="shared" si="42"/>
        <v>Gastos_custeados_por_captação</v>
      </c>
      <c r="S701" s="605" t="s">
        <v>1081</v>
      </c>
      <c r="T701" s="605">
        <v>2713</v>
      </c>
      <c r="U701" s="623"/>
      <c r="V701" s="623"/>
      <c r="W701" s="623"/>
    </row>
    <row r="702" spans="1:23" ht="72" x14ac:dyDescent="0.2">
      <c r="A702" s="636">
        <f t="shared" si="43"/>
        <v>699</v>
      </c>
      <c r="B702" s="559">
        <v>44596</v>
      </c>
      <c r="C702" s="563">
        <v>44562</v>
      </c>
      <c r="D702" s="545" t="s">
        <v>468</v>
      </c>
      <c r="E702" s="545" t="s">
        <v>468</v>
      </c>
      <c r="F702" s="652">
        <v>2522.5500000000002</v>
      </c>
      <c r="G702" s="558" t="s">
        <v>681</v>
      </c>
      <c r="H702" s="545" t="s">
        <v>468</v>
      </c>
      <c r="I702" s="526" t="s">
        <v>2608</v>
      </c>
      <c r="J702" s="549" t="s">
        <v>1227</v>
      </c>
      <c r="K702" s="545" t="s">
        <v>911</v>
      </c>
      <c r="L702" s="527" t="s">
        <v>920</v>
      </c>
      <c r="M702" s="545">
        <v>1553</v>
      </c>
      <c r="N702" s="544">
        <v>44595</v>
      </c>
      <c r="O702" s="544" t="s">
        <v>402</v>
      </c>
      <c r="P702" s="268">
        <f t="shared" si="40"/>
        <v>2</v>
      </c>
      <c r="Q702" s="268">
        <f t="shared" si="41"/>
        <v>1</v>
      </c>
      <c r="R702" s="643" t="str">
        <f t="shared" si="42"/>
        <v>Gastos_custeados_por_captação</v>
      </c>
      <c r="S702" s="605" t="s">
        <v>1081</v>
      </c>
      <c r="T702" s="605">
        <v>2723</v>
      </c>
      <c r="U702" s="623"/>
      <c r="V702" s="623"/>
      <c r="W702" s="623"/>
    </row>
    <row r="703" spans="1:23" ht="168" x14ac:dyDescent="0.2">
      <c r="A703" s="636">
        <f t="shared" si="43"/>
        <v>700</v>
      </c>
      <c r="B703" s="559">
        <v>44596</v>
      </c>
      <c r="C703" s="563">
        <v>44562</v>
      </c>
      <c r="D703" s="545" t="s">
        <v>468</v>
      </c>
      <c r="E703" s="545" t="s">
        <v>468</v>
      </c>
      <c r="F703" s="556">
        <v>7054.16</v>
      </c>
      <c r="G703" s="558" t="s">
        <v>3153</v>
      </c>
      <c r="H703" s="545" t="s">
        <v>468</v>
      </c>
      <c r="I703" s="612" t="s">
        <v>3124</v>
      </c>
      <c r="J703" s="545" t="s">
        <v>3125</v>
      </c>
      <c r="K703" s="545" t="s">
        <v>911</v>
      </c>
      <c r="L703" s="545" t="s">
        <v>1450</v>
      </c>
      <c r="M703" s="545">
        <v>1554</v>
      </c>
      <c r="N703" s="544">
        <v>44595</v>
      </c>
      <c r="O703" s="544" t="s">
        <v>407</v>
      </c>
      <c r="P703" s="268">
        <f t="shared" si="40"/>
        <v>2</v>
      </c>
      <c r="Q703" s="268">
        <f t="shared" si="41"/>
        <v>1</v>
      </c>
      <c r="R703" s="643" t="str">
        <f t="shared" si="42"/>
        <v>Gastos_custeados_por_captação</v>
      </c>
      <c r="S703" s="605" t="s">
        <v>1081</v>
      </c>
      <c r="T703" s="605">
        <v>1793</v>
      </c>
      <c r="U703" s="623"/>
      <c r="V703" s="623"/>
      <c r="W703" s="623"/>
    </row>
    <row r="704" spans="1:23" ht="36" x14ac:dyDescent="0.2">
      <c r="A704" s="636">
        <f t="shared" si="43"/>
        <v>701</v>
      </c>
      <c r="B704" s="559">
        <v>44596</v>
      </c>
      <c r="C704" s="555">
        <v>44562</v>
      </c>
      <c r="D704" s="545" t="s">
        <v>468</v>
      </c>
      <c r="E704" s="545" t="s">
        <v>468</v>
      </c>
      <c r="F704" s="556">
        <v>3820</v>
      </c>
      <c r="G704" s="558" t="s">
        <v>708</v>
      </c>
      <c r="H704" s="545" t="s">
        <v>468</v>
      </c>
      <c r="I704" s="526" t="s">
        <v>2665</v>
      </c>
      <c r="J704" s="549" t="s">
        <v>1115</v>
      </c>
      <c r="K704" s="549" t="s">
        <v>911</v>
      </c>
      <c r="L704" s="527" t="s">
        <v>32</v>
      </c>
      <c r="M704" s="545" t="s">
        <v>923</v>
      </c>
      <c r="N704" s="544">
        <v>44594</v>
      </c>
      <c r="O704" s="544" t="s">
        <v>408</v>
      </c>
      <c r="P704" s="268">
        <f t="shared" si="40"/>
        <v>2</v>
      </c>
      <c r="Q704" s="268">
        <f t="shared" si="41"/>
        <v>1</v>
      </c>
      <c r="R704" s="643" t="str">
        <f t="shared" si="42"/>
        <v>Gastos_custeados_por_captação</v>
      </c>
      <c r="S704" s="605" t="s">
        <v>1081</v>
      </c>
      <c r="T704" s="605">
        <v>2631</v>
      </c>
      <c r="U704" s="623"/>
      <c r="V704" s="623"/>
      <c r="W704" s="623"/>
    </row>
    <row r="705" spans="1:23" ht="60" x14ac:dyDescent="0.2">
      <c r="A705" s="636">
        <f t="shared" si="43"/>
        <v>702</v>
      </c>
      <c r="B705" s="559">
        <v>44596</v>
      </c>
      <c r="C705" s="555">
        <v>44562</v>
      </c>
      <c r="D705" s="545" t="s">
        <v>468</v>
      </c>
      <c r="E705" s="545" t="s">
        <v>468</v>
      </c>
      <c r="F705" s="556">
        <v>4400</v>
      </c>
      <c r="G705" s="558" t="s">
        <v>714</v>
      </c>
      <c r="H705" s="545" t="s">
        <v>468</v>
      </c>
      <c r="I705" s="526" t="s">
        <v>2738</v>
      </c>
      <c r="J705" s="549" t="s">
        <v>1226</v>
      </c>
      <c r="K705" s="549" t="s">
        <v>911</v>
      </c>
      <c r="L705" s="527" t="s">
        <v>32</v>
      </c>
      <c r="M705" s="545" t="s">
        <v>1731</v>
      </c>
      <c r="N705" s="544">
        <v>44594</v>
      </c>
      <c r="O705" s="544" t="s">
        <v>408</v>
      </c>
      <c r="P705" s="268">
        <f t="shared" ref="P705:P768" si="44">IF(B705=0,0,IF(YEAR(B705)=$Q$1,MONTH(B705)-$P$1+1,(YEAR(B705)-$Q$1)*12-$P$1+1+MONTH(B705)))</f>
        <v>2</v>
      </c>
      <c r="Q705" s="268">
        <f t="shared" ref="Q705:Q768" si="45">IF(C705=0,0,IF(YEAR(C705)=$Q$1,MONTH(C705)-$P$1+1,(YEAR(C705)-$Q$1)*12-$P$1+1+MONTH(C705)))</f>
        <v>1</v>
      </c>
      <c r="R705" s="643" t="str">
        <f t="shared" ref="R705:R768" si="46">SUBSTITUTE(D705," ","_")</f>
        <v>Gastos_custeados_por_captação</v>
      </c>
      <c r="S705" s="605" t="s">
        <v>1081</v>
      </c>
      <c r="T705" s="605">
        <v>2641</v>
      </c>
      <c r="U705" s="623"/>
      <c r="V705" s="623"/>
      <c r="W705" s="623"/>
    </row>
    <row r="706" spans="1:23" ht="36" x14ac:dyDescent="0.2">
      <c r="A706" s="636">
        <f t="shared" ref="A706:A769" si="47">IF(B706="","",ROW()-ROW($A$3))</f>
        <v>703</v>
      </c>
      <c r="B706" s="559">
        <v>44596</v>
      </c>
      <c r="C706" s="555">
        <v>44562</v>
      </c>
      <c r="D706" s="545" t="s">
        <v>468</v>
      </c>
      <c r="E706" s="545" t="s">
        <v>468</v>
      </c>
      <c r="F706" s="556">
        <v>2750</v>
      </c>
      <c r="G706" s="558" t="s">
        <v>707</v>
      </c>
      <c r="H706" s="545" t="s">
        <v>468</v>
      </c>
      <c r="I706" s="526" t="s">
        <v>2666</v>
      </c>
      <c r="J706" s="549" t="s">
        <v>1215</v>
      </c>
      <c r="K706" s="549" t="s">
        <v>911</v>
      </c>
      <c r="L706" s="527" t="s">
        <v>32</v>
      </c>
      <c r="M706" s="545" t="s">
        <v>1617</v>
      </c>
      <c r="N706" s="544">
        <v>44594</v>
      </c>
      <c r="O706" s="544" t="s">
        <v>408</v>
      </c>
      <c r="P706" s="268">
        <f t="shared" si="44"/>
        <v>2</v>
      </c>
      <c r="Q706" s="268">
        <f t="shared" si="45"/>
        <v>1</v>
      </c>
      <c r="R706" s="643" t="str">
        <f t="shared" si="46"/>
        <v>Gastos_custeados_por_captação</v>
      </c>
      <c r="S706" s="605" t="s">
        <v>1081</v>
      </c>
      <c r="T706" s="605">
        <v>2662</v>
      </c>
      <c r="U706" s="623"/>
      <c r="V706" s="623"/>
      <c r="W706" s="623"/>
    </row>
    <row r="707" spans="1:23" ht="24" x14ac:dyDescent="0.2">
      <c r="A707" s="636">
        <f t="shared" si="47"/>
        <v>704</v>
      </c>
      <c r="B707" s="559">
        <v>44596</v>
      </c>
      <c r="C707" s="555">
        <v>44562</v>
      </c>
      <c r="D707" s="545" t="s">
        <v>271</v>
      </c>
      <c r="E707" s="545" t="s">
        <v>85</v>
      </c>
      <c r="F707" s="556">
        <v>109.48</v>
      </c>
      <c r="G707" s="569" t="s">
        <v>492</v>
      </c>
      <c r="H707" s="545" t="s">
        <v>764</v>
      </c>
      <c r="I707" s="613" t="s">
        <v>784</v>
      </c>
      <c r="J707" s="566" t="s">
        <v>973</v>
      </c>
      <c r="K707" s="549" t="s">
        <v>974</v>
      </c>
      <c r="L707" s="527" t="s">
        <v>888</v>
      </c>
      <c r="M707" s="545">
        <v>71504932</v>
      </c>
      <c r="N707" s="588">
        <v>44578</v>
      </c>
      <c r="O707" s="544" t="s">
        <v>400</v>
      </c>
      <c r="P707" s="268">
        <f t="shared" si="44"/>
        <v>2</v>
      </c>
      <c r="Q707" s="268">
        <f t="shared" si="45"/>
        <v>1</v>
      </c>
      <c r="R707" s="643" t="str">
        <f t="shared" si="46"/>
        <v>Gastos_Gerais</v>
      </c>
      <c r="S707" s="605" t="s">
        <v>310</v>
      </c>
      <c r="T707" s="605" t="s">
        <v>310</v>
      </c>
      <c r="U707" s="623"/>
      <c r="V707" s="623"/>
      <c r="W707" s="623"/>
    </row>
    <row r="708" spans="1:23" ht="60" x14ac:dyDescent="0.2">
      <c r="A708" s="636">
        <f t="shared" si="47"/>
        <v>705</v>
      </c>
      <c r="B708" s="559">
        <v>44596</v>
      </c>
      <c r="C708" s="563">
        <v>44562</v>
      </c>
      <c r="D708" s="545" t="s">
        <v>468</v>
      </c>
      <c r="E708" s="545" t="s">
        <v>468</v>
      </c>
      <c r="F708" s="556">
        <v>847</v>
      </c>
      <c r="G708" s="558" t="s">
        <v>2997</v>
      </c>
      <c r="H708" s="545" t="s">
        <v>468</v>
      </c>
      <c r="I708" s="612" t="s">
        <v>1410</v>
      </c>
      <c r="J708" s="545" t="s">
        <v>1158</v>
      </c>
      <c r="K708" s="545" t="s">
        <v>911</v>
      </c>
      <c r="L708" s="545" t="s">
        <v>32</v>
      </c>
      <c r="M708" s="545">
        <v>65366</v>
      </c>
      <c r="N708" s="544">
        <v>44566</v>
      </c>
      <c r="O708" s="544" t="s">
        <v>404</v>
      </c>
      <c r="P708" s="268">
        <f t="shared" si="44"/>
        <v>2</v>
      </c>
      <c r="Q708" s="268">
        <f t="shared" si="45"/>
        <v>1</v>
      </c>
      <c r="R708" s="643" t="str">
        <f t="shared" si="46"/>
        <v>Gastos_custeados_por_captação</v>
      </c>
      <c r="S708" s="605" t="s">
        <v>1411</v>
      </c>
      <c r="T708" s="605">
        <v>2746</v>
      </c>
      <c r="U708" s="623"/>
      <c r="V708" s="623"/>
      <c r="W708" s="623"/>
    </row>
    <row r="709" spans="1:23" ht="48" x14ac:dyDescent="0.2">
      <c r="A709" s="636">
        <f t="shared" si="47"/>
        <v>706</v>
      </c>
      <c r="B709" s="559">
        <v>44599</v>
      </c>
      <c r="C709" s="563">
        <v>44562</v>
      </c>
      <c r="D709" s="545" t="s">
        <v>271</v>
      </c>
      <c r="E709" s="545" t="s">
        <v>297</v>
      </c>
      <c r="F709" s="556">
        <v>-12.45</v>
      </c>
      <c r="G709" s="558" t="s">
        <v>1734</v>
      </c>
      <c r="H709" s="545" t="s">
        <v>309</v>
      </c>
      <c r="I709" s="612" t="s">
        <v>876</v>
      </c>
      <c r="J709" s="545" t="s">
        <v>877</v>
      </c>
      <c r="K709" s="545" t="s">
        <v>878</v>
      </c>
      <c r="L709" s="545" t="s">
        <v>879</v>
      </c>
      <c r="M709" s="545" t="s">
        <v>310</v>
      </c>
      <c r="N709" s="544">
        <v>44599</v>
      </c>
      <c r="O709" s="544" t="s">
        <v>400</v>
      </c>
      <c r="P709" s="268">
        <f t="shared" si="44"/>
        <v>2</v>
      </c>
      <c r="Q709" s="268">
        <f t="shared" si="45"/>
        <v>1</v>
      </c>
      <c r="R709" s="643" t="str">
        <f t="shared" si="46"/>
        <v>Gastos_Gerais</v>
      </c>
      <c r="S709" s="605" t="s">
        <v>310</v>
      </c>
      <c r="T709" s="605" t="s">
        <v>310</v>
      </c>
      <c r="U709" s="623"/>
      <c r="V709" s="623"/>
      <c r="W709" s="623"/>
    </row>
    <row r="710" spans="1:23" ht="48" x14ac:dyDescent="0.2">
      <c r="A710" s="636">
        <f t="shared" si="47"/>
        <v>707</v>
      </c>
      <c r="B710" s="559">
        <v>44599</v>
      </c>
      <c r="C710" s="563">
        <v>44562</v>
      </c>
      <c r="D710" s="545" t="s">
        <v>271</v>
      </c>
      <c r="E710" s="545" t="s">
        <v>297</v>
      </c>
      <c r="F710" s="556">
        <v>-24.9</v>
      </c>
      <c r="G710" s="558" t="s">
        <v>1735</v>
      </c>
      <c r="H710" s="545" t="s">
        <v>309</v>
      </c>
      <c r="I710" s="612" t="s">
        <v>876</v>
      </c>
      <c r="J710" s="545" t="s">
        <v>877</v>
      </c>
      <c r="K710" s="545" t="s">
        <v>878</v>
      </c>
      <c r="L710" s="545" t="s">
        <v>879</v>
      </c>
      <c r="M710" s="545" t="s">
        <v>310</v>
      </c>
      <c r="N710" s="544">
        <v>44599</v>
      </c>
      <c r="O710" s="544" t="s">
        <v>400</v>
      </c>
      <c r="P710" s="268">
        <f t="shared" si="44"/>
        <v>2</v>
      </c>
      <c r="Q710" s="268">
        <f t="shared" si="45"/>
        <v>1</v>
      </c>
      <c r="R710" s="643" t="str">
        <f t="shared" si="46"/>
        <v>Gastos_Gerais</v>
      </c>
      <c r="S710" s="605" t="s">
        <v>310</v>
      </c>
      <c r="T710" s="605" t="s">
        <v>310</v>
      </c>
      <c r="U710" s="623"/>
      <c r="V710" s="623"/>
      <c r="W710" s="623"/>
    </row>
    <row r="711" spans="1:23" ht="60" x14ac:dyDescent="0.2">
      <c r="A711" s="636">
        <f t="shared" si="47"/>
        <v>708</v>
      </c>
      <c r="B711" s="559">
        <v>44599</v>
      </c>
      <c r="C711" s="555">
        <v>44562</v>
      </c>
      <c r="D711" s="545" t="s">
        <v>271</v>
      </c>
      <c r="E711" s="545" t="s">
        <v>59</v>
      </c>
      <c r="F711" s="556">
        <v>-2244.85</v>
      </c>
      <c r="G711" s="558" t="s">
        <v>1739</v>
      </c>
      <c r="H711" s="545" t="s">
        <v>309</v>
      </c>
      <c r="I711" s="612" t="s">
        <v>876</v>
      </c>
      <c r="J711" s="545" t="s">
        <v>877</v>
      </c>
      <c r="K711" s="545" t="s">
        <v>878</v>
      </c>
      <c r="L711" s="545" t="s">
        <v>879</v>
      </c>
      <c r="M711" s="545" t="s">
        <v>310</v>
      </c>
      <c r="N711" s="544">
        <v>44599</v>
      </c>
      <c r="O711" s="544" t="s">
        <v>400</v>
      </c>
      <c r="P711" s="268">
        <f t="shared" si="44"/>
        <v>2</v>
      </c>
      <c r="Q711" s="268">
        <f t="shared" si="45"/>
        <v>1</v>
      </c>
      <c r="R711" s="643" t="str">
        <f t="shared" si="46"/>
        <v>Gastos_Gerais</v>
      </c>
      <c r="S711" s="605" t="s">
        <v>310</v>
      </c>
      <c r="T711" s="605" t="s">
        <v>310</v>
      </c>
      <c r="U711" s="623"/>
      <c r="V711" s="623"/>
      <c r="W711" s="623"/>
    </row>
    <row r="712" spans="1:23" ht="48" x14ac:dyDescent="0.2">
      <c r="A712" s="636">
        <f t="shared" si="47"/>
        <v>709</v>
      </c>
      <c r="B712" s="559">
        <v>44599</v>
      </c>
      <c r="C712" s="563">
        <v>44562</v>
      </c>
      <c r="D712" s="545" t="s">
        <v>271</v>
      </c>
      <c r="E712" s="545" t="s">
        <v>297</v>
      </c>
      <c r="F712" s="556">
        <v>-273.89999999999998</v>
      </c>
      <c r="G712" s="558" t="s">
        <v>1736</v>
      </c>
      <c r="H712" s="545" t="s">
        <v>309</v>
      </c>
      <c r="I712" s="612" t="s">
        <v>876</v>
      </c>
      <c r="J712" s="545" t="s">
        <v>877</v>
      </c>
      <c r="K712" s="545" t="s">
        <v>878</v>
      </c>
      <c r="L712" s="545" t="s">
        <v>879</v>
      </c>
      <c r="M712" s="545" t="s">
        <v>310</v>
      </c>
      <c r="N712" s="544">
        <v>44599</v>
      </c>
      <c r="O712" s="544" t="s">
        <v>400</v>
      </c>
      <c r="P712" s="268">
        <f t="shared" si="44"/>
        <v>2</v>
      </c>
      <c r="Q712" s="268">
        <f t="shared" si="45"/>
        <v>1</v>
      </c>
      <c r="R712" s="643" t="str">
        <f t="shared" si="46"/>
        <v>Gastos_Gerais</v>
      </c>
      <c r="S712" s="605" t="s">
        <v>310</v>
      </c>
      <c r="T712" s="605" t="s">
        <v>310</v>
      </c>
      <c r="U712" s="623"/>
      <c r="V712" s="623"/>
      <c r="W712" s="623"/>
    </row>
    <row r="713" spans="1:23" ht="60" x14ac:dyDescent="0.2">
      <c r="A713" s="636">
        <f t="shared" si="47"/>
        <v>710</v>
      </c>
      <c r="B713" s="559">
        <v>44599</v>
      </c>
      <c r="C713" s="555">
        <v>44562</v>
      </c>
      <c r="D713" s="545" t="s">
        <v>182</v>
      </c>
      <c r="E713" s="545" t="s">
        <v>4</v>
      </c>
      <c r="F713" s="556">
        <v>-2527.02</v>
      </c>
      <c r="G713" s="558" t="s">
        <v>1748</v>
      </c>
      <c r="H713" s="545" t="s">
        <v>310</v>
      </c>
      <c r="I713" s="612" t="s">
        <v>876</v>
      </c>
      <c r="J713" s="545" t="s">
        <v>877</v>
      </c>
      <c r="K713" s="545" t="s">
        <v>878</v>
      </c>
      <c r="L713" s="545" t="s">
        <v>879</v>
      </c>
      <c r="M713" s="545" t="s">
        <v>310</v>
      </c>
      <c r="N713" s="544">
        <v>44599</v>
      </c>
      <c r="O713" s="544" t="s">
        <v>400</v>
      </c>
      <c r="P713" s="268">
        <f t="shared" si="44"/>
        <v>2</v>
      </c>
      <c r="Q713" s="268">
        <f t="shared" si="45"/>
        <v>1</v>
      </c>
      <c r="R713" s="643" t="str">
        <f t="shared" si="46"/>
        <v>Gastos_com_Pessoal</v>
      </c>
      <c r="S713" s="605" t="s">
        <v>310</v>
      </c>
      <c r="T713" s="605" t="s">
        <v>310</v>
      </c>
      <c r="U713" s="623"/>
      <c r="V713" s="623"/>
      <c r="W713" s="623"/>
    </row>
    <row r="714" spans="1:23" ht="60" x14ac:dyDescent="0.2">
      <c r="A714" s="636">
        <f t="shared" si="47"/>
        <v>711</v>
      </c>
      <c r="B714" s="559">
        <v>44599</v>
      </c>
      <c r="C714" s="555">
        <v>44562</v>
      </c>
      <c r="D714" s="545" t="s">
        <v>271</v>
      </c>
      <c r="E714" s="545" t="s">
        <v>186</v>
      </c>
      <c r="F714" s="556">
        <v>-154.06</v>
      </c>
      <c r="G714" s="558" t="s">
        <v>968</v>
      </c>
      <c r="H714" s="545" t="s">
        <v>309</v>
      </c>
      <c r="I714" s="613" t="s">
        <v>876</v>
      </c>
      <c r="J714" s="566" t="s">
        <v>877</v>
      </c>
      <c r="K714" s="566" t="s">
        <v>878</v>
      </c>
      <c r="L714" s="566" t="s">
        <v>879</v>
      </c>
      <c r="M714" s="568" t="s">
        <v>310</v>
      </c>
      <c r="N714" s="544">
        <v>44599</v>
      </c>
      <c r="O714" s="544" t="s">
        <v>400</v>
      </c>
      <c r="P714" s="268">
        <f t="shared" si="44"/>
        <v>2</v>
      </c>
      <c r="Q714" s="268">
        <f t="shared" si="45"/>
        <v>1</v>
      </c>
      <c r="R714" s="643" t="str">
        <f t="shared" si="46"/>
        <v>Gastos_Gerais</v>
      </c>
      <c r="S714" s="605" t="s">
        <v>310</v>
      </c>
      <c r="T714" s="605" t="s">
        <v>310</v>
      </c>
      <c r="U714" s="623"/>
      <c r="V714" s="623"/>
      <c r="W714" s="623"/>
    </row>
    <row r="715" spans="1:23" ht="60" x14ac:dyDescent="0.2">
      <c r="A715" s="636">
        <f t="shared" si="47"/>
        <v>712</v>
      </c>
      <c r="B715" s="559">
        <v>44599</v>
      </c>
      <c r="C715" s="555">
        <v>44562</v>
      </c>
      <c r="D715" s="545" t="s">
        <v>271</v>
      </c>
      <c r="E715" s="545" t="s">
        <v>186</v>
      </c>
      <c r="F715" s="567">
        <v>-188.04</v>
      </c>
      <c r="G715" s="569" t="s">
        <v>968</v>
      </c>
      <c r="H715" s="545" t="s">
        <v>309</v>
      </c>
      <c r="I715" s="613" t="s">
        <v>876</v>
      </c>
      <c r="J715" s="566" t="s">
        <v>877</v>
      </c>
      <c r="K715" s="566" t="s">
        <v>878</v>
      </c>
      <c r="L715" s="566" t="s">
        <v>879</v>
      </c>
      <c r="M715" s="568" t="s">
        <v>310</v>
      </c>
      <c r="N715" s="544">
        <v>44599</v>
      </c>
      <c r="O715" s="544" t="s">
        <v>400</v>
      </c>
      <c r="P715" s="268">
        <f t="shared" si="44"/>
        <v>2</v>
      </c>
      <c r="Q715" s="268">
        <f t="shared" si="45"/>
        <v>1</v>
      </c>
      <c r="R715" s="643" t="str">
        <f t="shared" si="46"/>
        <v>Gastos_Gerais</v>
      </c>
      <c r="S715" s="605" t="s">
        <v>310</v>
      </c>
      <c r="T715" s="605" t="s">
        <v>310</v>
      </c>
      <c r="U715" s="623"/>
      <c r="V715" s="623"/>
      <c r="W715" s="623"/>
    </row>
    <row r="716" spans="1:23" ht="48" x14ac:dyDescent="0.2">
      <c r="A716" s="636">
        <f t="shared" si="47"/>
        <v>713</v>
      </c>
      <c r="B716" s="559">
        <v>44599</v>
      </c>
      <c r="C716" s="563">
        <v>44562</v>
      </c>
      <c r="D716" s="545" t="s">
        <v>271</v>
      </c>
      <c r="E716" s="545" t="s">
        <v>9</v>
      </c>
      <c r="F716" s="567">
        <v>-1741.71</v>
      </c>
      <c r="G716" s="569" t="s">
        <v>1745</v>
      </c>
      <c r="H716" s="545" t="s">
        <v>309</v>
      </c>
      <c r="I716" s="613" t="s">
        <v>876</v>
      </c>
      <c r="J716" s="566" t="s">
        <v>877</v>
      </c>
      <c r="K716" s="566" t="s">
        <v>878</v>
      </c>
      <c r="L716" s="566" t="s">
        <v>879</v>
      </c>
      <c r="M716" s="568" t="s">
        <v>310</v>
      </c>
      <c r="N716" s="544">
        <v>44599</v>
      </c>
      <c r="O716" s="544" t="s">
        <v>400</v>
      </c>
      <c r="P716" s="268">
        <f t="shared" si="44"/>
        <v>2</v>
      </c>
      <c r="Q716" s="268">
        <f t="shared" si="45"/>
        <v>1</v>
      </c>
      <c r="R716" s="643" t="str">
        <f t="shared" si="46"/>
        <v>Gastos_Gerais</v>
      </c>
      <c r="S716" s="605" t="s">
        <v>310</v>
      </c>
      <c r="T716" s="605" t="s">
        <v>310</v>
      </c>
      <c r="U716" s="623"/>
      <c r="V716" s="623"/>
      <c r="W716" s="623"/>
    </row>
    <row r="717" spans="1:23" ht="48" x14ac:dyDescent="0.2">
      <c r="A717" s="636">
        <f t="shared" si="47"/>
        <v>714</v>
      </c>
      <c r="B717" s="559">
        <v>44599</v>
      </c>
      <c r="C717" s="555">
        <v>44562</v>
      </c>
      <c r="D717" s="545" t="s">
        <v>182</v>
      </c>
      <c r="E717" s="545" t="s">
        <v>4</v>
      </c>
      <c r="F717" s="556">
        <v>-120</v>
      </c>
      <c r="G717" s="558" t="s">
        <v>1749</v>
      </c>
      <c r="H717" s="545" t="s">
        <v>310</v>
      </c>
      <c r="I717" s="612" t="s">
        <v>876</v>
      </c>
      <c r="J717" s="545" t="s">
        <v>877</v>
      </c>
      <c r="K717" s="545" t="s">
        <v>878</v>
      </c>
      <c r="L717" s="545" t="s">
        <v>879</v>
      </c>
      <c r="M717" s="545" t="s">
        <v>310</v>
      </c>
      <c r="N717" s="544">
        <v>44599</v>
      </c>
      <c r="O717" s="544" t="s">
        <v>400</v>
      </c>
      <c r="P717" s="268">
        <f t="shared" si="44"/>
        <v>2</v>
      </c>
      <c r="Q717" s="268">
        <f t="shared" si="45"/>
        <v>1</v>
      </c>
      <c r="R717" s="643" t="str">
        <f t="shared" si="46"/>
        <v>Gastos_com_Pessoal</v>
      </c>
      <c r="S717" s="605" t="s">
        <v>310</v>
      </c>
      <c r="T717" s="605" t="s">
        <v>310</v>
      </c>
      <c r="U717" s="623"/>
      <c r="V717" s="623"/>
      <c r="W717" s="623"/>
    </row>
    <row r="718" spans="1:23" ht="48" x14ac:dyDescent="0.2">
      <c r="A718" s="636">
        <f t="shared" si="47"/>
        <v>715</v>
      </c>
      <c r="B718" s="559">
        <v>44599</v>
      </c>
      <c r="C718" s="555">
        <v>44593</v>
      </c>
      <c r="D718" s="545" t="s">
        <v>34</v>
      </c>
      <c r="E718" s="545" t="s">
        <v>330</v>
      </c>
      <c r="F718" s="556">
        <v>650000</v>
      </c>
      <c r="G718" s="558" t="s">
        <v>2087</v>
      </c>
      <c r="H718" s="545" t="s">
        <v>310</v>
      </c>
      <c r="I718" s="612" t="s">
        <v>876</v>
      </c>
      <c r="J718" s="545" t="s">
        <v>877</v>
      </c>
      <c r="K718" s="545" t="s">
        <v>878</v>
      </c>
      <c r="L718" s="545" t="s">
        <v>1413</v>
      </c>
      <c r="M718" s="545" t="s">
        <v>310</v>
      </c>
      <c r="N718" s="544">
        <v>44599</v>
      </c>
      <c r="O718" s="544" t="s">
        <v>400</v>
      </c>
      <c r="P718" s="268">
        <f t="shared" si="44"/>
        <v>2</v>
      </c>
      <c r="Q718" s="268">
        <f t="shared" si="45"/>
        <v>2</v>
      </c>
      <c r="R718" s="643" t="str">
        <f t="shared" si="46"/>
        <v>Receitas</v>
      </c>
      <c r="S718" s="605" t="s">
        <v>310</v>
      </c>
      <c r="T718" s="605" t="s">
        <v>310</v>
      </c>
      <c r="U718" s="623"/>
      <c r="V718" s="623"/>
      <c r="W718" s="623"/>
    </row>
    <row r="719" spans="1:23" ht="48" x14ac:dyDescent="0.2">
      <c r="A719" s="636">
        <f t="shared" si="47"/>
        <v>716</v>
      </c>
      <c r="B719" s="559">
        <v>44599</v>
      </c>
      <c r="C719" s="563">
        <v>44562</v>
      </c>
      <c r="D719" s="545" t="s">
        <v>271</v>
      </c>
      <c r="E719" s="545" t="s">
        <v>90</v>
      </c>
      <c r="F719" s="556">
        <v>6000</v>
      </c>
      <c r="G719" s="558" t="s">
        <v>709</v>
      </c>
      <c r="H719" s="545" t="s">
        <v>764</v>
      </c>
      <c r="I719" s="612" t="s">
        <v>840</v>
      </c>
      <c r="J719" s="545" t="s">
        <v>1221</v>
      </c>
      <c r="K719" s="545" t="s">
        <v>887</v>
      </c>
      <c r="L719" s="566" t="s">
        <v>888</v>
      </c>
      <c r="M719" s="545" t="s">
        <v>1731</v>
      </c>
      <c r="N719" s="544">
        <v>44599</v>
      </c>
      <c r="O719" s="544" t="s">
        <v>400</v>
      </c>
      <c r="P719" s="268">
        <f t="shared" si="44"/>
        <v>2</v>
      </c>
      <c r="Q719" s="268">
        <f t="shared" si="45"/>
        <v>1</v>
      </c>
      <c r="R719" s="643" t="str">
        <f t="shared" si="46"/>
        <v>Gastos_Gerais</v>
      </c>
      <c r="S719" s="605" t="s">
        <v>1081</v>
      </c>
      <c r="T719" s="605">
        <v>2690</v>
      </c>
      <c r="U719" s="623"/>
      <c r="V719" s="623"/>
      <c r="W719" s="623"/>
    </row>
    <row r="720" spans="1:23" ht="24" x14ac:dyDescent="0.2">
      <c r="A720" s="636">
        <f t="shared" si="47"/>
        <v>717</v>
      </c>
      <c r="B720" s="559">
        <v>44599</v>
      </c>
      <c r="C720" s="555">
        <v>44562</v>
      </c>
      <c r="D720" s="545" t="s">
        <v>182</v>
      </c>
      <c r="E720" s="545" t="s">
        <v>4</v>
      </c>
      <c r="F720" s="556">
        <v>18952.27</v>
      </c>
      <c r="G720" s="573" t="s">
        <v>1747</v>
      </c>
      <c r="H720" s="545" t="s">
        <v>310</v>
      </c>
      <c r="I720" s="526" t="s">
        <v>1319</v>
      </c>
      <c r="J720" s="549" t="s">
        <v>310</v>
      </c>
      <c r="K720" s="549" t="s">
        <v>1320</v>
      </c>
      <c r="L720" s="527" t="s">
        <v>4</v>
      </c>
      <c r="M720" s="654" t="s">
        <v>310</v>
      </c>
      <c r="N720" s="544">
        <v>44599</v>
      </c>
      <c r="O720" s="544" t="s">
        <v>400</v>
      </c>
      <c r="P720" s="268">
        <f t="shared" si="44"/>
        <v>2</v>
      </c>
      <c r="Q720" s="268">
        <f t="shared" si="45"/>
        <v>1</v>
      </c>
      <c r="R720" s="643" t="str">
        <f t="shared" si="46"/>
        <v>Gastos_com_Pessoal</v>
      </c>
      <c r="S720" s="605" t="s">
        <v>310</v>
      </c>
      <c r="T720" s="605" t="s">
        <v>310</v>
      </c>
      <c r="U720" s="623"/>
      <c r="V720" s="623"/>
      <c r="W720" s="623"/>
    </row>
    <row r="721" spans="1:23" ht="60" x14ac:dyDescent="0.2">
      <c r="A721" s="636">
        <f t="shared" si="47"/>
        <v>718</v>
      </c>
      <c r="B721" s="559">
        <v>44599</v>
      </c>
      <c r="C721" s="563">
        <v>44562</v>
      </c>
      <c r="D721" s="545" t="s">
        <v>271</v>
      </c>
      <c r="E721" s="545" t="s">
        <v>460</v>
      </c>
      <c r="F721" s="567">
        <v>5000</v>
      </c>
      <c r="G721" s="558" t="s">
        <v>665</v>
      </c>
      <c r="H721" s="566" t="s">
        <v>764</v>
      </c>
      <c r="I721" s="612" t="s">
        <v>937</v>
      </c>
      <c r="J721" s="545" t="s">
        <v>1169</v>
      </c>
      <c r="K721" s="566" t="s">
        <v>911</v>
      </c>
      <c r="L721" s="566" t="s">
        <v>888</v>
      </c>
      <c r="M721" s="566">
        <v>137</v>
      </c>
      <c r="N721" s="544">
        <v>44599</v>
      </c>
      <c r="O721" s="544" t="s">
        <v>400</v>
      </c>
      <c r="P721" s="268">
        <f t="shared" si="44"/>
        <v>2</v>
      </c>
      <c r="Q721" s="268">
        <f t="shared" si="45"/>
        <v>1</v>
      </c>
      <c r="R721" s="643" t="str">
        <f t="shared" si="46"/>
        <v>Gastos_Gerais</v>
      </c>
      <c r="S721" s="605" t="s">
        <v>1081</v>
      </c>
      <c r="T721" s="605">
        <v>2689</v>
      </c>
      <c r="U721" s="623"/>
      <c r="V721" s="623"/>
      <c r="W721" s="623"/>
    </row>
    <row r="722" spans="1:23" ht="36" x14ac:dyDescent="0.2">
      <c r="A722" s="636">
        <f t="shared" si="47"/>
        <v>719</v>
      </c>
      <c r="B722" s="559">
        <v>44599</v>
      </c>
      <c r="C722" s="555">
        <v>44593</v>
      </c>
      <c r="D722" s="545" t="s">
        <v>271</v>
      </c>
      <c r="E722" s="545" t="s">
        <v>71</v>
      </c>
      <c r="F722" s="556">
        <v>10.45</v>
      </c>
      <c r="G722" s="558" t="s">
        <v>1750</v>
      </c>
      <c r="H722" s="545" t="s">
        <v>309</v>
      </c>
      <c r="I722" s="526" t="s">
        <v>962</v>
      </c>
      <c r="J722" s="549" t="s">
        <v>963</v>
      </c>
      <c r="K722" s="549" t="s">
        <v>964</v>
      </c>
      <c r="L722" s="527" t="s">
        <v>879</v>
      </c>
      <c r="M722" s="655" t="s">
        <v>310</v>
      </c>
      <c r="N722" s="544">
        <v>44599</v>
      </c>
      <c r="O722" s="544" t="s">
        <v>400</v>
      </c>
      <c r="P722" s="268">
        <f t="shared" si="44"/>
        <v>2</v>
      </c>
      <c r="Q722" s="268">
        <f t="shared" si="45"/>
        <v>2</v>
      </c>
      <c r="R722" s="643" t="str">
        <f t="shared" si="46"/>
        <v>Gastos_Gerais</v>
      </c>
      <c r="S722" s="605" t="s">
        <v>310</v>
      </c>
      <c r="T722" s="605" t="s">
        <v>310</v>
      </c>
      <c r="U722" s="623"/>
      <c r="V722" s="623"/>
      <c r="W722" s="623"/>
    </row>
    <row r="723" spans="1:23" ht="36" x14ac:dyDescent="0.2">
      <c r="A723" s="636">
        <f t="shared" si="47"/>
        <v>720</v>
      </c>
      <c r="B723" s="559">
        <v>44599</v>
      </c>
      <c r="C723" s="555">
        <v>44593</v>
      </c>
      <c r="D723" s="545" t="s">
        <v>271</v>
      </c>
      <c r="E723" s="545" t="s">
        <v>71</v>
      </c>
      <c r="F723" s="556">
        <v>10.45</v>
      </c>
      <c r="G723" s="558" t="s">
        <v>1751</v>
      </c>
      <c r="H723" s="545" t="s">
        <v>764</v>
      </c>
      <c r="I723" s="526" t="s">
        <v>962</v>
      </c>
      <c r="J723" s="549" t="s">
        <v>963</v>
      </c>
      <c r="K723" s="549" t="s">
        <v>964</v>
      </c>
      <c r="L723" s="527" t="s">
        <v>879</v>
      </c>
      <c r="M723" s="655" t="s">
        <v>310</v>
      </c>
      <c r="N723" s="544">
        <v>44599</v>
      </c>
      <c r="O723" s="544" t="s">
        <v>400</v>
      </c>
      <c r="P723" s="268">
        <f t="shared" si="44"/>
        <v>2</v>
      </c>
      <c r="Q723" s="268">
        <f t="shared" si="45"/>
        <v>2</v>
      </c>
      <c r="R723" s="643" t="str">
        <f t="shared" si="46"/>
        <v>Gastos_Gerais</v>
      </c>
      <c r="S723" s="605" t="s">
        <v>310</v>
      </c>
      <c r="T723" s="605" t="s">
        <v>310</v>
      </c>
      <c r="U723" s="623"/>
      <c r="V723" s="623"/>
      <c r="W723" s="623"/>
    </row>
    <row r="724" spans="1:23" ht="36" x14ac:dyDescent="0.2">
      <c r="A724" s="636">
        <f t="shared" si="47"/>
        <v>721</v>
      </c>
      <c r="B724" s="559">
        <v>44599</v>
      </c>
      <c r="C724" s="555">
        <v>44593</v>
      </c>
      <c r="D724" s="545" t="s">
        <v>271</v>
      </c>
      <c r="E724" s="545" t="s">
        <v>71</v>
      </c>
      <c r="F724" s="556">
        <v>10.45</v>
      </c>
      <c r="G724" s="558" t="s">
        <v>1753</v>
      </c>
      <c r="H724" s="545" t="s">
        <v>772</v>
      </c>
      <c r="I724" s="526" t="s">
        <v>962</v>
      </c>
      <c r="J724" s="549" t="s">
        <v>963</v>
      </c>
      <c r="K724" s="549" t="s">
        <v>964</v>
      </c>
      <c r="L724" s="527" t="s">
        <v>879</v>
      </c>
      <c r="M724" s="655" t="s">
        <v>310</v>
      </c>
      <c r="N724" s="544">
        <v>44599</v>
      </c>
      <c r="O724" s="544" t="s">
        <v>400</v>
      </c>
      <c r="P724" s="268">
        <f t="shared" si="44"/>
        <v>2</v>
      </c>
      <c r="Q724" s="268">
        <f t="shared" si="45"/>
        <v>2</v>
      </c>
      <c r="R724" s="643" t="str">
        <f t="shared" si="46"/>
        <v>Gastos_Gerais</v>
      </c>
      <c r="S724" s="605" t="s">
        <v>310</v>
      </c>
      <c r="T724" s="605" t="s">
        <v>310</v>
      </c>
      <c r="U724" s="623"/>
      <c r="V724" s="623"/>
      <c r="W724" s="623"/>
    </row>
    <row r="725" spans="1:23" ht="48" x14ac:dyDescent="0.2">
      <c r="A725" s="636">
        <f t="shared" si="47"/>
        <v>722</v>
      </c>
      <c r="B725" s="559">
        <v>44599</v>
      </c>
      <c r="C725" s="555">
        <v>44593</v>
      </c>
      <c r="D725" s="545" t="s">
        <v>271</v>
      </c>
      <c r="E725" s="545" t="s">
        <v>71</v>
      </c>
      <c r="F725" s="556">
        <v>10.45</v>
      </c>
      <c r="G725" s="558" t="s">
        <v>1752</v>
      </c>
      <c r="H725" s="545" t="s">
        <v>773</v>
      </c>
      <c r="I725" s="526" t="s">
        <v>962</v>
      </c>
      <c r="J725" s="549" t="s">
        <v>963</v>
      </c>
      <c r="K725" s="549" t="s">
        <v>964</v>
      </c>
      <c r="L725" s="527" t="s">
        <v>879</v>
      </c>
      <c r="M725" s="655" t="s">
        <v>310</v>
      </c>
      <c r="N725" s="544">
        <v>44599</v>
      </c>
      <c r="O725" s="544" t="s">
        <v>400</v>
      </c>
      <c r="P725" s="268">
        <f t="shared" si="44"/>
        <v>2</v>
      </c>
      <c r="Q725" s="268">
        <f t="shared" si="45"/>
        <v>2</v>
      </c>
      <c r="R725" s="643" t="str">
        <f t="shared" si="46"/>
        <v>Gastos_Gerais</v>
      </c>
      <c r="S725" s="605" t="s">
        <v>310</v>
      </c>
      <c r="T725" s="605" t="s">
        <v>310</v>
      </c>
      <c r="U725" s="623"/>
      <c r="V725" s="623"/>
      <c r="W725" s="623"/>
    </row>
    <row r="726" spans="1:23" ht="24" x14ac:dyDescent="0.2">
      <c r="A726" s="636">
        <f t="shared" si="47"/>
        <v>723</v>
      </c>
      <c r="B726" s="559">
        <v>44599</v>
      </c>
      <c r="C726" s="555">
        <v>44593</v>
      </c>
      <c r="D726" s="545" t="s">
        <v>271</v>
      </c>
      <c r="E726" s="545" t="s">
        <v>71</v>
      </c>
      <c r="F726" s="556">
        <v>153</v>
      </c>
      <c r="G726" s="558" t="s">
        <v>961</v>
      </c>
      <c r="H726" s="545" t="s">
        <v>309</v>
      </c>
      <c r="I726" s="526" t="s">
        <v>962</v>
      </c>
      <c r="J726" s="549" t="s">
        <v>963</v>
      </c>
      <c r="K726" s="549" t="s">
        <v>964</v>
      </c>
      <c r="L726" s="527" t="s">
        <v>879</v>
      </c>
      <c r="M726" s="655" t="s">
        <v>310</v>
      </c>
      <c r="N726" s="544">
        <v>44599</v>
      </c>
      <c r="O726" s="544" t="s">
        <v>400</v>
      </c>
      <c r="P726" s="268">
        <f t="shared" si="44"/>
        <v>2</v>
      </c>
      <c r="Q726" s="268">
        <f t="shared" si="45"/>
        <v>2</v>
      </c>
      <c r="R726" s="643" t="str">
        <f t="shared" si="46"/>
        <v>Gastos_Gerais</v>
      </c>
      <c r="S726" s="605" t="s">
        <v>310</v>
      </c>
      <c r="T726" s="605" t="s">
        <v>310</v>
      </c>
      <c r="U726" s="623"/>
      <c r="V726" s="623"/>
      <c r="W726" s="623"/>
    </row>
    <row r="727" spans="1:23" ht="84" x14ac:dyDescent="0.2">
      <c r="A727" s="636">
        <f t="shared" si="47"/>
        <v>724</v>
      </c>
      <c r="B727" s="559">
        <v>44599</v>
      </c>
      <c r="C727" s="563">
        <v>44501</v>
      </c>
      <c r="D727" s="545" t="s">
        <v>271</v>
      </c>
      <c r="E727" s="545" t="s">
        <v>456</v>
      </c>
      <c r="F727" s="556">
        <v>1500</v>
      </c>
      <c r="G727" s="558" t="s">
        <v>609</v>
      </c>
      <c r="H727" s="545" t="s">
        <v>773</v>
      </c>
      <c r="I727" s="612" t="s">
        <v>1414</v>
      </c>
      <c r="J727" s="545" t="s">
        <v>1147</v>
      </c>
      <c r="K727" s="566" t="s">
        <v>911</v>
      </c>
      <c r="L727" s="545" t="s">
        <v>888</v>
      </c>
      <c r="M727" s="545" t="s">
        <v>923</v>
      </c>
      <c r="N727" s="544">
        <v>44596</v>
      </c>
      <c r="O727" s="544" t="s">
        <v>400</v>
      </c>
      <c r="P727" s="268">
        <f t="shared" si="44"/>
        <v>2</v>
      </c>
      <c r="Q727" s="268">
        <f t="shared" si="45"/>
        <v>-1</v>
      </c>
      <c r="R727" s="643" t="str">
        <f t="shared" si="46"/>
        <v>Gastos_Gerais</v>
      </c>
      <c r="S727" s="605" t="s">
        <v>1079</v>
      </c>
      <c r="T727" s="605">
        <v>2496</v>
      </c>
      <c r="U727" s="623"/>
      <c r="V727" s="623"/>
      <c r="W727" s="623"/>
    </row>
    <row r="728" spans="1:23" ht="72" x14ac:dyDescent="0.2">
      <c r="A728" s="636">
        <f t="shared" si="47"/>
        <v>725</v>
      </c>
      <c r="B728" s="559">
        <v>44599</v>
      </c>
      <c r="C728" s="563">
        <v>44562</v>
      </c>
      <c r="D728" s="545" t="s">
        <v>468</v>
      </c>
      <c r="E728" s="545" t="s">
        <v>468</v>
      </c>
      <c r="F728" s="556">
        <v>2939.7</v>
      </c>
      <c r="G728" s="558" t="s">
        <v>726</v>
      </c>
      <c r="H728" s="545" t="s">
        <v>468</v>
      </c>
      <c r="I728" s="526" t="s">
        <v>2923</v>
      </c>
      <c r="J728" s="549" t="s">
        <v>1232</v>
      </c>
      <c r="K728" s="549" t="s">
        <v>911</v>
      </c>
      <c r="L728" s="527" t="s">
        <v>888</v>
      </c>
      <c r="M728" s="566" t="s">
        <v>1731</v>
      </c>
      <c r="N728" s="544">
        <v>44596</v>
      </c>
      <c r="O728" s="544" t="s">
        <v>402</v>
      </c>
      <c r="P728" s="268">
        <f t="shared" si="44"/>
        <v>2</v>
      </c>
      <c r="Q728" s="268">
        <f t="shared" si="45"/>
        <v>1</v>
      </c>
      <c r="R728" s="643" t="str">
        <f t="shared" si="46"/>
        <v>Gastos_custeados_por_captação</v>
      </c>
      <c r="S728" s="605" t="s">
        <v>1081</v>
      </c>
      <c r="T728" s="605">
        <v>2728</v>
      </c>
      <c r="U728" s="623"/>
      <c r="V728" s="623"/>
      <c r="W728" s="623"/>
    </row>
    <row r="729" spans="1:23" ht="72" x14ac:dyDescent="0.2">
      <c r="A729" s="636">
        <f t="shared" si="47"/>
        <v>726</v>
      </c>
      <c r="B729" s="559">
        <v>44599</v>
      </c>
      <c r="C729" s="563">
        <v>44562</v>
      </c>
      <c r="D729" s="545" t="s">
        <v>468</v>
      </c>
      <c r="E729" s="545" t="s">
        <v>468</v>
      </c>
      <c r="F729" s="556">
        <v>4560.8599999999997</v>
      </c>
      <c r="G729" s="558" t="s">
        <v>681</v>
      </c>
      <c r="H729" s="545" t="s">
        <v>468</v>
      </c>
      <c r="I729" s="526" t="s">
        <v>3154</v>
      </c>
      <c r="J729" s="549" t="s">
        <v>1179</v>
      </c>
      <c r="K729" s="549" t="s">
        <v>911</v>
      </c>
      <c r="L729" s="527" t="s">
        <v>920</v>
      </c>
      <c r="M729" s="566">
        <v>1561</v>
      </c>
      <c r="N729" s="544">
        <v>44596</v>
      </c>
      <c r="O729" s="544" t="s">
        <v>407</v>
      </c>
      <c r="P729" s="268">
        <f t="shared" si="44"/>
        <v>2</v>
      </c>
      <c r="Q729" s="268">
        <f t="shared" si="45"/>
        <v>1</v>
      </c>
      <c r="R729" s="643" t="str">
        <f t="shared" si="46"/>
        <v>Gastos_custeados_por_captação</v>
      </c>
      <c r="S729" s="605" t="s">
        <v>1081</v>
      </c>
      <c r="T729" s="605">
        <v>2724</v>
      </c>
      <c r="U729" s="623"/>
      <c r="V729" s="623"/>
      <c r="W729" s="623"/>
    </row>
    <row r="730" spans="1:23" ht="24" x14ac:dyDescent="0.2">
      <c r="A730" s="636">
        <f t="shared" si="47"/>
        <v>727</v>
      </c>
      <c r="B730" s="559">
        <v>44599</v>
      </c>
      <c r="C730" s="563">
        <v>44562</v>
      </c>
      <c r="D730" s="545" t="s">
        <v>271</v>
      </c>
      <c r="E730" s="545" t="s">
        <v>9</v>
      </c>
      <c r="F730" s="556">
        <v>6314.6</v>
      </c>
      <c r="G730" s="558" t="s">
        <v>743</v>
      </c>
      <c r="H730" s="545" t="s">
        <v>309</v>
      </c>
      <c r="I730" s="612" t="s">
        <v>1743</v>
      </c>
      <c r="J730" s="545" t="s">
        <v>922</v>
      </c>
      <c r="K730" s="545" t="s">
        <v>887</v>
      </c>
      <c r="L730" s="545" t="s">
        <v>888</v>
      </c>
      <c r="M730" s="545" t="s">
        <v>1744</v>
      </c>
      <c r="N730" s="544">
        <v>44595</v>
      </c>
      <c r="O730" s="544" t="s">
        <v>400</v>
      </c>
      <c r="P730" s="268">
        <f t="shared" si="44"/>
        <v>2</v>
      </c>
      <c r="Q730" s="268">
        <f t="shared" si="45"/>
        <v>1</v>
      </c>
      <c r="R730" s="643" t="str">
        <f t="shared" si="46"/>
        <v>Gastos_Gerais</v>
      </c>
      <c r="S730" s="605" t="s">
        <v>1081</v>
      </c>
      <c r="T730" s="605">
        <v>2780</v>
      </c>
      <c r="U730" s="623"/>
      <c r="V730" s="623"/>
      <c r="W730" s="623"/>
    </row>
    <row r="731" spans="1:23" ht="156" x14ac:dyDescent="0.2">
      <c r="A731" s="636">
        <f t="shared" si="47"/>
        <v>728</v>
      </c>
      <c r="B731" s="559">
        <v>44599</v>
      </c>
      <c r="C731" s="563">
        <v>44562</v>
      </c>
      <c r="D731" s="545" t="s">
        <v>271</v>
      </c>
      <c r="E731" s="545" t="s">
        <v>90</v>
      </c>
      <c r="F731" s="556">
        <v>4000</v>
      </c>
      <c r="G731" s="558" t="s">
        <v>667</v>
      </c>
      <c r="H731" s="545" t="s">
        <v>772</v>
      </c>
      <c r="I731" s="612" t="s">
        <v>1732</v>
      </c>
      <c r="J731" s="545" t="s">
        <v>1100</v>
      </c>
      <c r="K731" s="566" t="s">
        <v>911</v>
      </c>
      <c r="L731" s="566" t="s">
        <v>888</v>
      </c>
      <c r="M731" s="545" t="s">
        <v>1731</v>
      </c>
      <c r="N731" s="544">
        <v>44595</v>
      </c>
      <c r="O731" s="544" t="s">
        <v>400</v>
      </c>
      <c r="P731" s="268">
        <f t="shared" si="44"/>
        <v>2</v>
      </c>
      <c r="Q731" s="268">
        <f t="shared" si="45"/>
        <v>1</v>
      </c>
      <c r="R731" s="643" t="str">
        <f t="shared" si="46"/>
        <v>Gastos_Gerais</v>
      </c>
      <c r="S731" s="605" t="s">
        <v>1081</v>
      </c>
      <c r="T731" s="605">
        <v>2712</v>
      </c>
      <c r="U731" s="623"/>
      <c r="V731" s="623"/>
      <c r="W731" s="623"/>
    </row>
    <row r="732" spans="1:23" ht="108" x14ac:dyDescent="0.2">
      <c r="A732" s="636">
        <f t="shared" si="47"/>
        <v>729</v>
      </c>
      <c r="B732" s="559">
        <v>44599</v>
      </c>
      <c r="C732" s="563">
        <v>44562</v>
      </c>
      <c r="D732" s="545" t="s">
        <v>271</v>
      </c>
      <c r="E732" s="545" t="s">
        <v>297</v>
      </c>
      <c r="F732" s="556">
        <v>996</v>
      </c>
      <c r="G732" s="558" t="s">
        <v>2343</v>
      </c>
      <c r="H732" s="545" t="s">
        <v>309</v>
      </c>
      <c r="I732" s="612" t="s">
        <v>797</v>
      </c>
      <c r="J732" s="545" t="s">
        <v>1121</v>
      </c>
      <c r="K732" s="545" t="s">
        <v>893</v>
      </c>
      <c r="L732" s="545" t="s">
        <v>888</v>
      </c>
      <c r="M732" s="545">
        <v>40848</v>
      </c>
      <c r="N732" s="544">
        <v>44593</v>
      </c>
      <c r="O732" s="544" t="s">
        <v>400</v>
      </c>
      <c r="P732" s="268">
        <f t="shared" si="44"/>
        <v>2</v>
      </c>
      <c r="Q732" s="268">
        <f t="shared" si="45"/>
        <v>1</v>
      </c>
      <c r="R732" s="643" t="str">
        <f t="shared" si="46"/>
        <v>Gastos_Gerais</v>
      </c>
      <c r="S732" s="605" t="s">
        <v>1081</v>
      </c>
      <c r="T732" s="621">
        <v>1141</v>
      </c>
      <c r="U732" s="623"/>
      <c r="V732" s="623"/>
      <c r="W732" s="623"/>
    </row>
    <row r="733" spans="1:23" ht="84" x14ac:dyDescent="0.2">
      <c r="A733" s="636">
        <f t="shared" si="47"/>
        <v>730</v>
      </c>
      <c r="B733" s="559">
        <v>44599</v>
      </c>
      <c r="C733" s="555">
        <v>44562</v>
      </c>
      <c r="D733" s="545" t="s">
        <v>271</v>
      </c>
      <c r="E733" s="545" t="s">
        <v>59</v>
      </c>
      <c r="F733" s="556">
        <v>7977.25</v>
      </c>
      <c r="G733" s="558" t="s">
        <v>1738</v>
      </c>
      <c r="H733" s="545" t="s">
        <v>309</v>
      </c>
      <c r="I733" s="612" t="s">
        <v>940</v>
      </c>
      <c r="J733" s="545" t="s">
        <v>941</v>
      </c>
      <c r="K733" s="566" t="s">
        <v>911</v>
      </c>
      <c r="L733" s="545" t="s">
        <v>888</v>
      </c>
      <c r="M733" s="545" t="s">
        <v>1737</v>
      </c>
      <c r="N733" s="544">
        <v>44575</v>
      </c>
      <c r="O733" s="544" t="s">
        <v>400</v>
      </c>
      <c r="P733" s="268">
        <f t="shared" si="44"/>
        <v>2</v>
      </c>
      <c r="Q733" s="268">
        <f t="shared" si="45"/>
        <v>1</v>
      </c>
      <c r="R733" s="643" t="str">
        <f t="shared" si="46"/>
        <v>Gastos_Gerais</v>
      </c>
      <c r="S733" s="605" t="s">
        <v>1081</v>
      </c>
      <c r="T733" s="621">
        <v>1114</v>
      </c>
      <c r="U733" s="623"/>
      <c r="V733" s="623"/>
      <c r="W733" s="623"/>
    </row>
    <row r="734" spans="1:23" ht="156" x14ac:dyDescent="0.2">
      <c r="A734" s="636">
        <f t="shared" si="47"/>
        <v>731</v>
      </c>
      <c r="B734" s="559">
        <v>44599</v>
      </c>
      <c r="C734" s="563">
        <v>44562</v>
      </c>
      <c r="D734" s="545" t="s">
        <v>271</v>
      </c>
      <c r="E734" s="545" t="s">
        <v>186</v>
      </c>
      <c r="F734" s="556">
        <v>712</v>
      </c>
      <c r="G734" s="558" t="s">
        <v>550</v>
      </c>
      <c r="H734" s="545" t="s">
        <v>309</v>
      </c>
      <c r="I734" s="612" t="s">
        <v>1733</v>
      </c>
      <c r="J734" s="545" t="s">
        <v>971</v>
      </c>
      <c r="K734" s="545" t="s">
        <v>893</v>
      </c>
      <c r="L734" s="545" t="s">
        <v>888</v>
      </c>
      <c r="M734" s="545">
        <v>2187</v>
      </c>
      <c r="N734" s="544">
        <v>44574</v>
      </c>
      <c r="O734" s="544" t="s">
        <v>400</v>
      </c>
      <c r="P734" s="268">
        <f t="shared" si="44"/>
        <v>2</v>
      </c>
      <c r="Q734" s="268">
        <f t="shared" si="45"/>
        <v>1</v>
      </c>
      <c r="R734" s="643" t="str">
        <f t="shared" si="46"/>
        <v>Gastos_Gerais</v>
      </c>
      <c r="S734" s="605" t="s">
        <v>1081</v>
      </c>
      <c r="T734" s="605">
        <v>1873</v>
      </c>
      <c r="U734" s="623"/>
      <c r="V734" s="623"/>
      <c r="W734" s="623"/>
    </row>
    <row r="735" spans="1:23" ht="156" x14ac:dyDescent="0.2">
      <c r="A735" s="636">
        <f t="shared" si="47"/>
        <v>732</v>
      </c>
      <c r="B735" s="559">
        <v>44599</v>
      </c>
      <c r="C735" s="563">
        <v>44562</v>
      </c>
      <c r="D735" s="545" t="s">
        <v>271</v>
      </c>
      <c r="E735" s="545" t="s">
        <v>186</v>
      </c>
      <c r="F735" s="556">
        <v>556.21</v>
      </c>
      <c r="G735" s="558" t="s">
        <v>550</v>
      </c>
      <c r="H735" s="545" t="s">
        <v>309</v>
      </c>
      <c r="I735" s="612" t="s">
        <v>1733</v>
      </c>
      <c r="J735" s="545" t="s">
        <v>971</v>
      </c>
      <c r="K735" s="545" t="s">
        <v>893</v>
      </c>
      <c r="L735" s="545" t="s">
        <v>888</v>
      </c>
      <c r="M735" s="545">
        <v>2188</v>
      </c>
      <c r="N735" s="544">
        <v>44574</v>
      </c>
      <c r="O735" s="544" t="s">
        <v>400</v>
      </c>
      <c r="P735" s="268">
        <f t="shared" si="44"/>
        <v>2</v>
      </c>
      <c r="Q735" s="268">
        <f t="shared" si="45"/>
        <v>1</v>
      </c>
      <c r="R735" s="643" t="str">
        <f t="shared" si="46"/>
        <v>Gastos_Gerais</v>
      </c>
      <c r="S735" s="605" t="s">
        <v>1081</v>
      </c>
      <c r="T735" s="605">
        <v>1873</v>
      </c>
      <c r="U735" s="623"/>
      <c r="V735" s="623"/>
      <c r="W735" s="623"/>
    </row>
    <row r="736" spans="1:23" ht="60" x14ac:dyDescent="0.2">
      <c r="A736" s="636">
        <f t="shared" si="47"/>
        <v>733</v>
      </c>
      <c r="B736" s="559">
        <v>44600</v>
      </c>
      <c r="C736" s="563">
        <v>44593</v>
      </c>
      <c r="D736" s="545" t="s">
        <v>468</v>
      </c>
      <c r="E736" s="545" t="s">
        <v>468</v>
      </c>
      <c r="F736" s="556">
        <v>134.58000000000001</v>
      </c>
      <c r="G736" s="558" t="s">
        <v>1727</v>
      </c>
      <c r="H736" s="545" t="s">
        <v>468</v>
      </c>
      <c r="I736" s="526" t="s">
        <v>3292</v>
      </c>
      <c r="J736" s="549" t="s">
        <v>1726</v>
      </c>
      <c r="K736" s="549" t="s">
        <v>893</v>
      </c>
      <c r="L736" s="527" t="s">
        <v>888</v>
      </c>
      <c r="M736" s="655">
        <v>15833</v>
      </c>
      <c r="N736" s="544">
        <v>44627</v>
      </c>
      <c r="O736" s="544" t="s">
        <v>405</v>
      </c>
      <c r="P736" s="268">
        <f t="shared" si="44"/>
        <v>2</v>
      </c>
      <c r="Q736" s="268">
        <f t="shared" si="45"/>
        <v>2</v>
      </c>
      <c r="R736" s="643" t="str">
        <f t="shared" si="46"/>
        <v>Gastos_custeados_por_captação</v>
      </c>
      <c r="S736" s="605" t="s">
        <v>1411</v>
      </c>
      <c r="T736" s="605">
        <v>2849</v>
      </c>
      <c r="U736" s="623"/>
      <c r="V736" s="623"/>
      <c r="W736" s="623"/>
    </row>
    <row r="737" spans="1:23" ht="60" x14ac:dyDescent="0.2">
      <c r="A737" s="636">
        <f t="shared" si="47"/>
        <v>734</v>
      </c>
      <c r="B737" s="559">
        <v>44600</v>
      </c>
      <c r="C737" s="563">
        <v>44593</v>
      </c>
      <c r="D737" s="545" t="s">
        <v>468</v>
      </c>
      <c r="E737" s="545" t="s">
        <v>468</v>
      </c>
      <c r="F737" s="556">
        <v>78.7</v>
      </c>
      <c r="G737" s="558" t="s">
        <v>2629</v>
      </c>
      <c r="H737" s="545" t="s">
        <v>468</v>
      </c>
      <c r="I737" s="526" t="s">
        <v>2581</v>
      </c>
      <c r="J737" s="549" t="s">
        <v>1725</v>
      </c>
      <c r="K737" s="549" t="s">
        <v>893</v>
      </c>
      <c r="L737" s="527" t="s">
        <v>888</v>
      </c>
      <c r="M737" s="655" t="s">
        <v>2627</v>
      </c>
      <c r="N737" s="544">
        <v>44601</v>
      </c>
      <c r="O737" s="544" t="s">
        <v>405</v>
      </c>
      <c r="P737" s="268">
        <f t="shared" si="44"/>
        <v>2</v>
      </c>
      <c r="Q737" s="268">
        <f t="shared" si="45"/>
        <v>2</v>
      </c>
      <c r="R737" s="643" t="str">
        <f t="shared" si="46"/>
        <v>Gastos_custeados_por_captação</v>
      </c>
      <c r="S737" s="605" t="s">
        <v>1411</v>
      </c>
      <c r="T737" s="605">
        <v>2848</v>
      </c>
      <c r="U737" s="623"/>
      <c r="V737" s="623"/>
      <c r="W737" s="623"/>
    </row>
    <row r="738" spans="1:23" ht="60" x14ac:dyDescent="0.2">
      <c r="A738" s="636">
        <f t="shared" si="47"/>
        <v>735</v>
      </c>
      <c r="B738" s="559">
        <v>44600</v>
      </c>
      <c r="C738" s="563">
        <v>44593</v>
      </c>
      <c r="D738" s="545" t="s">
        <v>468</v>
      </c>
      <c r="E738" s="545" t="s">
        <v>468</v>
      </c>
      <c r="F738" s="556">
        <v>90.03</v>
      </c>
      <c r="G738" s="558" t="s">
        <v>1729</v>
      </c>
      <c r="H738" s="545" t="s">
        <v>468</v>
      </c>
      <c r="I738" s="526" t="s">
        <v>2628</v>
      </c>
      <c r="J738" s="549" t="s">
        <v>1728</v>
      </c>
      <c r="K738" s="549" t="s">
        <v>893</v>
      </c>
      <c r="L738" s="527" t="s">
        <v>888</v>
      </c>
      <c r="M738" s="655">
        <v>10725</v>
      </c>
      <c r="N738" s="544">
        <v>44601</v>
      </c>
      <c r="O738" s="544" t="s">
        <v>405</v>
      </c>
      <c r="P738" s="268">
        <f t="shared" si="44"/>
        <v>2</v>
      </c>
      <c r="Q738" s="268">
        <f t="shared" si="45"/>
        <v>2</v>
      </c>
      <c r="R738" s="643" t="str">
        <f t="shared" si="46"/>
        <v>Gastos_custeados_por_captação</v>
      </c>
      <c r="S738" s="605" t="s">
        <v>1411</v>
      </c>
      <c r="T738" s="605">
        <v>2872</v>
      </c>
      <c r="U738" s="623"/>
      <c r="V738" s="623"/>
      <c r="W738" s="623"/>
    </row>
    <row r="739" spans="1:23" ht="48" x14ac:dyDescent="0.2">
      <c r="A739" s="636">
        <f t="shared" si="47"/>
        <v>736</v>
      </c>
      <c r="B739" s="559">
        <v>44600</v>
      </c>
      <c r="C739" s="563">
        <v>44501</v>
      </c>
      <c r="D739" s="545" t="s">
        <v>271</v>
      </c>
      <c r="E739" s="545" t="s">
        <v>456</v>
      </c>
      <c r="F739" s="567">
        <v>87.5</v>
      </c>
      <c r="G739" s="558" t="s">
        <v>615</v>
      </c>
      <c r="H739" s="545" t="s">
        <v>773</v>
      </c>
      <c r="I739" s="612" t="s">
        <v>781</v>
      </c>
      <c r="J739" s="656" t="s">
        <v>310</v>
      </c>
      <c r="K739" s="545" t="s">
        <v>1320</v>
      </c>
      <c r="L739" s="545" t="s">
        <v>1387</v>
      </c>
      <c r="M739" s="568" t="s">
        <v>1772</v>
      </c>
      <c r="N739" s="544">
        <v>44600</v>
      </c>
      <c r="O739" s="544" t="s">
        <v>400</v>
      </c>
      <c r="P739" s="268">
        <f t="shared" si="44"/>
        <v>2</v>
      </c>
      <c r="Q739" s="268">
        <f t="shared" si="45"/>
        <v>-1</v>
      </c>
      <c r="R739" s="643" t="str">
        <f t="shared" si="46"/>
        <v>Gastos_Gerais</v>
      </c>
      <c r="S739" s="605" t="s">
        <v>310</v>
      </c>
      <c r="T739" s="605" t="s">
        <v>310</v>
      </c>
      <c r="U739" s="623"/>
      <c r="V739" s="623"/>
      <c r="W739" s="623"/>
    </row>
    <row r="740" spans="1:23" ht="36" x14ac:dyDescent="0.2">
      <c r="A740" s="636">
        <f t="shared" si="47"/>
        <v>737</v>
      </c>
      <c r="B740" s="559">
        <v>44600</v>
      </c>
      <c r="C740" s="563">
        <v>44501</v>
      </c>
      <c r="D740" s="545" t="s">
        <v>271</v>
      </c>
      <c r="E740" s="545" t="s">
        <v>453</v>
      </c>
      <c r="F740" s="556">
        <v>27</v>
      </c>
      <c r="G740" s="558" t="s">
        <v>1773</v>
      </c>
      <c r="H740" s="545" t="s">
        <v>768</v>
      </c>
      <c r="I740" s="612" t="s">
        <v>781</v>
      </c>
      <c r="J740" s="656" t="s">
        <v>310</v>
      </c>
      <c r="K740" s="545" t="s">
        <v>1320</v>
      </c>
      <c r="L740" s="545" t="s">
        <v>1387</v>
      </c>
      <c r="M740" s="570" t="s">
        <v>1774</v>
      </c>
      <c r="N740" s="544">
        <v>44600</v>
      </c>
      <c r="O740" s="544" t="s">
        <v>400</v>
      </c>
      <c r="P740" s="268">
        <f t="shared" si="44"/>
        <v>2</v>
      </c>
      <c r="Q740" s="268">
        <f t="shared" si="45"/>
        <v>-1</v>
      </c>
      <c r="R740" s="643" t="str">
        <f t="shared" si="46"/>
        <v>Gastos_Gerais</v>
      </c>
      <c r="S740" s="605" t="s">
        <v>310</v>
      </c>
      <c r="T740" s="605" t="s">
        <v>310</v>
      </c>
      <c r="U740" s="623"/>
      <c r="V740" s="623"/>
      <c r="W740" s="623"/>
    </row>
    <row r="741" spans="1:23" s="372" customFormat="1" ht="24" x14ac:dyDescent="0.2">
      <c r="A741" s="636">
        <f t="shared" si="47"/>
        <v>738</v>
      </c>
      <c r="B741" s="559">
        <v>44600</v>
      </c>
      <c r="C741" s="563">
        <v>44531</v>
      </c>
      <c r="D741" s="545" t="s">
        <v>271</v>
      </c>
      <c r="E741" s="545" t="s">
        <v>453</v>
      </c>
      <c r="F741" s="556">
        <v>120</v>
      </c>
      <c r="G741" s="558" t="s">
        <v>1327</v>
      </c>
      <c r="H741" s="545" t="s">
        <v>766</v>
      </c>
      <c r="I741" s="612" t="s">
        <v>781</v>
      </c>
      <c r="J741" s="656" t="s">
        <v>310</v>
      </c>
      <c r="K741" s="545" t="s">
        <v>1320</v>
      </c>
      <c r="L741" s="545" t="s">
        <v>1387</v>
      </c>
      <c r="M741" s="570" t="s">
        <v>1775</v>
      </c>
      <c r="N741" s="544">
        <v>44600</v>
      </c>
      <c r="O741" s="544" t="s">
        <v>400</v>
      </c>
      <c r="P741" s="268">
        <f t="shared" si="44"/>
        <v>2</v>
      </c>
      <c r="Q741" s="268">
        <f t="shared" si="45"/>
        <v>0</v>
      </c>
      <c r="R741" s="643" t="str">
        <f t="shared" si="46"/>
        <v>Gastos_Gerais</v>
      </c>
      <c r="S741" s="605" t="s">
        <v>310</v>
      </c>
      <c r="T741" s="605" t="s">
        <v>310</v>
      </c>
      <c r="U741" s="623"/>
      <c r="V741" s="623"/>
      <c r="W741" s="623"/>
    </row>
    <row r="742" spans="1:23" s="372" customFormat="1" ht="24" x14ac:dyDescent="0.2">
      <c r="A742" s="636">
        <f t="shared" si="47"/>
        <v>739</v>
      </c>
      <c r="B742" s="559">
        <v>44600</v>
      </c>
      <c r="C742" s="563">
        <v>44531</v>
      </c>
      <c r="D742" s="545" t="s">
        <v>271</v>
      </c>
      <c r="E742" s="545" t="s">
        <v>453</v>
      </c>
      <c r="F742" s="556">
        <v>120</v>
      </c>
      <c r="G742" s="558" t="s">
        <v>1374</v>
      </c>
      <c r="H742" s="545" t="s">
        <v>766</v>
      </c>
      <c r="I742" s="612" t="s">
        <v>781</v>
      </c>
      <c r="J742" s="656" t="s">
        <v>310</v>
      </c>
      <c r="K742" s="545" t="s">
        <v>1320</v>
      </c>
      <c r="L742" s="545" t="s">
        <v>1387</v>
      </c>
      <c r="M742" s="570" t="s">
        <v>1776</v>
      </c>
      <c r="N742" s="544">
        <v>44600</v>
      </c>
      <c r="O742" s="544" t="s">
        <v>400</v>
      </c>
      <c r="P742" s="268">
        <f t="shared" si="44"/>
        <v>2</v>
      </c>
      <c r="Q742" s="268">
        <f t="shared" si="45"/>
        <v>0</v>
      </c>
      <c r="R742" s="643" t="str">
        <f t="shared" si="46"/>
        <v>Gastos_Gerais</v>
      </c>
      <c r="S742" s="605" t="s">
        <v>310</v>
      </c>
      <c r="T742" s="605" t="s">
        <v>310</v>
      </c>
      <c r="U742" s="623"/>
      <c r="V742" s="623"/>
      <c r="W742" s="623"/>
    </row>
    <row r="743" spans="1:23" ht="36" x14ac:dyDescent="0.2">
      <c r="A743" s="636">
        <f t="shared" si="47"/>
        <v>740</v>
      </c>
      <c r="B743" s="559">
        <v>44600</v>
      </c>
      <c r="C743" s="563">
        <v>44531</v>
      </c>
      <c r="D743" s="545" t="s">
        <v>271</v>
      </c>
      <c r="E743" s="545" t="s">
        <v>456</v>
      </c>
      <c r="F743" s="556">
        <v>300</v>
      </c>
      <c r="G743" s="558" t="s">
        <v>1777</v>
      </c>
      <c r="H743" s="545" t="s">
        <v>769</v>
      </c>
      <c r="I743" s="612" t="s">
        <v>781</v>
      </c>
      <c r="J743" s="656" t="s">
        <v>310</v>
      </c>
      <c r="K743" s="545" t="s">
        <v>1320</v>
      </c>
      <c r="L743" s="545" t="s">
        <v>1387</v>
      </c>
      <c r="M743" s="571">
        <v>222026545334</v>
      </c>
      <c r="N743" s="544">
        <v>44600</v>
      </c>
      <c r="O743" s="544" t="s">
        <v>400</v>
      </c>
      <c r="P743" s="268">
        <f t="shared" si="44"/>
        <v>2</v>
      </c>
      <c r="Q743" s="268">
        <f t="shared" si="45"/>
        <v>0</v>
      </c>
      <c r="R743" s="643" t="str">
        <f t="shared" si="46"/>
        <v>Gastos_Gerais</v>
      </c>
      <c r="S743" s="605" t="s">
        <v>310</v>
      </c>
      <c r="T743" s="605" t="s">
        <v>310</v>
      </c>
      <c r="U743" s="623"/>
      <c r="V743" s="623"/>
      <c r="W743" s="623"/>
    </row>
    <row r="744" spans="1:23" ht="36" x14ac:dyDescent="0.2">
      <c r="A744" s="636">
        <f t="shared" si="47"/>
        <v>741</v>
      </c>
      <c r="B744" s="559">
        <v>44600</v>
      </c>
      <c r="C744" s="563">
        <v>44531</v>
      </c>
      <c r="D744" s="545" t="s">
        <v>271</v>
      </c>
      <c r="E744" s="545" t="s">
        <v>453</v>
      </c>
      <c r="F744" s="556">
        <v>76</v>
      </c>
      <c r="G744" s="558" t="s">
        <v>1407</v>
      </c>
      <c r="H744" s="545" t="s">
        <v>766</v>
      </c>
      <c r="I744" s="612" t="s">
        <v>781</v>
      </c>
      <c r="J744" s="656" t="s">
        <v>310</v>
      </c>
      <c r="K744" s="545" t="s">
        <v>1320</v>
      </c>
      <c r="L744" s="545" t="s">
        <v>1387</v>
      </c>
      <c r="M744" s="657">
        <v>222026546144</v>
      </c>
      <c r="N744" s="544">
        <v>44600</v>
      </c>
      <c r="O744" s="544" t="s">
        <v>400</v>
      </c>
      <c r="P744" s="268">
        <f t="shared" si="44"/>
        <v>2</v>
      </c>
      <c r="Q744" s="268">
        <f t="shared" si="45"/>
        <v>0</v>
      </c>
      <c r="R744" s="643" t="str">
        <f t="shared" si="46"/>
        <v>Gastos_Gerais</v>
      </c>
      <c r="S744" s="605" t="s">
        <v>310</v>
      </c>
      <c r="T744" s="605" t="s">
        <v>310</v>
      </c>
      <c r="U744" s="623"/>
      <c r="V744" s="623"/>
      <c r="W744" s="623"/>
    </row>
    <row r="745" spans="1:23" ht="24" x14ac:dyDescent="0.2">
      <c r="A745" s="636">
        <f t="shared" si="47"/>
        <v>742</v>
      </c>
      <c r="B745" s="559">
        <v>44600</v>
      </c>
      <c r="C745" s="563">
        <v>44531</v>
      </c>
      <c r="D745" s="545" t="s">
        <v>271</v>
      </c>
      <c r="E745" s="545" t="s">
        <v>453</v>
      </c>
      <c r="F745" s="556">
        <v>76</v>
      </c>
      <c r="G745" s="558" t="s">
        <v>1419</v>
      </c>
      <c r="H745" s="545" t="s">
        <v>766</v>
      </c>
      <c r="I745" s="612" t="s">
        <v>781</v>
      </c>
      <c r="J745" s="656" t="s">
        <v>310</v>
      </c>
      <c r="K745" s="545" t="s">
        <v>1320</v>
      </c>
      <c r="L745" s="545" t="s">
        <v>1387</v>
      </c>
      <c r="M745" s="657">
        <v>222026546730</v>
      </c>
      <c r="N745" s="544">
        <v>44600</v>
      </c>
      <c r="O745" s="544" t="s">
        <v>400</v>
      </c>
      <c r="P745" s="268">
        <f t="shared" si="44"/>
        <v>2</v>
      </c>
      <c r="Q745" s="268">
        <f t="shared" si="45"/>
        <v>0</v>
      </c>
      <c r="R745" s="643" t="str">
        <f t="shared" si="46"/>
        <v>Gastos_Gerais</v>
      </c>
      <c r="S745" s="605" t="s">
        <v>310</v>
      </c>
      <c r="T745" s="605" t="s">
        <v>310</v>
      </c>
      <c r="U745" s="623"/>
      <c r="V745" s="623"/>
      <c r="W745" s="623"/>
    </row>
    <row r="746" spans="1:23" ht="36" x14ac:dyDescent="0.2">
      <c r="A746" s="636">
        <f t="shared" si="47"/>
        <v>743</v>
      </c>
      <c r="B746" s="559">
        <v>44600</v>
      </c>
      <c r="C746" s="563">
        <v>44501</v>
      </c>
      <c r="D746" s="545" t="s">
        <v>271</v>
      </c>
      <c r="E746" s="545" t="s">
        <v>456</v>
      </c>
      <c r="F746" s="556">
        <v>45</v>
      </c>
      <c r="G746" s="558" t="s">
        <v>1484</v>
      </c>
      <c r="H746" s="545" t="s">
        <v>774</v>
      </c>
      <c r="I746" s="612" t="s">
        <v>781</v>
      </c>
      <c r="J746" s="656" t="s">
        <v>310</v>
      </c>
      <c r="K746" s="545" t="s">
        <v>1320</v>
      </c>
      <c r="L746" s="545" t="s">
        <v>1387</v>
      </c>
      <c r="M746" s="657">
        <v>222026547205</v>
      </c>
      <c r="N746" s="544">
        <v>44600</v>
      </c>
      <c r="O746" s="544" t="s">
        <v>400</v>
      </c>
      <c r="P746" s="268">
        <f t="shared" si="44"/>
        <v>2</v>
      </c>
      <c r="Q746" s="268">
        <f t="shared" si="45"/>
        <v>-1</v>
      </c>
      <c r="R746" s="643" t="str">
        <f t="shared" si="46"/>
        <v>Gastos_Gerais</v>
      </c>
      <c r="S746" s="605" t="s">
        <v>310</v>
      </c>
      <c r="T746" s="605" t="s">
        <v>310</v>
      </c>
      <c r="U746" s="623"/>
      <c r="V746" s="623"/>
      <c r="W746" s="623"/>
    </row>
    <row r="747" spans="1:23" ht="48" x14ac:dyDescent="0.2">
      <c r="A747" s="636">
        <f t="shared" si="47"/>
        <v>744</v>
      </c>
      <c r="B747" s="559">
        <v>44600</v>
      </c>
      <c r="C747" s="563">
        <v>44531</v>
      </c>
      <c r="D747" s="545" t="s">
        <v>271</v>
      </c>
      <c r="E747" s="545" t="s">
        <v>453</v>
      </c>
      <c r="F747" s="556">
        <v>120</v>
      </c>
      <c r="G747" s="558" t="s">
        <v>1451</v>
      </c>
      <c r="H747" s="545" t="s">
        <v>773</v>
      </c>
      <c r="I747" s="612" t="s">
        <v>781</v>
      </c>
      <c r="J747" s="656" t="s">
        <v>310</v>
      </c>
      <c r="K747" s="545" t="s">
        <v>1320</v>
      </c>
      <c r="L747" s="545" t="s">
        <v>1387</v>
      </c>
      <c r="M747" s="657">
        <v>222026548279</v>
      </c>
      <c r="N747" s="544">
        <v>44600</v>
      </c>
      <c r="O747" s="544" t="s">
        <v>400</v>
      </c>
      <c r="P747" s="268">
        <f t="shared" si="44"/>
        <v>2</v>
      </c>
      <c r="Q747" s="268">
        <f t="shared" si="45"/>
        <v>0</v>
      </c>
      <c r="R747" s="643" t="str">
        <f t="shared" si="46"/>
        <v>Gastos_Gerais</v>
      </c>
      <c r="S747" s="605" t="s">
        <v>310</v>
      </c>
      <c r="T747" s="605" t="s">
        <v>310</v>
      </c>
      <c r="U747" s="623"/>
      <c r="V747" s="623"/>
      <c r="W747" s="623"/>
    </row>
    <row r="748" spans="1:23" ht="48" x14ac:dyDescent="0.2">
      <c r="A748" s="636">
        <f t="shared" si="47"/>
        <v>745</v>
      </c>
      <c r="B748" s="559">
        <v>44600</v>
      </c>
      <c r="C748" s="563">
        <v>44501</v>
      </c>
      <c r="D748" s="545" t="s">
        <v>271</v>
      </c>
      <c r="E748" s="545" t="s">
        <v>90</v>
      </c>
      <c r="F748" s="556">
        <v>35</v>
      </c>
      <c r="G748" s="558" t="s">
        <v>1456</v>
      </c>
      <c r="H748" s="545" t="s">
        <v>773</v>
      </c>
      <c r="I748" s="612" t="s">
        <v>781</v>
      </c>
      <c r="J748" s="656" t="s">
        <v>310</v>
      </c>
      <c r="K748" s="545" t="s">
        <v>1320</v>
      </c>
      <c r="L748" s="545" t="s">
        <v>1387</v>
      </c>
      <c r="M748" s="657">
        <v>222026548864</v>
      </c>
      <c r="N748" s="544">
        <v>44600</v>
      </c>
      <c r="O748" s="544" t="s">
        <v>400</v>
      </c>
      <c r="P748" s="268">
        <f t="shared" si="44"/>
        <v>2</v>
      </c>
      <c r="Q748" s="268">
        <f t="shared" si="45"/>
        <v>-1</v>
      </c>
      <c r="R748" s="643" t="str">
        <f t="shared" si="46"/>
        <v>Gastos_Gerais</v>
      </c>
      <c r="S748" s="605" t="s">
        <v>310</v>
      </c>
      <c r="T748" s="605" t="s">
        <v>310</v>
      </c>
      <c r="U748" s="623"/>
      <c r="V748" s="623"/>
      <c r="W748" s="623"/>
    </row>
    <row r="749" spans="1:23" ht="24" x14ac:dyDescent="0.2">
      <c r="A749" s="636">
        <f t="shared" si="47"/>
        <v>746</v>
      </c>
      <c r="B749" s="559">
        <v>44600</v>
      </c>
      <c r="C749" s="563">
        <v>44562</v>
      </c>
      <c r="D749" s="545" t="s">
        <v>271</v>
      </c>
      <c r="E749" s="545" t="s">
        <v>466</v>
      </c>
      <c r="F749" s="556">
        <v>75</v>
      </c>
      <c r="G749" s="558" t="s">
        <v>1570</v>
      </c>
      <c r="H749" s="545" t="s">
        <v>766</v>
      </c>
      <c r="I749" s="612" t="s">
        <v>781</v>
      </c>
      <c r="J749" s="656" t="s">
        <v>310</v>
      </c>
      <c r="K749" s="545" t="s">
        <v>1320</v>
      </c>
      <c r="L749" s="545" t="s">
        <v>1387</v>
      </c>
      <c r="M749" s="657">
        <v>222026549593</v>
      </c>
      <c r="N749" s="544">
        <v>44600</v>
      </c>
      <c r="O749" s="544" t="s">
        <v>400</v>
      </c>
      <c r="P749" s="268">
        <f t="shared" si="44"/>
        <v>2</v>
      </c>
      <c r="Q749" s="268">
        <f t="shared" si="45"/>
        <v>1</v>
      </c>
      <c r="R749" s="643" t="str">
        <f t="shared" si="46"/>
        <v>Gastos_Gerais</v>
      </c>
      <c r="S749" s="605" t="s">
        <v>310</v>
      </c>
      <c r="T749" s="605" t="s">
        <v>310</v>
      </c>
      <c r="U749" s="623"/>
      <c r="V749" s="623"/>
      <c r="W749" s="623"/>
    </row>
    <row r="750" spans="1:23" ht="24" x14ac:dyDescent="0.2">
      <c r="A750" s="636">
        <f t="shared" si="47"/>
        <v>747</v>
      </c>
      <c r="B750" s="559">
        <v>44600</v>
      </c>
      <c r="C750" s="563">
        <v>44531</v>
      </c>
      <c r="D750" s="545" t="s">
        <v>271</v>
      </c>
      <c r="E750" s="545" t="s">
        <v>90</v>
      </c>
      <c r="F750" s="556">
        <v>3.6</v>
      </c>
      <c r="G750" s="558" t="s">
        <v>662</v>
      </c>
      <c r="H750" s="545" t="s">
        <v>764</v>
      </c>
      <c r="I750" s="612" t="s">
        <v>781</v>
      </c>
      <c r="J750" s="656" t="s">
        <v>310</v>
      </c>
      <c r="K750" s="545" t="s">
        <v>1320</v>
      </c>
      <c r="L750" s="545" t="s">
        <v>1387</v>
      </c>
      <c r="M750" s="657">
        <v>222026550095</v>
      </c>
      <c r="N750" s="544">
        <v>44600</v>
      </c>
      <c r="O750" s="544" t="s">
        <v>400</v>
      </c>
      <c r="P750" s="268">
        <f t="shared" si="44"/>
        <v>2</v>
      </c>
      <c r="Q750" s="268">
        <f t="shared" si="45"/>
        <v>0</v>
      </c>
      <c r="R750" s="643" t="str">
        <f t="shared" si="46"/>
        <v>Gastos_Gerais</v>
      </c>
      <c r="S750" s="605" t="s">
        <v>310</v>
      </c>
      <c r="T750" s="605" t="s">
        <v>310</v>
      </c>
      <c r="U750" s="623"/>
      <c r="V750" s="623"/>
      <c r="W750" s="623"/>
    </row>
    <row r="751" spans="1:23" ht="24" x14ac:dyDescent="0.2">
      <c r="A751" s="636">
        <f t="shared" si="47"/>
        <v>748</v>
      </c>
      <c r="B751" s="559">
        <v>44600</v>
      </c>
      <c r="C751" s="563">
        <v>44531</v>
      </c>
      <c r="D751" s="545" t="s">
        <v>271</v>
      </c>
      <c r="E751" s="545" t="s">
        <v>90</v>
      </c>
      <c r="F751" s="556">
        <v>71.05</v>
      </c>
      <c r="G751" s="558" t="s">
        <v>531</v>
      </c>
      <c r="H751" s="545" t="s">
        <v>309</v>
      </c>
      <c r="I751" s="612" t="s">
        <v>781</v>
      </c>
      <c r="J751" s="656" t="s">
        <v>310</v>
      </c>
      <c r="K751" s="545" t="s">
        <v>1320</v>
      </c>
      <c r="L751" s="545" t="s">
        <v>1387</v>
      </c>
      <c r="M751" s="657">
        <v>222026550176</v>
      </c>
      <c r="N751" s="544">
        <v>44600</v>
      </c>
      <c r="O751" s="544" t="s">
        <v>400</v>
      </c>
      <c r="P751" s="268">
        <f t="shared" si="44"/>
        <v>2</v>
      </c>
      <c r="Q751" s="268">
        <f t="shared" si="45"/>
        <v>0</v>
      </c>
      <c r="R751" s="643" t="str">
        <f t="shared" si="46"/>
        <v>Gastos_Gerais</v>
      </c>
      <c r="S751" s="605" t="s">
        <v>310</v>
      </c>
      <c r="T751" s="605" t="s">
        <v>310</v>
      </c>
      <c r="U751" s="623"/>
      <c r="V751" s="623"/>
      <c r="W751" s="623"/>
    </row>
    <row r="752" spans="1:23" ht="24" x14ac:dyDescent="0.2">
      <c r="A752" s="636">
        <f t="shared" si="47"/>
        <v>749</v>
      </c>
      <c r="B752" s="559">
        <v>44600</v>
      </c>
      <c r="C752" s="563">
        <v>44501</v>
      </c>
      <c r="D752" s="545" t="s">
        <v>271</v>
      </c>
      <c r="E752" s="545" t="s">
        <v>460</v>
      </c>
      <c r="F752" s="556">
        <v>162.6</v>
      </c>
      <c r="G752" s="558" t="s">
        <v>1778</v>
      </c>
      <c r="H752" s="545" t="s">
        <v>764</v>
      </c>
      <c r="I752" s="612" t="s">
        <v>781</v>
      </c>
      <c r="J752" s="656" t="s">
        <v>310</v>
      </c>
      <c r="K752" s="545" t="s">
        <v>1320</v>
      </c>
      <c r="L752" s="545" t="s">
        <v>1387</v>
      </c>
      <c r="M752" s="657">
        <v>222026550680</v>
      </c>
      <c r="N752" s="544">
        <v>44600</v>
      </c>
      <c r="O752" s="544" t="s">
        <v>400</v>
      </c>
      <c r="P752" s="268">
        <f t="shared" si="44"/>
        <v>2</v>
      </c>
      <c r="Q752" s="268">
        <f t="shared" si="45"/>
        <v>-1</v>
      </c>
      <c r="R752" s="643" t="str">
        <f t="shared" si="46"/>
        <v>Gastos_Gerais</v>
      </c>
      <c r="S752" s="605" t="s">
        <v>310</v>
      </c>
      <c r="T752" s="605" t="s">
        <v>310</v>
      </c>
      <c r="U752" s="623"/>
      <c r="V752" s="623"/>
      <c r="W752" s="623"/>
    </row>
    <row r="753" spans="1:23" ht="36" x14ac:dyDescent="0.2">
      <c r="A753" s="636">
        <f t="shared" si="47"/>
        <v>750</v>
      </c>
      <c r="B753" s="559">
        <v>44600</v>
      </c>
      <c r="C753" s="563">
        <v>44531</v>
      </c>
      <c r="D753" s="545" t="s">
        <v>271</v>
      </c>
      <c r="E753" s="545" t="s">
        <v>442</v>
      </c>
      <c r="F753" s="556">
        <v>69</v>
      </c>
      <c r="G753" s="558" t="s">
        <v>1385</v>
      </c>
      <c r="H753" s="545" t="s">
        <v>769</v>
      </c>
      <c r="I753" s="612" t="s">
        <v>781</v>
      </c>
      <c r="J753" s="656" t="s">
        <v>310</v>
      </c>
      <c r="K753" s="545" t="s">
        <v>1320</v>
      </c>
      <c r="L753" s="545" t="s">
        <v>1387</v>
      </c>
      <c r="M753" s="657">
        <v>222026551571</v>
      </c>
      <c r="N753" s="544">
        <v>44600</v>
      </c>
      <c r="O753" s="544" t="s">
        <v>400</v>
      </c>
      <c r="P753" s="268">
        <f t="shared" si="44"/>
        <v>2</v>
      </c>
      <c r="Q753" s="268">
        <f t="shared" si="45"/>
        <v>0</v>
      </c>
      <c r="R753" s="643" t="str">
        <f t="shared" si="46"/>
        <v>Gastos_Gerais</v>
      </c>
      <c r="S753" s="605" t="s">
        <v>310</v>
      </c>
      <c r="T753" s="605" t="s">
        <v>310</v>
      </c>
      <c r="U753" s="623"/>
      <c r="V753" s="623"/>
      <c r="W753" s="623"/>
    </row>
    <row r="754" spans="1:23" ht="24" x14ac:dyDescent="0.2">
      <c r="A754" s="636">
        <f t="shared" si="47"/>
        <v>751</v>
      </c>
      <c r="B754" s="559">
        <v>44600</v>
      </c>
      <c r="C754" s="563">
        <v>44531</v>
      </c>
      <c r="D754" s="545" t="s">
        <v>271</v>
      </c>
      <c r="E754" s="545" t="s">
        <v>90</v>
      </c>
      <c r="F754" s="556">
        <v>77.180000000000007</v>
      </c>
      <c r="G754" s="569" t="s">
        <v>487</v>
      </c>
      <c r="H754" s="545" t="s">
        <v>309</v>
      </c>
      <c r="I754" s="612" t="s">
        <v>781</v>
      </c>
      <c r="J754" s="656" t="s">
        <v>310</v>
      </c>
      <c r="K754" s="545" t="s">
        <v>1320</v>
      </c>
      <c r="L754" s="545" t="s">
        <v>1387</v>
      </c>
      <c r="M754" s="657">
        <v>222026552543</v>
      </c>
      <c r="N754" s="544">
        <v>44600</v>
      </c>
      <c r="O754" s="544" t="s">
        <v>400</v>
      </c>
      <c r="P754" s="268">
        <f t="shared" si="44"/>
        <v>2</v>
      </c>
      <c r="Q754" s="268">
        <f t="shared" si="45"/>
        <v>0</v>
      </c>
      <c r="R754" s="643" t="str">
        <f t="shared" si="46"/>
        <v>Gastos_Gerais</v>
      </c>
      <c r="S754" s="605" t="s">
        <v>310</v>
      </c>
      <c r="T754" s="605" t="s">
        <v>310</v>
      </c>
      <c r="U754" s="623"/>
      <c r="V754" s="623"/>
      <c r="W754" s="623"/>
    </row>
    <row r="755" spans="1:23" ht="24" x14ac:dyDescent="0.2">
      <c r="A755" s="636">
        <f t="shared" si="47"/>
        <v>752</v>
      </c>
      <c r="B755" s="559">
        <v>44600</v>
      </c>
      <c r="C755" s="563">
        <v>44531</v>
      </c>
      <c r="D755" s="545" t="s">
        <v>271</v>
      </c>
      <c r="E755" s="545" t="s">
        <v>446</v>
      </c>
      <c r="F755" s="556">
        <v>200</v>
      </c>
      <c r="G755" s="558" t="s">
        <v>1445</v>
      </c>
      <c r="H755" s="545" t="s">
        <v>766</v>
      </c>
      <c r="I755" s="612" t="s">
        <v>781</v>
      </c>
      <c r="J755" s="656" t="s">
        <v>310</v>
      </c>
      <c r="K755" s="545" t="s">
        <v>1320</v>
      </c>
      <c r="L755" s="545" t="s">
        <v>1387</v>
      </c>
      <c r="M755" s="657">
        <v>222026552977</v>
      </c>
      <c r="N755" s="544">
        <v>44600</v>
      </c>
      <c r="O755" s="544" t="s">
        <v>400</v>
      </c>
      <c r="P755" s="268">
        <f t="shared" si="44"/>
        <v>2</v>
      </c>
      <c r="Q755" s="268">
        <f t="shared" si="45"/>
        <v>0</v>
      </c>
      <c r="R755" s="643" t="str">
        <f t="shared" si="46"/>
        <v>Gastos_Gerais</v>
      </c>
      <c r="S755" s="605" t="s">
        <v>310</v>
      </c>
      <c r="T755" s="605" t="s">
        <v>310</v>
      </c>
      <c r="U755" s="623"/>
      <c r="V755" s="623"/>
      <c r="W755" s="623"/>
    </row>
    <row r="756" spans="1:23" ht="24" x14ac:dyDescent="0.2">
      <c r="A756" s="636">
        <f t="shared" si="47"/>
        <v>753</v>
      </c>
      <c r="B756" s="559">
        <v>44600</v>
      </c>
      <c r="C756" s="563">
        <v>44531</v>
      </c>
      <c r="D756" s="545" t="s">
        <v>271</v>
      </c>
      <c r="E756" s="545" t="s">
        <v>9</v>
      </c>
      <c r="F756" s="556">
        <v>93.72</v>
      </c>
      <c r="G756" s="569" t="s">
        <v>483</v>
      </c>
      <c r="H756" s="545" t="s">
        <v>309</v>
      </c>
      <c r="I756" s="612" t="s">
        <v>781</v>
      </c>
      <c r="J756" s="656" t="s">
        <v>310</v>
      </c>
      <c r="K756" s="545" t="s">
        <v>1320</v>
      </c>
      <c r="L756" s="545" t="s">
        <v>1387</v>
      </c>
      <c r="M756" s="571">
        <v>222026553434</v>
      </c>
      <c r="N756" s="544">
        <v>44600</v>
      </c>
      <c r="O756" s="544" t="s">
        <v>400</v>
      </c>
      <c r="P756" s="268">
        <f t="shared" si="44"/>
        <v>2</v>
      </c>
      <c r="Q756" s="268">
        <f t="shared" si="45"/>
        <v>0</v>
      </c>
      <c r="R756" s="643" t="str">
        <f t="shared" si="46"/>
        <v>Gastos_Gerais</v>
      </c>
      <c r="S756" s="605" t="s">
        <v>310</v>
      </c>
      <c r="T756" s="605" t="s">
        <v>310</v>
      </c>
      <c r="U756" s="623"/>
      <c r="V756" s="623"/>
      <c r="W756" s="623"/>
    </row>
    <row r="757" spans="1:23" ht="24" x14ac:dyDescent="0.2">
      <c r="A757" s="636">
        <f t="shared" si="47"/>
        <v>754</v>
      </c>
      <c r="B757" s="559">
        <v>44600</v>
      </c>
      <c r="C757" s="563">
        <v>44531</v>
      </c>
      <c r="D757" s="545" t="s">
        <v>271</v>
      </c>
      <c r="E757" s="545" t="s">
        <v>90</v>
      </c>
      <c r="F757" s="556">
        <v>150.75</v>
      </c>
      <c r="G757" s="569" t="s">
        <v>1460</v>
      </c>
      <c r="H757" s="545" t="s">
        <v>309</v>
      </c>
      <c r="I757" s="612" t="s">
        <v>781</v>
      </c>
      <c r="J757" s="656" t="s">
        <v>310</v>
      </c>
      <c r="K757" s="545" t="s">
        <v>1320</v>
      </c>
      <c r="L757" s="545" t="s">
        <v>1387</v>
      </c>
      <c r="M757" s="571">
        <v>222026553868</v>
      </c>
      <c r="N757" s="544">
        <v>44600</v>
      </c>
      <c r="O757" s="544" t="s">
        <v>400</v>
      </c>
      <c r="P757" s="268">
        <f t="shared" si="44"/>
        <v>2</v>
      </c>
      <c r="Q757" s="268">
        <f t="shared" si="45"/>
        <v>0</v>
      </c>
      <c r="R757" s="643" t="str">
        <f t="shared" si="46"/>
        <v>Gastos_Gerais</v>
      </c>
      <c r="S757" s="605" t="s">
        <v>310</v>
      </c>
      <c r="T757" s="605" t="s">
        <v>310</v>
      </c>
      <c r="U757" s="623"/>
      <c r="V757" s="623"/>
      <c r="W757" s="623"/>
    </row>
    <row r="758" spans="1:23" ht="36" x14ac:dyDescent="0.2">
      <c r="A758" s="636">
        <f t="shared" si="47"/>
        <v>755</v>
      </c>
      <c r="B758" s="559">
        <v>44600</v>
      </c>
      <c r="C758" s="563">
        <v>44531</v>
      </c>
      <c r="D758" s="545" t="s">
        <v>271</v>
      </c>
      <c r="E758" s="545" t="s">
        <v>456</v>
      </c>
      <c r="F758" s="556">
        <v>28</v>
      </c>
      <c r="G758" s="558" t="s">
        <v>630</v>
      </c>
      <c r="H758" s="545" t="s">
        <v>769</v>
      </c>
      <c r="I758" s="612" t="s">
        <v>781</v>
      </c>
      <c r="J758" s="656" t="s">
        <v>310</v>
      </c>
      <c r="K758" s="545" t="s">
        <v>1320</v>
      </c>
      <c r="L758" s="545" t="s">
        <v>1387</v>
      </c>
      <c r="M758" s="571">
        <v>222026554406</v>
      </c>
      <c r="N758" s="544">
        <v>44600</v>
      </c>
      <c r="O758" s="544" t="s">
        <v>400</v>
      </c>
      <c r="P758" s="268">
        <f t="shared" si="44"/>
        <v>2</v>
      </c>
      <c r="Q758" s="268">
        <f t="shared" si="45"/>
        <v>0</v>
      </c>
      <c r="R758" s="643" t="str">
        <f t="shared" si="46"/>
        <v>Gastos_Gerais</v>
      </c>
      <c r="S758" s="605" t="s">
        <v>310</v>
      </c>
      <c r="T758" s="605" t="s">
        <v>310</v>
      </c>
      <c r="U758" s="623"/>
      <c r="V758" s="623"/>
      <c r="W758" s="623"/>
    </row>
    <row r="759" spans="1:23" ht="24" x14ac:dyDescent="0.2">
      <c r="A759" s="636">
        <f t="shared" si="47"/>
        <v>756</v>
      </c>
      <c r="B759" s="559">
        <v>44600</v>
      </c>
      <c r="C759" s="563">
        <v>44531</v>
      </c>
      <c r="D759" s="545" t="s">
        <v>271</v>
      </c>
      <c r="E759" s="545" t="s">
        <v>90</v>
      </c>
      <c r="F759" s="567">
        <v>152.25</v>
      </c>
      <c r="G759" s="558" t="s">
        <v>1779</v>
      </c>
      <c r="H759" s="545" t="s">
        <v>309</v>
      </c>
      <c r="I759" s="612" t="s">
        <v>781</v>
      </c>
      <c r="J759" s="656" t="s">
        <v>310</v>
      </c>
      <c r="K759" s="545" t="s">
        <v>1320</v>
      </c>
      <c r="L759" s="545" t="s">
        <v>1387</v>
      </c>
      <c r="M759" s="657">
        <v>222026555216</v>
      </c>
      <c r="N759" s="544">
        <v>44600</v>
      </c>
      <c r="O759" s="544" t="s">
        <v>400</v>
      </c>
      <c r="P759" s="268">
        <f t="shared" si="44"/>
        <v>2</v>
      </c>
      <c r="Q759" s="268">
        <f t="shared" si="45"/>
        <v>0</v>
      </c>
      <c r="R759" s="643" t="str">
        <f t="shared" si="46"/>
        <v>Gastos_Gerais</v>
      </c>
      <c r="S759" s="605" t="s">
        <v>310</v>
      </c>
      <c r="T759" s="605" t="s">
        <v>310</v>
      </c>
      <c r="U759" s="623"/>
      <c r="V759" s="623"/>
      <c r="W759" s="623"/>
    </row>
    <row r="760" spans="1:23" ht="24" x14ac:dyDescent="0.2">
      <c r="A760" s="636">
        <f t="shared" si="47"/>
        <v>757</v>
      </c>
      <c r="B760" s="559">
        <v>44600</v>
      </c>
      <c r="C760" s="563">
        <v>44501</v>
      </c>
      <c r="D760" s="545" t="s">
        <v>271</v>
      </c>
      <c r="E760" s="545" t="s">
        <v>456</v>
      </c>
      <c r="F760" s="567">
        <v>35</v>
      </c>
      <c r="G760" s="558" t="s">
        <v>1417</v>
      </c>
      <c r="H760" s="545" t="s">
        <v>766</v>
      </c>
      <c r="I760" s="612" t="s">
        <v>781</v>
      </c>
      <c r="J760" s="656" t="s">
        <v>310</v>
      </c>
      <c r="K760" s="545" t="s">
        <v>1320</v>
      </c>
      <c r="L760" s="545" t="s">
        <v>1387</v>
      </c>
      <c r="M760" s="657">
        <v>222026556450</v>
      </c>
      <c r="N760" s="544">
        <v>44600</v>
      </c>
      <c r="O760" s="544" t="s">
        <v>400</v>
      </c>
      <c r="P760" s="268">
        <f t="shared" si="44"/>
        <v>2</v>
      </c>
      <c r="Q760" s="268">
        <f t="shared" si="45"/>
        <v>-1</v>
      </c>
      <c r="R760" s="643" t="str">
        <f t="shared" si="46"/>
        <v>Gastos_Gerais</v>
      </c>
      <c r="S760" s="605" t="s">
        <v>310</v>
      </c>
      <c r="T760" s="605" t="s">
        <v>310</v>
      </c>
      <c r="U760" s="623"/>
      <c r="V760" s="623"/>
      <c r="W760" s="623"/>
    </row>
    <row r="761" spans="1:23" ht="24" x14ac:dyDescent="0.2">
      <c r="A761" s="636">
        <f t="shared" si="47"/>
        <v>758</v>
      </c>
      <c r="B761" s="559">
        <v>44600</v>
      </c>
      <c r="C761" s="563">
        <v>44531</v>
      </c>
      <c r="D761" s="545" t="s">
        <v>271</v>
      </c>
      <c r="E761" s="545" t="s">
        <v>467</v>
      </c>
      <c r="F761" s="556">
        <v>140</v>
      </c>
      <c r="G761" s="558" t="s">
        <v>1618</v>
      </c>
      <c r="H761" s="545" t="s">
        <v>766</v>
      </c>
      <c r="I761" s="612" t="s">
        <v>781</v>
      </c>
      <c r="J761" s="656" t="s">
        <v>310</v>
      </c>
      <c r="K761" s="545" t="s">
        <v>1320</v>
      </c>
      <c r="L761" s="545" t="s">
        <v>1387</v>
      </c>
      <c r="M761" s="657">
        <v>222026556964</v>
      </c>
      <c r="N761" s="544">
        <v>44600</v>
      </c>
      <c r="O761" s="544" t="s">
        <v>400</v>
      </c>
      <c r="P761" s="268">
        <f t="shared" si="44"/>
        <v>2</v>
      </c>
      <c r="Q761" s="268">
        <f t="shared" si="45"/>
        <v>0</v>
      </c>
      <c r="R761" s="643" t="str">
        <f t="shared" si="46"/>
        <v>Gastos_Gerais</v>
      </c>
      <c r="S761" s="605" t="s">
        <v>310</v>
      </c>
      <c r="T761" s="605" t="s">
        <v>310</v>
      </c>
      <c r="U761" s="623"/>
      <c r="V761" s="623"/>
      <c r="W761" s="623"/>
    </row>
    <row r="762" spans="1:23" ht="36" x14ac:dyDescent="0.2">
      <c r="A762" s="636">
        <f t="shared" si="47"/>
        <v>759</v>
      </c>
      <c r="B762" s="559">
        <v>44600</v>
      </c>
      <c r="C762" s="563">
        <v>44531</v>
      </c>
      <c r="D762" s="545" t="s">
        <v>271</v>
      </c>
      <c r="E762" s="545" t="s">
        <v>186</v>
      </c>
      <c r="F762" s="556">
        <v>116.58</v>
      </c>
      <c r="G762" s="558" t="s">
        <v>1539</v>
      </c>
      <c r="H762" s="545" t="s">
        <v>765</v>
      </c>
      <c r="I762" s="612" t="s">
        <v>781</v>
      </c>
      <c r="J762" s="656" t="s">
        <v>310</v>
      </c>
      <c r="K762" s="545" t="s">
        <v>1320</v>
      </c>
      <c r="L762" s="545" t="s">
        <v>1387</v>
      </c>
      <c r="M762" s="657">
        <v>222026559122</v>
      </c>
      <c r="N762" s="544">
        <v>44600</v>
      </c>
      <c r="O762" s="544" t="s">
        <v>400</v>
      </c>
      <c r="P762" s="268">
        <f t="shared" si="44"/>
        <v>2</v>
      </c>
      <c r="Q762" s="268">
        <f t="shared" si="45"/>
        <v>0</v>
      </c>
      <c r="R762" s="643" t="str">
        <f t="shared" si="46"/>
        <v>Gastos_Gerais</v>
      </c>
      <c r="S762" s="605" t="s">
        <v>310</v>
      </c>
      <c r="T762" s="605" t="s">
        <v>310</v>
      </c>
      <c r="U762" s="623"/>
      <c r="V762" s="623"/>
      <c r="W762" s="623"/>
    </row>
    <row r="763" spans="1:23" ht="24" x14ac:dyDescent="0.2">
      <c r="A763" s="636">
        <f t="shared" si="47"/>
        <v>760</v>
      </c>
      <c r="B763" s="559">
        <v>44600</v>
      </c>
      <c r="C763" s="563">
        <v>44501</v>
      </c>
      <c r="D763" s="545" t="s">
        <v>271</v>
      </c>
      <c r="E763" s="545" t="s">
        <v>465</v>
      </c>
      <c r="F763" s="567">
        <v>9.68</v>
      </c>
      <c r="G763" s="558" t="s">
        <v>1578</v>
      </c>
      <c r="H763" s="545" t="s">
        <v>770</v>
      </c>
      <c r="I763" s="612" t="s">
        <v>781</v>
      </c>
      <c r="J763" s="656" t="s">
        <v>310</v>
      </c>
      <c r="K763" s="545" t="s">
        <v>1320</v>
      </c>
      <c r="L763" s="545" t="s">
        <v>1387</v>
      </c>
      <c r="M763" s="571">
        <v>222026560562</v>
      </c>
      <c r="N763" s="544">
        <v>44600</v>
      </c>
      <c r="O763" s="544" t="s">
        <v>400</v>
      </c>
      <c r="P763" s="268">
        <f t="shared" si="44"/>
        <v>2</v>
      </c>
      <c r="Q763" s="268">
        <f t="shared" si="45"/>
        <v>-1</v>
      </c>
      <c r="R763" s="643" t="str">
        <f t="shared" si="46"/>
        <v>Gastos_Gerais</v>
      </c>
      <c r="S763" s="605" t="s">
        <v>310</v>
      </c>
      <c r="T763" s="605" t="s">
        <v>310</v>
      </c>
      <c r="U763" s="623"/>
      <c r="V763" s="623"/>
      <c r="W763" s="623"/>
    </row>
    <row r="764" spans="1:23" ht="24" x14ac:dyDescent="0.2">
      <c r="A764" s="636">
        <f t="shared" si="47"/>
        <v>761</v>
      </c>
      <c r="B764" s="559">
        <v>44600</v>
      </c>
      <c r="C764" s="604">
        <v>44562</v>
      </c>
      <c r="D764" s="545" t="s">
        <v>271</v>
      </c>
      <c r="E764" s="545" t="s">
        <v>178</v>
      </c>
      <c r="F764" s="567">
        <v>9.5399999999999991</v>
      </c>
      <c r="G764" s="558" t="s">
        <v>1785</v>
      </c>
      <c r="H764" s="566" t="s">
        <v>309</v>
      </c>
      <c r="I764" s="612" t="s">
        <v>781</v>
      </c>
      <c r="J764" s="656" t="s">
        <v>310</v>
      </c>
      <c r="K764" s="545" t="s">
        <v>1320</v>
      </c>
      <c r="L764" s="545" t="s">
        <v>1387</v>
      </c>
      <c r="M764" s="571">
        <v>222026561968</v>
      </c>
      <c r="N764" s="544">
        <v>44600</v>
      </c>
      <c r="O764" s="544" t="s">
        <v>400</v>
      </c>
      <c r="P764" s="268">
        <f t="shared" si="44"/>
        <v>2</v>
      </c>
      <c r="Q764" s="268">
        <f t="shared" si="45"/>
        <v>1</v>
      </c>
      <c r="R764" s="643" t="str">
        <f t="shared" si="46"/>
        <v>Gastos_Gerais</v>
      </c>
      <c r="S764" s="605" t="s">
        <v>310</v>
      </c>
      <c r="T764" s="605" t="s">
        <v>310</v>
      </c>
      <c r="U764" s="623"/>
      <c r="V764" s="623"/>
      <c r="W764" s="623"/>
    </row>
    <row r="765" spans="1:23" ht="24" x14ac:dyDescent="0.2">
      <c r="A765" s="636">
        <f t="shared" si="47"/>
        <v>762</v>
      </c>
      <c r="B765" s="559">
        <v>44600</v>
      </c>
      <c r="C765" s="563">
        <v>44562</v>
      </c>
      <c r="D765" s="545" t="s">
        <v>271</v>
      </c>
      <c r="E765" s="545" t="s">
        <v>297</v>
      </c>
      <c r="F765" s="567">
        <v>114.55</v>
      </c>
      <c r="G765" s="558" t="s">
        <v>1443</v>
      </c>
      <c r="H765" s="545" t="s">
        <v>766</v>
      </c>
      <c r="I765" s="612" t="s">
        <v>781</v>
      </c>
      <c r="J765" s="656" t="s">
        <v>310</v>
      </c>
      <c r="K765" s="545" t="s">
        <v>1320</v>
      </c>
      <c r="L765" s="545" t="s">
        <v>1387</v>
      </c>
      <c r="M765" s="657">
        <v>222026562182</v>
      </c>
      <c r="N765" s="544">
        <v>44600</v>
      </c>
      <c r="O765" s="544" t="s">
        <v>400</v>
      </c>
      <c r="P765" s="268">
        <f t="shared" si="44"/>
        <v>2</v>
      </c>
      <c r="Q765" s="268">
        <f t="shared" si="45"/>
        <v>1</v>
      </c>
      <c r="R765" s="643" t="str">
        <f t="shared" si="46"/>
        <v>Gastos_Gerais</v>
      </c>
      <c r="S765" s="605" t="s">
        <v>310</v>
      </c>
      <c r="T765" s="605" t="s">
        <v>310</v>
      </c>
      <c r="U765" s="623"/>
      <c r="V765" s="623"/>
      <c r="W765" s="623"/>
    </row>
    <row r="766" spans="1:23" ht="48" x14ac:dyDescent="0.2">
      <c r="A766" s="636">
        <f t="shared" si="47"/>
        <v>763</v>
      </c>
      <c r="B766" s="559">
        <v>44600</v>
      </c>
      <c r="C766" s="563">
        <v>44562</v>
      </c>
      <c r="D766" s="545" t="s">
        <v>271</v>
      </c>
      <c r="E766" s="545" t="s">
        <v>88</v>
      </c>
      <c r="F766" s="567">
        <v>30</v>
      </c>
      <c r="G766" s="558" t="s">
        <v>1786</v>
      </c>
      <c r="H766" s="545" t="s">
        <v>773</v>
      </c>
      <c r="I766" s="612" t="s">
        <v>781</v>
      </c>
      <c r="J766" s="656" t="s">
        <v>310</v>
      </c>
      <c r="K766" s="545" t="s">
        <v>1320</v>
      </c>
      <c r="L766" s="545" t="s">
        <v>1387</v>
      </c>
      <c r="M766" s="657">
        <v>222026562859</v>
      </c>
      <c r="N766" s="544">
        <v>44600</v>
      </c>
      <c r="O766" s="544" t="s">
        <v>400</v>
      </c>
      <c r="P766" s="268">
        <f t="shared" si="44"/>
        <v>2</v>
      </c>
      <c r="Q766" s="268">
        <f t="shared" si="45"/>
        <v>1</v>
      </c>
      <c r="R766" s="643" t="str">
        <f t="shared" si="46"/>
        <v>Gastos_Gerais</v>
      </c>
      <c r="S766" s="605" t="s">
        <v>310</v>
      </c>
      <c r="T766" s="605" t="s">
        <v>310</v>
      </c>
      <c r="U766" s="623"/>
      <c r="V766" s="623"/>
      <c r="W766" s="623"/>
    </row>
    <row r="767" spans="1:23" ht="24" x14ac:dyDescent="0.2">
      <c r="A767" s="636">
        <f t="shared" si="47"/>
        <v>764</v>
      </c>
      <c r="B767" s="559">
        <v>44600</v>
      </c>
      <c r="C767" s="565">
        <v>44562</v>
      </c>
      <c r="D767" s="566" t="s">
        <v>182</v>
      </c>
      <c r="E767" s="566" t="s">
        <v>179</v>
      </c>
      <c r="F767" s="556">
        <v>10.63</v>
      </c>
      <c r="G767" s="569" t="s">
        <v>1652</v>
      </c>
      <c r="H767" s="566" t="s">
        <v>310</v>
      </c>
      <c r="I767" s="612" t="s">
        <v>781</v>
      </c>
      <c r="J767" s="656" t="s">
        <v>310</v>
      </c>
      <c r="K767" s="545" t="s">
        <v>1320</v>
      </c>
      <c r="L767" s="545" t="s">
        <v>1387</v>
      </c>
      <c r="M767" s="657">
        <v>222026572730</v>
      </c>
      <c r="N767" s="544">
        <v>44600</v>
      </c>
      <c r="O767" s="544" t="s">
        <v>400</v>
      </c>
      <c r="P767" s="268">
        <f t="shared" si="44"/>
        <v>2</v>
      </c>
      <c r="Q767" s="268">
        <f t="shared" si="45"/>
        <v>1</v>
      </c>
      <c r="R767" s="643" t="str">
        <f t="shared" si="46"/>
        <v>Gastos_com_Pessoal</v>
      </c>
      <c r="S767" s="605" t="s">
        <v>310</v>
      </c>
      <c r="T767" s="605" t="s">
        <v>310</v>
      </c>
      <c r="U767" s="623"/>
      <c r="V767" s="623"/>
      <c r="W767" s="623"/>
    </row>
    <row r="768" spans="1:23" ht="24" x14ac:dyDescent="0.2">
      <c r="A768" s="636">
        <f t="shared" si="47"/>
        <v>765</v>
      </c>
      <c r="B768" s="559">
        <v>44600</v>
      </c>
      <c r="C768" s="565">
        <v>44562</v>
      </c>
      <c r="D768" s="566" t="s">
        <v>182</v>
      </c>
      <c r="E768" s="566" t="s">
        <v>179</v>
      </c>
      <c r="F768" s="556">
        <v>18.55</v>
      </c>
      <c r="G768" s="569" t="s">
        <v>1644</v>
      </c>
      <c r="H768" s="566" t="s">
        <v>310</v>
      </c>
      <c r="I768" s="612" t="s">
        <v>781</v>
      </c>
      <c r="J768" s="656" t="s">
        <v>310</v>
      </c>
      <c r="K768" s="545" t="s">
        <v>1320</v>
      </c>
      <c r="L768" s="545" t="s">
        <v>1387</v>
      </c>
      <c r="M768" s="657">
        <v>222026572811</v>
      </c>
      <c r="N768" s="544">
        <v>44600</v>
      </c>
      <c r="O768" s="544" t="s">
        <v>400</v>
      </c>
      <c r="P768" s="268">
        <f t="shared" si="44"/>
        <v>2</v>
      </c>
      <c r="Q768" s="268">
        <f t="shared" si="45"/>
        <v>1</v>
      </c>
      <c r="R768" s="643" t="str">
        <f t="shared" si="46"/>
        <v>Gastos_com_Pessoal</v>
      </c>
      <c r="S768" s="605" t="s">
        <v>310</v>
      </c>
      <c r="T768" s="605" t="s">
        <v>310</v>
      </c>
      <c r="U768" s="623"/>
      <c r="V768" s="623"/>
      <c r="W768" s="623"/>
    </row>
    <row r="769" spans="1:23" ht="24" x14ac:dyDescent="0.2">
      <c r="A769" s="636">
        <f t="shared" si="47"/>
        <v>766</v>
      </c>
      <c r="B769" s="559">
        <v>44600</v>
      </c>
      <c r="C769" s="565">
        <v>44562</v>
      </c>
      <c r="D769" s="545" t="s">
        <v>182</v>
      </c>
      <c r="E769" s="545" t="s">
        <v>161</v>
      </c>
      <c r="F769" s="556">
        <v>0.05</v>
      </c>
      <c r="G769" s="558" t="s">
        <v>1787</v>
      </c>
      <c r="H769" s="566" t="s">
        <v>310</v>
      </c>
      <c r="I769" s="612" t="s">
        <v>781</v>
      </c>
      <c r="J769" s="656" t="s">
        <v>310</v>
      </c>
      <c r="K769" s="545" t="s">
        <v>1320</v>
      </c>
      <c r="L769" s="545" t="s">
        <v>1387</v>
      </c>
      <c r="M769" s="657">
        <v>222026573621</v>
      </c>
      <c r="N769" s="544">
        <v>44600</v>
      </c>
      <c r="O769" s="544" t="s">
        <v>400</v>
      </c>
      <c r="P769" s="268">
        <f t="shared" ref="P769:P831" si="48">IF(B769=0,0,IF(YEAR(B769)=$Q$1,MONTH(B769)-$P$1+1,(YEAR(B769)-$Q$1)*12-$P$1+1+MONTH(B769)))</f>
        <v>2</v>
      </c>
      <c r="Q769" s="268">
        <f t="shared" ref="Q769:Q831" si="49">IF(C769=0,0,IF(YEAR(C769)=$Q$1,MONTH(C769)-$P$1+1,(YEAR(C769)-$Q$1)*12-$P$1+1+MONTH(C769)))</f>
        <v>1</v>
      </c>
      <c r="R769" s="643" t="str">
        <f t="shared" ref="R769:R831" si="50">SUBSTITUTE(D769," ","_")</f>
        <v>Gastos_com_Pessoal</v>
      </c>
      <c r="S769" s="605" t="s">
        <v>310</v>
      </c>
      <c r="T769" s="605" t="s">
        <v>310</v>
      </c>
      <c r="U769" s="623"/>
      <c r="V769" s="623"/>
      <c r="W769" s="623"/>
    </row>
    <row r="770" spans="1:23" ht="24" x14ac:dyDescent="0.2">
      <c r="A770" s="636">
        <f t="shared" ref="A770:A832" si="51">IF(B770="","",ROW()-ROW($A$3))</f>
        <v>767</v>
      </c>
      <c r="B770" s="559">
        <v>44600</v>
      </c>
      <c r="C770" s="565">
        <v>44562</v>
      </c>
      <c r="D770" s="545" t="s">
        <v>182</v>
      </c>
      <c r="E770" s="545" t="s">
        <v>161</v>
      </c>
      <c r="F770" s="556">
        <v>0.09</v>
      </c>
      <c r="G770" s="558" t="s">
        <v>1788</v>
      </c>
      <c r="H770" s="566" t="s">
        <v>310</v>
      </c>
      <c r="I770" s="612" t="s">
        <v>781</v>
      </c>
      <c r="J770" s="656" t="s">
        <v>310</v>
      </c>
      <c r="K770" s="545" t="s">
        <v>1320</v>
      </c>
      <c r="L770" s="545" t="s">
        <v>1387</v>
      </c>
      <c r="M770" s="657">
        <v>222026574512</v>
      </c>
      <c r="N770" s="544">
        <v>44600</v>
      </c>
      <c r="O770" s="544" t="s">
        <v>400</v>
      </c>
      <c r="P770" s="268">
        <f t="shared" si="48"/>
        <v>2</v>
      </c>
      <c r="Q770" s="268">
        <f t="shared" si="49"/>
        <v>1</v>
      </c>
      <c r="R770" s="643" t="str">
        <f t="shared" si="50"/>
        <v>Gastos_com_Pessoal</v>
      </c>
      <c r="S770" s="605" t="s">
        <v>310</v>
      </c>
      <c r="T770" s="605" t="s">
        <v>310</v>
      </c>
      <c r="U770" s="623"/>
      <c r="V770" s="623"/>
      <c r="W770" s="623"/>
    </row>
    <row r="771" spans="1:23" ht="24" x14ac:dyDescent="0.2">
      <c r="A771" s="636">
        <f t="shared" si="51"/>
        <v>768</v>
      </c>
      <c r="B771" s="559">
        <v>44600</v>
      </c>
      <c r="C771" s="555">
        <v>44531</v>
      </c>
      <c r="D771" s="545" t="s">
        <v>182</v>
      </c>
      <c r="E771" s="545" t="s">
        <v>1</v>
      </c>
      <c r="F771" s="556">
        <v>12.02</v>
      </c>
      <c r="G771" s="558" t="s">
        <v>1791</v>
      </c>
      <c r="H771" s="566" t="s">
        <v>310</v>
      </c>
      <c r="I771" s="612" t="s">
        <v>781</v>
      </c>
      <c r="J771" s="656" t="s">
        <v>310</v>
      </c>
      <c r="K771" s="545" t="s">
        <v>1320</v>
      </c>
      <c r="L771" s="545" t="s">
        <v>1387</v>
      </c>
      <c r="M771" s="657">
        <v>222026574784</v>
      </c>
      <c r="N771" s="544">
        <v>44600</v>
      </c>
      <c r="O771" s="544" t="s">
        <v>400</v>
      </c>
      <c r="P771" s="268">
        <f t="shared" si="48"/>
        <v>2</v>
      </c>
      <c r="Q771" s="268">
        <f t="shared" si="49"/>
        <v>0</v>
      </c>
      <c r="R771" s="643" t="str">
        <f t="shared" si="50"/>
        <v>Gastos_com_Pessoal</v>
      </c>
      <c r="S771" s="605" t="s">
        <v>310</v>
      </c>
      <c r="T771" s="605" t="s">
        <v>310</v>
      </c>
      <c r="U771" s="623"/>
      <c r="V771" s="623"/>
      <c r="W771" s="623"/>
    </row>
    <row r="772" spans="1:23" ht="24" x14ac:dyDescent="0.2">
      <c r="A772" s="636">
        <f t="shared" si="51"/>
        <v>769</v>
      </c>
      <c r="B772" s="559">
        <v>44600</v>
      </c>
      <c r="C772" s="563">
        <v>44562</v>
      </c>
      <c r="D772" s="545" t="s">
        <v>182</v>
      </c>
      <c r="E772" s="545" t="s">
        <v>161</v>
      </c>
      <c r="F772" s="556">
        <v>0.12</v>
      </c>
      <c r="G772" s="558" t="s">
        <v>1789</v>
      </c>
      <c r="H772" s="545" t="s">
        <v>310</v>
      </c>
      <c r="I772" s="612" t="s">
        <v>781</v>
      </c>
      <c r="J772" s="656" t="s">
        <v>310</v>
      </c>
      <c r="K772" s="545" t="s">
        <v>1320</v>
      </c>
      <c r="L772" s="545" t="s">
        <v>1387</v>
      </c>
      <c r="M772" s="657">
        <v>222026575160</v>
      </c>
      <c r="N772" s="544">
        <v>44600</v>
      </c>
      <c r="O772" s="544" t="s">
        <v>400</v>
      </c>
      <c r="P772" s="268">
        <f t="shared" si="48"/>
        <v>2</v>
      </c>
      <c r="Q772" s="268">
        <f t="shared" si="49"/>
        <v>1</v>
      </c>
      <c r="R772" s="643" t="str">
        <f t="shared" si="50"/>
        <v>Gastos_com_Pessoal</v>
      </c>
      <c r="S772" s="605" t="s">
        <v>310</v>
      </c>
      <c r="T772" s="605" t="s">
        <v>310</v>
      </c>
      <c r="U772" s="623"/>
      <c r="V772" s="623"/>
      <c r="W772" s="623"/>
    </row>
    <row r="773" spans="1:23" ht="24" x14ac:dyDescent="0.2">
      <c r="A773" s="636">
        <f t="shared" si="51"/>
        <v>770</v>
      </c>
      <c r="B773" s="559">
        <v>44600</v>
      </c>
      <c r="C773" s="555">
        <v>44593</v>
      </c>
      <c r="D773" s="545" t="s">
        <v>182</v>
      </c>
      <c r="E773" s="545" t="s">
        <v>325</v>
      </c>
      <c r="F773" s="556">
        <v>209.62</v>
      </c>
      <c r="G773" s="558" t="s">
        <v>1790</v>
      </c>
      <c r="H773" s="566" t="s">
        <v>310</v>
      </c>
      <c r="I773" s="612" t="s">
        <v>781</v>
      </c>
      <c r="J773" s="656" t="s">
        <v>310</v>
      </c>
      <c r="K773" s="545" t="s">
        <v>1320</v>
      </c>
      <c r="L773" s="545" t="s">
        <v>1387</v>
      </c>
      <c r="M773" s="657">
        <v>222026575675</v>
      </c>
      <c r="N773" s="544">
        <v>44600</v>
      </c>
      <c r="O773" s="544" t="s">
        <v>400</v>
      </c>
      <c r="P773" s="268">
        <f t="shared" si="48"/>
        <v>2</v>
      </c>
      <c r="Q773" s="268">
        <f t="shared" si="49"/>
        <v>2</v>
      </c>
      <c r="R773" s="643" t="str">
        <f t="shared" si="50"/>
        <v>Gastos_com_Pessoal</v>
      </c>
      <c r="S773" s="605" t="s">
        <v>310</v>
      </c>
      <c r="T773" s="605" t="s">
        <v>310</v>
      </c>
      <c r="U773" s="623"/>
      <c r="V773" s="623"/>
      <c r="W773" s="623"/>
    </row>
    <row r="774" spans="1:23" ht="156" x14ac:dyDescent="0.2">
      <c r="A774" s="636">
        <f t="shared" si="51"/>
        <v>771</v>
      </c>
      <c r="B774" s="559">
        <v>44600</v>
      </c>
      <c r="C774" s="563">
        <v>44562</v>
      </c>
      <c r="D774" s="545" t="s">
        <v>271</v>
      </c>
      <c r="E774" s="545" t="s">
        <v>90</v>
      </c>
      <c r="F774" s="567">
        <v>2000</v>
      </c>
      <c r="G774" s="558" t="s">
        <v>667</v>
      </c>
      <c r="H774" s="545" t="s">
        <v>774</v>
      </c>
      <c r="I774" s="612" t="s">
        <v>1783</v>
      </c>
      <c r="J774" s="566" t="s">
        <v>1782</v>
      </c>
      <c r="K774" s="566" t="s">
        <v>911</v>
      </c>
      <c r="L774" s="566" t="s">
        <v>888</v>
      </c>
      <c r="M774" s="566" t="s">
        <v>1731</v>
      </c>
      <c r="N774" s="588">
        <v>44600</v>
      </c>
      <c r="O774" s="544" t="s">
        <v>400</v>
      </c>
      <c r="P774" s="268">
        <f t="shared" si="48"/>
        <v>2</v>
      </c>
      <c r="Q774" s="268">
        <f t="shared" si="49"/>
        <v>1</v>
      </c>
      <c r="R774" s="643" t="str">
        <f t="shared" si="50"/>
        <v>Gastos_Gerais</v>
      </c>
      <c r="S774" s="605" t="s">
        <v>1081</v>
      </c>
      <c r="T774" s="605">
        <v>2711</v>
      </c>
      <c r="U774" s="623"/>
      <c r="V774" s="623"/>
      <c r="W774" s="623"/>
    </row>
    <row r="775" spans="1:23" ht="24" x14ac:dyDescent="0.2">
      <c r="A775" s="636">
        <f t="shared" si="51"/>
        <v>772</v>
      </c>
      <c r="B775" s="559">
        <v>44600</v>
      </c>
      <c r="C775" s="555">
        <v>44593</v>
      </c>
      <c r="D775" s="545" t="s">
        <v>271</v>
      </c>
      <c r="E775" s="545" t="s">
        <v>71</v>
      </c>
      <c r="F775" s="556">
        <v>10.45</v>
      </c>
      <c r="G775" s="558" t="s">
        <v>1780</v>
      </c>
      <c r="H775" s="545" t="s">
        <v>310</v>
      </c>
      <c r="I775" s="526" t="s">
        <v>962</v>
      </c>
      <c r="J775" s="549" t="s">
        <v>963</v>
      </c>
      <c r="K775" s="549" t="s">
        <v>964</v>
      </c>
      <c r="L775" s="527" t="s">
        <v>879</v>
      </c>
      <c r="M775" s="655" t="s">
        <v>310</v>
      </c>
      <c r="N775" s="544">
        <v>44600</v>
      </c>
      <c r="O775" s="544" t="s">
        <v>400</v>
      </c>
      <c r="P775" s="268">
        <f t="shared" si="48"/>
        <v>2</v>
      </c>
      <c r="Q775" s="268">
        <f t="shared" si="49"/>
        <v>2</v>
      </c>
      <c r="R775" s="643" t="str">
        <f t="shared" si="50"/>
        <v>Gastos_Gerais</v>
      </c>
      <c r="S775" s="605" t="s">
        <v>310</v>
      </c>
      <c r="T775" s="605" t="s">
        <v>310</v>
      </c>
      <c r="U775" s="623"/>
      <c r="V775" s="623"/>
      <c r="W775" s="623"/>
    </row>
    <row r="776" spans="1:23" ht="36" x14ac:dyDescent="0.2">
      <c r="A776" s="636">
        <f t="shared" si="51"/>
        <v>773</v>
      </c>
      <c r="B776" s="559">
        <v>44600</v>
      </c>
      <c r="C776" s="555">
        <v>44593</v>
      </c>
      <c r="D776" s="545" t="s">
        <v>271</v>
      </c>
      <c r="E776" s="545" t="s">
        <v>71</v>
      </c>
      <c r="F776" s="556">
        <v>10.45</v>
      </c>
      <c r="G776" s="558" t="s">
        <v>1781</v>
      </c>
      <c r="H776" s="545" t="s">
        <v>765</v>
      </c>
      <c r="I776" s="526" t="s">
        <v>962</v>
      </c>
      <c r="J776" s="549" t="s">
        <v>963</v>
      </c>
      <c r="K776" s="549" t="s">
        <v>964</v>
      </c>
      <c r="L776" s="527" t="s">
        <v>879</v>
      </c>
      <c r="M776" s="655" t="s">
        <v>310</v>
      </c>
      <c r="N776" s="544">
        <v>44600</v>
      </c>
      <c r="O776" s="544" t="s">
        <v>400</v>
      </c>
      <c r="P776" s="268">
        <f t="shared" si="48"/>
        <v>2</v>
      </c>
      <c r="Q776" s="268">
        <f t="shared" si="49"/>
        <v>2</v>
      </c>
      <c r="R776" s="643" t="str">
        <f t="shared" si="50"/>
        <v>Gastos_Gerais</v>
      </c>
      <c r="S776" s="605" t="s">
        <v>310</v>
      </c>
      <c r="T776" s="605" t="s">
        <v>310</v>
      </c>
      <c r="U776" s="623"/>
      <c r="V776" s="623"/>
      <c r="W776" s="623"/>
    </row>
    <row r="777" spans="1:23" ht="48" x14ac:dyDescent="0.2">
      <c r="A777" s="636">
        <f t="shared" si="51"/>
        <v>774</v>
      </c>
      <c r="B777" s="559">
        <v>44600</v>
      </c>
      <c r="C777" s="563">
        <v>44531</v>
      </c>
      <c r="D777" s="545" t="s">
        <v>468</v>
      </c>
      <c r="E777" s="545" t="s">
        <v>468</v>
      </c>
      <c r="F777" s="556">
        <v>75</v>
      </c>
      <c r="G777" s="558" t="s">
        <v>2609</v>
      </c>
      <c r="H777" s="545" t="s">
        <v>468</v>
      </c>
      <c r="I777" s="526" t="s">
        <v>781</v>
      </c>
      <c r="J777" s="549" t="s">
        <v>310</v>
      </c>
      <c r="K777" s="549" t="s">
        <v>1320</v>
      </c>
      <c r="L777" s="527" t="s">
        <v>1387</v>
      </c>
      <c r="M777" s="655" t="s">
        <v>2611</v>
      </c>
      <c r="N777" s="544">
        <v>44600</v>
      </c>
      <c r="O777" s="544" t="s">
        <v>403</v>
      </c>
      <c r="P777" s="268">
        <f t="shared" si="48"/>
        <v>2</v>
      </c>
      <c r="Q777" s="268">
        <f t="shared" si="49"/>
        <v>0</v>
      </c>
      <c r="R777" s="643" t="str">
        <f t="shared" si="50"/>
        <v>Gastos_custeados_por_captação</v>
      </c>
      <c r="S777" s="605" t="s">
        <v>310</v>
      </c>
      <c r="T777" s="605" t="s">
        <v>310</v>
      </c>
      <c r="U777" s="623"/>
      <c r="V777" s="623"/>
      <c r="W777" s="623"/>
    </row>
    <row r="778" spans="1:23" ht="36" x14ac:dyDescent="0.2">
      <c r="A778" s="636">
        <f t="shared" si="51"/>
        <v>775</v>
      </c>
      <c r="B778" s="559">
        <v>44600</v>
      </c>
      <c r="C778" s="563">
        <v>44562</v>
      </c>
      <c r="D778" s="545" t="s">
        <v>468</v>
      </c>
      <c r="E778" s="545" t="s">
        <v>468</v>
      </c>
      <c r="F778" s="597">
        <v>75</v>
      </c>
      <c r="G778" s="527" t="s">
        <v>2743</v>
      </c>
      <c r="H778" s="545" t="s">
        <v>468</v>
      </c>
      <c r="I778" s="526" t="s">
        <v>781</v>
      </c>
      <c r="J778" s="549" t="s">
        <v>310</v>
      </c>
      <c r="K778" s="549" t="s">
        <v>1320</v>
      </c>
      <c r="L778" s="527" t="s">
        <v>1387</v>
      </c>
      <c r="M778" s="602">
        <v>222027162021</v>
      </c>
      <c r="N778" s="544">
        <v>44600</v>
      </c>
      <c r="O778" s="544" t="s">
        <v>408</v>
      </c>
      <c r="P778" s="268">
        <f t="shared" si="48"/>
        <v>2</v>
      </c>
      <c r="Q778" s="268">
        <f t="shared" si="49"/>
        <v>1</v>
      </c>
      <c r="R778" s="643" t="str">
        <f t="shared" si="50"/>
        <v>Gastos_custeados_por_captação</v>
      </c>
      <c r="S778" s="605" t="s">
        <v>310</v>
      </c>
      <c r="T778" s="605" t="s">
        <v>310</v>
      </c>
      <c r="U778" s="623"/>
      <c r="V778" s="623"/>
      <c r="W778" s="623"/>
    </row>
    <row r="779" spans="1:23" ht="36" x14ac:dyDescent="0.2">
      <c r="A779" s="636">
        <f t="shared" si="51"/>
        <v>776</v>
      </c>
      <c r="B779" s="559">
        <v>44600</v>
      </c>
      <c r="C779" s="563">
        <v>44562</v>
      </c>
      <c r="D779" s="545" t="s">
        <v>468</v>
      </c>
      <c r="E779" s="545" t="s">
        <v>468</v>
      </c>
      <c r="F779" s="597">
        <v>125</v>
      </c>
      <c r="G779" s="527" t="s">
        <v>2744</v>
      </c>
      <c r="H779" s="545" t="s">
        <v>468</v>
      </c>
      <c r="I779" s="526" t="s">
        <v>781</v>
      </c>
      <c r="J779" s="549" t="s">
        <v>310</v>
      </c>
      <c r="K779" s="549" t="s">
        <v>1320</v>
      </c>
      <c r="L779" s="527" t="s">
        <v>1387</v>
      </c>
      <c r="M779" s="602">
        <v>222027161998</v>
      </c>
      <c r="N779" s="544">
        <v>44600</v>
      </c>
      <c r="O779" s="544" t="s">
        <v>408</v>
      </c>
      <c r="P779" s="268">
        <f t="shared" si="48"/>
        <v>2</v>
      </c>
      <c r="Q779" s="268">
        <f t="shared" si="49"/>
        <v>1</v>
      </c>
      <c r="R779" s="643" t="str">
        <f t="shared" si="50"/>
        <v>Gastos_custeados_por_captação</v>
      </c>
      <c r="S779" s="605" t="s">
        <v>310</v>
      </c>
      <c r="T779" s="605" t="s">
        <v>310</v>
      </c>
      <c r="U779" s="623"/>
      <c r="V779" s="623"/>
      <c r="W779" s="623"/>
    </row>
    <row r="780" spans="1:23" ht="36" x14ac:dyDescent="0.2">
      <c r="A780" s="636">
        <f t="shared" si="51"/>
        <v>777</v>
      </c>
      <c r="B780" s="559">
        <v>44600</v>
      </c>
      <c r="C780" s="563">
        <v>44562</v>
      </c>
      <c r="D780" s="545" t="s">
        <v>468</v>
      </c>
      <c r="E780" s="545" t="s">
        <v>468</v>
      </c>
      <c r="F780" s="597">
        <v>50</v>
      </c>
      <c r="G780" s="527" t="s">
        <v>2745</v>
      </c>
      <c r="H780" s="545" t="s">
        <v>468</v>
      </c>
      <c r="I780" s="526" t="s">
        <v>781</v>
      </c>
      <c r="J780" s="549" t="s">
        <v>310</v>
      </c>
      <c r="K780" s="549" t="s">
        <v>1320</v>
      </c>
      <c r="L780" s="527" t="s">
        <v>1387</v>
      </c>
      <c r="M780" s="602">
        <v>222027162102</v>
      </c>
      <c r="N780" s="544">
        <v>44600</v>
      </c>
      <c r="O780" s="544" t="s">
        <v>408</v>
      </c>
      <c r="P780" s="268">
        <f t="shared" si="48"/>
        <v>2</v>
      </c>
      <c r="Q780" s="268">
        <f t="shared" si="49"/>
        <v>1</v>
      </c>
      <c r="R780" s="643" t="str">
        <f t="shared" si="50"/>
        <v>Gastos_custeados_por_captação</v>
      </c>
      <c r="S780" s="605" t="s">
        <v>310</v>
      </c>
      <c r="T780" s="605" t="s">
        <v>310</v>
      </c>
      <c r="U780" s="623"/>
      <c r="V780" s="623"/>
      <c r="W780" s="623"/>
    </row>
    <row r="781" spans="1:23" ht="36" x14ac:dyDescent="0.2">
      <c r="A781" s="636">
        <f t="shared" si="51"/>
        <v>778</v>
      </c>
      <c r="B781" s="559">
        <v>44600</v>
      </c>
      <c r="C781" s="563">
        <v>44562</v>
      </c>
      <c r="D781" s="545" t="s">
        <v>468</v>
      </c>
      <c r="E781" s="545" t="s">
        <v>468</v>
      </c>
      <c r="F781" s="597">
        <v>157.5</v>
      </c>
      <c r="G781" s="527" t="s">
        <v>2746</v>
      </c>
      <c r="H781" s="545" t="s">
        <v>468</v>
      </c>
      <c r="I781" s="526" t="s">
        <v>781</v>
      </c>
      <c r="J781" s="549" t="s">
        <v>310</v>
      </c>
      <c r="K781" s="549" t="s">
        <v>1320</v>
      </c>
      <c r="L781" s="527" t="s">
        <v>1387</v>
      </c>
      <c r="M781" s="602">
        <v>222027162293</v>
      </c>
      <c r="N781" s="544">
        <v>44600</v>
      </c>
      <c r="O781" s="544" t="s">
        <v>408</v>
      </c>
      <c r="P781" s="268">
        <f t="shared" si="48"/>
        <v>2</v>
      </c>
      <c r="Q781" s="268">
        <f t="shared" si="49"/>
        <v>1</v>
      </c>
      <c r="R781" s="643" t="str">
        <f t="shared" si="50"/>
        <v>Gastos_custeados_por_captação</v>
      </c>
      <c r="S781" s="605" t="s">
        <v>310</v>
      </c>
      <c r="T781" s="605" t="s">
        <v>310</v>
      </c>
      <c r="U781" s="623"/>
      <c r="V781" s="623"/>
      <c r="W781" s="623"/>
    </row>
    <row r="782" spans="1:23" ht="60" x14ac:dyDescent="0.2">
      <c r="A782" s="636">
        <f t="shared" si="51"/>
        <v>779</v>
      </c>
      <c r="B782" s="559">
        <v>44600</v>
      </c>
      <c r="C782" s="563">
        <v>44531</v>
      </c>
      <c r="D782" s="545" t="s">
        <v>468</v>
      </c>
      <c r="E782" s="545" t="s">
        <v>468</v>
      </c>
      <c r="F782" s="652">
        <v>125</v>
      </c>
      <c r="G782" s="527" t="s">
        <v>2853</v>
      </c>
      <c r="H782" s="545" t="s">
        <v>468</v>
      </c>
      <c r="I782" s="526" t="s">
        <v>781</v>
      </c>
      <c r="J782" s="549" t="s">
        <v>310</v>
      </c>
      <c r="K782" s="549" t="s">
        <v>1320</v>
      </c>
      <c r="L782" s="527" t="s">
        <v>1387</v>
      </c>
      <c r="M782" s="602">
        <v>222027177568</v>
      </c>
      <c r="N782" s="544">
        <v>44600</v>
      </c>
      <c r="O782" s="544" t="s">
        <v>401</v>
      </c>
      <c r="P782" s="268">
        <f t="shared" si="48"/>
        <v>2</v>
      </c>
      <c r="Q782" s="268">
        <f t="shared" si="49"/>
        <v>0</v>
      </c>
      <c r="R782" s="643" t="str">
        <f t="shared" si="50"/>
        <v>Gastos_custeados_por_captação</v>
      </c>
      <c r="S782" s="605" t="s">
        <v>310</v>
      </c>
      <c r="T782" s="605" t="s">
        <v>310</v>
      </c>
      <c r="U782" s="623"/>
      <c r="V782" s="623"/>
      <c r="W782" s="623"/>
    </row>
    <row r="783" spans="1:23" ht="60" x14ac:dyDescent="0.2">
      <c r="A783" s="636">
        <f t="shared" si="51"/>
        <v>780</v>
      </c>
      <c r="B783" s="559">
        <v>44600</v>
      </c>
      <c r="C783" s="563">
        <v>44531</v>
      </c>
      <c r="D783" s="545" t="s">
        <v>468</v>
      </c>
      <c r="E783" s="545" t="s">
        <v>468</v>
      </c>
      <c r="F783" s="652">
        <v>125</v>
      </c>
      <c r="G783" s="527" t="s">
        <v>2854</v>
      </c>
      <c r="H783" s="545" t="s">
        <v>468</v>
      </c>
      <c r="I783" s="526" t="s">
        <v>781</v>
      </c>
      <c r="J783" s="549" t="s">
        <v>310</v>
      </c>
      <c r="K783" s="549" t="s">
        <v>1320</v>
      </c>
      <c r="L783" s="527" t="s">
        <v>1387</v>
      </c>
      <c r="M783" s="602">
        <v>222027177720</v>
      </c>
      <c r="N783" s="544">
        <v>44600</v>
      </c>
      <c r="O783" s="544" t="s">
        <v>401</v>
      </c>
      <c r="P783" s="268">
        <f t="shared" si="48"/>
        <v>2</v>
      </c>
      <c r="Q783" s="268">
        <f t="shared" si="49"/>
        <v>0</v>
      </c>
      <c r="R783" s="643" t="str">
        <f t="shared" si="50"/>
        <v>Gastos_custeados_por_captação</v>
      </c>
      <c r="S783" s="605" t="s">
        <v>310</v>
      </c>
      <c r="T783" s="605" t="s">
        <v>310</v>
      </c>
      <c r="U783" s="623"/>
      <c r="V783" s="623"/>
      <c r="W783" s="623"/>
    </row>
    <row r="784" spans="1:23" ht="60" x14ac:dyDescent="0.2">
      <c r="A784" s="636">
        <f t="shared" si="51"/>
        <v>781</v>
      </c>
      <c r="B784" s="559">
        <v>44600</v>
      </c>
      <c r="C784" s="563">
        <v>44531</v>
      </c>
      <c r="D784" s="545" t="s">
        <v>468</v>
      </c>
      <c r="E784" s="545" t="s">
        <v>468</v>
      </c>
      <c r="F784" s="652">
        <v>75</v>
      </c>
      <c r="G784" s="527" t="s">
        <v>2855</v>
      </c>
      <c r="H784" s="545" t="s">
        <v>468</v>
      </c>
      <c r="I784" s="526" t="s">
        <v>781</v>
      </c>
      <c r="J784" s="549" t="s">
        <v>310</v>
      </c>
      <c r="K784" s="549" t="s">
        <v>1320</v>
      </c>
      <c r="L784" s="527" t="s">
        <v>1387</v>
      </c>
      <c r="M784" s="602">
        <v>222027177991</v>
      </c>
      <c r="N784" s="544">
        <v>44600</v>
      </c>
      <c r="O784" s="544" t="s">
        <v>401</v>
      </c>
      <c r="P784" s="268">
        <f t="shared" si="48"/>
        <v>2</v>
      </c>
      <c r="Q784" s="268">
        <f t="shared" si="49"/>
        <v>0</v>
      </c>
      <c r="R784" s="643" t="str">
        <f t="shared" si="50"/>
        <v>Gastos_custeados_por_captação</v>
      </c>
      <c r="S784" s="605" t="s">
        <v>310</v>
      </c>
      <c r="T784" s="605" t="s">
        <v>310</v>
      </c>
      <c r="U784" s="623"/>
      <c r="V784" s="623"/>
      <c r="W784" s="623"/>
    </row>
    <row r="785" spans="1:23" ht="60" x14ac:dyDescent="0.2">
      <c r="A785" s="636">
        <f t="shared" si="51"/>
        <v>782</v>
      </c>
      <c r="B785" s="559">
        <v>44600</v>
      </c>
      <c r="C785" s="563">
        <v>44562</v>
      </c>
      <c r="D785" s="545" t="s">
        <v>468</v>
      </c>
      <c r="E785" s="545" t="s">
        <v>468</v>
      </c>
      <c r="F785" s="652">
        <v>150</v>
      </c>
      <c r="G785" s="527" t="s">
        <v>2856</v>
      </c>
      <c r="H785" s="545" t="s">
        <v>468</v>
      </c>
      <c r="I785" s="526" t="s">
        <v>781</v>
      </c>
      <c r="J785" s="549" t="s">
        <v>310</v>
      </c>
      <c r="K785" s="549" t="s">
        <v>1320</v>
      </c>
      <c r="L785" s="527" t="s">
        <v>1387</v>
      </c>
      <c r="M785" s="602">
        <v>222027178025</v>
      </c>
      <c r="N785" s="544">
        <v>44600</v>
      </c>
      <c r="O785" s="544" t="s">
        <v>401</v>
      </c>
      <c r="P785" s="268">
        <f t="shared" si="48"/>
        <v>2</v>
      </c>
      <c r="Q785" s="268">
        <f t="shared" si="49"/>
        <v>1</v>
      </c>
      <c r="R785" s="643" t="str">
        <f t="shared" si="50"/>
        <v>Gastos_custeados_por_captação</v>
      </c>
      <c r="S785" s="605" t="s">
        <v>310</v>
      </c>
      <c r="T785" s="605" t="s">
        <v>310</v>
      </c>
      <c r="U785" s="623"/>
      <c r="V785" s="623"/>
      <c r="W785" s="623"/>
    </row>
    <row r="786" spans="1:23" ht="60" x14ac:dyDescent="0.2">
      <c r="A786" s="636">
        <f t="shared" si="51"/>
        <v>783</v>
      </c>
      <c r="B786" s="559">
        <v>44600</v>
      </c>
      <c r="C786" s="563">
        <v>44531</v>
      </c>
      <c r="D786" s="545" t="s">
        <v>468</v>
      </c>
      <c r="E786" s="545" t="s">
        <v>468</v>
      </c>
      <c r="F786" s="652">
        <v>110.55</v>
      </c>
      <c r="G786" s="527" t="s">
        <v>2857</v>
      </c>
      <c r="H786" s="545" t="s">
        <v>468</v>
      </c>
      <c r="I786" s="526" t="s">
        <v>781</v>
      </c>
      <c r="J786" s="549" t="s">
        <v>310</v>
      </c>
      <c r="K786" s="549" t="s">
        <v>1320</v>
      </c>
      <c r="L786" s="527" t="s">
        <v>1387</v>
      </c>
      <c r="M786" s="602">
        <v>222027178530</v>
      </c>
      <c r="N786" s="544">
        <v>44600</v>
      </c>
      <c r="O786" s="544" t="s">
        <v>401</v>
      </c>
      <c r="P786" s="268">
        <f t="shared" si="48"/>
        <v>2</v>
      </c>
      <c r="Q786" s="268">
        <f t="shared" si="49"/>
        <v>0</v>
      </c>
      <c r="R786" s="643" t="str">
        <f t="shared" si="50"/>
        <v>Gastos_custeados_por_captação</v>
      </c>
      <c r="S786" s="605" t="s">
        <v>310</v>
      </c>
      <c r="T786" s="605" t="s">
        <v>310</v>
      </c>
      <c r="U786" s="623"/>
      <c r="V786" s="623"/>
      <c r="W786" s="623"/>
    </row>
    <row r="787" spans="1:23" ht="60" x14ac:dyDescent="0.2">
      <c r="A787" s="636">
        <f t="shared" si="51"/>
        <v>784</v>
      </c>
      <c r="B787" s="559">
        <v>44600</v>
      </c>
      <c r="C787" s="563">
        <v>44531</v>
      </c>
      <c r="D787" s="545" t="s">
        <v>468</v>
      </c>
      <c r="E787" s="545" t="s">
        <v>468</v>
      </c>
      <c r="F787" s="652">
        <v>55.27</v>
      </c>
      <c r="G787" s="527" t="s">
        <v>2858</v>
      </c>
      <c r="H787" s="545" t="s">
        <v>468</v>
      </c>
      <c r="I787" s="526" t="s">
        <v>781</v>
      </c>
      <c r="J787" s="549" t="s">
        <v>310</v>
      </c>
      <c r="K787" s="549" t="s">
        <v>1320</v>
      </c>
      <c r="L787" s="527" t="s">
        <v>1387</v>
      </c>
      <c r="M787" s="602">
        <v>222027179005</v>
      </c>
      <c r="N787" s="544">
        <v>44600</v>
      </c>
      <c r="O787" s="544" t="s">
        <v>401</v>
      </c>
      <c r="P787" s="268">
        <f t="shared" si="48"/>
        <v>2</v>
      </c>
      <c r="Q787" s="268">
        <f t="shared" si="49"/>
        <v>0</v>
      </c>
      <c r="R787" s="643" t="str">
        <f t="shared" si="50"/>
        <v>Gastos_custeados_por_captação</v>
      </c>
      <c r="S787" s="605" t="s">
        <v>310</v>
      </c>
      <c r="T787" s="605" t="s">
        <v>310</v>
      </c>
      <c r="U787" s="623"/>
      <c r="V787" s="623"/>
      <c r="W787" s="623"/>
    </row>
    <row r="788" spans="1:23" ht="60" x14ac:dyDescent="0.2">
      <c r="A788" s="636">
        <f t="shared" si="51"/>
        <v>785</v>
      </c>
      <c r="B788" s="559">
        <v>44600</v>
      </c>
      <c r="C788" s="563">
        <v>44531</v>
      </c>
      <c r="D788" s="545" t="s">
        <v>468</v>
      </c>
      <c r="E788" s="545" t="s">
        <v>468</v>
      </c>
      <c r="F788" s="652">
        <v>30.81</v>
      </c>
      <c r="G788" s="527" t="s">
        <v>2859</v>
      </c>
      <c r="H788" s="545" t="s">
        <v>468</v>
      </c>
      <c r="I788" s="526" t="s">
        <v>781</v>
      </c>
      <c r="J788" s="549" t="s">
        <v>310</v>
      </c>
      <c r="K788" s="549" t="s">
        <v>1320</v>
      </c>
      <c r="L788" s="527" t="s">
        <v>1387</v>
      </c>
      <c r="M788" s="602">
        <v>222027179269</v>
      </c>
      <c r="N788" s="544">
        <v>44600</v>
      </c>
      <c r="O788" s="544" t="s">
        <v>401</v>
      </c>
      <c r="P788" s="268">
        <f t="shared" si="48"/>
        <v>2</v>
      </c>
      <c r="Q788" s="268">
        <f t="shared" si="49"/>
        <v>0</v>
      </c>
      <c r="R788" s="643" t="str">
        <f t="shared" si="50"/>
        <v>Gastos_custeados_por_captação</v>
      </c>
      <c r="S788" s="605" t="s">
        <v>310</v>
      </c>
      <c r="T788" s="605" t="s">
        <v>310</v>
      </c>
      <c r="U788" s="623"/>
      <c r="V788" s="623"/>
      <c r="W788" s="623"/>
    </row>
    <row r="789" spans="1:23" ht="60" x14ac:dyDescent="0.2">
      <c r="A789" s="636">
        <f t="shared" si="51"/>
        <v>786</v>
      </c>
      <c r="B789" s="559">
        <v>44600</v>
      </c>
      <c r="C789" s="563">
        <v>44531</v>
      </c>
      <c r="D789" s="545" t="s">
        <v>468</v>
      </c>
      <c r="E789" s="545" t="s">
        <v>468</v>
      </c>
      <c r="F789" s="652">
        <v>80</v>
      </c>
      <c r="G789" s="527" t="s">
        <v>2860</v>
      </c>
      <c r="H789" s="545" t="s">
        <v>468</v>
      </c>
      <c r="I789" s="526" t="s">
        <v>781</v>
      </c>
      <c r="J789" s="549" t="s">
        <v>310</v>
      </c>
      <c r="K789" s="549" t="s">
        <v>1320</v>
      </c>
      <c r="L789" s="527" t="s">
        <v>1387</v>
      </c>
      <c r="M789" s="602">
        <v>222027179692</v>
      </c>
      <c r="N789" s="544">
        <v>44600</v>
      </c>
      <c r="O789" s="544" t="s">
        <v>401</v>
      </c>
      <c r="P789" s="268">
        <f t="shared" si="48"/>
        <v>2</v>
      </c>
      <c r="Q789" s="268">
        <f t="shared" si="49"/>
        <v>0</v>
      </c>
      <c r="R789" s="643" t="str">
        <f t="shared" si="50"/>
        <v>Gastos_custeados_por_captação</v>
      </c>
      <c r="S789" s="605" t="s">
        <v>310</v>
      </c>
      <c r="T789" s="605" t="s">
        <v>310</v>
      </c>
      <c r="U789" s="623"/>
      <c r="V789" s="623"/>
      <c r="W789" s="623"/>
    </row>
    <row r="790" spans="1:23" ht="60" x14ac:dyDescent="0.2">
      <c r="A790" s="636">
        <f t="shared" si="51"/>
        <v>787</v>
      </c>
      <c r="B790" s="559">
        <v>44600</v>
      </c>
      <c r="C790" s="563">
        <v>44531</v>
      </c>
      <c r="D790" s="545" t="s">
        <v>468</v>
      </c>
      <c r="E790" s="545" t="s">
        <v>468</v>
      </c>
      <c r="F790" s="652">
        <v>110</v>
      </c>
      <c r="G790" s="527" t="s">
        <v>2861</v>
      </c>
      <c r="H790" s="545" t="s">
        <v>468</v>
      </c>
      <c r="I790" s="526" t="s">
        <v>781</v>
      </c>
      <c r="J790" s="549" t="s">
        <v>310</v>
      </c>
      <c r="K790" s="549" t="s">
        <v>1320</v>
      </c>
      <c r="L790" s="527" t="s">
        <v>1387</v>
      </c>
      <c r="M790" s="602">
        <v>222027179854</v>
      </c>
      <c r="N790" s="544">
        <v>44600</v>
      </c>
      <c r="O790" s="544" t="s">
        <v>401</v>
      </c>
      <c r="P790" s="268">
        <f t="shared" si="48"/>
        <v>2</v>
      </c>
      <c r="Q790" s="268">
        <f t="shared" si="49"/>
        <v>0</v>
      </c>
      <c r="R790" s="643" t="str">
        <f t="shared" si="50"/>
        <v>Gastos_custeados_por_captação</v>
      </c>
      <c r="S790" s="605" t="s">
        <v>310</v>
      </c>
      <c r="T790" s="605" t="s">
        <v>310</v>
      </c>
      <c r="U790" s="623"/>
      <c r="V790" s="623"/>
      <c r="W790" s="623"/>
    </row>
    <row r="791" spans="1:23" ht="60" x14ac:dyDescent="0.2">
      <c r="A791" s="636">
        <f t="shared" si="51"/>
        <v>788</v>
      </c>
      <c r="B791" s="559">
        <v>44600</v>
      </c>
      <c r="C791" s="563">
        <v>44531</v>
      </c>
      <c r="D791" s="545" t="s">
        <v>468</v>
      </c>
      <c r="E791" s="545" t="s">
        <v>468</v>
      </c>
      <c r="F791" s="652">
        <v>120</v>
      </c>
      <c r="G791" s="527" t="s">
        <v>2862</v>
      </c>
      <c r="H791" s="545" t="s">
        <v>468</v>
      </c>
      <c r="I791" s="526" t="s">
        <v>781</v>
      </c>
      <c r="J791" s="549" t="s">
        <v>310</v>
      </c>
      <c r="K791" s="549" t="s">
        <v>1320</v>
      </c>
      <c r="L791" s="527" t="s">
        <v>1387</v>
      </c>
      <c r="M791" s="602">
        <v>222027181751</v>
      </c>
      <c r="N791" s="544">
        <v>44600</v>
      </c>
      <c r="O791" s="544" t="s">
        <v>401</v>
      </c>
      <c r="P791" s="268">
        <f t="shared" si="48"/>
        <v>2</v>
      </c>
      <c r="Q791" s="268">
        <f t="shared" si="49"/>
        <v>0</v>
      </c>
      <c r="R791" s="643" t="str">
        <f t="shared" si="50"/>
        <v>Gastos_custeados_por_captação</v>
      </c>
      <c r="S791" s="605" t="s">
        <v>310</v>
      </c>
      <c r="T791" s="605" t="s">
        <v>310</v>
      </c>
      <c r="U791" s="623"/>
      <c r="V791" s="623"/>
      <c r="W791" s="623"/>
    </row>
    <row r="792" spans="1:23" ht="72" x14ac:dyDescent="0.2">
      <c r="A792" s="636">
        <f t="shared" si="51"/>
        <v>789</v>
      </c>
      <c r="B792" s="559">
        <v>44600</v>
      </c>
      <c r="C792" s="563">
        <v>44501</v>
      </c>
      <c r="D792" s="545" t="s">
        <v>468</v>
      </c>
      <c r="E792" s="545" t="s">
        <v>468</v>
      </c>
      <c r="F792" s="597">
        <v>30</v>
      </c>
      <c r="G792" s="527" t="s">
        <v>2925</v>
      </c>
      <c r="H792" s="545" t="s">
        <v>468</v>
      </c>
      <c r="I792" s="526" t="s">
        <v>781</v>
      </c>
      <c r="J792" s="549" t="s">
        <v>310</v>
      </c>
      <c r="K792" s="549" t="s">
        <v>1320</v>
      </c>
      <c r="L792" s="527" t="s">
        <v>1387</v>
      </c>
      <c r="M792" s="602">
        <v>222027163850</v>
      </c>
      <c r="N792" s="544">
        <v>44600</v>
      </c>
      <c r="O792" s="544" t="s">
        <v>402</v>
      </c>
      <c r="P792" s="268">
        <f t="shared" si="48"/>
        <v>2</v>
      </c>
      <c r="Q792" s="268">
        <f t="shared" si="49"/>
        <v>-1</v>
      </c>
      <c r="R792" s="643" t="str">
        <f t="shared" si="50"/>
        <v>Gastos_custeados_por_captação</v>
      </c>
      <c r="S792" s="605" t="s">
        <v>310</v>
      </c>
      <c r="T792" s="605" t="s">
        <v>310</v>
      </c>
      <c r="U792" s="623"/>
      <c r="V792" s="623"/>
      <c r="W792" s="623"/>
    </row>
    <row r="793" spans="1:23" ht="72" x14ac:dyDescent="0.2">
      <c r="A793" s="636">
        <f t="shared" si="51"/>
        <v>790</v>
      </c>
      <c r="B793" s="559">
        <v>44600</v>
      </c>
      <c r="C793" s="563">
        <v>44531</v>
      </c>
      <c r="D793" s="545" t="s">
        <v>468</v>
      </c>
      <c r="E793" s="545" t="s">
        <v>468</v>
      </c>
      <c r="F793" s="597">
        <v>596</v>
      </c>
      <c r="G793" s="527" t="s">
        <v>2926</v>
      </c>
      <c r="H793" s="545" t="s">
        <v>468</v>
      </c>
      <c r="I793" s="526" t="s">
        <v>781</v>
      </c>
      <c r="J793" s="549" t="s">
        <v>310</v>
      </c>
      <c r="K793" s="549" t="s">
        <v>1320</v>
      </c>
      <c r="L793" s="527" t="s">
        <v>1387</v>
      </c>
      <c r="M793" s="602">
        <v>222027163931</v>
      </c>
      <c r="N793" s="544">
        <v>44600</v>
      </c>
      <c r="O793" s="544" t="s">
        <v>402</v>
      </c>
      <c r="P793" s="268">
        <f t="shared" si="48"/>
        <v>2</v>
      </c>
      <c r="Q793" s="268">
        <f t="shared" si="49"/>
        <v>0</v>
      </c>
      <c r="R793" s="643" t="str">
        <f t="shared" si="50"/>
        <v>Gastos_custeados_por_captação</v>
      </c>
      <c r="S793" s="605" t="s">
        <v>310</v>
      </c>
      <c r="T793" s="605" t="s">
        <v>310</v>
      </c>
      <c r="U793" s="623"/>
      <c r="V793" s="623"/>
      <c r="W793" s="623"/>
    </row>
    <row r="794" spans="1:23" ht="72" x14ac:dyDescent="0.2">
      <c r="A794" s="636">
        <f t="shared" si="51"/>
        <v>791</v>
      </c>
      <c r="B794" s="559">
        <v>44600</v>
      </c>
      <c r="C794" s="563">
        <v>44531</v>
      </c>
      <c r="D794" s="545" t="s">
        <v>468</v>
      </c>
      <c r="E794" s="545" t="s">
        <v>468</v>
      </c>
      <c r="F794" s="597">
        <v>75</v>
      </c>
      <c r="G794" s="527" t="s">
        <v>2927</v>
      </c>
      <c r="H794" s="545" t="s">
        <v>468</v>
      </c>
      <c r="I794" s="526" t="s">
        <v>781</v>
      </c>
      <c r="J794" s="549" t="s">
        <v>310</v>
      </c>
      <c r="K794" s="549" t="s">
        <v>1320</v>
      </c>
      <c r="L794" s="527" t="s">
        <v>1387</v>
      </c>
      <c r="M794" s="602">
        <v>222027164075</v>
      </c>
      <c r="N794" s="544">
        <v>44600</v>
      </c>
      <c r="O794" s="544" t="s">
        <v>402</v>
      </c>
      <c r="P794" s="268">
        <f t="shared" si="48"/>
        <v>2</v>
      </c>
      <c r="Q794" s="268">
        <f t="shared" si="49"/>
        <v>0</v>
      </c>
      <c r="R794" s="643" t="str">
        <f t="shared" si="50"/>
        <v>Gastos_custeados_por_captação</v>
      </c>
      <c r="S794" s="605" t="s">
        <v>310</v>
      </c>
      <c r="T794" s="605" t="s">
        <v>310</v>
      </c>
      <c r="U794" s="623"/>
      <c r="V794" s="623"/>
      <c r="W794" s="623"/>
    </row>
    <row r="795" spans="1:23" ht="72" x14ac:dyDescent="0.2">
      <c r="A795" s="636">
        <f t="shared" si="51"/>
        <v>792</v>
      </c>
      <c r="B795" s="559">
        <v>44600</v>
      </c>
      <c r="C795" s="563">
        <v>44531</v>
      </c>
      <c r="D795" s="545" t="s">
        <v>468</v>
      </c>
      <c r="E795" s="545" t="s">
        <v>468</v>
      </c>
      <c r="F795" s="597">
        <v>20.88</v>
      </c>
      <c r="G795" s="527" t="s">
        <v>2928</v>
      </c>
      <c r="H795" s="545" t="s">
        <v>468</v>
      </c>
      <c r="I795" s="526" t="s">
        <v>781</v>
      </c>
      <c r="J795" s="549" t="s">
        <v>310</v>
      </c>
      <c r="K795" s="549" t="s">
        <v>1320</v>
      </c>
      <c r="L795" s="527" t="s">
        <v>1387</v>
      </c>
      <c r="M795" s="602">
        <v>222027164156</v>
      </c>
      <c r="N795" s="544">
        <v>44600</v>
      </c>
      <c r="O795" s="544" t="s">
        <v>402</v>
      </c>
      <c r="P795" s="268">
        <f t="shared" si="48"/>
        <v>2</v>
      </c>
      <c r="Q795" s="268">
        <f t="shared" si="49"/>
        <v>0</v>
      </c>
      <c r="R795" s="643" t="str">
        <f t="shared" si="50"/>
        <v>Gastos_custeados_por_captação</v>
      </c>
      <c r="S795" s="605" t="s">
        <v>310</v>
      </c>
      <c r="T795" s="605" t="s">
        <v>310</v>
      </c>
      <c r="U795" s="623"/>
      <c r="V795" s="623"/>
      <c r="W795" s="623"/>
    </row>
    <row r="796" spans="1:23" ht="72" x14ac:dyDescent="0.2">
      <c r="A796" s="636">
        <f t="shared" si="51"/>
        <v>793</v>
      </c>
      <c r="B796" s="559">
        <v>44600</v>
      </c>
      <c r="C796" s="563">
        <v>44409</v>
      </c>
      <c r="D796" s="545" t="s">
        <v>468</v>
      </c>
      <c r="E796" s="545" t="s">
        <v>468</v>
      </c>
      <c r="F796" s="597">
        <v>8.9499999999999993</v>
      </c>
      <c r="G796" s="527" t="s">
        <v>2929</v>
      </c>
      <c r="H796" s="545" t="s">
        <v>468</v>
      </c>
      <c r="I796" s="526" t="s">
        <v>781</v>
      </c>
      <c r="J796" s="549" t="s">
        <v>310</v>
      </c>
      <c r="K796" s="549" t="s">
        <v>1320</v>
      </c>
      <c r="L796" s="527" t="s">
        <v>1387</v>
      </c>
      <c r="M796" s="602">
        <v>222027164237</v>
      </c>
      <c r="N796" s="544">
        <v>44600</v>
      </c>
      <c r="O796" s="544" t="s">
        <v>402</v>
      </c>
      <c r="P796" s="268">
        <f t="shared" si="48"/>
        <v>2</v>
      </c>
      <c r="Q796" s="268">
        <f t="shared" si="49"/>
        <v>-4</v>
      </c>
      <c r="R796" s="643" t="str">
        <f t="shared" si="50"/>
        <v>Gastos_custeados_por_captação</v>
      </c>
      <c r="S796" s="605" t="s">
        <v>310</v>
      </c>
      <c r="T796" s="605" t="s">
        <v>310</v>
      </c>
      <c r="U796" s="623"/>
      <c r="V796" s="623"/>
      <c r="W796" s="623"/>
    </row>
    <row r="797" spans="1:23" ht="72" x14ac:dyDescent="0.2">
      <c r="A797" s="636">
        <f t="shared" si="51"/>
        <v>794</v>
      </c>
      <c r="B797" s="559">
        <v>44600</v>
      </c>
      <c r="C797" s="563">
        <v>44409</v>
      </c>
      <c r="D797" s="545" t="s">
        <v>468</v>
      </c>
      <c r="E797" s="545" t="s">
        <v>468</v>
      </c>
      <c r="F797" s="597">
        <v>108.75</v>
      </c>
      <c r="G797" s="527" t="s">
        <v>2930</v>
      </c>
      <c r="H797" s="545" t="s">
        <v>468</v>
      </c>
      <c r="I797" s="526" t="s">
        <v>781</v>
      </c>
      <c r="J797" s="549" t="s">
        <v>310</v>
      </c>
      <c r="K797" s="549" t="s">
        <v>1320</v>
      </c>
      <c r="L797" s="527" t="s">
        <v>1387</v>
      </c>
      <c r="M797" s="602">
        <v>222027164318</v>
      </c>
      <c r="N797" s="544">
        <v>44600</v>
      </c>
      <c r="O797" s="544" t="s">
        <v>402</v>
      </c>
      <c r="P797" s="268">
        <f t="shared" si="48"/>
        <v>2</v>
      </c>
      <c r="Q797" s="268">
        <f t="shared" si="49"/>
        <v>-4</v>
      </c>
      <c r="R797" s="643" t="str">
        <f t="shared" si="50"/>
        <v>Gastos_custeados_por_captação</v>
      </c>
      <c r="S797" s="605" t="s">
        <v>310</v>
      </c>
      <c r="T797" s="605" t="s">
        <v>310</v>
      </c>
      <c r="U797" s="623"/>
      <c r="V797" s="623"/>
      <c r="W797" s="623"/>
    </row>
    <row r="798" spans="1:23" ht="72" x14ac:dyDescent="0.2">
      <c r="A798" s="636">
        <f t="shared" si="51"/>
        <v>795</v>
      </c>
      <c r="B798" s="559">
        <v>44600</v>
      </c>
      <c r="C798" s="563">
        <v>44531</v>
      </c>
      <c r="D798" s="545" t="s">
        <v>468</v>
      </c>
      <c r="E798" s="545" t="s">
        <v>468</v>
      </c>
      <c r="F798" s="597">
        <v>76.05</v>
      </c>
      <c r="G798" s="527" t="s">
        <v>2931</v>
      </c>
      <c r="H798" s="545" t="s">
        <v>468</v>
      </c>
      <c r="I798" s="526" t="s">
        <v>781</v>
      </c>
      <c r="J798" s="549" t="s">
        <v>310</v>
      </c>
      <c r="K798" s="549" t="s">
        <v>1320</v>
      </c>
      <c r="L798" s="527" t="s">
        <v>1387</v>
      </c>
      <c r="M798" s="602">
        <v>222027164407</v>
      </c>
      <c r="N798" s="544">
        <v>44600</v>
      </c>
      <c r="O798" s="544" t="s">
        <v>402</v>
      </c>
      <c r="P798" s="268">
        <f t="shared" si="48"/>
        <v>2</v>
      </c>
      <c r="Q798" s="268">
        <f t="shared" si="49"/>
        <v>0</v>
      </c>
      <c r="R798" s="643" t="str">
        <f t="shared" si="50"/>
        <v>Gastos_custeados_por_captação</v>
      </c>
      <c r="S798" s="605" t="s">
        <v>310</v>
      </c>
      <c r="T798" s="605" t="s">
        <v>310</v>
      </c>
      <c r="U798" s="623"/>
      <c r="V798" s="623"/>
      <c r="W798" s="623"/>
    </row>
    <row r="799" spans="1:23" ht="72" x14ac:dyDescent="0.2">
      <c r="A799" s="636">
        <f t="shared" si="51"/>
        <v>796</v>
      </c>
      <c r="B799" s="559">
        <v>44600</v>
      </c>
      <c r="C799" s="563">
        <v>44562</v>
      </c>
      <c r="D799" s="545" t="s">
        <v>468</v>
      </c>
      <c r="E799" s="545" t="s">
        <v>468</v>
      </c>
      <c r="F799" s="597">
        <v>2000</v>
      </c>
      <c r="G799" s="527" t="s">
        <v>2932</v>
      </c>
      <c r="H799" s="545" t="s">
        <v>468</v>
      </c>
      <c r="I799" s="526" t="s">
        <v>1783</v>
      </c>
      <c r="J799" s="549" t="s">
        <v>1782</v>
      </c>
      <c r="K799" s="549" t="s">
        <v>911</v>
      </c>
      <c r="L799" s="527" t="s">
        <v>32</v>
      </c>
      <c r="M799" s="545" t="s">
        <v>929</v>
      </c>
      <c r="N799" s="544">
        <v>44600</v>
      </c>
      <c r="O799" s="544" t="s">
        <v>402</v>
      </c>
      <c r="P799" s="268">
        <f t="shared" si="48"/>
        <v>2</v>
      </c>
      <c r="Q799" s="268">
        <f t="shared" si="49"/>
        <v>1</v>
      </c>
      <c r="R799" s="643" t="str">
        <f t="shared" si="50"/>
        <v>Gastos_custeados_por_captação</v>
      </c>
      <c r="S799" s="605" t="s">
        <v>1081</v>
      </c>
      <c r="T799" s="605">
        <v>2711</v>
      </c>
      <c r="U799" s="623"/>
      <c r="V799" s="623"/>
      <c r="W799" s="623"/>
    </row>
    <row r="800" spans="1:23" ht="60" x14ac:dyDescent="0.2">
      <c r="A800" s="636">
        <f t="shared" si="51"/>
        <v>797</v>
      </c>
      <c r="B800" s="559">
        <v>44600</v>
      </c>
      <c r="C800" s="563">
        <v>44562</v>
      </c>
      <c r="D800" s="545" t="s">
        <v>468</v>
      </c>
      <c r="E800" s="545" t="s">
        <v>468</v>
      </c>
      <c r="F800" s="597">
        <v>13230</v>
      </c>
      <c r="G800" s="527" t="s">
        <v>2998</v>
      </c>
      <c r="H800" s="545" t="s">
        <v>468</v>
      </c>
      <c r="I800" s="612" t="s">
        <v>2702</v>
      </c>
      <c r="J800" s="545" t="s">
        <v>877</v>
      </c>
      <c r="K800" s="545" t="s">
        <v>878</v>
      </c>
      <c r="L800" s="545" t="s">
        <v>879</v>
      </c>
      <c r="M800" s="545" t="s">
        <v>310</v>
      </c>
      <c r="N800" s="544">
        <v>44600</v>
      </c>
      <c r="O800" s="544" t="s">
        <v>404</v>
      </c>
      <c r="P800" s="268">
        <f t="shared" si="48"/>
        <v>2</v>
      </c>
      <c r="Q800" s="268">
        <f t="shared" si="49"/>
        <v>1</v>
      </c>
      <c r="R800" s="643" t="str">
        <f t="shared" si="50"/>
        <v>Gastos_custeados_por_captação</v>
      </c>
      <c r="S800" s="605" t="s">
        <v>310</v>
      </c>
      <c r="T800" s="605" t="s">
        <v>310</v>
      </c>
      <c r="U800" s="623"/>
      <c r="V800" s="623"/>
      <c r="W800" s="623"/>
    </row>
    <row r="801" spans="1:23" ht="60" x14ac:dyDescent="0.2">
      <c r="A801" s="636">
        <f t="shared" si="51"/>
        <v>798</v>
      </c>
      <c r="B801" s="559">
        <v>44600</v>
      </c>
      <c r="C801" s="555">
        <v>44409</v>
      </c>
      <c r="D801" s="545" t="s">
        <v>468</v>
      </c>
      <c r="E801" s="545" t="s">
        <v>468</v>
      </c>
      <c r="F801" s="597">
        <v>19.04</v>
      </c>
      <c r="G801" s="527" t="s">
        <v>2999</v>
      </c>
      <c r="H801" s="545" t="s">
        <v>468</v>
      </c>
      <c r="I801" s="526" t="s">
        <v>781</v>
      </c>
      <c r="J801" s="549" t="s">
        <v>310</v>
      </c>
      <c r="K801" s="549" t="s">
        <v>1320</v>
      </c>
      <c r="L801" s="527" t="s">
        <v>1387</v>
      </c>
      <c r="M801" s="657">
        <v>222027175190</v>
      </c>
      <c r="N801" s="544">
        <v>44600</v>
      </c>
      <c r="O801" s="544" t="s">
        <v>404</v>
      </c>
      <c r="P801" s="268">
        <f t="shared" si="48"/>
        <v>2</v>
      </c>
      <c r="Q801" s="268">
        <f t="shared" si="49"/>
        <v>-4</v>
      </c>
      <c r="R801" s="643" t="str">
        <f t="shared" si="50"/>
        <v>Gastos_custeados_por_captação</v>
      </c>
      <c r="S801" s="605" t="s">
        <v>310</v>
      </c>
      <c r="T801" s="605" t="s">
        <v>310</v>
      </c>
      <c r="U801" s="623"/>
      <c r="V801" s="623"/>
      <c r="W801" s="623"/>
    </row>
    <row r="802" spans="1:23" ht="72" x14ac:dyDescent="0.2">
      <c r="A802" s="636">
        <f t="shared" si="51"/>
        <v>799</v>
      </c>
      <c r="B802" s="559">
        <v>44600</v>
      </c>
      <c r="C802" s="555">
        <v>44531</v>
      </c>
      <c r="D802" s="545" t="s">
        <v>468</v>
      </c>
      <c r="E802" s="545" t="s">
        <v>468</v>
      </c>
      <c r="F802" s="597">
        <v>403.8</v>
      </c>
      <c r="G802" s="527" t="s">
        <v>3155</v>
      </c>
      <c r="H802" s="545" t="s">
        <v>468</v>
      </c>
      <c r="I802" s="526" t="s">
        <v>781</v>
      </c>
      <c r="J802" s="549" t="s">
        <v>310</v>
      </c>
      <c r="K802" s="549" t="s">
        <v>1320</v>
      </c>
      <c r="L802" s="527" t="s">
        <v>1387</v>
      </c>
      <c r="M802" s="602">
        <v>222026777626</v>
      </c>
      <c r="N802" s="607">
        <v>44600</v>
      </c>
      <c r="O802" s="544" t="s">
        <v>407</v>
      </c>
      <c r="P802" s="268">
        <f t="shared" si="48"/>
        <v>2</v>
      </c>
      <c r="Q802" s="268">
        <f t="shared" si="49"/>
        <v>0</v>
      </c>
      <c r="R802" s="643" t="str">
        <f t="shared" si="50"/>
        <v>Gastos_custeados_por_captação</v>
      </c>
      <c r="S802" s="605" t="s">
        <v>310</v>
      </c>
      <c r="T802" s="605" t="s">
        <v>310</v>
      </c>
      <c r="U802" s="623"/>
      <c r="V802" s="623"/>
      <c r="W802" s="623"/>
    </row>
    <row r="803" spans="1:23" ht="72" x14ac:dyDescent="0.2">
      <c r="A803" s="636">
        <f t="shared" si="51"/>
        <v>800</v>
      </c>
      <c r="B803" s="559">
        <v>44600</v>
      </c>
      <c r="C803" s="555">
        <v>44531</v>
      </c>
      <c r="D803" s="545" t="s">
        <v>468</v>
      </c>
      <c r="E803" s="545" t="s">
        <v>468</v>
      </c>
      <c r="F803" s="597">
        <v>180.9</v>
      </c>
      <c r="G803" s="527" t="s">
        <v>3156</v>
      </c>
      <c r="H803" s="545" t="s">
        <v>468</v>
      </c>
      <c r="I803" s="526" t="s">
        <v>781</v>
      </c>
      <c r="J803" s="549" t="s">
        <v>310</v>
      </c>
      <c r="K803" s="549" t="s">
        <v>1320</v>
      </c>
      <c r="L803" s="527" t="s">
        <v>1387</v>
      </c>
      <c r="M803" s="602">
        <v>222026779246</v>
      </c>
      <c r="N803" s="607">
        <v>44600</v>
      </c>
      <c r="O803" s="544" t="s">
        <v>407</v>
      </c>
      <c r="P803" s="268">
        <f t="shared" si="48"/>
        <v>2</v>
      </c>
      <c r="Q803" s="268">
        <f t="shared" si="49"/>
        <v>0</v>
      </c>
      <c r="R803" s="643" t="str">
        <f t="shared" si="50"/>
        <v>Gastos_custeados_por_captação</v>
      </c>
      <c r="S803" s="605" t="s">
        <v>310</v>
      </c>
      <c r="T803" s="605" t="s">
        <v>310</v>
      </c>
      <c r="U803" s="623"/>
      <c r="V803" s="623"/>
      <c r="W803" s="623"/>
    </row>
    <row r="804" spans="1:23" ht="72" x14ac:dyDescent="0.2">
      <c r="A804" s="636">
        <f t="shared" si="51"/>
        <v>801</v>
      </c>
      <c r="B804" s="559">
        <v>44600</v>
      </c>
      <c r="C804" s="555">
        <v>44531</v>
      </c>
      <c r="D804" s="545" t="s">
        <v>468</v>
      </c>
      <c r="E804" s="545" t="s">
        <v>468</v>
      </c>
      <c r="F804" s="597">
        <v>75</v>
      </c>
      <c r="G804" s="527" t="s">
        <v>3157</v>
      </c>
      <c r="H804" s="545" t="s">
        <v>468</v>
      </c>
      <c r="I804" s="526" t="s">
        <v>781</v>
      </c>
      <c r="J804" s="549" t="s">
        <v>310</v>
      </c>
      <c r="K804" s="549" t="s">
        <v>1320</v>
      </c>
      <c r="L804" s="527" t="s">
        <v>1387</v>
      </c>
      <c r="M804" s="602">
        <v>222026780333</v>
      </c>
      <c r="N804" s="607">
        <v>44600</v>
      </c>
      <c r="O804" s="544" t="s">
        <v>407</v>
      </c>
      <c r="P804" s="268">
        <f t="shared" si="48"/>
        <v>2</v>
      </c>
      <c r="Q804" s="268">
        <f t="shared" si="49"/>
        <v>0</v>
      </c>
      <c r="R804" s="643" t="str">
        <f t="shared" si="50"/>
        <v>Gastos_custeados_por_captação</v>
      </c>
      <c r="S804" s="605" t="s">
        <v>310</v>
      </c>
      <c r="T804" s="605" t="s">
        <v>310</v>
      </c>
      <c r="U804" s="623"/>
      <c r="V804" s="623"/>
      <c r="W804" s="623"/>
    </row>
    <row r="805" spans="1:23" ht="72" x14ac:dyDescent="0.2">
      <c r="A805" s="636">
        <f t="shared" si="51"/>
        <v>802</v>
      </c>
      <c r="B805" s="559">
        <v>44600</v>
      </c>
      <c r="C805" s="555">
        <v>44531</v>
      </c>
      <c r="D805" s="545" t="s">
        <v>468</v>
      </c>
      <c r="E805" s="545" t="s">
        <v>468</v>
      </c>
      <c r="F805" s="597">
        <v>122.5</v>
      </c>
      <c r="G805" s="527" t="s">
        <v>3158</v>
      </c>
      <c r="H805" s="545" t="s">
        <v>468</v>
      </c>
      <c r="I805" s="526" t="s">
        <v>781</v>
      </c>
      <c r="J805" s="549" t="s">
        <v>310</v>
      </c>
      <c r="K805" s="549" t="s">
        <v>1320</v>
      </c>
      <c r="L805" s="527" t="s">
        <v>1387</v>
      </c>
      <c r="M805" s="602">
        <v>222026780767</v>
      </c>
      <c r="N805" s="607">
        <v>44600</v>
      </c>
      <c r="O805" s="544" t="s">
        <v>407</v>
      </c>
      <c r="P805" s="268">
        <f t="shared" si="48"/>
        <v>2</v>
      </c>
      <c r="Q805" s="268">
        <f t="shared" si="49"/>
        <v>0</v>
      </c>
      <c r="R805" s="643" t="str">
        <f t="shared" si="50"/>
        <v>Gastos_custeados_por_captação</v>
      </c>
      <c r="S805" s="605" t="s">
        <v>310</v>
      </c>
      <c r="T805" s="605" t="s">
        <v>310</v>
      </c>
      <c r="U805" s="623"/>
      <c r="V805" s="623"/>
      <c r="W805" s="623"/>
    </row>
    <row r="806" spans="1:23" ht="72" x14ac:dyDescent="0.2">
      <c r="A806" s="636">
        <f t="shared" si="51"/>
        <v>803</v>
      </c>
      <c r="B806" s="559">
        <v>44600</v>
      </c>
      <c r="C806" s="555">
        <v>44531</v>
      </c>
      <c r="D806" s="545" t="s">
        <v>468</v>
      </c>
      <c r="E806" s="545" t="s">
        <v>468</v>
      </c>
      <c r="F806" s="597">
        <v>122.5</v>
      </c>
      <c r="G806" s="527" t="s">
        <v>3159</v>
      </c>
      <c r="H806" s="545" t="s">
        <v>468</v>
      </c>
      <c r="I806" s="526" t="s">
        <v>781</v>
      </c>
      <c r="J806" s="549" t="s">
        <v>310</v>
      </c>
      <c r="K806" s="549" t="s">
        <v>1320</v>
      </c>
      <c r="L806" s="527" t="s">
        <v>1387</v>
      </c>
      <c r="M806" s="602">
        <v>222026781224</v>
      </c>
      <c r="N806" s="607">
        <v>44600</v>
      </c>
      <c r="O806" s="544" t="s">
        <v>407</v>
      </c>
      <c r="P806" s="268">
        <f t="shared" si="48"/>
        <v>2</v>
      </c>
      <c r="Q806" s="268">
        <f t="shared" si="49"/>
        <v>0</v>
      </c>
      <c r="R806" s="643" t="str">
        <f t="shared" si="50"/>
        <v>Gastos_custeados_por_captação</v>
      </c>
      <c r="S806" s="605" t="s">
        <v>310</v>
      </c>
      <c r="T806" s="605" t="s">
        <v>310</v>
      </c>
      <c r="U806" s="623"/>
      <c r="V806" s="623"/>
      <c r="W806" s="623"/>
    </row>
    <row r="807" spans="1:23" ht="72" x14ac:dyDescent="0.2">
      <c r="A807" s="636">
        <f t="shared" si="51"/>
        <v>804</v>
      </c>
      <c r="B807" s="559">
        <v>44600</v>
      </c>
      <c r="C807" s="555">
        <v>44531</v>
      </c>
      <c r="D807" s="545" t="s">
        <v>468</v>
      </c>
      <c r="E807" s="545" t="s">
        <v>468</v>
      </c>
      <c r="F807" s="597">
        <v>135</v>
      </c>
      <c r="G807" s="527" t="s">
        <v>3160</v>
      </c>
      <c r="H807" s="545" t="s">
        <v>468</v>
      </c>
      <c r="I807" s="526" t="s">
        <v>781</v>
      </c>
      <c r="J807" s="549" t="s">
        <v>310</v>
      </c>
      <c r="K807" s="549" t="s">
        <v>1320</v>
      </c>
      <c r="L807" s="527" t="s">
        <v>1387</v>
      </c>
      <c r="M807" s="602">
        <v>222026781577</v>
      </c>
      <c r="N807" s="607">
        <v>44600</v>
      </c>
      <c r="O807" s="544" t="s">
        <v>407</v>
      </c>
      <c r="P807" s="268">
        <f t="shared" si="48"/>
        <v>2</v>
      </c>
      <c r="Q807" s="268">
        <f t="shared" si="49"/>
        <v>0</v>
      </c>
      <c r="R807" s="643" t="str">
        <f t="shared" si="50"/>
        <v>Gastos_custeados_por_captação</v>
      </c>
      <c r="S807" s="605" t="s">
        <v>310</v>
      </c>
      <c r="T807" s="605" t="s">
        <v>310</v>
      </c>
      <c r="U807" s="623"/>
      <c r="V807" s="623"/>
      <c r="W807" s="623"/>
    </row>
    <row r="808" spans="1:23" ht="72" x14ac:dyDescent="0.2">
      <c r="A808" s="636">
        <f t="shared" si="51"/>
        <v>805</v>
      </c>
      <c r="B808" s="559">
        <v>44600</v>
      </c>
      <c r="C808" s="555">
        <v>44531</v>
      </c>
      <c r="D808" s="545" t="s">
        <v>468</v>
      </c>
      <c r="E808" s="545" t="s">
        <v>468</v>
      </c>
      <c r="F808" s="597">
        <v>122.5</v>
      </c>
      <c r="G808" s="527" t="s">
        <v>3161</v>
      </c>
      <c r="H808" s="545" t="s">
        <v>468</v>
      </c>
      <c r="I808" s="526" t="s">
        <v>781</v>
      </c>
      <c r="J808" s="549" t="s">
        <v>310</v>
      </c>
      <c r="K808" s="549" t="s">
        <v>1320</v>
      </c>
      <c r="L808" s="527" t="s">
        <v>1387</v>
      </c>
      <c r="M808" s="602">
        <v>222026781909</v>
      </c>
      <c r="N808" s="607">
        <v>44600</v>
      </c>
      <c r="O808" s="544" t="s">
        <v>407</v>
      </c>
      <c r="P808" s="268">
        <f t="shared" si="48"/>
        <v>2</v>
      </c>
      <c r="Q808" s="268">
        <f t="shared" si="49"/>
        <v>0</v>
      </c>
      <c r="R808" s="643" t="str">
        <f t="shared" si="50"/>
        <v>Gastos_custeados_por_captação</v>
      </c>
      <c r="S808" s="605" t="s">
        <v>310</v>
      </c>
      <c r="T808" s="605" t="s">
        <v>310</v>
      </c>
      <c r="U808" s="623"/>
      <c r="V808" s="623"/>
      <c r="W808" s="623"/>
    </row>
    <row r="809" spans="1:23" ht="72" x14ac:dyDescent="0.2">
      <c r="A809" s="636">
        <f t="shared" si="51"/>
        <v>806</v>
      </c>
      <c r="B809" s="559">
        <v>44600</v>
      </c>
      <c r="C809" s="555">
        <v>44531</v>
      </c>
      <c r="D809" s="545" t="s">
        <v>468</v>
      </c>
      <c r="E809" s="545" t="s">
        <v>468</v>
      </c>
      <c r="F809" s="597">
        <v>122.5</v>
      </c>
      <c r="G809" s="527" t="s">
        <v>3162</v>
      </c>
      <c r="H809" s="545" t="s">
        <v>468</v>
      </c>
      <c r="I809" s="526" t="s">
        <v>781</v>
      </c>
      <c r="J809" s="549" t="s">
        <v>310</v>
      </c>
      <c r="K809" s="549" t="s">
        <v>1320</v>
      </c>
      <c r="L809" s="527" t="s">
        <v>1387</v>
      </c>
      <c r="M809" s="602">
        <v>222026782387</v>
      </c>
      <c r="N809" s="607">
        <v>44600</v>
      </c>
      <c r="O809" s="544" t="s">
        <v>407</v>
      </c>
      <c r="P809" s="268">
        <f t="shared" si="48"/>
        <v>2</v>
      </c>
      <c r="Q809" s="268">
        <f t="shared" si="49"/>
        <v>0</v>
      </c>
      <c r="R809" s="643" t="str">
        <f t="shared" si="50"/>
        <v>Gastos_custeados_por_captação</v>
      </c>
      <c r="S809" s="605" t="s">
        <v>310</v>
      </c>
      <c r="T809" s="605" t="s">
        <v>310</v>
      </c>
      <c r="U809" s="623"/>
      <c r="V809" s="623"/>
      <c r="W809" s="623"/>
    </row>
    <row r="810" spans="1:23" ht="72" x14ac:dyDescent="0.2">
      <c r="A810" s="636">
        <f t="shared" si="51"/>
        <v>807</v>
      </c>
      <c r="B810" s="559">
        <v>44600</v>
      </c>
      <c r="C810" s="555">
        <v>44531</v>
      </c>
      <c r="D810" s="545" t="s">
        <v>468</v>
      </c>
      <c r="E810" s="545" t="s">
        <v>468</v>
      </c>
      <c r="F810" s="597">
        <v>75</v>
      </c>
      <c r="G810" s="527" t="s">
        <v>3163</v>
      </c>
      <c r="H810" s="545" t="s">
        <v>468</v>
      </c>
      <c r="I810" s="526" t="s">
        <v>781</v>
      </c>
      <c r="J810" s="549" t="s">
        <v>310</v>
      </c>
      <c r="K810" s="549" t="s">
        <v>1320</v>
      </c>
      <c r="L810" s="527" t="s">
        <v>1387</v>
      </c>
      <c r="M810" s="602">
        <v>222026782549</v>
      </c>
      <c r="N810" s="607">
        <v>44600</v>
      </c>
      <c r="O810" s="544" t="s">
        <v>407</v>
      </c>
      <c r="P810" s="268">
        <f t="shared" si="48"/>
        <v>2</v>
      </c>
      <c r="Q810" s="268">
        <f t="shared" si="49"/>
        <v>0</v>
      </c>
      <c r="R810" s="643" t="str">
        <f t="shared" si="50"/>
        <v>Gastos_custeados_por_captação</v>
      </c>
      <c r="S810" s="605" t="s">
        <v>310</v>
      </c>
      <c r="T810" s="605" t="s">
        <v>310</v>
      </c>
      <c r="U810" s="623"/>
      <c r="V810" s="623"/>
      <c r="W810" s="623"/>
    </row>
    <row r="811" spans="1:23" ht="72" x14ac:dyDescent="0.2">
      <c r="A811" s="636">
        <f t="shared" si="51"/>
        <v>808</v>
      </c>
      <c r="B811" s="559">
        <v>44600</v>
      </c>
      <c r="C811" s="555">
        <v>44531</v>
      </c>
      <c r="D811" s="545" t="s">
        <v>468</v>
      </c>
      <c r="E811" s="545" t="s">
        <v>468</v>
      </c>
      <c r="F811" s="597">
        <v>175</v>
      </c>
      <c r="G811" s="527" t="s">
        <v>3164</v>
      </c>
      <c r="H811" s="545" t="s">
        <v>468</v>
      </c>
      <c r="I811" s="526" t="s">
        <v>781</v>
      </c>
      <c r="J811" s="549" t="s">
        <v>310</v>
      </c>
      <c r="K811" s="549" t="s">
        <v>1320</v>
      </c>
      <c r="L811" s="527" t="s">
        <v>1387</v>
      </c>
      <c r="M811" s="602">
        <v>222026783197</v>
      </c>
      <c r="N811" s="607">
        <v>44600</v>
      </c>
      <c r="O811" s="544" t="s">
        <v>407</v>
      </c>
      <c r="P811" s="268">
        <f t="shared" si="48"/>
        <v>2</v>
      </c>
      <c r="Q811" s="268">
        <f t="shared" si="49"/>
        <v>0</v>
      </c>
      <c r="R811" s="643" t="str">
        <f t="shared" si="50"/>
        <v>Gastos_custeados_por_captação</v>
      </c>
      <c r="S811" s="605" t="s">
        <v>310</v>
      </c>
      <c r="T811" s="605" t="s">
        <v>310</v>
      </c>
      <c r="U811" s="623"/>
      <c r="V811" s="623"/>
      <c r="W811" s="623"/>
    </row>
    <row r="812" spans="1:23" ht="72" x14ac:dyDescent="0.2">
      <c r="A812" s="636">
        <f t="shared" si="51"/>
        <v>809</v>
      </c>
      <c r="B812" s="559">
        <v>44600</v>
      </c>
      <c r="C812" s="555">
        <v>44531</v>
      </c>
      <c r="D812" s="545" t="s">
        <v>468</v>
      </c>
      <c r="E812" s="545" t="s">
        <v>468</v>
      </c>
      <c r="F812" s="597">
        <v>150</v>
      </c>
      <c r="G812" s="527" t="s">
        <v>3165</v>
      </c>
      <c r="H812" s="545" t="s">
        <v>468</v>
      </c>
      <c r="I812" s="526" t="s">
        <v>781</v>
      </c>
      <c r="J812" s="549" t="s">
        <v>310</v>
      </c>
      <c r="K812" s="549" t="s">
        <v>1320</v>
      </c>
      <c r="L812" s="527" t="s">
        <v>1387</v>
      </c>
      <c r="M812" s="602">
        <v>222026783510</v>
      </c>
      <c r="N812" s="607">
        <v>44600</v>
      </c>
      <c r="O812" s="544" t="s">
        <v>407</v>
      </c>
      <c r="P812" s="268">
        <f t="shared" si="48"/>
        <v>2</v>
      </c>
      <c r="Q812" s="268">
        <f t="shared" si="49"/>
        <v>0</v>
      </c>
      <c r="R812" s="643" t="str">
        <f t="shared" si="50"/>
        <v>Gastos_custeados_por_captação</v>
      </c>
      <c r="S812" s="605" t="s">
        <v>310</v>
      </c>
      <c r="T812" s="605" t="s">
        <v>310</v>
      </c>
      <c r="U812" s="623"/>
      <c r="V812" s="623"/>
      <c r="W812" s="623"/>
    </row>
    <row r="813" spans="1:23" ht="72" x14ac:dyDescent="0.2">
      <c r="A813" s="636">
        <f t="shared" si="51"/>
        <v>810</v>
      </c>
      <c r="B813" s="559">
        <v>44600</v>
      </c>
      <c r="C813" s="555">
        <v>44531</v>
      </c>
      <c r="D813" s="545" t="s">
        <v>468</v>
      </c>
      <c r="E813" s="545" t="s">
        <v>468</v>
      </c>
      <c r="F813" s="597">
        <v>37.5</v>
      </c>
      <c r="G813" s="527" t="s">
        <v>3166</v>
      </c>
      <c r="H813" s="545" t="s">
        <v>468</v>
      </c>
      <c r="I813" s="526" t="s">
        <v>781</v>
      </c>
      <c r="J813" s="549" t="s">
        <v>310</v>
      </c>
      <c r="K813" s="549" t="s">
        <v>1320</v>
      </c>
      <c r="L813" s="527" t="s">
        <v>1387</v>
      </c>
      <c r="M813" s="602">
        <v>222026783863</v>
      </c>
      <c r="N813" s="607">
        <v>44600</v>
      </c>
      <c r="O813" s="544" t="s">
        <v>407</v>
      </c>
      <c r="P813" s="268">
        <f t="shared" si="48"/>
        <v>2</v>
      </c>
      <c r="Q813" s="268">
        <f t="shared" si="49"/>
        <v>0</v>
      </c>
      <c r="R813" s="643" t="str">
        <f t="shared" si="50"/>
        <v>Gastos_custeados_por_captação</v>
      </c>
      <c r="S813" s="605" t="s">
        <v>310</v>
      </c>
      <c r="T813" s="605" t="s">
        <v>310</v>
      </c>
      <c r="U813" s="623"/>
      <c r="V813" s="623"/>
      <c r="W813" s="623"/>
    </row>
    <row r="814" spans="1:23" ht="72" x14ac:dyDescent="0.2">
      <c r="A814" s="636">
        <f t="shared" si="51"/>
        <v>811</v>
      </c>
      <c r="B814" s="559">
        <v>44600</v>
      </c>
      <c r="C814" s="555">
        <v>44531</v>
      </c>
      <c r="D814" s="545" t="s">
        <v>468</v>
      </c>
      <c r="E814" s="545" t="s">
        <v>468</v>
      </c>
      <c r="F814" s="597">
        <v>500</v>
      </c>
      <c r="G814" s="527" t="s">
        <v>3167</v>
      </c>
      <c r="H814" s="545" t="s">
        <v>468</v>
      </c>
      <c r="I814" s="526" t="s">
        <v>781</v>
      </c>
      <c r="J814" s="549" t="s">
        <v>310</v>
      </c>
      <c r="K814" s="549" t="s">
        <v>1320</v>
      </c>
      <c r="L814" s="527" t="s">
        <v>1387</v>
      </c>
      <c r="M814" s="602">
        <v>222026784754</v>
      </c>
      <c r="N814" s="607">
        <v>44600</v>
      </c>
      <c r="O814" s="544" t="s">
        <v>407</v>
      </c>
      <c r="P814" s="268">
        <f t="shared" si="48"/>
        <v>2</v>
      </c>
      <c r="Q814" s="268">
        <f t="shared" si="49"/>
        <v>0</v>
      </c>
      <c r="R814" s="643" t="str">
        <f t="shared" si="50"/>
        <v>Gastos_custeados_por_captação</v>
      </c>
      <c r="S814" s="605" t="s">
        <v>310</v>
      </c>
      <c r="T814" s="605" t="s">
        <v>310</v>
      </c>
      <c r="U814" s="623"/>
      <c r="V814" s="623"/>
      <c r="W814" s="623"/>
    </row>
    <row r="815" spans="1:23" ht="72" x14ac:dyDescent="0.2">
      <c r="A815" s="636">
        <f t="shared" si="51"/>
        <v>812</v>
      </c>
      <c r="B815" s="559">
        <v>44600</v>
      </c>
      <c r="C815" s="555">
        <v>44531</v>
      </c>
      <c r="D815" s="545" t="s">
        <v>468</v>
      </c>
      <c r="E815" s="545" t="s">
        <v>468</v>
      </c>
      <c r="F815" s="597">
        <v>600</v>
      </c>
      <c r="G815" s="527" t="s">
        <v>3168</v>
      </c>
      <c r="H815" s="545" t="s">
        <v>468</v>
      </c>
      <c r="I815" s="526" t="s">
        <v>781</v>
      </c>
      <c r="J815" s="549" t="s">
        <v>310</v>
      </c>
      <c r="K815" s="549" t="s">
        <v>1320</v>
      </c>
      <c r="L815" s="527" t="s">
        <v>1387</v>
      </c>
      <c r="M815" s="602">
        <v>222026785050</v>
      </c>
      <c r="N815" s="607">
        <v>44600</v>
      </c>
      <c r="O815" s="544" t="s">
        <v>407</v>
      </c>
      <c r="P815" s="268">
        <f t="shared" si="48"/>
        <v>2</v>
      </c>
      <c r="Q815" s="268">
        <f t="shared" si="49"/>
        <v>0</v>
      </c>
      <c r="R815" s="643" t="str">
        <f t="shared" si="50"/>
        <v>Gastos_custeados_por_captação</v>
      </c>
      <c r="S815" s="605" t="s">
        <v>310</v>
      </c>
      <c r="T815" s="605" t="s">
        <v>310</v>
      </c>
      <c r="U815" s="623"/>
      <c r="V815" s="623"/>
      <c r="W815" s="623"/>
    </row>
    <row r="816" spans="1:23" ht="72" x14ac:dyDescent="0.2">
      <c r="A816" s="636">
        <f t="shared" si="51"/>
        <v>813</v>
      </c>
      <c r="B816" s="559">
        <v>44600</v>
      </c>
      <c r="C816" s="555">
        <v>44531</v>
      </c>
      <c r="D816" s="545" t="s">
        <v>468</v>
      </c>
      <c r="E816" s="545" t="s">
        <v>468</v>
      </c>
      <c r="F816" s="597">
        <v>161.87</v>
      </c>
      <c r="G816" s="527" t="s">
        <v>3169</v>
      </c>
      <c r="H816" s="545" t="s">
        <v>468</v>
      </c>
      <c r="I816" s="526" t="s">
        <v>781</v>
      </c>
      <c r="J816" s="549" t="s">
        <v>310</v>
      </c>
      <c r="K816" s="549" t="s">
        <v>1320</v>
      </c>
      <c r="L816" s="527" t="s">
        <v>1387</v>
      </c>
      <c r="M816" s="602">
        <v>222026785645</v>
      </c>
      <c r="N816" s="607">
        <v>44600</v>
      </c>
      <c r="O816" s="544" t="s">
        <v>407</v>
      </c>
      <c r="P816" s="268">
        <f t="shared" si="48"/>
        <v>2</v>
      </c>
      <c r="Q816" s="268">
        <f t="shared" si="49"/>
        <v>0</v>
      </c>
      <c r="R816" s="643" t="str">
        <f t="shared" si="50"/>
        <v>Gastos_custeados_por_captação</v>
      </c>
      <c r="S816" s="605" t="s">
        <v>310</v>
      </c>
      <c r="T816" s="605" t="s">
        <v>310</v>
      </c>
      <c r="U816" s="623"/>
      <c r="V816" s="623"/>
      <c r="W816" s="623"/>
    </row>
    <row r="817" spans="1:23" ht="72" x14ac:dyDescent="0.2">
      <c r="A817" s="636">
        <f t="shared" si="51"/>
        <v>814</v>
      </c>
      <c r="B817" s="559">
        <v>44600</v>
      </c>
      <c r="C817" s="555">
        <v>44531</v>
      </c>
      <c r="D817" s="545" t="s">
        <v>468</v>
      </c>
      <c r="E817" s="545" t="s">
        <v>468</v>
      </c>
      <c r="F817" s="597">
        <v>731.4</v>
      </c>
      <c r="G817" s="527" t="s">
        <v>3170</v>
      </c>
      <c r="H817" s="545" t="s">
        <v>468</v>
      </c>
      <c r="I817" s="526" t="s">
        <v>781</v>
      </c>
      <c r="J817" s="549" t="s">
        <v>310</v>
      </c>
      <c r="K817" s="549" t="s">
        <v>1320</v>
      </c>
      <c r="L817" s="527" t="s">
        <v>1387</v>
      </c>
      <c r="M817" s="602">
        <v>222026786102</v>
      </c>
      <c r="N817" s="607">
        <v>44600</v>
      </c>
      <c r="O817" s="544" t="s">
        <v>407</v>
      </c>
      <c r="P817" s="268">
        <f t="shared" si="48"/>
        <v>2</v>
      </c>
      <c r="Q817" s="268">
        <f t="shared" si="49"/>
        <v>0</v>
      </c>
      <c r="R817" s="643" t="str">
        <f t="shared" si="50"/>
        <v>Gastos_custeados_por_captação</v>
      </c>
      <c r="S817" s="605" t="s">
        <v>310</v>
      </c>
      <c r="T817" s="605" t="s">
        <v>310</v>
      </c>
      <c r="U817" s="623"/>
      <c r="V817" s="623"/>
      <c r="W817" s="623"/>
    </row>
    <row r="818" spans="1:23" ht="72" x14ac:dyDescent="0.2">
      <c r="A818" s="636">
        <f t="shared" si="51"/>
        <v>815</v>
      </c>
      <c r="B818" s="559">
        <v>44600</v>
      </c>
      <c r="C818" s="555">
        <v>44531</v>
      </c>
      <c r="D818" s="545" t="s">
        <v>468</v>
      </c>
      <c r="E818" s="545" t="s">
        <v>468</v>
      </c>
      <c r="F818" s="597">
        <v>252</v>
      </c>
      <c r="G818" s="527" t="s">
        <v>3171</v>
      </c>
      <c r="H818" s="545" t="s">
        <v>468</v>
      </c>
      <c r="I818" s="526" t="s">
        <v>781</v>
      </c>
      <c r="J818" s="549" t="s">
        <v>310</v>
      </c>
      <c r="K818" s="549" t="s">
        <v>1320</v>
      </c>
      <c r="L818" s="527" t="s">
        <v>1387</v>
      </c>
      <c r="M818" s="602">
        <v>222026786455</v>
      </c>
      <c r="N818" s="607">
        <v>44600</v>
      </c>
      <c r="O818" s="544" t="s">
        <v>407</v>
      </c>
      <c r="P818" s="268">
        <f t="shared" si="48"/>
        <v>2</v>
      </c>
      <c r="Q818" s="268">
        <f t="shared" si="49"/>
        <v>0</v>
      </c>
      <c r="R818" s="643" t="str">
        <f t="shared" si="50"/>
        <v>Gastos_custeados_por_captação</v>
      </c>
      <c r="S818" s="605" t="s">
        <v>310</v>
      </c>
      <c r="T818" s="605" t="s">
        <v>310</v>
      </c>
      <c r="U818" s="623"/>
      <c r="V818" s="623"/>
      <c r="W818" s="623"/>
    </row>
    <row r="819" spans="1:23" ht="72" x14ac:dyDescent="0.2">
      <c r="A819" s="636">
        <f t="shared" si="51"/>
        <v>816</v>
      </c>
      <c r="B819" s="559">
        <v>44600</v>
      </c>
      <c r="C819" s="555">
        <v>44531</v>
      </c>
      <c r="D819" s="545" t="s">
        <v>468</v>
      </c>
      <c r="E819" s="545" t="s">
        <v>468</v>
      </c>
      <c r="F819" s="597">
        <v>140.69999999999999</v>
      </c>
      <c r="G819" s="527" t="s">
        <v>3172</v>
      </c>
      <c r="H819" s="545" t="s">
        <v>468</v>
      </c>
      <c r="I819" s="526" t="s">
        <v>781</v>
      </c>
      <c r="J819" s="549" t="s">
        <v>310</v>
      </c>
      <c r="K819" s="549" t="s">
        <v>1320</v>
      </c>
      <c r="L819" s="527" t="s">
        <v>1387</v>
      </c>
      <c r="M819" s="602">
        <v>222026786960</v>
      </c>
      <c r="N819" s="607">
        <v>44600</v>
      </c>
      <c r="O819" s="544" t="s">
        <v>407</v>
      </c>
      <c r="P819" s="268">
        <f t="shared" si="48"/>
        <v>2</v>
      </c>
      <c r="Q819" s="268">
        <f t="shared" si="49"/>
        <v>0</v>
      </c>
      <c r="R819" s="643" t="str">
        <f t="shared" si="50"/>
        <v>Gastos_custeados_por_captação</v>
      </c>
      <c r="S819" s="605" t="s">
        <v>310</v>
      </c>
      <c r="T819" s="605" t="s">
        <v>310</v>
      </c>
      <c r="U819" s="623"/>
      <c r="V819" s="623"/>
      <c r="W819" s="623"/>
    </row>
    <row r="820" spans="1:23" ht="72" x14ac:dyDescent="0.2">
      <c r="A820" s="636">
        <f t="shared" si="51"/>
        <v>817</v>
      </c>
      <c r="B820" s="559">
        <v>44600</v>
      </c>
      <c r="C820" s="555">
        <v>44531</v>
      </c>
      <c r="D820" s="545" t="s">
        <v>468</v>
      </c>
      <c r="E820" s="545" t="s">
        <v>468</v>
      </c>
      <c r="F820" s="597">
        <v>124.04</v>
      </c>
      <c r="G820" s="527" t="s">
        <v>3173</v>
      </c>
      <c r="H820" s="545" t="s">
        <v>468</v>
      </c>
      <c r="I820" s="526" t="s">
        <v>781</v>
      </c>
      <c r="J820" s="549" t="s">
        <v>310</v>
      </c>
      <c r="K820" s="549" t="s">
        <v>1320</v>
      </c>
      <c r="L820" s="527" t="s">
        <v>1387</v>
      </c>
      <c r="M820" s="602">
        <v>222026787265</v>
      </c>
      <c r="N820" s="607">
        <v>44600</v>
      </c>
      <c r="O820" s="544" t="s">
        <v>407</v>
      </c>
      <c r="P820" s="268">
        <f t="shared" si="48"/>
        <v>2</v>
      </c>
      <c r="Q820" s="268">
        <f t="shared" si="49"/>
        <v>0</v>
      </c>
      <c r="R820" s="643" t="str">
        <f t="shared" si="50"/>
        <v>Gastos_custeados_por_captação</v>
      </c>
      <c r="S820" s="605" t="s">
        <v>310</v>
      </c>
      <c r="T820" s="605" t="s">
        <v>310</v>
      </c>
      <c r="U820" s="623"/>
      <c r="V820" s="623"/>
      <c r="W820" s="623"/>
    </row>
    <row r="821" spans="1:23" ht="72" x14ac:dyDescent="0.2">
      <c r="A821" s="636">
        <f t="shared" si="51"/>
        <v>818</v>
      </c>
      <c r="B821" s="559">
        <v>44600</v>
      </c>
      <c r="C821" s="555">
        <v>44531</v>
      </c>
      <c r="D821" s="545" t="s">
        <v>468</v>
      </c>
      <c r="E821" s="545" t="s">
        <v>468</v>
      </c>
      <c r="F821" s="597">
        <v>108</v>
      </c>
      <c r="G821" s="527" t="s">
        <v>3174</v>
      </c>
      <c r="H821" s="545" t="s">
        <v>468</v>
      </c>
      <c r="I821" s="526" t="s">
        <v>781</v>
      </c>
      <c r="J821" s="549" t="s">
        <v>310</v>
      </c>
      <c r="K821" s="549" t="s">
        <v>1320</v>
      </c>
      <c r="L821" s="527" t="s">
        <v>1387</v>
      </c>
      <c r="M821" s="602">
        <v>222026787699</v>
      </c>
      <c r="N821" s="607">
        <v>44600</v>
      </c>
      <c r="O821" s="544" t="s">
        <v>407</v>
      </c>
      <c r="P821" s="268">
        <f t="shared" si="48"/>
        <v>2</v>
      </c>
      <c r="Q821" s="268">
        <f t="shared" si="49"/>
        <v>0</v>
      </c>
      <c r="R821" s="643" t="str">
        <f t="shared" si="50"/>
        <v>Gastos_custeados_por_captação</v>
      </c>
      <c r="S821" s="605" t="s">
        <v>310</v>
      </c>
      <c r="T821" s="605" t="s">
        <v>310</v>
      </c>
      <c r="U821" s="623"/>
      <c r="V821" s="623"/>
      <c r="W821" s="623"/>
    </row>
    <row r="822" spans="1:23" ht="72" x14ac:dyDescent="0.2">
      <c r="A822" s="636">
        <f t="shared" si="51"/>
        <v>819</v>
      </c>
      <c r="B822" s="559">
        <v>44600</v>
      </c>
      <c r="C822" s="555">
        <v>44531</v>
      </c>
      <c r="D822" s="545" t="s">
        <v>468</v>
      </c>
      <c r="E822" s="545" t="s">
        <v>468</v>
      </c>
      <c r="F822" s="597">
        <v>27.1</v>
      </c>
      <c r="G822" s="527" t="s">
        <v>3175</v>
      </c>
      <c r="H822" s="545" t="s">
        <v>468</v>
      </c>
      <c r="I822" s="526" t="s">
        <v>781</v>
      </c>
      <c r="J822" s="549" t="s">
        <v>310</v>
      </c>
      <c r="K822" s="549" t="s">
        <v>1320</v>
      </c>
      <c r="L822" s="527" t="s">
        <v>1387</v>
      </c>
      <c r="M822" s="602">
        <v>222026788075</v>
      </c>
      <c r="N822" s="607">
        <v>44600</v>
      </c>
      <c r="O822" s="544" t="s">
        <v>407</v>
      </c>
      <c r="P822" s="268">
        <f t="shared" si="48"/>
        <v>2</v>
      </c>
      <c r="Q822" s="268">
        <f t="shared" si="49"/>
        <v>0</v>
      </c>
      <c r="R822" s="643" t="str">
        <f t="shared" si="50"/>
        <v>Gastos_custeados_por_captação</v>
      </c>
      <c r="S822" s="605" t="s">
        <v>310</v>
      </c>
      <c r="T822" s="605" t="s">
        <v>310</v>
      </c>
      <c r="U822" s="623"/>
      <c r="V822" s="623"/>
      <c r="W822" s="623"/>
    </row>
    <row r="823" spans="1:23" ht="72" x14ac:dyDescent="0.2">
      <c r="A823" s="636">
        <f t="shared" si="51"/>
        <v>820</v>
      </c>
      <c r="B823" s="559">
        <v>44600</v>
      </c>
      <c r="C823" s="555">
        <v>44531</v>
      </c>
      <c r="D823" s="545" t="s">
        <v>468</v>
      </c>
      <c r="E823" s="545" t="s">
        <v>468</v>
      </c>
      <c r="F823" s="597">
        <v>38.700000000000003</v>
      </c>
      <c r="G823" s="527" t="s">
        <v>3176</v>
      </c>
      <c r="H823" s="545" t="s">
        <v>468</v>
      </c>
      <c r="I823" s="526" t="s">
        <v>781</v>
      </c>
      <c r="J823" s="549" t="s">
        <v>310</v>
      </c>
      <c r="K823" s="549" t="s">
        <v>1320</v>
      </c>
      <c r="L823" s="527" t="s">
        <v>1387</v>
      </c>
      <c r="M823" s="602">
        <v>222026788407</v>
      </c>
      <c r="N823" s="607">
        <v>44600</v>
      </c>
      <c r="O823" s="544" t="s">
        <v>407</v>
      </c>
      <c r="P823" s="268">
        <f t="shared" si="48"/>
        <v>2</v>
      </c>
      <c r="Q823" s="268">
        <f t="shared" si="49"/>
        <v>0</v>
      </c>
      <c r="R823" s="643" t="str">
        <f t="shared" si="50"/>
        <v>Gastos_custeados_por_captação</v>
      </c>
      <c r="S823" s="605" t="s">
        <v>310</v>
      </c>
      <c r="T823" s="605" t="s">
        <v>310</v>
      </c>
      <c r="U823" s="623"/>
      <c r="V823" s="623"/>
      <c r="W823" s="623"/>
    </row>
    <row r="824" spans="1:23" ht="72" x14ac:dyDescent="0.2">
      <c r="A824" s="636">
        <f t="shared" si="51"/>
        <v>821</v>
      </c>
      <c r="B824" s="559">
        <v>44600</v>
      </c>
      <c r="C824" s="555">
        <v>44531</v>
      </c>
      <c r="D824" s="545" t="s">
        <v>468</v>
      </c>
      <c r="E824" s="545" t="s">
        <v>468</v>
      </c>
      <c r="F824" s="597">
        <v>35.090000000000003</v>
      </c>
      <c r="G824" s="527" t="s">
        <v>3177</v>
      </c>
      <c r="H824" s="545" t="s">
        <v>468</v>
      </c>
      <c r="I824" s="526" t="s">
        <v>781</v>
      </c>
      <c r="J824" s="549" t="s">
        <v>310</v>
      </c>
      <c r="K824" s="549" t="s">
        <v>1320</v>
      </c>
      <c r="L824" s="527" t="s">
        <v>1387</v>
      </c>
      <c r="M824" s="602">
        <v>222026788660</v>
      </c>
      <c r="N824" s="607">
        <v>44600</v>
      </c>
      <c r="O824" s="544" t="s">
        <v>407</v>
      </c>
      <c r="P824" s="268">
        <f t="shared" si="48"/>
        <v>2</v>
      </c>
      <c r="Q824" s="268">
        <f t="shared" si="49"/>
        <v>0</v>
      </c>
      <c r="R824" s="643" t="str">
        <f t="shared" si="50"/>
        <v>Gastos_custeados_por_captação</v>
      </c>
      <c r="S824" s="605" t="s">
        <v>310</v>
      </c>
      <c r="T824" s="605" t="s">
        <v>310</v>
      </c>
      <c r="U824" s="623"/>
      <c r="V824" s="623"/>
      <c r="W824" s="623"/>
    </row>
    <row r="825" spans="1:23" ht="72" x14ac:dyDescent="0.2">
      <c r="A825" s="636">
        <f t="shared" si="51"/>
        <v>822</v>
      </c>
      <c r="B825" s="559">
        <v>44600</v>
      </c>
      <c r="C825" s="555">
        <v>44531</v>
      </c>
      <c r="D825" s="545" t="s">
        <v>468</v>
      </c>
      <c r="E825" s="545" t="s">
        <v>468</v>
      </c>
      <c r="F825" s="597">
        <v>6.63</v>
      </c>
      <c r="G825" s="527" t="s">
        <v>3178</v>
      </c>
      <c r="H825" s="545" t="s">
        <v>468</v>
      </c>
      <c r="I825" s="526" t="s">
        <v>781</v>
      </c>
      <c r="J825" s="549" t="s">
        <v>310</v>
      </c>
      <c r="K825" s="549" t="s">
        <v>1320</v>
      </c>
      <c r="L825" s="527" t="s">
        <v>1387</v>
      </c>
      <c r="M825" s="602">
        <v>222026788903</v>
      </c>
      <c r="N825" s="607">
        <v>44600</v>
      </c>
      <c r="O825" s="544" t="s">
        <v>407</v>
      </c>
      <c r="P825" s="268">
        <f t="shared" si="48"/>
        <v>2</v>
      </c>
      <c r="Q825" s="268">
        <f t="shared" si="49"/>
        <v>0</v>
      </c>
      <c r="R825" s="643" t="str">
        <f t="shared" si="50"/>
        <v>Gastos_custeados_por_captação</v>
      </c>
      <c r="S825" s="605" t="s">
        <v>310</v>
      </c>
      <c r="T825" s="605" t="s">
        <v>310</v>
      </c>
      <c r="U825" s="623"/>
      <c r="V825" s="623"/>
      <c r="W825" s="623"/>
    </row>
    <row r="826" spans="1:23" ht="72" x14ac:dyDescent="0.2">
      <c r="A826" s="636">
        <f t="shared" si="51"/>
        <v>823</v>
      </c>
      <c r="B826" s="559">
        <v>44600</v>
      </c>
      <c r="C826" s="555">
        <v>44531</v>
      </c>
      <c r="D826" s="545" t="s">
        <v>468</v>
      </c>
      <c r="E826" s="545" t="s">
        <v>468</v>
      </c>
      <c r="F826" s="597">
        <v>26.8</v>
      </c>
      <c r="G826" s="527" t="s">
        <v>3179</v>
      </c>
      <c r="H826" s="545" t="s">
        <v>468</v>
      </c>
      <c r="I826" s="526" t="s">
        <v>781</v>
      </c>
      <c r="J826" s="549" t="s">
        <v>310</v>
      </c>
      <c r="K826" s="549" t="s">
        <v>1320</v>
      </c>
      <c r="L826" s="527" t="s">
        <v>1387</v>
      </c>
      <c r="M826" s="602">
        <v>222026789047</v>
      </c>
      <c r="N826" s="607">
        <v>44600</v>
      </c>
      <c r="O826" s="544" t="s">
        <v>407</v>
      </c>
      <c r="P826" s="268">
        <f t="shared" si="48"/>
        <v>2</v>
      </c>
      <c r="Q826" s="268">
        <f t="shared" si="49"/>
        <v>0</v>
      </c>
      <c r="R826" s="643" t="str">
        <f t="shared" si="50"/>
        <v>Gastos_custeados_por_captação</v>
      </c>
      <c r="S826" s="605" t="s">
        <v>310</v>
      </c>
      <c r="T826" s="605" t="s">
        <v>310</v>
      </c>
      <c r="U826" s="623"/>
      <c r="V826" s="623"/>
      <c r="W826" s="623"/>
    </row>
    <row r="827" spans="1:23" ht="72" x14ac:dyDescent="0.2">
      <c r="A827" s="636">
        <f t="shared" si="51"/>
        <v>824</v>
      </c>
      <c r="B827" s="559">
        <v>44600</v>
      </c>
      <c r="C827" s="555">
        <v>44531</v>
      </c>
      <c r="D827" s="545" t="s">
        <v>468</v>
      </c>
      <c r="E827" s="545" t="s">
        <v>468</v>
      </c>
      <c r="F827" s="597">
        <v>375.61</v>
      </c>
      <c r="G827" s="527" t="s">
        <v>3180</v>
      </c>
      <c r="H827" s="545" t="s">
        <v>468</v>
      </c>
      <c r="I827" s="526" t="s">
        <v>781</v>
      </c>
      <c r="J827" s="549" t="s">
        <v>310</v>
      </c>
      <c r="K827" s="549" t="s">
        <v>1320</v>
      </c>
      <c r="L827" s="527" t="s">
        <v>1387</v>
      </c>
      <c r="M827" s="602">
        <v>222026789209</v>
      </c>
      <c r="N827" s="607">
        <v>44600</v>
      </c>
      <c r="O827" s="544" t="s">
        <v>407</v>
      </c>
      <c r="P827" s="268">
        <f t="shared" si="48"/>
        <v>2</v>
      </c>
      <c r="Q827" s="268">
        <f t="shared" si="49"/>
        <v>0</v>
      </c>
      <c r="R827" s="643" t="str">
        <f t="shared" si="50"/>
        <v>Gastos_custeados_por_captação</v>
      </c>
      <c r="S827" s="605" t="s">
        <v>310</v>
      </c>
      <c r="T827" s="605" t="s">
        <v>310</v>
      </c>
      <c r="U827" s="623"/>
      <c r="V827" s="623"/>
      <c r="W827" s="623"/>
    </row>
    <row r="828" spans="1:23" ht="72" x14ac:dyDescent="0.2">
      <c r="A828" s="636">
        <f t="shared" si="51"/>
        <v>825</v>
      </c>
      <c r="B828" s="559">
        <v>44600</v>
      </c>
      <c r="C828" s="555">
        <v>44531</v>
      </c>
      <c r="D828" s="545" t="s">
        <v>468</v>
      </c>
      <c r="E828" s="545" t="s">
        <v>468</v>
      </c>
      <c r="F828" s="597">
        <v>5.8</v>
      </c>
      <c r="G828" s="527" t="s">
        <v>3181</v>
      </c>
      <c r="H828" s="545" t="s">
        <v>468</v>
      </c>
      <c r="I828" s="526" t="s">
        <v>781</v>
      </c>
      <c r="J828" s="549" t="s">
        <v>310</v>
      </c>
      <c r="K828" s="549" t="s">
        <v>1320</v>
      </c>
      <c r="L828" s="527" t="s">
        <v>1387</v>
      </c>
      <c r="M828" s="602">
        <v>222026789713</v>
      </c>
      <c r="N828" s="607">
        <v>44600</v>
      </c>
      <c r="O828" s="544" t="s">
        <v>407</v>
      </c>
      <c r="P828" s="268">
        <f t="shared" si="48"/>
        <v>2</v>
      </c>
      <c r="Q828" s="268">
        <f t="shared" si="49"/>
        <v>0</v>
      </c>
      <c r="R828" s="643" t="str">
        <f t="shared" si="50"/>
        <v>Gastos_custeados_por_captação</v>
      </c>
      <c r="S828" s="605" t="s">
        <v>310</v>
      </c>
      <c r="T828" s="605" t="s">
        <v>310</v>
      </c>
      <c r="U828" s="623"/>
      <c r="V828" s="623"/>
      <c r="W828" s="623"/>
    </row>
    <row r="829" spans="1:23" ht="72" x14ac:dyDescent="0.2">
      <c r="A829" s="636">
        <f t="shared" si="51"/>
        <v>826</v>
      </c>
      <c r="B829" s="559">
        <v>44600</v>
      </c>
      <c r="C829" s="555">
        <v>44531</v>
      </c>
      <c r="D829" s="545" t="s">
        <v>468</v>
      </c>
      <c r="E829" s="545" t="s">
        <v>468</v>
      </c>
      <c r="F829" s="597">
        <v>207.99</v>
      </c>
      <c r="G829" s="527" t="s">
        <v>3182</v>
      </c>
      <c r="H829" s="545" t="s">
        <v>468</v>
      </c>
      <c r="I829" s="526" t="s">
        <v>781</v>
      </c>
      <c r="J829" s="549" t="s">
        <v>310</v>
      </c>
      <c r="K829" s="549" t="s">
        <v>1320</v>
      </c>
      <c r="L829" s="527" t="s">
        <v>1387</v>
      </c>
      <c r="M829" s="602">
        <v>222026789802</v>
      </c>
      <c r="N829" s="607">
        <v>44600</v>
      </c>
      <c r="O829" s="544" t="s">
        <v>407</v>
      </c>
      <c r="P829" s="268">
        <f t="shared" si="48"/>
        <v>2</v>
      </c>
      <c r="Q829" s="268">
        <f t="shared" si="49"/>
        <v>0</v>
      </c>
      <c r="R829" s="643" t="str">
        <f t="shared" si="50"/>
        <v>Gastos_custeados_por_captação</v>
      </c>
      <c r="S829" s="605" t="s">
        <v>310</v>
      </c>
      <c r="T829" s="605" t="s">
        <v>310</v>
      </c>
      <c r="U829" s="623"/>
      <c r="V829" s="623"/>
      <c r="W829" s="623"/>
    </row>
    <row r="830" spans="1:23" ht="72" x14ac:dyDescent="0.2">
      <c r="A830" s="636">
        <f t="shared" si="51"/>
        <v>827</v>
      </c>
      <c r="B830" s="559">
        <v>44600</v>
      </c>
      <c r="C830" s="555">
        <v>44531</v>
      </c>
      <c r="D830" s="545" t="s">
        <v>468</v>
      </c>
      <c r="E830" s="545" t="s">
        <v>468</v>
      </c>
      <c r="F830" s="597">
        <v>205.69</v>
      </c>
      <c r="G830" s="527" t="s">
        <v>3183</v>
      </c>
      <c r="H830" s="545" t="s">
        <v>468</v>
      </c>
      <c r="I830" s="526" t="s">
        <v>781</v>
      </c>
      <c r="J830" s="549" t="s">
        <v>310</v>
      </c>
      <c r="K830" s="549" t="s">
        <v>1320</v>
      </c>
      <c r="L830" s="527" t="s">
        <v>1387</v>
      </c>
      <c r="M830" s="602">
        <v>222026790053</v>
      </c>
      <c r="N830" s="607">
        <v>44600</v>
      </c>
      <c r="O830" s="544" t="s">
        <v>407</v>
      </c>
      <c r="P830" s="268">
        <f t="shared" si="48"/>
        <v>2</v>
      </c>
      <c r="Q830" s="268">
        <f t="shared" si="49"/>
        <v>0</v>
      </c>
      <c r="R830" s="643" t="str">
        <f t="shared" si="50"/>
        <v>Gastos_custeados_por_captação</v>
      </c>
      <c r="S830" s="605" t="s">
        <v>310</v>
      </c>
      <c r="T830" s="605" t="s">
        <v>310</v>
      </c>
      <c r="U830" s="623"/>
      <c r="V830" s="623"/>
      <c r="W830" s="623"/>
    </row>
    <row r="831" spans="1:23" ht="72" x14ac:dyDescent="0.2">
      <c r="A831" s="636">
        <f t="shared" si="51"/>
        <v>828</v>
      </c>
      <c r="B831" s="559">
        <v>44600</v>
      </c>
      <c r="C831" s="555">
        <v>44531</v>
      </c>
      <c r="D831" s="545" t="s">
        <v>468</v>
      </c>
      <c r="E831" s="545" t="s">
        <v>468</v>
      </c>
      <c r="F831" s="597">
        <v>47.91</v>
      </c>
      <c r="G831" s="527" t="s">
        <v>3184</v>
      </c>
      <c r="H831" s="545" t="s">
        <v>468</v>
      </c>
      <c r="I831" s="526" t="s">
        <v>781</v>
      </c>
      <c r="J831" s="549" t="s">
        <v>310</v>
      </c>
      <c r="K831" s="549" t="s">
        <v>1320</v>
      </c>
      <c r="L831" s="527" t="s">
        <v>1387</v>
      </c>
      <c r="M831" s="602">
        <v>222026790215</v>
      </c>
      <c r="N831" s="607">
        <v>44600</v>
      </c>
      <c r="O831" s="544" t="s">
        <v>407</v>
      </c>
      <c r="P831" s="268">
        <f t="shared" si="48"/>
        <v>2</v>
      </c>
      <c r="Q831" s="268">
        <f t="shared" si="49"/>
        <v>0</v>
      </c>
      <c r="R831" s="643" t="str">
        <f t="shared" si="50"/>
        <v>Gastos_custeados_por_captação</v>
      </c>
      <c r="S831" s="605" t="s">
        <v>310</v>
      </c>
      <c r="T831" s="605" t="s">
        <v>310</v>
      </c>
      <c r="U831" s="623"/>
      <c r="V831" s="623"/>
      <c r="W831" s="623"/>
    </row>
    <row r="832" spans="1:23" ht="72" x14ac:dyDescent="0.2">
      <c r="A832" s="636">
        <f t="shared" si="51"/>
        <v>829</v>
      </c>
      <c r="B832" s="559">
        <v>44600</v>
      </c>
      <c r="C832" s="555">
        <v>44531</v>
      </c>
      <c r="D832" s="545" t="s">
        <v>468</v>
      </c>
      <c r="E832" s="545" t="s">
        <v>468</v>
      </c>
      <c r="F832" s="597">
        <v>1136.8</v>
      </c>
      <c r="G832" s="527" t="s">
        <v>3185</v>
      </c>
      <c r="H832" s="545" t="s">
        <v>468</v>
      </c>
      <c r="I832" s="526" t="s">
        <v>781</v>
      </c>
      <c r="J832" s="549" t="s">
        <v>310</v>
      </c>
      <c r="K832" s="549" t="s">
        <v>1320</v>
      </c>
      <c r="L832" s="527" t="s">
        <v>1387</v>
      </c>
      <c r="M832" s="602">
        <v>222026790487</v>
      </c>
      <c r="N832" s="607">
        <v>44600</v>
      </c>
      <c r="O832" s="544" t="s">
        <v>407</v>
      </c>
      <c r="P832" s="268">
        <f t="shared" ref="P832:P893" si="52">IF(B832=0,0,IF(YEAR(B832)=$Q$1,MONTH(B832)-$P$1+1,(YEAR(B832)-$Q$1)*12-$P$1+1+MONTH(B832)))</f>
        <v>2</v>
      </c>
      <c r="Q832" s="268">
        <f t="shared" ref="Q832:Q893" si="53">IF(C832=0,0,IF(YEAR(C832)=$Q$1,MONTH(C832)-$P$1+1,(YEAR(C832)-$Q$1)*12-$P$1+1+MONTH(C832)))</f>
        <v>0</v>
      </c>
      <c r="R832" s="643" t="str">
        <f t="shared" ref="R832:R893" si="54">SUBSTITUTE(D832," ","_")</f>
        <v>Gastos_custeados_por_captação</v>
      </c>
      <c r="S832" s="605" t="s">
        <v>310</v>
      </c>
      <c r="T832" s="605" t="s">
        <v>310</v>
      </c>
      <c r="U832" s="623"/>
      <c r="V832" s="623"/>
      <c r="W832" s="623"/>
    </row>
    <row r="833" spans="1:23" ht="156" x14ac:dyDescent="0.2">
      <c r="A833" s="636">
        <f t="shared" ref="A833:A894" si="55">IF(B833="","",ROW()-ROW($A$3))</f>
        <v>830</v>
      </c>
      <c r="B833" s="559">
        <v>44600</v>
      </c>
      <c r="C833" s="565">
        <v>44409</v>
      </c>
      <c r="D833" s="545" t="s">
        <v>271</v>
      </c>
      <c r="E833" s="545" t="s">
        <v>297</v>
      </c>
      <c r="F833" s="556">
        <v>1000</v>
      </c>
      <c r="G833" s="558" t="s">
        <v>549</v>
      </c>
      <c r="H833" s="545" t="s">
        <v>765</v>
      </c>
      <c r="I833" s="612" t="s">
        <v>1330</v>
      </c>
      <c r="J833" s="545" t="s">
        <v>1124</v>
      </c>
      <c r="K833" s="545" t="s">
        <v>911</v>
      </c>
      <c r="L833" s="545" t="s">
        <v>888</v>
      </c>
      <c r="M833" s="545" t="s">
        <v>923</v>
      </c>
      <c r="N833" s="544">
        <v>44599</v>
      </c>
      <c r="O833" s="544" t="s">
        <v>400</v>
      </c>
      <c r="P833" s="268">
        <f t="shared" si="52"/>
        <v>2</v>
      </c>
      <c r="Q833" s="268">
        <f t="shared" si="53"/>
        <v>-4</v>
      </c>
      <c r="R833" s="643" t="str">
        <f t="shared" si="54"/>
        <v>Gastos_Gerais</v>
      </c>
      <c r="S833" s="605" t="s">
        <v>1081</v>
      </c>
      <c r="T833" s="605">
        <v>1876</v>
      </c>
      <c r="U833" s="623"/>
      <c r="V833" s="623"/>
      <c r="W833" s="623"/>
    </row>
    <row r="834" spans="1:23" ht="60" x14ac:dyDescent="0.2">
      <c r="A834" s="636">
        <f t="shared" si="55"/>
        <v>831</v>
      </c>
      <c r="B834" s="559">
        <v>44600</v>
      </c>
      <c r="C834" s="563">
        <v>44562</v>
      </c>
      <c r="D834" s="545" t="s">
        <v>468</v>
      </c>
      <c r="E834" s="545" t="s">
        <v>468</v>
      </c>
      <c r="F834" s="556">
        <v>3834.88</v>
      </c>
      <c r="G834" s="558" t="s">
        <v>2625</v>
      </c>
      <c r="H834" s="545" t="s">
        <v>468</v>
      </c>
      <c r="I834" s="526" t="s">
        <v>2626</v>
      </c>
      <c r="J834" s="549" t="s">
        <v>1240</v>
      </c>
      <c r="K834" s="549" t="s">
        <v>911</v>
      </c>
      <c r="L834" s="527" t="s">
        <v>920</v>
      </c>
      <c r="M834" s="655">
        <v>1562</v>
      </c>
      <c r="N834" s="544">
        <v>44599</v>
      </c>
      <c r="O834" s="544" t="s">
        <v>405</v>
      </c>
      <c r="P834" s="268">
        <f t="shared" si="52"/>
        <v>2</v>
      </c>
      <c r="Q834" s="268">
        <f t="shared" si="53"/>
        <v>1</v>
      </c>
      <c r="R834" s="643" t="str">
        <f t="shared" si="54"/>
        <v>Gastos_custeados_por_captação</v>
      </c>
      <c r="S834" s="605" t="s">
        <v>1081</v>
      </c>
      <c r="T834" s="605">
        <v>2781</v>
      </c>
      <c r="U834" s="623"/>
      <c r="V834" s="623"/>
      <c r="W834" s="623"/>
    </row>
    <row r="835" spans="1:23" ht="72" x14ac:dyDescent="0.2">
      <c r="A835" s="636">
        <f t="shared" si="55"/>
        <v>832</v>
      </c>
      <c r="B835" s="559">
        <v>44600</v>
      </c>
      <c r="C835" s="563">
        <v>44562</v>
      </c>
      <c r="D835" s="545" t="s">
        <v>468</v>
      </c>
      <c r="E835" s="545" t="s">
        <v>468</v>
      </c>
      <c r="F835" s="652">
        <v>3866.26</v>
      </c>
      <c r="G835" s="527" t="s">
        <v>728</v>
      </c>
      <c r="H835" s="545" t="s">
        <v>468</v>
      </c>
      <c r="I835" s="526" t="s">
        <v>2863</v>
      </c>
      <c r="J835" s="549" t="s">
        <v>1234</v>
      </c>
      <c r="K835" s="549" t="s">
        <v>911</v>
      </c>
      <c r="L835" s="527" t="s">
        <v>888</v>
      </c>
      <c r="M835" s="545" t="s">
        <v>2388</v>
      </c>
      <c r="N835" s="544">
        <v>44598</v>
      </c>
      <c r="O835" s="544" t="s">
        <v>401</v>
      </c>
      <c r="P835" s="268">
        <f t="shared" si="52"/>
        <v>2</v>
      </c>
      <c r="Q835" s="268">
        <f t="shared" si="53"/>
        <v>1</v>
      </c>
      <c r="R835" s="643" t="str">
        <f t="shared" si="54"/>
        <v>Gastos_custeados_por_captação</v>
      </c>
      <c r="S835" s="605" t="s">
        <v>1079</v>
      </c>
      <c r="T835" s="605">
        <v>2718</v>
      </c>
      <c r="U835" s="623"/>
      <c r="V835" s="623"/>
      <c r="W835" s="623"/>
    </row>
    <row r="836" spans="1:23" ht="72" x14ac:dyDescent="0.2">
      <c r="A836" s="636">
        <f t="shared" si="55"/>
        <v>833</v>
      </c>
      <c r="B836" s="559">
        <v>44600</v>
      </c>
      <c r="C836" s="563">
        <v>44562</v>
      </c>
      <c r="D836" s="545" t="s">
        <v>468</v>
      </c>
      <c r="E836" s="545" t="s">
        <v>468</v>
      </c>
      <c r="F836" s="597">
        <v>2939.7</v>
      </c>
      <c r="G836" s="527" t="s">
        <v>726</v>
      </c>
      <c r="H836" s="545" t="s">
        <v>468</v>
      </c>
      <c r="I836" s="526" t="s">
        <v>2923</v>
      </c>
      <c r="J836" s="549" t="s">
        <v>1232</v>
      </c>
      <c r="K836" s="549" t="s">
        <v>911</v>
      </c>
      <c r="L836" s="527" t="s">
        <v>32</v>
      </c>
      <c r="M836" s="545" t="s">
        <v>1918</v>
      </c>
      <c r="N836" s="544">
        <v>44598</v>
      </c>
      <c r="O836" s="544" t="s">
        <v>402</v>
      </c>
      <c r="P836" s="268">
        <f t="shared" si="52"/>
        <v>2</v>
      </c>
      <c r="Q836" s="268">
        <f t="shared" si="53"/>
        <v>1</v>
      </c>
      <c r="R836" s="643" t="str">
        <f t="shared" si="54"/>
        <v>Gastos_custeados_por_captação</v>
      </c>
      <c r="S836" s="605" t="s">
        <v>1081</v>
      </c>
      <c r="T836" s="605">
        <v>2727</v>
      </c>
      <c r="U836" s="623"/>
      <c r="V836" s="623"/>
      <c r="W836" s="623"/>
    </row>
    <row r="837" spans="1:23" ht="72" x14ac:dyDescent="0.2">
      <c r="A837" s="636">
        <f t="shared" si="55"/>
        <v>834</v>
      </c>
      <c r="B837" s="559">
        <v>44600</v>
      </c>
      <c r="C837" s="563">
        <v>44562</v>
      </c>
      <c r="D837" s="545" t="s">
        <v>468</v>
      </c>
      <c r="E837" s="545" t="s">
        <v>468</v>
      </c>
      <c r="F837" s="597">
        <v>5389.45</v>
      </c>
      <c r="G837" s="527" t="s">
        <v>2792</v>
      </c>
      <c r="H837" s="545" t="s">
        <v>468</v>
      </c>
      <c r="I837" s="526" t="s">
        <v>2924</v>
      </c>
      <c r="J837" s="549" t="s">
        <v>2791</v>
      </c>
      <c r="K837" s="549" t="s">
        <v>911</v>
      </c>
      <c r="L837" s="527" t="s">
        <v>888</v>
      </c>
      <c r="M837" s="545" t="s">
        <v>1416</v>
      </c>
      <c r="N837" s="544">
        <v>44596</v>
      </c>
      <c r="O837" s="544" t="s">
        <v>402</v>
      </c>
      <c r="P837" s="268">
        <f t="shared" si="52"/>
        <v>2</v>
      </c>
      <c r="Q837" s="268">
        <f t="shared" si="53"/>
        <v>1</v>
      </c>
      <c r="R837" s="643" t="str">
        <f t="shared" si="54"/>
        <v>Gastos_custeados_por_captação</v>
      </c>
      <c r="S837" s="605" t="s">
        <v>1081</v>
      </c>
      <c r="T837" s="605">
        <v>1511</v>
      </c>
      <c r="U837" s="623"/>
      <c r="V837" s="623"/>
      <c r="W837" s="623"/>
    </row>
    <row r="838" spans="1:23" ht="48" x14ac:dyDescent="0.2">
      <c r="A838" s="636">
        <f t="shared" si="55"/>
        <v>835</v>
      </c>
      <c r="B838" s="559">
        <v>44601</v>
      </c>
      <c r="C838" s="565">
        <v>44562</v>
      </c>
      <c r="D838" s="545" t="s">
        <v>271</v>
      </c>
      <c r="E838" s="545" t="s">
        <v>2</v>
      </c>
      <c r="F838" s="556">
        <v>-2643.58</v>
      </c>
      <c r="G838" s="558" t="s">
        <v>1814</v>
      </c>
      <c r="H838" s="545" t="s">
        <v>309</v>
      </c>
      <c r="I838" s="612" t="s">
        <v>876</v>
      </c>
      <c r="J838" s="545" t="s">
        <v>877</v>
      </c>
      <c r="K838" s="545" t="s">
        <v>878</v>
      </c>
      <c r="L838" s="545" t="s">
        <v>879</v>
      </c>
      <c r="M838" s="545" t="s">
        <v>310</v>
      </c>
      <c r="N838" s="544">
        <v>44601</v>
      </c>
      <c r="O838" s="544" t="s">
        <v>400</v>
      </c>
      <c r="P838" s="268">
        <f t="shared" si="52"/>
        <v>2</v>
      </c>
      <c r="Q838" s="268">
        <f t="shared" si="53"/>
        <v>1</v>
      </c>
      <c r="R838" s="643" t="str">
        <f t="shared" si="54"/>
        <v>Gastos_Gerais</v>
      </c>
      <c r="S838" s="605" t="s">
        <v>310</v>
      </c>
      <c r="T838" s="605" t="s">
        <v>310</v>
      </c>
      <c r="U838" s="623"/>
      <c r="V838" s="623"/>
      <c r="W838" s="623"/>
    </row>
    <row r="839" spans="1:23" ht="48" x14ac:dyDescent="0.2">
      <c r="A839" s="636">
        <f t="shared" si="55"/>
        <v>836</v>
      </c>
      <c r="B839" s="559">
        <v>44601</v>
      </c>
      <c r="C839" s="565">
        <v>44562</v>
      </c>
      <c r="D839" s="545" t="s">
        <v>271</v>
      </c>
      <c r="E839" s="545" t="s">
        <v>3</v>
      </c>
      <c r="F839" s="556">
        <v>-451.27</v>
      </c>
      <c r="G839" s="558" t="s">
        <v>2355</v>
      </c>
      <c r="H839" s="545" t="s">
        <v>309</v>
      </c>
      <c r="I839" s="612" t="s">
        <v>876</v>
      </c>
      <c r="J839" s="545" t="s">
        <v>877</v>
      </c>
      <c r="K839" s="545" t="s">
        <v>878</v>
      </c>
      <c r="L839" s="545" t="s">
        <v>879</v>
      </c>
      <c r="M839" s="545" t="s">
        <v>310</v>
      </c>
      <c r="N839" s="544">
        <v>44601</v>
      </c>
      <c r="O839" s="544" t="s">
        <v>400</v>
      </c>
      <c r="P839" s="268">
        <f t="shared" si="52"/>
        <v>2</v>
      </c>
      <c r="Q839" s="268">
        <f t="shared" si="53"/>
        <v>1</v>
      </c>
      <c r="R839" s="643" t="str">
        <f t="shared" si="54"/>
        <v>Gastos_Gerais</v>
      </c>
      <c r="S839" s="605" t="s">
        <v>310</v>
      </c>
      <c r="T839" s="605" t="s">
        <v>310</v>
      </c>
      <c r="U839" s="623"/>
      <c r="V839" s="623"/>
      <c r="W839" s="623"/>
    </row>
    <row r="840" spans="1:23" ht="36" x14ac:dyDescent="0.2">
      <c r="A840" s="636">
        <f t="shared" si="55"/>
        <v>837</v>
      </c>
      <c r="B840" s="559">
        <v>44601</v>
      </c>
      <c r="C840" s="555">
        <v>44593</v>
      </c>
      <c r="D840" s="545" t="s">
        <v>271</v>
      </c>
      <c r="E840" s="545" t="s">
        <v>71</v>
      </c>
      <c r="F840" s="556">
        <v>10.45</v>
      </c>
      <c r="G840" s="558" t="s">
        <v>1808</v>
      </c>
      <c r="H840" s="545" t="s">
        <v>766</v>
      </c>
      <c r="I840" s="526" t="s">
        <v>962</v>
      </c>
      <c r="J840" s="549" t="s">
        <v>963</v>
      </c>
      <c r="K840" s="549" t="s">
        <v>964</v>
      </c>
      <c r="L840" s="527" t="s">
        <v>879</v>
      </c>
      <c r="M840" s="655" t="s">
        <v>310</v>
      </c>
      <c r="N840" s="544">
        <v>44601</v>
      </c>
      <c r="O840" s="544" t="s">
        <v>400</v>
      </c>
      <c r="P840" s="268">
        <f t="shared" si="52"/>
        <v>2</v>
      </c>
      <c r="Q840" s="268">
        <f t="shared" si="53"/>
        <v>2</v>
      </c>
      <c r="R840" s="643" t="str">
        <f t="shared" si="54"/>
        <v>Gastos_Gerais</v>
      </c>
      <c r="S840" s="605" t="s">
        <v>310</v>
      </c>
      <c r="T840" s="605" t="s">
        <v>310</v>
      </c>
      <c r="U840" s="623"/>
      <c r="V840" s="623"/>
      <c r="W840" s="623"/>
    </row>
    <row r="841" spans="1:23" ht="36" x14ac:dyDescent="0.2">
      <c r="A841" s="636">
        <f t="shared" si="55"/>
        <v>838</v>
      </c>
      <c r="B841" s="559">
        <v>44601</v>
      </c>
      <c r="C841" s="555">
        <v>44593</v>
      </c>
      <c r="D841" s="545" t="s">
        <v>271</v>
      </c>
      <c r="E841" s="545" t="s">
        <v>71</v>
      </c>
      <c r="F841" s="556">
        <v>10.45</v>
      </c>
      <c r="G841" s="558" t="s">
        <v>1810</v>
      </c>
      <c r="H841" s="545" t="s">
        <v>763</v>
      </c>
      <c r="I841" s="526" t="s">
        <v>962</v>
      </c>
      <c r="J841" s="549" t="s">
        <v>963</v>
      </c>
      <c r="K841" s="549" t="s">
        <v>964</v>
      </c>
      <c r="L841" s="527" t="s">
        <v>879</v>
      </c>
      <c r="M841" s="655" t="s">
        <v>310</v>
      </c>
      <c r="N841" s="544">
        <v>44601</v>
      </c>
      <c r="O841" s="544" t="s">
        <v>400</v>
      </c>
      <c r="P841" s="268">
        <f t="shared" si="52"/>
        <v>2</v>
      </c>
      <c r="Q841" s="268">
        <f t="shared" si="53"/>
        <v>2</v>
      </c>
      <c r="R841" s="643" t="str">
        <f t="shared" si="54"/>
        <v>Gastos_Gerais</v>
      </c>
      <c r="S841" s="605" t="s">
        <v>310</v>
      </c>
      <c r="T841" s="605" t="s">
        <v>310</v>
      </c>
      <c r="U841" s="623"/>
      <c r="V841" s="623"/>
      <c r="W841" s="623"/>
    </row>
    <row r="842" spans="1:23" ht="36" x14ac:dyDescent="0.2">
      <c r="A842" s="636">
        <f t="shared" si="55"/>
        <v>839</v>
      </c>
      <c r="B842" s="559">
        <v>44601</v>
      </c>
      <c r="C842" s="555">
        <v>44593</v>
      </c>
      <c r="D842" s="545" t="s">
        <v>271</v>
      </c>
      <c r="E842" s="545" t="s">
        <v>71</v>
      </c>
      <c r="F842" s="556">
        <v>10.45</v>
      </c>
      <c r="G842" s="569" t="s">
        <v>2088</v>
      </c>
      <c r="H842" s="545" t="s">
        <v>309</v>
      </c>
      <c r="I842" s="526" t="s">
        <v>962</v>
      </c>
      <c r="J842" s="549" t="s">
        <v>963</v>
      </c>
      <c r="K842" s="549" t="s">
        <v>964</v>
      </c>
      <c r="L842" s="527" t="s">
        <v>879</v>
      </c>
      <c r="M842" s="655" t="s">
        <v>310</v>
      </c>
      <c r="N842" s="544">
        <v>44601</v>
      </c>
      <c r="O842" s="544" t="s">
        <v>400</v>
      </c>
      <c r="P842" s="268">
        <f t="shared" si="52"/>
        <v>2</v>
      </c>
      <c r="Q842" s="268">
        <f t="shared" si="53"/>
        <v>2</v>
      </c>
      <c r="R842" s="643" t="str">
        <f t="shared" si="54"/>
        <v>Gastos_Gerais</v>
      </c>
      <c r="S842" s="605" t="s">
        <v>310</v>
      </c>
      <c r="T842" s="605" t="s">
        <v>310</v>
      </c>
      <c r="U842" s="623"/>
      <c r="V842" s="623"/>
      <c r="W842" s="623"/>
    </row>
    <row r="843" spans="1:23" ht="36" x14ac:dyDescent="0.2">
      <c r="A843" s="636">
        <f t="shared" si="55"/>
        <v>840</v>
      </c>
      <c r="B843" s="559">
        <v>44601</v>
      </c>
      <c r="C843" s="563">
        <v>44562</v>
      </c>
      <c r="D843" s="545" t="s">
        <v>271</v>
      </c>
      <c r="E843" s="545" t="s">
        <v>453</v>
      </c>
      <c r="F843" s="556">
        <v>103.2</v>
      </c>
      <c r="G843" s="558" t="s">
        <v>754</v>
      </c>
      <c r="H843" s="545" t="s">
        <v>763</v>
      </c>
      <c r="I843" s="612" t="s">
        <v>1796</v>
      </c>
      <c r="J843" s="545" t="s">
        <v>1257</v>
      </c>
      <c r="K843" s="545" t="s">
        <v>887</v>
      </c>
      <c r="L843" s="545" t="s">
        <v>920</v>
      </c>
      <c r="M843" s="545">
        <v>1566</v>
      </c>
      <c r="N843" s="544">
        <v>44599</v>
      </c>
      <c r="O843" s="544" t="s">
        <v>400</v>
      </c>
      <c r="P843" s="268">
        <f t="shared" si="52"/>
        <v>2</v>
      </c>
      <c r="Q843" s="268">
        <f t="shared" si="53"/>
        <v>1</v>
      </c>
      <c r="R843" s="643" t="str">
        <f t="shared" si="54"/>
        <v>Gastos_Gerais</v>
      </c>
      <c r="S843" s="605" t="s">
        <v>1079</v>
      </c>
      <c r="T843" s="605">
        <v>2806</v>
      </c>
      <c r="U843" s="623"/>
      <c r="V843" s="623"/>
      <c r="W843" s="623"/>
    </row>
    <row r="844" spans="1:23" ht="36" x14ac:dyDescent="0.2">
      <c r="A844" s="636">
        <f t="shared" si="55"/>
        <v>841</v>
      </c>
      <c r="B844" s="559">
        <v>44601</v>
      </c>
      <c r="C844" s="563">
        <v>44562</v>
      </c>
      <c r="D844" s="545" t="s">
        <v>271</v>
      </c>
      <c r="E844" s="545" t="s">
        <v>453</v>
      </c>
      <c r="F844" s="556">
        <v>206.4</v>
      </c>
      <c r="G844" s="558" t="s">
        <v>755</v>
      </c>
      <c r="H844" s="545" t="s">
        <v>763</v>
      </c>
      <c r="I844" s="612" t="s">
        <v>1798</v>
      </c>
      <c r="J844" s="545" t="s">
        <v>1258</v>
      </c>
      <c r="K844" s="545" t="s">
        <v>887</v>
      </c>
      <c r="L844" s="545" t="s">
        <v>920</v>
      </c>
      <c r="M844" s="545">
        <v>1565</v>
      </c>
      <c r="N844" s="544">
        <v>44599</v>
      </c>
      <c r="O844" s="544" t="s">
        <v>400</v>
      </c>
      <c r="P844" s="268">
        <f t="shared" si="52"/>
        <v>2</v>
      </c>
      <c r="Q844" s="268">
        <f t="shared" si="53"/>
        <v>1</v>
      </c>
      <c r="R844" s="643" t="str">
        <f t="shared" si="54"/>
        <v>Gastos_Gerais</v>
      </c>
      <c r="S844" s="605" t="s">
        <v>1079</v>
      </c>
      <c r="T844" s="605">
        <v>2807</v>
      </c>
      <c r="U844" s="623"/>
      <c r="V844" s="623"/>
      <c r="W844" s="623"/>
    </row>
    <row r="845" spans="1:23" ht="36" x14ac:dyDescent="0.2">
      <c r="A845" s="636">
        <f t="shared" si="55"/>
        <v>842</v>
      </c>
      <c r="B845" s="559">
        <v>44601</v>
      </c>
      <c r="C845" s="563">
        <v>44562</v>
      </c>
      <c r="D845" s="545" t="s">
        <v>271</v>
      </c>
      <c r="E845" s="545" t="s">
        <v>453</v>
      </c>
      <c r="F845" s="556">
        <v>534</v>
      </c>
      <c r="G845" s="558" t="s">
        <v>756</v>
      </c>
      <c r="H845" s="545" t="s">
        <v>763</v>
      </c>
      <c r="I845" s="612" t="s">
        <v>1800</v>
      </c>
      <c r="J845" s="545" t="s">
        <v>1259</v>
      </c>
      <c r="K845" s="545" t="s">
        <v>887</v>
      </c>
      <c r="L845" s="545" t="s">
        <v>920</v>
      </c>
      <c r="M845" s="545">
        <v>1563</v>
      </c>
      <c r="N845" s="544">
        <v>44599</v>
      </c>
      <c r="O845" s="544" t="s">
        <v>400</v>
      </c>
      <c r="P845" s="268">
        <f t="shared" si="52"/>
        <v>2</v>
      </c>
      <c r="Q845" s="268">
        <f t="shared" si="53"/>
        <v>1</v>
      </c>
      <c r="R845" s="643" t="str">
        <f t="shared" si="54"/>
        <v>Gastos_Gerais</v>
      </c>
      <c r="S845" s="605" t="s">
        <v>1079</v>
      </c>
      <c r="T845" s="605">
        <v>2787</v>
      </c>
      <c r="U845" s="623"/>
      <c r="V845" s="623"/>
      <c r="W845" s="623"/>
    </row>
    <row r="846" spans="1:23" ht="60" x14ac:dyDescent="0.2">
      <c r="A846" s="636">
        <f t="shared" si="55"/>
        <v>843</v>
      </c>
      <c r="B846" s="559">
        <v>44601</v>
      </c>
      <c r="C846" s="563">
        <v>44562</v>
      </c>
      <c r="D846" s="545" t="s">
        <v>271</v>
      </c>
      <c r="E846" s="545" t="s">
        <v>453</v>
      </c>
      <c r="F846" s="556">
        <v>1998.6</v>
      </c>
      <c r="G846" s="558" t="s">
        <v>620</v>
      </c>
      <c r="H846" s="545" t="s">
        <v>766</v>
      </c>
      <c r="I846" s="612" t="s">
        <v>1373</v>
      </c>
      <c r="J846" s="545" t="s">
        <v>1150</v>
      </c>
      <c r="K846" s="545" t="s">
        <v>887</v>
      </c>
      <c r="L846" s="545" t="s">
        <v>920</v>
      </c>
      <c r="M846" s="545">
        <v>1568</v>
      </c>
      <c r="N846" s="544">
        <v>44599</v>
      </c>
      <c r="O846" s="544" t="s">
        <v>400</v>
      </c>
      <c r="P846" s="268">
        <f t="shared" si="52"/>
        <v>2</v>
      </c>
      <c r="Q846" s="268">
        <f t="shared" si="53"/>
        <v>1</v>
      </c>
      <c r="R846" s="643" t="str">
        <f t="shared" si="54"/>
        <v>Gastos_Gerais</v>
      </c>
      <c r="S846" s="605" t="s">
        <v>1081</v>
      </c>
      <c r="T846" s="605">
        <v>2550</v>
      </c>
      <c r="U846" s="623"/>
      <c r="V846" s="623"/>
      <c r="W846" s="623"/>
    </row>
    <row r="847" spans="1:23" ht="60" x14ac:dyDescent="0.2">
      <c r="A847" s="636">
        <f t="shared" si="55"/>
        <v>844</v>
      </c>
      <c r="B847" s="559">
        <v>44601</v>
      </c>
      <c r="C847" s="563">
        <v>44562</v>
      </c>
      <c r="D847" s="545" t="s">
        <v>271</v>
      </c>
      <c r="E847" s="545" t="s">
        <v>453</v>
      </c>
      <c r="F847" s="556">
        <v>537.6</v>
      </c>
      <c r="G847" s="558" t="s">
        <v>626</v>
      </c>
      <c r="H847" s="545" t="s">
        <v>766</v>
      </c>
      <c r="I847" s="612" t="s">
        <v>1326</v>
      </c>
      <c r="J847" s="545" t="s">
        <v>1152</v>
      </c>
      <c r="K847" s="545" t="s">
        <v>911</v>
      </c>
      <c r="L847" s="545" t="s">
        <v>920</v>
      </c>
      <c r="M847" s="545">
        <v>1567</v>
      </c>
      <c r="N847" s="544">
        <v>44599</v>
      </c>
      <c r="O847" s="544" t="s">
        <v>400</v>
      </c>
      <c r="P847" s="268">
        <f t="shared" si="52"/>
        <v>2</v>
      </c>
      <c r="Q847" s="268">
        <f t="shared" si="53"/>
        <v>1</v>
      </c>
      <c r="R847" s="643" t="str">
        <f t="shared" si="54"/>
        <v>Gastos_Gerais</v>
      </c>
      <c r="S847" s="605" t="s">
        <v>1079</v>
      </c>
      <c r="T847" s="605">
        <v>2551</v>
      </c>
      <c r="U847" s="623"/>
      <c r="V847" s="623"/>
      <c r="W847" s="623"/>
    </row>
    <row r="848" spans="1:23" ht="36" x14ac:dyDescent="0.2">
      <c r="A848" s="636">
        <f t="shared" si="55"/>
        <v>845</v>
      </c>
      <c r="B848" s="559">
        <v>44601</v>
      </c>
      <c r="C848" s="563">
        <v>44562</v>
      </c>
      <c r="D848" s="545" t="s">
        <v>271</v>
      </c>
      <c r="E848" s="545" t="s">
        <v>456</v>
      </c>
      <c r="F848" s="556">
        <v>206.4</v>
      </c>
      <c r="G848" s="558" t="s">
        <v>759</v>
      </c>
      <c r="H848" s="545" t="s">
        <v>763</v>
      </c>
      <c r="I848" s="612" t="s">
        <v>1809</v>
      </c>
      <c r="J848" s="545" t="s">
        <v>1263</v>
      </c>
      <c r="K848" s="545" t="s">
        <v>911</v>
      </c>
      <c r="L848" s="545" t="s">
        <v>920</v>
      </c>
      <c r="M848" s="545">
        <v>1564</v>
      </c>
      <c r="N848" s="544">
        <v>44599</v>
      </c>
      <c r="O848" s="544" t="s">
        <v>400</v>
      </c>
      <c r="P848" s="268">
        <f t="shared" si="52"/>
        <v>2</v>
      </c>
      <c r="Q848" s="268">
        <f t="shared" si="53"/>
        <v>1</v>
      </c>
      <c r="R848" s="643" t="str">
        <f t="shared" si="54"/>
        <v>Gastos_Gerais</v>
      </c>
      <c r="S848" s="605" t="s">
        <v>1079</v>
      </c>
      <c r="T848" s="605">
        <v>2805</v>
      </c>
      <c r="U848" s="623"/>
      <c r="V848" s="623"/>
      <c r="W848" s="623"/>
    </row>
    <row r="849" spans="1:23" ht="96" x14ac:dyDescent="0.2">
      <c r="A849" s="636">
        <f t="shared" si="55"/>
        <v>846</v>
      </c>
      <c r="B849" s="559">
        <v>44601</v>
      </c>
      <c r="C849" s="555">
        <v>44562</v>
      </c>
      <c r="D849" s="545" t="s">
        <v>271</v>
      </c>
      <c r="E849" s="545" t="s">
        <v>92</v>
      </c>
      <c r="F849" s="556">
        <v>250</v>
      </c>
      <c r="G849" s="558" t="s">
        <v>1813</v>
      </c>
      <c r="H849" s="545" t="s">
        <v>309</v>
      </c>
      <c r="I849" s="612" t="s">
        <v>1412</v>
      </c>
      <c r="J849" s="545" t="s">
        <v>1118</v>
      </c>
      <c r="K849" s="545" t="s">
        <v>911</v>
      </c>
      <c r="L849" s="545" t="s">
        <v>1413</v>
      </c>
      <c r="M849" s="545" t="s">
        <v>310</v>
      </c>
      <c r="N849" s="544">
        <v>44593</v>
      </c>
      <c r="O849" s="544" t="s">
        <v>400</v>
      </c>
      <c r="P849" s="268">
        <f t="shared" si="52"/>
        <v>2</v>
      </c>
      <c r="Q849" s="268">
        <f t="shared" si="53"/>
        <v>1</v>
      </c>
      <c r="R849" s="643" t="str">
        <f t="shared" si="54"/>
        <v>Gastos_Gerais</v>
      </c>
      <c r="S849" s="605" t="s">
        <v>1081</v>
      </c>
      <c r="T849" s="621">
        <v>2842</v>
      </c>
      <c r="U849" s="623"/>
      <c r="V849" s="623"/>
      <c r="W849" s="623"/>
    </row>
    <row r="850" spans="1:23" ht="24" x14ac:dyDescent="0.2">
      <c r="A850" s="636">
        <f t="shared" si="55"/>
        <v>847</v>
      </c>
      <c r="B850" s="559">
        <v>44601</v>
      </c>
      <c r="C850" s="565">
        <v>44562</v>
      </c>
      <c r="D850" s="545" t="s">
        <v>271</v>
      </c>
      <c r="E850" s="545" t="s">
        <v>2</v>
      </c>
      <c r="F850" s="556">
        <v>8128.76</v>
      </c>
      <c r="G850" s="569" t="s">
        <v>497</v>
      </c>
      <c r="H850" s="545" t="s">
        <v>309</v>
      </c>
      <c r="I850" s="613" t="s">
        <v>786</v>
      </c>
      <c r="J850" s="566" t="s">
        <v>1105</v>
      </c>
      <c r="K850" s="545" t="s">
        <v>893</v>
      </c>
      <c r="L850" s="545" t="s">
        <v>1413</v>
      </c>
      <c r="M850" s="545">
        <v>2</v>
      </c>
      <c r="N850" s="544">
        <v>44580</v>
      </c>
      <c r="O850" s="544" t="s">
        <v>400</v>
      </c>
      <c r="P850" s="268">
        <f t="shared" si="52"/>
        <v>2</v>
      </c>
      <c r="Q850" s="268">
        <f t="shared" si="53"/>
        <v>1</v>
      </c>
      <c r="R850" s="643" t="str">
        <f t="shared" si="54"/>
        <v>Gastos_Gerais</v>
      </c>
      <c r="S850" s="605" t="s">
        <v>310</v>
      </c>
      <c r="T850" s="605" t="s">
        <v>310</v>
      </c>
      <c r="U850" s="623"/>
      <c r="V850" s="623"/>
      <c r="W850" s="623"/>
    </row>
    <row r="851" spans="1:23" ht="24" x14ac:dyDescent="0.2">
      <c r="A851" s="636">
        <f t="shared" si="55"/>
        <v>848</v>
      </c>
      <c r="B851" s="559">
        <v>44601</v>
      </c>
      <c r="C851" s="565">
        <v>44562</v>
      </c>
      <c r="D851" s="545" t="s">
        <v>271</v>
      </c>
      <c r="E851" s="545" t="s">
        <v>3</v>
      </c>
      <c r="F851" s="556">
        <v>1708.71</v>
      </c>
      <c r="G851" s="569" t="s">
        <v>1822</v>
      </c>
      <c r="H851" s="545" t="s">
        <v>309</v>
      </c>
      <c r="I851" s="613" t="s">
        <v>786</v>
      </c>
      <c r="J851" s="566" t="s">
        <v>1105</v>
      </c>
      <c r="K851" s="545" t="s">
        <v>893</v>
      </c>
      <c r="L851" s="545" t="s">
        <v>1413</v>
      </c>
      <c r="M851" s="545">
        <v>2</v>
      </c>
      <c r="N851" s="544">
        <v>44580</v>
      </c>
      <c r="O851" s="544" t="s">
        <v>400</v>
      </c>
      <c r="P851" s="268">
        <f t="shared" si="52"/>
        <v>2</v>
      </c>
      <c r="Q851" s="268">
        <f t="shared" si="53"/>
        <v>1</v>
      </c>
      <c r="R851" s="643" t="str">
        <f t="shared" si="54"/>
        <v>Gastos_Gerais</v>
      </c>
      <c r="S851" s="605" t="s">
        <v>310</v>
      </c>
      <c r="T851" s="605" t="s">
        <v>310</v>
      </c>
      <c r="U851" s="623"/>
      <c r="V851" s="623"/>
      <c r="W851" s="623"/>
    </row>
    <row r="852" spans="1:23" ht="72" x14ac:dyDescent="0.2">
      <c r="A852" s="636">
        <f t="shared" si="55"/>
        <v>849</v>
      </c>
      <c r="B852" s="559">
        <v>44602</v>
      </c>
      <c r="C852" s="555">
        <v>44593</v>
      </c>
      <c r="D852" s="545" t="s">
        <v>468</v>
      </c>
      <c r="E852" s="545" t="s">
        <v>468</v>
      </c>
      <c r="F852" s="597">
        <v>153</v>
      </c>
      <c r="G852" s="558" t="s">
        <v>961</v>
      </c>
      <c r="H852" s="545" t="s">
        <v>468</v>
      </c>
      <c r="I852" s="526" t="s">
        <v>962</v>
      </c>
      <c r="J852" s="549" t="s">
        <v>963</v>
      </c>
      <c r="K852" s="549" t="s">
        <v>964</v>
      </c>
      <c r="L852" s="527" t="s">
        <v>879</v>
      </c>
      <c r="M852" s="655" t="s">
        <v>310</v>
      </c>
      <c r="N852" s="544">
        <v>44606</v>
      </c>
      <c r="O852" s="544" t="s">
        <v>402</v>
      </c>
      <c r="P852" s="268">
        <f t="shared" si="52"/>
        <v>2</v>
      </c>
      <c r="Q852" s="268">
        <f t="shared" si="53"/>
        <v>2</v>
      </c>
      <c r="R852" s="643" t="str">
        <f t="shared" si="54"/>
        <v>Gastos_custeados_por_captação</v>
      </c>
      <c r="S852" s="605" t="s">
        <v>310</v>
      </c>
      <c r="T852" s="605" t="s">
        <v>310</v>
      </c>
      <c r="U852" s="623"/>
      <c r="V852" s="623"/>
      <c r="W852" s="623"/>
    </row>
    <row r="853" spans="1:23" ht="60" x14ac:dyDescent="0.2">
      <c r="A853" s="636">
        <f t="shared" si="55"/>
        <v>850</v>
      </c>
      <c r="B853" s="559">
        <v>44602</v>
      </c>
      <c r="C853" s="563">
        <v>44562</v>
      </c>
      <c r="D853" s="545" t="s">
        <v>271</v>
      </c>
      <c r="E853" s="545" t="s">
        <v>187</v>
      </c>
      <c r="F853" s="567">
        <v>-184.87</v>
      </c>
      <c r="G853" s="558" t="s">
        <v>1830</v>
      </c>
      <c r="H853" s="545" t="s">
        <v>309</v>
      </c>
      <c r="I853" s="612" t="s">
        <v>876</v>
      </c>
      <c r="J853" s="545" t="s">
        <v>877</v>
      </c>
      <c r="K853" s="545" t="s">
        <v>878</v>
      </c>
      <c r="L853" s="545" t="s">
        <v>879</v>
      </c>
      <c r="M853" s="545" t="s">
        <v>310</v>
      </c>
      <c r="N853" s="588">
        <v>44602</v>
      </c>
      <c r="O853" s="544" t="s">
        <v>400</v>
      </c>
      <c r="P853" s="268">
        <f t="shared" si="52"/>
        <v>2</v>
      </c>
      <c r="Q853" s="268">
        <f t="shared" si="53"/>
        <v>1</v>
      </c>
      <c r="R853" s="643" t="str">
        <f t="shared" si="54"/>
        <v>Gastos_Gerais</v>
      </c>
      <c r="S853" s="605" t="s">
        <v>310</v>
      </c>
      <c r="T853" s="605" t="s">
        <v>310</v>
      </c>
      <c r="U853" s="623"/>
      <c r="V853" s="623"/>
      <c r="W853" s="623"/>
    </row>
    <row r="854" spans="1:23" ht="48" x14ac:dyDescent="0.2">
      <c r="A854" s="636">
        <f t="shared" si="55"/>
        <v>851</v>
      </c>
      <c r="B854" s="559">
        <v>44602</v>
      </c>
      <c r="C854" s="555">
        <v>44562</v>
      </c>
      <c r="D854" s="545" t="s">
        <v>271</v>
      </c>
      <c r="E854" s="545" t="s">
        <v>178</v>
      </c>
      <c r="F854" s="556">
        <v>-69.989999999999995</v>
      </c>
      <c r="G854" s="558" t="s">
        <v>2086</v>
      </c>
      <c r="H854" s="545" t="s">
        <v>309</v>
      </c>
      <c r="I854" s="612" t="s">
        <v>876</v>
      </c>
      <c r="J854" s="545" t="s">
        <v>877</v>
      </c>
      <c r="K854" s="545" t="s">
        <v>878</v>
      </c>
      <c r="L854" s="545" t="s">
        <v>879</v>
      </c>
      <c r="M854" s="545" t="s">
        <v>310</v>
      </c>
      <c r="N854" s="588">
        <v>44602</v>
      </c>
      <c r="O854" s="544" t="s">
        <v>400</v>
      </c>
      <c r="P854" s="268">
        <f t="shared" si="52"/>
        <v>2</v>
      </c>
      <c r="Q854" s="268">
        <f t="shared" si="53"/>
        <v>1</v>
      </c>
      <c r="R854" s="643" t="str">
        <f t="shared" si="54"/>
        <v>Gastos_Gerais</v>
      </c>
      <c r="S854" s="605" t="s">
        <v>310</v>
      </c>
      <c r="T854" s="605" t="s">
        <v>310</v>
      </c>
      <c r="U854" s="623"/>
      <c r="V854" s="623"/>
      <c r="W854" s="623"/>
    </row>
    <row r="855" spans="1:23" ht="36" x14ac:dyDescent="0.2">
      <c r="A855" s="636">
        <f t="shared" si="55"/>
        <v>852</v>
      </c>
      <c r="B855" s="559">
        <v>44602</v>
      </c>
      <c r="C855" s="555">
        <v>44593</v>
      </c>
      <c r="D855" s="545" t="s">
        <v>271</v>
      </c>
      <c r="E855" s="545" t="s">
        <v>71</v>
      </c>
      <c r="F855" s="556">
        <v>10.45</v>
      </c>
      <c r="G855" s="558" t="s">
        <v>1835</v>
      </c>
      <c r="H855" s="545" t="s">
        <v>766</v>
      </c>
      <c r="I855" s="526" t="s">
        <v>962</v>
      </c>
      <c r="J855" s="549" t="s">
        <v>963</v>
      </c>
      <c r="K855" s="549" t="s">
        <v>964</v>
      </c>
      <c r="L855" s="527" t="s">
        <v>879</v>
      </c>
      <c r="M855" s="655" t="s">
        <v>310</v>
      </c>
      <c r="N855" s="544">
        <v>44602</v>
      </c>
      <c r="O855" s="544" t="s">
        <v>400</v>
      </c>
      <c r="P855" s="268">
        <f t="shared" si="52"/>
        <v>2</v>
      </c>
      <c r="Q855" s="268">
        <f t="shared" si="53"/>
        <v>2</v>
      </c>
      <c r="R855" s="643" t="str">
        <f t="shared" si="54"/>
        <v>Gastos_Gerais</v>
      </c>
      <c r="S855" s="605" t="s">
        <v>310</v>
      </c>
      <c r="T855" s="605" t="s">
        <v>310</v>
      </c>
      <c r="U855" s="623"/>
      <c r="V855" s="623"/>
      <c r="W855" s="623"/>
    </row>
    <row r="856" spans="1:23" ht="36" x14ac:dyDescent="0.2">
      <c r="A856" s="636">
        <f t="shared" si="55"/>
        <v>853</v>
      </c>
      <c r="B856" s="559">
        <v>44602</v>
      </c>
      <c r="C856" s="555">
        <v>44593</v>
      </c>
      <c r="D856" s="545" t="s">
        <v>271</v>
      </c>
      <c r="E856" s="545" t="s">
        <v>71</v>
      </c>
      <c r="F856" s="556">
        <v>10.45</v>
      </c>
      <c r="G856" s="558" t="s">
        <v>1826</v>
      </c>
      <c r="H856" s="545" t="s">
        <v>762</v>
      </c>
      <c r="I856" s="526" t="s">
        <v>962</v>
      </c>
      <c r="J856" s="549" t="s">
        <v>963</v>
      </c>
      <c r="K856" s="549" t="s">
        <v>964</v>
      </c>
      <c r="L856" s="527" t="s">
        <v>879</v>
      </c>
      <c r="M856" s="655" t="s">
        <v>310</v>
      </c>
      <c r="N856" s="544">
        <v>44602</v>
      </c>
      <c r="O856" s="544" t="s">
        <v>400</v>
      </c>
      <c r="P856" s="268">
        <f t="shared" si="52"/>
        <v>2</v>
      </c>
      <c r="Q856" s="268">
        <f t="shared" si="53"/>
        <v>2</v>
      </c>
      <c r="R856" s="643" t="str">
        <f t="shared" si="54"/>
        <v>Gastos_Gerais</v>
      </c>
      <c r="S856" s="605" t="s">
        <v>310</v>
      </c>
      <c r="T856" s="605" t="s">
        <v>310</v>
      </c>
      <c r="U856" s="623"/>
      <c r="V856" s="623"/>
      <c r="W856" s="623"/>
    </row>
    <row r="857" spans="1:23" ht="36" x14ac:dyDescent="0.2">
      <c r="A857" s="636">
        <f t="shared" si="55"/>
        <v>854</v>
      </c>
      <c r="B857" s="559">
        <v>44602</v>
      </c>
      <c r="C857" s="555">
        <v>44593</v>
      </c>
      <c r="D857" s="545" t="s">
        <v>271</v>
      </c>
      <c r="E857" s="545" t="s">
        <v>71</v>
      </c>
      <c r="F857" s="556">
        <v>10.45</v>
      </c>
      <c r="G857" s="558" t="s">
        <v>1838</v>
      </c>
      <c r="H857" s="545" t="s">
        <v>766</v>
      </c>
      <c r="I857" s="526" t="s">
        <v>962</v>
      </c>
      <c r="J857" s="549" t="s">
        <v>963</v>
      </c>
      <c r="K857" s="549" t="s">
        <v>964</v>
      </c>
      <c r="L857" s="527" t="s">
        <v>879</v>
      </c>
      <c r="M857" s="655" t="s">
        <v>310</v>
      </c>
      <c r="N857" s="544">
        <v>44602</v>
      </c>
      <c r="O857" s="544" t="s">
        <v>400</v>
      </c>
      <c r="P857" s="268">
        <f t="shared" si="52"/>
        <v>2</v>
      </c>
      <c r="Q857" s="268">
        <f t="shared" si="53"/>
        <v>2</v>
      </c>
      <c r="R857" s="643" t="str">
        <f t="shared" si="54"/>
        <v>Gastos_Gerais</v>
      </c>
      <c r="S857" s="605" t="s">
        <v>310</v>
      </c>
      <c r="T857" s="605" t="s">
        <v>310</v>
      </c>
      <c r="U857" s="623"/>
      <c r="V857" s="623"/>
      <c r="W857" s="623"/>
    </row>
    <row r="858" spans="1:23" ht="36" x14ac:dyDescent="0.2">
      <c r="A858" s="636">
        <f t="shared" si="55"/>
        <v>855</v>
      </c>
      <c r="B858" s="559">
        <v>44602</v>
      </c>
      <c r="C858" s="555">
        <v>44593</v>
      </c>
      <c r="D858" s="545" t="s">
        <v>271</v>
      </c>
      <c r="E858" s="545" t="s">
        <v>71</v>
      </c>
      <c r="F858" s="556">
        <v>10.45</v>
      </c>
      <c r="G858" s="558" t="s">
        <v>1841</v>
      </c>
      <c r="H858" s="545" t="s">
        <v>770</v>
      </c>
      <c r="I858" s="526" t="s">
        <v>962</v>
      </c>
      <c r="J858" s="549" t="s">
        <v>963</v>
      </c>
      <c r="K858" s="549" t="s">
        <v>964</v>
      </c>
      <c r="L858" s="527" t="s">
        <v>879</v>
      </c>
      <c r="M858" s="655" t="s">
        <v>310</v>
      </c>
      <c r="N858" s="544">
        <v>44602</v>
      </c>
      <c r="O858" s="544" t="s">
        <v>400</v>
      </c>
      <c r="P858" s="268">
        <f t="shared" si="52"/>
        <v>2</v>
      </c>
      <c r="Q858" s="268">
        <f t="shared" si="53"/>
        <v>2</v>
      </c>
      <c r="R858" s="643" t="str">
        <f t="shared" si="54"/>
        <v>Gastos_Gerais</v>
      </c>
      <c r="S858" s="605" t="s">
        <v>310</v>
      </c>
      <c r="T858" s="605" t="s">
        <v>310</v>
      </c>
      <c r="U858" s="623"/>
      <c r="V858" s="623"/>
      <c r="W858" s="623"/>
    </row>
    <row r="859" spans="1:23" ht="36" x14ac:dyDescent="0.2">
      <c r="A859" s="636">
        <f t="shared" si="55"/>
        <v>856</v>
      </c>
      <c r="B859" s="559">
        <v>44602</v>
      </c>
      <c r="C859" s="555">
        <v>44593</v>
      </c>
      <c r="D859" s="545" t="s">
        <v>271</v>
      </c>
      <c r="E859" s="545" t="s">
        <v>71</v>
      </c>
      <c r="F859" s="556">
        <v>10.45</v>
      </c>
      <c r="G859" s="558" t="s">
        <v>1825</v>
      </c>
      <c r="H859" s="545" t="s">
        <v>772</v>
      </c>
      <c r="I859" s="526" t="s">
        <v>962</v>
      </c>
      <c r="J859" s="549" t="s">
        <v>963</v>
      </c>
      <c r="K859" s="549" t="s">
        <v>964</v>
      </c>
      <c r="L859" s="527" t="s">
        <v>879</v>
      </c>
      <c r="M859" s="655" t="s">
        <v>310</v>
      </c>
      <c r="N859" s="544">
        <v>44602</v>
      </c>
      <c r="O859" s="544" t="s">
        <v>400</v>
      </c>
      <c r="P859" s="268">
        <f t="shared" si="52"/>
        <v>2</v>
      </c>
      <c r="Q859" s="268">
        <f t="shared" si="53"/>
        <v>2</v>
      </c>
      <c r="R859" s="643" t="str">
        <f t="shared" si="54"/>
        <v>Gastos_Gerais</v>
      </c>
      <c r="S859" s="605" t="s">
        <v>310</v>
      </c>
      <c r="T859" s="605" t="s">
        <v>310</v>
      </c>
      <c r="U859" s="623"/>
      <c r="V859" s="623"/>
      <c r="W859" s="623"/>
    </row>
    <row r="860" spans="1:23" ht="120" x14ac:dyDescent="0.2">
      <c r="A860" s="636">
        <f t="shared" si="55"/>
        <v>857</v>
      </c>
      <c r="B860" s="559">
        <v>44602</v>
      </c>
      <c r="C860" s="604">
        <v>44562</v>
      </c>
      <c r="D860" s="545" t="s">
        <v>271</v>
      </c>
      <c r="E860" s="545" t="s">
        <v>456</v>
      </c>
      <c r="F860" s="567">
        <v>1500</v>
      </c>
      <c r="G860" s="558" t="s">
        <v>722</v>
      </c>
      <c r="H860" s="566" t="s">
        <v>766</v>
      </c>
      <c r="I860" s="612" t="s">
        <v>1498</v>
      </c>
      <c r="J860" s="545" t="s">
        <v>1229</v>
      </c>
      <c r="K860" s="545" t="s">
        <v>887</v>
      </c>
      <c r="L860" s="545" t="s">
        <v>32</v>
      </c>
      <c r="M860" s="545" t="s">
        <v>1731</v>
      </c>
      <c r="N860" s="544">
        <v>44601</v>
      </c>
      <c r="O860" s="544" t="s">
        <v>400</v>
      </c>
      <c r="P860" s="268">
        <f t="shared" si="52"/>
        <v>2</v>
      </c>
      <c r="Q860" s="268">
        <f t="shared" si="53"/>
        <v>1</v>
      </c>
      <c r="R860" s="643" t="str">
        <f t="shared" si="54"/>
        <v>Gastos_Gerais</v>
      </c>
      <c r="S860" s="605" t="s">
        <v>1081</v>
      </c>
      <c r="T860" s="605">
        <v>2771</v>
      </c>
      <c r="U860" s="623"/>
      <c r="V860" s="623"/>
      <c r="W860" s="623"/>
    </row>
    <row r="861" spans="1:23" ht="72" x14ac:dyDescent="0.2">
      <c r="A861" s="636">
        <f t="shared" si="55"/>
        <v>858</v>
      </c>
      <c r="B861" s="559">
        <v>44602</v>
      </c>
      <c r="C861" s="563">
        <v>44562</v>
      </c>
      <c r="D861" s="545" t="s">
        <v>271</v>
      </c>
      <c r="E861" s="545" t="s">
        <v>453</v>
      </c>
      <c r="F861" s="556">
        <v>1411.2</v>
      </c>
      <c r="G861" s="558" t="s">
        <v>752</v>
      </c>
      <c r="H861" s="545" t="s">
        <v>766</v>
      </c>
      <c r="I861" s="612" t="s">
        <v>1834</v>
      </c>
      <c r="J861" s="545" t="s">
        <v>1255</v>
      </c>
      <c r="K861" s="545" t="s">
        <v>911</v>
      </c>
      <c r="L861" s="545" t="s">
        <v>920</v>
      </c>
      <c r="M861" s="545">
        <v>1571</v>
      </c>
      <c r="N861" s="544">
        <v>44601</v>
      </c>
      <c r="O861" s="544" t="s">
        <v>400</v>
      </c>
      <c r="P861" s="268">
        <f t="shared" si="52"/>
        <v>2</v>
      </c>
      <c r="Q861" s="268">
        <f t="shared" si="53"/>
        <v>1</v>
      </c>
      <c r="R861" s="643" t="str">
        <f t="shared" si="54"/>
        <v>Gastos_Gerais</v>
      </c>
      <c r="S861" s="605" t="s">
        <v>1081</v>
      </c>
      <c r="T861" s="605">
        <v>2816</v>
      </c>
      <c r="U861" s="623"/>
      <c r="V861" s="623"/>
      <c r="W861" s="623"/>
    </row>
    <row r="862" spans="1:23" ht="60" x14ac:dyDescent="0.2">
      <c r="A862" s="636">
        <f t="shared" si="55"/>
        <v>859</v>
      </c>
      <c r="B862" s="559">
        <v>44602</v>
      </c>
      <c r="C862" s="563">
        <v>44501</v>
      </c>
      <c r="D862" s="545" t="s">
        <v>271</v>
      </c>
      <c r="E862" s="545" t="s">
        <v>454</v>
      </c>
      <c r="F862" s="556">
        <v>965</v>
      </c>
      <c r="G862" s="558" t="s">
        <v>613</v>
      </c>
      <c r="H862" s="545" t="s">
        <v>766</v>
      </c>
      <c r="I862" s="612" t="s">
        <v>1415</v>
      </c>
      <c r="J862" s="545" t="s">
        <v>1146</v>
      </c>
      <c r="K862" s="545" t="s">
        <v>911</v>
      </c>
      <c r="L862" s="545" t="s">
        <v>32</v>
      </c>
      <c r="M862" s="545" t="s">
        <v>1839</v>
      </c>
      <c r="N862" s="544">
        <v>44601</v>
      </c>
      <c r="O862" s="544" t="s">
        <v>400</v>
      </c>
      <c r="P862" s="268">
        <f t="shared" si="52"/>
        <v>2</v>
      </c>
      <c r="Q862" s="268">
        <f t="shared" si="53"/>
        <v>-1</v>
      </c>
      <c r="R862" s="643" t="str">
        <f t="shared" si="54"/>
        <v>Gastos_Gerais</v>
      </c>
      <c r="S862" s="605" t="s">
        <v>1081</v>
      </c>
      <c r="T862" s="605">
        <v>2534</v>
      </c>
      <c r="U862" s="623"/>
      <c r="V862" s="623"/>
      <c r="W862" s="623"/>
    </row>
    <row r="863" spans="1:23" ht="108" x14ac:dyDescent="0.2">
      <c r="A863" s="636">
        <f t="shared" si="55"/>
        <v>860</v>
      </c>
      <c r="B863" s="559">
        <v>44602</v>
      </c>
      <c r="C863" s="555">
        <v>44562</v>
      </c>
      <c r="D863" s="545" t="s">
        <v>271</v>
      </c>
      <c r="E863" s="545" t="s">
        <v>90</v>
      </c>
      <c r="F863" s="556">
        <v>1000</v>
      </c>
      <c r="G863" s="558" t="s">
        <v>686</v>
      </c>
      <c r="H863" s="545" t="s">
        <v>772</v>
      </c>
      <c r="I863" s="612" t="s">
        <v>1824</v>
      </c>
      <c r="J863" s="545" t="s">
        <v>1099</v>
      </c>
      <c r="K863" s="545" t="s">
        <v>911</v>
      </c>
      <c r="L863" s="545" t="s">
        <v>888</v>
      </c>
      <c r="M863" s="545" t="s">
        <v>1416</v>
      </c>
      <c r="N863" s="544">
        <v>44601</v>
      </c>
      <c r="O863" s="544" t="s">
        <v>400</v>
      </c>
      <c r="P863" s="268">
        <f t="shared" si="52"/>
        <v>2</v>
      </c>
      <c r="Q863" s="268">
        <f t="shared" si="53"/>
        <v>1</v>
      </c>
      <c r="R863" s="643" t="str">
        <f t="shared" si="54"/>
        <v>Gastos_Gerais</v>
      </c>
      <c r="S863" s="605" t="s">
        <v>1081</v>
      </c>
      <c r="T863" s="605">
        <v>2713</v>
      </c>
      <c r="U863" s="623"/>
      <c r="V863" s="623"/>
      <c r="W863" s="623"/>
    </row>
    <row r="864" spans="1:23" ht="72" x14ac:dyDescent="0.2">
      <c r="A864" s="636">
        <f t="shared" si="55"/>
        <v>861</v>
      </c>
      <c r="B864" s="559">
        <v>44602</v>
      </c>
      <c r="C864" s="563">
        <v>44562</v>
      </c>
      <c r="D864" s="545" t="s">
        <v>468</v>
      </c>
      <c r="E864" s="545" t="s">
        <v>468</v>
      </c>
      <c r="F864" s="597">
        <v>2693.07</v>
      </c>
      <c r="G864" s="558" t="s">
        <v>719</v>
      </c>
      <c r="H864" s="545" t="s">
        <v>468</v>
      </c>
      <c r="I864" s="526" t="s">
        <v>1944</v>
      </c>
      <c r="J864" s="549" t="s">
        <v>1108</v>
      </c>
      <c r="K864" s="549" t="s">
        <v>911</v>
      </c>
      <c r="L864" s="527" t="s">
        <v>888</v>
      </c>
      <c r="M864" s="661" t="s">
        <v>1918</v>
      </c>
      <c r="N864" s="544">
        <v>44601</v>
      </c>
      <c r="O864" s="544" t="s">
        <v>402</v>
      </c>
      <c r="P864" s="268">
        <f t="shared" si="52"/>
        <v>2</v>
      </c>
      <c r="Q864" s="268">
        <f t="shared" si="53"/>
        <v>1</v>
      </c>
      <c r="R864" s="643" t="str">
        <f t="shared" si="54"/>
        <v>Gastos_custeados_por_captação</v>
      </c>
      <c r="S864" s="605" t="s">
        <v>1081</v>
      </c>
      <c r="T864" s="605">
        <v>2730</v>
      </c>
      <c r="U864" s="623"/>
      <c r="V864" s="623"/>
      <c r="W864" s="623"/>
    </row>
    <row r="865" spans="1:23" ht="72" x14ac:dyDescent="0.2">
      <c r="A865" s="636">
        <f t="shared" si="55"/>
        <v>862</v>
      </c>
      <c r="B865" s="559">
        <v>44602</v>
      </c>
      <c r="C865" s="563">
        <v>44593</v>
      </c>
      <c r="D865" s="545" t="s">
        <v>271</v>
      </c>
      <c r="E865" s="545" t="s">
        <v>90</v>
      </c>
      <c r="F865" s="556">
        <v>3920</v>
      </c>
      <c r="G865" s="558" t="s">
        <v>712</v>
      </c>
      <c r="H865" s="545" t="s">
        <v>762</v>
      </c>
      <c r="I865" s="612" t="s">
        <v>946</v>
      </c>
      <c r="J865" s="545" t="s">
        <v>947</v>
      </c>
      <c r="K865" s="545" t="s">
        <v>911</v>
      </c>
      <c r="L865" s="545" t="s">
        <v>32</v>
      </c>
      <c r="M865" s="545" t="s">
        <v>1823</v>
      </c>
      <c r="N865" s="544">
        <v>44600</v>
      </c>
      <c r="O865" s="544" t="s">
        <v>400</v>
      </c>
      <c r="P865" s="268">
        <f t="shared" si="52"/>
        <v>2</v>
      </c>
      <c r="Q865" s="268">
        <f t="shared" si="53"/>
        <v>2</v>
      </c>
      <c r="R865" s="643" t="str">
        <f t="shared" si="54"/>
        <v>Gastos_Gerais</v>
      </c>
      <c r="S865" s="605" t="s">
        <v>1081</v>
      </c>
      <c r="T865" s="605">
        <v>2710</v>
      </c>
      <c r="U865" s="623"/>
      <c r="V865" s="623"/>
      <c r="W865" s="623"/>
    </row>
    <row r="866" spans="1:23" ht="96" x14ac:dyDescent="0.2">
      <c r="A866" s="636">
        <f t="shared" si="55"/>
        <v>863</v>
      </c>
      <c r="B866" s="559">
        <v>44602</v>
      </c>
      <c r="C866" s="563">
        <v>44562</v>
      </c>
      <c r="D866" s="545" t="s">
        <v>271</v>
      </c>
      <c r="E866" s="545" t="s">
        <v>187</v>
      </c>
      <c r="F866" s="556">
        <v>700</v>
      </c>
      <c r="G866" s="558" t="s">
        <v>653</v>
      </c>
      <c r="H866" s="545" t="s">
        <v>309</v>
      </c>
      <c r="I866" s="612" t="s">
        <v>1829</v>
      </c>
      <c r="J866" s="545" t="s">
        <v>1163</v>
      </c>
      <c r="K866" s="545" t="s">
        <v>893</v>
      </c>
      <c r="L866" s="545" t="s">
        <v>32</v>
      </c>
      <c r="M866" s="545" t="s">
        <v>1828</v>
      </c>
      <c r="N866" s="544">
        <v>44594</v>
      </c>
      <c r="O866" s="544" t="s">
        <v>400</v>
      </c>
      <c r="P866" s="268">
        <f t="shared" si="52"/>
        <v>2</v>
      </c>
      <c r="Q866" s="268">
        <f t="shared" si="53"/>
        <v>1</v>
      </c>
      <c r="R866" s="643" t="str">
        <f t="shared" si="54"/>
        <v>Gastos_Gerais</v>
      </c>
      <c r="S866" s="605" t="s">
        <v>1081</v>
      </c>
      <c r="T866" s="605">
        <v>2666</v>
      </c>
      <c r="U866" s="623"/>
      <c r="V866" s="623"/>
      <c r="W866" s="623"/>
    </row>
    <row r="867" spans="1:23" ht="84" x14ac:dyDescent="0.2">
      <c r="A867" s="636">
        <f t="shared" si="55"/>
        <v>864</v>
      </c>
      <c r="B867" s="559">
        <v>44602</v>
      </c>
      <c r="C867" s="555">
        <v>44562</v>
      </c>
      <c r="D867" s="545" t="s">
        <v>271</v>
      </c>
      <c r="E867" s="545" t="s">
        <v>88</v>
      </c>
      <c r="F867" s="556">
        <v>97.51</v>
      </c>
      <c r="G867" s="558" t="s">
        <v>729</v>
      </c>
      <c r="H867" s="545" t="s">
        <v>770</v>
      </c>
      <c r="I867" s="612" t="s">
        <v>1843</v>
      </c>
      <c r="J867" s="545" t="s">
        <v>1235</v>
      </c>
      <c r="K867" s="545" t="s">
        <v>911</v>
      </c>
      <c r="L867" s="545" t="s">
        <v>32</v>
      </c>
      <c r="M867" s="545" t="s">
        <v>1842</v>
      </c>
      <c r="N867" s="544">
        <v>44594</v>
      </c>
      <c r="O867" s="544" t="s">
        <v>400</v>
      </c>
      <c r="P867" s="268">
        <f t="shared" si="52"/>
        <v>2</v>
      </c>
      <c r="Q867" s="268">
        <f t="shared" si="53"/>
        <v>1</v>
      </c>
      <c r="R867" s="643" t="str">
        <f t="shared" si="54"/>
        <v>Gastos_Gerais</v>
      </c>
      <c r="S867" s="605" t="s">
        <v>1079</v>
      </c>
      <c r="T867" s="605">
        <v>2795</v>
      </c>
      <c r="U867" s="623"/>
      <c r="V867" s="623"/>
      <c r="W867" s="623"/>
    </row>
    <row r="868" spans="1:23" s="374" customFormat="1" ht="60" x14ac:dyDescent="0.2">
      <c r="A868" s="636">
        <f t="shared" si="55"/>
        <v>865</v>
      </c>
      <c r="B868" s="559">
        <v>44602</v>
      </c>
      <c r="C868" s="563">
        <v>44562</v>
      </c>
      <c r="D868" s="545" t="s">
        <v>271</v>
      </c>
      <c r="E868" s="545" t="s">
        <v>183</v>
      </c>
      <c r="F868" s="556">
        <v>140.24</v>
      </c>
      <c r="G868" s="558" t="s">
        <v>556</v>
      </c>
      <c r="H868" s="545" t="s">
        <v>767</v>
      </c>
      <c r="I868" s="612" t="s">
        <v>1833</v>
      </c>
      <c r="J868" s="545" t="s">
        <v>1832</v>
      </c>
      <c r="K868" s="545" t="s">
        <v>1513</v>
      </c>
      <c r="L868" s="545" t="s">
        <v>32</v>
      </c>
      <c r="M868" s="545">
        <v>3858343</v>
      </c>
      <c r="N868" s="544">
        <v>44583</v>
      </c>
      <c r="O868" s="544" t="s">
        <v>400</v>
      </c>
      <c r="P868" s="268">
        <f t="shared" si="52"/>
        <v>2</v>
      </c>
      <c r="Q868" s="268">
        <f t="shared" si="53"/>
        <v>1</v>
      </c>
      <c r="R868" s="643" t="str">
        <f t="shared" si="54"/>
        <v>Gastos_Gerais</v>
      </c>
      <c r="S868" s="605" t="s">
        <v>1081</v>
      </c>
      <c r="T868" s="605">
        <v>1997</v>
      </c>
      <c r="U868" s="623"/>
      <c r="V868" s="623"/>
      <c r="W868" s="623"/>
    </row>
    <row r="869" spans="1:23" s="374" customFormat="1" ht="84" x14ac:dyDescent="0.2">
      <c r="A869" s="636">
        <f t="shared" si="55"/>
        <v>866</v>
      </c>
      <c r="B869" s="559">
        <v>44602</v>
      </c>
      <c r="C869" s="563">
        <v>44562</v>
      </c>
      <c r="D869" s="545" t="s">
        <v>271</v>
      </c>
      <c r="E869" s="545" t="s">
        <v>141</v>
      </c>
      <c r="F869" s="556">
        <v>584.1</v>
      </c>
      <c r="G869" s="558" t="s">
        <v>721</v>
      </c>
      <c r="H869" s="545" t="s">
        <v>767</v>
      </c>
      <c r="I869" s="612" t="s">
        <v>1410</v>
      </c>
      <c r="J869" s="545" t="s">
        <v>1158</v>
      </c>
      <c r="K869" s="545" t="s">
        <v>893</v>
      </c>
      <c r="L869" s="545" t="s">
        <v>32</v>
      </c>
      <c r="M869" s="545">
        <v>65498</v>
      </c>
      <c r="N869" s="544">
        <v>44572</v>
      </c>
      <c r="O869" s="544" t="s">
        <v>400</v>
      </c>
      <c r="P869" s="268">
        <f t="shared" si="52"/>
        <v>2</v>
      </c>
      <c r="Q869" s="268">
        <f t="shared" si="53"/>
        <v>1</v>
      </c>
      <c r="R869" s="643" t="str">
        <f t="shared" si="54"/>
        <v>Gastos_Gerais</v>
      </c>
      <c r="S869" s="605" t="s">
        <v>1080</v>
      </c>
      <c r="T869" s="605">
        <v>2769</v>
      </c>
      <c r="U869" s="623"/>
      <c r="V869" s="623"/>
      <c r="W869" s="623"/>
    </row>
    <row r="870" spans="1:23" s="374" customFormat="1" ht="84" x14ac:dyDescent="0.2">
      <c r="A870" s="636">
        <f t="shared" si="55"/>
        <v>867</v>
      </c>
      <c r="B870" s="559">
        <v>44602</v>
      </c>
      <c r="C870" s="555">
        <v>44562</v>
      </c>
      <c r="D870" s="545" t="s">
        <v>271</v>
      </c>
      <c r="E870" s="545" t="s">
        <v>178</v>
      </c>
      <c r="F870" s="556">
        <v>255.46</v>
      </c>
      <c r="G870" s="558" t="s">
        <v>482</v>
      </c>
      <c r="H870" s="545" t="s">
        <v>309</v>
      </c>
      <c r="I870" s="612" t="s">
        <v>1382</v>
      </c>
      <c r="J870" s="545" t="s">
        <v>1101</v>
      </c>
      <c r="K870" s="545" t="s">
        <v>893</v>
      </c>
      <c r="L870" s="545" t="s">
        <v>32</v>
      </c>
      <c r="M870" s="545" t="s">
        <v>1831</v>
      </c>
      <c r="N870" s="544">
        <v>44569</v>
      </c>
      <c r="O870" s="544" t="s">
        <v>400</v>
      </c>
      <c r="P870" s="268">
        <f t="shared" si="52"/>
        <v>2</v>
      </c>
      <c r="Q870" s="268">
        <f t="shared" si="53"/>
        <v>1</v>
      </c>
      <c r="R870" s="643" t="str">
        <f t="shared" si="54"/>
        <v>Gastos_Gerais</v>
      </c>
      <c r="S870" s="605" t="s">
        <v>1081</v>
      </c>
      <c r="T870" s="621">
        <v>1133</v>
      </c>
      <c r="U870" s="623"/>
      <c r="V870" s="623"/>
      <c r="W870" s="623"/>
    </row>
    <row r="871" spans="1:23" ht="48" x14ac:dyDescent="0.2">
      <c r="A871" s="636">
        <f t="shared" si="55"/>
        <v>868</v>
      </c>
      <c r="B871" s="559">
        <v>44603</v>
      </c>
      <c r="C871" s="604">
        <v>44562</v>
      </c>
      <c r="D871" s="545" t="s">
        <v>271</v>
      </c>
      <c r="E871" s="545" t="s">
        <v>456</v>
      </c>
      <c r="F871" s="556">
        <v>-1500</v>
      </c>
      <c r="G871" s="558" t="s">
        <v>1860</v>
      </c>
      <c r="H871" s="566" t="s">
        <v>766</v>
      </c>
      <c r="I871" s="612" t="s">
        <v>876</v>
      </c>
      <c r="J871" s="545" t="s">
        <v>877</v>
      </c>
      <c r="K871" s="545" t="s">
        <v>878</v>
      </c>
      <c r="L871" s="545" t="s">
        <v>879</v>
      </c>
      <c r="M871" s="545" t="s">
        <v>310</v>
      </c>
      <c r="N871" s="544">
        <v>44603</v>
      </c>
      <c r="O871" s="544" t="s">
        <v>400</v>
      </c>
      <c r="P871" s="268">
        <f t="shared" si="52"/>
        <v>2</v>
      </c>
      <c r="Q871" s="268">
        <f t="shared" si="53"/>
        <v>1</v>
      </c>
      <c r="R871" s="643" t="str">
        <f t="shared" si="54"/>
        <v>Gastos_Gerais</v>
      </c>
      <c r="S871" s="605" t="s">
        <v>310</v>
      </c>
      <c r="T871" s="605" t="s">
        <v>310</v>
      </c>
      <c r="U871" s="623"/>
      <c r="V871" s="623"/>
      <c r="W871" s="623"/>
    </row>
    <row r="872" spans="1:23" ht="36" x14ac:dyDescent="0.2">
      <c r="A872" s="636">
        <f t="shared" si="55"/>
        <v>869</v>
      </c>
      <c r="B872" s="559">
        <v>44603</v>
      </c>
      <c r="C872" s="555">
        <v>44593</v>
      </c>
      <c r="D872" s="545" t="s">
        <v>271</v>
      </c>
      <c r="E872" s="545" t="s">
        <v>71</v>
      </c>
      <c r="F872" s="556">
        <v>10.45</v>
      </c>
      <c r="G872" s="558" t="s">
        <v>1861</v>
      </c>
      <c r="H872" s="545" t="s">
        <v>764</v>
      </c>
      <c r="I872" s="526" t="s">
        <v>962</v>
      </c>
      <c r="J872" s="549" t="s">
        <v>963</v>
      </c>
      <c r="K872" s="549" t="s">
        <v>964</v>
      </c>
      <c r="L872" s="527" t="s">
        <v>879</v>
      </c>
      <c r="M872" s="655" t="s">
        <v>310</v>
      </c>
      <c r="N872" s="544">
        <v>44603</v>
      </c>
      <c r="O872" s="544" t="s">
        <v>400</v>
      </c>
      <c r="P872" s="268">
        <f t="shared" si="52"/>
        <v>2</v>
      </c>
      <c r="Q872" s="268">
        <f t="shared" si="53"/>
        <v>2</v>
      </c>
      <c r="R872" s="643" t="str">
        <f t="shared" si="54"/>
        <v>Gastos_Gerais</v>
      </c>
      <c r="S872" s="605" t="s">
        <v>310</v>
      </c>
      <c r="T872" s="605" t="s">
        <v>310</v>
      </c>
      <c r="U872" s="623"/>
      <c r="V872" s="623"/>
      <c r="W872" s="623"/>
    </row>
    <row r="873" spans="1:23" ht="36" x14ac:dyDescent="0.2">
      <c r="A873" s="636">
        <f t="shared" si="55"/>
        <v>870</v>
      </c>
      <c r="B873" s="559">
        <v>44603</v>
      </c>
      <c r="C873" s="555">
        <v>44593</v>
      </c>
      <c r="D873" s="545" t="s">
        <v>271</v>
      </c>
      <c r="E873" s="545" t="s">
        <v>71</v>
      </c>
      <c r="F873" s="556">
        <v>10.45</v>
      </c>
      <c r="G873" s="558" t="s">
        <v>1861</v>
      </c>
      <c r="H873" s="545" t="s">
        <v>764</v>
      </c>
      <c r="I873" s="526" t="s">
        <v>962</v>
      </c>
      <c r="J873" s="549" t="s">
        <v>963</v>
      </c>
      <c r="K873" s="549" t="s">
        <v>964</v>
      </c>
      <c r="L873" s="527" t="s">
        <v>879</v>
      </c>
      <c r="M873" s="655" t="s">
        <v>310</v>
      </c>
      <c r="N873" s="544">
        <v>44603</v>
      </c>
      <c r="O873" s="544" t="s">
        <v>400</v>
      </c>
      <c r="P873" s="268">
        <f t="shared" si="52"/>
        <v>2</v>
      </c>
      <c r="Q873" s="268">
        <f t="shared" si="53"/>
        <v>2</v>
      </c>
      <c r="R873" s="643" t="str">
        <f t="shared" si="54"/>
        <v>Gastos_Gerais</v>
      </c>
      <c r="S873" s="605" t="s">
        <v>310</v>
      </c>
      <c r="T873" s="605" t="s">
        <v>310</v>
      </c>
      <c r="U873" s="623"/>
      <c r="V873" s="623"/>
      <c r="W873" s="623"/>
    </row>
    <row r="874" spans="1:23" ht="36" x14ac:dyDescent="0.2">
      <c r="A874" s="636">
        <f t="shared" si="55"/>
        <v>871</v>
      </c>
      <c r="B874" s="559">
        <v>44603</v>
      </c>
      <c r="C874" s="555">
        <v>44593</v>
      </c>
      <c r="D874" s="545" t="s">
        <v>271</v>
      </c>
      <c r="E874" s="545" t="s">
        <v>71</v>
      </c>
      <c r="F874" s="556">
        <v>10.45</v>
      </c>
      <c r="G874" s="558" t="s">
        <v>1862</v>
      </c>
      <c r="H874" s="545" t="s">
        <v>763</v>
      </c>
      <c r="I874" s="526" t="s">
        <v>962</v>
      </c>
      <c r="J874" s="549" t="s">
        <v>963</v>
      </c>
      <c r="K874" s="549" t="s">
        <v>964</v>
      </c>
      <c r="L874" s="527" t="s">
        <v>879</v>
      </c>
      <c r="M874" s="655" t="s">
        <v>310</v>
      </c>
      <c r="N874" s="544">
        <v>44603</v>
      </c>
      <c r="O874" s="544" t="s">
        <v>400</v>
      </c>
      <c r="P874" s="268">
        <f t="shared" si="52"/>
        <v>2</v>
      </c>
      <c r="Q874" s="268">
        <f t="shared" si="53"/>
        <v>2</v>
      </c>
      <c r="R874" s="643" t="str">
        <f t="shared" si="54"/>
        <v>Gastos_Gerais</v>
      </c>
      <c r="S874" s="605" t="s">
        <v>310</v>
      </c>
      <c r="T874" s="605" t="s">
        <v>310</v>
      </c>
      <c r="U874" s="623"/>
      <c r="V874" s="623"/>
      <c r="W874" s="623"/>
    </row>
    <row r="875" spans="1:23" ht="36" x14ac:dyDescent="0.2">
      <c r="A875" s="636">
        <f t="shared" si="55"/>
        <v>872</v>
      </c>
      <c r="B875" s="559">
        <v>44603</v>
      </c>
      <c r="C875" s="555">
        <v>44593</v>
      </c>
      <c r="D875" s="545" t="s">
        <v>271</v>
      </c>
      <c r="E875" s="545" t="s">
        <v>71</v>
      </c>
      <c r="F875" s="556">
        <v>10.45</v>
      </c>
      <c r="G875" s="558" t="s">
        <v>1863</v>
      </c>
      <c r="H875" s="545" t="s">
        <v>772</v>
      </c>
      <c r="I875" s="526" t="s">
        <v>962</v>
      </c>
      <c r="J875" s="549" t="s">
        <v>963</v>
      </c>
      <c r="K875" s="549" t="s">
        <v>964</v>
      </c>
      <c r="L875" s="527" t="s">
        <v>879</v>
      </c>
      <c r="M875" s="655" t="s">
        <v>310</v>
      </c>
      <c r="N875" s="544">
        <v>44603</v>
      </c>
      <c r="O875" s="544" t="s">
        <v>400</v>
      </c>
      <c r="P875" s="268">
        <f t="shared" si="52"/>
        <v>2</v>
      </c>
      <c r="Q875" s="268">
        <f t="shared" si="53"/>
        <v>2</v>
      </c>
      <c r="R875" s="643" t="str">
        <f t="shared" si="54"/>
        <v>Gastos_Gerais</v>
      </c>
      <c r="S875" s="605" t="s">
        <v>310</v>
      </c>
      <c r="T875" s="605" t="s">
        <v>310</v>
      </c>
      <c r="U875" s="623"/>
      <c r="V875" s="623"/>
      <c r="W875" s="623"/>
    </row>
    <row r="876" spans="1:23" ht="36" x14ac:dyDescent="0.2">
      <c r="A876" s="636">
        <f t="shared" si="55"/>
        <v>873</v>
      </c>
      <c r="B876" s="559">
        <v>44603</v>
      </c>
      <c r="C876" s="555">
        <v>44562</v>
      </c>
      <c r="D876" s="545" t="s">
        <v>468</v>
      </c>
      <c r="E876" s="545" t="s">
        <v>468</v>
      </c>
      <c r="F876" s="597">
        <v>7349.25</v>
      </c>
      <c r="G876" s="558" t="s">
        <v>2747</v>
      </c>
      <c r="H876" s="545" t="s">
        <v>468</v>
      </c>
      <c r="I876" s="526" t="s">
        <v>2748</v>
      </c>
      <c r="J876" s="549" t="s">
        <v>1459</v>
      </c>
      <c r="K876" s="549" t="s">
        <v>911</v>
      </c>
      <c r="L876" s="527" t="s">
        <v>888</v>
      </c>
      <c r="M876" s="545" t="s">
        <v>1416</v>
      </c>
      <c r="N876" s="544">
        <v>44603</v>
      </c>
      <c r="O876" s="544" t="s">
        <v>408</v>
      </c>
      <c r="P876" s="268">
        <f t="shared" si="52"/>
        <v>2</v>
      </c>
      <c r="Q876" s="268">
        <f t="shared" si="53"/>
        <v>1</v>
      </c>
      <c r="R876" s="643" t="str">
        <f t="shared" si="54"/>
        <v>Gastos_custeados_por_captação</v>
      </c>
      <c r="S876" s="605" t="s">
        <v>1081</v>
      </c>
      <c r="T876" s="605">
        <v>2158</v>
      </c>
      <c r="U876" s="623"/>
      <c r="V876" s="623"/>
      <c r="W876" s="623"/>
    </row>
    <row r="877" spans="1:23" ht="36" x14ac:dyDescent="0.2">
      <c r="A877" s="636">
        <f t="shared" si="55"/>
        <v>874</v>
      </c>
      <c r="B877" s="559">
        <v>44603</v>
      </c>
      <c r="C877" s="555">
        <v>44593</v>
      </c>
      <c r="D877" s="545" t="s">
        <v>468</v>
      </c>
      <c r="E877" s="545" t="s">
        <v>468</v>
      </c>
      <c r="F877" s="597">
        <v>10.45</v>
      </c>
      <c r="G877" s="558" t="s">
        <v>2742</v>
      </c>
      <c r="H877" s="545" t="s">
        <v>468</v>
      </c>
      <c r="I877" s="526" t="s">
        <v>962</v>
      </c>
      <c r="J877" s="549" t="s">
        <v>963</v>
      </c>
      <c r="K877" s="549" t="s">
        <v>964</v>
      </c>
      <c r="L877" s="527" t="s">
        <v>879</v>
      </c>
      <c r="M877" s="655" t="s">
        <v>310</v>
      </c>
      <c r="N877" s="544">
        <v>44603</v>
      </c>
      <c r="O877" s="544" t="s">
        <v>408</v>
      </c>
      <c r="P877" s="268">
        <f t="shared" si="52"/>
        <v>2</v>
      </c>
      <c r="Q877" s="268">
        <f t="shared" si="53"/>
        <v>2</v>
      </c>
      <c r="R877" s="643" t="str">
        <f t="shared" si="54"/>
        <v>Gastos_custeados_por_captação</v>
      </c>
      <c r="S877" s="605" t="s">
        <v>310</v>
      </c>
      <c r="T877" s="605" t="s">
        <v>310</v>
      </c>
      <c r="U877" s="623"/>
      <c r="V877" s="623"/>
      <c r="W877" s="623"/>
    </row>
    <row r="878" spans="1:23" ht="36" x14ac:dyDescent="0.2">
      <c r="A878" s="636">
        <f t="shared" si="55"/>
        <v>875</v>
      </c>
      <c r="B878" s="559">
        <v>44603</v>
      </c>
      <c r="C878" s="555">
        <v>44593</v>
      </c>
      <c r="D878" s="545" t="s">
        <v>468</v>
      </c>
      <c r="E878" s="545" t="s">
        <v>468</v>
      </c>
      <c r="F878" s="597">
        <v>10.45</v>
      </c>
      <c r="G878" s="558" t="s">
        <v>2742</v>
      </c>
      <c r="H878" s="545" t="s">
        <v>468</v>
      </c>
      <c r="I878" s="526" t="s">
        <v>962</v>
      </c>
      <c r="J878" s="549" t="s">
        <v>963</v>
      </c>
      <c r="K878" s="549" t="s">
        <v>964</v>
      </c>
      <c r="L878" s="527" t="s">
        <v>879</v>
      </c>
      <c r="M878" s="655" t="s">
        <v>310</v>
      </c>
      <c r="N878" s="544">
        <v>44603</v>
      </c>
      <c r="O878" s="544" t="s">
        <v>408</v>
      </c>
      <c r="P878" s="268">
        <f t="shared" si="52"/>
        <v>2</v>
      </c>
      <c r="Q878" s="268">
        <f t="shared" si="53"/>
        <v>2</v>
      </c>
      <c r="R878" s="643" t="str">
        <f t="shared" si="54"/>
        <v>Gastos_custeados_por_captação</v>
      </c>
      <c r="S878" s="605" t="s">
        <v>310</v>
      </c>
      <c r="T878" s="605" t="s">
        <v>310</v>
      </c>
      <c r="U878" s="623"/>
      <c r="V878" s="623"/>
      <c r="W878" s="623"/>
    </row>
    <row r="879" spans="1:23" ht="60" x14ac:dyDescent="0.2">
      <c r="A879" s="636">
        <f t="shared" si="55"/>
        <v>876</v>
      </c>
      <c r="B879" s="559">
        <v>44603</v>
      </c>
      <c r="C879" s="563">
        <v>44562</v>
      </c>
      <c r="D879" s="545" t="s">
        <v>468</v>
      </c>
      <c r="E879" s="545" t="s">
        <v>468</v>
      </c>
      <c r="F879" s="556">
        <v>1500</v>
      </c>
      <c r="G879" s="558" t="s">
        <v>1860</v>
      </c>
      <c r="H879" s="566" t="s">
        <v>468</v>
      </c>
      <c r="I879" s="612" t="s">
        <v>876</v>
      </c>
      <c r="J879" s="545" t="s">
        <v>877</v>
      </c>
      <c r="K879" s="545" t="s">
        <v>878</v>
      </c>
      <c r="L879" s="545" t="s">
        <v>879</v>
      </c>
      <c r="M879" s="545" t="s">
        <v>310</v>
      </c>
      <c r="N879" s="544">
        <v>44603</v>
      </c>
      <c r="O879" s="544" t="s">
        <v>404</v>
      </c>
      <c r="P879" s="268">
        <f t="shared" si="52"/>
        <v>2</v>
      </c>
      <c r="Q879" s="268">
        <f t="shared" si="53"/>
        <v>1</v>
      </c>
      <c r="R879" s="643" t="str">
        <f t="shared" si="54"/>
        <v>Gastos_custeados_por_captação</v>
      </c>
      <c r="S879" s="605" t="s">
        <v>310</v>
      </c>
      <c r="T879" s="605" t="s">
        <v>310</v>
      </c>
      <c r="U879" s="623"/>
      <c r="V879" s="623"/>
      <c r="W879" s="623"/>
    </row>
    <row r="880" spans="1:23" ht="36" x14ac:dyDescent="0.2">
      <c r="A880" s="636">
        <f t="shared" si="55"/>
        <v>877</v>
      </c>
      <c r="B880" s="559">
        <v>44603</v>
      </c>
      <c r="C880" s="563">
        <v>44531</v>
      </c>
      <c r="D880" s="545" t="s">
        <v>271</v>
      </c>
      <c r="E880" s="545" t="s">
        <v>442</v>
      </c>
      <c r="F880" s="556">
        <v>480</v>
      </c>
      <c r="G880" s="558" t="s">
        <v>652</v>
      </c>
      <c r="H880" s="545" t="s">
        <v>771</v>
      </c>
      <c r="I880" s="612" t="s">
        <v>1852</v>
      </c>
      <c r="J880" s="545" t="s">
        <v>1162</v>
      </c>
      <c r="K880" s="545" t="s">
        <v>887</v>
      </c>
      <c r="L880" s="527" t="s">
        <v>32</v>
      </c>
      <c r="M880" s="655">
        <v>68</v>
      </c>
      <c r="N880" s="544">
        <v>44602</v>
      </c>
      <c r="O880" s="544" t="s">
        <v>400</v>
      </c>
      <c r="P880" s="268">
        <f t="shared" si="52"/>
        <v>2</v>
      </c>
      <c r="Q880" s="268">
        <f t="shared" si="53"/>
        <v>0</v>
      </c>
      <c r="R880" s="643" t="str">
        <f t="shared" si="54"/>
        <v>Gastos_Gerais</v>
      </c>
      <c r="S880" s="605" t="s">
        <v>1079</v>
      </c>
      <c r="T880" s="605">
        <v>2655</v>
      </c>
      <c r="U880" s="623"/>
      <c r="V880" s="623"/>
      <c r="W880" s="623"/>
    </row>
    <row r="881" spans="1:23" ht="108" x14ac:dyDescent="0.2">
      <c r="A881" s="636">
        <f t="shared" si="55"/>
        <v>878</v>
      </c>
      <c r="B881" s="559">
        <v>44603</v>
      </c>
      <c r="C881" s="563">
        <v>44562</v>
      </c>
      <c r="D881" s="545" t="s">
        <v>271</v>
      </c>
      <c r="E881" s="545" t="s">
        <v>462</v>
      </c>
      <c r="F881" s="556">
        <v>3000</v>
      </c>
      <c r="G881" s="558" t="s">
        <v>686</v>
      </c>
      <c r="H881" s="545" t="s">
        <v>763</v>
      </c>
      <c r="I881" s="612" t="s">
        <v>1856</v>
      </c>
      <c r="J881" s="545" t="s">
        <v>1181</v>
      </c>
      <c r="K881" s="545" t="s">
        <v>911</v>
      </c>
      <c r="L881" s="527" t="s">
        <v>32</v>
      </c>
      <c r="M881" s="661" t="s">
        <v>929</v>
      </c>
      <c r="N881" s="544">
        <v>44602</v>
      </c>
      <c r="O881" s="544" t="s">
        <v>400</v>
      </c>
      <c r="P881" s="268">
        <f t="shared" si="52"/>
        <v>2</v>
      </c>
      <c r="Q881" s="268">
        <f t="shared" si="53"/>
        <v>1</v>
      </c>
      <c r="R881" s="643" t="str">
        <f t="shared" si="54"/>
        <v>Gastos_Gerais</v>
      </c>
      <c r="S881" s="605" t="s">
        <v>1081</v>
      </c>
      <c r="T881" s="605">
        <v>2714</v>
      </c>
      <c r="U881" s="623"/>
      <c r="V881" s="623"/>
      <c r="W881" s="623"/>
    </row>
    <row r="882" spans="1:23" ht="36" x14ac:dyDescent="0.2">
      <c r="A882" s="636">
        <f t="shared" si="55"/>
        <v>879</v>
      </c>
      <c r="B882" s="559">
        <v>44603</v>
      </c>
      <c r="C882" s="555">
        <v>44562</v>
      </c>
      <c r="D882" s="545" t="s">
        <v>468</v>
      </c>
      <c r="E882" s="545" t="s">
        <v>468</v>
      </c>
      <c r="F882" s="597">
        <v>2750</v>
      </c>
      <c r="G882" s="558" t="s">
        <v>707</v>
      </c>
      <c r="H882" s="545" t="s">
        <v>468</v>
      </c>
      <c r="I882" s="526" t="s">
        <v>2749</v>
      </c>
      <c r="J882" s="549" t="s">
        <v>2750</v>
      </c>
      <c r="K882" s="549" t="s">
        <v>911</v>
      </c>
      <c r="L882" s="527" t="s">
        <v>888</v>
      </c>
      <c r="M882" s="545" t="s">
        <v>923</v>
      </c>
      <c r="N882" s="544">
        <v>44602</v>
      </c>
      <c r="O882" s="544" t="s">
        <v>408</v>
      </c>
      <c r="P882" s="268">
        <f t="shared" si="52"/>
        <v>2</v>
      </c>
      <c r="Q882" s="268">
        <f t="shared" si="53"/>
        <v>1</v>
      </c>
      <c r="R882" s="643" t="str">
        <f t="shared" si="54"/>
        <v>Gastos_custeados_por_captação</v>
      </c>
      <c r="S882" s="605" t="s">
        <v>1081</v>
      </c>
      <c r="T882" s="605">
        <v>2740</v>
      </c>
      <c r="U882" s="623"/>
      <c r="V882" s="623"/>
      <c r="W882" s="623"/>
    </row>
    <row r="883" spans="1:23" ht="72" x14ac:dyDescent="0.2">
      <c r="A883" s="636">
        <f t="shared" si="55"/>
        <v>880</v>
      </c>
      <c r="B883" s="559">
        <v>44603</v>
      </c>
      <c r="C883" s="563">
        <v>44562</v>
      </c>
      <c r="D883" s="545" t="s">
        <v>468</v>
      </c>
      <c r="E883" s="545" t="s">
        <v>468</v>
      </c>
      <c r="F883" s="556">
        <v>2693.07</v>
      </c>
      <c r="G883" s="558" t="s">
        <v>2634</v>
      </c>
      <c r="H883" s="545" t="s">
        <v>468</v>
      </c>
      <c r="I883" s="526" t="s">
        <v>1944</v>
      </c>
      <c r="J883" s="549" t="s">
        <v>1108</v>
      </c>
      <c r="K883" s="549" t="s">
        <v>911</v>
      </c>
      <c r="L883" s="527" t="s">
        <v>32</v>
      </c>
      <c r="M883" s="655">
        <v>20226</v>
      </c>
      <c r="N883" s="544">
        <v>44602</v>
      </c>
      <c r="O883" s="544" t="s">
        <v>402</v>
      </c>
      <c r="P883" s="268">
        <f t="shared" si="52"/>
        <v>2</v>
      </c>
      <c r="Q883" s="268">
        <f t="shared" si="53"/>
        <v>1</v>
      </c>
      <c r="R883" s="643" t="str">
        <f t="shared" si="54"/>
        <v>Gastos_custeados_por_captação</v>
      </c>
      <c r="S883" s="605" t="s">
        <v>1081</v>
      </c>
      <c r="T883" s="605">
        <v>2732</v>
      </c>
      <c r="U883" s="623"/>
      <c r="V883" s="623"/>
      <c r="W883" s="623"/>
    </row>
    <row r="884" spans="1:23" ht="96" x14ac:dyDescent="0.2">
      <c r="A884" s="636">
        <f t="shared" si="55"/>
        <v>881</v>
      </c>
      <c r="B884" s="559">
        <v>44603</v>
      </c>
      <c r="C884" s="563">
        <v>44562</v>
      </c>
      <c r="D884" s="545" t="s">
        <v>271</v>
      </c>
      <c r="E884" s="545" t="s">
        <v>460</v>
      </c>
      <c r="F884" s="556">
        <v>7956.46</v>
      </c>
      <c r="G884" s="558" t="s">
        <v>596</v>
      </c>
      <c r="H884" s="545" t="s">
        <v>764</v>
      </c>
      <c r="I884" s="612" t="s">
        <v>1329</v>
      </c>
      <c r="J884" s="545" t="s">
        <v>1142</v>
      </c>
      <c r="K884" s="545" t="s">
        <v>911</v>
      </c>
      <c r="L884" s="527" t="s">
        <v>32</v>
      </c>
      <c r="M884" s="661" t="s">
        <v>1839</v>
      </c>
      <c r="N884" s="544">
        <v>44601</v>
      </c>
      <c r="O884" s="544" t="s">
        <v>400</v>
      </c>
      <c r="P884" s="268">
        <f t="shared" si="52"/>
        <v>2</v>
      </c>
      <c r="Q884" s="268">
        <f t="shared" si="53"/>
        <v>1</v>
      </c>
      <c r="R884" s="643" t="str">
        <f t="shared" si="54"/>
        <v>Gastos_Gerais</v>
      </c>
      <c r="S884" s="605" t="s">
        <v>1079</v>
      </c>
      <c r="T884" s="605">
        <v>2397</v>
      </c>
      <c r="U884" s="623"/>
      <c r="V884" s="623"/>
      <c r="W884" s="623"/>
    </row>
    <row r="885" spans="1:23" ht="84" x14ac:dyDescent="0.2">
      <c r="A885" s="636">
        <f t="shared" si="55"/>
        <v>882</v>
      </c>
      <c r="B885" s="559">
        <v>44603</v>
      </c>
      <c r="C885" s="563">
        <v>44501</v>
      </c>
      <c r="D885" s="545" t="s">
        <v>271</v>
      </c>
      <c r="E885" s="545" t="s">
        <v>460</v>
      </c>
      <c r="F885" s="556">
        <v>5821.8</v>
      </c>
      <c r="G885" s="558" t="s">
        <v>595</v>
      </c>
      <c r="H885" s="545" t="s">
        <v>764</v>
      </c>
      <c r="I885" s="612" t="s">
        <v>1329</v>
      </c>
      <c r="J885" s="545" t="s">
        <v>1142</v>
      </c>
      <c r="K885" s="545" t="s">
        <v>911</v>
      </c>
      <c r="L885" s="527" t="s">
        <v>32</v>
      </c>
      <c r="M885" s="661" t="s">
        <v>1853</v>
      </c>
      <c r="N885" s="544">
        <v>44601</v>
      </c>
      <c r="O885" s="544" t="s">
        <v>400</v>
      </c>
      <c r="P885" s="268">
        <f t="shared" si="52"/>
        <v>2</v>
      </c>
      <c r="Q885" s="268">
        <f t="shared" si="53"/>
        <v>-1</v>
      </c>
      <c r="R885" s="643" t="str">
        <f t="shared" si="54"/>
        <v>Gastos_Gerais</v>
      </c>
      <c r="S885" s="605" t="s">
        <v>1081</v>
      </c>
      <c r="T885" s="605">
        <v>2397</v>
      </c>
      <c r="U885" s="623"/>
      <c r="V885" s="623"/>
      <c r="W885" s="623"/>
    </row>
    <row r="886" spans="1:23" ht="36" x14ac:dyDescent="0.2">
      <c r="A886" s="636">
        <f t="shared" si="55"/>
        <v>883</v>
      </c>
      <c r="B886" s="559">
        <v>44603</v>
      </c>
      <c r="C886" s="563">
        <v>44562</v>
      </c>
      <c r="D886" s="545" t="s">
        <v>271</v>
      </c>
      <c r="E886" s="545" t="s">
        <v>453</v>
      </c>
      <c r="F886" s="556">
        <v>2118.6</v>
      </c>
      <c r="G886" s="558" t="s">
        <v>745</v>
      </c>
      <c r="H886" s="545" t="s">
        <v>772</v>
      </c>
      <c r="I886" s="612" t="s">
        <v>1857</v>
      </c>
      <c r="J886" s="545" t="s">
        <v>1249</v>
      </c>
      <c r="K886" s="545" t="s">
        <v>911</v>
      </c>
      <c r="L886" s="527" t="s">
        <v>920</v>
      </c>
      <c r="M886" s="655">
        <v>1573</v>
      </c>
      <c r="N886" s="544">
        <v>44601</v>
      </c>
      <c r="O886" s="544" t="s">
        <v>400</v>
      </c>
      <c r="P886" s="268">
        <f t="shared" si="52"/>
        <v>2</v>
      </c>
      <c r="Q886" s="268">
        <f t="shared" si="53"/>
        <v>1</v>
      </c>
      <c r="R886" s="643" t="str">
        <f t="shared" si="54"/>
        <v>Gastos_Gerais</v>
      </c>
      <c r="S886" s="605" t="s">
        <v>1079</v>
      </c>
      <c r="T886" s="605">
        <v>2800</v>
      </c>
      <c r="U886" s="623"/>
      <c r="V886" s="623"/>
      <c r="W886" s="623"/>
    </row>
    <row r="887" spans="1:23" ht="60" x14ac:dyDescent="0.2">
      <c r="A887" s="636">
        <f t="shared" si="55"/>
        <v>884</v>
      </c>
      <c r="B887" s="559">
        <v>44603</v>
      </c>
      <c r="C887" s="555">
        <v>44593</v>
      </c>
      <c r="D887" s="545" t="s">
        <v>468</v>
      </c>
      <c r="E887" s="545" t="s">
        <v>468</v>
      </c>
      <c r="F887" s="652">
        <v>2462.5500000000002</v>
      </c>
      <c r="G887" s="558" t="s">
        <v>727</v>
      </c>
      <c r="H887" s="566" t="s">
        <v>468</v>
      </c>
      <c r="I887" s="526" t="s">
        <v>2802</v>
      </c>
      <c r="J887" s="549" t="s">
        <v>1233</v>
      </c>
      <c r="K887" s="549" t="s">
        <v>911</v>
      </c>
      <c r="L887" s="527" t="s">
        <v>920</v>
      </c>
      <c r="M887" s="655">
        <v>1572</v>
      </c>
      <c r="N887" s="588">
        <v>44601</v>
      </c>
      <c r="O887" s="544" t="s">
        <v>401</v>
      </c>
      <c r="P887" s="268">
        <f t="shared" si="52"/>
        <v>2</v>
      </c>
      <c r="Q887" s="268">
        <f t="shared" si="53"/>
        <v>2</v>
      </c>
      <c r="R887" s="643" t="str">
        <f t="shared" si="54"/>
        <v>Gastos_custeados_por_captação</v>
      </c>
      <c r="S887" s="605" t="s">
        <v>1081</v>
      </c>
      <c r="T887" s="605">
        <v>2719</v>
      </c>
      <c r="U887" s="623"/>
      <c r="V887" s="623"/>
      <c r="W887" s="623"/>
    </row>
    <row r="888" spans="1:23" ht="24" x14ac:dyDescent="0.2">
      <c r="A888" s="636">
        <f t="shared" si="55"/>
        <v>885</v>
      </c>
      <c r="B888" s="559">
        <v>44606</v>
      </c>
      <c r="C888" s="555">
        <v>44562</v>
      </c>
      <c r="D888" s="545" t="s">
        <v>271</v>
      </c>
      <c r="E888" s="545" t="s">
        <v>297</v>
      </c>
      <c r="F888" s="556">
        <v>21908.73</v>
      </c>
      <c r="G888" s="558" t="s">
        <v>520</v>
      </c>
      <c r="H888" s="545" t="s">
        <v>764</v>
      </c>
      <c r="I888" s="612" t="s">
        <v>793</v>
      </c>
      <c r="J888" s="545" t="s">
        <v>925</v>
      </c>
      <c r="K888" s="545" t="s">
        <v>893</v>
      </c>
      <c r="L888" s="545" t="s">
        <v>310</v>
      </c>
      <c r="M888" s="545" t="s">
        <v>310</v>
      </c>
      <c r="N888" s="544">
        <v>44607</v>
      </c>
      <c r="O888" s="544" t="s">
        <v>400</v>
      </c>
      <c r="P888" s="268">
        <f t="shared" si="52"/>
        <v>2</v>
      </c>
      <c r="Q888" s="268">
        <f t="shared" si="53"/>
        <v>1</v>
      </c>
      <c r="R888" s="643" t="str">
        <f t="shared" si="54"/>
        <v>Gastos_Gerais</v>
      </c>
      <c r="S888" s="605" t="s">
        <v>310</v>
      </c>
      <c r="T888" s="605" t="s">
        <v>310</v>
      </c>
      <c r="U888" s="623"/>
      <c r="V888" s="623"/>
      <c r="W888" s="623"/>
    </row>
    <row r="889" spans="1:23" ht="36" x14ac:dyDescent="0.2">
      <c r="A889" s="636">
        <f t="shared" si="55"/>
        <v>886</v>
      </c>
      <c r="B889" s="559">
        <v>44606</v>
      </c>
      <c r="C889" s="555">
        <v>44593</v>
      </c>
      <c r="D889" s="545" t="s">
        <v>271</v>
      </c>
      <c r="E889" s="545" t="s">
        <v>71</v>
      </c>
      <c r="F889" s="556">
        <v>10.45</v>
      </c>
      <c r="G889" s="558" t="s">
        <v>1875</v>
      </c>
      <c r="H889" s="545" t="s">
        <v>771</v>
      </c>
      <c r="I889" s="526" t="s">
        <v>962</v>
      </c>
      <c r="J889" s="549" t="s">
        <v>963</v>
      </c>
      <c r="K889" s="549" t="s">
        <v>964</v>
      </c>
      <c r="L889" s="527" t="s">
        <v>879</v>
      </c>
      <c r="M889" s="655" t="s">
        <v>310</v>
      </c>
      <c r="N889" s="544">
        <v>44606</v>
      </c>
      <c r="O889" s="544" t="s">
        <v>400</v>
      </c>
      <c r="P889" s="268">
        <f t="shared" si="52"/>
        <v>2</v>
      </c>
      <c r="Q889" s="268">
        <f t="shared" si="53"/>
        <v>2</v>
      </c>
      <c r="R889" s="643" t="str">
        <f t="shared" si="54"/>
        <v>Gastos_Gerais</v>
      </c>
      <c r="S889" s="605" t="s">
        <v>310</v>
      </c>
      <c r="T889" s="605" t="s">
        <v>310</v>
      </c>
      <c r="U889" s="623"/>
      <c r="V889" s="623"/>
      <c r="W889" s="623"/>
    </row>
    <row r="890" spans="1:23" s="372" customFormat="1" ht="36" x14ac:dyDescent="0.2">
      <c r="A890" s="636">
        <f t="shared" si="55"/>
        <v>887</v>
      </c>
      <c r="B890" s="559">
        <v>44606</v>
      </c>
      <c r="C890" s="555">
        <v>44593</v>
      </c>
      <c r="D890" s="545" t="s">
        <v>468</v>
      </c>
      <c r="E890" s="545" t="s">
        <v>468</v>
      </c>
      <c r="F890" s="597">
        <v>-20000</v>
      </c>
      <c r="G890" s="558" t="s">
        <v>2701</v>
      </c>
      <c r="H890" s="545" t="s">
        <v>468</v>
      </c>
      <c r="I890" s="598" t="s">
        <v>2702</v>
      </c>
      <c r="J890" s="599" t="s">
        <v>877</v>
      </c>
      <c r="K890" s="599" t="s">
        <v>878</v>
      </c>
      <c r="L890" s="598" t="s">
        <v>879</v>
      </c>
      <c r="M890" s="599" t="s">
        <v>310</v>
      </c>
      <c r="N890" s="544">
        <v>44606</v>
      </c>
      <c r="O890" s="544" t="s">
        <v>408</v>
      </c>
      <c r="P890" s="268">
        <f t="shared" si="52"/>
        <v>2</v>
      </c>
      <c r="Q890" s="268">
        <f t="shared" si="53"/>
        <v>2</v>
      </c>
      <c r="R890" s="643" t="str">
        <f t="shared" si="54"/>
        <v>Gastos_custeados_por_captação</v>
      </c>
      <c r="S890" s="605" t="s">
        <v>310</v>
      </c>
      <c r="T890" s="605" t="s">
        <v>310</v>
      </c>
      <c r="U890" s="623"/>
      <c r="V890" s="623"/>
      <c r="W890" s="623"/>
    </row>
    <row r="891" spans="1:23" ht="36" x14ac:dyDescent="0.2">
      <c r="A891" s="636">
        <f t="shared" si="55"/>
        <v>888</v>
      </c>
      <c r="B891" s="559">
        <v>44606</v>
      </c>
      <c r="C891" s="555">
        <v>44593</v>
      </c>
      <c r="D891" s="545" t="s">
        <v>468</v>
      </c>
      <c r="E891" s="545" t="s">
        <v>468</v>
      </c>
      <c r="F891" s="597">
        <v>153</v>
      </c>
      <c r="G891" s="558" t="s">
        <v>961</v>
      </c>
      <c r="H891" s="545" t="s">
        <v>468</v>
      </c>
      <c r="I891" s="526" t="s">
        <v>962</v>
      </c>
      <c r="J891" s="549" t="s">
        <v>963</v>
      </c>
      <c r="K891" s="549" t="s">
        <v>964</v>
      </c>
      <c r="L891" s="527" t="s">
        <v>879</v>
      </c>
      <c r="M891" s="655" t="s">
        <v>310</v>
      </c>
      <c r="N891" s="544">
        <v>44606</v>
      </c>
      <c r="O891" s="544" t="s">
        <v>408</v>
      </c>
      <c r="P891" s="268">
        <f t="shared" si="52"/>
        <v>2</v>
      </c>
      <c r="Q891" s="268">
        <f t="shared" si="53"/>
        <v>2</v>
      </c>
      <c r="R891" s="643" t="str">
        <f t="shared" si="54"/>
        <v>Gastos_custeados_por_captação</v>
      </c>
      <c r="S891" s="605" t="s">
        <v>310</v>
      </c>
      <c r="T891" s="605" t="s">
        <v>310</v>
      </c>
      <c r="U891" s="623"/>
      <c r="V891" s="623"/>
      <c r="W891" s="623"/>
    </row>
    <row r="892" spans="1:23" ht="60" x14ac:dyDescent="0.2">
      <c r="A892" s="636">
        <f t="shared" si="55"/>
        <v>889</v>
      </c>
      <c r="B892" s="559">
        <v>44606</v>
      </c>
      <c r="C892" s="563">
        <v>44562</v>
      </c>
      <c r="D892" s="545" t="s">
        <v>468</v>
      </c>
      <c r="E892" s="545" t="s">
        <v>468</v>
      </c>
      <c r="F892" s="597">
        <v>980</v>
      </c>
      <c r="G892" s="558" t="s">
        <v>760</v>
      </c>
      <c r="H892" s="545" t="s">
        <v>468</v>
      </c>
      <c r="I892" s="526" t="s">
        <v>3000</v>
      </c>
      <c r="J892" s="549" t="s">
        <v>1171</v>
      </c>
      <c r="K892" s="549" t="s">
        <v>893</v>
      </c>
      <c r="L892" s="527" t="s">
        <v>907</v>
      </c>
      <c r="M892" s="655" t="s">
        <v>310</v>
      </c>
      <c r="N892" s="544">
        <v>44606</v>
      </c>
      <c r="O892" s="544" t="s">
        <v>404</v>
      </c>
      <c r="P892" s="268">
        <f t="shared" si="52"/>
        <v>2</v>
      </c>
      <c r="Q892" s="268">
        <f t="shared" si="53"/>
        <v>1</v>
      </c>
      <c r="R892" s="643" t="str">
        <f t="shared" si="54"/>
        <v>Gastos_custeados_por_captação</v>
      </c>
      <c r="S892" s="605" t="s">
        <v>1079</v>
      </c>
      <c r="T892" s="605">
        <v>2824</v>
      </c>
      <c r="U892" s="623"/>
      <c r="V892" s="623"/>
      <c r="W892" s="623"/>
    </row>
    <row r="893" spans="1:23" ht="72" x14ac:dyDescent="0.2">
      <c r="A893" s="636">
        <f t="shared" si="55"/>
        <v>890</v>
      </c>
      <c r="B893" s="559">
        <v>44606</v>
      </c>
      <c r="C893" s="555">
        <v>44593</v>
      </c>
      <c r="D893" s="545" t="s">
        <v>468</v>
      </c>
      <c r="E893" s="545" t="s">
        <v>468</v>
      </c>
      <c r="F893" s="556">
        <v>20000</v>
      </c>
      <c r="G893" s="569" t="s">
        <v>2701</v>
      </c>
      <c r="H893" s="545" t="s">
        <v>468</v>
      </c>
      <c r="I893" s="612" t="s">
        <v>876</v>
      </c>
      <c r="J893" s="545" t="s">
        <v>877</v>
      </c>
      <c r="K893" s="545" t="s">
        <v>878</v>
      </c>
      <c r="L893" s="545" t="s">
        <v>879</v>
      </c>
      <c r="M893" s="545" t="s">
        <v>310</v>
      </c>
      <c r="N893" s="588">
        <v>44606</v>
      </c>
      <c r="O893" s="544" t="s">
        <v>407</v>
      </c>
      <c r="P893" s="268">
        <f t="shared" si="52"/>
        <v>2</v>
      </c>
      <c r="Q893" s="268">
        <f t="shared" si="53"/>
        <v>2</v>
      </c>
      <c r="R893" s="643" t="str">
        <f t="shared" si="54"/>
        <v>Gastos_custeados_por_captação</v>
      </c>
      <c r="S893" s="605" t="s">
        <v>310</v>
      </c>
      <c r="T893" s="605" t="s">
        <v>310</v>
      </c>
      <c r="U893" s="623"/>
      <c r="V893" s="623"/>
      <c r="W893" s="623"/>
    </row>
    <row r="894" spans="1:23" ht="108" x14ac:dyDescent="0.2">
      <c r="A894" s="636">
        <f t="shared" si="55"/>
        <v>891</v>
      </c>
      <c r="B894" s="559">
        <v>44606</v>
      </c>
      <c r="C894" s="563">
        <v>44562</v>
      </c>
      <c r="D894" s="545" t="s">
        <v>271</v>
      </c>
      <c r="E894" s="545" t="s">
        <v>90</v>
      </c>
      <c r="F894" s="556">
        <v>2053.31</v>
      </c>
      <c r="G894" s="558" t="s">
        <v>669</v>
      </c>
      <c r="H894" s="545" t="s">
        <v>774</v>
      </c>
      <c r="I894" s="612" t="s">
        <v>1878</v>
      </c>
      <c r="J894" s="545" t="s">
        <v>1112</v>
      </c>
      <c r="K894" s="545" t="s">
        <v>887</v>
      </c>
      <c r="L894" s="545" t="s">
        <v>920</v>
      </c>
      <c r="M894" s="545">
        <v>1570</v>
      </c>
      <c r="N894" s="544">
        <v>44600</v>
      </c>
      <c r="O894" s="544" t="s">
        <v>400</v>
      </c>
      <c r="P894" s="268">
        <f t="shared" ref="P894:P957" si="56">IF(B894=0,0,IF(YEAR(B894)=$Q$1,MONTH(B894)-$P$1+1,(YEAR(B894)-$Q$1)*12-$P$1+1+MONTH(B894)))</f>
        <v>2</v>
      </c>
      <c r="Q894" s="268">
        <f t="shared" ref="Q894:Q957" si="57">IF(C894=0,0,IF(YEAR(C894)=$Q$1,MONTH(C894)-$P$1+1,(YEAR(C894)-$Q$1)*12-$P$1+1+MONTH(C894)))</f>
        <v>1</v>
      </c>
      <c r="R894" s="643" t="str">
        <f t="shared" ref="R894:R957" si="58">SUBSTITUTE(D894," ","_")</f>
        <v>Gastos_Gerais</v>
      </c>
      <c r="S894" s="605" t="s">
        <v>1081</v>
      </c>
      <c r="T894" s="605">
        <v>2716</v>
      </c>
      <c r="U894" s="623"/>
      <c r="V894" s="623"/>
      <c r="W894" s="623"/>
    </row>
    <row r="895" spans="1:23" ht="72" x14ac:dyDescent="0.2">
      <c r="A895" s="636">
        <f t="shared" ref="A895:A958" si="59">IF(B895="","",ROW()-ROW($A$3))</f>
        <v>892</v>
      </c>
      <c r="B895" s="559">
        <v>44606</v>
      </c>
      <c r="C895" s="555">
        <v>44531</v>
      </c>
      <c r="D895" s="545" t="s">
        <v>468</v>
      </c>
      <c r="E895" s="545" t="s">
        <v>468</v>
      </c>
      <c r="F895" s="556">
        <v>3605</v>
      </c>
      <c r="G895" s="569" t="s">
        <v>693</v>
      </c>
      <c r="H895" s="545" t="s">
        <v>468</v>
      </c>
      <c r="I895" s="612" t="s">
        <v>3186</v>
      </c>
      <c r="J895" s="545" t="s">
        <v>1190</v>
      </c>
      <c r="K895" s="545" t="s">
        <v>911</v>
      </c>
      <c r="L895" s="545" t="s">
        <v>1450</v>
      </c>
      <c r="M895" s="545">
        <v>1569</v>
      </c>
      <c r="N895" s="588">
        <v>44600</v>
      </c>
      <c r="O895" s="544" t="s">
        <v>407</v>
      </c>
      <c r="P895" s="268">
        <f t="shared" si="56"/>
        <v>2</v>
      </c>
      <c r="Q895" s="268">
        <f t="shared" si="57"/>
        <v>0</v>
      </c>
      <c r="R895" s="643" t="str">
        <f t="shared" si="58"/>
        <v>Gastos_custeados_por_captação</v>
      </c>
      <c r="S895" s="605" t="s">
        <v>1079</v>
      </c>
      <c r="T895" s="605">
        <v>2491</v>
      </c>
      <c r="U895" s="623"/>
      <c r="V895" s="623"/>
      <c r="W895" s="623"/>
    </row>
    <row r="896" spans="1:23" ht="48" x14ac:dyDescent="0.2">
      <c r="A896" s="636">
        <f t="shared" si="59"/>
        <v>893</v>
      </c>
      <c r="B896" s="559">
        <v>44606</v>
      </c>
      <c r="C896" s="555">
        <v>44562</v>
      </c>
      <c r="D896" s="545" t="s">
        <v>271</v>
      </c>
      <c r="E896" s="545" t="s">
        <v>92</v>
      </c>
      <c r="F896" s="556">
        <v>-132.05000000000001</v>
      </c>
      <c r="G896" s="558" t="s">
        <v>1876</v>
      </c>
      <c r="H896" s="545" t="s">
        <v>309</v>
      </c>
      <c r="I896" s="612" t="s">
        <v>876</v>
      </c>
      <c r="J896" s="545" t="s">
        <v>877</v>
      </c>
      <c r="K896" s="545" t="s">
        <v>878</v>
      </c>
      <c r="L896" s="527" t="s">
        <v>879</v>
      </c>
      <c r="M896" s="655" t="s">
        <v>310</v>
      </c>
      <c r="N896" s="544">
        <v>44596</v>
      </c>
      <c r="O896" s="544" t="s">
        <v>400</v>
      </c>
      <c r="P896" s="268">
        <f t="shared" si="56"/>
        <v>2</v>
      </c>
      <c r="Q896" s="268">
        <f t="shared" si="57"/>
        <v>1</v>
      </c>
      <c r="R896" s="643" t="str">
        <f t="shared" si="58"/>
        <v>Gastos_Gerais</v>
      </c>
      <c r="S896" s="605" t="s">
        <v>310</v>
      </c>
      <c r="T896" s="605" t="s">
        <v>310</v>
      </c>
      <c r="U896" s="623"/>
      <c r="V896" s="623"/>
      <c r="W896" s="623"/>
    </row>
    <row r="897" spans="1:23" ht="48" x14ac:dyDescent="0.2">
      <c r="A897" s="636">
        <f t="shared" si="59"/>
        <v>894</v>
      </c>
      <c r="B897" s="559">
        <v>44606</v>
      </c>
      <c r="C897" s="555">
        <v>44562</v>
      </c>
      <c r="D897" s="545" t="s">
        <v>271</v>
      </c>
      <c r="E897" s="545" t="s">
        <v>92</v>
      </c>
      <c r="F897" s="556">
        <v>500</v>
      </c>
      <c r="G897" s="558" t="s">
        <v>705</v>
      </c>
      <c r="H897" s="545" t="s">
        <v>309</v>
      </c>
      <c r="I897" s="598" t="s">
        <v>1480</v>
      </c>
      <c r="J897" s="545" t="s">
        <v>1218</v>
      </c>
      <c r="K897" s="545" t="s">
        <v>893</v>
      </c>
      <c r="L897" s="545" t="s">
        <v>1481</v>
      </c>
      <c r="M897" s="545" t="s">
        <v>1872</v>
      </c>
      <c r="N897" s="544">
        <v>44594</v>
      </c>
      <c r="O897" s="544" t="s">
        <v>400</v>
      </c>
      <c r="P897" s="268">
        <f t="shared" si="56"/>
        <v>2</v>
      </c>
      <c r="Q897" s="268">
        <f t="shared" si="57"/>
        <v>1</v>
      </c>
      <c r="R897" s="643" t="str">
        <f t="shared" si="58"/>
        <v>Gastos_Gerais</v>
      </c>
      <c r="S897" s="605" t="s">
        <v>1081</v>
      </c>
      <c r="T897" s="605">
        <v>2665</v>
      </c>
      <c r="U897" s="623"/>
      <c r="V897" s="623"/>
      <c r="W897" s="623"/>
    </row>
    <row r="898" spans="1:23" ht="48" x14ac:dyDescent="0.2">
      <c r="A898" s="636">
        <f t="shared" si="59"/>
        <v>895</v>
      </c>
      <c r="B898" s="559">
        <v>44606</v>
      </c>
      <c r="C898" s="563">
        <v>44531</v>
      </c>
      <c r="D898" s="545" t="s">
        <v>271</v>
      </c>
      <c r="E898" s="545" t="s">
        <v>453</v>
      </c>
      <c r="F898" s="556">
        <v>1174.8</v>
      </c>
      <c r="G898" s="558" t="s">
        <v>659</v>
      </c>
      <c r="H898" s="545" t="s">
        <v>771</v>
      </c>
      <c r="I898" s="612" t="s">
        <v>1461</v>
      </c>
      <c r="J898" s="545" t="s">
        <v>1148</v>
      </c>
      <c r="K898" s="545" t="s">
        <v>911</v>
      </c>
      <c r="L898" s="545" t="s">
        <v>920</v>
      </c>
      <c r="M898" s="545">
        <v>1550</v>
      </c>
      <c r="N898" s="544">
        <v>44593</v>
      </c>
      <c r="O898" s="544" t="s">
        <v>400</v>
      </c>
      <c r="P898" s="268">
        <f t="shared" si="56"/>
        <v>2</v>
      </c>
      <c r="Q898" s="268">
        <f t="shared" si="57"/>
        <v>0</v>
      </c>
      <c r="R898" s="643" t="str">
        <f t="shared" si="58"/>
        <v>Gastos_Gerais</v>
      </c>
      <c r="S898" s="605" t="s">
        <v>1079</v>
      </c>
      <c r="T898" s="605">
        <v>2656</v>
      </c>
      <c r="U898" s="623"/>
      <c r="V898" s="623"/>
      <c r="W898" s="623"/>
    </row>
    <row r="899" spans="1:23" ht="48" x14ac:dyDescent="0.2">
      <c r="A899" s="636">
        <f t="shared" si="59"/>
        <v>896</v>
      </c>
      <c r="B899" s="559">
        <v>44606</v>
      </c>
      <c r="C899" s="555">
        <v>44562</v>
      </c>
      <c r="D899" s="545" t="s">
        <v>271</v>
      </c>
      <c r="E899" s="545" t="s">
        <v>163</v>
      </c>
      <c r="F899" s="556">
        <v>-75.52</v>
      </c>
      <c r="G899" s="558" t="s">
        <v>1877</v>
      </c>
      <c r="H899" s="545" t="s">
        <v>309</v>
      </c>
      <c r="I899" s="612" t="s">
        <v>876</v>
      </c>
      <c r="J899" s="545" t="s">
        <v>877</v>
      </c>
      <c r="K899" s="545" t="s">
        <v>878</v>
      </c>
      <c r="L899" s="545" t="s">
        <v>879</v>
      </c>
      <c r="M899" s="545" t="s">
        <v>310</v>
      </c>
      <c r="N899" s="544">
        <v>44589</v>
      </c>
      <c r="O899" s="544" t="s">
        <v>400</v>
      </c>
      <c r="P899" s="268">
        <f t="shared" si="56"/>
        <v>2</v>
      </c>
      <c r="Q899" s="268">
        <f t="shared" si="57"/>
        <v>1</v>
      </c>
      <c r="R899" s="643" t="str">
        <f t="shared" si="58"/>
        <v>Gastos_Gerais</v>
      </c>
      <c r="S899" s="605" t="s">
        <v>310</v>
      </c>
      <c r="T899" s="605" t="s">
        <v>310</v>
      </c>
      <c r="U899" s="623"/>
      <c r="V899" s="623"/>
      <c r="W899" s="623"/>
    </row>
    <row r="900" spans="1:23" ht="24" x14ac:dyDescent="0.2">
      <c r="A900" s="636">
        <f t="shared" si="59"/>
        <v>897</v>
      </c>
      <c r="B900" s="559">
        <v>44606</v>
      </c>
      <c r="C900" s="565">
        <v>44562</v>
      </c>
      <c r="D900" s="545" t="s">
        <v>271</v>
      </c>
      <c r="E900" s="545" t="s">
        <v>163</v>
      </c>
      <c r="F900" s="567">
        <v>285.95</v>
      </c>
      <c r="G900" s="569" t="s">
        <v>1434</v>
      </c>
      <c r="H900" s="566" t="s">
        <v>309</v>
      </c>
      <c r="I900" s="613" t="s">
        <v>787</v>
      </c>
      <c r="J900" s="566" t="s">
        <v>1106</v>
      </c>
      <c r="K900" s="566" t="s">
        <v>1513</v>
      </c>
      <c r="L900" s="545" t="s">
        <v>888</v>
      </c>
      <c r="M900" s="566" t="s">
        <v>1873</v>
      </c>
      <c r="N900" s="588">
        <v>44580</v>
      </c>
      <c r="O900" s="544" t="s">
        <v>400</v>
      </c>
      <c r="P900" s="268">
        <f t="shared" si="56"/>
        <v>2</v>
      </c>
      <c r="Q900" s="268">
        <f t="shared" si="57"/>
        <v>1</v>
      </c>
      <c r="R900" s="643" t="str">
        <f t="shared" si="58"/>
        <v>Gastos_Gerais</v>
      </c>
      <c r="S900" s="605" t="s">
        <v>310</v>
      </c>
      <c r="T900" s="605" t="s">
        <v>310</v>
      </c>
      <c r="U900" s="623"/>
      <c r="V900" s="623"/>
      <c r="W900" s="623"/>
    </row>
    <row r="901" spans="1:23" ht="48" x14ac:dyDescent="0.2">
      <c r="A901" s="636">
        <f t="shared" si="59"/>
        <v>898</v>
      </c>
      <c r="B901" s="559">
        <v>44607</v>
      </c>
      <c r="C901" s="563">
        <v>44562</v>
      </c>
      <c r="D901" s="545" t="s">
        <v>271</v>
      </c>
      <c r="E901" s="545" t="s">
        <v>84</v>
      </c>
      <c r="F901" s="556">
        <v>-33.14</v>
      </c>
      <c r="G901" s="558" t="s">
        <v>1893</v>
      </c>
      <c r="H901" s="545" t="s">
        <v>309</v>
      </c>
      <c r="I901" s="612" t="s">
        <v>876</v>
      </c>
      <c r="J901" s="545" t="s">
        <v>877</v>
      </c>
      <c r="K901" s="545" t="s">
        <v>878</v>
      </c>
      <c r="L901" s="545" t="s">
        <v>879</v>
      </c>
      <c r="M901" s="545" t="s">
        <v>310</v>
      </c>
      <c r="N901" s="544">
        <v>44608</v>
      </c>
      <c r="O901" s="544" t="s">
        <v>400</v>
      </c>
      <c r="P901" s="268">
        <f t="shared" si="56"/>
        <v>2</v>
      </c>
      <c r="Q901" s="268">
        <f t="shared" si="57"/>
        <v>1</v>
      </c>
      <c r="R901" s="643" t="str">
        <f t="shared" si="58"/>
        <v>Gastos_Gerais</v>
      </c>
      <c r="S901" s="605" t="s">
        <v>310</v>
      </c>
      <c r="T901" s="605" t="s">
        <v>310</v>
      </c>
      <c r="U901" s="623"/>
      <c r="V901" s="623"/>
      <c r="W901" s="623"/>
    </row>
    <row r="902" spans="1:23" ht="48" x14ac:dyDescent="0.2">
      <c r="A902" s="636">
        <f t="shared" si="59"/>
        <v>899</v>
      </c>
      <c r="B902" s="559">
        <v>44607</v>
      </c>
      <c r="C902" s="565">
        <v>44593</v>
      </c>
      <c r="D902" s="545" t="s">
        <v>182</v>
      </c>
      <c r="E902" s="545" t="s">
        <v>325</v>
      </c>
      <c r="F902" s="556">
        <v>-225.4</v>
      </c>
      <c r="G902" s="558" t="s">
        <v>1487</v>
      </c>
      <c r="H902" s="545" t="s">
        <v>310</v>
      </c>
      <c r="I902" s="612" t="s">
        <v>876</v>
      </c>
      <c r="J902" s="545" t="s">
        <v>877</v>
      </c>
      <c r="K902" s="545" t="s">
        <v>878</v>
      </c>
      <c r="L902" s="545" t="s">
        <v>879</v>
      </c>
      <c r="M902" s="545" t="s">
        <v>310</v>
      </c>
      <c r="N902" s="544">
        <v>44607</v>
      </c>
      <c r="O902" s="544" t="s">
        <v>400</v>
      </c>
      <c r="P902" s="268">
        <f t="shared" si="56"/>
        <v>2</v>
      </c>
      <c r="Q902" s="268">
        <f t="shared" si="57"/>
        <v>2</v>
      </c>
      <c r="R902" s="643" t="str">
        <f t="shared" si="58"/>
        <v>Gastos_com_Pessoal</v>
      </c>
      <c r="S902" s="605" t="s">
        <v>310</v>
      </c>
      <c r="T902" s="605" t="s">
        <v>310</v>
      </c>
      <c r="U902" s="623"/>
      <c r="V902" s="623"/>
      <c r="W902" s="623"/>
    </row>
    <row r="903" spans="1:23" ht="48" x14ac:dyDescent="0.2">
      <c r="A903" s="636">
        <f t="shared" si="59"/>
        <v>900</v>
      </c>
      <c r="B903" s="559">
        <v>44607</v>
      </c>
      <c r="C903" s="565">
        <v>44593</v>
      </c>
      <c r="D903" s="545" t="s">
        <v>182</v>
      </c>
      <c r="E903" s="545" t="s">
        <v>325</v>
      </c>
      <c r="F903" s="556">
        <v>-3451.91</v>
      </c>
      <c r="G903" s="558" t="s">
        <v>1491</v>
      </c>
      <c r="H903" s="545" t="s">
        <v>310</v>
      </c>
      <c r="I903" s="612" t="s">
        <v>876</v>
      </c>
      <c r="J903" s="545" t="s">
        <v>877</v>
      </c>
      <c r="K903" s="545" t="s">
        <v>878</v>
      </c>
      <c r="L903" s="545" t="s">
        <v>879</v>
      </c>
      <c r="M903" s="545" t="s">
        <v>310</v>
      </c>
      <c r="N903" s="544">
        <v>44607</v>
      </c>
      <c r="O903" s="544" t="s">
        <v>400</v>
      </c>
      <c r="P903" s="268">
        <f t="shared" si="56"/>
        <v>2</v>
      </c>
      <c r="Q903" s="268">
        <f t="shared" si="57"/>
        <v>2</v>
      </c>
      <c r="R903" s="643" t="str">
        <f t="shared" si="58"/>
        <v>Gastos_com_Pessoal</v>
      </c>
      <c r="S903" s="605" t="s">
        <v>310</v>
      </c>
      <c r="T903" s="605" t="s">
        <v>310</v>
      </c>
      <c r="U903" s="623"/>
      <c r="V903" s="623"/>
      <c r="W903" s="623"/>
    </row>
    <row r="904" spans="1:23" ht="36" x14ac:dyDescent="0.2">
      <c r="A904" s="636">
        <f t="shared" si="59"/>
        <v>901</v>
      </c>
      <c r="B904" s="559">
        <v>44607</v>
      </c>
      <c r="C904" s="555">
        <v>44593</v>
      </c>
      <c r="D904" s="545" t="s">
        <v>271</v>
      </c>
      <c r="E904" s="545" t="s">
        <v>71</v>
      </c>
      <c r="F904" s="556">
        <v>10.45</v>
      </c>
      <c r="G904" s="558" t="s">
        <v>1911</v>
      </c>
      <c r="H904" s="545" t="s">
        <v>766</v>
      </c>
      <c r="I904" s="526" t="s">
        <v>962</v>
      </c>
      <c r="J904" s="549" t="s">
        <v>963</v>
      </c>
      <c r="K904" s="549" t="s">
        <v>964</v>
      </c>
      <c r="L904" s="527" t="s">
        <v>879</v>
      </c>
      <c r="M904" s="655" t="s">
        <v>310</v>
      </c>
      <c r="N904" s="544">
        <v>44607</v>
      </c>
      <c r="O904" s="544" t="s">
        <v>400</v>
      </c>
      <c r="P904" s="268">
        <f t="shared" si="56"/>
        <v>2</v>
      </c>
      <c r="Q904" s="268">
        <f t="shared" si="57"/>
        <v>2</v>
      </c>
      <c r="R904" s="643" t="str">
        <f t="shared" si="58"/>
        <v>Gastos_Gerais</v>
      </c>
      <c r="S904" s="605" t="s">
        <v>310</v>
      </c>
      <c r="T904" s="605" t="s">
        <v>310</v>
      </c>
      <c r="U904" s="623"/>
      <c r="V904" s="623"/>
      <c r="W904" s="623"/>
    </row>
    <row r="905" spans="1:23" ht="36" x14ac:dyDescent="0.2">
      <c r="A905" s="636">
        <f t="shared" si="59"/>
        <v>902</v>
      </c>
      <c r="B905" s="559">
        <v>44607</v>
      </c>
      <c r="C905" s="555">
        <v>44593</v>
      </c>
      <c r="D905" s="545" t="s">
        <v>271</v>
      </c>
      <c r="E905" s="545" t="s">
        <v>71</v>
      </c>
      <c r="F905" s="556">
        <v>10.45</v>
      </c>
      <c r="G905" s="558" t="s">
        <v>1906</v>
      </c>
      <c r="H905" s="545" t="s">
        <v>766</v>
      </c>
      <c r="I905" s="526" t="s">
        <v>962</v>
      </c>
      <c r="J905" s="549" t="s">
        <v>963</v>
      </c>
      <c r="K905" s="549" t="s">
        <v>964</v>
      </c>
      <c r="L905" s="527" t="s">
        <v>879</v>
      </c>
      <c r="M905" s="655" t="s">
        <v>310</v>
      </c>
      <c r="N905" s="544">
        <v>44607</v>
      </c>
      <c r="O905" s="544" t="s">
        <v>400</v>
      </c>
      <c r="P905" s="268">
        <f t="shared" si="56"/>
        <v>2</v>
      </c>
      <c r="Q905" s="268">
        <f t="shared" si="57"/>
        <v>2</v>
      </c>
      <c r="R905" s="643" t="str">
        <f t="shared" si="58"/>
        <v>Gastos_Gerais</v>
      </c>
      <c r="S905" s="605" t="s">
        <v>310</v>
      </c>
      <c r="T905" s="605" t="s">
        <v>310</v>
      </c>
      <c r="U905" s="623"/>
      <c r="V905" s="623"/>
      <c r="W905" s="623"/>
    </row>
    <row r="906" spans="1:23" ht="36" x14ac:dyDescent="0.2">
      <c r="A906" s="636">
        <f t="shared" si="59"/>
        <v>903</v>
      </c>
      <c r="B906" s="559">
        <v>44607</v>
      </c>
      <c r="C906" s="555">
        <v>44593</v>
      </c>
      <c r="D906" s="545" t="s">
        <v>271</v>
      </c>
      <c r="E906" s="545" t="s">
        <v>71</v>
      </c>
      <c r="F906" s="556">
        <v>10.45</v>
      </c>
      <c r="G906" s="558" t="s">
        <v>1896</v>
      </c>
      <c r="H906" s="545" t="s">
        <v>874</v>
      </c>
      <c r="I906" s="526" t="s">
        <v>962</v>
      </c>
      <c r="J906" s="549" t="s">
        <v>963</v>
      </c>
      <c r="K906" s="549" t="s">
        <v>964</v>
      </c>
      <c r="L906" s="527" t="s">
        <v>879</v>
      </c>
      <c r="M906" s="655" t="s">
        <v>310</v>
      </c>
      <c r="N906" s="544">
        <v>44607</v>
      </c>
      <c r="O906" s="544" t="s">
        <v>400</v>
      </c>
      <c r="P906" s="268">
        <f t="shared" si="56"/>
        <v>2</v>
      </c>
      <c r="Q906" s="268">
        <f t="shared" si="57"/>
        <v>2</v>
      </c>
      <c r="R906" s="643" t="str">
        <f t="shared" si="58"/>
        <v>Gastos_Gerais</v>
      </c>
      <c r="S906" s="605" t="s">
        <v>310</v>
      </c>
      <c r="T906" s="605" t="s">
        <v>310</v>
      </c>
      <c r="U906" s="623"/>
      <c r="V906" s="623"/>
      <c r="W906" s="623"/>
    </row>
    <row r="907" spans="1:23" ht="48" x14ac:dyDescent="0.2">
      <c r="A907" s="636">
        <f t="shared" si="59"/>
        <v>904</v>
      </c>
      <c r="B907" s="559">
        <v>44607</v>
      </c>
      <c r="C907" s="563">
        <v>44562</v>
      </c>
      <c r="D907" s="545" t="s">
        <v>271</v>
      </c>
      <c r="E907" s="545" t="s">
        <v>453</v>
      </c>
      <c r="F907" s="556">
        <v>1998.6</v>
      </c>
      <c r="G907" s="558" t="s">
        <v>678</v>
      </c>
      <c r="H907" s="545" t="s">
        <v>766</v>
      </c>
      <c r="I907" s="612" t="s">
        <v>1897</v>
      </c>
      <c r="J907" s="545" t="s">
        <v>1176</v>
      </c>
      <c r="K907" s="545" t="s">
        <v>887</v>
      </c>
      <c r="L907" s="545" t="s">
        <v>920</v>
      </c>
      <c r="M907" s="545">
        <v>1574</v>
      </c>
      <c r="N907" s="544">
        <v>44606</v>
      </c>
      <c r="O907" s="544" t="s">
        <v>400</v>
      </c>
      <c r="P907" s="268">
        <f t="shared" si="56"/>
        <v>2</v>
      </c>
      <c r="Q907" s="268">
        <f t="shared" si="57"/>
        <v>1</v>
      </c>
      <c r="R907" s="643" t="str">
        <f t="shared" si="58"/>
        <v>Gastos_Gerais</v>
      </c>
      <c r="S907" s="605" t="s">
        <v>1081</v>
      </c>
      <c r="T907" s="605">
        <v>2737</v>
      </c>
      <c r="U907" s="623"/>
      <c r="V907" s="623"/>
      <c r="W907" s="623"/>
    </row>
    <row r="908" spans="1:23" ht="48" x14ac:dyDescent="0.2">
      <c r="A908" s="636">
        <f t="shared" si="59"/>
        <v>905</v>
      </c>
      <c r="B908" s="559">
        <v>44607</v>
      </c>
      <c r="C908" s="563">
        <v>44562</v>
      </c>
      <c r="D908" s="545" t="s">
        <v>271</v>
      </c>
      <c r="E908" s="545" t="s">
        <v>453</v>
      </c>
      <c r="F908" s="556">
        <v>1998.6</v>
      </c>
      <c r="G908" s="558" t="s">
        <v>678</v>
      </c>
      <c r="H908" s="545" t="s">
        <v>766</v>
      </c>
      <c r="I908" s="612" t="s">
        <v>1902</v>
      </c>
      <c r="J908" s="545" t="s">
        <v>1901</v>
      </c>
      <c r="K908" s="545" t="s">
        <v>911</v>
      </c>
      <c r="L908" s="545" t="s">
        <v>920</v>
      </c>
      <c r="M908" s="545">
        <v>1576</v>
      </c>
      <c r="N908" s="544">
        <v>44606</v>
      </c>
      <c r="O908" s="544" t="s">
        <v>400</v>
      </c>
      <c r="P908" s="268">
        <f t="shared" si="56"/>
        <v>2</v>
      </c>
      <c r="Q908" s="268">
        <f t="shared" si="57"/>
        <v>1</v>
      </c>
      <c r="R908" s="643" t="str">
        <f t="shared" si="58"/>
        <v>Gastos_Gerais</v>
      </c>
      <c r="S908" s="605" t="s">
        <v>1081</v>
      </c>
      <c r="T908" s="605">
        <v>2739</v>
      </c>
      <c r="U908" s="623"/>
      <c r="V908" s="623"/>
      <c r="W908" s="623"/>
    </row>
    <row r="909" spans="1:23" ht="48" x14ac:dyDescent="0.2">
      <c r="A909" s="636">
        <f t="shared" si="59"/>
        <v>906</v>
      </c>
      <c r="B909" s="559">
        <v>44607</v>
      </c>
      <c r="C909" s="563">
        <v>44562</v>
      </c>
      <c r="D909" s="545" t="s">
        <v>271</v>
      </c>
      <c r="E909" s="545" t="s">
        <v>453</v>
      </c>
      <c r="F909" s="556">
        <v>1998.6</v>
      </c>
      <c r="G909" s="558" t="s">
        <v>679</v>
      </c>
      <c r="H909" s="545" t="s">
        <v>766</v>
      </c>
      <c r="I909" s="612" t="s">
        <v>1907</v>
      </c>
      <c r="J909" s="545" t="s">
        <v>1177</v>
      </c>
      <c r="K909" s="545" t="s">
        <v>911</v>
      </c>
      <c r="L909" s="545" t="s">
        <v>920</v>
      </c>
      <c r="M909" s="545">
        <v>1575</v>
      </c>
      <c r="N909" s="544">
        <v>44606</v>
      </c>
      <c r="O909" s="544" t="s">
        <v>400</v>
      </c>
      <c r="P909" s="268">
        <f t="shared" si="56"/>
        <v>2</v>
      </c>
      <c r="Q909" s="268">
        <f t="shared" si="57"/>
        <v>1</v>
      </c>
      <c r="R909" s="643" t="str">
        <f t="shared" si="58"/>
        <v>Gastos_Gerais</v>
      </c>
      <c r="S909" s="605" t="s">
        <v>1081</v>
      </c>
      <c r="T909" s="605">
        <v>2738</v>
      </c>
      <c r="U909" s="623"/>
      <c r="V909" s="623"/>
      <c r="W909" s="623"/>
    </row>
    <row r="910" spans="1:23" ht="60" x14ac:dyDescent="0.2">
      <c r="A910" s="636">
        <f t="shared" si="59"/>
        <v>907</v>
      </c>
      <c r="B910" s="559">
        <v>44607</v>
      </c>
      <c r="C910" s="563">
        <v>44593</v>
      </c>
      <c r="D910" s="545" t="s">
        <v>271</v>
      </c>
      <c r="E910" s="545" t="s">
        <v>62</v>
      </c>
      <c r="F910" s="556">
        <v>428.4</v>
      </c>
      <c r="G910" s="558" t="s">
        <v>1770</v>
      </c>
      <c r="H910" s="545" t="s">
        <v>874</v>
      </c>
      <c r="I910" s="612" t="s">
        <v>1895</v>
      </c>
      <c r="J910" s="545" t="s">
        <v>1769</v>
      </c>
      <c r="K910" s="545" t="s">
        <v>911</v>
      </c>
      <c r="L910" s="545" t="s">
        <v>32</v>
      </c>
      <c r="M910" s="545">
        <v>23375</v>
      </c>
      <c r="N910" s="544">
        <v>44604</v>
      </c>
      <c r="O910" s="544" t="s">
        <v>400</v>
      </c>
      <c r="P910" s="268">
        <f t="shared" si="56"/>
        <v>2</v>
      </c>
      <c r="Q910" s="268">
        <f t="shared" si="57"/>
        <v>2</v>
      </c>
      <c r="R910" s="643" t="str">
        <f t="shared" si="58"/>
        <v>Gastos_Gerais</v>
      </c>
      <c r="S910" s="605" t="s">
        <v>1080</v>
      </c>
      <c r="T910" s="605">
        <v>2882</v>
      </c>
      <c r="U910" s="623"/>
      <c r="V910" s="623"/>
      <c r="W910" s="623"/>
    </row>
    <row r="911" spans="1:23" ht="60" x14ac:dyDescent="0.2">
      <c r="A911" s="636">
        <f t="shared" si="59"/>
        <v>908</v>
      </c>
      <c r="B911" s="559">
        <v>44607</v>
      </c>
      <c r="C911" s="555">
        <v>44562</v>
      </c>
      <c r="D911" s="545" t="s">
        <v>468</v>
      </c>
      <c r="E911" s="545" t="s">
        <v>468</v>
      </c>
      <c r="F911" s="556">
        <v>978.3</v>
      </c>
      <c r="G911" s="558" t="s">
        <v>2630</v>
      </c>
      <c r="H911" s="545" t="s">
        <v>468</v>
      </c>
      <c r="I911" s="526" t="s">
        <v>2631</v>
      </c>
      <c r="J911" s="549" t="s">
        <v>2632</v>
      </c>
      <c r="K911" s="549" t="s">
        <v>911</v>
      </c>
      <c r="L911" s="527" t="s">
        <v>888</v>
      </c>
      <c r="M911" s="655">
        <v>20221</v>
      </c>
      <c r="N911" s="544">
        <v>44602</v>
      </c>
      <c r="O911" s="544" t="s">
        <v>405</v>
      </c>
      <c r="P911" s="268">
        <f t="shared" si="56"/>
        <v>2</v>
      </c>
      <c r="Q911" s="268">
        <f t="shared" si="57"/>
        <v>1</v>
      </c>
      <c r="R911" s="643" t="str">
        <f t="shared" si="58"/>
        <v>Gastos_custeados_por_captação</v>
      </c>
      <c r="S911" s="605" t="s">
        <v>1081</v>
      </c>
      <c r="T911" s="605">
        <v>1633</v>
      </c>
      <c r="U911" s="623"/>
      <c r="V911" s="623"/>
      <c r="W911" s="623"/>
    </row>
    <row r="912" spans="1:23" ht="72" x14ac:dyDescent="0.2">
      <c r="A912" s="636">
        <f t="shared" si="59"/>
        <v>909</v>
      </c>
      <c r="B912" s="559">
        <v>44607</v>
      </c>
      <c r="C912" s="555">
        <v>44562</v>
      </c>
      <c r="D912" s="545" t="s">
        <v>468</v>
      </c>
      <c r="E912" s="545" t="s">
        <v>468</v>
      </c>
      <c r="F912" s="556">
        <v>11739.6</v>
      </c>
      <c r="G912" s="558" t="s">
        <v>2630</v>
      </c>
      <c r="H912" s="545" t="s">
        <v>468</v>
      </c>
      <c r="I912" s="526" t="s">
        <v>2631</v>
      </c>
      <c r="J912" s="549" t="s">
        <v>2632</v>
      </c>
      <c r="K912" s="549" t="s">
        <v>911</v>
      </c>
      <c r="L912" s="527" t="s">
        <v>888</v>
      </c>
      <c r="M912" s="655">
        <v>2022</v>
      </c>
      <c r="N912" s="544">
        <v>44602</v>
      </c>
      <c r="O912" s="544" t="s">
        <v>402</v>
      </c>
      <c r="P912" s="268">
        <f t="shared" si="56"/>
        <v>2</v>
      </c>
      <c r="Q912" s="268">
        <f t="shared" si="57"/>
        <v>1</v>
      </c>
      <c r="R912" s="643" t="str">
        <f t="shared" si="58"/>
        <v>Gastos_custeados_por_captação</v>
      </c>
      <c r="S912" s="605" t="s">
        <v>1081</v>
      </c>
      <c r="T912" s="605">
        <v>1633</v>
      </c>
      <c r="U912" s="623"/>
      <c r="V912" s="623"/>
      <c r="W912" s="623"/>
    </row>
    <row r="913" spans="1:23" ht="60" x14ac:dyDescent="0.2">
      <c r="A913" s="636">
        <f t="shared" si="59"/>
        <v>910</v>
      </c>
      <c r="B913" s="559">
        <v>44607</v>
      </c>
      <c r="C913" s="555">
        <v>44562</v>
      </c>
      <c r="D913" s="545" t="s">
        <v>468</v>
      </c>
      <c r="E913" s="545" t="s">
        <v>468</v>
      </c>
      <c r="F913" s="556">
        <v>3260.8</v>
      </c>
      <c r="G913" s="558" t="s">
        <v>2864</v>
      </c>
      <c r="H913" s="545" t="s">
        <v>468</v>
      </c>
      <c r="I913" s="526" t="s">
        <v>2865</v>
      </c>
      <c r="J913" s="549" t="s">
        <v>2866</v>
      </c>
      <c r="K913" s="549" t="s">
        <v>911</v>
      </c>
      <c r="L913" s="527" t="s">
        <v>920</v>
      </c>
      <c r="M913" s="655">
        <v>1556</v>
      </c>
      <c r="N913" s="544">
        <v>44596</v>
      </c>
      <c r="O913" s="544" t="s">
        <v>401</v>
      </c>
      <c r="P913" s="268">
        <f t="shared" si="56"/>
        <v>2</v>
      </c>
      <c r="Q913" s="268">
        <f t="shared" si="57"/>
        <v>1</v>
      </c>
      <c r="R913" s="643" t="str">
        <f t="shared" si="58"/>
        <v>Gastos_custeados_por_captação</v>
      </c>
      <c r="S913" s="605" t="s">
        <v>1081</v>
      </c>
      <c r="T913" s="605">
        <v>2720</v>
      </c>
      <c r="U913" s="623"/>
      <c r="V913" s="623"/>
      <c r="W913" s="623"/>
    </row>
    <row r="914" spans="1:23" ht="24" x14ac:dyDescent="0.2">
      <c r="A914" s="636">
        <f t="shared" si="59"/>
        <v>911</v>
      </c>
      <c r="B914" s="559">
        <v>44607</v>
      </c>
      <c r="C914" s="563">
        <v>44562</v>
      </c>
      <c r="D914" s="545" t="s">
        <v>271</v>
      </c>
      <c r="E914" s="545" t="s">
        <v>84</v>
      </c>
      <c r="F914" s="556">
        <v>125.5</v>
      </c>
      <c r="G914" s="569" t="s">
        <v>1892</v>
      </c>
      <c r="H914" s="545" t="s">
        <v>309</v>
      </c>
      <c r="I914" s="613" t="s">
        <v>785</v>
      </c>
      <c r="J914" s="545" t="s">
        <v>1104</v>
      </c>
      <c r="K914" s="545" t="s">
        <v>1501</v>
      </c>
      <c r="L914" s="527" t="s">
        <v>1481</v>
      </c>
      <c r="M914" s="545" t="s">
        <v>1894</v>
      </c>
      <c r="N914" s="544">
        <v>44594</v>
      </c>
      <c r="O914" s="544" t="s">
        <v>400</v>
      </c>
      <c r="P914" s="268">
        <f t="shared" si="56"/>
        <v>2</v>
      </c>
      <c r="Q914" s="268">
        <f t="shared" si="57"/>
        <v>1</v>
      </c>
      <c r="R914" s="643" t="str">
        <f t="shared" si="58"/>
        <v>Gastos_Gerais</v>
      </c>
      <c r="S914" s="605" t="s">
        <v>310</v>
      </c>
      <c r="T914" s="605" t="s">
        <v>310</v>
      </c>
      <c r="U914" s="623"/>
      <c r="V914" s="623"/>
      <c r="W914" s="623"/>
    </row>
    <row r="915" spans="1:23" ht="48" x14ac:dyDescent="0.2">
      <c r="A915" s="636">
        <f t="shared" si="59"/>
        <v>912</v>
      </c>
      <c r="B915" s="559">
        <v>44607</v>
      </c>
      <c r="C915" s="563">
        <v>44562</v>
      </c>
      <c r="D915" s="545" t="s">
        <v>271</v>
      </c>
      <c r="E915" s="545" t="s">
        <v>91</v>
      </c>
      <c r="F915" s="556">
        <v>188.6</v>
      </c>
      <c r="G915" s="569" t="s">
        <v>471</v>
      </c>
      <c r="H915" s="545" t="s">
        <v>309</v>
      </c>
      <c r="I915" s="613" t="s">
        <v>1619</v>
      </c>
      <c r="J915" s="566" t="s">
        <v>1093</v>
      </c>
      <c r="K915" s="545" t="s">
        <v>893</v>
      </c>
      <c r="L915" s="545" t="s">
        <v>32</v>
      </c>
      <c r="M915" s="545">
        <v>3884344</v>
      </c>
      <c r="N915" s="544">
        <v>44593</v>
      </c>
      <c r="O915" s="544" t="s">
        <v>400</v>
      </c>
      <c r="P915" s="268">
        <f t="shared" si="56"/>
        <v>2</v>
      </c>
      <c r="Q915" s="268">
        <f t="shared" si="57"/>
        <v>1</v>
      </c>
      <c r="R915" s="643" t="str">
        <f t="shared" si="58"/>
        <v>Gastos_Gerais</v>
      </c>
      <c r="S915" s="605" t="s">
        <v>1081</v>
      </c>
      <c r="T915" s="605">
        <v>1142</v>
      </c>
      <c r="U915" s="623"/>
      <c r="V915" s="623"/>
      <c r="W915" s="623"/>
    </row>
    <row r="916" spans="1:23" ht="108" x14ac:dyDescent="0.2">
      <c r="A916" s="636">
        <f t="shared" si="59"/>
        <v>913</v>
      </c>
      <c r="B916" s="559">
        <v>44607</v>
      </c>
      <c r="C916" s="565">
        <v>44593</v>
      </c>
      <c r="D916" s="545" t="s">
        <v>182</v>
      </c>
      <c r="E916" s="545" t="s">
        <v>325</v>
      </c>
      <c r="F916" s="556">
        <v>23081.599999999999</v>
      </c>
      <c r="G916" s="558" t="s">
        <v>1508</v>
      </c>
      <c r="H916" s="545" t="s">
        <v>310</v>
      </c>
      <c r="I916" s="613" t="s">
        <v>792</v>
      </c>
      <c r="J916" s="545" t="s">
        <v>1506</v>
      </c>
      <c r="K916" s="545" t="s">
        <v>893</v>
      </c>
      <c r="L916" s="545" t="s">
        <v>32</v>
      </c>
      <c r="M916" s="545" t="s">
        <v>1888</v>
      </c>
      <c r="N916" s="544">
        <v>44569</v>
      </c>
      <c r="O916" s="544" t="s">
        <v>400</v>
      </c>
      <c r="P916" s="268">
        <f t="shared" si="56"/>
        <v>2</v>
      </c>
      <c r="Q916" s="268">
        <f t="shared" si="57"/>
        <v>2</v>
      </c>
      <c r="R916" s="643" t="str">
        <f t="shared" si="58"/>
        <v>Gastos_com_Pessoal</v>
      </c>
      <c r="S916" s="605" t="s">
        <v>310</v>
      </c>
      <c r="T916" s="605" t="s">
        <v>310</v>
      </c>
      <c r="U916" s="623"/>
      <c r="V916" s="623"/>
      <c r="W916" s="623"/>
    </row>
    <row r="917" spans="1:23" ht="108" x14ac:dyDescent="0.2">
      <c r="A917" s="636">
        <f t="shared" si="59"/>
        <v>914</v>
      </c>
      <c r="B917" s="559">
        <v>44607</v>
      </c>
      <c r="C917" s="565">
        <v>44531</v>
      </c>
      <c r="D917" s="545" t="s">
        <v>182</v>
      </c>
      <c r="E917" s="545" t="s">
        <v>1</v>
      </c>
      <c r="F917" s="556">
        <v>1277.98</v>
      </c>
      <c r="G917" s="558" t="s">
        <v>1505</v>
      </c>
      <c r="H917" s="545" t="s">
        <v>310</v>
      </c>
      <c r="I917" s="613" t="s">
        <v>792</v>
      </c>
      <c r="J917" s="545" t="s">
        <v>1506</v>
      </c>
      <c r="K917" s="545" t="s">
        <v>893</v>
      </c>
      <c r="L917" s="545" t="s">
        <v>32</v>
      </c>
      <c r="M917" s="545" t="s">
        <v>1889</v>
      </c>
      <c r="N917" s="544">
        <v>44565</v>
      </c>
      <c r="O917" s="544" t="s">
        <v>400</v>
      </c>
      <c r="P917" s="268">
        <f t="shared" si="56"/>
        <v>2</v>
      </c>
      <c r="Q917" s="268">
        <f t="shared" si="57"/>
        <v>0</v>
      </c>
      <c r="R917" s="643" t="str">
        <f t="shared" si="58"/>
        <v>Gastos_com_Pessoal</v>
      </c>
      <c r="S917" s="605" t="s">
        <v>310</v>
      </c>
      <c r="T917" s="605" t="s">
        <v>310</v>
      </c>
      <c r="U917" s="623"/>
      <c r="V917" s="623"/>
      <c r="W917" s="623"/>
    </row>
    <row r="918" spans="1:23" ht="48" x14ac:dyDescent="0.2">
      <c r="A918" s="636">
        <f t="shared" si="59"/>
        <v>915</v>
      </c>
      <c r="B918" s="559">
        <v>44608</v>
      </c>
      <c r="C918" s="563">
        <v>44562</v>
      </c>
      <c r="D918" s="545" t="s">
        <v>271</v>
      </c>
      <c r="E918" s="545" t="s">
        <v>297</v>
      </c>
      <c r="F918" s="556">
        <v>183.57</v>
      </c>
      <c r="G918" s="558" t="s">
        <v>1934</v>
      </c>
      <c r="H918" s="545" t="s">
        <v>765</v>
      </c>
      <c r="I918" s="612" t="s">
        <v>1497</v>
      </c>
      <c r="J918" s="527" t="s">
        <v>1107</v>
      </c>
      <c r="K918" s="549" t="s">
        <v>887</v>
      </c>
      <c r="L918" s="527" t="s">
        <v>1413</v>
      </c>
      <c r="M918" s="549" t="s">
        <v>310</v>
      </c>
      <c r="N918" s="544">
        <v>44609</v>
      </c>
      <c r="O918" s="544" t="s">
        <v>400</v>
      </c>
      <c r="P918" s="268">
        <f t="shared" si="56"/>
        <v>2</v>
      </c>
      <c r="Q918" s="268">
        <f t="shared" si="57"/>
        <v>1</v>
      </c>
      <c r="R918" s="643" t="str">
        <f t="shared" si="58"/>
        <v>Gastos_Gerais</v>
      </c>
      <c r="S918" s="605" t="s">
        <v>1081</v>
      </c>
      <c r="T918" s="605">
        <v>1336</v>
      </c>
      <c r="U918" s="623"/>
      <c r="V918" s="623"/>
      <c r="W918" s="623"/>
    </row>
    <row r="919" spans="1:23" ht="72" x14ac:dyDescent="0.2">
      <c r="A919" s="636">
        <f t="shared" si="59"/>
        <v>916</v>
      </c>
      <c r="B919" s="559">
        <v>44608</v>
      </c>
      <c r="C919" s="563">
        <v>44562</v>
      </c>
      <c r="D919" s="545" t="s">
        <v>271</v>
      </c>
      <c r="E919" s="545" t="s">
        <v>456</v>
      </c>
      <c r="F919" s="556">
        <v>362.66</v>
      </c>
      <c r="G919" s="558" t="s">
        <v>751</v>
      </c>
      <c r="H919" s="545" t="s">
        <v>773</v>
      </c>
      <c r="I919" s="612" t="s">
        <v>1497</v>
      </c>
      <c r="J919" s="545" t="s">
        <v>1107</v>
      </c>
      <c r="K919" s="549" t="s">
        <v>887</v>
      </c>
      <c r="L919" s="527" t="s">
        <v>1413</v>
      </c>
      <c r="M919" s="655" t="s">
        <v>310</v>
      </c>
      <c r="N919" s="544">
        <v>44609</v>
      </c>
      <c r="O919" s="544" t="s">
        <v>400</v>
      </c>
      <c r="P919" s="268">
        <f t="shared" si="56"/>
        <v>2</v>
      </c>
      <c r="Q919" s="268">
        <f t="shared" si="57"/>
        <v>1</v>
      </c>
      <c r="R919" s="643" t="str">
        <f t="shared" si="58"/>
        <v>Gastos_Gerais</v>
      </c>
      <c r="S919" s="605" t="s">
        <v>1081</v>
      </c>
      <c r="T919" s="605">
        <v>1586</v>
      </c>
      <c r="U919" s="623"/>
      <c r="V919" s="623"/>
      <c r="W919" s="623"/>
    </row>
    <row r="920" spans="1:23" ht="156" x14ac:dyDescent="0.2">
      <c r="A920" s="636">
        <f t="shared" si="59"/>
        <v>917</v>
      </c>
      <c r="B920" s="559">
        <v>44608</v>
      </c>
      <c r="C920" s="555">
        <v>44562</v>
      </c>
      <c r="D920" s="545" t="s">
        <v>271</v>
      </c>
      <c r="E920" s="545" t="s">
        <v>453</v>
      </c>
      <c r="F920" s="556">
        <v>4899.5</v>
      </c>
      <c r="G920" s="558" t="s">
        <v>1921</v>
      </c>
      <c r="H920" s="545" t="s">
        <v>762</v>
      </c>
      <c r="I920" s="612" t="s">
        <v>1919</v>
      </c>
      <c r="J920" s="545" t="s">
        <v>1920</v>
      </c>
      <c r="K920" s="545" t="s">
        <v>911</v>
      </c>
      <c r="L920" s="545" t="s">
        <v>32</v>
      </c>
      <c r="M920" s="545" t="s">
        <v>923</v>
      </c>
      <c r="N920" s="544">
        <v>44608</v>
      </c>
      <c r="O920" s="544" t="s">
        <v>400</v>
      </c>
      <c r="P920" s="268">
        <f t="shared" si="56"/>
        <v>2</v>
      </c>
      <c r="Q920" s="268">
        <f t="shared" si="57"/>
        <v>1</v>
      </c>
      <c r="R920" s="643" t="str">
        <f t="shared" si="58"/>
        <v>Gastos_Gerais</v>
      </c>
      <c r="S920" s="605" t="s">
        <v>1081</v>
      </c>
      <c r="T920" s="605">
        <v>2785</v>
      </c>
      <c r="U920" s="623"/>
      <c r="V920" s="623"/>
      <c r="W920" s="623"/>
    </row>
    <row r="921" spans="1:23" ht="36" x14ac:dyDescent="0.2">
      <c r="A921" s="636">
        <f t="shared" si="59"/>
        <v>918</v>
      </c>
      <c r="B921" s="559">
        <v>44608</v>
      </c>
      <c r="C921" s="555">
        <v>44593</v>
      </c>
      <c r="D921" s="545" t="s">
        <v>271</v>
      </c>
      <c r="E921" s="545" t="s">
        <v>71</v>
      </c>
      <c r="F921" s="556">
        <v>10.45</v>
      </c>
      <c r="G921" s="558" t="s">
        <v>1938</v>
      </c>
      <c r="H921" s="545" t="s">
        <v>309</v>
      </c>
      <c r="I921" s="526" t="s">
        <v>962</v>
      </c>
      <c r="J921" s="549" t="s">
        <v>963</v>
      </c>
      <c r="K921" s="549" t="s">
        <v>964</v>
      </c>
      <c r="L921" s="527" t="s">
        <v>879</v>
      </c>
      <c r="M921" s="655" t="s">
        <v>310</v>
      </c>
      <c r="N921" s="544">
        <v>44608</v>
      </c>
      <c r="O921" s="544" t="s">
        <v>400</v>
      </c>
      <c r="P921" s="268">
        <f t="shared" si="56"/>
        <v>2</v>
      </c>
      <c r="Q921" s="268">
        <f t="shared" si="57"/>
        <v>2</v>
      </c>
      <c r="R921" s="643" t="str">
        <f t="shared" si="58"/>
        <v>Gastos_Gerais</v>
      </c>
      <c r="S921" s="605" t="s">
        <v>310</v>
      </c>
      <c r="T921" s="605" t="s">
        <v>310</v>
      </c>
      <c r="U921" s="623"/>
      <c r="V921" s="623"/>
      <c r="W921" s="623"/>
    </row>
    <row r="922" spans="1:23" ht="36" x14ac:dyDescent="0.2">
      <c r="A922" s="636">
        <f t="shared" si="59"/>
        <v>919</v>
      </c>
      <c r="B922" s="559">
        <v>44608</v>
      </c>
      <c r="C922" s="555">
        <v>44593</v>
      </c>
      <c r="D922" s="545" t="s">
        <v>271</v>
      </c>
      <c r="E922" s="545" t="s">
        <v>71</v>
      </c>
      <c r="F922" s="556">
        <v>10.45</v>
      </c>
      <c r="G922" s="558" t="s">
        <v>1932</v>
      </c>
      <c r="H922" s="545" t="s">
        <v>874</v>
      </c>
      <c r="I922" s="526" t="s">
        <v>962</v>
      </c>
      <c r="J922" s="549" t="s">
        <v>963</v>
      </c>
      <c r="K922" s="549" t="s">
        <v>964</v>
      </c>
      <c r="L922" s="527" t="s">
        <v>879</v>
      </c>
      <c r="M922" s="655" t="s">
        <v>310</v>
      </c>
      <c r="N922" s="544">
        <v>44608</v>
      </c>
      <c r="O922" s="544" t="s">
        <v>400</v>
      </c>
      <c r="P922" s="268">
        <f t="shared" si="56"/>
        <v>2</v>
      </c>
      <c r="Q922" s="268">
        <f t="shared" si="57"/>
        <v>2</v>
      </c>
      <c r="R922" s="643" t="str">
        <f t="shared" si="58"/>
        <v>Gastos_Gerais</v>
      </c>
      <c r="S922" s="605" t="s">
        <v>310</v>
      </c>
      <c r="T922" s="605" t="s">
        <v>310</v>
      </c>
      <c r="U922" s="623"/>
      <c r="V922" s="623"/>
      <c r="W922" s="623"/>
    </row>
    <row r="923" spans="1:23" ht="36" x14ac:dyDescent="0.2">
      <c r="A923" s="636">
        <f t="shared" si="59"/>
        <v>920</v>
      </c>
      <c r="B923" s="559">
        <v>44608</v>
      </c>
      <c r="C923" s="555">
        <v>44593</v>
      </c>
      <c r="D923" s="545" t="s">
        <v>271</v>
      </c>
      <c r="E923" s="545" t="s">
        <v>71</v>
      </c>
      <c r="F923" s="556">
        <v>10.45</v>
      </c>
      <c r="G923" s="558" t="s">
        <v>1931</v>
      </c>
      <c r="H923" s="545" t="s">
        <v>762</v>
      </c>
      <c r="I923" s="526" t="s">
        <v>962</v>
      </c>
      <c r="J923" s="549" t="s">
        <v>963</v>
      </c>
      <c r="K923" s="549" t="s">
        <v>964</v>
      </c>
      <c r="L923" s="527" t="s">
        <v>879</v>
      </c>
      <c r="M923" s="655" t="s">
        <v>310</v>
      </c>
      <c r="N923" s="544">
        <v>44608</v>
      </c>
      <c r="O923" s="544" t="s">
        <v>400</v>
      </c>
      <c r="P923" s="268">
        <f t="shared" si="56"/>
        <v>2</v>
      </c>
      <c r="Q923" s="268">
        <f t="shared" si="57"/>
        <v>2</v>
      </c>
      <c r="R923" s="643" t="str">
        <f t="shared" si="58"/>
        <v>Gastos_Gerais</v>
      </c>
      <c r="S923" s="605" t="s">
        <v>310</v>
      </c>
      <c r="T923" s="605" t="s">
        <v>310</v>
      </c>
      <c r="U923" s="623"/>
      <c r="V923" s="623"/>
      <c r="W923" s="623"/>
    </row>
    <row r="924" spans="1:23" ht="36" x14ac:dyDescent="0.2">
      <c r="A924" s="636">
        <f t="shared" si="59"/>
        <v>921</v>
      </c>
      <c r="B924" s="559">
        <v>44608</v>
      </c>
      <c r="C924" s="555">
        <v>44593</v>
      </c>
      <c r="D924" s="545" t="s">
        <v>271</v>
      </c>
      <c r="E924" s="545" t="s">
        <v>71</v>
      </c>
      <c r="F924" s="556">
        <v>10.45</v>
      </c>
      <c r="G924" s="558" t="s">
        <v>1929</v>
      </c>
      <c r="H924" s="545" t="s">
        <v>768</v>
      </c>
      <c r="I924" s="526" t="s">
        <v>962</v>
      </c>
      <c r="J924" s="549" t="s">
        <v>963</v>
      </c>
      <c r="K924" s="549" t="s">
        <v>964</v>
      </c>
      <c r="L924" s="527" t="s">
        <v>879</v>
      </c>
      <c r="M924" s="655" t="s">
        <v>310</v>
      </c>
      <c r="N924" s="544">
        <v>44608</v>
      </c>
      <c r="O924" s="544" t="s">
        <v>400</v>
      </c>
      <c r="P924" s="268">
        <f t="shared" si="56"/>
        <v>2</v>
      </c>
      <c r="Q924" s="268">
        <f t="shared" si="57"/>
        <v>2</v>
      </c>
      <c r="R924" s="643" t="str">
        <f t="shared" si="58"/>
        <v>Gastos_Gerais</v>
      </c>
      <c r="S924" s="605" t="s">
        <v>310</v>
      </c>
      <c r="T924" s="605" t="s">
        <v>310</v>
      </c>
      <c r="U924" s="623"/>
      <c r="V924" s="623"/>
      <c r="W924" s="623"/>
    </row>
    <row r="925" spans="1:23" ht="36" x14ac:dyDescent="0.2">
      <c r="A925" s="636">
        <f t="shared" si="59"/>
        <v>922</v>
      </c>
      <c r="B925" s="559">
        <v>44608</v>
      </c>
      <c r="C925" s="555">
        <v>44593</v>
      </c>
      <c r="D925" s="545" t="s">
        <v>271</v>
      </c>
      <c r="E925" s="545" t="s">
        <v>71</v>
      </c>
      <c r="F925" s="556">
        <v>10.45</v>
      </c>
      <c r="G925" s="558" t="s">
        <v>1930</v>
      </c>
      <c r="H925" s="545" t="s">
        <v>768</v>
      </c>
      <c r="I925" s="526" t="s">
        <v>962</v>
      </c>
      <c r="J925" s="549" t="s">
        <v>963</v>
      </c>
      <c r="K925" s="549" t="s">
        <v>964</v>
      </c>
      <c r="L925" s="527" t="s">
        <v>879</v>
      </c>
      <c r="M925" s="655" t="s">
        <v>310</v>
      </c>
      <c r="N925" s="544">
        <v>44608</v>
      </c>
      <c r="O925" s="544" t="s">
        <v>400</v>
      </c>
      <c r="P925" s="268">
        <f t="shared" si="56"/>
        <v>2</v>
      </c>
      <c r="Q925" s="268">
        <f t="shared" si="57"/>
        <v>2</v>
      </c>
      <c r="R925" s="643" t="str">
        <f t="shared" si="58"/>
        <v>Gastos_Gerais</v>
      </c>
      <c r="S925" s="605" t="s">
        <v>310</v>
      </c>
      <c r="T925" s="605" t="s">
        <v>310</v>
      </c>
      <c r="U925" s="623"/>
      <c r="V925" s="623"/>
      <c r="W925" s="623"/>
    </row>
    <row r="926" spans="1:23" ht="72" x14ac:dyDescent="0.2">
      <c r="A926" s="636">
        <f t="shared" si="59"/>
        <v>923</v>
      </c>
      <c r="B926" s="559">
        <v>44608</v>
      </c>
      <c r="C926" s="563">
        <v>44562</v>
      </c>
      <c r="D926" s="545" t="s">
        <v>271</v>
      </c>
      <c r="E926" s="545" t="s">
        <v>456</v>
      </c>
      <c r="F926" s="556">
        <v>1482.97</v>
      </c>
      <c r="G926" s="558" t="s">
        <v>557</v>
      </c>
      <c r="H926" s="545" t="s">
        <v>769</v>
      </c>
      <c r="I926" s="612" t="s">
        <v>1917</v>
      </c>
      <c r="J926" s="545" t="s">
        <v>1129</v>
      </c>
      <c r="K926" s="545" t="s">
        <v>893</v>
      </c>
      <c r="L926" s="545" t="s">
        <v>32</v>
      </c>
      <c r="M926" s="545" t="s">
        <v>1916</v>
      </c>
      <c r="N926" s="544">
        <v>44607</v>
      </c>
      <c r="O926" s="544" t="s">
        <v>400</v>
      </c>
      <c r="P926" s="268">
        <f t="shared" si="56"/>
        <v>2</v>
      </c>
      <c r="Q926" s="268">
        <f t="shared" si="57"/>
        <v>1</v>
      </c>
      <c r="R926" s="643" t="str">
        <f t="shared" si="58"/>
        <v>Gastos_Gerais</v>
      </c>
      <c r="S926" s="605" t="s">
        <v>1081</v>
      </c>
      <c r="T926" s="605">
        <v>1371</v>
      </c>
      <c r="U926" s="623"/>
      <c r="V926" s="623"/>
      <c r="W926" s="623"/>
    </row>
    <row r="927" spans="1:23" ht="84" x14ac:dyDescent="0.2">
      <c r="A927" s="636">
        <f t="shared" si="59"/>
        <v>924</v>
      </c>
      <c r="B927" s="559">
        <v>44608</v>
      </c>
      <c r="C927" s="563">
        <v>44593</v>
      </c>
      <c r="D927" s="545" t="s">
        <v>271</v>
      </c>
      <c r="E927" s="545" t="s">
        <v>452</v>
      </c>
      <c r="F927" s="556">
        <v>3750</v>
      </c>
      <c r="G927" s="558" t="s">
        <v>1845</v>
      </c>
      <c r="H927" s="545" t="s">
        <v>874</v>
      </c>
      <c r="I927" s="612" t="s">
        <v>1922</v>
      </c>
      <c r="J927" s="545" t="s">
        <v>1844</v>
      </c>
      <c r="K927" s="545" t="s">
        <v>911</v>
      </c>
      <c r="L927" s="545" t="s">
        <v>32</v>
      </c>
      <c r="M927" s="545" t="s">
        <v>1918</v>
      </c>
      <c r="N927" s="544">
        <v>44607</v>
      </c>
      <c r="O927" s="544" t="s">
        <v>400</v>
      </c>
      <c r="P927" s="268">
        <f t="shared" si="56"/>
        <v>2</v>
      </c>
      <c r="Q927" s="268">
        <f t="shared" si="57"/>
        <v>2</v>
      </c>
      <c r="R927" s="643" t="str">
        <f t="shared" si="58"/>
        <v>Gastos_Gerais</v>
      </c>
      <c r="S927" s="605" t="s">
        <v>1081</v>
      </c>
      <c r="T927" s="605">
        <v>2855</v>
      </c>
      <c r="U927" s="623"/>
      <c r="V927" s="623"/>
      <c r="W927" s="623"/>
    </row>
    <row r="928" spans="1:23" ht="36" x14ac:dyDescent="0.2">
      <c r="A928" s="636">
        <f t="shared" si="59"/>
        <v>925</v>
      </c>
      <c r="B928" s="559">
        <v>44608</v>
      </c>
      <c r="C928" s="563">
        <v>44593</v>
      </c>
      <c r="D928" s="545" t="s">
        <v>271</v>
      </c>
      <c r="E928" s="545" t="s">
        <v>450</v>
      </c>
      <c r="F928" s="556">
        <v>793.8</v>
      </c>
      <c r="G928" s="558" t="s">
        <v>1768</v>
      </c>
      <c r="H928" s="545" t="s">
        <v>768</v>
      </c>
      <c r="I928" s="612" t="s">
        <v>946</v>
      </c>
      <c r="J928" s="545" t="s">
        <v>947</v>
      </c>
      <c r="K928" s="545" t="s">
        <v>911</v>
      </c>
      <c r="L928" s="545" t="s">
        <v>32</v>
      </c>
      <c r="M928" s="545" t="s">
        <v>1926</v>
      </c>
      <c r="N928" s="544">
        <v>44607</v>
      </c>
      <c r="O928" s="544" t="s">
        <v>400</v>
      </c>
      <c r="P928" s="268">
        <f t="shared" si="56"/>
        <v>2</v>
      </c>
      <c r="Q928" s="268">
        <f t="shared" si="57"/>
        <v>2</v>
      </c>
      <c r="R928" s="643" t="str">
        <f t="shared" si="58"/>
        <v>Gastos_Gerais</v>
      </c>
      <c r="S928" s="605" t="s">
        <v>1081</v>
      </c>
      <c r="T928" s="605">
        <v>2853</v>
      </c>
      <c r="U928" s="623"/>
      <c r="V928" s="623"/>
      <c r="W928" s="623"/>
    </row>
    <row r="929" spans="1:23" ht="60" x14ac:dyDescent="0.2">
      <c r="A929" s="636">
        <f t="shared" si="59"/>
        <v>926</v>
      </c>
      <c r="B929" s="559">
        <v>44608</v>
      </c>
      <c r="C929" s="563">
        <v>44593</v>
      </c>
      <c r="D929" s="545" t="s">
        <v>271</v>
      </c>
      <c r="E929" s="545" t="s">
        <v>446</v>
      </c>
      <c r="F929" s="556">
        <v>1960</v>
      </c>
      <c r="G929" s="558" t="s">
        <v>1765</v>
      </c>
      <c r="H929" s="545" t="s">
        <v>768</v>
      </c>
      <c r="I929" s="612" t="s">
        <v>946</v>
      </c>
      <c r="J929" s="545" t="s">
        <v>947</v>
      </c>
      <c r="K929" s="545" t="s">
        <v>911</v>
      </c>
      <c r="L929" s="545" t="s">
        <v>32</v>
      </c>
      <c r="M929" s="545" t="s">
        <v>1928</v>
      </c>
      <c r="N929" s="544">
        <v>44607</v>
      </c>
      <c r="O929" s="544" t="s">
        <v>400</v>
      </c>
      <c r="P929" s="268">
        <f t="shared" si="56"/>
        <v>2</v>
      </c>
      <c r="Q929" s="268">
        <f t="shared" si="57"/>
        <v>2</v>
      </c>
      <c r="R929" s="643" t="str">
        <f t="shared" si="58"/>
        <v>Gastos_Gerais</v>
      </c>
      <c r="S929" s="605" t="s">
        <v>1081</v>
      </c>
      <c r="T929" s="605">
        <v>2854</v>
      </c>
      <c r="U929" s="623"/>
      <c r="V929" s="623"/>
      <c r="W929" s="623"/>
    </row>
    <row r="930" spans="1:23" ht="48" x14ac:dyDescent="0.2">
      <c r="A930" s="636">
        <f t="shared" si="59"/>
        <v>927</v>
      </c>
      <c r="B930" s="559">
        <v>44608</v>
      </c>
      <c r="C930" s="563">
        <v>44593</v>
      </c>
      <c r="D930" s="545" t="s">
        <v>468</v>
      </c>
      <c r="E930" s="545" t="s">
        <v>468</v>
      </c>
      <c r="F930" s="556">
        <v>150.11000000000001</v>
      </c>
      <c r="G930" s="558" t="s">
        <v>2612</v>
      </c>
      <c r="H930" s="545" t="s">
        <v>468</v>
      </c>
      <c r="I930" s="526" t="s">
        <v>2613</v>
      </c>
      <c r="J930" s="549" t="s">
        <v>1885</v>
      </c>
      <c r="K930" s="549" t="s">
        <v>893</v>
      </c>
      <c r="L930" s="527" t="s">
        <v>888</v>
      </c>
      <c r="M930" s="655">
        <v>1337</v>
      </c>
      <c r="N930" s="544">
        <v>44607</v>
      </c>
      <c r="O930" s="544" t="s">
        <v>403</v>
      </c>
      <c r="P930" s="268">
        <f t="shared" si="56"/>
        <v>2</v>
      </c>
      <c r="Q930" s="268">
        <f t="shared" si="57"/>
        <v>2</v>
      </c>
      <c r="R930" s="643" t="str">
        <f t="shared" si="58"/>
        <v>Gastos_custeados_por_captação</v>
      </c>
      <c r="S930" s="605" t="s">
        <v>1080</v>
      </c>
      <c r="T930" s="605">
        <v>2892</v>
      </c>
      <c r="U930" s="623"/>
      <c r="V930" s="623"/>
      <c r="W930" s="623"/>
    </row>
    <row r="931" spans="1:23" ht="72" x14ac:dyDescent="0.2">
      <c r="A931" s="636">
        <f t="shared" si="59"/>
        <v>928</v>
      </c>
      <c r="B931" s="559">
        <v>44608</v>
      </c>
      <c r="C931" s="563">
        <v>44531</v>
      </c>
      <c r="D931" s="545" t="s">
        <v>468</v>
      </c>
      <c r="E931" s="545" t="s">
        <v>468</v>
      </c>
      <c r="F931" s="556">
        <v>720</v>
      </c>
      <c r="G931" s="558" t="s">
        <v>3187</v>
      </c>
      <c r="H931" s="545" t="s">
        <v>468</v>
      </c>
      <c r="I931" s="526" t="s">
        <v>840</v>
      </c>
      <c r="J931" s="549" t="s">
        <v>1221</v>
      </c>
      <c r="K931" s="549" t="s">
        <v>911</v>
      </c>
      <c r="L931" s="527" t="s">
        <v>888</v>
      </c>
      <c r="M931" s="655">
        <v>31755420</v>
      </c>
      <c r="N931" s="544">
        <v>44607</v>
      </c>
      <c r="O931" s="544" t="s">
        <v>407</v>
      </c>
      <c r="P931" s="268">
        <f t="shared" si="56"/>
        <v>2</v>
      </c>
      <c r="Q931" s="268">
        <f t="shared" si="57"/>
        <v>0</v>
      </c>
      <c r="R931" s="643" t="str">
        <f t="shared" si="58"/>
        <v>Gastos_custeados_por_captação</v>
      </c>
      <c r="S931" s="605" t="s">
        <v>1080</v>
      </c>
      <c r="T931" s="605">
        <v>2567</v>
      </c>
      <c r="U931" s="623"/>
      <c r="V931" s="623"/>
      <c r="W931" s="623"/>
    </row>
    <row r="932" spans="1:23" ht="60" x14ac:dyDescent="0.2">
      <c r="A932" s="636">
        <f t="shared" si="59"/>
        <v>929</v>
      </c>
      <c r="B932" s="559">
        <v>44608</v>
      </c>
      <c r="C932" s="563">
        <v>44562</v>
      </c>
      <c r="D932" s="545" t="s">
        <v>468</v>
      </c>
      <c r="E932" s="545" t="s">
        <v>468</v>
      </c>
      <c r="F932" s="556">
        <v>2500</v>
      </c>
      <c r="G932" s="558" t="s">
        <v>716</v>
      </c>
      <c r="H932" s="545" t="s">
        <v>468</v>
      </c>
      <c r="I932" s="526" t="s">
        <v>3001</v>
      </c>
      <c r="J932" s="549" t="s">
        <v>3002</v>
      </c>
      <c r="K932" s="549" t="s">
        <v>911</v>
      </c>
      <c r="L932" s="527" t="s">
        <v>888</v>
      </c>
      <c r="M932" s="655">
        <v>2022</v>
      </c>
      <c r="N932" s="544">
        <v>44602</v>
      </c>
      <c r="O932" s="544" t="s">
        <v>404</v>
      </c>
      <c r="P932" s="268">
        <f t="shared" si="56"/>
        <v>2</v>
      </c>
      <c r="Q932" s="268">
        <f t="shared" si="57"/>
        <v>1</v>
      </c>
      <c r="R932" s="643" t="str">
        <f t="shared" si="58"/>
        <v>Gastos_custeados_por_captação</v>
      </c>
      <c r="S932" s="605" t="s">
        <v>1081</v>
      </c>
      <c r="T932" s="605">
        <v>2726</v>
      </c>
      <c r="U932" s="623"/>
      <c r="V932" s="623"/>
      <c r="W932" s="623"/>
    </row>
    <row r="933" spans="1:23" ht="144" x14ac:dyDescent="0.2">
      <c r="A933" s="636">
        <f t="shared" si="59"/>
        <v>930</v>
      </c>
      <c r="B933" s="559">
        <v>44608</v>
      </c>
      <c r="C933" s="555">
        <v>44562</v>
      </c>
      <c r="D933" s="545" t="s">
        <v>271</v>
      </c>
      <c r="E933" s="545" t="s">
        <v>297</v>
      </c>
      <c r="F933" s="556">
        <v>150.41</v>
      </c>
      <c r="G933" s="558" t="s">
        <v>1935</v>
      </c>
      <c r="H933" s="545" t="s">
        <v>309</v>
      </c>
      <c r="I933" s="612" t="s">
        <v>1936</v>
      </c>
      <c r="J933" s="545" t="s">
        <v>1072</v>
      </c>
      <c r="K933" s="545" t="s">
        <v>911</v>
      </c>
      <c r="L933" s="545" t="s">
        <v>1937</v>
      </c>
      <c r="M933" s="545" t="s">
        <v>310</v>
      </c>
      <c r="N933" s="544">
        <v>44564</v>
      </c>
      <c r="O933" s="544" t="s">
        <v>400</v>
      </c>
      <c r="P933" s="268">
        <f t="shared" si="56"/>
        <v>2</v>
      </c>
      <c r="Q933" s="268">
        <f t="shared" si="57"/>
        <v>1</v>
      </c>
      <c r="R933" s="643" t="str">
        <f t="shared" si="58"/>
        <v>Gastos_Gerais</v>
      </c>
      <c r="S933" s="605" t="s">
        <v>1079</v>
      </c>
      <c r="T933" s="605">
        <v>2741</v>
      </c>
      <c r="U933" s="623"/>
      <c r="V933" s="623"/>
      <c r="W933" s="623"/>
    </row>
    <row r="934" spans="1:23" ht="60" x14ac:dyDescent="0.2">
      <c r="A934" s="636">
        <f t="shared" si="59"/>
        <v>931</v>
      </c>
      <c r="B934" s="559">
        <v>44609</v>
      </c>
      <c r="C934" s="563">
        <v>44562</v>
      </c>
      <c r="D934" s="545" t="s">
        <v>468</v>
      </c>
      <c r="E934" s="545" t="s">
        <v>468</v>
      </c>
      <c r="F934" s="556">
        <v>4440.8599999999997</v>
      </c>
      <c r="G934" s="558" t="s">
        <v>711</v>
      </c>
      <c r="H934" s="545" t="s">
        <v>468</v>
      </c>
      <c r="I934" s="526" t="s">
        <v>3003</v>
      </c>
      <c r="J934" s="549" t="s">
        <v>1224</v>
      </c>
      <c r="K934" s="549" t="s">
        <v>911</v>
      </c>
      <c r="L934" s="527" t="s">
        <v>920</v>
      </c>
      <c r="M934" s="655">
        <v>1509</v>
      </c>
      <c r="N934" s="544">
        <v>44821</v>
      </c>
      <c r="O934" s="544" t="s">
        <v>404</v>
      </c>
      <c r="P934" s="268">
        <f t="shared" si="56"/>
        <v>2</v>
      </c>
      <c r="Q934" s="268">
        <f t="shared" si="57"/>
        <v>1</v>
      </c>
      <c r="R934" s="643" t="str">
        <f t="shared" si="58"/>
        <v>Gastos_custeados_por_captação</v>
      </c>
      <c r="S934" s="605" t="s">
        <v>1081</v>
      </c>
      <c r="T934" s="605">
        <v>2722</v>
      </c>
      <c r="U934" s="623"/>
      <c r="V934" s="623"/>
      <c r="W934" s="623"/>
    </row>
    <row r="935" spans="1:23" ht="36" x14ac:dyDescent="0.2">
      <c r="A935" s="636">
        <f t="shared" si="59"/>
        <v>932</v>
      </c>
      <c r="B935" s="559">
        <v>44609</v>
      </c>
      <c r="C935" s="555">
        <v>44593</v>
      </c>
      <c r="D935" s="545" t="s">
        <v>182</v>
      </c>
      <c r="E935" s="545" t="s">
        <v>161</v>
      </c>
      <c r="F935" s="556">
        <v>14.25</v>
      </c>
      <c r="G935" s="662" t="s">
        <v>1956</v>
      </c>
      <c r="H935" s="545" t="s">
        <v>310</v>
      </c>
      <c r="I935" s="612" t="s">
        <v>1610</v>
      </c>
      <c r="J935" s="545" t="s">
        <v>1611</v>
      </c>
      <c r="K935" s="545" t="s">
        <v>911</v>
      </c>
      <c r="L935" s="545" t="s">
        <v>888</v>
      </c>
      <c r="M935" s="545" t="s">
        <v>2568</v>
      </c>
      <c r="N935" s="544">
        <v>44613</v>
      </c>
      <c r="O935" s="544" t="s">
        <v>400</v>
      </c>
      <c r="P935" s="268">
        <f t="shared" si="56"/>
        <v>2</v>
      </c>
      <c r="Q935" s="268">
        <f t="shared" si="57"/>
        <v>2</v>
      </c>
      <c r="R935" s="643" t="str">
        <f t="shared" si="58"/>
        <v>Gastos_com_Pessoal</v>
      </c>
      <c r="S935" s="605" t="s">
        <v>310</v>
      </c>
      <c r="T935" s="605" t="s">
        <v>310</v>
      </c>
      <c r="U935" s="623"/>
      <c r="V935" s="623"/>
      <c r="W935" s="623"/>
    </row>
    <row r="936" spans="1:23" ht="36" x14ac:dyDescent="0.2">
      <c r="A936" s="636">
        <f t="shared" si="59"/>
        <v>933</v>
      </c>
      <c r="B936" s="559">
        <v>44609</v>
      </c>
      <c r="C936" s="555">
        <v>44593</v>
      </c>
      <c r="D936" s="545" t="s">
        <v>182</v>
      </c>
      <c r="E936" s="545" t="s">
        <v>287</v>
      </c>
      <c r="F936" s="556">
        <v>2073.15</v>
      </c>
      <c r="G936" s="558" t="s">
        <v>2933</v>
      </c>
      <c r="H936" s="545" t="s">
        <v>310</v>
      </c>
      <c r="I936" s="612" t="s">
        <v>1307</v>
      </c>
      <c r="J936" s="545" t="s">
        <v>1702</v>
      </c>
      <c r="K936" s="545" t="s">
        <v>911</v>
      </c>
      <c r="L936" s="545" t="s">
        <v>1006</v>
      </c>
      <c r="M936" s="545" t="s">
        <v>310</v>
      </c>
      <c r="N936" s="544">
        <v>44609</v>
      </c>
      <c r="O936" s="544" t="s">
        <v>400</v>
      </c>
      <c r="P936" s="268">
        <f t="shared" si="56"/>
        <v>2</v>
      </c>
      <c r="Q936" s="268">
        <f t="shared" si="57"/>
        <v>2</v>
      </c>
      <c r="R936" s="643" t="str">
        <f t="shared" si="58"/>
        <v>Gastos_com_Pessoal</v>
      </c>
      <c r="S936" s="605" t="s">
        <v>310</v>
      </c>
      <c r="T936" s="605" t="s">
        <v>310</v>
      </c>
      <c r="U936" s="623"/>
      <c r="V936" s="623"/>
      <c r="W936" s="623"/>
    </row>
    <row r="937" spans="1:23" ht="36" x14ac:dyDescent="0.2">
      <c r="A937" s="636">
        <f t="shared" si="59"/>
        <v>934</v>
      </c>
      <c r="B937" s="559">
        <v>44609</v>
      </c>
      <c r="C937" s="555">
        <v>44593</v>
      </c>
      <c r="D937" s="545" t="s">
        <v>271</v>
      </c>
      <c r="E937" s="545" t="s">
        <v>71</v>
      </c>
      <c r="F937" s="556">
        <v>10.45</v>
      </c>
      <c r="G937" s="558" t="s">
        <v>1955</v>
      </c>
      <c r="H937" s="545" t="s">
        <v>310</v>
      </c>
      <c r="I937" s="526" t="s">
        <v>962</v>
      </c>
      <c r="J937" s="549" t="s">
        <v>963</v>
      </c>
      <c r="K937" s="549" t="s">
        <v>964</v>
      </c>
      <c r="L937" s="527" t="s">
        <v>879</v>
      </c>
      <c r="M937" s="655" t="s">
        <v>310</v>
      </c>
      <c r="N937" s="544">
        <v>44609</v>
      </c>
      <c r="O937" s="544" t="s">
        <v>400</v>
      </c>
      <c r="P937" s="268">
        <f t="shared" si="56"/>
        <v>2</v>
      </c>
      <c r="Q937" s="268">
        <f t="shared" si="57"/>
        <v>2</v>
      </c>
      <c r="R937" s="643" t="str">
        <f t="shared" si="58"/>
        <v>Gastos_Gerais</v>
      </c>
      <c r="S937" s="605" t="s">
        <v>310</v>
      </c>
      <c r="T937" s="605" t="s">
        <v>310</v>
      </c>
      <c r="U937" s="623"/>
      <c r="V937" s="623"/>
      <c r="W937" s="623"/>
    </row>
    <row r="938" spans="1:23" ht="36" x14ac:dyDescent="0.2">
      <c r="A938" s="636">
        <f t="shared" si="59"/>
        <v>935</v>
      </c>
      <c r="B938" s="559">
        <v>44609</v>
      </c>
      <c r="C938" s="555">
        <v>44593</v>
      </c>
      <c r="D938" s="545" t="s">
        <v>271</v>
      </c>
      <c r="E938" s="545" t="s">
        <v>71</v>
      </c>
      <c r="F938" s="556">
        <v>10.45</v>
      </c>
      <c r="G938" s="558" t="s">
        <v>1957</v>
      </c>
      <c r="H938" s="545" t="s">
        <v>310</v>
      </c>
      <c r="I938" s="526" t="s">
        <v>962</v>
      </c>
      <c r="J938" s="549" t="s">
        <v>963</v>
      </c>
      <c r="K938" s="549" t="s">
        <v>964</v>
      </c>
      <c r="L938" s="527" t="s">
        <v>879</v>
      </c>
      <c r="M938" s="655" t="s">
        <v>310</v>
      </c>
      <c r="N938" s="544">
        <v>44609</v>
      </c>
      <c r="O938" s="544" t="s">
        <v>400</v>
      </c>
      <c r="P938" s="268">
        <f t="shared" si="56"/>
        <v>2</v>
      </c>
      <c r="Q938" s="268">
        <f t="shared" si="57"/>
        <v>2</v>
      </c>
      <c r="R938" s="643" t="str">
        <f t="shared" si="58"/>
        <v>Gastos_Gerais</v>
      </c>
      <c r="S938" s="605" t="s">
        <v>310</v>
      </c>
      <c r="T938" s="605" t="s">
        <v>310</v>
      </c>
      <c r="U938" s="623"/>
      <c r="V938" s="623"/>
      <c r="W938" s="623"/>
    </row>
    <row r="939" spans="1:23" ht="48" x14ac:dyDescent="0.2">
      <c r="A939" s="636">
        <f t="shared" si="59"/>
        <v>936</v>
      </c>
      <c r="B939" s="559">
        <v>44609</v>
      </c>
      <c r="C939" s="555">
        <v>44593</v>
      </c>
      <c r="D939" s="545" t="s">
        <v>271</v>
      </c>
      <c r="E939" s="545" t="s">
        <v>71</v>
      </c>
      <c r="F939" s="556">
        <v>10.45</v>
      </c>
      <c r="G939" s="558" t="s">
        <v>1951</v>
      </c>
      <c r="H939" s="545" t="s">
        <v>773</v>
      </c>
      <c r="I939" s="526" t="s">
        <v>962</v>
      </c>
      <c r="J939" s="549" t="s">
        <v>963</v>
      </c>
      <c r="K939" s="549" t="s">
        <v>964</v>
      </c>
      <c r="L939" s="527" t="s">
        <v>879</v>
      </c>
      <c r="M939" s="655" t="s">
        <v>310</v>
      </c>
      <c r="N939" s="544">
        <v>44609</v>
      </c>
      <c r="O939" s="544" t="s">
        <v>400</v>
      </c>
      <c r="P939" s="268">
        <f t="shared" si="56"/>
        <v>2</v>
      </c>
      <c r="Q939" s="268">
        <f t="shared" si="57"/>
        <v>2</v>
      </c>
      <c r="R939" s="643" t="str">
        <f t="shared" si="58"/>
        <v>Gastos_Gerais</v>
      </c>
      <c r="S939" s="605" t="s">
        <v>310</v>
      </c>
      <c r="T939" s="605" t="s">
        <v>310</v>
      </c>
      <c r="U939" s="623"/>
      <c r="V939" s="623"/>
      <c r="W939" s="623"/>
    </row>
    <row r="940" spans="1:23" ht="36" x14ac:dyDescent="0.2">
      <c r="A940" s="636">
        <f t="shared" si="59"/>
        <v>937</v>
      </c>
      <c r="B940" s="559">
        <v>44609</v>
      </c>
      <c r="C940" s="555">
        <v>44593</v>
      </c>
      <c r="D940" s="545" t="s">
        <v>271</v>
      </c>
      <c r="E940" s="545" t="s">
        <v>71</v>
      </c>
      <c r="F940" s="556">
        <v>10.45</v>
      </c>
      <c r="G940" s="558" t="s">
        <v>1952</v>
      </c>
      <c r="H940" s="545" t="s">
        <v>766</v>
      </c>
      <c r="I940" s="526" t="s">
        <v>962</v>
      </c>
      <c r="J940" s="549" t="s">
        <v>963</v>
      </c>
      <c r="K940" s="549" t="s">
        <v>964</v>
      </c>
      <c r="L940" s="527" t="s">
        <v>879</v>
      </c>
      <c r="M940" s="655" t="s">
        <v>310</v>
      </c>
      <c r="N940" s="544">
        <v>44609</v>
      </c>
      <c r="O940" s="544" t="s">
        <v>400</v>
      </c>
      <c r="P940" s="268">
        <f t="shared" si="56"/>
        <v>2</v>
      </c>
      <c r="Q940" s="268">
        <f t="shared" si="57"/>
        <v>2</v>
      </c>
      <c r="R940" s="643" t="str">
        <f t="shared" si="58"/>
        <v>Gastos_Gerais</v>
      </c>
      <c r="S940" s="605" t="s">
        <v>310</v>
      </c>
      <c r="T940" s="605" t="s">
        <v>310</v>
      </c>
      <c r="U940" s="623"/>
      <c r="V940" s="623"/>
      <c r="W940" s="623"/>
    </row>
    <row r="941" spans="1:23" ht="36" x14ac:dyDescent="0.2">
      <c r="A941" s="636">
        <f t="shared" si="59"/>
        <v>938</v>
      </c>
      <c r="B941" s="559">
        <v>44609</v>
      </c>
      <c r="C941" s="555">
        <v>44593</v>
      </c>
      <c r="D941" s="545" t="s">
        <v>271</v>
      </c>
      <c r="E941" s="545" t="s">
        <v>71</v>
      </c>
      <c r="F941" s="556">
        <v>10.45</v>
      </c>
      <c r="G941" s="558" t="s">
        <v>1958</v>
      </c>
      <c r="H941" s="545" t="s">
        <v>771</v>
      </c>
      <c r="I941" s="526" t="s">
        <v>962</v>
      </c>
      <c r="J941" s="549" t="s">
        <v>963</v>
      </c>
      <c r="K941" s="549" t="s">
        <v>964</v>
      </c>
      <c r="L941" s="527" t="s">
        <v>879</v>
      </c>
      <c r="M941" s="655" t="s">
        <v>310</v>
      </c>
      <c r="N941" s="544">
        <v>44609</v>
      </c>
      <c r="O941" s="544" t="s">
        <v>400</v>
      </c>
      <c r="P941" s="268">
        <f t="shared" si="56"/>
        <v>2</v>
      </c>
      <c r="Q941" s="268">
        <f t="shared" si="57"/>
        <v>2</v>
      </c>
      <c r="R941" s="643" t="str">
        <f t="shared" si="58"/>
        <v>Gastos_Gerais</v>
      </c>
      <c r="S941" s="605" t="s">
        <v>310</v>
      </c>
      <c r="T941" s="605" t="s">
        <v>310</v>
      </c>
      <c r="U941" s="623"/>
      <c r="V941" s="623"/>
      <c r="W941" s="623"/>
    </row>
    <row r="942" spans="1:23" ht="36" x14ac:dyDescent="0.2">
      <c r="A942" s="636">
        <f t="shared" si="59"/>
        <v>939</v>
      </c>
      <c r="B942" s="559">
        <v>44609</v>
      </c>
      <c r="C942" s="555">
        <v>44593</v>
      </c>
      <c r="D942" s="545" t="s">
        <v>271</v>
      </c>
      <c r="E942" s="545" t="s">
        <v>71</v>
      </c>
      <c r="F942" s="556">
        <v>10.45</v>
      </c>
      <c r="G942" s="558" t="s">
        <v>1953</v>
      </c>
      <c r="H942" s="545" t="s">
        <v>770</v>
      </c>
      <c r="I942" s="526" t="s">
        <v>962</v>
      </c>
      <c r="J942" s="549" t="s">
        <v>963</v>
      </c>
      <c r="K942" s="549" t="s">
        <v>964</v>
      </c>
      <c r="L942" s="527" t="s">
        <v>879</v>
      </c>
      <c r="M942" s="655" t="s">
        <v>310</v>
      </c>
      <c r="N942" s="544">
        <v>44609</v>
      </c>
      <c r="O942" s="544" t="s">
        <v>400</v>
      </c>
      <c r="P942" s="268">
        <f t="shared" si="56"/>
        <v>2</v>
      </c>
      <c r="Q942" s="268">
        <f t="shared" si="57"/>
        <v>2</v>
      </c>
      <c r="R942" s="643" t="str">
        <f t="shared" si="58"/>
        <v>Gastos_Gerais</v>
      </c>
      <c r="S942" s="605" t="s">
        <v>310</v>
      </c>
      <c r="T942" s="605" t="s">
        <v>310</v>
      </c>
      <c r="U942" s="623"/>
      <c r="V942" s="623"/>
      <c r="W942" s="623"/>
    </row>
    <row r="943" spans="1:23" ht="36" x14ac:dyDescent="0.2">
      <c r="A943" s="636">
        <f t="shared" si="59"/>
        <v>940</v>
      </c>
      <c r="B943" s="559">
        <v>44609</v>
      </c>
      <c r="C943" s="555">
        <v>44593</v>
      </c>
      <c r="D943" s="545" t="s">
        <v>271</v>
      </c>
      <c r="E943" s="545" t="s">
        <v>71</v>
      </c>
      <c r="F943" s="556">
        <v>10.45</v>
      </c>
      <c r="G943" s="558" t="s">
        <v>1861</v>
      </c>
      <c r="H943" s="545" t="s">
        <v>764</v>
      </c>
      <c r="I943" s="526" t="s">
        <v>962</v>
      </c>
      <c r="J943" s="549" t="s">
        <v>963</v>
      </c>
      <c r="K943" s="549" t="s">
        <v>964</v>
      </c>
      <c r="L943" s="527" t="s">
        <v>879</v>
      </c>
      <c r="M943" s="655" t="s">
        <v>310</v>
      </c>
      <c r="N943" s="544">
        <v>44609</v>
      </c>
      <c r="O943" s="544" t="s">
        <v>400</v>
      </c>
      <c r="P943" s="268">
        <f t="shared" si="56"/>
        <v>2</v>
      </c>
      <c r="Q943" s="268">
        <f t="shared" si="57"/>
        <v>2</v>
      </c>
      <c r="R943" s="643" t="str">
        <f t="shared" si="58"/>
        <v>Gastos_Gerais</v>
      </c>
      <c r="S943" s="605" t="s">
        <v>310</v>
      </c>
      <c r="T943" s="605" t="s">
        <v>310</v>
      </c>
      <c r="U943" s="623"/>
      <c r="V943" s="623"/>
      <c r="W943" s="623"/>
    </row>
    <row r="944" spans="1:23" ht="60" x14ac:dyDescent="0.2">
      <c r="A944" s="636">
        <f t="shared" si="59"/>
        <v>941</v>
      </c>
      <c r="B944" s="559">
        <v>44609</v>
      </c>
      <c r="C944" s="563">
        <v>44562</v>
      </c>
      <c r="D944" s="545" t="s">
        <v>271</v>
      </c>
      <c r="E944" s="545" t="s">
        <v>456</v>
      </c>
      <c r="F944" s="556">
        <v>2693.07</v>
      </c>
      <c r="G944" s="558" t="s">
        <v>719</v>
      </c>
      <c r="H944" s="545" t="s">
        <v>770</v>
      </c>
      <c r="I944" s="612" t="s">
        <v>1944</v>
      </c>
      <c r="J944" s="545" t="s">
        <v>1108</v>
      </c>
      <c r="K944" s="545" t="s">
        <v>911</v>
      </c>
      <c r="L944" s="545" t="s">
        <v>32</v>
      </c>
      <c r="M944" s="545" t="s">
        <v>1658</v>
      </c>
      <c r="N944" s="544">
        <v>44608</v>
      </c>
      <c r="O944" s="544" t="s">
        <v>400</v>
      </c>
      <c r="P944" s="268">
        <f t="shared" si="56"/>
        <v>2</v>
      </c>
      <c r="Q944" s="268">
        <f t="shared" si="57"/>
        <v>1</v>
      </c>
      <c r="R944" s="643" t="str">
        <f t="shared" si="58"/>
        <v>Gastos_Gerais</v>
      </c>
      <c r="S944" s="605" t="s">
        <v>1081</v>
      </c>
      <c r="T944" s="605">
        <v>2730</v>
      </c>
      <c r="U944" s="623"/>
      <c r="V944" s="623"/>
      <c r="W944" s="623"/>
    </row>
    <row r="945" spans="1:23" ht="96" x14ac:dyDescent="0.2">
      <c r="A945" s="636">
        <f t="shared" si="59"/>
        <v>942</v>
      </c>
      <c r="B945" s="559">
        <v>44609</v>
      </c>
      <c r="C945" s="563">
        <v>44593</v>
      </c>
      <c r="D945" s="545" t="s">
        <v>271</v>
      </c>
      <c r="E945" s="545" t="s">
        <v>460</v>
      </c>
      <c r="F945" s="556">
        <v>530.42999999999995</v>
      </c>
      <c r="G945" s="558" t="s">
        <v>1654</v>
      </c>
      <c r="H945" s="545" t="s">
        <v>764</v>
      </c>
      <c r="I945" s="612" t="s">
        <v>1329</v>
      </c>
      <c r="J945" s="545" t="s">
        <v>1142</v>
      </c>
      <c r="K945" s="545" t="s">
        <v>911</v>
      </c>
      <c r="L945" s="545" t="s">
        <v>32</v>
      </c>
      <c r="M945" s="545" t="s">
        <v>1946</v>
      </c>
      <c r="N945" s="544">
        <v>44608</v>
      </c>
      <c r="O945" s="544" t="s">
        <v>400</v>
      </c>
      <c r="P945" s="268">
        <f t="shared" si="56"/>
        <v>2</v>
      </c>
      <c r="Q945" s="268">
        <f t="shared" si="57"/>
        <v>2</v>
      </c>
      <c r="R945" s="643" t="str">
        <f t="shared" si="58"/>
        <v>Gastos_Gerais</v>
      </c>
      <c r="S945" s="605" t="s">
        <v>1079</v>
      </c>
      <c r="T945" s="605">
        <v>2397</v>
      </c>
      <c r="U945" s="623"/>
      <c r="V945" s="623"/>
      <c r="W945" s="623"/>
    </row>
    <row r="946" spans="1:23" ht="60" x14ac:dyDescent="0.2">
      <c r="A946" s="636">
        <f t="shared" si="59"/>
        <v>943</v>
      </c>
      <c r="B946" s="559">
        <v>44609</v>
      </c>
      <c r="C946" s="563">
        <v>44562</v>
      </c>
      <c r="D946" s="545" t="s">
        <v>468</v>
      </c>
      <c r="E946" s="545" t="s">
        <v>468</v>
      </c>
      <c r="F946" s="556">
        <v>2693.07</v>
      </c>
      <c r="G946" s="558" t="s">
        <v>2634</v>
      </c>
      <c r="H946" s="545" t="s">
        <v>468</v>
      </c>
      <c r="I946" s="526" t="s">
        <v>1944</v>
      </c>
      <c r="J946" s="549" t="s">
        <v>1108</v>
      </c>
      <c r="K946" s="549" t="s">
        <v>911</v>
      </c>
      <c r="L946" s="527" t="s">
        <v>32</v>
      </c>
      <c r="M946" s="655">
        <v>20227</v>
      </c>
      <c r="N946" s="544">
        <v>44608</v>
      </c>
      <c r="O946" s="544" t="s">
        <v>405</v>
      </c>
      <c r="P946" s="268">
        <f t="shared" si="56"/>
        <v>2</v>
      </c>
      <c r="Q946" s="268">
        <f t="shared" si="57"/>
        <v>1</v>
      </c>
      <c r="R946" s="643" t="str">
        <f t="shared" si="58"/>
        <v>Gastos_custeados_por_captação</v>
      </c>
      <c r="S946" s="605" t="s">
        <v>1081</v>
      </c>
      <c r="T946" s="605">
        <v>2732</v>
      </c>
      <c r="U946" s="623"/>
      <c r="V946" s="623"/>
      <c r="W946" s="623"/>
    </row>
    <row r="947" spans="1:23" ht="48" x14ac:dyDescent="0.2">
      <c r="A947" s="636">
        <f t="shared" si="59"/>
        <v>944</v>
      </c>
      <c r="B947" s="559">
        <v>44609</v>
      </c>
      <c r="C947" s="563">
        <v>44531</v>
      </c>
      <c r="D947" s="545" t="s">
        <v>271</v>
      </c>
      <c r="E947" s="545" t="s">
        <v>465</v>
      </c>
      <c r="F947" s="556">
        <v>488.88</v>
      </c>
      <c r="G947" s="558" t="s">
        <v>637</v>
      </c>
      <c r="H947" s="545" t="s">
        <v>773</v>
      </c>
      <c r="I947" s="612" t="s">
        <v>1514</v>
      </c>
      <c r="J947" s="545" t="s">
        <v>1125</v>
      </c>
      <c r="K947" s="545" t="s">
        <v>911</v>
      </c>
      <c r="L947" s="527" t="s">
        <v>888</v>
      </c>
      <c r="M947" s="545" t="s">
        <v>1949</v>
      </c>
      <c r="N947" s="544">
        <v>44599</v>
      </c>
      <c r="O947" s="544" t="s">
        <v>400</v>
      </c>
      <c r="P947" s="268">
        <f t="shared" si="56"/>
        <v>2</v>
      </c>
      <c r="Q947" s="268">
        <f t="shared" si="57"/>
        <v>0</v>
      </c>
      <c r="R947" s="643" t="str">
        <f t="shared" si="58"/>
        <v>Gastos_Gerais</v>
      </c>
      <c r="S947" s="605" t="s">
        <v>1081</v>
      </c>
      <c r="T947" s="605">
        <v>2604</v>
      </c>
      <c r="U947" s="623"/>
      <c r="V947" s="623"/>
      <c r="W947" s="623"/>
    </row>
    <row r="948" spans="1:23" ht="48" x14ac:dyDescent="0.2">
      <c r="A948" s="636">
        <f t="shared" si="59"/>
        <v>945</v>
      </c>
      <c r="B948" s="559">
        <v>44609</v>
      </c>
      <c r="C948" s="563">
        <v>44531</v>
      </c>
      <c r="D948" s="545" t="s">
        <v>271</v>
      </c>
      <c r="E948" s="545" t="s">
        <v>465</v>
      </c>
      <c r="F948" s="556">
        <v>1338.6</v>
      </c>
      <c r="G948" s="558" t="s">
        <v>638</v>
      </c>
      <c r="H948" s="545" t="s">
        <v>766</v>
      </c>
      <c r="I948" s="612" t="s">
        <v>1514</v>
      </c>
      <c r="J948" s="545" t="s">
        <v>1125</v>
      </c>
      <c r="K948" s="545" t="s">
        <v>911</v>
      </c>
      <c r="L948" s="527" t="s">
        <v>888</v>
      </c>
      <c r="M948" s="545" t="s">
        <v>1948</v>
      </c>
      <c r="N948" s="544">
        <v>44599</v>
      </c>
      <c r="O948" s="544" t="s">
        <v>400</v>
      </c>
      <c r="P948" s="268">
        <f t="shared" si="56"/>
        <v>2</v>
      </c>
      <c r="Q948" s="268">
        <f t="shared" si="57"/>
        <v>0</v>
      </c>
      <c r="R948" s="643" t="str">
        <f t="shared" si="58"/>
        <v>Gastos_Gerais</v>
      </c>
      <c r="S948" s="605" t="s">
        <v>1079</v>
      </c>
      <c r="T948" s="605">
        <v>2599</v>
      </c>
      <c r="U948" s="623"/>
      <c r="V948" s="623"/>
      <c r="W948" s="623"/>
    </row>
    <row r="949" spans="1:23" ht="48" x14ac:dyDescent="0.2">
      <c r="A949" s="636">
        <f t="shared" si="59"/>
        <v>946</v>
      </c>
      <c r="B949" s="559">
        <v>44609</v>
      </c>
      <c r="C949" s="565">
        <v>44562</v>
      </c>
      <c r="D949" s="545" t="s">
        <v>271</v>
      </c>
      <c r="E949" s="545" t="s">
        <v>164</v>
      </c>
      <c r="F949" s="556">
        <v>-176.12</v>
      </c>
      <c r="G949" s="558" t="s">
        <v>1943</v>
      </c>
      <c r="H949" s="545" t="s">
        <v>309</v>
      </c>
      <c r="I949" s="612" t="s">
        <v>876</v>
      </c>
      <c r="J949" s="545" t="s">
        <v>877</v>
      </c>
      <c r="K949" s="545" t="s">
        <v>878</v>
      </c>
      <c r="L949" s="545" t="s">
        <v>879</v>
      </c>
      <c r="M949" s="545" t="s">
        <v>310</v>
      </c>
      <c r="N949" s="544">
        <v>44596</v>
      </c>
      <c r="O949" s="544" t="s">
        <v>400</v>
      </c>
      <c r="P949" s="268">
        <f t="shared" si="56"/>
        <v>2</v>
      </c>
      <c r="Q949" s="268">
        <f t="shared" si="57"/>
        <v>1</v>
      </c>
      <c r="R949" s="643" t="str">
        <f t="shared" si="58"/>
        <v>Gastos_Gerais</v>
      </c>
      <c r="S949" s="605" t="s">
        <v>310</v>
      </c>
      <c r="T949" s="605" t="s">
        <v>310</v>
      </c>
      <c r="U949" s="623"/>
      <c r="V949" s="623"/>
      <c r="W949" s="623"/>
    </row>
    <row r="950" spans="1:23" ht="24" x14ac:dyDescent="0.2">
      <c r="A950" s="636">
        <f t="shared" si="59"/>
        <v>947</v>
      </c>
      <c r="B950" s="559">
        <v>44609</v>
      </c>
      <c r="C950" s="565">
        <v>44562</v>
      </c>
      <c r="D950" s="545" t="s">
        <v>271</v>
      </c>
      <c r="E950" s="545" t="s">
        <v>164</v>
      </c>
      <c r="F950" s="556">
        <v>666.88</v>
      </c>
      <c r="G950" s="558" t="s">
        <v>1512</v>
      </c>
      <c r="H950" s="545" t="s">
        <v>309</v>
      </c>
      <c r="I950" s="613" t="s">
        <v>787</v>
      </c>
      <c r="J950" s="566" t="s">
        <v>1106</v>
      </c>
      <c r="K950" s="545" t="s">
        <v>893</v>
      </c>
      <c r="L950" s="545" t="s">
        <v>1481</v>
      </c>
      <c r="M950" s="545" t="s">
        <v>310</v>
      </c>
      <c r="N950" s="544">
        <v>44593</v>
      </c>
      <c r="O950" s="544" t="s">
        <v>400</v>
      </c>
      <c r="P950" s="268">
        <f t="shared" si="56"/>
        <v>2</v>
      </c>
      <c r="Q950" s="268">
        <f t="shared" si="57"/>
        <v>1</v>
      </c>
      <c r="R950" s="643" t="str">
        <f t="shared" si="58"/>
        <v>Gastos_Gerais</v>
      </c>
      <c r="S950" s="605" t="s">
        <v>310</v>
      </c>
      <c r="T950" s="605" t="s">
        <v>310</v>
      </c>
      <c r="U950" s="623"/>
      <c r="V950" s="623"/>
      <c r="W950" s="623"/>
    </row>
    <row r="951" spans="1:23" ht="48" x14ac:dyDescent="0.2">
      <c r="A951" s="636">
        <f t="shared" si="59"/>
        <v>948</v>
      </c>
      <c r="B951" s="559">
        <v>44609</v>
      </c>
      <c r="C951" s="555">
        <v>44562</v>
      </c>
      <c r="D951" s="545" t="s">
        <v>271</v>
      </c>
      <c r="E951" s="545" t="s">
        <v>85</v>
      </c>
      <c r="F951" s="556">
        <v>-74.959999999999994</v>
      </c>
      <c r="G951" s="558" t="s">
        <v>1942</v>
      </c>
      <c r="H951" s="545" t="s">
        <v>309</v>
      </c>
      <c r="I951" s="612" t="s">
        <v>876</v>
      </c>
      <c r="J951" s="545" t="s">
        <v>877</v>
      </c>
      <c r="K951" s="545" t="s">
        <v>878</v>
      </c>
      <c r="L951" s="545" t="s">
        <v>879</v>
      </c>
      <c r="M951" s="545" t="s">
        <v>310</v>
      </c>
      <c r="N951" s="544">
        <v>44589</v>
      </c>
      <c r="O951" s="544" t="s">
        <v>400</v>
      </c>
      <c r="P951" s="268">
        <f t="shared" si="56"/>
        <v>2</v>
      </c>
      <c r="Q951" s="268">
        <f t="shared" si="57"/>
        <v>1</v>
      </c>
      <c r="R951" s="643" t="str">
        <f t="shared" si="58"/>
        <v>Gastos_Gerais</v>
      </c>
      <c r="S951" s="605" t="s">
        <v>310</v>
      </c>
      <c r="T951" s="605" t="s">
        <v>310</v>
      </c>
      <c r="U951" s="623"/>
      <c r="V951" s="623"/>
      <c r="W951" s="623"/>
    </row>
    <row r="952" spans="1:23" ht="24" x14ac:dyDescent="0.2">
      <c r="A952" s="636">
        <f t="shared" si="59"/>
        <v>949</v>
      </c>
      <c r="B952" s="559">
        <v>44609</v>
      </c>
      <c r="C952" s="555">
        <v>44562</v>
      </c>
      <c r="D952" s="545" t="s">
        <v>271</v>
      </c>
      <c r="E952" s="545" t="s">
        <v>85</v>
      </c>
      <c r="F952" s="556">
        <v>283.83999999999997</v>
      </c>
      <c r="G952" s="558" t="s">
        <v>492</v>
      </c>
      <c r="H952" s="545" t="s">
        <v>309</v>
      </c>
      <c r="I952" s="613" t="s">
        <v>784</v>
      </c>
      <c r="J952" s="566" t="s">
        <v>973</v>
      </c>
      <c r="K952" s="545" t="s">
        <v>974</v>
      </c>
      <c r="L952" s="527" t="s">
        <v>888</v>
      </c>
      <c r="M952" s="545">
        <v>72289950</v>
      </c>
      <c r="N952" s="544">
        <v>44588</v>
      </c>
      <c r="O952" s="544" t="s">
        <v>400</v>
      </c>
      <c r="P952" s="268">
        <f t="shared" si="56"/>
        <v>2</v>
      </c>
      <c r="Q952" s="268">
        <f t="shared" si="57"/>
        <v>1</v>
      </c>
      <c r="R952" s="643" t="str">
        <f t="shared" si="58"/>
        <v>Gastos_Gerais</v>
      </c>
      <c r="S952" s="605" t="s">
        <v>310</v>
      </c>
      <c r="T952" s="605" t="s">
        <v>310</v>
      </c>
      <c r="U952" s="623"/>
      <c r="V952" s="623"/>
      <c r="W952" s="623"/>
    </row>
    <row r="953" spans="1:23" ht="48" x14ac:dyDescent="0.2">
      <c r="A953" s="636">
        <f t="shared" si="59"/>
        <v>950</v>
      </c>
      <c r="B953" s="559">
        <v>44610</v>
      </c>
      <c r="C953" s="555">
        <v>44562</v>
      </c>
      <c r="D953" s="545" t="s">
        <v>468</v>
      </c>
      <c r="E953" s="545" t="s">
        <v>468</v>
      </c>
      <c r="F953" s="556">
        <v>-775</v>
      </c>
      <c r="G953" s="589" t="s">
        <v>1993</v>
      </c>
      <c r="H953" s="545" t="s">
        <v>468</v>
      </c>
      <c r="I953" s="612" t="s">
        <v>876</v>
      </c>
      <c r="J953" s="545" t="s">
        <v>877</v>
      </c>
      <c r="K953" s="545" t="s">
        <v>878</v>
      </c>
      <c r="L953" s="545" t="s">
        <v>879</v>
      </c>
      <c r="M953" s="545" t="s">
        <v>310</v>
      </c>
      <c r="N953" s="544">
        <v>44610</v>
      </c>
      <c r="O953" s="544" t="s">
        <v>400</v>
      </c>
      <c r="P953" s="268">
        <f t="shared" si="56"/>
        <v>2</v>
      </c>
      <c r="Q953" s="268">
        <f t="shared" si="57"/>
        <v>1</v>
      </c>
      <c r="R953" s="643" t="str">
        <f t="shared" si="58"/>
        <v>Gastos_custeados_por_captação</v>
      </c>
      <c r="S953" s="605" t="s">
        <v>310</v>
      </c>
      <c r="T953" s="605" t="s">
        <v>310</v>
      </c>
      <c r="U953" s="623"/>
      <c r="V953" s="623"/>
      <c r="W953" s="623"/>
    </row>
    <row r="954" spans="1:23" ht="48" x14ac:dyDescent="0.2">
      <c r="A954" s="636">
        <f t="shared" si="59"/>
        <v>951</v>
      </c>
      <c r="B954" s="559">
        <v>44610</v>
      </c>
      <c r="C954" s="555">
        <v>44562</v>
      </c>
      <c r="D954" s="545" t="s">
        <v>468</v>
      </c>
      <c r="E954" s="545" t="s">
        <v>468</v>
      </c>
      <c r="F954" s="556">
        <v>-3410</v>
      </c>
      <c r="G954" s="589" t="s">
        <v>1994</v>
      </c>
      <c r="H954" s="545" t="s">
        <v>468</v>
      </c>
      <c r="I954" s="612" t="s">
        <v>876</v>
      </c>
      <c r="J954" s="545" t="s">
        <v>877</v>
      </c>
      <c r="K954" s="545" t="s">
        <v>878</v>
      </c>
      <c r="L954" s="545" t="s">
        <v>879</v>
      </c>
      <c r="M954" s="545" t="s">
        <v>310</v>
      </c>
      <c r="N954" s="544">
        <v>44610</v>
      </c>
      <c r="O954" s="544" t="s">
        <v>400</v>
      </c>
      <c r="P954" s="268">
        <f t="shared" si="56"/>
        <v>2</v>
      </c>
      <c r="Q954" s="268">
        <f t="shared" si="57"/>
        <v>1</v>
      </c>
      <c r="R954" s="643" t="str">
        <f t="shared" si="58"/>
        <v>Gastos_custeados_por_captação</v>
      </c>
      <c r="S954" s="605" t="s">
        <v>310</v>
      </c>
      <c r="T954" s="605" t="s">
        <v>310</v>
      </c>
      <c r="U954" s="623"/>
      <c r="V954" s="623"/>
      <c r="W954" s="623"/>
    </row>
    <row r="955" spans="1:23" ht="48" x14ac:dyDescent="0.2">
      <c r="A955" s="636">
        <f t="shared" si="59"/>
        <v>952</v>
      </c>
      <c r="B955" s="559">
        <v>44610</v>
      </c>
      <c r="C955" s="555">
        <v>44562</v>
      </c>
      <c r="D955" s="545" t="s">
        <v>468</v>
      </c>
      <c r="E955" s="545" t="s">
        <v>468</v>
      </c>
      <c r="F955" s="556">
        <v>-465</v>
      </c>
      <c r="G955" s="589" t="s">
        <v>1995</v>
      </c>
      <c r="H955" s="545" t="s">
        <v>468</v>
      </c>
      <c r="I955" s="612" t="s">
        <v>876</v>
      </c>
      <c r="J955" s="545" t="s">
        <v>877</v>
      </c>
      <c r="K955" s="545" t="s">
        <v>878</v>
      </c>
      <c r="L955" s="545" t="s">
        <v>879</v>
      </c>
      <c r="M955" s="545" t="s">
        <v>310</v>
      </c>
      <c r="N955" s="544">
        <v>44610</v>
      </c>
      <c r="O955" s="544" t="s">
        <v>400</v>
      </c>
      <c r="P955" s="268">
        <f t="shared" si="56"/>
        <v>2</v>
      </c>
      <c r="Q955" s="268">
        <f t="shared" si="57"/>
        <v>1</v>
      </c>
      <c r="R955" s="643" t="str">
        <f t="shared" si="58"/>
        <v>Gastos_custeados_por_captação</v>
      </c>
      <c r="S955" s="605" t="s">
        <v>310</v>
      </c>
      <c r="T955" s="605" t="s">
        <v>310</v>
      </c>
      <c r="U955" s="623"/>
      <c r="V955" s="623"/>
      <c r="W955" s="623"/>
    </row>
    <row r="956" spans="1:23" ht="48" x14ac:dyDescent="0.2">
      <c r="A956" s="636">
        <f t="shared" si="59"/>
        <v>953</v>
      </c>
      <c r="B956" s="559">
        <v>44610</v>
      </c>
      <c r="C956" s="555">
        <v>44562</v>
      </c>
      <c r="D956" s="545" t="s">
        <v>271</v>
      </c>
      <c r="E956" s="545" t="s">
        <v>90</v>
      </c>
      <c r="F956" s="556">
        <v>-6359.83</v>
      </c>
      <c r="G956" s="589" t="s">
        <v>1986</v>
      </c>
      <c r="H956" s="545" t="s">
        <v>310</v>
      </c>
      <c r="I956" s="612" t="s">
        <v>876</v>
      </c>
      <c r="J956" s="545" t="s">
        <v>877</v>
      </c>
      <c r="K956" s="545" t="s">
        <v>878</v>
      </c>
      <c r="L956" s="545" t="s">
        <v>879</v>
      </c>
      <c r="M956" s="545" t="s">
        <v>310</v>
      </c>
      <c r="N956" s="544">
        <v>44610</v>
      </c>
      <c r="O956" s="544" t="s">
        <v>400</v>
      </c>
      <c r="P956" s="268">
        <f t="shared" si="56"/>
        <v>2</v>
      </c>
      <c r="Q956" s="268">
        <f t="shared" si="57"/>
        <v>1</v>
      </c>
      <c r="R956" s="643" t="str">
        <f t="shared" si="58"/>
        <v>Gastos_Gerais</v>
      </c>
      <c r="S956" s="605" t="s">
        <v>310</v>
      </c>
      <c r="T956" s="605" t="s">
        <v>310</v>
      </c>
      <c r="U956" s="623"/>
      <c r="V956" s="623"/>
      <c r="W956" s="623"/>
    </row>
    <row r="957" spans="1:23" ht="48" x14ac:dyDescent="0.2">
      <c r="A957" s="636">
        <f t="shared" si="59"/>
        <v>954</v>
      </c>
      <c r="B957" s="559">
        <v>44610</v>
      </c>
      <c r="C957" s="555">
        <v>44562</v>
      </c>
      <c r="D957" s="545" t="s">
        <v>182</v>
      </c>
      <c r="E957" s="545" t="s">
        <v>1</v>
      </c>
      <c r="F957" s="556">
        <v>-11258.86</v>
      </c>
      <c r="G957" s="573" t="s">
        <v>1985</v>
      </c>
      <c r="H957" s="545" t="s">
        <v>310</v>
      </c>
      <c r="I957" s="612" t="s">
        <v>876</v>
      </c>
      <c r="J957" s="545" t="s">
        <v>877</v>
      </c>
      <c r="K957" s="545" t="s">
        <v>878</v>
      </c>
      <c r="L957" s="545" t="s">
        <v>879</v>
      </c>
      <c r="M957" s="545" t="s">
        <v>310</v>
      </c>
      <c r="N957" s="544">
        <v>44610</v>
      </c>
      <c r="O957" s="544" t="s">
        <v>400</v>
      </c>
      <c r="P957" s="268">
        <f t="shared" si="56"/>
        <v>2</v>
      </c>
      <c r="Q957" s="268">
        <f t="shared" si="57"/>
        <v>1</v>
      </c>
      <c r="R957" s="643" t="str">
        <f t="shared" si="58"/>
        <v>Gastos_com_Pessoal</v>
      </c>
      <c r="S957" s="605" t="s">
        <v>310</v>
      </c>
      <c r="T957" s="605" t="s">
        <v>310</v>
      </c>
      <c r="U957" s="623"/>
      <c r="V957" s="623"/>
      <c r="W957" s="623"/>
    </row>
    <row r="958" spans="1:23" ht="48" x14ac:dyDescent="0.2">
      <c r="A958" s="636">
        <f t="shared" si="59"/>
        <v>955</v>
      </c>
      <c r="B958" s="559">
        <v>44610</v>
      </c>
      <c r="C958" s="555">
        <v>44562</v>
      </c>
      <c r="D958" s="545" t="s">
        <v>271</v>
      </c>
      <c r="E958" s="545" t="s">
        <v>90</v>
      </c>
      <c r="F958" s="556">
        <v>-594</v>
      </c>
      <c r="G958" s="573" t="s">
        <v>1996</v>
      </c>
      <c r="H958" s="545" t="s">
        <v>310</v>
      </c>
      <c r="I958" s="612" t="s">
        <v>876</v>
      </c>
      <c r="J958" s="545" t="s">
        <v>877</v>
      </c>
      <c r="K958" s="545" t="s">
        <v>878</v>
      </c>
      <c r="L958" s="545" t="s">
        <v>879</v>
      </c>
      <c r="M958" s="545" t="s">
        <v>310</v>
      </c>
      <c r="N958" s="544">
        <v>44610</v>
      </c>
      <c r="O958" s="544" t="s">
        <v>400</v>
      </c>
      <c r="P958" s="268">
        <f t="shared" ref="P958:P1021" si="60">IF(B958=0,0,IF(YEAR(B958)=$Q$1,MONTH(B958)-$P$1+1,(YEAR(B958)-$Q$1)*12-$P$1+1+MONTH(B958)))</f>
        <v>2</v>
      </c>
      <c r="Q958" s="268">
        <f t="shared" ref="Q958:Q1021" si="61">IF(C958=0,0,IF(YEAR(C958)=$Q$1,MONTH(C958)-$P$1+1,(YEAR(C958)-$Q$1)*12-$P$1+1+MONTH(C958)))</f>
        <v>1</v>
      </c>
      <c r="R958" s="643" t="str">
        <f t="shared" ref="R958:R1021" si="62">SUBSTITUTE(D958," ","_")</f>
        <v>Gastos_Gerais</v>
      </c>
      <c r="S958" s="605" t="s">
        <v>310</v>
      </c>
      <c r="T958" s="605" t="s">
        <v>310</v>
      </c>
      <c r="U958" s="623"/>
      <c r="V958" s="623"/>
      <c r="W958" s="623"/>
    </row>
    <row r="959" spans="1:23" ht="48" x14ac:dyDescent="0.2">
      <c r="A959" s="636">
        <f t="shared" ref="A959:A1022" si="63">IF(B959="","",ROW()-ROW($A$3))</f>
        <v>956</v>
      </c>
      <c r="B959" s="559">
        <v>44610</v>
      </c>
      <c r="C959" s="555">
        <v>44562</v>
      </c>
      <c r="D959" s="545" t="s">
        <v>468</v>
      </c>
      <c r="E959" s="545" t="s">
        <v>468</v>
      </c>
      <c r="F959" s="556">
        <v>-11165.09</v>
      </c>
      <c r="G959" s="573" t="s">
        <v>1997</v>
      </c>
      <c r="H959" s="545" t="s">
        <v>468</v>
      </c>
      <c r="I959" s="612" t="s">
        <v>876</v>
      </c>
      <c r="J959" s="545" t="s">
        <v>877</v>
      </c>
      <c r="K959" s="545" t="s">
        <v>878</v>
      </c>
      <c r="L959" s="545" t="s">
        <v>879</v>
      </c>
      <c r="M959" s="545" t="s">
        <v>310</v>
      </c>
      <c r="N959" s="544">
        <v>44610</v>
      </c>
      <c r="O959" s="544" t="s">
        <v>400</v>
      </c>
      <c r="P959" s="268">
        <f t="shared" si="60"/>
        <v>2</v>
      </c>
      <c r="Q959" s="268">
        <f t="shared" si="61"/>
        <v>1</v>
      </c>
      <c r="R959" s="643" t="str">
        <f t="shared" si="62"/>
        <v>Gastos_custeados_por_captação</v>
      </c>
      <c r="S959" s="605" t="s">
        <v>310</v>
      </c>
      <c r="T959" s="605" t="s">
        <v>310</v>
      </c>
      <c r="U959" s="623"/>
      <c r="V959" s="623"/>
      <c r="W959" s="623"/>
    </row>
    <row r="960" spans="1:23" ht="48" x14ac:dyDescent="0.2">
      <c r="A960" s="636">
        <f t="shared" si="63"/>
        <v>957</v>
      </c>
      <c r="B960" s="559">
        <v>44610</v>
      </c>
      <c r="C960" s="555">
        <v>44562</v>
      </c>
      <c r="D960" s="545" t="s">
        <v>468</v>
      </c>
      <c r="E960" s="545" t="s">
        <v>468</v>
      </c>
      <c r="F960" s="556">
        <v>-302.25</v>
      </c>
      <c r="G960" s="573" t="s">
        <v>1998</v>
      </c>
      <c r="H960" s="545" t="s">
        <v>468</v>
      </c>
      <c r="I960" s="612" t="s">
        <v>876</v>
      </c>
      <c r="J960" s="545" t="s">
        <v>877</v>
      </c>
      <c r="K960" s="545" t="s">
        <v>878</v>
      </c>
      <c r="L960" s="545" t="s">
        <v>879</v>
      </c>
      <c r="M960" s="545" t="s">
        <v>310</v>
      </c>
      <c r="N960" s="544">
        <v>44610</v>
      </c>
      <c r="O960" s="544" t="s">
        <v>400</v>
      </c>
      <c r="P960" s="268">
        <f t="shared" si="60"/>
        <v>2</v>
      </c>
      <c r="Q960" s="268">
        <f t="shared" si="61"/>
        <v>1</v>
      </c>
      <c r="R960" s="643" t="str">
        <f t="shared" si="62"/>
        <v>Gastos_custeados_por_captação</v>
      </c>
      <c r="S960" s="605" t="s">
        <v>310</v>
      </c>
      <c r="T960" s="605" t="s">
        <v>310</v>
      </c>
      <c r="U960" s="623"/>
      <c r="V960" s="623"/>
      <c r="W960" s="623"/>
    </row>
    <row r="961" spans="1:23" ht="48" x14ac:dyDescent="0.2">
      <c r="A961" s="636">
        <f t="shared" si="63"/>
        <v>958</v>
      </c>
      <c r="B961" s="559">
        <v>44610</v>
      </c>
      <c r="C961" s="555">
        <v>44562</v>
      </c>
      <c r="D961" s="545" t="s">
        <v>468</v>
      </c>
      <c r="E961" s="545" t="s">
        <v>468</v>
      </c>
      <c r="F961" s="556">
        <v>-499.32</v>
      </c>
      <c r="G961" s="573" t="s">
        <v>2054</v>
      </c>
      <c r="H961" s="545" t="s">
        <v>468</v>
      </c>
      <c r="I961" s="612" t="s">
        <v>876</v>
      </c>
      <c r="J961" s="545" t="s">
        <v>877</v>
      </c>
      <c r="K961" s="545" t="s">
        <v>878</v>
      </c>
      <c r="L961" s="545" t="s">
        <v>879</v>
      </c>
      <c r="M961" s="545" t="s">
        <v>310</v>
      </c>
      <c r="N961" s="544">
        <v>44610</v>
      </c>
      <c r="O961" s="544" t="s">
        <v>400</v>
      </c>
      <c r="P961" s="268">
        <f t="shared" si="60"/>
        <v>2</v>
      </c>
      <c r="Q961" s="268">
        <f t="shared" si="61"/>
        <v>1</v>
      </c>
      <c r="R961" s="643" t="str">
        <f t="shared" si="62"/>
        <v>Gastos_custeados_por_captação</v>
      </c>
      <c r="S961" s="605" t="s">
        <v>310</v>
      </c>
      <c r="T961" s="605" t="s">
        <v>310</v>
      </c>
      <c r="U961" s="623"/>
      <c r="V961" s="623"/>
      <c r="W961" s="623"/>
    </row>
    <row r="962" spans="1:23" ht="48" x14ac:dyDescent="0.2">
      <c r="A962" s="636">
        <f t="shared" si="63"/>
        <v>959</v>
      </c>
      <c r="B962" s="559">
        <v>44610</v>
      </c>
      <c r="C962" s="555">
        <v>44562</v>
      </c>
      <c r="D962" s="545" t="s">
        <v>468</v>
      </c>
      <c r="E962" s="545" t="s">
        <v>468</v>
      </c>
      <c r="F962" s="556">
        <v>-1550</v>
      </c>
      <c r="G962" s="573" t="s">
        <v>1989</v>
      </c>
      <c r="H962" s="545" t="s">
        <v>468</v>
      </c>
      <c r="I962" s="612" t="s">
        <v>876</v>
      </c>
      <c r="J962" s="545" t="s">
        <v>877</v>
      </c>
      <c r="K962" s="545" t="s">
        <v>878</v>
      </c>
      <c r="L962" s="545" t="s">
        <v>879</v>
      </c>
      <c r="M962" s="545" t="s">
        <v>310</v>
      </c>
      <c r="N962" s="544">
        <v>44610</v>
      </c>
      <c r="O962" s="544" t="s">
        <v>400</v>
      </c>
      <c r="P962" s="268">
        <f t="shared" si="60"/>
        <v>2</v>
      </c>
      <c r="Q962" s="268">
        <f t="shared" si="61"/>
        <v>1</v>
      </c>
      <c r="R962" s="643" t="str">
        <f t="shared" si="62"/>
        <v>Gastos_custeados_por_captação</v>
      </c>
      <c r="S962" s="605" t="s">
        <v>310</v>
      </c>
      <c r="T962" s="605" t="s">
        <v>310</v>
      </c>
      <c r="U962" s="623"/>
      <c r="V962" s="623"/>
      <c r="W962" s="623"/>
    </row>
    <row r="963" spans="1:23" ht="36" x14ac:dyDescent="0.2">
      <c r="A963" s="636">
        <f t="shared" si="63"/>
        <v>960</v>
      </c>
      <c r="B963" s="559">
        <v>44610</v>
      </c>
      <c r="C963" s="555">
        <v>44531</v>
      </c>
      <c r="D963" s="545" t="s">
        <v>271</v>
      </c>
      <c r="E963" s="545" t="s">
        <v>90</v>
      </c>
      <c r="F963" s="556">
        <v>594</v>
      </c>
      <c r="G963" s="558" t="s">
        <v>1976</v>
      </c>
      <c r="H963" s="545" t="s">
        <v>769</v>
      </c>
      <c r="I963" s="526" t="s">
        <v>1573</v>
      </c>
      <c r="J963" s="549" t="s">
        <v>310</v>
      </c>
      <c r="K963" s="549" t="s">
        <v>1320</v>
      </c>
      <c r="L963" s="527" t="s">
        <v>1477</v>
      </c>
      <c r="M963" s="655" t="s">
        <v>1977</v>
      </c>
      <c r="N963" s="544">
        <v>44610</v>
      </c>
      <c r="O963" s="544" t="s">
        <v>400</v>
      </c>
      <c r="P963" s="268">
        <f t="shared" si="60"/>
        <v>2</v>
      </c>
      <c r="Q963" s="268">
        <f t="shared" si="61"/>
        <v>0</v>
      </c>
      <c r="R963" s="643" t="str">
        <f t="shared" si="62"/>
        <v>Gastos_Gerais</v>
      </c>
      <c r="S963" s="605" t="s">
        <v>310</v>
      </c>
      <c r="T963" s="605" t="s">
        <v>310</v>
      </c>
      <c r="U963" s="623"/>
      <c r="V963" s="623"/>
      <c r="W963" s="623"/>
    </row>
    <row r="964" spans="1:23" ht="24" x14ac:dyDescent="0.2">
      <c r="A964" s="636">
        <f t="shared" si="63"/>
        <v>961</v>
      </c>
      <c r="B964" s="559">
        <v>44610</v>
      </c>
      <c r="C964" s="555">
        <v>44531</v>
      </c>
      <c r="D964" s="545" t="s">
        <v>271</v>
      </c>
      <c r="E964" s="545" t="s">
        <v>90</v>
      </c>
      <c r="F964" s="556">
        <v>19.8</v>
      </c>
      <c r="G964" s="558" t="s">
        <v>663</v>
      </c>
      <c r="H964" s="545" t="s">
        <v>764</v>
      </c>
      <c r="I964" s="526" t="s">
        <v>1573</v>
      </c>
      <c r="J964" s="549" t="s">
        <v>310</v>
      </c>
      <c r="K964" s="549" t="s">
        <v>1320</v>
      </c>
      <c r="L964" s="527" t="s">
        <v>1477</v>
      </c>
      <c r="M964" s="655" t="s">
        <v>1977</v>
      </c>
      <c r="N964" s="544">
        <v>44610</v>
      </c>
      <c r="O964" s="544" t="s">
        <v>400</v>
      </c>
      <c r="P964" s="268">
        <f t="shared" si="60"/>
        <v>2</v>
      </c>
      <c r="Q964" s="268">
        <f t="shared" si="61"/>
        <v>0</v>
      </c>
      <c r="R964" s="643" t="str">
        <f t="shared" si="62"/>
        <v>Gastos_Gerais</v>
      </c>
      <c r="S964" s="605" t="s">
        <v>310</v>
      </c>
      <c r="T964" s="605" t="s">
        <v>310</v>
      </c>
      <c r="U964" s="623"/>
      <c r="V964" s="623"/>
      <c r="W964" s="623"/>
    </row>
    <row r="965" spans="1:23" ht="36" x14ac:dyDescent="0.2">
      <c r="A965" s="636">
        <f t="shared" si="63"/>
        <v>962</v>
      </c>
      <c r="B965" s="559">
        <v>44610</v>
      </c>
      <c r="C965" s="563">
        <v>44531</v>
      </c>
      <c r="D965" s="545" t="s">
        <v>271</v>
      </c>
      <c r="E965" s="545" t="s">
        <v>456</v>
      </c>
      <c r="F965" s="556">
        <v>599.14</v>
      </c>
      <c r="G965" s="558" t="s">
        <v>1978</v>
      </c>
      <c r="H965" s="545" t="s">
        <v>769</v>
      </c>
      <c r="I965" s="526" t="s">
        <v>1573</v>
      </c>
      <c r="J965" s="549" t="s">
        <v>310</v>
      </c>
      <c r="K965" s="549" t="s">
        <v>1320</v>
      </c>
      <c r="L965" s="527" t="s">
        <v>1477</v>
      </c>
      <c r="M965" s="655" t="s">
        <v>1979</v>
      </c>
      <c r="N965" s="544">
        <v>44610</v>
      </c>
      <c r="O965" s="544" t="s">
        <v>400</v>
      </c>
      <c r="P965" s="268">
        <f t="shared" si="60"/>
        <v>2</v>
      </c>
      <c r="Q965" s="268">
        <f t="shared" si="61"/>
        <v>0</v>
      </c>
      <c r="R965" s="643" t="str">
        <f t="shared" si="62"/>
        <v>Gastos_Gerais</v>
      </c>
      <c r="S965" s="605" t="s">
        <v>310</v>
      </c>
      <c r="T965" s="605" t="s">
        <v>310</v>
      </c>
      <c r="U965" s="623"/>
      <c r="V965" s="623"/>
      <c r="W965" s="623"/>
    </row>
    <row r="966" spans="1:23" ht="24" x14ac:dyDescent="0.2">
      <c r="A966" s="636">
        <f t="shared" si="63"/>
        <v>963</v>
      </c>
      <c r="B966" s="559">
        <v>44610</v>
      </c>
      <c r="C966" s="563">
        <v>44531</v>
      </c>
      <c r="D966" s="545" t="s">
        <v>271</v>
      </c>
      <c r="E966" s="545" t="s">
        <v>453</v>
      </c>
      <c r="F966" s="556">
        <v>17.399999999999999</v>
      </c>
      <c r="G966" s="558" t="s">
        <v>1980</v>
      </c>
      <c r="H966" s="545" t="s">
        <v>766</v>
      </c>
      <c r="I966" s="526" t="s">
        <v>1573</v>
      </c>
      <c r="J966" s="549" t="s">
        <v>310</v>
      </c>
      <c r="K966" s="549" t="s">
        <v>1320</v>
      </c>
      <c r="L966" s="527" t="s">
        <v>1477</v>
      </c>
      <c r="M966" s="655" t="s">
        <v>1979</v>
      </c>
      <c r="N966" s="544">
        <v>44610</v>
      </c>
      <c r="O966" s="544" t="s">
        <v>400</v>
      </c>
      <c r="P966" s="268">
        <f t="shared" si="60"/>
        <v>2</v>
      </c>
      <c r="Q966" s="268">
        <f t="shared" si="61"/>
        <v>0</v>
      </c>
      <c r="R966" s="643" t="str">
        <f t="shared" si="62"/>
        <v>Gastos_Gerais</v>
      </c>
      <c r="S966" s="605" t="s">
        <v>310</v>
      </c>
      <c r="T966" s="605" t="s">
        <v>310</v>
      </c>
      <c r="U966" s="623"/>
      <c r="V966" s="623"/>
      <c r="W966" s="623"/>
    </row>
    <row r="967" spans="1:23" ht="48" x14ac:dyDescent="0.2">
      <c r="A967" s="636">
        <f t="shared" si="63"/>
        <v>964</v>
      </c>
      <c r="B967" s="559">
        <v>44610</v>
      </c>
      <c r="C967" s="563">
        <v>44531</v>
      </c>
      <c r="D967" s="545" t="s">
        <v>271</v>
      </c>
      <c r="E967" s="545" t="s">
        <v>453</v>
      </c>
      <c r="F967" s="556">
        <v>17.399999999999999</v>
      </c>
      <c r="G967" s="558" t="s">
        <v>1452</v>
      </c>
      <c r="H967" s="545" t="s">
        <v>773</v>
      </c>
      <c r="I967" s="526" t="s">
        <v>1573</v>
      </c>
      <c r="J967" s="549" t="s">
        <v>310</v>
      </c>
      <c r="K967" s="549" t="s">
        <v>1320</v>
      </c>
      <c r="L967" s="527" t="s">
        <v>1477</v>
      </c>
      <c r="M967" s="655" t="s">
        <v>1979</v>
      </c>
      <c r="N967" s="544">
        <v>44610</v>
      </c>
      <c r="O967" s="544" t="s">
        <v>400</v>
      </c>
      <c r="P967" s="268">
        <f t="shared" si="60"/>
        <v>2</v>
      </c>
      <c r="Q967" s="268">
        <f t="shared" si="61"/>
        <v>0</v>
      </c>
      <c r="R967" s="643" t="str">
        <f t="shared" si="62"/>
        <v>Gastos_Gerais</v>
      </c>
      <c r="S967" s="605" t="s">
        <v>310</v>
      </c>
      <c r="T967" s="605" t="s">
        <v>310</v>
      </c>
      <c r="U967" s="623"/>
      <c r="V967" s="623"/>
      <c r="W967" s="623"/>
    </row>
    <row r="968" spans="1:23" ht="24" x14ac:dyDescent="0.2">
      <c r="A968" s="636">
        <f t="shared" si="63"/>
        <v>965</v>
      </c>
      <c r="B968" s="559">
        <v>44610</v>
      </c>
      <c r="C968" s="563">
        <v>44531</v>
      </c>
      <c r="D968" s="545" t="s">
        <v>271</v>
      </c>
      <c r="E968" s="545" t="s">
        <v>453</v>
      </c>
      <c r="F968" s="556">
        <v>17.399999999999999</v>
      </c>
      <c r="G968" s="558" t="s">
        <v>1375</v>
      </c>
      <c r="H968" s="545" t="s">
        <v>766</v>
      </c>
      <c r="I968" s="526" t="s">
        <v>1573</v>
      </c>
      <c r="J968" s="549" t="s">
        <v>310</v>
      </c>
      <c r="K968" s="549" t="s">
        <v>1320</v>
      </c>
      <c r="L968" s="527" t="s">
        <v>1477</v>
      </c>
      <c r="M968" s="655" t="s">
        <v>1979</v>
      </c>
      <c r="N968" s="544">
        <v>44610</v>
      </c>
      <c r="O968" s="544" t="s">
        <v>400</v>
      </c>
      <c r="P968" s="268">
        <f t="shared" si="60"/>
        <v>2</v>
      </c>
      <c r="Q968" s="268">
        <f t="shared" si="61"/>
        <v>0</v>
      </c>
      <c r="R968" s="643" t="str">
        <f t="shared" si="62"/>
        <v>Gastos_Gerais</v>
      </c>
      <c r="S968" s="605" t="s">
        <v>310</v>
      </c>
      <c r="T968" s="605" t="s">
        <v>310</v>
      </c>
      <c r="U968" s="623"/>
      <c r="V968" s="623"/>
      <c r="W968" s="623"/>
    </row>
    <row r="969" spans="1:23" ht="36" x14ac:dyDescent="0.2">
      <c r="A969" s="636">
        <f t="shared" si="63"/>
        <v>966</v>
      </c>
      <c r="B969" s="559">
        <v>44610</v>
      </c>
      <c r="C969" s="563">
        <v>44501</v>
      </c>
      <c r="D969" s="545" t="s">
        <v>271</v>
      </c>
      <c r="E969" s="545" t="s">
        <v>453</v>
      </c>
      <c r="F969" s="556">
        <v>33.42</v>
      </c>
      <c r="G969" s="558" t="s">
        <v>1463</v>
      </c>
      <c r="H969" s="545" t="s">
        <v>771</v>
      </c>
      <c r="I969" s="526" t="s">
        <v>1573</v>
      </c>
      <c r="J969" s="549" t="s">
        <v>310</v>
      </c>
      <c r="K969" s="549" t="s">
        <v>1320</v>
      </c>
      <c r="L969" s="527" t="s">
        <v>1477</v>
      </c>
      <c r="M969" s="655" t="s">
        <v>1979</v>
      </c>
      <c r="N969" s="544">
        <v>44610</v>
      </c>
      <c r="O969" s="544" t="s">
        <v>400</v>
      </c>
      <c r="P969" s="268">
        <f t="shared" si="60"/>
        <v>2</v>
      </c>
      <c r="Q969" s="268">
        <f t="shared" si="61"/>
        <v>-1</v>
      </c>
      <c r="R969" s="643" t="str">
        <f t="shared" si="62"/>
        <v>Gastos_Gerais</v>
      </c>
      <c r="S969" s="605" t="s">
        <v>310</v>
      </c>
      <c r="T969" s="605" t="s">
        <v>310</v>
      </c>
      <c r="U969" s="623"/>
      <c r="V969" s="623"/>
      <c r="W969" s="623"/>
    </row>
    <row r="970" spans="1:23" ht="24" x14ac:dyDescent="0.2">
      <c r="A970" s="636">
        <f t="shared" si="63"/>
        <v>967</v>
      </c>
      <c r="B970" s="559">
        <v>44610</v>
      </c>
      <c r="C970" s="555">
        <v>44531</v>
      </c>
      <c r="D970" s="545" t="s">
        <v>182</v>
      </c>
      <c r="E970" s="545" t="s">
        <v>1</v>
      </c>
      <c r="F970" s="556">
        <v>12631.92</v>
      </c>
      <c r="G970" s="558" t="s">
        <v>2555</v>
      </c>
      <c r="H970" s="545" t="s">
        <v>310</v>
      </c>
      <c r="I970" s="526" t="s">
        <v>1573</v>
      </c>
      <c r="J970" s="549" t="s">
        <v>310</v>
      </c>
      <c r="K970" s="549" t="s">
        <v>1320</v>
      </c>
      <c r="L970" s="527" t="s">
        <v>1477</v>
      </c>
      <c r="M970" s="545" t="s">
        <v>310</v>
      </c>
      <c r="N970" s="544">
        <v>44610</v>
      </c>
      <c r="O970" s="544" t="s">
        <v>400</v>
      </c>
      <c r="P970" s="268">
        <f t="shared" si="60"/>
        <v>2</v>
      </c>
      <c r="Q970" s="268">
        <f t="shared" si="61"/>
        <v>0</v>
      </c>
      <c r="R970" s="643" t="str">
        <f t="shared" si="62"/>
        <v>Gastos_com_Pessoal</v>
      </c>
      <c r="S970" s="605" t="s">
        <v>310</v>
      </c>
      <c r="T970" s="605" t="s">
        <v>310</v>
      </c>
      <c r="U970" s="623"/>
      <c r="V970" s="623"/>
      <c r="W970" s="623"/>
    </row>
    <row r="971" spans="1:23" ht="24" x14ac:dyDescent="0.2">
      <c r="A971" s="636">
        <f t="shared" si="63"/>
        <v>968</v>
      </c>
      <c r="B971" s="559">
        <v>44610</v>
      </c>
      <c r="C971" s="563">
        <v>44562</v>
      </c>
      <c r="D971" s="545" t="s">
        <v>182</v>
      </c>
      <c r="E971" s="545" t="s">
        <v>287</v>
      </c>
      <c r="F971" s="556">
        <v>184.36</v>
      </c>
      <c r="G971" s="558" t="s">
        <v>1629</v>
      </c>
      <c r="H971" s="545" t="s">
        <v>310</v>
      </c>
      <c r="I971" s="526" t="s">
        <v>1573</v>
      </c>
      <c r="J971" s="549" t="s">
        <v>310</v>
      </c>
      <c r="K971" s="549" t="s">
        <v>1320</v>
      </c>
      <c r="L971" s="527" t="s">
        <v>1477</v>
      </c>
      <c r="M971" s="545" t="s">
        <v>310</v>
      </c>
      <c r="N971" s="544">
        <v>44610</v>
      </c>
      <c r="O971" s="544" t="s">
        <v>400</v>
      </c>
      <c r="P971" s="268">
        <f t="shared" si="60"/>
        <v>2</v>
      </c>
      <c r="Q971" s="268">
        <f t="shared" si="61"/>
        <v>1</v>
      </c>
      <c r="R971" s="643" t="str">
        <f t="shared" si="62"/>
        <v>Gastos_com_Pessoal</v>
      </c>
      <c r="S971" s="605" t="s">
        <v>310</v>
      </c>
      <c r="T971" s="605" t="s">
        <v>310</v>
      </c>
      <c r="U971" s="623"/>
      <c r="V971" s="623"/>
      <c r="W971" s="623"/>
    </row>
    <row r="972" spans="1:23" ht="24" x14ac:dyDescent="0.2">
      <c r="A972" s="636">
        <f t="shared" si="63"/>
        <v>969</v>
      </c>
      <c r="B972" s="559">
        <v>44610</v>
      </c>
      <c r="C972" s="563">
        <v>44562</v>
      </c>
      <c r="D972" s="545" t="s">
        <v>182</v>
      </c>
      <c r="E972" s="545" t="s">
        <v>287</v>
      </c>
      <c r="F972" s="556">
        <v>112.74</v>
      </c>
      <c r="G972" s="558" t="s">
        <v>1632</v>
      </c>
      <c r="H972" s="545" t="s">
        <v>310</v>
      </c>
      <c r="I972" s="526" t="s">
        <v>1573</v>
      </c>
      <c r="J972" s="549" t="s">
        <v>310</v>
      </c>
      <c r="K972" s="549" t="s">
        <v>1320</v>
      </c>
      <c r="L972" s="527" t="s">
        <v>1477</v>
      </c>
      <c r="M972" s="545" t="s">
        <v>310</v>
      </c>
      <c r="N972" s="544">
        <v>44610</v>
      </c>
      <c r="O972" s="544" t="s">
        <v>400</v>
      </c>
      <c r="P972" s="268">
        <f t="shared" si="60"/>
        <v>2</v>
      </c>
      <c r="Q972" s="268">
        <f t="shared" si="61"/>
        <v>1</v>
      </c>
      <c r="R972" s="643" t="str">
        <f t="shared" si="62"/>
        <v>Gastos_com_Pessoal</v>
      </c>
      <c r="S972" s="605" t="s">
        <v>310</v>
      </c>
      <c r="T972" s="605" t="s">
        <v>310</v>
      </c>
      <c r="U972" s="623"/>
      <c r="V972" s="623"/>
      <c r="W972" s="623"/>
    </row>
    <row r="973" spans="1:23" ht="24" x14ac:dyDescent="0.2">
      <c r="A973" s="636">
        <f t="shared" si="63"/>
        <v>970</v>
      </c>
      <c r="B973" s="559">
        <v>44610</v>
      </c>
      <c r="C973" s="563">
        <v>44562</v>
      </c>
      <c r="D973" s="545" t="s">
        <v>182</v>
      </c>
      <c r="E973" s="545" t="s">
        <v>287</v>
      </c>
      <c r="F973" s="556">
        <v>519.19000000000005</v>
      </c>
      <c r="G973" s="558" t="s">
        <v>1631</v>
      </c>
      <c r="H973" s="545" t="s">
        <v>310</v>
      </c>
      <c r="I973" s="526" t="s">
        <v>1573</v>
      </c>
      <c r="J973" s="549" t="s">
        <v>310</v>
      </c>
      <c r="K973" s="549" t="s">
        <v>1320</v>
      </c>
      <c r="L973" s="527" t="s">
        <v>1477</v>
      </c>
      <c r="M973" s="545" t="s">
        <v>310</v>
      </c>
      <c r="N973" s="544">
        <v>44610</v>
      </c>
      <c r="O973" s="544" t="s">
        <v>400</v>
      </c>
      <c r="P973" s="268">
        <f t="shared" si="60"/>
        <v>2</v>
      </c>
      <c r="Q973" s="268">
        <f t="shared" si="61"/>
        <v>1</v>
      </c>
      <c r="R973" s="643" t="str">
        <f t="shared" si="62"/>
        <v>Gastos_com_Pessoal</v>
      </c>
      <c r="S973" s="605" t="s">
        <v>310</v>
      </c>
      <c r="T973" s="605" t="s">
        <v>310</v>
      </c>
      <c r="U973" s="623"/>
      <c r="V973" s="623"/>
      <c r="W973" s="623"/>
    </row>
    <row r="974" spans="1:23" ht="24" x14ac:dyDescent="0.2">
      <c r="A974" s="636">
        <f t="shared" si="63"/>
        <v>971</v>
      </c>
      <c r="B974" s="559">
        <v>44610</v>
      </c>
      <c r="C974" s="563">
        <v>44562</v>
      </c>
      <c r="D974" s="545" t="s">
        <v>182</v>
      </c>
      <c r="E974" s="545" t="s">
        <v>287</v>
      </c>
      <c r="F974" s="556">
        <v>225.29</v>
      </c>
      <c r="G974" s="558" t="s">
        <v>1630</v>
      </c>
      <c r="H974" s="545" t="s">
        <v>310</v>
      </c>
      <c r="I974" s="526" t="s">
        <v>1573</v>
      </c>
      <c r="J974" s="549" t="s">
        <v>310</v>
      </c>
      <c r="K974" s="549" t="s">
        <v>1320</v>
      </c>
      <c r="L974" s="527" t="s">
        <v>1477</v>
      </c>
      <c r="M974" s="545" t="s">
        <v>310</v>
      </c>
      <c r="N974" s="544">
        <v>44610</v>
      </c>
      <c r="O974" s="544" t="s">
        <v>400</v>
      </c>
      <c r="P974" s="268">
        <f t="shared" si="60"/>
        <v>2</v>
      </c>
      <c r="Q974" s="268">
        <f t="shared" si="61"/>
        <v>1</v>
      </c>
      <c r="R974" s="643" t="str">
        <f t="shared" si="62"/>
        <v>Gastos_com_Pessoal</v>
      </c>
      <c r="S974" s="605" t="s">
        <v>310</v>
      </c>
      <c r="T974" s="605" t="s">
        <v>310</v>
      </c>
      <c r="U974" s="623"/>
      <c r="V974" s="623"/>
      <c r="W974" s="623"/>
    </row>
    <row r="975" spans="1:23" ht="24" x14ac:dyDescent="0.2">
      <c r="A975" s="636">
        <f t="shared" si="63"/>
        <v>972</v>
      </c>
      <c r="B975" s="559">
        <v>44610</v>
      </c>
      <c r="C975" s="565">
        <v>44531</v>
      </c>
      <c r="D975" s="545" t="s">
        <v>271</v>
      </c>
      <c r="E975" s="545" t="s">
        <v>2</v>
      </c>
      <c r="F975" s="567">
        <v>1881</v>
      </c>
      <c r="G975" s="569" t="s">
        <v>495</v>
      </c>
      <c r="H975" s="566" t="s">
        <v>309</v>
      </c>
      <c r="I975" s="526" t="s">
        <v>1573</v>
      </c>
      <c r="J975" s="545" t="s">
        <v>310</v>
      </c>
      <c r="K975" s="549" t="s">
        <v>1320</v>
      </c>
      <c r="L975" s="545" t="s">
        <v>1477</v>
      </c>
      <c r="M975" s="545" t="s">
        <v>310</v>
      </c>
      <c r="N975" s="544">
        <v>44610</v>
      </c>
      <c r="O975" s="544" t="s">
        <v>400</v>
      </c>
      <c r="P975" s="268">
        <f t="shared" si="60"/>
        <v>2</v>
      </c>
      <c r="Q975" s="268">
        <f t="shared" si="61"/>
        <v>0</v>
      </c>
      <c r="R975" s="643" t="str">
        <f t="shared" si="62"/>
        <v>Gastos_Gerais</v>
      </c>
      <c r="S975" s="605" t="s">
        <v>310</v>
      </c>
      <c r="T975" s="605" t="s">
        <v>310</v>
      </c>
      <c r="U975" s="623"/>
      <c r="V975" s="623"/>
      <c r="W975" s="623"/>
    </row>
    <row r="976" spans="1:23" ht="24" x14ac:dyDescent="0.2">
      <c r="A976" s="636">
        <f t="shared" si="63"/>
        <v>973</v>
      </c>
      <c r="B976" s="559">
        <v>44610</v>
      </c>
      <c r="C976" s="563">
        <v>44531</v>
      </c>
      <c r="D976" s="545" t="s">
        <v>271</v>
      </c>
      <c r="E976" s="545" t="s">
        <v>449</v>
      </c>
      <c r="F976" s="556">
        <v>1330.64</v>
      </c>
      <c r="G976" s="558" t="s">
        <v>1523</v>
      </c>
      <c r="H976" s="545" t="s">
        <v>766</v>
      </c>
      <c r="I976" s="526" t="s">
        <v>1573</v>
      </c>
      <c r="J976" s="545" t="s">
        <v>310</v>
      </c>
      <c r="K976" s="549" t="s">
        <v>1320</v>
      </c>
      <c r="L976" s="545" t="s">
        <v>1477</v>
      </c>
      <c r="M976" s="545" t="s">
        <v>310</v>
      </c>
      <c r="N976" s="544">
        <v>44610</v>
      </c>
      <c r="O976" s="544" t="s">
        <v>400</v>
      </c>
      <c r="P976" s="268">
        <f t="shared" si="60"/>
        <v>2</v>
      </c>
      <c r="Q976" s="268">
        <f t="shared" si="61"/>
        <v>0</v>
      </c>
      <c r="R976" s="643" t="str">
        <f t="shared" si="62"/>
        <v>Gastos_Gerais</v>
      </c>
      <c r="S976" s="605" t="s">
        <v>310</v>
      </c>
      <c r="T976" s="605" t="s">
        <v>310</v>
      </c>
      <c r="U976" s="623"/>
      <c r="V976" s="623"/>
      <c r="W976" s="623"/>
    </row>
    <row r="977" spans="1:23" ht="24" x14ac:dyDescent="0.2">
      <c r="A977" s="636">
        <f t="shared" si="63"/>
        <v>974</v>
      </c>
      <c r="B977" s="559">
        <v>44610</v>
      </c>
      <c r="C977" s="565">
        <v>44531</v>
      </c>
      <c r="D977" s="545" t="s">
        <v>182</v>
      </c>
      <c r="E977" s="545" t="s">
        <v>1</v>
      </c>
      <c r="F977" s="556">
        <v>11.21</v>
      </c>
      <c r="G977" s="569" t="s">
        <v>1891</v>
      </c>
      <c r="H977" s="545" t="s">
        <v>310</v>
      </c>
      <c r="I977" s="526" t="s">
        <v>1573</v>
      </c>
      <c r="J977" s="549" t="s">
        <v>310</v>
      </c>
      <c r="K977" s="549" t="s">
        <v>1320</v>
      </c>
      <c r="L977" s="545" t="s">
        <v>1477</v>
      </c>
      <c r="M977" s="545" t="s">
        <v>310</v>
      </c>
      <c r="N977" s="544">
        <v>44610</v>
      </c>
      <c r="O977" s="544" t="s">
        <v>400</v>
      </c>
      <c r="P977" s="268">
        <f t="shared" si="60"/>
        <v>2</v>
      </c>
      <c r="Q977" s="268">
        <f t="shared" si="61"/>
        <v>0</v>
      </c>
      <c r="R977" s="643" t="str">
        <f t="shared" si="62"/>
        <v>Gastos_com_Pessoal</v>
      </c>
      <c r="S977" s="605" t="s">
        <v>310</v>
      </c>
      <c r="T977" s="605" t="s">
        <v>310</v>
      </c>
      <c r="U977" s="623"/>
      <c r="V977" s="623"/>
      <c r="W977" s="623"/>
    </row>
    <row r="978" spans="1:23" ht="24" x14ac:dyDescent="0.2">
      <c r="A978" s="636">
        <f t="shared" si="63"/>
        <v>975</v>
      </c>
      <c r="B978" s="559">
        <v>44610</v>
      </c>
      <c r="C978" s="555">
        <v>44562</v>
      </c>
      <c r="D978" s="545" t="s">
        <v>271</v>
      </c>
      <c r="E978" s="545" t="s">
        <v>59</v>
      </c>
      <c r="F978" s="556">
        <v>127.5</v>
      </c>
      <c r="G978" s="558" t="s">
        <v>1740</v>
      </c>
      <c r="H978" s="545" t="s">
        <v>309</v>
      </c>
      <c r="I978" s="526" t="s">
        <v>1573</v>
      </c>
      <c r="J978" s="545" t="s">
        <v>310</v>
      </c>
      <c r="K978" s="549" t="s">
        <v>1320</v>
      </c>
      <c r="L978" s="545" t="s">
        <v>1477</v>
      </c>
      <c r="M978" s="545" t="s">
        <v>310</v>
      </c>
      <c r="N978" s="544">
        <v>44610</v>
      </c>
      <c r="O978" s="544" t="s">
        <v>400</v>
      </c>
      <c r="P978" s="268">
        <f t="shared" si="60"/>
        <v>2</v>
      </c>
      <c r="Q978" s="268">
        <f t="shared" si="61"/>
        <v>1</v>
      </c>
      <c r="R978" s="643" t="str">
        <f t="shared" si="62"/>
        <v>Gastos_Gerais</v>
      </c>
      <c r="S978" s="605" t="s">
        <v>310</v>
      </c>
      <c r="T978" s="605" t="s">
        <v>310</v>
      </c>
      <c r="U978" s="623"/>
      <c r="V978" s="623"/>
      <c r="W978" s="623"/>
    </row>
    <row r="979" spans="1:23" ht="24" x14ac:dyDescent="0.2">
      <c r="A979" s="636">
        <f t="shared" si="63"/>
        <v>976</v>
      </c>
      <c r="B979" s="559">
        <v>44610</v>
      </c>
      <c r="C979" s="563">
        <v>44531</v>
      </c>
      <c r="D979" s="545" t="s">
        <v>271</v>
      </c>
      <c r="E979" s="545" t="s">
        <v>186</v>
      </c>
      <c r="F979" s="556">
        <v>27.12</v>
      </c>
      <c r="G979" s="558" t="s">
        <v>551</v>
      </c>
      <c r="H979" s="545" t="s">
        <v>309</v>
      </c>
      <c r="I979" s="526" t="s">
        <v>1573</v>
      </c>
      <c r="J979" s="545" t="s">
        <v>310</v>
      </c>
      <c r="K979" s="549" t="s">
        <v>1320</v>
      </c>
      <c r="L979" s="545" t="s">
        <v>1477</v>
      </c>
      <c r="M979" s="545" t="s">
        <v>310</v>
      </c>
      <c r="N979" s="544">
        <v>44610</v>
      </c>
      <c r="O979" s="544" t="s">
        <v>400</v>
      </c>
      <c r="P979" s="268">
        <f t="shared" si="60"/>
        <v>2</v>
      </c>
      <c r="Q979" s="268">
        <f t="shared" si="61"/>
        <v>0</v>
      </c>
      <c r="R979" s="643" t="str">
        <f t="shared" si="62"/>
        <v>Gastos_Gerais</v>
      </c>
      <c r="S979" s="605" t="s">
        <v>310</v>
      </c>
      <c r="T979" s="605" t="s">
        <v>310</v>
      </c>
      <c r="U979" s="623"/>
      <c r="V979" s="623"/>
      <c r="W979" s="623"/>
    </row>
    <row r="980" spans="1:23" ht="24" x14ac:dyDescent="0.2">
      <c r="A980" s="636">
        <f t="shared" si="63"/>
        <v>977</v>
      </c>
      <c r="B980" s="559">
        <v>44610</v>
      </c>
      <c r="C980" s="565">
        <v>44531</v>
      </c>
      <c r="D980" s="545" t="s">
        <v>182</v>
      </c>
      <c r="E980" s="545" t="s">
        <v>179</v>
      </c>
      <c r="F980" s="556">
        <v>17.34</v>
      </c>
      <c r="G980" s="569" t="s">
        <v>513</v>
      </c>
      <c r="H980" s="545" t="s">
        <v>310</v>
      </c>
      <c r="I980" s="526" t="s">
        <v>1573</v>
      </c>
      <c r="J980" s="545" t="s">
        <v>310</v>
      </c>
      <c r="K980" s="549" t="s">
        <v>1320</v>
      </c>
      <c r="L980" s="545" t="s">
        <v>1477</v>
      </c>
      <c r="M980" s="545" t="s">
        <v>310</v>
      </c>
      <c r="N980" s="544">
        <v>44610</v>
      </c>
      <c r="O980" s="544" t="s">
        <v>400</v>
      </c>
      <c r="P980" s="268">
        <f t="shared" si="60"/>
        <v>2</v>
      </c>
      <c r="Q980" s="268">
        <f t="shared" si="61"/>
        <v>0</v>
      </c>
      <c r="R980" s="643" t="str">
        <f t="shared" si="62"/>
        <v>Gastos_com_Pessoal</v>
      </c>
      <c r="S980" s="605" t="s">
        <v>310</v>
      </c>
      <c r="T980" s="605" t="s">
        <v>310</v>
      </c>
      <c r="U980" s="623"/>
      <c r="V980" s="623"/>
      <c r="W980" s="623"/>
    </row>
    <row r="981" spans="1:23" ht="24" x14ac:dyDescent="0.2">
      <c r="A981" s="636">
        <f t="shared" si="63"/>
        <v>978</v>
      </c>
      <c r="B981" s="559">
        <v>44610</v>
      </c>
      <c r="C981" s="563">
        <v>44531</v>
      </c>
      <c r="D981" s="545" t="s">
        <v>271</v>
      </c>
      <c r="E981" s="545" t="s">
        <v>59</v>
      </c>
      <c r="F981" s="556">
        <v>232.5</v>
      </c>
      <c r="G981" s="558" t="s">
        <v>485</v>
      </c>
      <c r="H981" s="545" t="s">
        <v>309</v>
      </c>
      <c r="I981" s="526" t="s">
        <v>1573</v>
      </c>
      <c r="J981" s="545" t="s">
        <v>310</v>
      </c>
      <c r="K981" s="549" t="s">
        <v>1320</v>
      </c>
      <c r="L981" s="545" t="s">
        <v>1477</v>
      </c>
      <c r="M981" s="545" t="s">
        <v>310</v>
      </c>
      <c r="N981" s="544">
        <v>44610</v>
      </c>
      <c r="O981" s="544" t="s">
        <v>400</v>
      </c>
      <c r="P981" s="268">
        <f t="shared" si="60"/>
        <v>2</v>
      </c>
      <c r="Q981" s="268">
        <f t="shared" si="61"/>
        <v>0</v>
      </c>
      <c r="R981" s="643" t="str">
        <f t="shared" si="62"/>
        <v>Gastos_Gerais</v>
      </c>
      <c r="S981" s="605" t="s">
        <v>310</v>
      </c>
      <c r="T981" s="605" t="s">
        <v>310</v>
      </c>
      <c r="U981" s="623"/>
      <c r="V981" s="623"/>
      <c r="W981" s="623"/>
    </row>
    <row r="982" spans="1:23" ht="24" x14ac:dyDescent="0.2">
      <c r="A982" s="636">
        <f t="shared" si="63"/>
        <v>979</v>
      </c>
      <c r="B982" s="559">
        <v>44610</v>
      </c>
      <c r="C982" s="565">
        <v>44501</v>
      </c>
      <c r="D982" s="545" t="s">
        <v>182</v>
      </c>
      <c r="E982" s="545" t="s">
        <v>1</v>
      </c>
      <c r="F982" s="556">
        <v>23.09</v>
      </c>
      <c r="G982" s="569" t="s">
        <v>1391</v>
      </c>
      <c r="H982" s="545" t="s">
        <v>310</v>
      </c>
      <c r="I982" s="526" t="s">
        <v>1573</v>
      </c>
      <c r="J982" s="545" t="s">
        <v>310</v>
      </c>
      <c r="K982" s="549" t="s">
        <v>1320</v>
      </c>
      <c r="L982" s="545" t="s">
        <v>1477</v>
      </c>
      <c r="M982" s="545" t="s">
        <v>310</v>
      </c>
      <c r="N982" s="544">
        <v>44610</v>
      </c>
      <c r="O982" s="544" t="s">
        <v>400</v>
      </c>
      <c r="P982" s="268">
        <f t="shared" si="60"/>
        <v>2</v>
      </c>
      <c r="Q982" s="268">
        <f t="shared" si="61"/>
        <v>-1</v>
      </c>
      <c r="R982" s="643" t="str">
        <f t="shared" si="62"/>
        <v>Gastos_com_Pessoal</v>
      </c>
      <c r="S982" s="605" t="s">
        <v>310</v>
      </c>
      <c r="T982" s="605" t="s">
        <v>310</v>
      </c>
      <c r="U982" s="623"/>
      <c r="V982" s="623"/>
      <c r="W982" s="623"/>
    </row>
    <row r="983" spans="1:23" ht="24" x14ac:dyDescent="0.2">
      <c r="A983" s="636">
        <f t="shared" si="63"/>
        <v>980</v>
      </c>
      <c r="B983" s="559">
        <v>44610</v>
      </c>
      <c r="C983" s="565">
        <v>44531</v>
      </c>
      <c r="D983" s="545" t="s">
        <v>182</v>
      </c>
      <c r="E983" s="545" t="s">
        <v>179</v>
      </c>
      <c r="F983" s="556">
        <v>25.23</v>
      </c>
      <c r="G983" s="569" t="s">
        <v>511</v>
      </c>
      <c r="H983" s="545" t="s">
        <v>310</v>
      </c>
      <c r="I983" s="526" t="s">
        <v>1573</v>
      </c>
      <c r="J983" s="545" t="s">
        <v>310</v>
      </c>
      <c r="K983" s="549" t="s">
        <v>1320</v>
      </c>
      <c r="L983" s="545" t="s">
        <v>1477</v>
      </c>
      <c r="M983" s="545" t="s">
        <v>310</v>
      </c>
      <c r="N983" s="544">
        <v>44610</v>
      </c>
      <c r="O983" s="544" t="s">
        <v>400</v>
      </c>
      <c r="P983" s="268">
        <f t="shared" si="60"/>
        <v>2</v>
      </c>
      <c r="Q983" s="268">
        <f t="shared" si="61"/>
        <v>0</v>
      </c>
      <c r="R983" s="643" t="str">
        <f t="shared" si="62"/>
        <v>Gastos_com_Pessoal</v>
      </c>
      <c r="S983" s="605" t="s">
        <v>310</v>
      </c>
      <c r="T983" s="605" t="s">
        <v>310</v>
      </c>
      <c r="U983" s="623"/>
      <c r="V983" s="623"/>
      <c r="W983" s="623"/>
    </row>
    <row r="984" spans="1:23" ht="24" x14ac:dyDescent="0.2">
      <c r="A984" s="636">
        <f t="shared" si="63"/>
        <v>981</v>
      </c>
      <c r="B984" s="559">
        <v>44610</v>
      </c>
      <c r="C984" s="563">
        <v>44562</v>
      </c>
      <c r="D984" s="545" t="s">
        <v>271</v>
      </c>
      <c r="E984" s="545" t="s">
        <v>453</v>
      </c>
      <c r="F984" s="556">
        <v>372</v>
      </c>
      <c r="G984" s="558" t="s">
        <v>1616</v>
      </c>
      <c r="H984" s="545" t="s">
        <v>762</v>
      </c>
      <c r="I984" s="526" t="s">
        <v>1573</v>
      </c>
      <c r="J984" s="545" t="s">
        <v>310</v>
      </c>
      <c r="K984" s="549" t="s">
        <v>1320</v>
      </c>
      <c r="L984" s="545" t="s">
        <v>1477</v>
      </c>
      <c r="M984" s="545" t="s">
        <v>310</v>
      </c>
      <c r="N984" s="544">
        <v>44610</v>
      </c>
      <c r="O984" s="544" t="s">
        <v>400</v>
      </c>
      <c r="P984" s="268">
        <f t="shared" si="60"/>
        <v>2</v>
      </c>
      <c r="Q984" s="268">
        <f t="shared" si="61"/>
        <v>1</v>
      </c>
      <c r="R984" s="643" t="str">
        <f t="shared" si="62"/>
        <v>Gastos_Gerais</v>
      </c>
      <c r="S984" s="605" t="s">
        <v>310</v>
      </c>
      <c r="T984" s="605" t="s">
        <v>310</v>
      </c>
      <c r="U984" s="623"/>
      <c r="V984" s="623"/>
      <c r="W984" s="623"/>
    </row>
    <row r="985" spans="1:23" ht="36" x14ac:dyDescent="0.2">
      <c r="A985" s="636">
        <f t="shared" si="63"/>
        <v>982</v>
      </c>
      <c r="B985" s="559">
        <v>44610</v>
      </c>
      <c r="C985" s="563">
        <v>44531</v>
      </c>
      <c r="D985" s="545" t="s">
        <v>271</v>
      </c>
      <c r="E985" s="545" t="s">
        <v>456</v>
      </c>
      <c r="F985" s="556">
        <v>1860</v>
      </c>
      <c r="G985" s="558" t="s">
        <v>1983</v>
      </c>
      <c r="H985" s="545" t="s">
        <v>769</v>
      </c>
      <c r="I985" s="526" t="s">
        <v>1573</v>
      </c>
      <c r="J985" s="545" t="s">
        <v>310</v>
      </c>
      <c r="K985" s="549" t="s">
        <v>1320</v>
      </c>
      <c r="L985" s="545" t="s">
        <v>1477</v>
      </c>
      <c r="M985" s="545" t="s">
        <v>310</v>
      </c>
      <c r="N985" s="544">
        <v>44610</v>
      </c>
      <c r="O985" s="544" t="s">
        <v>400</v>
      </c>
      <c r="P985" s="268">
        <f t="shared" si="60"/>
        <v>2</v>
      </c>
      <c r="Q985" s="268">
        <f t="shared" si="61"/>
        <v>0</v>
      </c>
      <c r="R985" s="643" t="str">
        <f t="shared" si="62"/>
        <v>Gastos_Gerais</v>
      </c>
      <c r="S985" s="605" t="s">
        <v>310</v>
      </c>
      <c r="T985" s="605" t="s">
        <v>310</v>
      </c>
      <c r="U985" s="623"/>
      <c r="V985" s="623"/>
      <c r="W985" s="623"/>
    </row>
    <row r="986" spans="1:23" ht="24" x14ac:dyDescent="0.2">
      <c r="A986" s="636">
        <f t="shared" si="63"/>
        <v>983</v>
      </c>
      <c r="B986" s="559">
        <v>44610</v>
      </c>
      <c r="C986" s="563">
        <v>44531</v>
      </c>
      <c r="D986" s="545" t="s">
        <v>271</v>
      </c>
      <c r="E986" s="545" t="s">
        <v>453</v>
      </c>
      <c r="F986" s="556">
        <v>471.2</v>
      </c>
      <c r="G986" s="558" t="s">
        <v>1420</v>
      </c>
      <c r="H986" s="545" t="s">
        <v>766</v>
      </c>
      <c r="I986" s="526" t="s">
        <v>1573</v>
      </c>
      <c r="J986" s="545" t="s">
        <v>310</v>
      </c>
      <c r="K986" s="549" t="s">
        <v>1320</v>
      </c>
      <c r="L986" s="545" t="s">
        <v>1477</v>
      </c>
      <c r="M986" s="545" t="s">
        <v>310</v>
      </c>
      <c r="N986" s="544">
        <v>44610</v>
      </c>
      <c r="O986" s="544" t="s">
        <v>400</v>
      </c>
      <c r="P986" s="268">
        <f t="shared" si="60"/>
        <v>2</v>
      </c>
      <c r="Q986" s="268">
        <f t="shared" si="61"/>
        <v>0</v>
      </c>
      <c r="R986" s="643" t="str">
        <f t="shared" si="62"/>
        <v>Gastos_Gerais</v>
      </c>
      <c r="S986" s="605" t="s">
        <v>310</v>
      </c>
      <c r="T986" s="605" t="s">
        <v>310</v>
      </c>
      <c r="U986" s="623"/>
      <c r="V986" s="623"/>
      <c r="W986" s="623"/>
    </row>
    <row r="987" spans="1:23" ht="48" x14ac:dyDescent="0.2">
      <c r="A987" s="636">
        <f t="shared" si="63"/>
        <v>984</v>
      </c>
      <c r="B987" s="559">
        <v>44610</v>
      </c>
      <c r="C987" s="563">
        <v>44501</v>
      </c>
      <c r="D987" s="545" t="s">
        <v>271</v>
      </c>
      <c r="E987" s="545" t="s">
        <v>90</v>
      </c>
      <c r="F987" s="556">
        <v>217</v>
      </c>
      <c r="G987" s="558" t="s">
        <v>1457</v>
      </c>
      <c r="H987" s="545" t="s">
        <v>773</v>
      </c>
      <c r="I987" s="526" t="s">
        <v>1573</v>
      </c>
      <c r="J987" s="545" t="s">
        <v>310</v>
      </c>
      <c r="K987" s="549" t="s">
        <v>1320</v>
      </c>
      <c r="L987" s="545" t="s">
        <v>1477</v>
      </c>
      <c r="M987" s="545" t="s">
        <v>310</v>
      </c>
      <c r="N987" s="544">
        <v>44610</v>
      </c>
      <c r="O987" s="544" t="s">
        <v>400</v>
      </c>
      <c r="P987" s="268">
        <f t="shared" si="60"/>
        <v>2</v>
      </c>
      <c r="Q987" s="268">
        <f t="shared" si="61"/>
        <v>-1</v>
      </c>
      <c r="R987" s="643" t="str">
        <f t="shared" si="62"/>
        <v>Gastos_Gerais</v>
      </c>
      <c r="S987" s="605" t="s">
        <v>310</v>
      </c>
      <c r="T987" s="605" t="s">
        <v>310</v>
      </c>
      <c r="U987" s="623"/>
      <c r="V987" s="623"/>
      <c r="W987" s="623"/>
    </row>
    <row r="988" spans="1:23" ht="36" x14ac:dyDescent="0.2">
      <c r="A988" s="636">
        <f t="shared" si="63"/>
        <v>985</v>
      </c>
      <c r="B988" s="559">
        <v>44610</v>
      </c>
      <c r="C988" s="563">
        <v>44531</v>
      </c>
      <c r="D988" s="545" t="s">
        <v>271</v>
      </c>
      <c r="E988" s="545" t="s">
        <v>453</v>
      </c>
      <c r="F988" s="556">
        <v>471.2</v>
      </c>
      <c r="G988" s="558" t="s">
        <v>1408</v>
      </c>
      <c r="H988" s="545" t="s">
        <v>766</v>
      </c>
      <c r="I988" s="526" t="s">
        <v>1573</v>
      </c>
      <c r="J988" s="545" t="s">
        <v>310</v>
      </c>
      <c r="K988" s="549" t="s">
        <v>1320</v>
      </c>
      <c r="L988" s="545" t="s">
        <v>1477</v>
      </c>
      <c r="M988" s="545" t="s">
        <v>310</v>
      </c>
      <c r="N988" s="544">
        <v>44610</v>
      </c>
      <c r="O988" s="544" t="s">
        <v>400</v>
      </c>
      <c r="P988" s="268">
        <f t="shared" si="60"/>
        <v>2</v>
      </c>
      <c r="Q988" s="268">
        <f t="shared" si="61"/>
        <v>0</v>
      </c>
      <c r="R988" s="643" t="str">
        <f t="shared" si="62"/>
        <v>Gastos_Gerais</v>
      </c>
      <c r="S988" s="605" t="s">
        <v>310</v>
      </c>
      <c r="T988" s="605" t="s">
        <v>310</v>
      </c>
      <c r="U988" s="623"/>
      <c r="V988" s="623"/>
      <c r="W988" s="623"/>
    </row>
    <row r="989" spans="1:23" ht="48" x14ac:dyDescent="0.2">
      <c r="A989" s="636">
        <f t="shared" si="63"/>
        <v>986</v>
      </c>
      <c r="B989" s="559">
        <v>44610</v>
      </c>
      <c r="C989" s="563">
        <v>44501</v>
      </c>
      <c r="D989" s="545" t="s">
        <v>271</v>
      </c>
      <c r="E989" s="545" t="s">
        <v>456</v>
      </c>
      <c r="F989" s="556">
        <v>542.5</v>
      </c>
      <c r="G989" s="558" t="s">
        <v>616</v>
      </c>
      <c r="H989" s="545" t="s">
        <v>773</v>
      </c>
      <c r="I989" s="526" t="s">
        <v>1573</v>
      </c>
      <c r="J989" s="545" t="s">
        <v>310</v>
      </c>
      <c r="K989" s="549" t="s">
        <v>1320</v>
      </c>
      <c r="L989" s="545" t="s">
        <v>1477</v>
      </c>
      <c r="M989" s="545" t="s">
        <v>310</v>
      </c>
      <c r="N989" s="544">
        <v>44610</v>
      </c>
      <c r="O989" s="544" t="s">
        <v>400</v>
      </c>
      <c r="P989" s="268">
        <f t="shared" si="60"/>
        <v>2</v>
      </c>
      <c r="Q989" s="268">
        <f t="shared" si="61"/>
        <v>-1</v>
      </c>
      <c r="R989" s="643" t="str">
        <f t="shared" si="62"/>
        <v>Gastos_Gerais</v>
      </c>
      <c r="S989" s="605" t="s">
        <v>310</v>
      </c>
      <c r="T989" s="605" t="s">
        <v>310</v>
      </c>
      <c r="U989" s="623"/>
      <c r="V989" s="623"/>
      <c r="W989" s="623"/>
    </row>
    <row r="990" spans="1:23" ht="24" x14ac:dyDescent="0.2">
      <c r="A990" s="636">
        <f t="shared" si="63"/>
        <v>987</v>
      </c>
      <c r="B990" s="559">
        <v>44610</v>
      </c>
      <c r="C990" s="563">
        <v>44562</v>
      </c>
      <c r="D990" s="545" t="s">
        <v>271</v>
      </c>
      <c r="E990" s="545" t="s">
        <v>466</v>
      </c>
      <c r="F990" s="556">
        <v>465</v>
      </c>
      <c r="G990" s="558" t="s">
        <v>1571</v>
      </c>
      <c r="H990" s="545" t="s">
        <v>766</v>
      </c>
      <c r="I990" s="526" t="s">
        <v>1573</v>
      </c>
      <c r="J990" s="545" t="s">
        <v>310</v>
      </c>
      <c r="K990" s="549" t="s">
        <v>1320</v>
      </c>
      <c r="L990" s="545" t="s">
        <v>1477</v>
      </c>
      <c r="M990" s="545" t="s">
        <v>310</v>
      </c>
      <c r="N990" s="544">
        <v>44610</v>
      </c>
      <c r="O990" s="544" t="s">
        <v>400</v>
      </c>
      <c r="P990" s="268">
        <f t="shared" si="60"/>
        <v>2</v>
      </c>
      <c r="Q990" s="268">
        <f t="shared" si="61"/>
        <v>1</v>
      </c>
      <c r="R990" s="643" t="str">
        <f t="shared" si="62"/>
        <v>Gastos_Gerais</v>
      </c>
      <c r="S990" s="605" t="s">
        <v>310</v>
      </c>
      <c r="T990" s="605" t="s">
        <v>310</v>
      </c>
      <c r="U990" s="623"/>
      <c r="V990" s="623"/>
      <c r="W990" s="623"/>
    </row>
    <row r="991" spans="1:23" ht="24" x14ac:dyDescent="0.2">
      <c r="A991" s="636">
        <f t="shared" si="63"/>
        <v>988</v>
      </c>
      <c r="B991" s="559">
        <v>44610</v>
      </c>
      <c r="C991" s="563">
        <v>44531</v>
      </c>
      <c r="D991" s="545" t="s">
        <v>271</v>
      </c>
      <c r="E991" s="545" t="s">
        <v>453</v>
      </c>
      <c r="F991" s="556">
        <v>744</v>
      </c>
      <c r="G991" s="558" t="s">
        <v>1328</v>
      </c>
      <c r="H991" s="545" t="s">
        <v>766</v>
      </c>
      <c r="I991" s="526" t="s">
        <v>1573</v>
      </c>
      <c r="J991" s="545" t="s">
        <v>310</v>
      </c>
      <c r="K991" s="549" t="s">
        <v>1320</v>
      </c>
      <c r="L991" s="545" t="s">
        <v>1477</v>
      </c>
      <c r="M991" s="545" t="s">
        <v>310</v>
      </c>
      <c r="N991" s="544">
        <v>44610</v>
      </c>
      <c r="O991" s="544" t="s">
        <v>400</v>
      </c>
      <c r="P991" s="268">
        <f t="shared" si="60"/>
        <v>2</v>
      </c>
      <c r="Q991" s="268">
        <f t="shared" si="61"/>
        <v>0</v>
      </c>
      <c r="R991" s="643" t="str">
        <f t="shared" si="62"/>
        <v>Gastos_Gerais</v>
      </c>
      <c r="S991" s="605" t="s">
        <v>310</v>
      </c>
      <c r="T991" s="605" t="s">
        <v>310</v>
      </c>
      <c r="U991" s="623"/>
      <c r="V991" s="623"/>
      <c r="W991" s="623"/>
    </row>
    <row r="992" spans="1:23" ht="48" x14ac:dyDescent="0.2">
      <c r="A992" s="636">
        <f t="shared" si="63"/>
        <v>989</v>
      </c>
      <c r="B992" s="559">
        <v>44610</v>
      </c>
      <c r="C992" s="563">
        <v>44531</v>
      </c>
      <c r="D992" s="545" t="s">
        <v>271</v>
      </c>
      <c r="E992" s="545" t="s">
        <v>453</v>
      </c>
      <c r="F992" s="556">
        <v>744</v>
      </c>
      <c r="G992" s="558" t="s">
        <v>1453</v>
      </c>
      <c r="H992" s="545" t="s">
        <v>773</v>
      </c>
      <c r="I992" s="526" t="s">
        <v>1573</v>
      </c>
      <c r="J992" s="545" t="s">
        <v>310</v>
      </c>
      <c r="K992" s="549" t="s">
        <v>1320</v>
      </c>
      <c r="L992" s="545" t="s">
        <v>1477</v>
      </c>
      <c r="M992" s="545" t="s">
        <v>310</v>
      </c>
      <c r="N992" s="544">
        <v>44610</v>
      </c>
      <c r="O992" s="544" t="s">
        <v>400</v>
      </c>
      <c r="P992" s="268">
        <f t="shared" si="60"/>
        <v>2</v>
      </c>
      <c r="Q992" s="268">
        <f t="shared" si="61"/>
        <v>0</v>
      </c>
      <c r="R992" s="643" t="str">
        <f t="shared" si="62"/>
        <v>Gastos_Gerais</v>
      </c>
      <c r="S992" s="605" t="s">
        <v>310</v>
      </c>
      <c r="T992" s="605" t="s">
        <v>310</v>
      </c>
      <c r="U992" s="623"/>
      <c r="V992" s="623"/>
      <c r="W992" s="623"/>
    </row>
    <row r="993" spans="1:23" ht="36" x14ac:dyDescent="0.2">
      <c r="A993" s="636">
        <f t="shared" si="63"/>
        <v>990</v>
      </c>
      <c r="B993" s="559">
        <v>44610</v>
      </c>
      <c r="C993" s="563">
        <v>44501</v>
      </c>
      <c r="D993" s="545" t="s">
        <v>271</v>
      </c>
      <c r="E993" s="545" t="s">
        <v>456</v>
      </c>
      <c r="F993" s="556">
        <v>279</v>
      </c>
      <c r="G993" s="558" t="s">
        <v>1485</v>
      </c>
      <c r="H993" s="545" t="s">
        <v>774</v>
      </c>
      <c r="I993" s="526" t="s">
        <v>1573</v>
      </c>
      <c r="J993" s="545" t="s">
        <v>310</v>
      </c>
      <c r="K993" s="549" t="s">
        <v>1320</v>
      </c>
      <c r="L993" s="545" t="s">
        <v>1477</v>
      </c>
      <c r="M993" s="545" t="s">
        <v>310</v>
      </c>
      <c r="N993" s="544">
        <v>44610</v>
      </c>
      <c r="O993" s="544" t="s">
        <v>400</v>
      </c>
      <c r="P993" s="268">
        <f t="shared" si="60"/>
        <v>2</v>
      </c>
      <c r="Q993" s="268">
        <f t="shared" si="61"/>
        <v>-1</v>
      </c>
      <c r="R993" s="643" t="str">
        <f t="shared" si="62"/>
        <v>Gastos_Gerais</v>
      </c>
      <c r="S993" s="605" t="s">
        <v>310</v>
      </c>
      <c r="T993" s="605" t="s">
        <v>310</v>
      </c>
      <c r="U993" s="623"/>
      <c r="V993" s="623"/>
      <c r="W993" s="623"/>
    </row>
    <row r="994" spans="1:23" ht="36" x14ac:dyDescent="0.2">
      <c r="A994" s="636">
        <f t="shared" si="63"/>
        <v>991</v>
      </c>
      <c r="B994" s="559">
        <v>44610</v>
      </c>
      <c r="C994" s="563">
        <v>44501</v>
      </c>
      <c r="D994" s="545" t="s">
        <v>271</v>
      </c>
      <c r="E994" s="545" t="s">
        <v>453</v>
      </c>
      <c r="F994" s="556">
        <v>279</v>
      </c>
      <c r="G994" s="558" t="s">
        <v>1982</v>
      </c>
      <c r="H994" s="545" t="s">
        <v>768</v>
      </c>
      <c r="I994" s="526" t="s">
        <v>1573</v>
      </c>
      <c r="J994" s="545" t="s">
        <v>310</v>
      </c>
      <c r="K994" s="549" t="s">
        <v>1320</v>
      </c>
      <c r="L994" s="545" t="s">
        <v>1477</v>
      </c>
      <c r="M994" s="545" t="s">
        <v>310</v>
      </c>
      <c r="N994" s="544">
        <v>44610</v>
      </c>
      <c r="O994" s="544" t="s">
        <v>400</v>
      </c>
      <c r="P994" s="268">
        <f t="shared" si="60"/>
        <v>2</v>
      </c>
      <c r="Q994" s="268">
        <f t="shared" si="61"/>
        <v>-1</v>
      </c>
      <c r="R994" s="643" t="str">
        <f t="shared" si="62"/>
        <v>Gastos_Gerais</v>
      </c>
      <c r="S994" s="605" t="s">
        <v>310</v>
      </c>
      <c r="T994" s="605" t="s">
        <v>310</v>
      </c>
      <c r="U994" s="623"/>
      <c r="V994" s="623"/>
      <c r="W994" s="623"/>
    </row>
    <row r="995" spans="1:23" ht="24" x14ac:dyDescent="0.2">
      <c r="A995" s="636">
        <f t="shared" si="63"/>
        <v>992</v>
      </c>
      <c r="B995" s="559">
        <v>44610</v>
      </c>
      <c r="C995" s="563">
        <v>44531</v>
      </c>
      <c r="D995" s="545" t="s">
        <v>271</v>
      </c>
      <c r="E995" s="545" t="s">
        <v>453</v>
      </c>
      <c r="F995" s="556">
        <v>744</v>
      </c>
      <c r="G995" s="558" t="s">
        <v>1376</v>
      </c>
      <c r="H995" s="545" t="s">
        <v>766</v>
      </c>
      <c r="I995" s="526" t="s">
        <v>1573</v>
      </c>
      <c r="J995" s="545" t="s">
        <v>310</v>
      </c>
      <c r="K995" s="549" t="s">
        <v>1320</v>
      </c>
      <c r="L995" s="545" t="s">
        <v>1477</v>
      </c>
      <c r="M995" s="545" t="s">
        <v>310</v>
      </c>
      <c r="N995" s="544">
        <v>44610</v>
      </c>
      <c r="O995" s="544" t="s">
        <v>400</v>
      </c>
      <c r="P995" s="268">
        <f t="shared" si="60"/>
        <v>2</v>
      </c>
      <c r="Q995" s="268">
        <f t="shared" si="61"/>
        <v>0</v>
      </c>
      <c r="R995" s="643" t="str">
        <f t="shared" si="62"/>
        <v>Gastos_Gerais</v>
      </c>
      <c r="S995" s="605" t="s">
        <v>310</v>
      </c>
      <c r="T995" s="605" t="s">
        <v>310</v>
      </c>
      <c r="U995" s="623"/>
      <c r="V995" s="623"/>
      <c r="W995" s="623"/>
    </row>
    <row r="996" spans="1:23" ht="36" x14ac:dyDescent="0.2">
      <c r="A996" s="636">
        <f t="shared" si="63"/>
        <v>993</v>
      </c>
      <c r="B996" s="559">
        <v>44610</v>
      </c>
      <c r="C996" s="563">
        <v>44501</v>
      </c>
      <c r="D996" s="545" t="s">
        <v>271</v>
      </c>
      <c r="E996" s="545" t="s">
        <v>453</v>
      </c>
      <c r="F996" s="556">
        <v>818.4</v>
      </c>
      <c r="G996" s="558" t="s">
        <v>1464</v>
      </c>
      <c r="H996" s="545" t="s">
        <v>771</v>
      </c>
      <c r="I996" s="526" t="s">
        <v>1573</v>
      </c>
      <c r="J996" s="545" t="s">
        <v>310</v>
      </c>
      <c r="K996" s="549" t="s">
        <v>1320</v>
      </c>
      <c r="L996" s="545" t="s">
        <v>1477</v>
      </c>
      <c r="M996" s="545" t="s">
        <v>310</v>
      </c>
      <c r="N996" s="544">
        <v>44610</v>
      </c>
      <c r="O996" s="544" t="s">
        <v>400</v>
      </c>
      <c r="P996" s="268">
        <f t="shared" si="60"/>
        <v>2</v>
      </c>
      <c r="Q996" s="268">
        <f t="shared" si="61"/>
        <v>-1</v>
      </c>
      <c r="R996" s="643" t="str">
        <f t="shared" si="62"/>
        <v>Gastos_Gerais</v>
      </c>
      <c r="S996" s="605" t="s">
        <v>310</v>
      </c>
      <c r="T996" s="605" t="s">
        <v>310</v>
      </c>
      <c r="U996" s="623"/>
      <c r="V996" s="623"/>
      <c r="W996" s="623"/>
    </row>
    <row r="997" spans="1:23" ht="24" x14ac:dyDescent="0.2">
      <c r="A997" s="636">
        <f t="shared" si="63"/>
        <v>994</v>
      </c>
      <c r="B997" s="559">
        <v>44610</v>
      </c>
      <c r="C997" s="565">
        <v>44562</v>
      </c>
      <c r="D997" s="545" t="s">
        <v>271</v>
      </c>
      <c r="E997" s="545" t="s">
        <v>90</v>
      </c>
      <c r="F997" s="556">
        <v>6359.83</v>
      </c>
      <c r="G997" s="573" t="s">
        <v>1984</v>
      </c>
      <c r="H997" s="545" t="s">
        <v>310</v>
      </c>
      <c r="I997" s="526" t="s">
        <v>1573</v>
      </c>
      <c r="J997" s="545" t="s">
        <v>310</v>
      </c>
      <c r="K997" s="549" t="s">
        <v>1320</v>
      </c>
      <c r="L997" s="545" t="s">
        <v>1477</v>
      </c>
      <c r="M997" s="545" t="s">
        <v>310</v>
      </c>
      <c r="N997" s="544">
        <v>44610</v>
      </c>
      <c r="O997" s="544" t="s">
        <v>400</v>
      </c>
      <c r="P997" s="268">
        <f t="shared" si="60"/>
        <v>2</v>
      </c>
      <c r="Q997" s="268">
        <f t="shared" si="61"/>
        <v>1</v>
      </c>
      <c r="R997" s="643" t="str">
        <f t="shared" si="62"/>
        <v>Gastos_Gerais</v>
      </c>
      <c r="S997" s="605" t="s">
        <v>310</v>
      </c>
      <c r="T997" s="605" t="s">
        <v>310</v>
      </c>
      <c r="U997" s="623"/>
      <c r="V997" s="623"/>
      <c r="W997" s="623"/>
    </row>
    <row r="998" spans="1:23" ht="36" x14ac:dyDescent="0.2">
      <c r="A998" s="636">
        <f t="shared" si="63"/>
        <v>995</v>
      </c>
      <c r="B998" s="559">
        <v>44610</v>
      </c>
      <c r="C998" s="565">
        <v>44562</v>
      </c>
      <c r="D998" s="545" t="s">
        <v>182</v>
      </c>
      <c r="E998" s="545" t="s">
        <v>1</v>
      </c>
      <c r="F998" s="556">
        <v>11258.86</v>
      </c>
      <c r="G998" s="573" t="s">
        <v>2000</v>
      </c>
      <c r="H998" s="545" t="s">
        <v>310</v>
      </c>
      <c r="I998" s="526" t="s">
        <v>1573</v>
      </c>
      <c r="J998" s="545" t="s">
        <v>310</v>
      </c>
      <c r="K998" s="549" t="s">
        <v>1320</v>
      </c>
      <c r="L998" s="545" t="s">
        <v>1477</v>
      </c>
      <c r="M998" s="545" t="s">
        <v>310</v>
      </c>
      <c r="N998" s="544">
        <v>44610</v>
      </c>
      <c r="O998" s="544" t="s">
        <v>400</v>
      </c>
      <c r="P998" s="268">
        <f t="shared" si="60"/>
        <v>2</v>
      </c>
      <c r="Q998" s="268">
        <f t="shared" si="61"/>
        <v>1</v>
      </c>
      <c r="R998" s="643" t="str">
        <f t="shared" si="62"/>
        <v>Gastos_com_Pessoal</v>
      </c>
      <c r="S998" s="605" t="s">
        <v>310</v>
      </c>
      <c r="T998" s="605" t="s">
        <v>310</v>
      </c>
      <c r="U998" s="623"/>
      <c r="V998" s="623"/>
      <c r="W998" s="623"/>
    </row>
    <row r="999" spans="1:23" ht="36" x14ac:dyDescent="0.2">
      <c r="A999" s="636">
        <f t="shared" si="63"/>
        <v>996</v>
      </c>
      <c r="B999" s="559">
        <v>44610</v>
      </c>
      <c r="C999" s="565">
        <v>44562</v>
      </c>
      <c r="D999" s="545" t="s">
        <v>468</v>
      </c>
      <c r="E999" s="545" t="s">
        <v>468</v>
      </c>
      <c r="F999" s="556">
        <v>3410</v>
      </c>
      <c r="G999" s="573" t="s">
        <v>1987</v>
      </c>
      <c r="H999" s="545" t="s">
        <v>468</v>
      </c>
      <c r="I999" s="526" t="s">
        <v>1573</v>
      </c>
      <c r="J999" s="545" t="s">
        <v>310</v>
      </c>
      <c r="K999" s="549" t="s">
        <v>1320</v>
      </c>
      <c r="L999" s="545" t="s">
        <v>1477</v>
      </c>
      <c r="M999" s="545" t="s">
        <v>310</v>
      </c>
      <c r="N999" s="544">
        <v>44610</v>
      </c>
      <c r="O999" s="544" t="s">
        <v>400</v>
      </c>
      <c r="P999" s="268">
        <f t="shared" si="60"/>
        <v>2</v>
      </c>
      <c r="Q999" s="268">
        <f t="shared" si="61"/>
        <v>1</v>
      </c>
      <c r="R999" s="643" t="str">
        <f t="shared" si="62"/>
        <v>Gastos_custeados_por_captação</v>
      </c>
      <c r="S999" s="605" t="s">
        <v>310</v>
      </c>
      <c r="T999" s="605" t="s">
        <v>310</v>
      </c>
      <c r="U999" s="623"/>
      <c r="V999" s="623"/>
      <c r="W999" s="623"/>
    </row>
    <row r="1000" spans="1:23" ht="36" x14ac:dyDescent="0.2">
      <c r="A1000" s="636">
        <f t="shared" si="63"/>
        <v>997</v>
      </c>
      <c r="B1000" s="559">
        <v>44610</v>
      </c>
      <c r="C1000" s="565">
        <v>44562</v>
      </c>
      <c r="D1000" s="545" t="s">
        <v>468</v>
      </c>
      <c r="E1000" s="545" t="s">
        <v>468</v>
      </c>
      <c r="F1000" s="556">
        <v>1550</v>
      </c>
      <c r="G1000" s="573" t="s">
        <v>1988</v>
      </c>
      <c r="H1000" s="545" t="s">
        <v>468</v>
      </c>
      <c r="I1000" s="526" t="s">
        <v>1573</v>
      </c>
      <c r="J1000" s="545" t="s">
        <v>310</v>
      </c>
      <c r="K1000" s="549" t="s">
        <v>1320</v>
      </c>
      <c r="L1000" s="545" t="s">
        <v>1477</v>
      </c>
      <c r="M1000" s="545" t="s">
        <v>310</v>
      </c>
      <c r="N1000" s="544">
        <v>44610</v>
      </c>
      <c r="O1000" s="544" t="s">
        <v>400</v>
      </c>
      <c r="P1000" s="268">
        <f t="shared" si="60"/>
        <v>2</v>
      </c>
      <c r="Q1000" s="268">
        <f t="shared" si="61"/>
        <v>1</v>
      </c>
      <c r="R1000" s="643" t="str">
        <f t="shared" si="62"/>
        <v>Gastos_custeados_por_captação</v>
      </c>
      <c r="S1000" s="605" t="s">
        <v>310</v>
      </c>
      <c r="T1000" s="605" t="s">
        <v>310</v>
      </c>
      <c r="U1000" s="623"/>
      <c r="V1000" s="623"/>
      <c r="W1000" s="623"/>
    </row>
    <row r="1001" spans="1:23" ht="36" x14ac:dyDescent="0.2">
      <c r="A1001" s="636">
        <f t="shared" si="63"/>
        <v>998</v>
      </c>
      <c r="B1001" s="559">
        <v>44610</v>
      </c>
      <c r="C1001" s="565">
        <v>44562</v>
      </c>
      <c r="D1001" s="545" t="s">
        <v>468</v>
      </c>
      <c r="E1001" s="545" t="s">
        <v>468</v>
      </c>
      <c r="F1001" s="556">
        <v>11165.09</v>
      </c>
      <c r="G1001" s="573" t="s">
        <v>1990</v>
      </c>
      <c r="H1001" s="545" t="s">
        <v>468</v>
      </c>
      <c r="I1001" s="526" t="s">
        <v>1573</v>
      </c>
      <c r="J1001" s="545" t="s">
        <v>310</v>
      </c>
      <c r="K1001" s="549" t="s">
        <v>1320</v>
      </c>
      <c r="L1001" s="545" t="s">
        <v>1477</v>
      </c>
      <c r="M1001" s="545" t="s">
        <v>310</v>
      </c>
      <c r="N1001" s="544">
        <v>44610</v>
      </c>
      <c r="O1001" s="544" t="s">
        <v>400</v>
      </c>
      <c r="P1001" s="268">
        <f t="shared" si="60"/>
        <v>2</v>
      </c>
      <c r="Q1001" s="268">
        <f t="shared" si="61"/>
        <v>1</v>
      </c>
      <c r="R1001" s="643" t="str">
        <f t="shared" si="62"/>
        <v>Gastos_custeados_por_captação</v>
      </c>
      <c r="S1001" s="605" t="s">
        <v>310</v>
      </c>
      <c r="T1001" s="605" t="s">
        <v>310</v>
      </c>
      <c r="U1001" s="623"/>
      <c r="V1001" s="623"/>
      <c r="W1001" s="623"/>
    </row>
    <row r="1002" spans="1:23" ht="36" x14ac:dyDescent="0.2">
      <c r="A1002" s="636">
        <f t="shared" si="63"/>
        <v>999</v>
      </c>
      <c r="B1002" s="559">
        <v>44610</v>
      </c>
      <c r="C1002" s="565">
        <v>44562</v>
      </c>
      <c r="D1002" s="545" t="s">
        <v>468</v>
      </c>
      <c r="E1002" s="545" t="s">
        <v>468</v>
      </c>
      <c r="F1002" s="556">
        <v>465</v>
      </c>
      <c r="G1002" s="573" t="s">
        <v>1991</v>
      </c>
      <c r="H1002" s="545" t="s">
        <v>468</v>
      </c>
      <c r="I1002" s="526" t="s">
        <v>1573</v>
      </c>
      <c r="J1002" s="545" t="s">
        <v>310</v>
      </c>
      <c r="K1002" s="549" t="s">
        <v>1320</v>
      </c>
      <c r="L1002" s="545" t="s">
        <v>1477</v>
      </c>
      <c r="M1002" s="545" t="s">
        <v>310</v>
      </c>
      <c r="N1002" s="544">
        <v>44610</v>
      </c>
      <c r="O1002" s="544" t="s">
        <v>400</v>
      </c>
      <c r="P1002" s="268">
        <f t="shared" si="60"/>
        <v>2</v>
      </c>
      <c r="Q1002" s="268">
        <f t="shared" si="61"/>
        <v>1</v>
      </c>
      <c r="R1002" s="643" t="str">
        <f t="shared" si="62"/>
        <v>Gastos_custeados_por_captação</v>
      </c>
      <c r="S1002" s="605" t="s">
        <v>310</v>
      </c>
      <c r="T1002" s="605" t="s">
        <v>310</v>
      </c>
      <c r="U1002" s="623"/>
      <c r="V1002" s="623"/>
      <c r="W1002" s="623"/>
    </row>
    <row r="1003" spans="1:23" ht="36" x14ac:dyDescent="0.2">
      <c r="A1003" s="636">
        <f t="shared" si="63"/>
        <v>1000</v>
      </c>
      <c r="B1003" s="559">
        <v>44610</v>
      </c>
      <c r="C1003" s="565">
        <v>44562</v>
      </c>
      <c r="D1003" s="545" t="s">
        <v>468</v>
      </c>
      <c r="E1003" s="545" t="s">
        <v>468</v>
      </c>
      <c r="F1003" s="556">
        <v>775</v>
      </c>
      <c r="G1003" s="573" t="s">
        <v>1992</v>
      </c>
      <c r="H1003" s="545" t="s">
        <v>468</v>
      </c>
      <c r="I1003" s="526" t="s">
        <v>1573</v>
      </c>
      <c r="J1003" s="545" t="s">
        <v>310</v>
      </c>
      <c r="K1003" s="549" t="s">
        <v>1320</v>
      </c>
      <c r="L1003" s="545" t="s">
        <v>1477</v>
      </c>
      <c r="M1003" s="545" t="s">
        <v>310</v>
      </c>
      <c r="N1003" s="544">
        <v>44610</v>
      </c>
      <c r="O1003" s="544" t="s">
        <v>400</v>
      </c>
      <c r="P1003" s="268">
        <f t="shared" si="60"/>
        <v>2</v>
      </c>
      <c r="Q1003" s="268">
        <f t="shared" si="61"/>
        <v>1</v>
      </c>
      <c r="R1003" s="643" t="str">
        <f t="shared" si="62"/>
        <v>Gastos_custeados_por_captação</v>
      </c>
      <c r="S1003" s="605" t="s">
        <v>310</v>
      </c>
      <c r="T1003" s="605" t="s">
        <v>310</v>
      </c>
      <c r="U1003" s="623"/>
      <c r="V1003" s="623"/>
      <c r="W1003" s="623"/>
    </row>
    <row r="1004" spans="1:23" ht="36" x14ac:dyDescent="0.2">
      <c r="A1004" s="636">
        <f t="shared" si="63"/>
        <v>1001</v>
      </c>
      <c r="B1004" s="559">
        <v>44610</v>
      </c>
      <c r="C1004" s="565">
        <v>44562</v>
      </c>
      <c r="D1004" s="545" t="s">
        <v>468</v>
      </c>
      <c r="E1004" s="545" t="s">
        <v>468</v>
      </c>
      <c r="F1004" s="556">
        <v>302.25</v>
      </c>
      <c r="G1004" s="573" t="s">
        <v>1999</v>
      </c>
      <c r="H1004" s="545" t="s">
        <v>468</v>
      </c>
      <c r="I1004" s="526" t="s">
        <v>1573</v>
      </c>
      <c r="J1004" s="545" t="s">
        <v>310</v>
      </c>
      <c r="K1004" s="549" t="s">
        <v>1320</v>
      </c>
      <c r="L1004" s="545" t="s">
        <v>1477</v>
      </c>
      <c r="M1004" s="545" t="s">
        <v>310</v>
      </c>
      <c r="N1004" s="544">
        <v>44610</v>
      </c>
      <c r="O1004" s="544" t="s">
        <v>400</v>
      </c>
      <c r="P1004" s="268">
        <f t="shared" si="60"/>
        <v>2</v>
      </c>
      <c r="Q1004" s="268">
        <f t="shared" si="61"/>
        <v>1</v>
      </c>
      <c r="R1004" s="643" t="str">
        <f t="shared" si="62"/>
        <v>Gastos_custeados_por_captação</v>
      </c>
      <c r="S1004" s="605" t="s">
        <v>310</v>
      </c>
      <c r="T1004" s="605" t="s">
        <v>310</v>
      </c>
      <c r="U1004" s="623"/>
      <c r="V1004" s="623"/>
      <c r="W1004" s="623"/>
    </row>
    <row r="1005" spans="1:23" ht="24" x14ac:dyDescent="0.2">
      <c r="A1005" s="636">
        <f t="shared" si="63"/>
        <v>1002</v>
      </c>
      <c r="B1005" s="559">
        <v>44610</v>
      </c>
      <c r="C1005" s="565">
        <v>44562</v>
      </c>
      <c r="D1005" s="545" t="s">
        <v>182</v>
      </c>
      <c r="E1005" s="545" t="s">
        <v>1</v>
      </c>
      <c r="F1005" s="556">
        <v>499.32</v>
      </c>
      <c r="G1005" s="589" t="s">
        <v>2001</v>
      </c>
      <c r="H1005" s="545" t="s">
        <v>310</v>
      </c>
      <c r="I1005" s="526" t="s">
        <v>1573</v>
      </c>
      <c r="J1005" s="545" t="s">
        <v>310</v>
      </c>
      <c r="K1005" s="549" t="s">
        <v>1320</v>
      </c>
      <c r="L1005" s="545" t="s">
        <v>1477</v>
      </c>
      <c r="M1005" s="545" t="s">
        <v>310</v>
      </c>
      <c r="N1005" s="544">
        <v>44610</v>
      </c>
      <c r="O1005" s="544" t="s">
        <v>400</v>
      </c>
      <c r="P1005" s="268">
        <f t="shared" si="60"/>
        <v>2</v>
      </c>
      <c r="Q1005" s="268">
        <f t="shared" si="61"/>
        <v>1</v>
      </c>
      <c r="R1005" s="643" t="str">
        <f t="shared" si="62"/>
        <v>Gastos_com_Pessoal</v>
      </c>
      <c r="S1005" s="605" t="s">
        <v>310</v>
      </c>
      <c r="T1005" s="605" t="s">
        <v>310</v>
      </c>
      <c r="U1005" s="623"/>
      <c r="V1005" s="623"/>
      <c r="W1005" s="623"/>
    </row>
    <row r="1006" spans="1:23" ht="24" x14ac:dyDescent="0.2">
      <c r="A1006" s="636">
        <f t="shared" si="63"/>
        <v>1003</v>
      </c>
      <c r="B1006" s="559">
        <v>44610</v>
      </c>
      <c r="C1006" s="565">
        <v>44562</v>
      </c>
      <c r="D1006" s="545" t="s">
        <v>182</v>
      </c>
      <c r="E1006" s="545" t="s">
        <v>1</v>
      </c>
      <c r="F1006" s="556">
        <v>16126.1</v>
      </c>
      <c r="G1006" s="558" t="s">
        <v>2109</v>
      </c>
      <c r="H1006" s="545" t="s">
        <v>310</v>
      </c>
      <c r="I1006" s="526" t="s">
        <v>1573</v>
      </c>
      <c r="J1006" s="545" t="s">
        <v>310</v>
      </c>
      <c r="K1006" s="545" t="s">
        <v>1320</v>
      </c>
      <c r="L1006" s="545" t="s">
        <v>1477</v>
      </c>
      <c r="M1006" s="545" t="s">
        <v>310</v>
      </c>
      <c r="N1006" s="544">
        <v>44610</v>
      </c>
      <c r="O1006" s="544" t="s">
        <v>400</v>
      </c>
      <c r="P1006" s="268">
        <f t="shared" si="60"/>
        <v>2</v>
      </c>
      <c r="Q1006" s="268">
        <f t="shared" si="61"/>
        <v>1</v>
      </c>
      <c r="R1006" s="643" t="str">
        <f t="shared" si="62"/>
        <v>Gastos_com_Pessoal</v>
      </c>
      <c r="S1006" s="605" t="s">
        <v>310</v>
      </c>
      <c r="T1006" s="605" t="s">
        <v>310</v>
      </c>
      <c r="U1006" s="623"/>
      <c r="V1006" s="623"/>
      <c r="W1006" s="623"/>
    </row>
    <row r="1007" spans="1:23" ht="24" x14ac:dyDescent="0.2">
      <c r="A1007" s="636">
        <f t="shared" si="63"/>
        <v>1004</v>
      </c>
      <c r="B1007" s="559">
        <v>44610</v>
      </c>
      <c r="C1007" s="565">
        <v>44562</v>
      </c>
      <c r="D1007" s="545" t="s">
        <v>182</v>
      </c>
      <c r="E1007" s="545" t="s">
        <v>252</v>
      </c>
      <c r="F1007" s="556">
        <v>51916.51</v>
      </c>
      <c r="G1007" s="558" t="s">
        <v>2110</v>
      </c>
      <c r="H1007" s="545" t="s">
        <v>310</v>
      </c>
      <c r="I1007" s="526" t="s">
        <v>1573</v>
      </c>
      <c r="J1007" s="545" t="s">
        <v>310</v>
      </c>
      <c r="K1007" s="545" t="s">
        <v>1320</v>
      </c>
      <c r="L1007" s="545" t="s">
        <v>1477</v>
      </c>
      <c r="M1007" s="545" t="s">
        <v>310</v>
      </c>
      <c r="N1007" s="544">
        <v>44610</v>
      </c>
      <c r="O1007" s="544" t="s">
        <v>400</v>
      </c>
      <c r="P1007" s="268">
        <f t="shared" si="60"/>
        <v>2</v>
      </c>
      <c r="Q1007" s="268">
        <f t="shared" si="61"/>
        <v>1</v>
      </c>
      <c r="R1007" s="643" t="str">
        <f t="shared" si="62"/>
        <v>Gastos_com_Pessoal</v>
      </c>
      <c r="S1007" s="605" t="s">
        <v>310</v>
      </c>
      <c r="T1007" s="605" t="s">
        <v>310</v>
      </c>
      <c r="U1007" s="623"/>
      <c r="V1007" s="623"/>
      <c r="W1007" s="623"/>
    </row>
    <row r="1008" spans="1:23" ht="36" x14ac:dyDescent="0.2">
      <c r="A1008" s="636">
        <f t="shared" si="63"/>
        <v>1005</v>
      </c>
      <c r="B1008" s="559">
        <v>44610</v>
      </c>
      <c r="C1008" s="555">
        <v>44593</v>
      </c>
      <c r="D1008" s="545" t="s">
        <v>271</v>
      </c>
      <c r="E1008" s="545" t="s">
        <v>71</v>
      </c>
      <c r="F1008" s="556">
        <v>10.45</v>
      </c>
      <c r="G1008" s="558" t="s">
        <v>1958</v>
      </c>
      <c r="H1008" s="545" t="s">
        <v>771</v>
      </c>
      <c r="I1008" s="526" t="s">
        <v>962</v>
      </c>
      <c r="J1008" s="549" t="s">
        <v>963</v>
      </c>
      <c r="K1008" s="549" t="s">
        <v>964</v>
      </c>
      <c r="L1008" s="527" t="s">
        <v>879</v>
      </c>
      <c r="M1008" s="655" t="s">
        <v>310</v>
      </c>
      <c r="N1008" s="544">
        <v>44610</v>
      </c>
      <c r="O1008" s="544" t="s">
        <v>400</v>
      </c>
      <c r="P1008" s="268">
        <f t="shared" si="60"/>
        <v>2</v>
      </c>
      <c r="Q1008" s="268">
        <f t="shared" si="61"/>
        <v>2</v>
      </c>
      <c r="R1008" s="643" t="str">
        <f t="shared" si="62"/>
        <v>Gastos_Gerais</v>
      </c>
      <c r="S1008" s="605" t="s">
        <v>310</v>
      </c>
      <c r="T1008" s="605" t="s">
        <v>310</v>
      </c>
      <c r="U1008" s="623"/>
      <c r="V1008" s="623"/>
      <c r="W1008" s="623"/>
    </row>
    <row r="1009" spans="1:23" ht="48" x14ac:dyDescent="0.2">
      <c r="A1009" s="636">
        <f t="shared" si="63"/>
        <v>1006</v>
      </c>
      <c r="B1009" s="559">
        <v>44610</v>
      </c>
      <c r="C1009" s="563">
        <v>44531</v>
      </c>
      <c r="D1009" s="545" t="s">
        <v>468</v>
      </c>
      <c r="E1009" s="545" t="s">
        <v>468</v>
      </c>
      <c r="F1009" s="556">
        <v>775</v>
      </c>
      <c r="G1009" s="558" t="s">
        <v>2614</v>
      </c>
      <c r="H1009" s="545" t="s">
        <v>468</v>
      </c>
      <c r="I1009" s="612" t="s">
        <v>876</v>
      </c>
      <c r="J1009" s="545" t="s">
        <v>877</v>
      </c>
      <c r="K1009" s="545" t="s">
        <v>878</v>
      </c>
      <c r="L1009" s="545" t="s">
        <v>879</v>
      </c>
      <c r="M1009" s="545" t="s">
        <v>310</v>
      </c>
      <c r="N1009" s="544">
        <v>44610</v>
      </c>
      <c r="O1009" s="544" t="s">
        <v>403</v>
      </c>
      <c r="P1009" s="268">
        <f t="shared" si="60"/>
        <v>2</v>
      </c>
      <c r="Q1009" s="268">
        <f t="shared" si="61"/>
        <v>0</v>
      </c>
      <c r="R1009" s="643" t="str">
        <f t="shared" si="62"/>
        <v>Gastos_custeados_por_captação</v>
      </c>
      <c r="S1009" s="605" t="s">
        <v>310</v>
      </c>
      <c r="T1009" s="605" t="s">
        <v>310</v>
      </c>
      <c r="U1009" s="623"/>
      <c r="V1009" s="623"/>
      <c r="W1009" s="623"/>
    </row>
    <row r="1010" spans="1:23" ht="48" x14ac:dyDescent="0.2">
      <c r="A1010" s="636">
        <f t="shared" si="63"/>
        <v>1007</v>
      </c>
      <c r="B1010" s="559">
        <v>44610</v>
      </c>
      <c r="C1010" s="563">
        <v>44531</v>
      </c>
      <c r="D1010" s="545" t="s">
        <v>468</v>
      </c>
      <c r="E1010" s="545" t="s">
        <v>468</v>
      </c>
      <c r="F1010" s="556">
        <v>24.08</v>
      </c>
      <c r="G1010" s="558" t="s">
        <v>2877</v>
      </c>
      <c r="H1010" s="545" t="s">
        <v>468</v>
      </c>
      <c r="I1010" s="612" t="s">
        <v>1573</v>
      </c>
      <c r="J1010" s="545" t="s">
        <v>310</v>
      </c>
      <c r="K1010" s="545" t="s">
        <v>1320</v>
      </c>
      <c r="L1010" s="545" t="s">
        <v>1477</v>
      </c>
      <c r="M1010" s="545" t="s">
        <v>310</v>
      </c>
      <c r="N1010" s="544">
        <v>44610</v>
      </c>
      <c r="O1010" s="544" t="s">
        <v>403</v>
      </c>
      <c r="P1010" s="268">
        <f t="shared" si="60"/>
        <v>2</v>
      </c>
      <c r="Q1010" s="268">
        <f t="shared" si="61"/>
        <v>0</v>
      </c>
      <c r="R1010" s="643" t="str">
        <f t="shared" si="62"/>
        <v>Gastos_custeados_por_captação</v>
      </c>
      <c r="S1010" s="605" t="s">
        <v>310</v>
      </c>
      <c r="T1010" s="605" t="s">
        <v>310</v>
      </c>
      <c r="U1010" s="623"/>
      <c r="V1010" s="623"/>
      <c r="W1010" s="623"/>
    </row>
    <row r="1011" spans="1:23" ht="60" x14ac:dyDescent="0.2">
      <c r="A1011" s="636">
        <f t="shared" si="63"/>
        <v>1008</v>
      </c>
      <c r="B1011" s="559">
        <v>44610</v>
      </c>
      <c r="C1011" s="563">
        <v>44593</v>
      </c>
      <c r="D1011" s="545" t="s">
        <v>468</v>
      </c>
      <c r="E1011" s="545" t="s">
        <v>468</v>
      </c>
      <c r="F1011" s="556">
        <v>38.549999999999997</v>
      </c>
      <c r="G1011" s="558" t="s">
        <v>2635</v>
      </c>
      <c r="H1011" s="545" t="s">
        <v>468</v>
      </c>
      <c r="I1011" s="526" t="s">
        <v>962</v>
      </c>
      <c r="J1011" s="549" t="s">
        <v>963</v>
      </c>
      <c r="K1011" s="549" t="s">
        <v>964</v>
      </c>
      <c r="L1011" s="527" t="s">
        <v>879</v>
      </c>
      <c r="M1011" s="655" t="s">
        <v>310</v>
      </c>
      <c r="N1011" s="544">
        <v>44610</v>
      </c>
      <c r="O1011" s="544" t="s">
        <v>405</v>
      </c>
      <c r="P1011" s="268">
        <f t="shared" si="60"/>
        <v>2</v>
      </c>
      <c r="Q1011" s="268">
        <f t="shared" si="61"/>
        <v>2</v>
      </c>
      <c r="R1011" s="643" t="str">
        <f t="shared" si="62"/>
        <v>Gastos_custeados_por_captação</v>
      </c>
      <c r="S1011" s="605" t="s">
        <v>310</v>
      </c>
      <c r="T1011" s="605" t="s">
        <v>310</v>
      </c>
      <c r="U1011" s="623"/>
      <c r="V1011" s="623"/>
      <c r="W1011" s="623"/>
    </row>
    <row r="1012" spans="1:23" ht="60" x14ac:dyDescent="0.2">
      <c r="A1012" s="636">
        <f t="shared" si="63"/>
        <v>1009</v>
      </c>
      <c r="B1012" s="559">
        <v>44610</v>
      </c>
      <c r="C1012" s="563">
        <v>44593</v>
      </c>
      <c r="D1012" s="545" t="s">
        <v>468</v>
      </c>
      <c r="E1012" s="545" t="s">
        <v>468</v>
      </c>
      <c r="F1012" s="556">
        <v>10145.799999999999</v>
      </c>
      <c r="G1012" s="558" t="s">
        <v>2636</v>
      </c>
      <c r="H1012" s="545" t="s">
        <v>468</v>
      </c>
      <c r="I1012" s="612" t="s">
        <v>2639</v>
      </c>
      <c r="J1012" s="545">
        <v>814473238</v>
      </c>
      <c r="K1012" s="545" t="s">
        <v>2640</v>
      </c>
      <c r="L1012" s="545" t="s">
        <v>2641</v>
      </c>
      <c r="M1012" s="545" t="s">
        <v>310</v>
      </c>
      <c r="N1012" s="544">
        <v>44610</v>
      </c>
      <c r="O1012" s="544" t="s">
        <v>405</v>
      </c>
      <c r="P1012" s="268">
        <f t="shared" si="60"/>
        <v>2</v>
      </c>
      <c r="Q1012" s="268">
        <f t="shared" si="61"/>
        <v>2</v>
      </c>
      <c r="R1012" s="643" t="str">
        <f t="shared" si="62"/>
        <v>Gastos_custeados_por_captação</v>
      </c>
      <c r="S1012" s="605" t="s">
        <v>1079</v>
      </c>
      <c r="T1012" s="605">
        <v>2909</v>
      </c>
      <c r="U1012" s="623"/>
      <c r="V1012" s="623"/>
      <c r="W1012" s="623"/>
    </row>
    <row r="1013" spans="1:23" ht="60" x14ac:dyDescent="0.2">
      <c r="A1013" s="636">
        <f t="shared" si="63"/>
        <v>1010</v>
      </c>
      <c r="B1013" s="559">
        <v>44610</v>
      </c>
      <c r="C1013" s="563">
        <v>44593</v>
      </c>
      <c r="D1013" s="545" t="s">
        <v>468</v>
      </c>
      <c r="E1013" s="545" t="s">
        <v>468</v>
      </c>
      <c r="F1013" s="556">
        <v>440</v>
      </c>
      <c r="G1013" s="558" t="s">
        <v>2637</v>
      </c>
      <c r="H1013" s="545" t="s">
        <v>468</v>
      </c>
      <c r="I1013" s="526" t="s">
        <v>962</v>
      </c>
      <c r="J1013" s="549" t="s">
        <v>963</v>
      </c>
      <c r="K1013" s="549" t="s">
        <v>964</v>
      </c>
      <c r="L1013" s="527" t="s">
        <v>879</v>
      </c>
      <c r="M1013" s="655" t="s">
        <v>310</v>
      </c>
      <c r="N1013" s="544">
        <v>44610</v>
      </c>
      <c r="O1013" s="544" t="s">
        <v>405</v>
      </c>
      <c r="P1013" s="268">
        <f t="shared" si="60"/>
        <v>2</v>
      </c>
      <c r="Q1013" s="268">
        <f t="shared" si="61"/>
        <v>2</v>
      </c>
      <c r="R1013" s="643" t="str">
        <f t="shared" si="62"/>
        <v>Gastos_custeados_por_captação</v>
      </c>
      <c r="S1013" s="605" t="s">
        <v>310</v>
      </c>
      <c r="T1013" s="605" t="s">
        <v>310</v>
      </c>
      <c r="U1013" s="623"/>
      <c r="V1013" s="623"/>
      <c r="W1013" s="623"/>
    </row>
    <row r="1014" spans="1:23" ht="60" x14ac:dyDescent="0.2">
      <c r="A1014" s="636">
        <f t="shared" si="63"/>
        <v>1011</v>
      </c>
      <c r="B1014" s="559">
        <v>44610</v>
      </c>
      <c r="C1014" s="563">
        <v>44593</v>
      </c>
      <c r="D1014" s="545" t="s">
        <v>468</v>
      </c>
      <c r="E1014" s="545" t="s">
        <v>468</v>
      </c>
      <c r="F1014" s="556">
        <v>1804.01</v>
      </c>
      <c r="G1014" s="558" t="s">
        <v>2638</v>
      </c>
      <c r="H1014" s="545" t="s">
        <v>468</v>
      </c>
      <c r="I1014" s="526" t="s">
        <v>962</v>
      </c>
      <c r="J1014" s="549" t="s">
        <v>963</v>
      </c>
      <c r="K1014" s="549" t="s">
        <v>964</v>
      </c>
      <c r="L1014" s="527" t="s">
        <v>879</v>
      </c>
      <c r="M1014" s="655" t="s">
        <v>310</v>
      </c>
      <c r="N1014" s="544">
        <v>44610</v>
      </c>
      <c r="O1014" s="544" t="s">
        <v>405</v>
      </c>
      <c r="P1014" s="268">
        <f t="shared" si="60"/>
        <v>2</v>
      </c>
      <c r="Q1014" s="268">
        <f t="shared" si="61"/>
        <v>2</v>
      </c>
      <c r="R1014" s="643" t="str">
        <f t="shared" si="62"/>
        <v>Gastos_custeados_por_captação</v>
      </c>
      <c r="S1014" s="605" t="s">
        <v>310</v>
      </c>
      <c r="T1014" s="605" t="s">
        <v>310</v>
      </c>
      <c r="U1014" s="623"/>
      <c r="V1014" s="623"/>
      <c r="W1014" s="623"/>
    </row>
    <row r="1015" spans="1:23" ht="48" x14ac:dyDescent="0.2">
      <c r="A1015" s="636">
        <f t="shared" si="63"/>
        <v>1012</v>
      </c>
      <c r="B1015" s="559">
        <v>44610</v>
      </c>
      <c r="C1015" s="563">
        <v>44593</v>
      </c>
      <c r="D1015" s="545" t="s">
        <v>468</v>
      </c>
      <c r="E1015" s="545" t="s">
        <v>468</v>
      </c>
      <c r="F1015" s="597">
        <v>775</v>
      </c>
      <c r="G1015" s="527" t="s">
        <v>2751</v>
      </c>
      <c r="H1015" s="545" t="s">
        <v>468</v>
      </c>
      <c r="I1015" s="612" t="s">
        <v>876</v>
      </c>
      <c r="J1015" s="545" t="s">
        <v>877</v>
      </c>
      <c r="K1015" s="545" t="s">
        <v>878</v>
      </c>
      <c r="L1015" s="545" t="s">
        <v>879</v>
      </c>
      <c r="M1015" s="545" t="s">
        <v>310</v>
      </c>
      <c r="N1015" s="544">
        <v>44610</v>
      </c>
      <c r="O1015" s="544" t="s">
        <v>408</v>
      </c>
      <c r="P1015" s="268">
        <f t="shared" si="60"/>
        <v>2</v>
      </c>
      <c r="Q1015" s="268">
        <f t="shared" si="61"/>
        <v>2</v>
      </c>
      <c r="R1015" s="643" t="str">
        <f t="shared" si="62"/>
        <v>Gastos_custeados_por_captação</v>
      </c>
      <c r="S1015" s="605" t="s">
        <v>310</v>
      </c>
      <c r="T1015" s="605" t="s">
        <v>310</v>
      </c>
      <c r="U1015" s="623"/>
      <c r="V1015" s="623"/>
      <c r="W1015" s="623"/>
    </row>
    <row r="1016" spans="1:23" ht="48" x14ac:dyDescent="0.2">
      <c r="A1016" s="636">
        <f t="shared" si="63"/>
        <v>1013</v>
      </c>
      <c r="B1016" s="559">
        <v>44610</v>
      </c>
      <c r="C1016" s="563">
        <v>44593</v>
      </c>
      <c r="D1016" s="545" t="s">
        <v>468</v>
      </c>
      <c r="E1016" s="545" t="s">
        <v>468</v>
      </c>
      <c r="F1016" s="597">
        <v>775</v>
      </c>
      <c r="G1016" s="527" t="s">
        <v>2752</v>
      </c>
      <c r="H1016" s="545" t="s">
        <v>468</v>
      </c>
      <c r="I1016" s="612" t="s">
        <v>876</v>
      </c>
      <c r="J1016" s="545" t="s">
        <v>877</v>
      </c>
      <c r="K1016" s="545" t="s">
        <v>878</v>
      </c>
      <c r="L1016" s="545" t="s">
        <v>879</v>
      </c>
      <c r="M1016" s="545" t="s">
        <v>310</v>
      </c>
      <c r="N1016" s="544">
        <v>44610</v>
      </c>
      <c r="O1016" s="544" t="s">
        <v>408</v>
      </c>
      <c r="P1016" s="268">
        <f t="shared" si="60"/>
        <v>2</v>
      </c>
      <c r="Q1016" s="268">
        <f t="shared" si="61"/>
        <v>2</v>
      </c>
      <c r="R1016" s="643" t="str">
        <f t="shared" si="62"/>
        <v>Gastos_custeados_por_captação</v>
      </c>
      <c r="S1016" s="605" t="s">
        <v>310</v>
      </c>
      <c r="T1016" s="605" t="s">
        <v>310</v>
      </c>
      <c r="U1016" s="623"/>
      <c r="V1016" s="623"/>
      <c r="W1016" s="623"/>
    </row>
    <row r="1017" spans="1:23" ht="36" x14ac:dyDescent="0.2">
      <c r="A1017" s="636">
        <f t="shared" si="63"/>
        <v>1014</v>
      </c>
      <c r="B1017" s="559">
        <v>44610</v>
      </c>
      <c r="C1017" s="563">
        <v>44593</v>
      </c>
      <c r="D1017" s="545" t="s">
        <v>468</v>
      </c>
      <c r="E1017" s="545" t="s">
        <v>468</v>
      </c>
      <c r="F1017" s="597">
        <v>24.08</v>
      </c>
      <c r="G1017" s="527" t="s">
        <v>2753</v>
      </c>
      <c r="H1017" s="545" t="s">
        <v>468</v>
      </c>
      <c r="I1017" s="612" t="s">
        <v>1573</v>
      </c>
      <c r="J1017" s="545" t="s">
        <v>310</v>
      </c>
      <c r="K1017" s="545" t="s">
        <v>1320</v>
      </c>
      <c r="L1017" s="545" t="s">
        <v>1477</v>
      </c>
      <c r="M1017" s="545" t="s">
        <v>310</v>
      </c>
      <c r="N1017" s="544">
        <v>44610</v>
      </c>
      <c r="O1017" s="544" t="s">
        <v>408</v>
      </c>
      <c r="P1017" s="268">
        <f t="shared" si="60"/>
        <v>2</v>
      </c>
      <c r="Q1017" s="268">
        <f t="shared" si="61"/>
        <v>2</v>
      </c>
      <c r="R1017" s="643" t="str">
        <f t="shared" si="62"/>
        <v>Gastos_custeados_por_captação</v>
      </c>
      <c r="S1017" s="605" t="s">
        <v>310</v>
      </c>
      <c r="T1017" s="605" t="s">
        <v>310</v>
      </c>
      <c r="U1017" s="623"/>
      <c r="V1017" s="623"/>
      <c r="W1017" s="623"/>
    </row>
    <row r="1018" spans="1:23" ht="36" x14ac:dyDescent="0.2">
      <c r="A1018" s="636">
        <f t="shared" si="63"/>
        <v>1015</v>
      </c>
      <c r="B1018" s="559">
        <v>44610</v>
      </c>
      <c r="C1018" s="563">
        <v>44593</v>
      </c>
      <c r="D1018" s="545" t="s">
        <v>468</v>
      </c>
      <c r="E1018" s="545" t="s">
        <v>468</v>
      </c>
      <c r="F1018" s="597">
        <v>24.08</v>
      </c>
      <c r="G1018" s="527" t="s">
        <v>2754</v>
      </c>
      <c r="H1018" s="545" t="s">
        <v>468</v>
      </c>
      <c r="I1018" s="612" t="s">
        <v>1573</v>
      </c>
      <c r="J1018" s="545" t="s">
        <v>310</v>
      </c>
      <c r="K1018" s="545" t="s">
        <v>1320</v>
      </c>
      <c r="L1018" s="545" t="s">
        <v>1477</v>
      </c>
      <c r="M1018" s="545" t="s">
        <v>310</v>
      </c>
      <c r="N1018" s="544">
        <v>44610</v>
      </c>
      <c r="O1018" s="544" t="s">
        <v>408</v>
      </c>
      <c r="P1018" s="268">
        <f t="shared" si="60"/>
        <v>2</v>
      </c>
      <c r="Q1018" s="268">
        <f t="shared" si="61"/>
        <v>2</v>
      </c>
      <c r="R1018" s="643" t="str">
        <f t="shared" si="62"/>
        <v>Gastos_custeados_por_captação</v>
      </c>
      <c r="S1018" s="605" t="s">
        <v>310</v>
      </c>
      <c r="T1018" s="605" t="s">
        <v>310</v>
      </c>
      <c r="U1018" s="623"/>
      <c r="V1018" s="623"/>
      <c r="W1018" s="623"/>
    </row>
    <row r="1019" spans="1:23" ht="60" x14ac:dyDescent="0.2">
      <c r="A1019" s="636">
        <f t="shared" si="63"/>
        <v>1016</v>
      </c>
      <c r="B1019" s="559">
        <v>44610</v>
      </c>
      <c r="C1019" s="563">
        <v>44562</v>
      </c>
      <c r="D1019" s="545" t="s">
        <v>468</v>
      </c>
      <c r="E1019" s="545" t="s">
        <v>468</v>
      </c>
      <c r="F1019" s="652">
        <v>930</v>
      </c>
      <c r="G1019" s="527" t="s">
        <v>2868</v>
      </c>
      <c r="H1019" s="545" t="s">
        <v>468</v>
      </c>
      <c r="I1019" s="612" t="s">
        <v>876</v>
      </c>
      <c r="J1019" s="545" t="s">
        <v>877</v>
      </c>
      <c r="K1019" s="545" t="s">
        <v>878</v>
      </c>
      <c r="L1019" s="545" t="s">
        <v>879</v>
      </c>
      <c r="M1019" s="545" t="s">
        <v>310</v>
      </c>
      <c r="N1019" s="544">
        <v>44610</v>
      </c>
      <c r="O1019" s="544" t="s">
        <v>401</v>
      </c>
      <c r="P1019" s="268">
        <f t="shared" si="60"/>
        <v>2</v>
      </c>
      <c r="Q1019" s="268">
        <f t="shared" si="61"/>
        <v>1</v>
      </c>
      <c r="R1019" s="643" t="str">
        <f t="shared" si="62"/>
        <v>Gastos_custeados_por_captação</v>
      </c>
      <c r="S1019" s="605" t="s">
        <v>310</v>
      </c>
      <c r="T1019" s="605" t="s">
        <v>310</v>
      </c>
      <c r="U1019" s="646"/>
      <c r="V1019" s="646"/>
      <c r="W1019" s="646"/>
    </row>
    <row r="1020" spans="1:23" ht="60" x14ac:dyDescent="0.2">
      <c r="A1020" s="636">
        <f t="shared" si="63"/>
        <v>1017</v>
      </c>
      <c r="B1020" s="559">
        <v>44610</v>
      </c>
      <c r="C1020" s="563">
        <v>44562</v>
      </c>
      <c r="D1020" s="545" t="s">
        <v>468</v>
      </c>
      <c r="E1020" s="545" t="s">
        <v>468</v>
      </c>
      <c r="F1020" s="652">
        <v>775</v>
      </c>
      <c r="G1020" s="527" t="s">
        <v>2869</v>
      </c>
      <c r="H1020" s="545" t="s">
        <v>468</v>
      </c>
      <c r="I1020" s="612" t="s">
        <v>876</v>
      </c>
      <c r="J1020" s="545" t="s">
        <v>877</v>
      </c>
      <c r="K1020" s="545" t="s">
        <v>878</v>
      </c>
      <c r="L1020" s="545" t="s">
        <v>879</v>
      </c>
      <c r="M1020" s="545" t="s">
        <v>310</v>
      </c>
      <c r="N1020" s="544">
        <v>44610</v>
      </c>
      <c r="O1020" s="544" t="s">
        <v>401</v>
      </c>
      <c r="P1020" s="268">
        <f t="shared" si="60"/>
        <v>2</v>
      </c>
      <c r="Q1020" s="268">
        <f t="shared" si="61"/>
        <v>1</v>
      </c>
      <c r="R1020" s="643" t="str">
        <f t="shared" si="62"/>
        <v>Gastos_custeados_por_captação</v>
      </c>
      <c r="S1020" s="605" t="s">
        <v>310</v>
      </c>
      <c r="T1020" s="605" t="s">
        <v>310</v>
      </c>
      <c r="U1020" s="623"/>
      <c r="V1020" s="623"/>
      <c r="W1020" s="623"/>
    </row>
    <row r="1021" spans="1:23" ht="60" x14ac:dyDescent="0.2">
      <c r="A1021" s="636">
        <f t="shared" si="63"/>
        <v>1018</v>
      </c>
      <c r="B1021" s="559">
        <v>44610</v>
      </c>
      <c r="C1021" s="563">
        <v>44562</v>
      </c>
      <c r="D1021" s="545" t="s">
        <v>468</v>
      </c>
      <c r="E1021" s="545" t="s">
        <v>468</v>
      </c>
      <c r="F1021" s="652">
        <v>775</v>
      </c>
      <c r="G1021" s="527" t="s">
        <v>2870</v>
      </c>
      <c r="H1021" s="545" t="s">
        <v>468</v>
      </c>
      <c r="I1021" s="612" t="s">
        <v>876</v>
      </c>
      <c r="J1021" s="545" t="s">
        <v>877</v>
      </c>
      <c r="K1021" s="545" t="s">
        <v>878</v>
      </c>
      <c r="L1021" s="545" t="s">
        <v>879</v>
      </c>
      <c r="M1021" s="545" t="s">
        <v>310</v>
      </c>
      <c r="N1021" s="544">
        <v>44610</v>
      </c>
      <c r="O1021" s="544" t="s">
        <v>401</v>
      </c>
      <c r="P1021" s="268">
        <f t="shared" si="60"/>
        <v>2</v>
      </c>
      <c r="Q1021" s="268">
        <f t="shared" si="61"/>
        <v>1</v>
      </c>
      <c r="R1021" s="643" t="str">
        <f t="shared" si="62"/>
        <v>Gastos_custeados_por_captação</v>
      </c>
      <c r="S1021" s="605" t="s">
        <v>310</v>
      </c>
      <c r="T1021" s="605" t="s">
        <v>310</v>
      </c>
      <c r="U1021" s="623"/>
      <c r="V1021" s="623"/>
      <c r="W1021" s="623"/>
    </row>
    <row r="1022" spans="1:23" ht="60" x14ac:dyDescent="0.2">
      <c r="A1022" s="636">
        <f t="shared" si="63"/>
        <v>1019</v>
      </c>
      <c r="B1022" s="559">
        <v>44610</v>
      </c>
      <c r="C1022" s="563">
        <v>44562</v>
      </c>
      <c r="D1022" s="545" t="s">
        <v>468</v>
      </c>
      <c r="E1022" s="545" t="s">
        <v>468</v>
      </c>
      <c r="F1022" s="652">
        <v>930</v>
      </c>
      <c r="G1022" s="527" t="s">
        <v>2871</v>
      </c>
      <c r="H1022" s="545" t="s">
        <v>468</v>
      </c>
      <c r="I1022" s="612" t="s">
        <v>876</v>
      </c>
      <c r="J1022" s="545" t="s">
        <v>877</v>
      </c>
      <c r="K1022" s="545" t="s">
        <v>878</v>
      </c>
      <c r="L1022" s="545" t="s">
        <v>879</v>
      </c>
      <c r="M1022" s="545" t="s">
        <v>310</v>
      </c>
      <c r="N1022" s="544">
        <v>44610</v>
      </c>
      <c r="O1022" s="544" t="s">
        <v>401</v>
      </c>
      <c r="P1022" s="268">
        <f t="shared" ref="P1022:P1084" si="64">IF(B1022=0,0,IF(YEAR(B1022)=$Q$1,MONTH(B1022)-$P$1+1,(YEAR(B1022)-$Q$1)*12-$P$1+1+MONTH(B1022)))</f>
        <v>2</v>
      </c>
      <c r="Q1022" s="268">
        <f t="shared" ref="Q1022:Q1084" si="65">IF(C1022=0,0,IF(YEAR(C1022)=$Q$1,MONTH(C1022)-$P$1+1,(YEAR(C1022)-$Q$1)*12-$P$1+1+MONTH(C1022)))</f>
        <v>1</v>
      </c>
      <c r="R1022" s="643" t="str">
        <f t="shared" ref="R1022:R1084" si="66">SUBSTITUTE(D1022," ","_")</f>
        <v>Gastos_custeados_por_captação</v>
      </c>
      <c r="S1022" s="605" t="s">
        <v>310</v>
      </c>
      <c r="T1022" s="605" t="s">
        <v>310</v>
      </c>
      <c r="U1022" s="623"/>
      <c r="V1022" s="623"/>
      <c r="W1022" s="623"/>
    </row>
    <row r="1023" spans="1:23" ht="60" x14ac:dyDescent="0.2">
      <c r="A1023" s="636">
        <f t="shared" ref="A1023:A1085" si="67">IF(B1023="","",ROW()-ROW($A$3))</f>
        <v>1020</v>
      </c>
      <c r="B1023" s="559">
        <v>44610</v>
      </c>
      <c r="C1023" s="563">
        <v>44562</v>
      </c>
      <c r="D1023" s="545" t="s">
        <v>468</v>
      </c>
      <c r="E1023" s="545" t="s">
        <v>468</v>
      </c>
      <c r="F1023" s="652">
        <v>57.45</v>
      </c>
      <c r="G1023" s="527" t="s">
        <v>2872</v>
      </c>
      <c r="H1023" s="545" t="s">
        <v>468</v>
      </c>
      <c r="I1023" s="612" t="s">
        <v>1573</v>
      </c>
      <c r="J1023" s="545" t="s">
        <v>310</v>
      </c>
      <c r="K1023" s="545" t="s">
        <v>1320</v>
      </c>
      <c r="L1023" s="545" t="s">
        <v>1477</v>
      </c>
      <c r="M1023" s="545" t="s">
        <v>310</v>
      </c>
      <c r="N1023" s="544">
        <v>44610</v>
      </c>
      <c r="O1023" s="544" t="s">
        <v>401</v>
      </c>
      <c r="P1023" s="268">
        <f t="shared" si="64"/>
        <v>2</v>
      </c>
      <c r="Q1023" s="268">
        <f t="shared" si="65"/>
        <v>1</v>
      </c>
      <c r="R1023" s="643" t="str">
        <f t="shared" si="66"/>
        <v>Gastos_custeados_por_captação</v>
      </c>
      <c r="S1023" s="605" t="s">
        <v>310</v>
      </c>
      <c r="T1023" s="605" t="s">
        <v>310</v>
      </c>
      <c r="U1023" s="623"/>
      <c r="V1023" s="623"/>
      <c r="W1023" s="623"/>
    </row>
    <row r="1024" spans="1:23" ht="60" x14ac:dyDescent="0.2">
      <c r="A1024" s="636">
        <f t="shared" si="67"/>
        <v>1021</v>
      </c>
      <c r="B1024" s="559">
        <v>44610</v>
      </c>
      <c r="C1024" s="563">
        <v>44562</v>
      </c>
      <c r="D1024" s="545" t="s">
        <v>468</v>
      </c>
      <c r="E1024" s="545" t="s">
        <v>468</v>
      </c>
      <c r="F1024" s="652">
        <v>24.08</v>
      </c>
      <c r="G1024" s="527" t="s">
        <v>2873</v>
      </c>
      <c r="H1024" s="545" t="s">
        <v>468</v>
      </c>
      <c r="I1024" s="612" t="s">
        <v>1573</v>
      </c>
      <c r="J1024" s="545" t="s">
        <v>310</v>
      </c>
      <c r="K1024" s="545" t="s">
        <v>1320</v>
      </c>
      <c r="L1024" s="545" t="s">
        <v>1477</v>
      </c>
      <c r="M1024" s="545" t="s">
        <v>310</v>
      </c>
      <c r="N1024" s="544">
        <v>44610</v>
      </c>
      <c r="O1024" s="544" t="s">
        <v>401</v>
      </c>
      <c r="P1024" s="268">
        <f t="shared" si="64"/>
        <v>2</v>
      </c>
      <c r="Q1024" s="268">
        <f t="shared" si="65"/>
        <v>1</v>
      </c>
      <c r="R1024" s="643" t="str">
        <f t="shared" si="66"/>
        <v>Gastos_custeados_por_captação</v>
      </c>
      <c r="S1024" s="605" t="s">
        <v>310</v>
      </c>
      <c r="T1024" s="605" t="s">
        <v>310</v>
      </c>
      <c r="U1024" s="623"/>
      <c r="V1024" s="623"/>
      <c r="W1024" s="623"/>
    </row>
    <row r="1025" spans="1:23" ht="60" x14ac:dyDescent="0.2">
      <c r="A1025" s="636">
        <f t="shared" si="67"/>
        <v>1022</v>
      </c>
      <c r="B1025" s="559">
        <v>44610</v>
      </c>
      <c r="C1025" s="563">
        <v>44562</v>
      </c>
      <c r="D1025" s="545" t="s">
        <v>468</v>
      </c>
      <c r="E1025" s="545" t="s">
        <v>468</v>
      </c>
      <c r="F1025" s="652">
        <v>24.08</v>
      </c>
      <c r="G1025" s="527" t="s">
        <v>2874</v>
      </c>
      <c r="H1025" s="545" t="s">
        <v>468</v>
      </c>
      <c r="I1025" s="612" t="s">
        <v>1573</v>
      </c>
      <c r="J1025" s="545" t="s">
        <v>310</v>
      </c>
      <c r="K1025" s="545" t="s">
        <v>1320</v>
      </c>
      <c r="L1025" s="545" t="s">
        <v>1477</v>
      </c>
      <c r="M1025" s="545" t="s">
        <v>310</v>
      </c>
      <c r="N1025" s="544">
        <v>44610</v>
      </c>
      <c r="O1025" s="544" t="s">
        <v>401</v>
      </c>
      <c r="P1025" s="268">
        <f t="shared" si="64"/>
        <v>2</v>
      </c>
      <c r="Q1025" s="268">
        <f t="shared" si="65"/>
        <v>1</v>
      </c>
      <c r="R1025" s="643" t="str">
        <f t="shared" si="66"/>
        <v>Gastos_custeados_por_captação</v>
      </c>
      <c r="S1025" s="605" t="s">
        <v>310</v>
      </c>
      <c r="T1025" s="605" t="s">
        <v>310</v>
      </c>
      <c r="U1025" s="623"/>
      <c r="V1025" s="623"/>
      <c r="W1025" s="623"/>
    </row>
    <row r="1026" spans="1:23" ht="60" x14ac:dyDescent="0.2">
      <c r="A1026" s="636">
        <f t="shared" si="67"/>
        <v>1023</v>
      </c>
      <c r="B1026" s="559">
        <v>44610</v>
      </c>
      <c r="C1026" s="563">
        <v>44562</v>
      </c>
      <c r="D1026" s="545" t="s">
        <v>468</v>
      </c>
      <c r="E1026" s="545" t="s">
        <v>468</v>
      </c>
      <c r="F1026" s="652">
        <v>57.45</v>
      </c>
      <c r="G1026" s="527" t="s">
        <v>2875</v>
      </c>
      <c r="H1026" s="545" t="s">
        <v>468</v>
      </c>
      <c r="I1026" s="612" t="s">
        <v>1573</v>
      </c>
      <c r="J1026" s="545" t="s">
        <v>310</v>
      </c>
      <c r="K1026" s="545" t="s">
        <v>1320</v>
      </c>
      <c r="L1026" s="545" t="s">
        <v>1477</v>
      </c>
      <c r="M1026" s="545" t="s">
        <v>310</v>
      </c>
      <c r="N1026" s="544">
        <v>44610</v>
      </c>
      <c r="O1026" s="544" t="s">
        <v>401</v>
      </c>
      <c r="P1026" s="268">
        <f t="shared" si="64"/>
        <v>2</v>
      </c>
      <c r="Q1026" s="268">
        <f t="shared" si="65"/>
        <v>1</v>
      </c>
      <c r="R1026" s="643" t="str">
        <f t="shared" si="66"/>
        <v>Gastos_custeados_por_captação</v>
      </c>
      <c r="S1026" s="605" t="s">
        <v>310</v>
      </c>
      <c r="T1026" s="605" t="s">
        <v>310</v>
      </c>
      <c r="U1026" s="623"/>
      <c r="V1026" s="623"/>
      <c r="W1026" s="623"/>
    </row>
    <row r="1027" spans="1:23" ht="60" x14ac:dyDescent="0.2">
      <c r="A1027" s="636">
        <f t="shared" si="67"/>
        <v>1024</v>
      </c>
      <c r="B1027" s="559">
        <v>44610</v>
      </c>
      <c r="C1027" s="563">
        <v>44531</v>
      </c>
      <c r="D1027" s="545" t="s">
        <v>468</v>
      </c>
      <c r="E1027" s="545" t="s">
        <v>468</v>
      </c>
      <c r="F1027" s="652">
        <v>60</v>
      </c>
      <c r="G1027" s="527" t="s">
        <v>2876</v>
      </c>
      <c r="H1027" s="545" t="s">
        <v>468</v>
      </c>
      <c r="I1027" s="612" t="s">
        <v>1573</v>
      </c>
      <c r="J1027" s="545" t="s">
        <v>310</v>
      </c>
      <c r="K1027" s="545" t="s">
        <v>1320</v>
      </c>
      <c r="L1027" s="545" t="s">
        <v>1477</v>
      </c>
      <c r="M1027" s="545" t="s">
        <v>310</v>
      </c>
      <c r="N1027" s="544">
        <v>44610</v>
      </c>
      <c r="O1027" s="544" t="s">
        <v>401</v>
      </c>
      <c r="P1027" s="268">
        <f t="shared" si="64"/>
        <v>2</v>
      </c>
      <c r="Q1027" s="268">
        <f t="shared" si="65"/>
        <v>0</v>
      </c>
      <c r="R1027" s="643" t="str">
        <f t="shared" si="66"/>
        <v>Gastos_custeados_por_captação</v>
      </c>
      <c r="S1027" s="605" t="s">
        <v>310</v>
      </c>
      <c r="T1027" s="605" t="s">
        <v>310</v>
      </c>
      <c r="U1027" s="623"/>
      <c r="V1027" s="623"/>
      <c r="W1027" s="623"/>
    </row>
    <row r="1028" spans="1:23" ht="72" x14ac:dyDescent="0.2">
      <c r="A1028" s="636">
        <f t="shared" si="67"/>
        <v>1025</v>
      </c>
      <c r="B1028" s="559">
        <v>44610</v>
      </c>
      <c r="C1028" s="563">
        <v>44531</v>
      </c>
      <c r="D1028" s="545" t="s">
        <v>468</v>
      </c>
      <c r="E1028" s="545" t="s">
        <v>468</v>
      </c>
      <c r="F1028" s="597">
        <v>465</v>
      </c>
      <c r="G1028" s="527" t="s">
        <v>2934</v>
      </c>
      <c r="H1028" s="545" t="s">
        <v>468</v>
      </c>
      <c r="I1028" s="612" t="s">
        <v>876</v>
      </c>
      <c r="J1028" s="545" t="s">
        <v>877</v>
      </c>
      <c r="K1028" s="545" t="s">
        <v>878</v>
      </c>
      <c r="L1028" s="545" t="s">
        <v>879</v>
      </c>
      <c r="M1028" s="545" t="s">
        <v>310</v>
      </c>
      <c r="N1028" s="544">
        <v>44610</v>
      </c>
      <c r="O1028" s="544" t="s">
        <v>402</v>
      </c>
      <c r="P1028" s="268">
        <f t="shared" si="64"/>
        <v>2</v>
      </c>
      <c r="Q1028" s="268">
        <f t="shared" si="65"/>
        <v>0</v>
      </c>
      <c r="R1028" s="643" t="str">
        <f t="shared" si="66"/>
        <v>Gastos_custeados_por_captação</v>
      </c>
      <c r="S1028" s="605" t="s">
        <v>310</v>
      </c>
      <c r="T1028" s="605" t="s">
        <v>310</v>
      </c>
      <c r="U1028" s="623"/>
      <c r="V1028" s="623"/>
      <c r="W1028" s="623"/>
    </row>
    <row r="1029" spans="1:23" ht="72" x14ac:dyDescent="0.2">
      <c r="A1029" s="636">
        <f t="shared" si="67"/>
        <v>1026</v>
      </c>
      <c r="B1029" s="559">
        <v>44610</v>
      </c>
      <c r="C1029" s="563">
        <v>44531</v>
      </c>
      <c r="D1029" s="545" t="s">
        <v>468</v>
      </c>
      <c r="E1029" s="545" t="s">
        <v>468</v>
      </c>
      <c r="F1029" s="597">
        <v>505.64</v>
      </c>
      <c r="G1029" s="527" t="s">
        <v>2935</v>
      </c>
      <c r="H1029" s="545" t="s">
        <v>468</v>
      </c>
      <c r="I1029" s="612" t="s">
        <v>1573</v>
      </c>
      <c r="J1029" s="545" t="s">
        <v>310</v>
      </c>
      <c r="K1029" s="545" t="s">
        <v>1320</v>
      </c>
      <c r="L1029" s="545" t="s">
        <v>1477</v>
      </c>
      <c r="M1029" s="545" t="s">
        <v>310</v>
      </c>
      <c r="N1029" s="544">
        <v>44610</v>
      </c>
      <c r="O1029" s="544" t="s">
        <v>402</v>
      </c>
      <c r="P1029" s="268">
        <f t="shared" si="64"/>
        <v>2</v>
      </c>
      <c r="Q1029" s="268">
        <f t="shared" si="65"/>
        <v>0</v>
      </c>
      <c r="R1029" s="643" t="str">
        <f t="shared" si="66"/>
        <v>Gastos_custeados_por_captação</v>
      </c>
      <c r="S1029" s="605" t="s">
        <v>310</v>
      </c>
      <c r="T1029" s="605" t="s">
        <v>310</v>
      </c>
      <c r="U1029" s="623"/>
      <c r="V1029" s="623"/>
      <c r="W1029" s="623"/>
    </row>
    <row r="1030" spans="1:23" ht="60" x14ac:dyDescent="0.2">
      <c r="A1030" s="636">
        <f t="shared" si="67"/>
        <v>1027</v>
      </c>
      <c r="B1030" s="559">
        <v>44610</v>
      </c>
      <c r="C1030" s="555">
        <v>44593</v>
      </c>
      <c r="D1030" s="545" t="s">
        <v>271</v>
      </c>
      <c r="E1030" s="545" t="s">
        <v>453</v>
      </c>
      <c r="F1030" s="556">
        <v>1720</v>
      </c>
      <c r="G1030" s="558" t="s">
        <v>1720</v>
      </c>
      <c r="H1030" s="545" t="s">
        <v>771</v>
      </c>
      <c r="I1030" s="614" t="s">
        <v>1973</v>
      </c>
      <c r="J1030" s="545" t="s">
        <v>1719</v>
      </c>
      <c r="K1030" s="549" t="s">
        <v>911</v>
      </c>
      <c r="L1030" s="527" t="s">
        <v>920</v>
      </c>
      <c r="M1030" s="655">
        <v>1580</v>
      </c>
      <c r="N1030" s="544">
        <v>44609</v>
      </c>
      <c r="O1030" s="544" t="s">
        <v>400</v>
      </c>
      <c r="P1030" s="268">
        <f t="shared" si="64"/>
        <v>2</v>
      </c>
      <c r="Q1030" s="268">
        <f t="shared" si="65"/>
        <v>2</v>
      </c>
      <c r="R1030" s="643" t="str">
        <f t="shared" si="66"/>
        <v>Gastos_Gerais</v>
      </c>
      <c r="S1030" s="605" t="s">
        <v>1079</v>
      </c>
      <c r="T1030" s="605">
        <v>2844</v>
      </c>
      <c r="U1030" s="623"/>
      <c r="V1030" s="623"/>
      <c r="W1030" s="623"/>
    </row>
    <row r="1031" spans="1:23" ht="48" x14ac:dyDescent="0.2">
      <c r="A1031" s="636">
        <f t="shared" si="67"/>
        <v>1028</v>
      </c>
      <c r="B1031" s="559">
        <v>44613</v>
      </c>
      <c r="C1031" s="565">
        <v>44562</v>
      </c>
      <c r="D1031" s="545" t="s">
        <v>271</v>
      </c>
      <c r="E1031" s="545" t="s">
        <v>183</v>
      </c>
      <c r="F1031" s="556">
        <v>-93.06</v>
      </c>
      <c r="G1031" s="573" t="s">
        <v>2017</v>
      </c>
      <c r="H1031" s="566" t="s">
        <v>309</v>
      </c>
      <c r="I1031" s="612" t="s">
        <v>876</v>
      </c>
      <c r="J1031" s="545" t="s">
        <v>877</v>
      </c>
      <c r="K1031" s="545" t="s">
        <v>878</v>
      </c>
      <c r="L1031" s="545" t="s">
        <v>879</v>
      </c>
      <c r="M1031" s="545" t="s">
        <v>310</v>
      </c>
      <c r="N1031" s="544">
        <v>44613</v>
      </c>
      <c r="O1031" s="544" t="s">
        <v>400</v>
      </c>
      <c r="P1031" s="268">
        <f t="shared" si="64"/>
        <v>2</v>
      </c>
      <c r="Q1031" s="268">
        <f t="shared" si="65"/>
        <v>1</v>
      </c>
      <c r="R1031" s="643" t="str">
        <f t="shared" si="66"/>
        <v>Gastos_Gerais</v>
      </c>
      <c r="S1031" s="605" t="s">
        <v>310</v>
      </c>
      <c r="T1031" s="605" t="s">
        <v>310</v>
      </c>
      <c r="U1031" s="623"/>
      <c r="V1031" s="623"/>
      <c r="W1031" s="623"/>
    </row>
    <row r="1032" spans="1:23" ht="36" x14ac:dyDescent="0.2">
      <c r="A1032" s="636">
        <f t="shared" si="67"/>
        <v>1029</v>
      </c>
      <c r="B1032" s="559">
        <v>44613</v>
      </c>
      <c r="C1032" s="555">
        <v>44593</v>
      </c>
      <c r="D1032" s="545" t="s">
        <v>468</v>
      </c>
      <c r="E1032" s="545" t="s">
        <v>468</v>
      </c>
      <c r="F1032" s="556">
        <v>10.45</v>
      </c>
      <c r="G1032" s="558" t="s">
        <v>2742</v>
      </c>
      <c r="H1032" s="545" t="s">
        <v>468</v>
      </c>
      <c r="I1032" s="526" t="s">
        <v>962</v>
      </c>
      <c r="J1032" s="549" t="s">
        <v>963</v>
      </c>
      <c r="K1032" s="549" t="s">
        <v>964</v>
      </c>
      <c r="L1032" s="527" t="s">
        <v>879</v>
      </c>
      <c r="M1032" s="655" t="s">
        <v>310</v>
      </c>
      <c r="N1032" s="544">
        <v>44613</v>
      </c>
      <c r="O1032" s="544" t="s">
        <v>408</v>
      </c>
      <c r="P1032" s="268">
        <f t="shared" si="64"/>
        <v>2</v>
      </c>
      <c r="Q1032" s="268">
        <f t="shared" si="65"/>
        <v>2</v>
      </c>
      <c r="R1032" s="643" t="str">
        <f t="shared" si="66"/>
        <v>Gastos_custeados_por_captação</v>
      </c>
      <c r="S1032" s="605" t="s">
        <v>310</v>
      </c>
      <c r="T1032" s="605" t="s">
        <v>310</v>
      </c>
      <c r="U1032" s="623"/>
      <c r="V1032" s="623"/>
      <c r="W1032" s="623"/>
    </row>
    <row r="1033" spans="1:23" ht="108" x14ac:dyDescent="0.2">
      <c r="A1033" s="636">
        <f t="shared" si="67"/>
        <v>1030</v>
      </c>
      <c r="B1033" s="559">
        <v>44613</v>
      </c>
      <c r="C1033" s="563">
        <v>44562</v>
      </c>
      <c r="D1033" s="545" t="s">
        <v>468</v>
      </c>
      <c r="E1033" s="545" t="s">
        <v>468</v>
      </c>
      <c r="F1033" s="556">
        <v>3180.8</v>
      </c>
      <c r="G1033" s="569" t="s">
        <v>1866</v>
      </c>
      <c r="H1033" s="545" t="s">
        <v>468</v>
      </c>
      <c r="I1033" s="613" t="s">
        <v>2755</v>
      </c>
      <c r="J1033" s="566" t="s">
        <v>1865</v>
      </c>
      <c r="K1033" s="549" t="s">
        <v>911</v>
      </c>
      <c r="L1033" s="527" t="s">
        <v>920</v>
      </c>
      <c r="M1033" s="655">
        <v>1584</v>
      </c>
      <c r="N1033" s="544">
        <v>44610</v>
      </c>
      <c r="O1033" s="544" t="s">
        <v>408</v>
      </c>
      <c r="P1033" s="268">
        <f t="shared" si="64"/>
        <v>2</v>
      </c>
      <c r="Q1033" s="268">
        <f t="shared" si="65"/>
        <v>1</v>
      </c>
      <c r="R1033" s="643" t="str">
        <f t="shared" si="66"/>
        <v>Gastos_custeados_por_captação</v>
      </c>
      <c r="S1033" s="605" t="s">
        <v>1081</v>
      </c>
      <c r="T1033" s="605">
        <v>2759</v>
      </c>
      <c r="U1033" s="623"/>
      <c r="V1033" s="623"/>
      <c r="W1033" s="623"/>
    </row>
    <row r="1034" spans="1:23" ht="24" x14ac:dyDescent="0.2">
      <c r="A1034" s="636">
        <f t="shared" si="67"/>
        <v>1031</v>
      </c>
      <c r="B1034" s="559">
        <v>44613</v>
      </c>
      <c r="C1034" s="565">
        <v>44562</v>
      </c>
      <c r="D1034" s="545" t="s">
        <v>271</v>
      </c>
      <c r="E1034" s="545" t="s">
        <v>183</v>
      </c>
      <c r="F1034" s="556">
        <v>352.38</v>
      </c>
      <c r="G1034" s="569" t="s">
        <v>1541</v>
      </c>
      <c r="H1034" s="566" t="s">
        <v>309</v>
      </c>
      <c r="I1034" s="613" t="s">
        <v>787</v>
      </c>
      <c r="J1034" s="566" t="s">
        <v>1106</v>
      </c>
      <c r="K1034" s="549" t="s">
        <v>893</v>
      </c>
      <c r="L1034" s="527" t="s">
        <v>1481</v>
      </c>
      <c r="M1034" s="655" t="s">
        <v>2018</v>
      </c>
      <c r="N1034" s="544">
        <v>44593</v>
      </c>
      <c r="O1034" s="544" t="s">
        <v>400</v>
      </c>
      <c r="P1034" s="268">
        <f t="shared" si="64"/>
        <v>2</v>
      </c>
      <c r="Q1034" s="268">
        <f t="shared" si="65"/>
        <v>1</v>
      </c>
      <c r="R1034" s="643" t="str">
        <f t="shared" si="66"/>
        <v>Gastos_Gerais</v>
      </c>
      <c r="S1034" s="605" t="s">
        <v>310</v>
      </c>
      <c r="T1034" s="605" t="s">
        <v>310</v>
      </c>
      <c r="U1034" s="623"/>
      <c r="V1034" s="623"/>
      <c r="W1034" s="623"/>
    </row>
    <row r="1035" spans="1:23" ht="48" x14ac:dyDescent="0.2">
      <c r="A1035" s="636">
        <f t="shared" si="67"/>
        <v>1032</v>
      </c>
      <c r="B1035" s="559">
        <v>44613</v>
      </c>
      <c r="C1035" s="565">
        <v>44562</v>
      </c>
      <c r="D1035" s="545" t="s">
        <v>271</v>
      </c>
      <c r="E1035" s="545" t="s">
        <v>88</v>
      </c>
      <c r="F1035" s="556">
        <v>970</v>
      </c>
      <c r="G1035" s="558" t="s">
        <v>724</v>
      </c>
      <c r="H1035" s="545" t="s">
        <v>773</v>
      </c>
      <c r="I1035" s="612" t="s">
        <v>2569</v>
      </c>
      <c r="J1035" s="545" t="s">
        <v>1231</v>
      </c>
      <c r="K1035" s="545" t="s">
        <v>887</v>
      </c>
      <c r="L1035" s="527" t="s">
        <v>32</v>
      </c>
      <c r="M1035" s="663" t="s">
        <v>1440</v>
      </c>
      <c r="N1035" s="544">
        <v>44585</v>
      </c>
      <c r="O1035" s="544" t="s">
        <v>400</v>
      </c>
      <c r="P1035" s="268">
        <f t="shared" si="64"/>
        <v>2</v>
      </c>
      <c r="Q1035" s="268">
        <f t="shared" si="65"/>
        <v>1</v>
      </c>
      <c r="R1035" s="643" t="str">
        <f t="shared" si="66"/>
        <v>Gastos_Gerais</v>
      </c>
      <c r="S1035" s="605" t="s">
        <v>1079</v>
      </c>
      <c r="T1035" s="605">
        <v>2658</v>
      </c>
      <c r="U1035" s="623"/>
      <c r="V1035" s="623"/>
      <c r="W1035" s="623"/>
    </row>
    <row r="1036" spans="1:23" ht="72" x14ac:dyDescent="0.2">
      <c r="A1036" s="636">
        <f t="shared" si="67"/>
        <v>1033</v>
      </c>
      <c r="B1036" s="559">
        <v>44613</v>
      </c>
      <c r="C1036" s="555">
        <v>44562</v>
      </c>
      <c r="D1036" s="545" t="s">
        <v>468</v>
      </c>
      <c r="E1036" s="545" t="s">
        <v>468</v>
      </c>
      <c r="F1036" s="556">
        <v>812.7</v>
      </c>
      <c r="G1036" s="558" t="s">
        <v>2937</v>
      </c>
      <c r="H1036" s="545" t="s">
        <v>468</v>
      </c>
      <c r="I1036" s="526" t="s">
        <v>2936</v>
      </c>
      <c r="J1036" s="549" t="s">
        <v>2938</v>
      </c>
      <c r="K1036" s="549" t="s">
        <v>893</v>
      </c>
      <c r="L1036" s="527" t="s">
        <v>2939</v>
      </c>
      <c r="M1036" s="655">
        <v>5757</v>
      </c>
      <c r="N1036" s="544">
        <v>44585</v>
      </c>
      <c r="O1036" s="544" t="s">
        <v>402</v>
      </c>
      <c r="P1036" s="268">
        <f t="shared" si="64"/>
        <v>2</v>
      </c>
      <c r="Q1036" s="268">
        <f t="shared" si="65"/>
        <v>1</v>
      </c>
      <c r="R1036" s="643" t="str">
        <f t="shared" si="66"/>
        <v>Gastos_custeados_por_captação</v>
      </c>
      <c r="S1036" s="605" t="s">
        <v>1411</v>
      </c>
      <c r="T1036" s="605">
        <v>2817</v>
      </c>
      <c r="U1036" s="623"/>
      <c r="V1036" s="623"/>
      <c r="W1036" s="623"/>
    </row>
    <row r="1037" spans="1:23" ht="84" x14ac:dyDescent="0.2">
      <c r="A1037" s="636">
        <f t="shared" si="67"/>
        <v>1034</v>
      </c>
      <c r="B1037" s="559">
        <v>44613</v>
      </c>
      <c r="C1037" s="555"/>
      <c r="D1037" s="545" t="s">
        <v>468</v>
      </c>
      <c r="E1037" s="545" t="s">
        <v>468</v>
      </c>
      <c r="F1037" s="556">
        <v>26863.200000000001</v>
      </c>
      <c r="G1037" s="558" t="s">
        <v>3188</v>
      </c>
      <c r="H1037" s="545" t="s">
        <v>468</v>
      </c>
      <c r="I1037" s="526" t="s">
        <v>3189</v>
      </c>
      <c r="J1037" s="549" t="s">
        <v>1848</v>
      </c>
      <c r="K1037" s="549" t="s">
        <v>911</v>
      </c>
      <c r="L1037" s="527" t="s">
        <v>888</v>
      </c>
      <c r="M1037" s="663" t="s">
        <v>1853</v>
      </c>
      <c r="N1037" s="544">
        <v>44582</v>
      </c>
      <c r="O1037" s="544" t="s">
        <v>407</v>
      </c>
      <c r="P1037" s="268">
        <f t="shared" si="64"/>
        <v>2</v>
      </c>
      <c r="Q1037" s="268">
        <f t="shared" si="65"/>
        <v>0</v>
      </c>
      <c r="R1037" s="643" t="str">
        <f t="shared" si="66"/>
        <v>Gastos_custeados_por_captação</v>
      </c>
      <c r="S1037" s="605" t="s">
        <v>1081</v>
      </c>
      <c r="T1037" s="605">
        <v>1794</v>
      </c>
      <c r="U1037" s="623"/>
      <c r="V1037" s="623"/>
      <c r="W1037" s="623"/>
    </row>
    <row r="1038" spans="1:23" ht="144" x14ac:dyDescent="0.2">
      <c r="A1038" s="636">
        <f t="shared" si="67"/>
        <v>1035</v>
      </c>
      <c r="B1038" s="559">
        <v>44614</v>
      </c>
      <c r="C1038" s="563">
        <v>44136</v>
      </c>
      <c r="D1038" s="545" t="s">
        <v>271</v>
      </c>
      <c r="E1038" s="545" t="s">
        <v>183</v>
      </c>
      <c r="F1038" s="556">
        <v>1054.73</v>
      </c>
      <c r="G1038" s="569" t="s">
        <v>470</v>
      </c>
      <c r="H1038" s="566" t="s">
        <v>762</v>
      </c>
      <c r="I1038" s="613" t="s">
        <v>1600</v>
      </c>
      <c r="J1038" s="549" t="s">
        <v>1601</v>
      </c>
      <c r="K1038" s="549" t="s">
        <v>893</v>
      </c>
      <c r="L1038" s="527" t="s">
        <v>888</v>
      </c>
      <c r="M1038" s="655">
        <v>675719</v>
      </c>
      <c r="N1038" s="544">
        <v>44616</v>
      </c>
      <c r="O1038" s="544" t="s">
        <v>400</v>
      </c>
      <c r="P1038" s="268">
        <f t="shared" si="64"/>
        <v>2</v>
      </c>
      <c r="Q1038" s="268">
        <f t="shared" si="65"/>
        <v>-13</v>
      </c>
      <c r="R1038" s="643" t="str">
        <f t="shared" si="66"/>
        <v>Gastos_Gerais</v>
      </c>
      <c r="S1038" s="605" t="s">
        <v>1081</v>
      </c>
      <c r="T1038" s="605">
        <v>528</v>
      </c>
      <c r="U1038" s="623"/>
      <c r="V1038" s="623"/>
      <c r="W1038" s="623"/>
    </row>
    <row r="1039" spans="1:23" ht="36" x14ac:dyDescent="0.2">
      <c r="A1039" s="636">
        <f t="shared" si="67"/>
        <v>1036</v>
      </c>
      <c r="B1039" s="559">
        <v>44614</v>
      </c>
      <c r="C1039" s="555">
        <v>44593</v>
      </c>
      <c r="D1039" s="545" t="s">
        <v>271</v>
      </c>
      <c r="E1039" s="545" t="s">
        <v>71</v>
      </c>
      <c r="F1039" s="556">
        <v>10.45</v>
      </c>
      <c r="G1039" s="558" t="s">
        <v>2023</v>
      </c>
      <c r="H1039" s="545" t="s">
        <v>766</v>
      </c>
      <c r="I1039" s="526" t="s">
        <v>962</v>
      </c>
      <c r="J1039" s="549" t="s">
        <v>963</v>
      </c>
      <c r="K1039" s="549" t="s">
        <v>964</v>
      </c>
      <c r="L1039" s="527" t="s">
        <v>879</v>
      </c>
      <c r="M1039" s="655" t="s">
        <v>310</v>
      </c>
      <c r="N1039" s="544">
        <v>44614</v>
      </c>
      <c r="O1039" s="544" t="s">
        <v>400</v>
      </c>
      <c r="P1039" s="268">
        <f t="shared" si="64"/>
        <v>2</v>
      </c>
      <c r="Q1039" s="268">
        <f t="shared" si="65"/>
        <v>2</v>
      </c>
      <c r="R1039" s="643" t="str">
        <f t="shared" si="66"/>
        <v>Gastos_Gerais</v>
      </c>
      <c r="S1039" s="605" t="s">
        <v>310</v>
      </c>
      <c r="T1039" s="605" t="s">
        <v>310</v>
      </c>
      <c r="U1039" s="623"/>
      <c r="V1039" s="623"/>
      <c r="W1039" s="623"/>
    </row>
    <row r="1040" spans="1:23" ht="36" x14ac:dyDescent="0.2">
      <c r="A1040" s="636">
        <f t="shared" si="67"/>
        <v>1037</v>
      </c>
      <c r="B1040" s="559">
        <v>44614</v>
      </c>
      <c r="C1040" s="555">
        <v>44593</v>
      </c>
      <c r="D1040" s="545" t="s">
        <v>468</v>
      </c>
      <c r="E1040" s="545" t="s">
        <v>468</v>
      </c>
      <c r="F1040" s="556">
        <v>10.45</v>
      </c>
      <c r="G1040" s="558" t="s">
        <v>2742</v>
      </c>
      <c r="H1040" s="545" t="s">
        <v>468</v>
      </c>
      <c r="I1040" s="526" t="s">
        <v>962</v>
      </c>
      <c r="J1040" s="549" t="s">
        <v>963</v>
      </c>
      <c r="K1040" s="549" t="s">
        <v>964</v>
      </c>
      <c r="L1040" s="527" t="s">
        <v>879</v>
      </c>
      <c r="M1040" s="655" t="s">
        <v>310</v>
      </c>
      <c r="N1040" s="544">
        <v>44614</v>
      </c>
      <c r="O1040" s="544" t="s">
        <v>408</v>
      </c>
      <c r="P1040" s="268">
        <f t="shared" si="64"/>
        <v>2</v>
      </c>
      <c r="Q1040" s="268">
        <f t="shared" si="65"/>
        <v>2</v>
      </c>
      <c r="R1040" s="643" t="str">
        <f t="shared" si="66"/>
        <v>Gastos_custeados_por_captação</v>
      </c>
      <c r="S1040" s="605" t="s">
        <v>310</v>
      </c>
      <c r="T1040" s="605" t="s">
        <v>310</v>
      </c>
      <c r="U1040" s="623"/>
      <c r="V1040" s="623"/>
      <c r="W1040" s="623"/>
    </row>
    <row r="1041" spans="1:23" ht="72" x14ac:dyDescent="0.2">
      <c r="A1041" s="636">
        <f t="shared" si="67"/>
        <v>1038</v>
      </c>
      <c r="B1041" s="559">
        <v>44614</v>
      </c>
      <c r="C1041" s="555">
        <v>44501</v>
      </c>
      <c r="D1041" s="545" t="s">
        <v>468</v>
      </c>
      <c r="E1041" s="545" t="s">
        <v>468</v>
      </c>
      <c r="F1041" s="597">
        <v>480.1</v>
      </c>
      <c r="G1041" s="527" t="s">
        <v>3215</v>
      </c>
      <c r="H1041" s="545" t="s">
        <v>468</v>
      </c>
      <c r="I1041" s="598" t="s">
        <v>3200</v>
      </c>
      <c r="J1041" s="606" t="s">
        <v>3205</v>
      </c>
      <c r="K1041" s="549" t="s">
        <v>911</v>
      </c>
      <c r="L1041" s="527" t="s">
        <v>888</v>
      </c>
      <c r="M1041" s="602">
        <v>371</v>
      </c>
      <c r="N1041" s="607">
        <v>44614</v>
      </c>
      <c r="O1041" s="544" t="s">
        <v>407</v>
      </c>
      <c r="P1041" s="268">
        <f t="shared" si="64"/>
        <v>2</v>
      </c>
      <c r="Q1041" s="268">
        <f t="shared" si="65"/>
        <v>-1</v>
      </c>
      <c r="R1041" s="643" t="str">
        <f t="shared" si="66"/>
        <v>Gastos_custeados_por_captação</v>
      </c>
      <c r="S1041" s="605" t="s">
        <v>1079</v>
      </c>
      <c r="T1041" s="605">
        <v>2384</v>
      </c>
      <c r="U1041" s="623"/>
      <c r="V1041" s="623"/>
      <c r="W1041" s="623"/>
    </row>
    <row r="1042" spans="1:23" ht="48" x14ac:dyDescent="0.2">
      <c r="A1042" s="636">
        <f t="shared" si="67"/>
        <v>1039</v>
      </c>
      <c r="B1042" s="559">
        <v>44614</v>
      </c>
      <c r="C1042" s="555">
        <v>44593</v>
      </c>
      <c r="D1042" s="545" t="s">
        <v>468</v>
      </c>
      <c r="E1042" s="545" t="s">
        <v>468</v>
      </c>
      <c r="F1042" s="556">
        <v>14700</v>
      </c>
      <c r="G1042" s="558" t="s">
        <v>1723</v>
      </c>
      <c r="H1042" s="545" t="s">
        <v>468</v>
      </c>
      <c r="I1042" s="526" t="s">
        <v>2756</v>
      </c>
      <c r="J1042" s="549" t="s">
        <v>1724</v>
      </c>
      <c r="K1042" s="549" t="s">
        <v>911</v>
      </c>
      <c r="L1042" s="527" t="s">
        <v>888</v>
      </c>
      <c r="M1042" s="663" t="s">
        <v>929</v>
      </c>
      <c r="N1042" s="544">
        <v>44613</v>
      </c>
      <c r="O1042" s="544" t="s">
        <v>408</v>
      </c>
      <c r="P1042" s="268">
        <f t="shared" si="64"/>
        <v>2</v>
      </c>
      <c r="Q1042" s="268">
        <f t="shared" si="65"/>
        <v>2</v>
      </c>
      <c r="R1042" s="643" t="str">
        <f t="shared" si="66"/>
        <v>Gastos_custeados_por_captação</v>
      </c>
      <c r="S1042" s="605" t="s">
        <v>1081</v>
      </c>
      <c r="T1042" s="605">
        <v>2835</v>
      </c>
      <c r="U1042" s="623"/>
      <c r="V1042" s="623"/>
      <c r="W1042" s="623"/>
    </row>
    <row r="1043" spans="1:23" ht="72" x14ac:dyDescent="0.2">
      <c r="A1043" s="636">
        <f t="shared" si="67"/>
        <v>1040</v>
      </c>
      <c r="B1043" s="559">
        <v>44614</v>
      </c>
      <c r="C1043" s="555">
        <v>44531</v>
      </c>
      <c r="D1043" s="545" t="s">
        <v>468</v>
      </c>
      <c r="E1043" s="545" t="s">
        <v>468</v>
      </c>
      <c r="F1043" s="597">
        <v>10795.28</v>
      </c>
      <c r="G1043" s="527" t="s">
        <v>3206</v>
      </c>
      <c r="H1043" s="545" t="s">
        <v>468</v>
      </c>
      <c r="I1043" s="598" t="s">
        <v>3190</v>
      </c>
      <c r="J1043" s="606" t="s">
        <v>3194</v>
      </c>
      <c r="K1043" s="549" t="s">
        <v>911</v>
      </c>
      <c r="L1043" s="527" t="s">
        <v>888</v>
      </c>
      <c r="M1043" s="602">
        <v>20225</v>
      </c>
      <c r="N1043" s="607">
        <v>44613</v>
      </c>
      <c r="O1043" s="544" t="s">
        <v>407</v>
      </c>
      <c r="P1043" s="268">
        <f t="shared" si="64"/>
        <v>2</v>
      </c>
      <c r="Q1043" s="268">
        <f t="shared" si="65"/>
        <v>0</v>
      </c>
      <c r="R1043" s="643" t="str">
        <f t="shared" si="66"/>
        <v>Gastos_custeados_por_captação</v>
      </c>
      <c r="S1043" s="605" t="s">
        <v>1079</v>
      </c>
      <c r="T1043" s="605">
        <v>1980</v>
      </c>
      <c r="U1043" s="623"/>
      <c r="V1043" s="623"/>
      <c r="W1043" s="623"/>
    </row>
    <row r="1044" spans="1:23" ht="72" x14ac:dyDescent="0.2">
      <c r="A1044" s="636">
        <f t="shared" si="67"/>
        <v>1041</v>
      </c>
      <c r="B1044" s="559">
        <v>44614</v>
      </c>
      <c r="C1044" s="555">
        <v>44440</v>
      </c>
      <c r="D1044" s="545" t="s">
        <v>468</v>
      </c>
      <c r="E1044" s="545" t="s">
        <v>468</v>
      </c>
      <c r="F1044" s="597">
        <v>534</v>
      </c>
      <c r="G1044" s="527" t="s">
        <v>3207</v>
      </c>
      <c r="H1044" s="545" t="s">
        <v>468</v>
      </c>
      <c r="I1044" s="598" t="s">
        <v>3191</v>
      </c>
      <c r="J1044" s="606" t="s">
        <v>3195</v>
      </c>
      <c r="K1044" s="549" t="s">
        <v>911</v>
      </c>
      <c r="L1044" s="527" t="s">
        <v>920</v>
      </c>
      <c r="M1044" s="602">
        <v>1587</v>
      </c>
      <c r="N1044" s="607">
        <v>44613</v>
      </c>
      <c r="O1044" s="544" t="s">
        <v>407</v>
      </c>
      <c r="P1044" s="268">
        <f t="shared" si="64"/>
        <v>2</v>
      </c>
      <c r="Q1044" s="268">
        <f t="shared" si="65"/>
        <v>-3</v>
      </c>
      <c r="R1044" s="643" t="str">
        <f t="shared" si="66"/>
        <v>Gastos_custeados_por_captação</v>
      </c>
      <c r="S1044" s="605" t="s">
        <v>1079</v>
      </c>
      <c r="T1044" s="605">
        <v>1978</v>
      </c>
      <c r="U1044" s="623"/>
      <c r="V1044" s="623"/>
      <c r="W1044" s="623"/>
    </row>
    <row r="1045" spans="1:23" ht="72" x14ac:dyDescent="0.2">
      <c r="A1045" s="636">
        <f t="shared" si="67"/>
        <v>1042</v>
      </c>
      <c r="B1045" s="559">
        <v>44614</v>
      </c>
      <c r="C1045" s="555">
        <v>44440</v>
      </c>
      <c r="D1045" s="545" t="s">
        <v>468</v>
      </c>
      <c r="E1045" s="545" t="s">
        <v>468</v>
      </c>
      <c r="F1045" s="597">
        <v>482.15</v>
      </c>
      <c r="G1045" s="527" t="s">
        <v>3211</v>
      </c>
      <c r="H1045" s="545" t="s">
        <v>468</v>
      </c>
      <c r="I1045" s="598" t="s">
        <v>3210</v>
      </c>
      <c r="J1045" s="606" t="s">
        <v>1120</v>
      </c>
      <c r="K1045" s="549" t="s">
        <v>911</v>
      </c>
      <c r="L1045" s="527" t="s">
        <v>888</v>
      </c>
      <c r="M1045" s="602">
        <v>315</v>
      </c>
      <c r="N1045" s="607">
        <v>44613</v>
      </c>
      <c r="O1045" s="544" t="s">
        <v>407</v>
      </c>
      <c r="P1045" s="268">
        <f t="shared" si="64"/>
        <v>2</v>
      </c>
      <c r="Q1045" s="268">
        <f t="shared" si="65"/>
        <v>-3</v>
      </c>
      <c r="R1045" s="643" t="str">
        <f t="shared" si="66"/>
        <v>Gastos_custeados_por_captação</v>
      </c>
      <c r="S1045" s="605" t="s">
        <v>1079</v>
      </c>
      <c r="T1045" s="605">
        <v>2039</v>
      </c>
      <c r="U1045" s="623"/>
      <c r="V1045" s="623"/>
      <c r="W1045" s="623"/>
    </row>
    <row r="1046" spans="1:23" ht="72" x14ac:dyDescent="0.2">
      <c r="A1046" s="636">
        <f t="shared" si="67"/>
        <v>1043</v>
      </c>
      <c r="B1046" s="559">
        <v>44614</v>
      </c>
      <c r="C1046" s="555">
        <v>44440</v>
      </c>
      <c r="D1046" s="545" t="s">
        <v>468</v>
      </c>
      <c r="E1046" s="545" t="s">
        <v>468</v>
      </c>
      <c r="F1046" s="597">
        <v>1000</v>
      </c>
      <c r="G1046" s="527" t="s">
        <v>3212</v>
      </c>
      <c r="H1046" s="545" t="s">
        <v>468</v>
      </c>
      <c r="I1046" s="598" t="s">
        <v>3196</v>
      </c>
      <c r="J1046" s="606" t="s">
        <v>3201</v>
      </c>
      <c r="K1046" s="549" t="s">
        <v>911</v>
      </c>
      <c r="L1046" s="527" t="s">
        <v>888</v>
      </c>
      <c r="M1046" s="602">
        <v>168</v>
      </c>
      <c r="N1046" s="607">
        <v>44613</v>
      </c>
      <c r="O1046" s="544" t="s">
        <v>407</v>
      </c>
      <c r="P1046" s="268">
        <f t="shared" si="64"/>
        <v>2</v>
      </c>
      <c r="Q1046" s="268">
        <f t="shared" si="65"/>
        <v>-3</v>
      </c>
      <c r="R1046" s="643" t="str">
        <f t="shared" si="66"/>
        <v>Gastos_custeados_por_captação</v>
      </c>
      <c r="S1046" s="605" t="s">
        <v>1079</v>
      </c>
      <c r="T1046" s="605">
        <v>2038</v>
      </c>
      <c r="U1046" s="623"/>
      <c r="V1046" s="623"/>
      <c r="W1046" s="623"/>
    </row>
    <row r="1047" spans="1:23" ht="72" x14ac:dyDescent="0.2">
      <c r="A1047" s="636">
        <f t="shared" si="67"/>
        <v>1044</v>
      </c>
      <c r="B1047" s="559">
        <v>44614</v>
      </c>
      <c r="C1047" s="555">
        <v>44501</v>
      </c>
      <c r="D1047" s="545" t="s">
        <v>468</v>
      </c>
      <c r="E1047" s="545" t="s">
        <v>468</v>
      </c>
      <c r="F1047" s="597">
        <v>500</v>
      </c>
      <c r="G1047" s="527" t="s">
        <v>3213</v>
      </c>
      <c r="H1047" s="545" t="s">
        <v>468</v>
      </c>
      <c r="I1047" s="598" t="s">
        <v>3197</v>
      </c>
      <c r="J1047" s="606" t="s">
        <v>3202</v>
      </c>
      <c r="K1047" s="549" t="s">
        <v>911</v>
      </c>
      <c r="L1047" s="527" t="s">
        <v>888</v>
      </c>
      <c r="M1047" s="602">
        <v>71</v>
      </c>
      <c r="N1047" s="607">
        <v>44613</v>
      </c>
      <c r="O1047" s="544" t="s">
        <v>407</v>
      </c>
      <c r="P1047" s="268">
        <f t="shared" si="64"/>
        <v>2</v>
      </c>
      <c r="Q1047" s="268">
        <f t="shared" si="65"/>
        <v>-1</v>
      </c>
      <c r="R1047" s="643" t="str">
        <f t="shared" si="66"/>
        <v>Gastos_custeados_por_captação</v>
      </c>
      <c r="S1047" s="605" t="s">
        <v>1079</v>
      </c>
      <c r="T1047" s="605">
        <v>2429</v>
      </c>
      <c r="U1047" s="623"/>
      <c r="V1047" s="623"/>
      <c r="W1047" s="623"/>
    </row>
    <row r="1048" spans="1:23" ht="72" x14ac:dyDescent="0.2">
      <c r="A1048" s="636">
        <f t="shared" si="67"/>
        <v>1045</v>
      </c>
      <c r="B1048" s="559">
        <v>44614</v>
      </c>
      <c r="C1048" s="555">
        <v>44501</v>
      </c>
      <c r="D1048" s="545" t="s">
        <v>468</v>
      </c>
      <c r="E1048" s="545" t="s">
        <v>468</v>
      </c>
      <c r="F1048" s="597">
        <v>420</v>
      </c>
      <c r="G1048" s="527" t="s">
        <v>3211</v>
      </c>
      <c r="H1048" s="545" t="s">
        <v>468</v>
      </c>
      <c r="I1048" s="598" t="s">
        <v>3198</v>
      </c>
      <c r="J1048" s="606" t="s">
        <v>3203</v>
      </c>
      <c r="K1048" s="549" t="s">
        <v>911</v>
      </c>
      <c r="L1048" s="527" t="s">
        <v>920</v>
      </c>
      <c r="M1048" s="602">
        <v>1588</v>
      </c>
      <c r="N1048" s="607">
        <v>44613</v>
      </c>
      <c r="O1048" s="544" t="s">
        <v>407</v>
      </c>
      <c r="P1048" s="268">
        <f t="shared" si="64"/>
        <v>2</v>
      </c>
      <c r="Q1048" s="268">
        <f t="shared" si="65"/>
        <v>-1</v>
      </c>
      <c r="R1048" s="643" t="str">
        <f t="shared" si="66"/>
        <v>Gastos_custeados_por_captação</v>
      </c>
      <c r="S1048" s="605" t="s">
        <v>1079</v>
      </c>
      <c r="T1048" s="605">
        <v>1928</v>
      </c>
      <c r="U1048" s="623"/>
      <c r="V1048" s="623"/>
      <c r="W1048" s="623"/>
    </row>
    <row r="1049" spans="1:23" ht="72" x14ac:dyDescent="0.2">
      <c r="A1049" s="636">
        <f t="shared" si="67"/>
        <v>1046</v>
      </c>
      <c r="B1049" s="559">
        <v>44614</v>
      </c>
      <c r="C1049" s="555">
        <v>44501</v>
      </c>
      <c r="D1049" s="545" t="s">
        <v>468</v>
      </c>
      <c r="E1049" s="545" t="s">
        <v>468</v>
      </c>
      <c r="F1049" s="597">
        <v>3406.1</v>
      </c>
      <c r="G1049" s="527" t="s">
        <v>3214</v>
      </c>
      <c r="H1049" s="545" t="s">
        <v>468</v>
      </c>
      <c r="I1049" s="598" t="s">
        <v>3199</v>
      </c>
      <c r="J1049" s="606" t="s">
        <v>3204</v>
      </c>
      <c r="K1049" s="549" t="s">
        <v>911</v>
      </c>
      <c r="L1049" s="527" t="s">
        <v>920</v>
      </c>
      <c r="M1049" s="602">
        <v>1586</v>
      </c>
      <c r="N1049" s="607">
        <v>44613</v>
      </c>
      <c r="O1049" s="544" t="s">
        <v>407</v>
      </c>
      <c r="P1049" s="268">
        <f t="shared" si="64"/>
        <v>2</v>
      </c>
      <c r="Q1049" s="268">
        <f t="shared" si="65"/>
        <v>-1</v>
      </c>
      <c r="R1049" s="643" t="str">
        <f t="shared" si="66"/>
        <v>Gastos_custeados_por_captação</v>
      </c>
      <c r="S1049" s="605" t="s">
        <v>1079</v>
      </c>
      <c r="T1049" s="605">
        <v>2306</v>
      </c>
      <c r="U1049" s="623"/>
      <c r="V1049" s="623"/>
      <c r="W1049" s="623"/>
    </row>
    <row r="1050" spans="1:23" ht="48" x14ac:dyDescent="0.2">
      <c r="A1050" s="636">
        <f t="shared" si="67"/>
        <v>1047</v>
      </c>
      <c r="B1050" s="559">
        <v>44614</v>
      </c>
      <c r="C1050" s="563">
        <v>44593</v>
      </c>
      <c r="D1050" s="545" t="s">
        <v>271</v>
      </c>
      <c r="E1050" s="545" t="s">
        <v>466</v>
      </c>
      <c r="F1050" s="556">
        <v>1260</v>
      </c>
      <c r="G1050" s="558" t="s">
        <v>736</v>
      </c>
      <c r="H1050" s="545" t="s">
        <v>766</v>
      </c>
      <c r="I1050" s="612" t="s">
        <v>1569</v>
      </c>
      <c r="J1050" s="545" t="s">
        <v>1241</v>
      </c>
      <c r="K1050" s="545" t="s">
        <v>887</v>
      </c>
      <c r="L1050" s="527" t="s">
        <v>920</v>
      </c>
      <c r="M1050" s="655">
        <v>1583</v>
      </c>
      <c r="N1050" s="544">
        <v>44610</v>
      </c>
      <c r="O1050" s="544" t="s">
        <v>400</v>
      </c>
      <c r="P1050" s="268">
        <f t="shared" si="64"/>
        <v>2</v>
      </c>
      <c r="Q1050" s="268">
        <f t="shared" si="65"/>
        <v>2</v>
      </c>
      <c r="R1050" s="643" t="str">
        <f t="shared" si="66"/>
        <v>Gastos_Gerais</v>
      </c>
      <c r="S1050" s="605" t="s">
        <v>1079</v>
      </c>
      <c r="T1050" s="605">
        <v>2577</v>
      </c>
      <c r="U1050" s="623"/>
      <c r="V1050" s="623"/>
      <c r="W1050" s="623"/>
    </row>
    <row r="1051" spans="1:23" ht="48" x14ac:dyDescent="0.2">
      <c r="A1051" s="636">
        <f t="shared" si="67"/>
        <v>1048</v>
      </c>
      <c r="B1051" s="559">
        <v>44614</v>
      </c>
      <c r="C1051" s="563">
        <v>44562</v>
      </c>
      <c r="D1051" s="545" t="s">
        <v>271</v>
      </c>
      <c r="E1051" s="545" t="s">
        <v>453</v>
      </c>
      <c r="F1051" s="556">
        <v>672</v>
      </c>
      <c r="G1051" s="558" t="s">
        <v>675</v>
      </c>
      <c r="H1051" s="545" t="s">
        <v>766</v>
      </c>
      <c r="I1051" s="612" t="s">
        <v>2570</v>
      </c>
      <c r="J1051" s="545" t="s">
        <v>1173</v>
      </c>
      <c r="K1051" s="549" t="s">
        <v>1462</v>
      </c>
      <c r="L1051" s="527" t="s">
        <v>920</v>
      </c>
      <c r="M1051" s="655">
        <v>1581</v>
      </c>
      <c r="N1051" s="544">
        <v>44610</v>
      </c>
      <c r="O1051" s="544" t="s">
        <v>400</v>
      </c>
      <c r="P1051" s="268">
        <f t="shared" si="64"/>
        <v>2</v>
      </c>
      <c r="Q1051" s="268">
        <f t="shared" si="65"/>
        <v>1</v>
      </c>
      <c r="R1051" s="643" t="str">
        <f t="shared" si="66"/>
        <v>Gastos_Gerais</v>
      </c>
      <c r="S1051" s="605" t="s">
        <v>1079</v>
      </c>
      <c r="T1051" s="605">
        <v>2736</v>
      </c>
      <c r="U1051" s="623"/>
      <c r="V1051" s="623"/>
      <c r="W1051" s="623"/>
    </row>
    <row r="1052" spans="1:23" ht="72" x14ac:dyDescent="0.2">
      <c r="A1052" s="636">
        <f t="shared" si="67"/>
        <v>1049</v>
      </c>
      <c r="B1052" s="559">
        <v>44614</v>
      </c>
      <c r="C1052" s="563">
        <v>44593</v>
      </c>
      <c r="D1052" s="545" t="s">
        <v>468</v>
      </c>
      <c r="E1052" s="545" t="s">
        <v>468</v>
      </c>
      <c r="F1052" s="597">
        <v>4003.43</v>
      </c>
      <c r="G1052" s="527" t="s">
        <v>3208</v>
      </c>
      <c r="H1052" s="545" t="s">
        <v>468</v>
      </c>
      <c r="I1052" s="598" t="s">
        <v>3192</v>
      </c>
      <c r="J1052" s="606" t="s">
        <v>1715</v>
      </c>
      <c r="K1052" s="549" t="s">
        <v>911</v>
      </c>
      <c r="L1052" s="527" t="s">
        <v>888</v>
      </c>
      <c r="M1052" s="602">
        <v>202245</v>
      </c>
      <c r="N1052" s="607">
        <v>44609</v>
      </c>
      <c r="O1052" s="544" t="s">
        <v>407</v>
      </c>
      <c r="P1052" s="268">
        <f t="shared" si="64"/>
        <v>2</v>
      </c>
      <c r="Q1052" s="268">
        <f t="shared" si="65"/>
        <v>2</v>
      </c>
      <c r="R1052" s="643" t="str">
        <f t="shared" si="66"/>
        <v>Gastos_custeados_por_captação</v>
      </c>
      <c r="S1052" s="605" t="s">
        <v>1079</v>
      </c>
      <c r="T1052" s="605">
        <v>2834</v>
      </c>
      <c r="U1052" s="623"/>
      <c r="V1052" s="623"/>
      <c r="W1052" s="623"/>
    </row>
    <row r="1053" spans="1:23" ht="72" x14ac:dyDescent="0.2">
      <c r="A1053" s="636">
        <f t="shared" si="67"/>
        <v>1050</v>
      </c>
      <c r="B1053" s="559">
        <v>44614</v>
      </c>
      <c r="C1053" s="563">
        <v>44593</v>
      </c>
      <c r="D1053" s="545" t="s">
        <v>468</v>
      </c>
      <c r="E1053" s="545" t="s">
        <v>468</v>
      </c>
      <c r="F1053" s="597">
        <v>1811.89</v>
      </c>
      <c r="G1053" s="527" t="s">
        <v>3209</v>
      </c>
      <c r="H1053" s="545" t="s">
        <v>468</v>
      </c>
      <c r="I1053" s="598" t="s">
        <v>3192</v>
      </c>
      <c r="J1053" s="606" t="s">
        <v>1715</v>
      </c>
      <c r="K1053" s="549" t="s">
        <v>911</v>
      </c>
      <c r="L1053" s="527" t="s">
        <v>888</v>
      </c>
      <c r="M1053" s="602">
        <v>202246</v>
      </c>
      <c r="N1053" s="607">
        <v>44609</v>
      </c>
      <c r="O1053" s="544" t="s">
        <v>407</v>
      </c>
      <c r="P1053" s="268">
        <f t="shared" si="64"/>
        <v>2</v>
      </c>
      <c r="Q1053" s="268">
        <f t="shared" si="65"/>
        <v>2</v>
      </c>
      <c r="R1053" s="643" t="str">
        <f t="shared" si="66"/>
        <v>Gastos_custeados_por_captação</v>
      </c>
      <c r="S1053" s="605" t="s">
        <v>1079</v>
      </c>
      <c r="T1053" s="605">
        <v>2850</v>
      </c>
      <c r="U1053" s="623"/>
      <c r="V1053" s="623"/>
      <c r="W1053" s="623"/>
    </row>
    <row r="1054" spans="1:23" ht="72" x14ac:dyDescent="0.2">
      <c r="A1054" s="636">
        <f t="shared" si="67"/>
        <v>1051</v>
      </c>
      <c r="B1054" s="559">
        <v>44614</v>
      </c>
      <c r="C1054" s="563">
        <v>44593</v>
      </c>
      <c r="D1054" s="545" t="s">
        <v>468</v>
      </c>
      <c r="E1054" s="545" t="s">
        <v>468</v>
      </c>
      <c r="F1054" s="597">
        <v>2124.4699999999998</v>
      </c>
      <c r="G1054" s="527" t="s">
        <v>3209</v>
      </c>
      <c r="H1054" s="545" t="s">
        <v>468</v>
      </c>
      <c r="I1054" s="598" t="s">
        <v>3192</v>
      </c>
      <c r="J1054" s="606" t="s">
        <v>1715</v>
      </c>
      <c r="K1054" s="549" t="s">
        <v>911</v>
      </c>
      <c r="L1054" s="527" t="s">
        <v>888</v>
      </c>
      <c r="M1054" s="602">
        <v>202244</v>
      </c>
      <c r="N1054" s="607">
        <v>44609</v>
      </c>
      <c r="O1054" s="544" t="s">
        <v>407</v>
      </c>
      <c r="P1054" s="268">
        <f t="shared" si="64"/>
        <v>2</v>
      </c>
      <c r="Q1054" s="268">
        <f t="shared" si="65"/>
        <v>2</v>
      </c>
      <c r="R1054" s="643" t="str">
        <f t="shared" si="66"/>
        <v>Gastos_custeados_por_captação</v>
      </c>
      <c r="S1054" s="605" t="s">
        <v>1081</v>
      </c>
      <c r="T1054" s="605">
        <v>2851</v>
      </c>
      <c r="U1054" s="623"/>
      <c r="V1054" s="623"/>
      <c r="W1054" s="623"/>
    </row>
    <row r="1055" spans="1:23" ht="24" x14ac:dyDescent="0.2">
      <c r="A1055" s="636">
        <f t="shared" si="67"/>
        <v>1052</v>
      </c>
      <c r="B1055" s="559">
        <v>44614</v>
      </c>
      <c r="C1055" s="565">
        <v>44593</v>
      </c>
      <c r="D1055" s="545" t="s">
        <v>271</v>
      </c>
      <c r="E1055" s="545" t="s">
        <v>84</v>
      </c>
      <c r="F1055" s="556">
        <v>25.06</v>
      </c>
      <c r="G1055" s="569" t="s">
        <v>1591</v>
      </c>
      <c r="H1055" s="566" t="s">
        <v>764</v>
      </c>
      <c r="I1055" s="613" t="s">
        <v>785</v>
      </c>
      <c r="J1055" s="545" t="s">
        <v>1104</v>
      </c>
      <c r="K1055" s="549" t="s">
        <v>1501</v>
      </c>
      <c r="L1055" s="527" t="s">
        <v>1481</v>
      </c>
      <c r="M1055" s="655" t="s">
        <v>2027</v>
      </c>
      <c r="N1055" s="544">
        <v>44604</v>
      </c>
      <c r="O1055" s="544" t="s">
        <v>400</v>
      </c>
      <c r="P1055" s="268">
        <f t="shared" si="64"/>
        <v>2</v>
      </c>
      <c r="Q1055" s="268">
        <f t="shared" si="65"/>
        <v>2</v>
      </c>
      <c r="R1055" s="643" t="str">
        <f t="shared" si="66"/>
        <v>Gastos_Gerais</v>
      </c>
      <c r="S1055" s="605" t="s">
        <v>310</v>
      </c>
      <c r="T1055" s="605" t="s">
        <v>310</v>
      </c>
      <c r="U1055" s="623"/>
      <c r="V1055" s="623"/>
      <c r="W1055" s="623"/>
    </row>
    <row r="1056" spans="1:23" ht="72" x14ac:dyDescent="0.2">
      <c r="A1056" s="636">
        <f t="shared" si="67"/>
        <v>1053</v>
      </c>
      <c r="B1056" s="559">
        <v>44614</v>
      </c>
      <c r="C1056" s="555">
        <v>44562</v>
      </c>
      <c r="D1056" s="545" t="s">
        <v>468</v>
      </c>
      <c r="E1056" s="545" t="s">
        <v>468</v>
      </c>
      <c r="F1056" s="556">
        <v>349.14</v>
      </c>
      <c r="G1056" s="558" t="s">
        <v>2916</v>
      </c>
      <c r="H1056" s="545" t="s">
        <v>468</v>
      </c>
      <c r="I1056" s="526" t="s">
        <v>2940</v>
      </c>
      <c r="J1056" s="549" t="s">
        <v>2918</v>
      </c>
      <c r="K1056" s="549" t="s">
        <v>893</v>
      </c>
      <c r="L1056" s="527" t="s">
        <v>888</v>
      </c>
      <c r="M1056" s="655">
        <v>106318</v>
      </c>
      <c r="N1056" s="544">
        <v>44579</v>
      </c>
      <c r="O1056" s="544" t="s">
        <v>402</v>
      </c>
      <c r="P1056" s="268">
        <f t="shared" si="64"/>
        <v>2</v>
      </c>
      <c r="Q1056" s="268">
        <f t="shared" si="65"/>
        <v>1</v>
      </c>
      <c r="R1056" s="643" t="str">
        <f t="shared" si="66"/>
        <v>Gastos_custeados_por_captação</v>
      </c>
      <c r="S1056" s="605" t="s">
        <v>1411</v>
      </c>
      <c r="T1056" s="605">
        <v>2813</v>
      </c>
      <c r="U1056" s="623"/>
      <c r="V1056" s="623"/>
      <c r="W1056" s="623"/>
    </row>
    <row r="1057" spans="1:23" ht="24" x14ac:dyDescent="0.2">
      <c r="A1057" s="636">
        <f t="shared" si="67"/>
        <v>1054</v>
      </c>
      <c r="B1057" s="559">
        <v>44615</v>
      </c>
      <c r="C1057" s="565">
        <v>44593</v>
      </c>
      <c r="D1057" s="545" t="s">
        <v>182</v>
      </c>
      <c r="E1057" s="545" t="s">
        <v>6</v>
      </c>
      <c r="F1057" s="556">
        <v>4798.88</v>
      </c>
      <c r="G1057" s="573" t="s">
        <v>1607</v>
      </c>
      <c r="H1057" s="545" t="s">
        <v>310</v>
      </c>
      <c r="I1057" s="613" t="s">
        <v>1600</v>
      </c>
      <c r="J1057" s="549" t="s">
        <v>1601</v>
      </c>
      <c r="K1057" s="549" t="s">
        <v>893</v>
      </c>
      <c r="L1057" s="527" t="s">
        <v>888</v>
      </c>
      <c r="M1057" s="655">
        <v>834993</v>
      </c>
      <c r="N1057" s="544">
        <v>44621</v>
      </c>
      <c r="O1057" s="544" t="s">
        <v>400</v>
      </c>
      <c r="P1057" s="268">
        <f t="shared" si="64"/>
        <v>2</v>
      </c>
      <c r="Q1057" s="268">
        <f t="shared" si="65"/>
        <v>2</v>
      </c>
      <c r="R1057" s="643" t="str">
        <f t="shared" si="66"/>
        <v>Gastos_com_Pessoal</v>
      </c>
      <c r="S1057" s="605" t="s">
        <v>310</v>
      </c>
      <c r="T1057" s="605" t="s">
        <v>310</v>
      </c>
      <c r="U1057" s="623"/>
      <c r="V1057" s="623"/>
      <c r="W1057" s="623"/>
    </row>
    <row r="1058" spans="1:23" ht="24" x14ac:dyDescent="0.2">
      <c r="A1058" s="636">
        <f t="shared" si="67"/>
        <v>1055</v>
      </c>
      <c r="B1058" s="559">
        <v>44615</v>
      </c>
      <c r="C1058" s="565">
        <v>44593</v>
      </c>
      <c r="D1058" s="545" t="s">
        <v>182</v>
      </c>
      <c r="E1058" s="545" t="s">
        <v>6</v>
      </c>
      <c r="F1058" s="556">
        <v>22729.9</v>
      </c>
      <c r="G1058" s="573" t="s">
        <v>1608</v>
      </c>
      <c r="H1058" s="545" t="s">
        <v>310</v>
      </c>
      <c r="I1058" s="613" t="s">
        <v>1600</v>
      </c>
      <c r="J1058" s="549" t="s">
        <v>1601</v>
      </c>
      <c r="K1058" s="549" t="s">
        <v>893</v>
      </c>
      <c r="L1058" s="527" t="s">
        <v>888</v>
      </c>
      <c r="M1058" s="655">
        <v>829263</v>
      </c>
      <c r="N1058" s="544">
        <v>44621</v>
      </c>
      <c r="O1058" s="544" t="s">
        <v>400</v>
      </c>
      <c r="P1058" s="268">
        <f t="shared" si="64"/>
        <v>2</v>
      </c>
      <c r="Q1058" s="268">
        <f t="shared" si="65"/>
        <v>2</v>
      </c>
      <c r="R1058" s="643" t="str">
        <f t="shared" si="66"/>
        <v>Gastos_com_Pessoal</v>
      </c>
      <c r="S1058" s="605" t="s">
        <v>310</v>
      </c>
      <c r="T1058" s="605" t="s">
        <v>310</v>
      </c>
      <c r="U1058" s="623"/>
      <c r="V1058" s="623"/>
      <c r="W1058" s="623"/>
    </row>
    <row r="1059" spans="1:23" ht="36" x14ac:dyDescent="0.2">
      <c r="A1059" s="636">
        <f t="shared" si="67"/>
        <v>1056</v>
      </c>
      <c r="B1059" s="559">
        <v>44615</v>
      </c>
      <c r="C1059" s="555">
        <v>44593</v>
      </c>
      <c r="D1059" s="545" t="s">
        <v>271</v>
      </c>
      <c r="E1059" s="545" t="s">
        <v>71</v>
      </c>
      <c r="F1059" s="556">
        <v>10.45</v>
      </c>
      <c r="G1059" s="558" t="s">
        <v>2036</v>
      </c>
      <c r="H1059" s="545" t="s">
        <v>769</v>
      </c>
      <c r="I1059" s="526" t="s">
        <v>962</v>
      </c>
      <c r="J1059" s="549" t="s">
        <v>963</v>
      </c>
      <c r="K1059" s="549" t="s">
        <v>964</v>
      </c>
      <c r="L1059" s="527" t="s">
        <v>879</v>
      </c>
      <c r="M1059" s="655" t="s">
        <v>310</v>
      </c>
      <c r="N1059" s="544">
        <v>44615</v>
      </c>
      <c r="O1059" s="544" t="s">
        <v>400</v>
      </c>
      <c r="P1059" s="268">
        <f t="shared" si="64"/>
        <v>2</v>
      </c>
      <c r="Q1059" s="268">
        <f t="shared" si="65"/>
        <v>2</v>
      </c>
      <c r="R1059" s="643" t="str">
        <f t="shared" si="66"/>
        <v>Gastos_Gerais</v>
      </c>
      <c r="S1059" s="605" t="s">
        <v>310</v>
      </c>
      <c r="T1059" s="605" t="s">
        <v>310</v>
      </c>
      <c r="U1059" s="623"/>
      <c r="V1059" s="623"/>
      <c r="W1059" s="623"/>
    </row>
    <row r="1060" spans="1:23" ht="36" x14ac:dyDescent="0.2">
      <c r="A1060" s="636">
        <f t="shared" si="67"/>
        <v>1057</v>
      </c>
      <c r="B1060" s="559">
        <v>44615</v>
      </c>
      <c r="C1060" s="555">
        <v>44593</v>
      </c>
      <c r="D1060" s="545" t="s">
        <v>271</v>
      </c>
      <c r="E1060" s="545" t="s">
        <v>71</v>
      </c>
      <c r="F1060" s="556">
        <v>10.45</v>
      </c>
      <c r="G1060" s="558" t="s">
        <v>2039</v>
      </c>
      <c r="H1060" s="545" t="s">
        <v>770</v>
      </c>
      <c r="I1060" s="526" t="s">
        <v>962</v>
      </c>
      <c r="J1060" s="549" t="s">
        <v>963</v>
      </c>
      <c r="K1060" s="549" t="s">
        <v>964</v>
      </c>
      <c r="L1060" s="527" t="s">
        <v>879</v>
      </c>
      <c r="M1060" s="655" t="s">
        <v>310</v>
      </c>
      <c r="N1060" s="544">
        <v>44615</v>
      </c>
      <c r="O1060" s="544" t="s">
        <v>400</v>
      </c>
      <c r="P1060" s="268">
        <f t="shared" si="64"/>
        <v>2</v>
      </c>
      <c r="Q1060" s="268">
        <f t="shared" si="65"/>
        <v>2</v>
      </c>
      <c r="R1060" s="643" t="str">
        <f t="shared" si="66"/>
        <v>Gastos_Gerais</v>
      </c>
      <c r="S1060" s="605" t="s">
        <v>310</v>
      </c>
      <c r="T1060" s="605" t="s">
        <v>310</v>
      </c>
      <c r="U1060" s="623"/>
      <c r="V1060" s="623"/>
      <c r="W1060" s="623"/>
    </row>
    <row r="1061" spans="1:23" ht="36" x14ac:dyDescent="0.2">
      <c r="A1061" s="636">
        <f t="shared" si="67"/>
        <v>1058</v>
      </c>
      <c r="B1061" s="559">
        <v>44615</v>
      </c>
      <c r="C1061" s="555">
        <v>44593</v>
      </c>
      <c r="D1061" s="545" t="s">
        <v>271</v>
      </c>
      <c r="E1061" s="545" t="s">
        <v>71</v>
      </c>
      <c r="F1061" s="556">
        <v>10.45</v>
      </c>
      <c r="G1061" s="558" t="s">
        <v>2042</v>
      </c>
      <c r="H1061" s="545" t="s">
        <v>766</v>
      </c>
      <c r="I1061" s="526" t="s">
        <v>962</v>
      </c>
      <c r="J1061" s="549" t="s">
        <v>963</v>
      </c>
      <c r="K1061" s="549" t="s">
        <v>964</v>
      </c>
      <c r="L1061" s="527" t="s">
        <v>879</v>
      </c>
      <c r="M1061" s="655" t="s">
        <v>310</v>
      </c>
      <c r="N1061" s="544">
        <v>44615</v>
      </c>
      <c r="O1061" s="544" t="s">
        <v>400</v>
      </c>
      <c r="P1061" s="268">
        <f t="shared" si="64"/>
        <v>2</v>
      </c>
      <c r="Q1061" s="268">
        <f t="shared" si="65"/>
        <v>2</v>
      </c>
      <c r="R1061" s="643" t="str">
        <f t="shared" si="66"/>
        <v>Gastos_Gerais</v>
      </c>
      <c r="S1061" s="605" t="s">
        <v>310</v>
      </c>
      <c r="T1061" s="605" t="s">
        <v>310</v>
      </c>
      <c r="U1061" s="623"/>
      <c r="V1061" s="623"/>
      <c r="W1061" s="623"/>
    </row>
    <row r="1062" spans="1:23" ht="72" x14ac:dyDescent="0.2">
      <c r="A1062" s="636">
        <f t="shared" si="67"/>
        <v>1059</v>
      </c>
      <c r="B1062" s="559">
        <v>44615</v>
      </c>
      <c r="C1062" s="555">
        <v>44562</v>
      </c>
      <c r="D1062" s="545" t="s">
        <v>468</v>
      </c>
      <c r="E1062" s="545" t="s">
        <v>468</v>
      </c>
      <c r="F1062" s="597">
        <v>3.23</v>
      </c>
      <c r="G1062" s="527" t="s">
        <v>2941</v>
      </c>
      <c r="H1062" s="545" t="s">
        <v>468</v>
      </c>
      <c r="I1062" s="526" t="s">
        <v>962</v>
      </c>
      <c r="J1062" s="549" t="s">
        <v>963</v>
      </c>
      <c r="K1062" s="549" t="s">
        <v>964</v>
      </c>
      <c r="L1062" s="527" t="s">
        <v>879</v>
      </c>
      <c r="M1062" s="655" t="s">
        <v>310</v>
      </c>
      <c r="N1062" s="544">
        <v>44615</v>
      </c>
      <c r="O1062" s="544" t="s">
        <v>402</v>
      </c>
      <c r="P1062" s="268">
        <f t="shared" si="64"/>
        <v>2</v>
      </c>
      <c r="Q1062" s="268">
        <f t="shared" si="65"/>
        <v>1</v>
      </c>
      <c r="R1062" s="643" t="str">
        <f t="shared" si="66"/>
        <v>Gastos_custeados_por_captação</v>
      </c>
      <c r="S1062" s="605" t="s">
        <v>310</v>
      </c>
      <c r="T1062" s="605" t="s">
        <v>310</v>
      </c>
      <c r="U1062" s="623"/>
      <c r="V1062" s="623"/>
      <c r="W1062" s="623"/>
    </row>
    <row r="1063" spans="1:23" ht="72" x14ac:dyDescent="0.2">
      <c r="A1063" s="636">
        <f t="shared" si="67"/>
        <v>1060</v>
      </c>
      <c r="B1063" s="559">
        <v>44615</v>
      </c>
      <c r="C1063" s="555">
        <v>44562</v>
      </c>
      <c r="D1063" s="545" t="s">
        <v>468</v>
      </c>
      <c r="E1063" s="545" t="s">
        <v>468</v>
      </c>
      <c r="F1063" s="597">
        <v>850</v>
      </c>
      <c r="G1063" s="527" t="s">
        <v>2946</v>
      </c>
      <c r="H1063" s="545" t="s">
        <v>468</v>
      </c>
      <c r="I1063" s="664" t="s">
        <v>2947</v>
      </c>
      <c r="J1063" s="549">
        <v>2117025</v>
      </c>
      <c r="K1063" s="549" t="s">
        <v>2640</v>
      </c>
      <c r="L1063" s="527" t="s">
        <v>1413</v>
      </c>
      <c r="M1063" s="655" t="s">
        <v>310</v>
      </c>
      <c r="N1063" s="544">
        <v>44615</v>
      </c>
      <c r="O1063" s="544" t="s">
        <v>402</v>
      </c>
      <c r="P1063" s="268">
        <f t="shared" si="64"/>
        <v>2</v>
      </c>
      <c r="Q1063" s="268">
        <f t="shared" si="65"/>
        <v>1</v>
      </c>
      <c r="R1063" s="643" t="str">
        <f t="shared" si="66"/>
        <v>Gastos_custeados_por_captação</v>
      </c>
      <c r="S1063" s="605" t="s">
        <v>1079</v>
      </c>
      <c r="T1063" s="605">
        <v>2424</v>
      </c>
      <c r="U1063" s="623"/>
      <c r="V1063" s="623"/>
      <c r="W1063" s="623"/>
    </row>
    <row r="1064" spans="1:23" ht="72" x14ac:dyDescent="0.2">
      <c r="A1064" s="636">
        <f t="shared" si="67"/>
        <v>1061</v>
      </c>
      <c r="B1064" s="559">
        <v>44615</v>
      </c>
      <c r="C1064" s="555">
        <v>44562</v>
      </c>
      <c r="D1064" s="545" t="s">
        <v>468</v>
      </c>
      <c r="E1064" s="545" t="s">
        <v>468</v>
      </c>
      <c r="F1064" s="597">
        <v>550</v>
      </c>
      <c r="G1064" s="527" t="s">
        <v>2942</v>
      </c>
      <c r="H1064" s="545" t="s">
        <v>468</v>
      </c>
      <c r="I1064" s="526" t="s">
        <v>962</v>
      </c>
      <c r="J1064" s="549" t="s">
        <v>963</v>
      </c>
      <c r="K1064" s="549" t="s">
        <v>964</v>
      </c>
      <c r="L1064" s="527" t="s">
        <v>879</v>
      </c>
      <c r="M1064" s="655" t="s">
        <v>310</v>
      </c>
      <c r="N1064" s="544">
        <v>44615</v>
      </c>
      <c r="O1064" s="544" t="s">
        <v>402</v>
      </c>
      <c r="P1064" s="268">
        <f t="shared" si="64"/>
        <v>2</v>
      </c>
      <c r="Q1064" s="268">
        <f t="shared" si="65"/>
        <v>1</v>
      </c>
      <c r="R1064" s="643" t="str">
        <f t="shared" si="66"/>
        <v>Gastos_custeados_por_captação</v>
      </c>
      <c r="S1064" s="605" t="s">
        <v>310</v>
      </c>
      <c r="T1064" s="605" t="s">
        <v>310</v>
      </c>
      <c r="U1064" s="623"/>
      <c r="V1064" s="623"/>
      <c r="W1064" s="623"/>
    </row>
    <row r="1065" spans="1:23" ht="72" x14ac:dyDescent="0.2">
      <c r="A1065" s="636">
        <f t="shared" si="67"/>
        <v>1062</v>
      </c>
      <c r="B1065" s="559">
        <v>44615</v>
      </c>
      <c r="C1065" s="555">
        <v>44562</v>
      </c>
      <c r="D1065" s="545" t="s">
        <v>468</v>
      </c>
      <c r="E1065" s="545" t="s">
        <v>468</v>
      </c>
      <c r="F1065" s="597">
        <v>152.03</v>
      </c>
      <c r="G1065" s="527" t="s">
        <v>2943</v>
      </c>
      <c r="H1065" s="545" t="s">
        <v>468</v>
      </c>
      <c r="I1065" s="664" t="s">
        <v>1573</v>
      </c>
      <c r="J1065" s="549" t="s">
        <v>310</v>
      </c>
      <c r="K1065" s="549" t="s">
        <v>1320</v>
      </c>
      <c r="L1065" s="527" t="s">
        <v>1477</v>
      </c>
      <c r="M1065" s="655" t="s">
        <v>310</v>
      </c>
      <c r="N1065" s="544">
        <v>44615</v>
      </c>
      <c r="O1065" s="544" t="s">
        <v>402</v>
      </c>
      <c r="P1065" s="268">
        <f t="shared" si="64"/>
        <v>2</v>
      </c>
      <c r="Q1065" s="268">
        <f t="shared" si="65"/>
        <v>1</v>
      </c>
      <c r="R1065" s="643" t="str">
        <f t="shared" si="66"/>
        <v>Gastos_custeados_por_captação</v>
      </c>
      <c r="S1065" s="605" t="s">
        <v>310</v>
      </c>
      <c r="T1065" s="605" t="s">
        <v>310</v>
      </c>
      <c r="U1065" s="623"/>
      <c r="V1065" s="623"/>
      <c r="W1065" s="623"/>
    </row>
    <row r="1066" spans="1:23" ht="72" x14ac:dyDescent="0.2">
      <c r="A1066" s="636">
        <f t="shared" si="67"/>
        <v>1063</v>
      </c>
      <c r="B1066" s="559">
        <v>44615</v>
      </c>
      <c r="C1066" s="555">
        <v>44562</v>
      </c>
      <c r="D1066" s="545" t="s">
        <v>468</v>
      </c>
      <c r="E1066" s="545" t="s">
        <v>468</v>
      </c>
      <c r="F1066" s="597">
        <v>87.93</v>
      </c>
      <c r="G1066" s="527" t="s">
        <v>2944</v>
      </c>
      <c r="H1066" s="545" t="s">
        <v>468</v>
      </c>
      <c r="I1066" s="664" t="s">
        <v>1573</v>
      </c>
      <c r="J1066" s="549" t="s">
        <v>310</v>
      </c>
      <c r="K1066" s="549" t="s">
        <v>1320</v>
      </c>
      <c r="L1066" s="527" t="s">
        <v>1477</v>
      </c>
      <c r="M1066" s="655" t="s">
        <v>310</v>
      </c>
      <c r="N1066" s="544">
        <v>44615</v>
      </c>
      <c r="O1066" s="544" t="s">
        <v>402</v>
      </c>
      <c r="P1066" s="268">
        <f t="shared" si="64"/>
        <v>2</v>
      </c>
      <c r="Q1066" s="268">
        <f t="shared" si="65"/>
        <v>1</v>
      </c>
      <c r="R1066" s="643" t="str">
        <f t="shared" si="66"/>
        <v>Gastos_custeados_por_captação</v>
      </c>
      <c r="S1066" s="605" t="s">
        <v>310</v>
      </c>
      <c r="T1066" s="605" t="s">
        <v>310</v>
      </c>
      <c r="U1066" s="623"/>
      <c r="V1066" s="623"/>
      <c r="W1066" s="623"/>
    </row>
    <row r="1067" spans="1:23" ht="72" x14ac:dyDescent="0.2">
      <c r="A1067" s="636">
        <f t="shared" si="67"/>
        <v>1064</v>
      </c>
      <c r="B1067" s="559">
        <v>44615</v>
      </c>
      <c r="C1067" s="555">
        <v>44562</v>
      </c>
      <c r="D1067" s="545" t="s">
        <v>468</v>
      </c>
      <c r="E1067" s="545" t="s">
        <v>468</v>
      </c>
      <c r="F1067" s="597">
        <v>19.09</v>
      </c>
      <c r="G1067" s="527" t="s">
        <v>2945</v>
      </c>
      <c r="H1067" s="545" t="s">
        <v>468</v>
      </c>
      <c r="I1067" s="664" t="s">
        <v>1573</v>
      </c>
      <c r="J1067" s="549" t="s">
        <v>310</v>
      </c>
      <c r="K1067" s="549" t="s">
        <v>1320</v>
      </c>
      <c r="L1067" s="527" t="s">
        <v>1477</v>
      </c>
      <c r="M1067" s="655" t="s">
        <v>310</v>
      </c>
      <c r="N1067" s="544">
        <v>44615</v>
      </c>
      <c r="O1067" s="544" t="s">
        <v>402</v>
      </c>
      <c r="P1067" s="268">
        <f t="shared" si="64"/>
        <v>2</v>
      </c>
      <c r="Q1067" s="268">
        <f t="shared" si="65"/>
        <v>1</v>
      </c>
      <c r="R1067" s="643" t="str">
        <f t="shared" si="66"/>
        <v>Gastos_custeados_por_captação</v>
      </c>
      <c r="S1067" s="605" t="s">
        <v>310</v>
      </c>
      <c r="T1067" s="605" t="s">
        <v>310</v>
      </c>
      <c r="U1067" s="623"/>
      <c r="V1067" s="623"/>
      <c r="W1067" s="623"/>
    </row>
    <row r="1068" spans="1:23" ht="60" x14ac:dyDescent="0.2">
      <c r="A1068" s="636">
        <f t="shared" si="67"/>
        <v>1065</v>
      </c>
      <c r="B1068" s="559">
        <v>44615</v>
      </c>
      <c r="C1068" s="563">
        <v>44562</v>
      </c>
      <c r="D1068" s="545" t="s">
        <v>271</v>
      </c>
      <c r="E1068" s="545" t="s">
        <v>456</v>
      </c>
      <c r="F1068" s="556">
        <v>3176.87</v>
      </c>
      <c r="G1068" s="558" t="s">
        <v>737</v>
      </c>
      <c r="H1068" s="545" t="s">
        <v>770</v>
      </c>
      <c r="I1068" s="612" t="s">
        <v>2038</v>
      </c>
      <c r="J1068" s="545" t="s">
        <v>1242</v>
      </c>
      <c r="K1068" s="549" t="s">
        <v>911</v>
      </c>
      <c r="L1068" s="527" t="s">
        <v>888</v>
      </c>
      <c r="M1068" s="663" t="s">
        <v>2037</v>
      </c>
      <c r="N1068" s="544">
        <v>44614</v>
      </c>
      <c r="O1068" s="544" t="s">
        <v>400</v>
      </c>
      <c r="P1068" s="268">
        <f t="shared" si="64"/>
        <v>2</v>
      </c>
      <c r="Q1068" s="268">
        <f t="shared" si="65"/>
        <v>1</v>
      </c>
      <c r="R1068" s="643" t="str">
        <f t="shared" si="66"/>
        <v>Gastos_Gerais</v>
      </c>
      <c r="S1068" s="605" t="s">
        <v>1079</v>
      </c>
      <c r="T1068" s="605">
        <v>2767</v>
      </c>
      <c r="U1068" s="623"/>
      <c r="V1068" s="623"/>
      <c r="W1068" s="623"/>
    </row>
    <row r="1069" spans="1:23" ht="72" x14ac:dyDescent="0.2">
      <c r="A1069" s="636">
        <f t="shared" si="67"/>
        <v>1066</v>
      </c>
      <c r="B1069" s="559">
        <v>44615</v>
      </c>
      <c r="C1069" s="563">
        <v>44562</v>
      </c>
      <c r="D1069" s="545" t="s">
        <v>468</v>
      </c>
      <c r="E1069" s="545" t="s">
        <v>468</v>
      </c>
      <c r="F1069" s="597">
        <v>1998.6</v>
      </c>
      <c r="G1069" s="527" t="s">
        <v>758</v>
      </c>
      <c r="H1069" s="545" t="s">
        <v>468</v>
      </c>
      <c r="I1069" s="664" t="s">
        <v>3004</v>
      </c>
      <c r="J1069" s="549" t="s">
        <v>1261</v>
      </c>
      <c r="K1069" s="549" t="s">
        <v>911</v>
      </c>
      <c r="L1069" s="527" t="s">
        <v>920</v>
      </c>
      <c r="M1069" s="655">
        <v>1590</v>
      </c>
      <c r="N1069" s="544">
        <v>44614</v>
      </c>
      <c r="O1069" s="544" t="s">
        <v>404</v>
      </c>
      <c r="P1069" s="268">
        <f t="shared" si="64"/>
        <v>2</v>
      </c>
      <c r="Q1069" s="268">
        <f t="shared" si="65"/>
        <v>1</v>
      </c>
      <c r="R1069" s="643" t="str">
        <f t="shared" si="66"/>
        <v>Gastos_custeados_por_captação</v>
      </c>
      <c r="S1069" s="605" t="s">
        <v>1081</v>
      </c>
      <c r="T1069" s="605">
        <v>2820</v>
      </c>
      <c r="U1069" s="623"/>
      <c r="V1069" s="623"/>
      <c r="W1069" s="623"/>
    </row>
    <row r="1070" spans="1:23" ht="72" x14ac:dyDescent="0.2">
      <c r="A1070" s="636">
        <f t="shared" si="67"/>
        <v>1067</v>
      </c>
      <c r="B1070" s="559">
        <v>44615</v>
      </c>
      <c r="C1070" s="563">
        <v>44501</v>
      </c>
      <c r="D1070" s="545" t="s">
        <v>468</v>
      </c>
      <c r="E1070" s="545" t="s">
        <v>468</v>
      </c>
      <c r="F1070" s="597">
        <v>500</v>
      </c>
      <c r="G1070" s="527" t="s">
        <v>3211</v>
      </c>
      <c r="H1070" s="545" t="s">
        <v>468</v>
      </c>
      <c r="I1070" s="664" t="s">
        <v>3217</v>
      </c>
      <c r="J1070" s="549" t="s">
        <v>3216</v>
      </c>
      <c r="K1070" s="549" t="s">
        <v>911</v>
      </c>
      <c r="L1070" s="527" t="s">
        <v>888</v>
      </c>
      <c r="M1070" s="655">
        <v>730</v>
      </c>
      <c r="N1070" s="544">
        <v>44614</v>
      </c>
      <c r="O1070" s="544" t="s">
        <v>407</v>
      </c>
      <c r="P1070" s="268">
        <f t="shared" si="64"/>
        <v>2</v>
      </c>
      <c r="Q1070" s="268">
        <f t="shared" si="65"/>
        <v>-1</v>
      </c>
      <c r="R1070" s="643" t="str">
        <f t="shared" si="66"/>
        <v>Gastos_custeados_por_captação</v>
      </c>
      <c r="S1070" s="605" t="s">
        <v>1079</v>
      </c>
      <c r="T1070" s="605">
        <v>2113</v>
      </c>
      <c r="U1070" s="623"/>
      <c r="V1070" s="623"/>
      <c r="W1070" s="623"/>
    </row>
    <row r="1071" spans="1:23" ht="96" x14ac:dyDescent="0.2">
      <c r="A1071" s="636">
        <f t="shared" si="67"/>
        <v>1068</v>
      </c>
      <c r="B1071" s="559">
        <v>44615</v>
      </c>
      <c r="C1071" s="563">
        <v>44501</v>
      </c>
      <c r="D1071" s="545" t="s">
        <v>271</v>
      </c>
      <c r="E1071" s="545" t="s">
        <v>297</v>
      </c>
      <c r="F1071" s="556">
        <v>5000</v>
      </c>
      <c r="G1071" s="558" t="s">
        <v>603</v>
      </c>
      <c r="H1071" s="545" t="s">
        <v>769</v>
      </c>
      <c r="I1071" s="612" t="s">
        <v>976</v>
      </c>
      <c r="J1071" s="545" t="s">
        <v>1144</v>
      </c>
      <c r="K1071" s="549" t="s">
        <v>911</v>
      </c>
      <c r="L1071" s="527" t="s">
        <v>32</v>
      </c>
      <c r="M1071" s="663" t="s">
        <v>2035</v>
      </c>
      <c r="N1071" s="544">
        <v>44613</v>
      </c>
      <c r="O1071" s="544" t="s">
        <v>400</v>
      </c>
      <c r="P1071" s="268">
        <f t="shared" si="64"/>
        <v>2</v>
      </c>
      <c r="Q1071" s="268">
        <f t="shared" si="65"/>
        <v>-1</v>
      </c>
      <c r="R1071" s="643" t="str">
        <f t="shared" si="66"/>
        <v>Gastos_Gerais</v>
      </c>
      <c r="S1071" s="605" t="s">
        <v>1079</v>
      </c>
      <c r="T1071" s="605">
        <v>2453</v>
      </c>
      <c r="U1071" s="623"/>
      <c r="V1071" s="623"/>
      <c r="W1071" s="623"/>
    </row>
    <row r="1072" spans="1:23" ht="48" x14ac:dyDescent="0.2">
      <c r="A1072" s="636">
        <f t="shared" si="67"/>
        <v>1069</v>
      </c>
      <c r="B1072" s="559">
        <v>44615</v>
      </c>
      <c r="C1072" s="563">
        <v>44562</v>
      </c>
      <c r="D1072" s="545" t="s">
        <v>271</v>
      </c>
      <c r="E1072" s="545" t="s">
        <v>453</v>
      </c>
      <c r="F1072" s="556">
        <v>1478.4</v>
      </c>
      <c r="G1072" s="558" t="s">
        <v>731</v>
      </c>
      <c r="H1072" s="545" t="s">
        <v>766</v>
      </c>
      <c r="I1072" s="612" t="s">
        <v>2041</v>
      </c>
      <c r="J1072" s="545" t="s">
        <v>1237</v>
      </c>
      <c r="K1072" s="549" t="s">
        <v>911</v>
      </c>
      <c r="L1072" s="527" t="s">
        <v>920</v>
      </c>
      <c r="M1072" s="655">
        <v>1589</v>
      </c>
      <c r="N1072" s="544">
        <v>44613</v>
      </c>
      <c r="O1072" s="544" t="s">
        <v>400</v>
      </c>
      <c r="P1072" s="268">
        <f t="shared" si="64"/>
        <v>2</v>
      </c>
      <c r="Q1072" s="268">
        <f t="shared" si="65"/>
        <v>1</v>
      </c>
      <c r="R1072" s="643" t="str">
        <f t="shared" si="66"/>
        <v>Gastos_Gerais</v>
      </c>
      <c r="S1072" s="605" t="s">
        <v>1079</v>
      </c>
      <c r="T1072" s="605">
        <v>2735</v>
      </c>
      <c r="U1072" s="623"/>
      <c r="V1072" s="623"/>
      <c r="W1072" s="623"/>
    </row>
    <row r="1073" spans="1:23" ht="36" x14ac:dyDescent="0.2">
      <c r="A1073" s="636">
        <f t="shared" si="67"/>
        <v>1070</v>
      </c>
      <c r="B1073" s="559">
        <v>44616</v>
      </c>
      <c r="C1073" s="555">
        <v>44593</v>
      </c>
      <c r="D1073" s="545" t="s">
        <v>271</v>
      </c>
      <c r="E1073" s="545" t="s">
        <v>71</v>
      </c>
      <c r="F1073" s="556">
        <v>10.45</v>
      </c>
      <c r="G1073" s="558" t="s">
        <v>2068</v>
      </c>
      <c r="H1073" s="545" t="s">
        <v>766</v>
      </c>
      <c r="I1073" s="526" t="s">
        <v>962</v>
      </c>
      <c r="J1073" s="549" t="s">
        <v>963</v>
      </c>
      <c r="K1073" s="549" t="s">
        <v>964</v>
      </c>
      <c r="L1073" s="527" t="s">
        <v>879</v>
      </c>
      <c r="M1073" s="655" t="s">
        <v>310</v>
      </c>
      <c r="N1073" s="544">
        <v>44616</v>
      </c>
      <c r="O1073" s="544" t="s">
        <v>400</v>
      </c>
      <c r="P1073" s="268">
        <f t="shared" si="64"/>
        <v>2</v>
      </c>
      <c r="Q1073" s="268">
        <f t="shared" si="65"/>
        <v>2</v>
      </c>
      <c r="R1073" s="643" t="str">
        <f t="shared" si="66"/>
        <v>Gastos_Gerais</v>
      </c>
      <c r="S1073" s="605" t="s">
        <v>310</v>
      </c>
      <c r="T1073" s="605" t="s">
        <v>310</v>
      </c>
      <c r="U1073" s="623"/>
      <c r="V1073" s="623"/>
      <c r="W1073" s="623"/>
    </row>
    <row r="1074" spans="1:23" ht="36" x14ac:dyDescent="0.2">
      <c r="A1074" s="636">
        <f t="shared" si="67"/>
        <v>1071</v>
      </c>
      <c r="B1074" s="559">
        <v>44616</v>
      </c>
      <c r="C1074" s="555">
        <v>44593</v>
      </c>
      <c r="D1074" s="545" t="s">
        <v>271</v>
      </c>
      <c r="E1074" s="545" t="s">
        <v>71</v>
      </c>
      <c r="F1074" s="556">
        <v>10.45</v>
      </c>
      <c r="G1074" s="558" t="s">
        <v>2070</v>
      </c>
      <c r="H1074" s="545" t="s">
        <v>769</v>
      </c>
      <c r="I1074" s="526" t="s">
        <v>962</v>
      </c>
      <c r="J1074" s="549" t="s">
        <v>963</v>
      </c>
      <c r="K1074" s="549" t="s">
        <v>964</v>
      </c>
      <c r="L1074" s="527" t="s">
        <v>879</v>
      </c>
      <c r="M1074" s="655" t="s">
        <v>310</v>
      </c>
      <c r="N1074" s="544">
        <v>44616</v>
      </c>
      <c r="O1074" s="544" t="s">
        <v>400</v>
      </c>
      <c r="P1074" s="268">
        <f t="shared" si="64"/>
        <v>2</v>
      </c>
      <c r="Q1074" s="268">
        <f t="shared" si="65"/>
        <v>2</v>
      </c>
      <c r="R1074" s="643" t="str">
        <f t="shared" si="66"/>
        <v>Gastos_Gerais</v>
      </c>
      <c r="S1074" s="605" t="s">
        <v>310</v>
      </c>
      <c r="T1074" s="605" t="s">
        <v>310</v>
      </c>
      <c r="U1074" s="623"/>
      <c r="V1074" s="623"/>
      <c r="W1074" s="623"/>
    </row>
    <row r="1075" spans="1:23" ht="48" x14ac:dyDescent="0.2">
      <c r="A1075" s="636">
        <f t="shared" si="67"/>
        <v>1072</v>
      </c>
      <c r="B1075" s="559">
        <v>44616</v>
      </c>
      <c r="C1075" s="555">
        <v>44593</v>
      </c>
      <c r="D1075" s="545" t="s">
        <v>271</v>
      </c>
      <c r="E1075" s="545" t="s">
        <v>71</v>
      </c>
      <c r="F1075" s="556">
        <v>10.45</v>
      </c>
      <c r="G1075" s="558" t="s">
        <v>2072</v>
      </c>
      <c r="H1075" s="545" t="s">
        <v>773</v>
      </c>
      <c r="I1075" s="526" t="s">
        <v>962</v>
      </c>
      <c r="J1075" s="549" t="s">
        <v>963</v>
      </c>
      <c r="K1075" s="549" t="s">
        <v>964</v>
      </c>
      <c r="L1075" s="527" t="s">
        <v>879</v>
      </c>
      <c r="M1075" s="655" t="s">
        <v>310</v>
      </c>
      <c r="N1075" s="544">
        <v>44616</v>
      </c>
      <c r="O1075" s="544" t="s">
        <v>400</v>
      </c>
      <c r="P1075" s="268">
        <f t="shared" si="64"/>
        <v>2</v>
      </c>
      <c r="Q1075" s="268">
        <f t="shared" si="65"/>
        <v>2</v>
      </c>
      <c r="R1075" s="643" t="str">
        <f t="shared" si="66"/>
        <v>Gastos_Gerais</v>
      </c>
      <c r="S1075" s="605" t="s">
        <v>310</v>
      </c>
      <c r="T1075" s="605" t="s">
        <v>310</v>
      </c>
      <c r="U1075" s="623"/>
      <c r="V1075" s="623"/>
      <c r="W1075" s="623"/>
    </row>
    <row r="1076" spans="1:23" ht="72" x14ac:dyDescent="0.2">
      <c r="A1076" s="636">
        <f t="shared" si="67"/>
        <v>1073</v>
      </c>
      <c r="B1076" s="559">
        <v>44616</v>
      </c>
      <c r="C1076" s="563">
        <v>44562</v>
      </c>
      <c r="D1076" s="545" t="s">
        <v>468</v>
      </c>
      <c r="E1076" s="545" t="s">
        <v>468</v>
      </c>
      <c r="F1076" s="597">
        <v>1998.6</v>
      </c>
      <c r="G1076" s="558" t="s">
        <v>758</v>
      </c>
      <c r="H1076" s="545" t="s">
        <v>468</v>
      </c>
      <c r="I1076" s="526" t="s">
        <v>3005</v>
      </c>
      <c r="J1076" s="549" t="s">
        <v>1262</v>
      </c>
      <c r="K1076" s="549" t="s">
        <v>911</v>
      </c>
      <c r="L1076" s="527" t="s">
        <v>920</v>
      </c>
      <c r="M1076" s="655">
        <v>1593</v>
      </c>
      <c r="N1076" s="544">
        <v>44616</v>
      </c>
      <c r="O1076" s="544" t="s">
        <v>404</v>
      </c>
      <c r="P1076" s="268">
        <f t="shared" si="64"/>
        <v>2</v>
      </c>
      <c r="Q1076" s="268">
        <f t="shared" si="65"/>
        <v>1</v>
      </c>
      <c r="R1076" s="643" t="str">
        <f t="shared" si="66"/>
        <v>Gastos_custeados_por_captação</v>
      </c>
      <c r="S1076" s="605" t="s">
        <v>1081</v>
      </c>
      <c r="T1076" s="605">
        <v>2821</v>
      </c>
      <c r="U1076" s="623"/>
      <c r="V1076" s="623"/>
      <c r="W1076" s="623"/>
    </row>
    <row r="1077" spans="1:23" ht="72" x14ac:dyDescent="0.2">
      <c r="A1077" s="636">
        <f t="shared" si="67"/>
        <v>1074</v>
      </c>
      <c r="B1077" s="559">
        <v>44616</v>
      </c>
      <c r="C1077" s="563">
        <v>44562</v>
      </c>
      <c r="D1077" s="545" t="s">
        <v>468</v>
      </c>
      <c r="E1077" s="545" t="s">
        <v>468</v>
      </c>
      <c r="F1077" s="597">
        <v>1998.6</v>
      </c>
      <c r="G1077" s="558" t="s">
        <v>1360</v>
      </c>
      <c r="H1077" s="545" t="s">
        <v>468</v>
      </c>
      <c r="I1077" s="526" t="s">
        <v>3007</v>
      </c>
      <c r="J1077" s="549" t="s">
        <v>1362</v>
      </c>
      <c r="K1077" s="549" t="s">
        <v>911</v>
      </c>
      <c r="L1077" s="527" t="s">
        <v>920</v>
      </c>
      <c r="M1077" s="655">
        <v>1595</v>
      </c>
      <c r="N1077" s="544">
        <v>44616</v>
      </c>
      <c r="O1077" s="544" t="s">
        <v>404</v>
      </c>
      <c r="P1077" s="268">
        <f t="shared" si="64"/>
        <v>2</v>
      </c>
      <c r="Q1077" s="268">
        <f t="shared" si="65"/>
        <v>1</v>
      </c>
      <c r="R1077" s="643" t="str">
        <f t="shared" si="66"/>
        <v>Gastos_custeados_por_captação</v>
      </c>
      <c r="S1077" s="605" t="s">
        <v>1081</v>
      </c>
      <c r="T1077" s="605">
        <v>2827</v>
      </c>
      <c r="U1077" s="623"/>
      <c r="V1077" s="623"/>
      <c r="W1077" s="623"/>
    </row>
    <row r="1078" spans="1:23" ht="72" x14ac:dyDescent="0.2">
      <c r="A1078" s="636">
        <f t="shared" si="67"/>
        <v>1075</v>
      </c>
      <c r="B1078" s="559">
        <v>44616</v>
      </c>
      <c r="C1078" s="563">
        <v>44531</v>
      </c>
      <c r="D1078" s="545" t="s">
        <v>468</v>
      </c>
      <c r="E1078" s="545" t="s">
        <v>468</v>
      </c>
      <c r="F1078" s="597">
        <v>420</v>
      </c>
      <c r="G1078" s="527" t="s">
        <v>3215</v>
      </c>
      <c r="H1078" s="545" t="s">
        <v>468</v>
      </c>
      <c r="I1078" s="598" t="s">
        <v>3223</v>
      </c>
      <c r="J1078" s="606" t="s">
        <v>3218</v>
      </c>
      <c r="K1078" s="549" t="s">
        <v>911</v>
      </c>
      <c r="L1078" s="527" t="s">
        <v>920</v>
      </c>
      <c r="M1078" s="602">
        <v>1592</v>
      </c>
      <c r="N1078" s="607">
        <v>44616</v>
      </c>
      <c r="O1078" s="544" t="s">
        <v>407</v>
      </c>
      <c r="P1078" s="268">
        <f t="shared" si="64"/>
        <v>2</v>
      </c>
      <c r="Q1078" s="268">
        <f t="shared" si="65"/>
        <v>0</v>
      </c>
      <c r="R1078" s="643" t="str">
        <f t="shared" si="66"/>
        <v>Gastos_custeados_por_captação</v>
      </c>
      <c r="S1078" s="605" t="s">
        <v>1079</v>
      </c>
      <c r="T1078" s="605">
        <v>2154</v>
      </c>
      <c r="U1078" s="623"/>
      <c r="V1078" s="623"/>
      <c r="W1078" s="623"/>
    </row>
    <row r="1079" spans="1:23" ht="72" x14ac:dyDescent="0.2">
      <c r="A1079" s="636">
        <f t="shared" si="67"/>
        <v>1076</v>
      </c>
      <c r="B1079" s="559">
        <v>44616</v>
      </c>
      <c r="C1079" s="563">
        <v>44531</v>
      </c>
      <c r="D1079" s="545" t="s">
        <v>468</v>
      </c>
      <c r="E1079" s="545" t="s">
        <v>468</v>
      </c>
      <c r="F1079" s="597">
        <v>500</v>
      </c>
      <c r="G1079" s="527" t="s">
        <v>3212</v>
      </c>
      <c r="H1079" s="545" t="s">
        <v>468</v>
      </c>
      <c r="I1079" s="598" t="s">
        <v>3225</v>
      </c>
      <c r="J1079" s="606" t="s">
        <v>3220</v>
      </c>
      <c r="K1079" s="549" t="s">
        <v>911</v>
      </c>
      <c r="L1079" s="527" t="s">
        <v>888</v>
      </c>
      <c r="M1079" s="602">
        <v>785</v>
      </c>
      <c r="N1079" s="607">
        <v>44616</v>
      </c>
      <c r="O1079" s="544" t="s">
        <v>407</v>
      </c>
      <c r="P1079" s="268">
        <f t="shared" si="64"/>
        <v>2</v>
      </c>
      <c r="Q1079" s="268">
        <f t="shared" si="65"/>
        <v>0</v>
      </c>
      <c r="R1079" s="643" t="str">
        <f t="shared" si="66"/>
        <v>Gastos_custeados_por_captação</v>
      </c>
      <c r="S1079" s="605" t="s">
        <v>1079</v>
      </c>
      <c r="T1079" s="605">
        <v>2151</v>
      </c>
      <c r="U1079" s="623"/>
      <c r="V1079" s="623"/>
      <c r="W1079" s="623"/>
    </row>
    <row r="1080" spans="1:23" ht="72" x14ac:dyDescent="0.2">
      <c r="A1080" s="636">
        <f t="shared" si="67"/>
        <v>1077</v>
      </c>
      <c r="B1080" s="559">
        <v>44616</v>
      </c>
      <c r="C1080" s="563">
        <v>44531</v>
      </c>
      <c r="D1080" s="545" t="s">
        <v>468</v>
      </c>
      <c r="E1080" s="545" t="s">
        <v>468</v>
      </c>
      <c r="F1080" s="597">
        <v>9648</v>
      </c>
      <c r="G1080" s="527" t="s">
        <v>3230</v>
      </c>
      <c r="H1080" s="545" t="s">
        <v>468</v>
      </c>
      <c r="I1080" s="598" t="s">
        <v>3058</v>
      </c>
      <c r="J1080" s="606" t="s">
        <v>1196</v>
      </c>
      <c r="K1080" s="549" t="s">
        <v>911</v>
      </c>
      <c r="L1080" s="527" t="s">
        <v>888</v>
      </c>
      <c r="M1080" s="602">
        <v>202210</v>
      </c>
      <c r="N1080" s="607">
        <v>44616</v>
      </c>
      <c r="O1080" s="544" t="s">
        <v>407</v>
      </c>
      <c r="P1080" s="268">
        <f t="shared" si="64"/>
        <v>2</v>
      </c>
      <c r="Q1080" s="268">
        <f t="shared" si="65"/>
        <v>0</v>
      </c>
      <c r="R1080" s="643" t="str">
        <f t="shared" si="66"/>
        <v>Gastos_custeados_por_captação</v>
      </c>
      <c r="S1080" s="605" t="s">
        <v>1081</v>
      </c>
      <c r="T1080" s="605">
        <v>2894</v>
      </c>
      <c r="U1080" s="623"/>
      <c r="V1080" s="623"/>
      <c r="W1080" s="623"/>
    </row>
    <row r="1081" spans="1:23" ht="36" x14ac:dyDescent="0.2">
      <c r="A1081" s="636">
        <f t="shared" si="67"/>
        <v>1078</v>
      </c>
      <c r="B1081" s="559">
        <v>44616</v>
      </c>
      <c r="C1081" s="563">
        <v>44593</v>
      </c>
      <c r="D1081" s="545" t="s">
        <v>271</v>
      </c>
      <c r="E1081" s="545" t="s">
        <v>442</v>
      </c>
      <c r="F1081" s="556">
        <v>1150</v>
      </c>
      <c r="G1081" s="558" t="s">
        <v>1871</v>
      </c>
      <c r="H1081" s="545" t="s">
        <v>769</v>
      </c>
      <c r="I1081" s="612" t="s">
        <v>2071</v>
      </c>
      <c r="J1081" s="545" t="s">
        <v>1870</v>
      </c>
      <c r="K1081" s="549" t="s">
        <v>911</v>
      </c>
      <c r="L1081" s="527" t="s">
        <v>888</v>
      </c>
      <c r="M1081" s="663" t="s">
        <v>929</v>
      </c>
      <c r="N1081" s="544">
        <v>44615</v>
      </c>
      <c r="O1081" s="544" t="s">
        <v>400</v>
      </c>
      <c r="P1081" s="268">
        <f t="shared" si="64"/>
        <v>2</v>
      </c>
      <c r="Q1081" s="268">
        <f t="shared" si="65"/>
        <v>2</v>
      </c>
      <c r="R1081" s="643" t="str">
        <f t="shared" si="66"/>
        <v>Gastos_Gerais</v>
      </c>
      <c r="S1081" s="605" t="s">
        <v>1079</v>
      </c>
      <c r="T1081" s="605">
        <v>2886</v>
      </c>
      <c r="U1081" s="623"/>
      <c r="V1081" s="623"/>
      <c r="W1081" s="623"/>
    </row>
    <row r="1082" spans="1:23" ht="72" x14ac:dyDescent="0.2">
      <c r="A1082" s="636">
        <f t="shared" si="67"/>
        <v>1079</v>
      </c>
      <c r="B1082" s="559">
        <v>44616</v>
      </c>
      <c r="C1082" s="563">
        <v>44501</v>
      </c>
      <c r="D1082" s="545" t="s">
        <v>271</v>
      </c>
      <c r="E1082" s="545" t="s">
        <v>456</v>
      </c>
      <c r="F1082" s="556">
        <v>2500</v>
      </c>
      <c r="G1082" s="558" t="s">
        <v>612</v>
      </c>
      <c r="H1082" s="545" t="s">
        <v>773</v>
      </c>
      <c r="I1082" s="612" t="s">
        <v>1330</v>
      </c>
      <c r="J1082" s="545" t="s">
        <v>1124</v>
      </c>
      <c r="K1082" s="549" t="s">
        <v>911</v>
      </c>
      <c r="L1082" s="527" t="s">
        <v>888</v>
      </c>
      <c r="M1082" s="663" t="s">
        <v>1731</v>
      </c>
      <c r="N1082" s="544">
        <v>44615</v>
      </c>
      <c r="O1082" s="544" t="s">
        <v>400</v>
      </c>
      <c r="P1082" s="268">
        <f t="shared" si="64"/>
        <v>2</v>
      </c>
      <c r="Q1082" s="268">
        <f t="shared" si="65"/>
        <v>-1</v>
      </c>
      <c r="R1082" s="643" t="str">
        <f t="shared" si="66"/>
        <v>Gastos_Gerais</v>
      </c>
      <c r="S1082" s="605" t="s">
        <v>1079</v>
      </c>
      <c r="T1082" s="605">
        <v>2486</v>
      </c>
      <c r="U1082" s="623"/>
      <c r="V1082" s="623"/>
      <c r="W1082" s="623"/>
    </row>
    <row r="1083" spans="1:23" ht="48" x14ac:dyDescent="0.2">
      <c r="A1083" s="636">
        <f t="shared" si="67"/>
        <v>1080</v>
      </c>
      <c r="B1083" s="559">
        <v>44616</v>
      </c>
      <c r="C1083" s="555">
        <v>44593</v>
      </c>
      <c r="D1083" s="545" t="s">
        <v>468</v>
      </c>
      <c r="E1083" s="545" t="s">
        <v>468</v>
      </c>
      <c r="F1083" s="556">
        <v>212.9</v>
      </c>
      <c r="G1083" s="558" t="s">
        <v>2618</v>
      </c>
      <c r="H1083" s="545" t="s">
        <v>468</v>
      </c>
      <c r="I1083" s="526" t="s">
        <v>2619</v>
      </c>
      <c r="J1083" s="549" t="s">
        <v>2034</v>
      </c>
      <c r="K1083" s="549" t="s">
        <v>911</v>
      </c>
      <c r="L1083" s="527" t="s">
        <v>32</v>
      </c>
      <c r="M1083" s="655">
        <v>2433</v>
      </c>
      <c r="N1083" s="544">
        <v>44615</v>
      </c>
      <c r="O1083" s="544" t="s">
        <v>403</v>
      </c>
      <c r="P1083" s="268">
        <f t="shared" si="64"/>
        <v>2</v>
      </c>
      <c r="Q1083" s="268">
        <f t="shared" si="65"/>
        <v>2</v>
      </c>
      <c r="R1083" s="643" t="str">
        <f t="shared" si="66"/>
        <v>Gastos_custeados_por_captação</v>
      </c>
      <c r="S1083" s="605" t="s">
        <v>1411</v>
      </c>
      <c r="T1083" s="605">
        <v>2949</v>
      </c>
      <c r="U1083" s="623"/>
      <c r="V1083" s="623"/>
      <c r="W1083" s="623"/>
    </row>
    <row r="1084" spans="1:23" ht="72" x14ac:dyDescent="0.2">
      <c r="A1084" s="636">
        <f t="shared" si="67"/>
        <v>1081</v>
      </c>
      <c r="B1084" s="559">
        <v>44616</v>
      </c>
      <c r="C1084" s="563">
        <v>44409</v>
      </c>
      <c r="D1084" s="545" t="s">
        <v>468</v>
      </c>
      <c r="E1084" s="545" t="s">
        <v>468</v>
      </c>
      <c r="F1084" s="597">
        <v>840</v>
      </c>
      <c r="G1084" s="527" t="s">
        <v>3228</v>
      </c>
      <c r="H1084" s="545" t="s">
        <v>468</v>
      </c>
      <c r="I1084" s="598" t="s">
        <v>3227</v>
      </c>
      <c r="J1084" s="606" t="s">
        <v>3222</v>
      </c>
      <c r="K1084" s="549" t="s">
        <v>911</v>
      </c>
      <c r="L1084" s="527" t="s">
        <v>920</v>
      </c>
      <c r="M1084" s="602">
        <v>1591</v>
      </c>
      <c r="N1084" s="607">
        <v>44615</v>
      </c>
      <c r="O1084" s="544" t="s">
        <v>407</v>
      </c>
      <c r="P1084" s="268">
        <f t="shared" si="64"/>
        <v>2</v>
      </c>
      <c r="Q1084" s="268">
        <f t="shared" si="65"/>
        <v>-4</v>
      </c>
      <c r="R1084" s="643" t="str">
        <f t="shared" si="66"/>
        <v>Gastos_custeados_por_captação</v>
      </c>
      <c r="S1084" s="605" t="s">
        <v>1079</v>
      </c>
      <c r="T1084" s="605">
        <v>2197</v>
      </c>
      <c r="U1084" s="623"/>
      <c r="V1084" s="623"/>
      <c r="W1084" s="623"/>
    </row>
    <row r="1085" spans="1:23" ht="72" x14ac:dyDescent="0.2">
      <c r="A1085" s="636">
        <f t="shared" si="67"/>
        <v>1082</v>
      </c>
      <c r="B1085" s="559">
        <v>44616</v>
      </c>
      <c r="C1085" s="563">
        <v>44409</v>
      </c>
      <c r="D1085" s="545" t="s">
        <v>468</v>
      </c>
      <c r="E1085" s="545" t="s">
        <v>468</v>
      </c>
      <c r="F1085" s="597">
        <v>6000</v>
      </c>
      <c r="G1085" s="527" t="s">
        <v>3229</v>
      </c>
      <c r="H1085" s="545" t="s">
        <v>468</v>
      </c>
      <c r="I1085" s="598" t="s">
        <v>3226</v>
      </c>
      <c r="J1085" s="606" t="s">
        <v>3221</v>
      </c>
      <c r="K1085" s="549" t="s">
        <v>911</v>
      </c>
      <c r="L1085" s="527" t="s">
        <v>888</v>
      </c>
      <c r="M1085" s="602">
        <v>236</v>
      </c>
      <c r="N1085" s="607">
        <v>44614</v>
      </c>
      <c r="O1085" s="544" t="s">
        <v>407</v>
      </c>
      <c r="P1085" s="268">
        <f t="shared" ref="P1085:P1110" si="68">IF(B1085=0,0,IF(YEAR(B1085)=$Q$1,MONTH(B1085)-$P$1+1,(YEAR(B1085)-$Q$1)*12-$P$1+1+MONTH(B1085)))</f>
        <v>2</v>
      </c>
      <c r="Q1085" s="268">
        <f t="shared" ref="Q1085:Q1110" si="69">IF(C1085=0,0,IF(YEAR(C1085)=$Q$1,MONTH(C1085)-$P$1+1,(YEAR(C1085)-$Q$1)*12-$P$1+1+MONTH(C1085)))</f>
        <v>-4</v>
      </c>
      <c r="R1085" s="643" t="str">
        <f t="shared" ref="R1085:R1110" si="70">SUBSTITUTE(D1085," ","_")</f>
        <v>Gastos_custeados_por_captação</v>
      </c>
      <c r="S1085" s="605" t="s">
        <v>1079</v>
      </c>
      <c r="T1085" s="605">
        <v>1846</v>
      </c>
      <c r="U1085" s="623"/>
      <c r="V1085" s="623"/>
      <c r="W1085" s="623"/>
    </row>
    <row r="1086" spans="1:23" ht="72" x14ac:dyDescent="0.2">
      <c r="A1086" s="636">
        <f t="shared" ref="A1086:A1148" si="71">IF(B1086="","",ROW()-ROW($A$3))</f>
        <v>1083</v>
      </c>
      <c r="B1086" s="559">
        <v>44616</v>
      </c>
      <c r="C1086" s="563">
        <v>44531</v>
      </c>
      <c r="D1086" s="545" t="s">
        <v>468</v>
      </c>
      <c r="E1086" s="545" t="s">
        <v>468</v>
      </c>
      <c r="F1086" s="597">
        <v>982.8</v>
      </c>
      <c r="G1086" s="527" t="s">
        <v>3228</v>
      </c>
      <c r="H1086" s="545" t="s">
        <v>468</v>
      </c>
      <c r="I1086" s="598" t="s">
        <v>3224</v>
      </c>
      <c r="J1086" s="606" t="s">
        <v>3219</v>
      </c>
      <c r="K1086" s="549" t="s">
        <v>911</v>
      </c>
      <c r="L1086" s="527" t="s">
        <v>920</v>
      </c>
      <c r="M1086" s="602">
        <v>1585</v>
      </c>
      <c r="N1086" s="607">
        <v>44613</v>
      </c>
      <c r="O1086" s="544" t="s">
        <v>407</v>
      </c>
      <c r="P1086" s="268">
        <f t="shared" si="68"/>
        <v>2</v>
      </c>
      <c r="Q1086" s="268">
        <f t="shared" si="69"/>
        <v>0</v>
      </c>
      <c r="R1086" s="643" t="str">
        <f t="shared" si="70"/>
        <v>Gastos_custeados_por_captação</v>
      </c>
      <c r="S1086" s="605" t="s">
        <v>1079</v>
      </c>
      <c r="T1086" s="605">
        <v>2851</v>
      </c>
      <c r="U1086" s="623"/>
      <c r="V1086" s="623"/>
      <c r="W1086" s="623"/>
    </row>
    <row r="1087" spans="1:23" ht="60" x14ac:dyDescent="0.2">
      <c r="A1087" s="636">
        <f t="shared" si="71"/>
        <v>1084</v>
      </c>
      <c r="B1087" s="559">
        <v>44616</v>
      </c>
      <c r="C1087" s="555">
        <v>44593</v>
      </c>
      <c r="D1087" s="545" t="s">
        <v>468</v>
      </c>
      <c r="E1087" s="545" t="s">
        <v>468</v>
      </c>
      <c r="F1087" s="556">
        <v>273.60000000000002</v>
      </c>
      <c r="G1087" s="558" t="s">
        <v>2616</v>
      </c>
      <c r="H1087" s="545" t="s">
        <v>468</v>
      </c>
      <c r="I1087" s="526" t="s">
        <v>2615</v>
      </c>
      <c r="J1087" s="549" t="s">
        <v>2617</v>
      </c>
      <c r="K1087" s="549" t="s">
        <v>911</v>
      </c>
      <c r="L1087" s="527" t="s">
        <v>888</v>
      </c>
      <c r="M1087" s="655">
        <v>11563</v>
      </c>
      <c r="N1087" s="544">
        <v>44611</v>
      </c>
      <c r="O1087" s="544" t="s">
        <v>403</v>
      </c>
      <c r="P1087" s="268">
        <f t="shared" si="68"/>
        <v>2</v>
      </c>
      <c r="Q1087" s="268">
        <f t="shared" si="69"/>
        <v>2</v>
      </c>
      <c r="R1087" s="643" t="str">
        <f t="shared" si="70"/>
        <v>Gastos_custeados_por_captação</v>
      </c>
      <c r="S1087" s="605" t="s">
        <v>1411</v>
      </c>
      <c r="T1087" s="605">
        <v>2898</v>
      </c>
      <c r="U1087" s="623"/>
      <c r="V1087" s="623"/>
      <c r="W1087" s="623"/>
    </row>
    <row r="1088" spans="1:23" ht="84" x14ac:dyDescent="0.2">
      <c r="A1088" s="636">
        <f t="shared" si="71"/>
        <v>1085</v>
      </c>
      <c r="B1088" s="559">
        <v>44616</v>
      </c>
      <c r="C1088" s="563">
        <v>44562</v>
      </c>
      <c r="D1088" s="545" t="s">
        <v>271</v>
      </c>
      <c r="E1088" s="545" t="s">
        <v>91</v>
      </c>
      <c r="F1088" s="556">
        <v>1400</v>
      </c>
      <c r="G1088" s="558" t="s">
        <v>689</v>
      </c>
      <c r="H1088" s="545" t="s">
        <v>766</v>
      </c>
      <c r="I1088" s="612" t="s">
        <v>2069</v>
      </c>
      <c r="J1088" s="545" t="s">
        <v>1184</v>
      </c>
      <c r="K1088" s="549" t="s">
        <v>911</v>
      </c>
      <c r="L1088" s="527" t="s">
        <v>888</v>
      </c>
      <c r="M1088" s="655">
        <v>335</v>
      </c>
      <c r="N1088" s="544">
        <v>44609</v>
      </c>
      <c r="O1088" s="544" t="s">
        <v>400</v>
      </c>
      <c r="P1088" s="268">
        <f t="shared" si="68"/>
        <v>2</v>
      </c>
      <c r="Q1088" s="268">
        <f t="shared" si="69"/>
        <v>1</v>
      </c>
      <c r="R1088" s="643" t="str">
        <f t="shared" si="70"/>
        <v>Gastos_Gerais</v>
      </c>
      <c r="S1088" s="605" t="s">
        <v>1079</v>
      </c>
      <c r="T1088" s="605">
        <v>2751</v>
      </c>
      <c r="U1088" s="623"/>
      <c r="V1088" s="623"/>
      <c r="W1088" s="623"/>
    </row>
    <row r="1089" spans="1:23" ht="24" x14ac:dyDescent="0.2">
      <c r="A1089" s="636">
        <f t="shared" si="71"/>
        <v>1086</v>
      </c>
      <c r="B1089" s="603">
        <v>44617</v>
      </c>
      <c r="C1089" s="604">
        <v>44593</v>
      </c>
      <c r="D1089" s="545" t="s">
        <v>271</v>
      </c>
      <c r="E1089" s="545" t="s">
        <v>297</v>
      </c>
      <c r="F1089" s="567">
        <v>342</v>
      </c>
      <c r="G1089" s="569" t="s">
        <v>1598</v>
      </c>
      <c r="H1089" s="566" t="s">
        <v>309</v>
      </c>
      <c r="I1089" s="613" t="s">
        <v>1599</v>
      </c>
      <c r="J1089" s="566" t="s">
        <v>1596</v>
      </c>
      <c r="K1089" s="549" t="s">
        <v>893</v>
      </c>
      <c r="L1089" s="566" t="s">
        <v>888</v>
      </c>
      <c r="M1089" s="545">
        <v>5773084</v>
      </c>
      <c r="N1089" s="544">
        <v>44620</v>
      </c>
      <c r="O1089" s="544" t="s">
        <v>400</v>
      </c>
      <c r="P1089" s="268">
        <f t="shared" si="68"/>
        <v>2</v>
      </c>
      <c r="Q1089" s="268">
        <f t="shared" si="69"/>
        <v>2</v>
      </c>
      <c r="R1089" s="643" t="str">
        <f t="shared" si="70"/>
        <v>Gastos_Gerais</v>
      </c>
      <c r="S1089" s="605" t="s">
        <v>1081</v>
      </c>
      <c r="T1089" s="605">
        <v>1551</v>
      </c>
      <c r="U1089" s="623"/>
      <c r="V1089" s="623"/>
      <c r="W1089" s="623"/>
    </row>
    <row r="1090" spans="1:23" ht="24" x14ac:dyDescent="0.2">
      <c r="A1090" s="636">
        <f t="shared" si="71"/>
        <v>1087</v>
      </c>
      <c r="B1090" s="559">
        <v>44617</v>
      </c>
      <c r="C1090" s="555">
        <v>44562</v>
      </c>
      <c r="D1090" s="545" t="s">
        <v>182</v>
      </c>
      <c r="E1090" s="545" t="s">
        <v>267</v>
      </c>
      <c r="F1090" s="567">
        <v>2038.16</v>
      </c>
      <c r="G1090" s="569" t="s">
        <v>2100</v>
      </c>
      <c r="H1090" s="566" t="s">
        <v>310</v>
      </c>
      <c r="I1090" s="526" t="s">
        <v>1573</v>
      </c>
      <c r="J1090" s="566" t="s">
        <v>310</v>
      </c>
      <c r="K1090" s="566" t="s">
        <v>1320</v>
      </c>
      <c r="L1090" s="566" t="s">
        <v>1477</v>
      </c>
      <c r="M1090" s="545" t="s">
        <v>310</v>
      </c>
      <c r="N1090" s="544">
        <v>44617</v>
      </c>
      <c r="O1090" s="544" t="s">
        <v>400</v>
      </c>
      <c r="P1090" s="268">
        <f t="shared" si="68"/>
        <v>2</v>
      </c>
      <c r="Q1090" s="268">
        <f t="shared" si="69"/>
        <v>1</v>
      </c>
      <c r="R1090" s="643" t="str">
        <f t="shared" si="70"/>
        <v>Gastos_com_Pessoal</v>
      </c>
      <c r="S1090" s="605" t="s">
        <v>310</v>
      </c>
      <c r="T1090" s="605" t="s">
        <v>310</v>
      </c>
      <c r="U1090" s="623"/>
      <c r="V1090" s="623"/>
      <c r="W1090" s="623"/>
    </row>
    <row r="1091" spans="1:23" ht="24" x14ac:dyDescent="0.2">
      <c r="A1091" s="636">
        <f t="shared" si="71"/>
        <v>1088</v>
      </c>
      <c r="B1091" s="603">
        <v>44617</v>
      </c>
      <c r="C1091" s="604">
        <v>44562</v>
      </c>
      <c r="D1091" s="545" t="s">
        <v>271</v>
      </c>
      <c r="E1091" s="545" t="s">
        <v>67</v>
      </c>
      <c r="F1091" s="567">
        <v>278.33</v>
      </c>
      <c r="G1091" s="569" t="s">
        <v>2101</v>
      </c>
      <c r="H1091" s="566" t="s">
        <v>310</v>
      </c>
      <c r="I1091" s="526" t="s">
        <v>1573</v>
      </c>
      <c r="J1091" s="566" t="s">
        <v>310</v>
      </c>
      <c r="K1091" s="566" t="s">
        <v>1320</v>
      </c>
      <c r="L1091" s="566" t="s">
        <v>1477</v>
      </c>
      <c r="M1091" s="545" t="s">
        <v>310</v>
      </c>
      <c r="N1091" s="544">
        <v>44617</v>
      </c>
      <c r="O1091" s="544" t="s">
        <v>400</v>
      </c>
      <c r="P1091" s="268">
        <f t="shared" si="68"/>
        <v>2</v>
      </c>
      <c r="Q1091" s="268">
        <f t="shared" si="69"/>
        <v>1</v>
      </c>
      <c r="R1091" s="643" t="str">
        <f t="shared" si="70"/>
        <v>Gastos_Gerais</v>
      </c>
      <c r="S1091" s="605" t="s">
        <v>310</v>
      </c>
      <c r="T1091" s="605" t="s">
        <v>310</v>
      </c>
      <c r="U1091" s="623"/>
      <c r="V1091" s="623"/>
      <c r="W1091" s="623"/>
    </row>
    <row r="1092" spans="1:23" ht="36" x14ac:dyDescent="0.2">
      <c r="A1092" s="636">
        <f t="shared" si="71"/>
        <v>1089</v>
      </c>
      <c r="B1092" s="559">
        <v>44617</v>
      </c>
      <c r="C1092" s="555">
        <v>44593</v>
      </c>
      <c r="D1092" s="545" t="s">
        <v>271</v>
      </c>
      <c r="E1092" s="545" t="s">
        <v>71</v>
      </c>
      <c r="F1092" s="556">
        <v>10.45</v>
      </c>
      <c r="G1092" s="558" t="s">
        <v>2103</v>
      </c>
      <c r="H1092" s="545" t="s">
        <v>769</v>
      </c>
      <c r="I1092" s="526" t="s">
        <v>962</v>
      </c>
      <c r="J1092" s="549" t="s">
        <v>963</v>
      </c>
      <c r="K1092" s="549" t="s">
        <v>964</v>
      </c>
      <c r="L1092" s="527" t="s">
        <v>879</v>
      </c>
      <c r="M1092" s="655" t="s">
        <v>310</v>
      </c>
      <c r="N1092" s="544">
        <v>44617</v>
      </c>
      <c r="O1092" s="544" t="s">
        <v>400</v>
      </c>
      <c r="P1092" s="268">
        <f t="shared" si="68"/>
        <v>2</v>
      </c>
      <c r="Q1092" s="268">
        <f t="shared" si="69"/>
        <v>2</v>
      </c>
      <c r="R1092" s="643" t="str">
        <f t="shared" si="70"/>
        <v>Gastos_Gerais</v>
      </c>
      <c r="S1092" s="605" t="s">
        <v>310</v>
      </c>
      <c r="T1092" s="605" t="s">
        <v>310</v>
      </c>
      <c r="U1092" s="623"/>
      <c r="V1092" s="623"/>
      <c r="W1092" s="623"/>
    </row>
    <row r="1093" spans="1:23" ht="48" x14ac:dyDescent="0.2">
      <c r="A1093" s="636">
        <f t="shared" si="71"/>
        <v>1090</v>
      </c>
      <c r="B1093" s="559">
        <v>44617</v>
      </c>
      <c r="C1093" s="555">
        <v>44562</v>
      </c>
      <c r="D1093" s="545" t="s">
        <v>468</v>
      </c>
      <c r="E1093" s="545" t="s">
        <v>468</v>
      </c>
      <c r="F1093" s="556">
        <v>233.68</v>
      </c>
      <c r="G1093" s="558" t="s">
        <v>2620</v>
      </c>
      <c r="H1093" s="545" t="s">
        <v>468</v>
      </c>
      <c r="I1093" s="526" t="s">
        <v>1573</v>
      </c>
      <c r="J1093" s="599" t="s">
        <v>310</v>
      </c>
      <c r="K1093" s="599" t="s">
        <v>1320</v>
      </c>
      <c r="L1093" s="599" t="s">
        <v>1477</v>
      </c>
      <c r="M1093" s="599" t="s">
        <v>310</v>
      </c>
      <c r="N1093" s="544">
        <v>44617</v>
      </c>
      <c r="O1093" s="544" t="s">
        <v>403</v>
      </c>
      <c r="P1093" s="268">
        <f t="shared" si="68"/>
        <v>2</v>
      </c>
      <c r="Q1093" s="268">
        <f t="shared" si="69"/>
        <v>1</v>
      </c>
      <c r="R1093" s="643" t="str">
        <f t="shared" si="70"/>
        <v>Gastos_custeados_por_captação</v>
      </c>
      <c r="S1093" s="605" t="s">
        <v>310</v>
      </c>
      <c r="T1093" s="605" t="s">
        <v>310</v>
      </c>
      <c r="U1093" s="623"/>
      <c r="V1093" s="623"/>
      <c r="W1093" s="623"/>
    </row>
    <row r="1094" spans="1:23" ht="60" x14ac:dyDescent="0.2">
      <c r="A1094" s="636">
        <f t="shared" si="71"/>
        <v>1091</v>
      </c>
      <c r="B1094" s="559">
        <v>44617</v>
      </c>
      <c r="C1094" s="555">
        <v>44562</v>
      </c>
      <c r="D1094" s="545" t="s">
        <v>468</v>
      </c>
      <c r="E1094" s="545" t="s">
        <v>468</v>
      </c>
      <c r="F1094" s="556">
        <v>261.83</v>
      </c>
      <c r="G1094" s="558" t="s">
        <v>2642</v>
      </c>
      <c r="H1094" s="545" t="s">
        <v>468</v>
      </c>
      <c r="I1094" s="526" t="s">
        <v>1573</v>
      </c>
      <c r="J1094" s="599" t="s">
        <v>310</v>
      </c>
      <c r="K1094" s="599" t="s">
        <v>1320</v>
      </c>
      <c r="L1094" s="599" t="s">
        <v>1477</v>
      </c>
      <c r="M1094" s="599" t="s">
        <v>310</v>
      </c>
      <c r="N1094" s="544">
        <v>44617</v>
      </c>
      <c r="O1094" s="544" t="s">
        <v>405</v>
      </c>
      <c r="P1094" s="268">
        <f t="shared" si="68"/>
        <v>2</v>
      </c>
      <c r="Q1094" s="268">
        <f t="shared" si="69"/>
        <v>1</v>
      </c>
      <c r="R1094" s="643" t="str">
        <f t="shared" si="70"/>
        <v>Gastos_custeados_por_captação</v>
      </c>
      <c r="S1094" s="605" t="s">
        <v>310</v>
      </c>
      <c r="T1094" s="605" t="s">
        <v>310</v>
      </c>
      <c r="U1094" s="623"/>
      <c r="V1094" s="623"/>
      <c r="W1094" s="623"/>
    </row>
    <row r="1095" spans="1:23" ht="60" x14ac:dyDescent="0.2">
      <c r="A1095" s="636">
        <f t="shared" si="71"/>
        <v>1092</v>
      </c>
      <c r="B1095" s="559">
        <v>44617</v>
      </c>
      <c r="C1095" s="555">
        <v>44562</v>
      </c>
      <c r="D1095" s="545" t="s">
        <v>468</v>
      </c>
      <c r="E1095" s="545" t="s">
        <v>468</v>
      </c>
      <c r="F1095" s="556">
        <v>19.2</v>
      </c>
      <c r="G1095" s="558" t="s">
        <v>2642</v>
      </c>
      <c r="H1095" s="545" t="s">
        <v>468</v>
      </c>
      <c r="I1095" s="526" t="s">
        <v>1573</v>
      </c>
      <c r="J1095" s="599" t="s">
        <v>310</v>
      </c>
      <c r="K1095" s="599" t="s">
        <v>1320</v>
      </c>
      <c r="L1095" s="599" t="s">
        <v>1477</v>
      </c>
      <c r="M1095" s="599" t="s">
        <v>310</v>
      </c>
      <c r="N1095" s="544">
        <v>44617</v>
      </c>
      <c r="O1095" s="544" t="s">
        <v>401</v>
      </c>
      <c r="P1095" s="268">
        <f t="shared" si="68"/>
        <v>2</v>
      </c>
      <c r="Q1095" s="268">
        <f t="shared" si="69"/>
        <v>1</v>
      </c>
      <c r="R1095" s="643" t="str">
        <f t="shared" si="70"/>
        <v>Gastos_custeados_por_captação</v>
      </c>
      <c r="S1095" s="605" t="s">
        <v>310</v>
      </c>
      <c r="T1095" s="605" t="s">
        <v>310</v>
      </c>
      <c r="U1095" s="623"/>
      <c r="V1095" s="623"/>
      <c r="W1095" s="623"/>
    </row>
    <row r="1096" spans="1:23" ht="72" x14ac:dyDescent="0.2">
      <c r="A1096" s="636">
        <f t="shared" si="71"/>
        <v>1093</v>
      </c>
      <c r="B1096" s="559">
        <v>44617</v>
      </c>
      <c r="C1096" s="555">
        <v>44562</v>
      </c>
      <c r="D1096" s="545" t="s">
        <v>468</v>
      </c>
      <c r="E1096" s="545" t="s">
        <v>468</v>
      </c>
      <c r="F1096" s="556">
        <v>127.47</v>
      </c>
      <c r="G1096" s="558" t="s">
        <v>2642</v>
      </c>
      <c r="H1096" s="545" t="s">
        <v>468</v>
      </c>
      <c r="I1096" s="526" t="s">
        <v>1573</v>
      </c>
      <c r="J1096" s="599" t="s">
        <v>310</v>
      </c>
      <c r="K1096" s="599" t="s">
        <v>1320</v>
      </c>
      <c r="L1096" s="599" t="s">
        <v>1477</v>
      </c>
      <c r="M1096" s="599" t="s">
        <v>310</v>
      </c>
      <c r="N1096" s="544">
        <v>44617</v>
      </c>
      <c r="O1096" s="544" t="s">
        <v>402</v>
      </c>
      <c r="P1096" s="268">
        <f t="shared" si="68"/>
        <v>2</v>
      </c>
      <c r="Q1096" s="268">
        <f t="shared" si="69"/>
        <v>1</v>
      </c>
      <c r="R1096" s="643" t="str">
        <f t="shared" si="70"/>
        <v>Gastos_custeados_por_captação</v>
      </c>
      <c r="S1096" s="605" t="s">
        <v>310</v>
      </c>
      <c r="T1096" s="605" t="s">
        <v>310</v>
      </c>
      <c r="U1096" s="623"/>
      <c r="V1096" s="623"/>
      <c r="W1096" s="623"/>
    </row>
    <row r="1097" spans="1:23" ht="72" x14ac:dyDescent="0.2">
      <c r="A1097" s="636">
        <f t="shared" si="71"/>
        <v>1094</v>
      </c>
      <c r="B1097" s="559">
        <v>44617</v>
      </c>
      <c r="C1097" s="563">
        <v>44562</v>
      </c>
      <c r="D1097" s="545" t="s">
        <v>468</v>
      </c>
      <c r="E1097" s="545" t="s">
        <v>468</v>
      </c>
      <c r="F1097" s="597">
        <v>1998.6</v>
      </c>
      <c r="G1097" s="558" t="s">
        <v>1363</v>
      </c>
      <c r="H1097" s="545" t="s">
        <v>468</v>
      </c>
      <c r="I1097" s="526" t="s">
        <v>3008</v>
      </c>
      <c r="J1097" s="599" t="s">
        <v>1358</v>
      </c>
      <c r="K1097" s="599" t="s">
        <v>911</v>
      </c>
      <c r="L1097" s="599" t="s">
        <v>920</v>
      </c>
      <c r="M1097" s="599">
        <v>1597</v>
      </c>
      <c r="N1097" s="544">
        <v>44617</v>
      </c>
      <c r="O1097" s="544" t="s">
        <v>404</v>
      </c>
      <c r="P1097" s="268">
        <f t="shared" si="68"/>
        <v>2</v>
      </c>
      <c r="Q1097" s="268">
        <f t="shared" si="69"/>
        <v>1</v>
      </c>
      <c r="R1097" s="643" t="str">
        <f t="shared" si="70"/>
        <v>Gastos_custeados_por_captação</v>
      </c>
      <c r="S1097" s="605" t="s">
        <v>1081</v>
      </c>
      <c r="T1097" s="605">
        <v>2830</v>
      </c>
      <c r="U1097" s="623"/>
      <c r="V1097" s="623"/>
      <c r="W1097" s="623"/>
    </row>
    <row r="1098" spans="1:23" ht="84" x14ac:dyDescent="0.2">
      <c r="A1098" s="636">
        <f t="shared" si="71"/>
        <v>1095</v>
      </c>
      <c r="B1098" s="559">
        <v>44617</v>
      </c>
      <c r="C1098" s="563">
        <v>44562</v>
      </c>
      <c r="D1098" s="545" t="s">
        <v>468</v>
      </c>
      <c r="E1098" s="545" t="s">
        <v>468</v>
      </c>
      <c r="F1098" s="597">
        <v>1998.6</v>
      </c>
      <c r="G1098" s="558" t="s">
        <v>1366</v>
      </c>
      <c r="H1098" s="545" t="s">
        <v>468</v>
      </c>
      <c r="I1098" s="526" t="s">
        <v>3006</v>
      </c>
      <c r="J1098" s="599" t="s">
        <v>1365</v>
      </c>
      <c r="K1098" s="599" t="s">
        <v>911</v>
      </c>
      <c r="L1098" s="599" t="s">
        <v>920</v>
      </c>
      <c r="M1098" s="599">
        <v>1596</v>
      </c>
      <c r="N1098" s="544">
        <v>44617</v>
      </c>
      <c r="O1098" s="544" t="s">
        <v>404</v>
      </c>
      <c r="P1098" s="268">
        <f t="shared" si="68"/>
        <v>2</v>
      </c>
      <c r="Q1098" s="268">
        <f t="shared" si="69"/>
        <v>1</v>
      </c>
      <c r="R1098" s="643" t="str">
        <f t="shared" si="70"/>
        <v>Gastos_custeados_por_captação</v>
      </c>
      <c r="S1098" s="605" t="s">
        <v>1081</v>
      </c>
      <c r="T1098" s="605">
        <v>2828</v>
      </c>
      <c r="U1098" s="623"/>
      <c r="V1098" s="623"/>
      <c r="W1098" s="623"/>
    </row>
    <row r="1099" spans="1:23" ht="60" x14ac:dyDescent="0.2">
      <c r="A1099" s="636">
        <f t="shared" si="71"/>
        <v>1096</v>
      </c>
      <c r="B1099" s="559">
        <v>44617</v>
      </c>
      <c r="C1099" s="555">
        <v>44562</v>
      </c>
      <c r="D1099" s="545" t="s">
        <v>468</v>
      </c>
      <c r="E1099" s="545" t="s">
        <v>468</v>
      </c>
      <c r="F1099" s="556">
        <v>345.49</v>
      </c>
      <c r="G1099" s="558" t="s">
        <v>2642</v>
      </c>
      <c r="H1099" s="545" t="s">
        <v>468</v>
      </c>
      <c r="I1099" s="526" t="s">
        <v>1573</v>
      </c>
      <c r="J1099" s="599" t="s">
        <v>310</v>
      </c>
      <c r="K1099" s="599" t="s">
        <v>1320</v>
      </c>
      <c r="L1099" s="599" t="s">
        <v>1477</v>
      </c>
      <c r="M1099" s="599" t="s">
        <v>310</v>
      </c>
      <c r="N1099" s="544">
        <v>44617</v>
      </c>
      <c r="O1099" s="544" t="s">
        <v>404</v>
      </c>
      <c r="P1099" s="268">
        <f t="shared" si="68"/>
        <v>2</v>
      </c>
      <c r="Q1099" s="268">
        <f t="shared" si="69"/>
        <v>1</v>
      </c>
      <c r="R1099" s="643" t="str">
        <f t="shared" si="70"/>
        <v>Gastos_custeados_por_captação</v>
      </c>
      <c r="S1099" s="605" t="s">
        <v>310</v>
      </c>
      <c r="T1099" s="605" t="s">
        <v>310</v>
      </c>
      <c r="U1099" s="623"/>
      <c r="V1099" s="623"/>
      <c r="W1099" s="623"/>
    </row>
    <row r="1100" spans="1:23" ht="72" x14ac:dyDescent="0.2">
      <c r="A1100" s="636">
        <f t="shared" si="71"/>
        <v>1097</v>
      </c>
      <c r="B1100" s="559">
        <v>44617</v>
      </c>
      <c r="C1100" s="563">
        <v>44593</v>
      </c>
      <c r="D1100" s="545" t="s">
        <v>468</v>
      </c>
      <c r="E1100" s="545" t="s">
        <v>468</v>
      </c>
      <c r="F1100" s="597">
        <v>4821.5</v>
      </c>
      <c r="G1100" s="527" t="s">
        <v>3242</v>
      </c>
      <c r="H1100" s="545" t="s">
        <v>468</v>
      </c>
      <c r="I1100" s="598" t="s">
        <v>3193</v>
      </c>
      <c r="J1100" s="606" t="s">
        <v>3237</v>
      </c>
      <c r="K1100" s="599" t="s">
        <v>911</v>
      </c>
      <c r="L1100" s="599" t="s">
        <v>888</v>
      </c>
      <c r="M1100" s="602">
        <v>317</v>
      </c>
      <c r="N1100" s="607">
        <v>44617</v>
      </c>
      <c r="O1100" s="544" t="s">
        <v>407</v>
      </c>
      <c r="P1100" s="268">
        <f t="shared" si="68"/>
        <v>2</v>
      </c>
      <c r="Q1100" s="268">
        <f t="shared" si="69"/>
        <v>2</v>
      </c>
      <c r="R1100" s="643" t="str">
        <f t="shared" si="70"/>
        <v>Gastos_custeados_por_captação</v>
      </c>
      <c r="S1100" s="605" t="s">
        <v>1081</v>
      </c>
      <c r="T1100" s="605">
        <v>2863</v>
      </c>
      <c r="U1100" s="623"/>
      <c r="V1100" s="623"/>
      <c r="W1100" s="623"/>
    </row>
    <row r="1101" spans="1:23" ht="60" x14ac:dyDescent="0.2">
      <c r="A1101" s="636">
        <f t="shared" si="71"/>
        <v>1098</v>
      </c>
      <c r="B1101" s="559">
        <v>44617</v>
      </c>
      <c r="C1101" s="555">
        <v>44562</v>
      </c>
      <c r="D1101" s="545" t="s">
        <v>271</v>
      </c>
      <c r="E1101" s="545" t="s">
        <v>297</v>
      </c>
      <c r="F1101" s="556">
        <v>1200</v>
      </c>
      <c r="G1101" s="558" t="s">
        <v>676</v>
      </c>
      <c r="H1101" s="545" t="s">
        <v>769</v>
      </c>
      <c r="I1101" s="526" t="s">
        <v>2102</v>
      </c>
      <c r="J1101" s="549" t="s">
        <v>1174</v>
      </c>
      <c r="K1101" s="549" t="s">
        <v>911</v>
      </c>
      <c r="L1101" s="527" t="s">
        <v>888</v>
      </c>
      <c r="M1101" s="545" t="s">
        <v>929</v>
      </c>
      <c r="N1101" s="544">
        <v>44616</v>
      </c>
      <c r="O1101" s="544" t="s">
        <v>400</v>
      </c>
      <c r="P1101" s="268">
        <f t="shared" si="68"/>
        <v>2</v>
      </c>
      <c r="Q1101" s="268">
        <f t="shared" si="69"/>
        <v>1</v>
      </c>
      <c r="R1101" s="643" t="str">
        <f t="shared" si="70"/>
        <v>Gastos_Gerais</v>
      </c>
      <c r="S1101" s="605" t="s">
        <v>1079</v>
      </c>
      <c r="T1101" s="605">
        <v>2694</v>
      </c>
      <c r="U1101" s="623"/>
      <c r="V1101" s="623"/>
      <c r="W1101" s="623"/>
    </row>
    <row r="1102" spans="1:23" ht="72" x14ac:dyDescent="0.2">
      <c r="A1102" s="636">
        <f t="shared" si="71"/>
        <v>1099</v>
      </c>
      <c r="B1102" s="559">
        <v>44617</v>
      </c>
      <c r="C1102" s="555">
        <v>44501</v>
      </c>
      <c r="D1102" s="545" t="s">
        <v>468</v>
      </c>
      <c r="E1102" s="545" t="s">
        <v>468</v>
      </c>
      <c r="F1102" s="597">
        <v>500</v>
      </c>
      <c r="G1102" s="527" t="s">
        <v>3211</v>
      </c>
      <c r="H1102" s="545" t="s">
        <v>468</v>
      </c>
      <c r="I1102" s="598" t="s">
        <v>3231</v>
      </c>
      <c r="J1102" s="606" t="s">
        <v>3236</v>
      </c>
      <c r="K1102" s="599" t="s">
        <v>911</v>
      </c>
      <c r="L1102" s="599" t="s">
        <v>888</v>
      </c>
      <c r="M1102" s="602">
        <v>428</v>
      </c>
      <c r="N1102" s="607">
        <v>44616</v>
      </c>
      <c r="O1102" s="544" t="s">
        <v>407</v>
      </c>
      <c r="P1102" s="268">
        <f t="shared" si="68"/>
        <v>2</v>
      </c>
      <c r="Q1102" s="268">
        <f t="shared" si="69"/>
        <v>-1</v>
      </c>
      <c r="R1102" s="643" t="str">
        <f t="shared" si="70"/>
        <v>Gastos_custeados_por_captação</v>
      </c>
      <c r="S1102" s="605" t="s">
        <v>1079</v>
      </c>
      <c r="T1102" s="605">
        <v>2143</v>
      </c>
      <c r="U1102" s="623"/>
      <c r="V1102" s="623"/>
      <c r="W1102" s="623"/>
    </row>
    <row r="1103" spans="1:23" ht="72" x14ac:dyDescent="0.2">
      <c r="A1103" s="636">
        <f t="shared" si="71"/>
        <v>1100</v>
      </c>
      <c r="B1103" s="559">
        <v>44617</v>
      </c>
      <c r="C1103" s="555">
        <v>44470</v>
      </c>
      <c r="D1103" s="545" t="s">
        <v>468</v>
      </c>
      <c r="E1103" s="545" t="s">
        <v>468</v>
      </c>
      <c r="F1103" s="597">
        <v>4290</v>
      </c>
      <c r="G1103" s="527" t="s">
        <v>3241</v>
      </c>
      <c r="H1103" s="545" t="s">
        <v>468</v>
      </c>
      <c r="I1103" s="598" t="s">
        <v>3232</v>
      </c>
      <c r="J1103" s="606" t="s">
        <v>1110</v>
      </c>
      <c r="K1103" s="599" t="s">
        <v>911</v>
      </c>
      <c r="L1103" s="599" t="s">
        <v>888</v>
      </c>
      <c r="M1103" s="602">
        <v>202213</v>
      </c>
      <c r="N1103" s="607">
        <v>44616</v>
      </c>
      <c r="O1103" s="544" t="s">
        <v>407</v>
      </c>
      <c r="P1103" s="268">
        <f t="shared" si="68"/>
        <v>2</v>
      </c>
      <c r="Q1103" s="268">
        <f t="shared" si="69"/>
        <v>-2</v>
      </c>
      <c r="R1103" s="643" t="str">
        <f t="shared" si="70"/>
        <v>Gastos_custeados_por_captação</v>
      </c>
      <c r="S1103" s="605" t="s">
        <v>1079</v>
      </c>
      <c r="T1103" s="605">
        <v>2169</v>
      </c>
      <c r="U1103" s="623"/>
      <c r="V1103" s="623"/>
      <c r="W1103" s="623"/>
    </row>
    <row r="1104" spans="1:23" ht="72" x14ac:dyDescent="0.2">
      <c r="A1104" s="636">
        <f t="shared" si="71"/>
        <v>1101</v>
      </c>
      <c r="B1104" s="559">
        <v>44617</v>
      </c>
      <c r="C1104" s="555">
        <v>44470</v>
      </c>
      <c r="D1104" s="545" t="s">
        <v>468</v>
      </c>
      <c r="E1104" s="545" t="s">
        <v>468</v>
      </c>
      <c r="F1104" s="597">
        <v>500</v>
      </c>
      <c r="G1104" s="527" t="s">
        <v>3215</v>
      </c>
      <c r="H1104" s="545" t="s">
        <v>468</v>
      </c>
      <c r="I1104" s="598" t="s">
        <v>3235</v>
      </c>
      <c r="J1104" s="606" t="s">
        <v>3239</v>
      </c>
      <c r="K1104" s="599" t="s">
        <v>911</v>
      </c>
      <c r="L1104" s="599" t="s">
        <v>888</v>
      </c>
      <c r="M1104" s="602">
        <v>57</v>
      </c>
      <c r="N1104" s="607">
        <v>44616</v>
      </c>
      <c r="O1104" s="544" t="s">
        <v>407</v>
      </c>
      <c r="P1104" s="268">
        <f t="shared" si="68"/>
        <v>2</v>
      </c>
      <c r="Q1104" s="268">
        <f t="shared" si="69"/>
        <v>-2</v>
      </c>
      <c r="R1104" s="643" t="str">
        <f t="shared" si="70"/>
        <v>Gastos_custeados_por_captação</v>
      </c>
      <c r="S1104" s="605" t="s">
        <v>1079</v>
      </c>
      <c r="T1104" s="605">
        <v>2182</v>
      </c>
      <c r="U1104" s="623"/>
      <c r="V1104" s="623"/>
      <c r="W1104" s="623"/>
    </row>
    <row r="1105" spans="1:23" ht="72" x14ac:dyDescent="0.2">
      <c r="A1105" s="636">
        <f t="shared" si="71"/>
        <v>1102</v>
      </c>
      <c r="B1105" s="559">
        <v>44617</v>
      </c>
      <c r="C1105" s="555">
        <v>44409</v>
      </c>
      <c r="D1105" s="545" t="s">
        <v>468</v>
      </c>
      <c r="E1105" s="545" t="s">
        <v>468</v>
      </c>
      <c r="F1105" s="597">
        <v>1100</v>
      </c>
      <c r="G1105" s="527" t="s">
        <v>3213</v>
      </c>
      <c r="H1105" s="545" t="s">
        <v>468</v>
      </c>
      <c r="I1105" s="598" t="s">
        <v>3234</v>
      </c>
      <c r="J1105" s="606" t="s">
        <v>3238</v>
      </c>
      <c r="K1105" s="599" t="s">
        <v>911</v>
      </c>
      <c r="L1105" s="599" t="s">
        <v>888</v>
      </c>
      <c r="M1105" s="602">
        <v>241</v>
      </c>
      <c r="N1105" s="607">
        <v>44613</v>
      </c>
      <c r="O1105" s="544" t="s">
        <v>407</v>
      </c>
      <c r="P1105" s="268">
        <f t="shared" si="68"/>
        <v>2</v>
      </c>
      <c r="Q1105" s="268">
        <f t="shared" si="69"/>
        <v>-4</v>
      </c>
      <c r="R1105" s="643" t="str">
        <f t="shared" si="70"/>
        <v>Gastos_custeados_por_captação</v>
      </c>
      <c r="S1105" s="605" t="s">
        <v>1079</v>
      </c>
      <c r="T1105" s="605">
        <v>1882</v>
      </c>
      <c r="U1105" s="623"/>
      <c r="V1105" s="623"/>
      <c r="W1105" s="623"/>
    </row>
    <row r="1106" spans="1:23" ht="60" x14ac:dyDescent="0.2">
      <c r="A1106" s="636">
        <f t="shared" si="71"/>
        <v>1103</v>
      </c>
      <c r="B1106" s="559">
        <v>44617</v>
      </c>
      <c r="C1106" s="555">
        <v>44562</v>
      </c>
      <c r="D1106" s="545" t="s">
        <v>271</v>
      </c>
      <c r="E1106" s="545" t="s">
        <v>186</v>
      </c>
      <c r="F1106" s="556">
        <v>2911.59</v>
      </c>
      <c r="G1106" s="558" t="s">
        <v>527</v>
      </c>
      <c r="H1106" s="545" t="s">
        <v>765</v>
      </c>
      <c r="I1106" s="612" t="s">
        <v>1537</v>
      </c>
      <c r="J1106" s="545" t="s">
        <v>1114</v>
      </c>
      <c r="K1106" s="545" t="s">
        <v>893</v>
      </c>
      <c r="L1106" s="545" t="s">
        <v>888</v>
      </c>
      <c r="M1106" s="545" t="s">
        <v>2098</v>
      </c>
      <c r="N1106" s="544">
        <v>44596</v>
      </c>
      <c r="O1106" s="544" t="s">
        <v>400</v>
      </c>
      <c r="P1106" s="268">
        <f t="shared" si="68"/>
        <v>2</v>
      </c>
      <c r="Q1106" s="268">
        <f t="shared" si="69"/>
        <v>1</v>
      </c>
      <c r="R1106" s="643" t="str">
        <f t="shared" si="70"/>
        <v>Gastos_Gerais</v>
      </c>
      <c r="S1106" s="605" t="s">
        <v>1081</v>
      </c>
      <c r="T1106" s="605">
        <v>1501</v>
      </c>
      <c r="U1106" s="623"/>
      <c r="V1106" s="623"/>
      <c r="W1106" s="623"/>
    </row>
    <row r="1107" spans="1:23" ht="72" x14ac:dyDescent="0.2">
      <c r="A1107" s="636">
        <f t="shared" si="71"/>
        <v>1104</v>
      </c>
      <c r="B1107" s="559">
        <v>44617</v>
      </c>
      <c r="C1107" s="555">
        <v>44562</v>
      </c>
      <c r="D1107" s="545" t="s">
        <v>468</v>
      </c>
      <c r="E1107" s="545" t="s">
        <v>468</v>
      </c>
      <c r="F1107" s="597">
        <v>1186.83</v>
      </c>
      <c r="G1107" s="527" t="s">
        <v>3240</v>
      </c>
      <c r="H1107" s="545" t="s">
        <v>468</v>
      </c>
      <c r="I1107" s="598" t="s">
        <v>3233</v>
      </c>
      <c r="J1107" s="606" t="s">
        <v>310</v>
      </c>
      <c r="K1107" s="599" t="s">
        <v>1320</v>
      </c>
      <c r="L1107" s="599" t="s">
        <v>1477</v>
      </c>
      <c r="M1107" s="602" t="s">
        <v>310</v>
      </c>
      <c r="N1107" s="607">
        <v>44592</v>
      </c>
      <c r="O1107" s="544" t="s">
        <v>407</v>
      </c>
      <c r="P1107" s="268">
        <f t="shared" si="68"/>
        <v>2</v>
      </c>
      <c r="Q1107" s="268">
        <f t="shared" si="69"/>
        <v>1</v>
      </c>
      <c r="R1107" s="643" t="str">
        <f t="shared" si="70"/>
        <v>Gastos_custeados_por_captação</v>
      </c>
      <c r="S1107" s="605" t="s">
        <v>310</v>
      </c>
      <c r="T1107" s="605" t="s">
        <v>310</v>
      </c>
      <c r="U1107" s="623"/>
      <c r="V1107" s="623"/>
      <c r="W1107" s="623"/>
    </row>
    <row r="1108" spans="1:23" ht="48" x14ac:dyDescent="0.2">
      <c r="A1108" s="636">
        <f t="shared" si="71"/>
        <v>1105</v>
      </c>
      <c r="B1108" s="559">
        <v>44620</v>
      </c>
      <c r="C1108" s="555">
        <v>44593</v>
      </c>
      <c r="D1108" s="545" t="s">
        <v>295</v>
      </c>
      <c r="E1108" s="545" t="s">
        <v>295</v>
      </c>
      <c r="F1108" s="556">
        <v>6342.27</v>
      </c>
      <c r="G1108" s="589" t="s">
        <v>2104</v>
      </c>
      <c r="H1108" s="545" t="s">
        <v>310</v>
      </c>
      <c r="I1108" s="598" t="s">
        <v>1636</v>
      </c>
      <c r="J1108" s="599" t="s">
        <v>877</v>
      </c>
      <c r="K1108" s="599" t="s">
        <v>878</v>
      </c>
      <c r="L1108" s="599" t="s">
        <v>879</v>
      </c>
      <c r="M1108" s="660" t="s">
        <v>310</v>
      </c>
      <c r="N1108" s="544">
        <v>44620</v>
      </c>
      <c r="O1108" s="544" t="s">
        <v>400</v>
      </c>
      <c r="P1108" s="268">
        <f t="shared" si="68"/>
        <v>2</v>
      </c>
      <c r="Q1108" s="268">
        <f t="shared" si="69"/>
        <v>2</v>
      </c>
      <c r="R1108" s="643" t="str">
        <f t="shared" si="70"/>
        <v>Rendimentos_de_Aplicações_Fin.</v>
      </c>
      <c r="S1108" s="605" t="s">
        <v>310</v>
      </c>
      <c r="T1108" s="605" t="s">
        <v>310</v>
      </c>
      <c r="U1108" s="623"/>
      <c r="V1108" s="623"/>
      <c r="W1108" s="623"/>
    </row>
    <row r="1109" spans="1:23" ht="24" x14ac:dyDescent="0.2">
      <c r="A1109" s="636">
        <f t="shared" si="71"/>
        <v>1106</v>
      </c>
      <c r="B1109" s="559">
        <v>44620</v>
      </c>
      <c r="C1109" s="555">
        <v>44593</v>
      </c>
      <c r="D1109" s="545" t="s">
        <v>271</v>
      </c>
      <c r="E1109" s="599" t="s">
        <v>78</v>
      </c>
      <c r="F1109" s="556">
        <v>725.25</v>
      </c>
      <c r="G1109" s="589" t="s">
        <v>2105</v>
      </c>
      <c r="H1109" s="545" t="s">
        <v>310</v>
      </c>
      <c r="I1109" s="526" t="s">
        <v>1573</v>
      </c>
      <c r="J1109" s="599" t="s">
        <v>310</v>
      </c>
      <c r="K1109" s="599" t="s">
        <v>1320</v>
      </c>
      <c r="L1109" s="599" t="s">
        <v>1477</v>
      </c>
      <c r="M1109" s="599" t="s">
        <v>310</v>
      </c>
      <c r="N1109" s="544">
        <v>44620</v>
      </c>
      <c r="O1109" s="544" t="s">
        <v>400</v>
      </c>
      <c r="P1109" s="268">
        <f t="shared" si="68"/>
        <v>2</v>
      </c>
      <c r="Q1109" s="268">
        <f t="shared" si="69"/>
        <v>2</v>
      </c>
      <c r="R1109" s="643" t="str">
        <f t="shared" si="70"/>
        <v>Gastos_Gerais</v>
      </c>
      <c r="S1109" s="605" t="s">
        <v>310</v>
      </c>
      <c r="T1109" s="605" t="s">
        <v>310</v>
      </c>
      <c r="U1109" s="623"/>
      <c r="V1109" s="623"/>
      <c r="W1109" s="623"/>
    </row>
    <row r="1110" spans="1:23" ht="24" x14ac:dyDescent="0.2">
      <c r="A1110" s="636">
        <f t="shared" si="71"/>
        <v>1107</v>
      </c>
      <c r="B1110" s="559">
        <v>44620</v>
      </c>
      <c r="C1110" s="555">
        <v>44593</v>
      </c>
      <c r="D1110" s="545" t="s">
        <v>271</v>
      </c>
      <c r="E1110" s="599" t="s">
        <v>68</v>
      </c>
      <c r="F1110" s="556">
        <v>318.18</v>
      </c>
      <c r="G1110" s="589" t="s">
        <v>2106</v>
      </c>
      <c r="H1110" s="545" t="s">
        <v>310</v>
      </c>
      <c r="I1110" s="526" t="s">
        <v>1573</v>
      </c>
      <c r="J1110" s="599" t="s">
        <v>310</v>
      </c>
      <c r="K1110" s="599" t="s">
        <v>1320</v>
      </c>
      <c r="L1110" s="599" t="s">
        <v>1477</v>
      </c>
      <c r="M1110" s="599" t="s">
        <v>310</v>
      </c>
      <c r="N1110" s="544">
        <v>44620</v>
      </c>
      <c r="O1110" s="544" t="s">
        <v>400</v>
      </c>
      <c r="P1110" s="268">
        <f t="shared" si="68"/>
        <v>2</v>
      </c>
      <c r="Q1110" s="268">
        <f t="shared" si="69"/>
        <v>2</v>
      </c>
      <c r="R1110" s="643" t="str">
        <f t="shared" si="70"/>
        <v>Gastos_Gerais</v>
      </c>
      <c r="S1110" s="605" t="s">
        <v>310</v>
      </c>
      <c r="T1110" s="605" t="s">
        <v>310</v>
      </c>
      <c r="U1110" s="623"/>
      <c r="V1110" s="623"/>
      <c r="W1110" s="623"/>
    </row>
    <row r="1111" spans="1:23" ht="24" x14ac:dyDescent="0.2">
      <c r="A1111" s="636">
        <f t="shared" si="71"/>
        <v>1108</v>
      </c>
      <c r="B1111" s="603">
        <v>44622</v>
      </c>
      <c r="C1111" s="604">
        <v>44621</v>
      </c>
      <c r="D1111" s="545" t="s">
        <v>182</v>
      </c>
      <c r="E1111" s="545" t="s">
        <v>161</v>
      </c>
      <c r="F1111" s="556">
        <v>1484.02</v>
      </c>
      <c r="G1111" s="558" t="s">
        <v>1609</v>
      </c>
      <c r="H1111" s="545" t="s">
        <v>310</v>
      </c>
      <c r="I1111" s="612" t="s">
        <v>2214</v>
      </c>
      <c r="J1111" s="659" t="s">
        <v>2215</v>
      </c>
      <c r="K1111" s="545" t="s">
        <v>893</v>
      </c>
      <c r="L1111" s="545" t="s">
        <v>888</v>
      </c>
      <c r="M1111" s="545" t="s">
        <v>3307</v>
      </c>
      <c r="N1111" s="544">
        <v>44628</v>
      </c>
      <c r="O1111" s="544" t="s">
        <v>400</v>
      </c>
      <c r="P1111" s="268">
        <f t="shared" ref="P1111:P1173" si="72">IF(B1111=0,0,IF(YEAR(B1111)=$Q$1,MONTH(B1111)-$P$1+1,(YEAR(B1111)-$Q$1)*12-$P$1+1+MONTH(B1111)))</f>
        <v>3</v>
      </c>
      <c r="Q1111" s="268">
        <f t="shared" ref="Q1111:Q1173" si="73">IF(C1111=0,0,IF(YEAR(C1111)=$Q$1,MONTH(C1111)-$P$1+1,(YEAR(C1111)-$Q$1)*12-$P$1+1+MONTH(C1111)))</f>
        <v>3</v>
      </c>
      <c r="R1111" s="643" t="str">
        <f t="shared" ref="R1111:R1173" si="74">SUBSTITUTE(D1111," ","_")</f>
        <v>Gastos_com_Pessoal</v>
      </c>
      <c r="S1111" s="605" t="s">
        <v>310</v>
      </c>
      <c r="T1111" s="605" t="s">
        <v>310</v>
      </c>
      <c r="U1111" s="623"/>
      <c r="V1111" s="623"/>
      <c r="W1111" s="623"/>
    </row>
    <row r="1112" spans="1:23" ht="24" x14ac:dyDescent="0.2">
      <c r="A1112" s="636">
        <f t="shared" si="71"/>
        <v>1109</v>
      </c>
      <c r="B1112" s="603">
        <v>44622</v>
      </c>
      <c r="C1112" s="604">
        <v>44621</v>
      </c>
      <c r="D1112" s="545" t="s">
        <v>182</v>
      </c>
      <c r="E1112" s="545" t="s">
        <v>161</v>
      </c>
      <c r="F1112" s="556">
        <v>1120.23</v>
      </c>
      <c r="G1112" s="558" t="s">
        <v>1609</v>
      </c>
      <c r="H1112" s="545" t="s">
        <v>310</v>
      </c>
      <c r="I1112" s="612" t="s">
        <v>1610</v>
      </c>
      <c r="J1112" s="659" t="s">
        <v>1611</v>
      </c>
      <c r="K1112" s="545" t="s">
        <v>893</v>
      </c>
      <c r="L1112" s="545" t="s">
        <v>888</v>
      </c>
      <c r="M1112" s="545" t="s">
        <v>3305</v>
      </c>
      <c r="N1112" s="544">
        <v>44624</v>
      </c>
      <c r="O1112" s="544" t="s">
        <v>400</v>
      </c>
      <c r="P1112" s="268">
        <f t="shared" si="72"/>
        <v>3</v>
      </c>
      <c r="Q1112" s="268">
        <f t="shared" si="73"/>
        <v>3</v>
      </c>
      <c r="R1112" s="643" t="str">
        <f t="shared" si="74"/>
        <v>Gastos_com_Pessoal</v>
      </c>
      <c r="S1112" s="605" t="s">
        <v>310</v>
      </c>
      <c r="T1112" s="605" t="s">
        <v>310</v>
      </c>
      <c r="U1112" s="623"/>
      <c r="V1112" s="623"/>
      <c r="W1112" s="623"/>
    </row>
    <row r="1113" spans="1:23" ht="48" x14ac:dyDescent="0.2">
      <c r="A1113" s="636">
        <f t="shared" si="71"/>
        <v>1110</v>
      </c>
      <c r="B1113" s="559">
        <v>44622</v>
      </c>
      <c r="C1113" s="555">
        <v>44593</v>
      </c>
      <c r="D1113" s="545" t="s">
        <v>182</v>
      </c>
      <c r="E1113" s="545" t="s">
        <v>179</v>
      </c>
      <c r="F1113" s="556">
        <v>-15.12</v>
      </c>
      <c r="G1113" s="558" t="s">
        <v>2211</v>
      </c>
      <c r="H1113" s="545" t="s">
        <v>310</v>
      </c>
      <c r="I1113" s="612" t="s">
        <v>876</v>
      </c>
      <c r="J1113" s="545" t="s">
        <v>877</v>
      </c>
      <c r="K1113" s="545" t="s">
        <v>878</v>
      </c>
      <c r="L1113" s="545" t="s">
        <v>879</v>
      </c>
      <c r="M1113" s="545" t="s">
        <v>310</v>
      </c>
      <c r="N1113" s="544">
        <v>44622</v>
      </c>
      <c r="O1113" s="544" t="s">
        <v>400</v>
      </c>
      <c r="P1113" s="268">
        <f t="shared" si="72"/>
        <v>3</v>
      </c>
      <c r="Q1113" s="268">
        <f t="shared" si="73"/>
        <v>2</v>
      </c>
      <c r="R1113" s="643" t="str">
        <f t="shared" si="74"/>
        <v>Gastos_com_Pessoal</v>
      </c>
      <c r="S1113" s="605" t="s">
        <v>310</v>
      </c>
      <c r="T1113" s="605" t="s">
        <v>310</v>
      </c>
      <c r="U1113" s="623"/>
      <c r="V1113" s="623"/>
      <c r="W1113" s="623"/>
    </row>
    <row r="1114" spans="1:23" ht="48" x14ac:dyDescent="0.2">
      <c r="A1114" s="636">
        <f t="shared" si="71"/>
        <v>1111</v>
      </c>
      <c r="B1114" s="559">
        <v>44622</v>
      </c>
      <c r="C1114" s="555">
        <v>44593</v>
      </c>
      <c r="D1114" s="545" t="s">
        <v>182</v>
      </c>
      <c r="E1114" s="545" t="s">
        <v>8</v>
      </c>
      <c r="F1114" s="556">
        <v>-23.2</v>
      </c>
      <c r="G1114" s="558" t="s">
        <v>2212</v>
      </c>
      <c r="H1114" s="545" t="s">
        <v>310</v>
      </c>
      <c r="I1114" s="612" t="s">
        <v>876</v>
      </c>
      <c r="J1114" s="545" t="s">
        <v>877</v>
      </c>
      <c r="K1114" s="545" t="s">
        <v>878</v>
      </c>
      <c r="L1114" s="545" t="s">
        <v>879</v>
      </c>
      <c r="M1114" s="545" t="s">
        <v>310</v>
      </c>
      <c r="N1114" s="544">
        <v>44622</v>
      </c>
      <c r="O1114" s="544" t="s">
        <v>400</v>
      </c>
      <c r="P1114" s="268">
        <f t="shared" si="72"/>
        <v>3</v>
      </c>
      <c r="Q1114" s="268">
        <f t="shared" si="73"/>
        <v>2</v>
      </c>
      <c r="R1114" s="643" t="str">
        <f t="shared" si="74"/>
        <v>Gastos_com_Pessoal</v>
      </c>
      <c r="S1114" s="605" t="s">
        <v>310</v>
      </c>
      <c r="T1114" s="605" t="s">
        <v>310</v>
      </c>
      <c r="U1114" s="623"/>
      <c r="V1114" s="623"/>
      <c r="W1114" s="623"/>
    </row>
    <row r="1115" spans="1:23" ht="48" x14ac:dyDescent="0.2">
      <c r="A1115" s="636">
        <f t="shared" si="71"/>
        <v>1112</v>
      </c>
      <c r="B1115" s="559">
        <v>44622</v>
      </c>
      <c r="C1115" s="555">
        <v>44593</v>
      </c>
      <c r="D1115" s="545" t="s">
        <v>182</v>
      </c>
      <c r="E1115" s="545" t="s">
        <v>8</v>
      </c>
      <c r="F1115" s="556">
        <v>-23.2</v>
      </c>
      <c r="G1115" s="558" t="s">
        <v>2212</v>
      </c>
      <c r="H1115" s="545" t="s">
        <v>310</v>
      </c>
      <c r="I1115" s="612" t="s">
        <v>876</v>
      </c>
      <c r="J1115" s="545" t="s">
        <v>877</v>
      </c>
      <c r="K1115" s="545" t="s">
        <v>878</v>
      </c>
      <c r="L1115" s="545" t="s">
        <v>879</v>
      </c>
      <c r="M1115" s="545" t="s">
        <v>310</v>
      </c>
      <c r="N1115" s="544">
        <v>44622</v>
      </c>
      <c r="O1115" s="544" t="s">
        <v>400</v>
      </c>
      <c r="P1115" s="268">
        <f t="shared" si="72"/>
        <v>3</v>
      </c>
      <c r="Q1115" s="268">
        <f t="shared" si="73"/>
        <v>2</v>
      </c>
      <c r="R1115" s="643" t="str">
        <f t="shared" si="74"/>
        <v>Gastos_com_Pessoal</v>
      </c>
      <c r="S1115" s="605" t="s">
        <v>310</v>
      </c>
      <c r="T1115" s="605" t="s">
        <v>310</v>
      </c>
      <c r="U1115" s="623"/>
      <c r="V1115" s="623"/>
      <c r="W1115" s="623"/>
    </row>
    <row r="1116" spans="1:23" ht="48" x14ac:dyDescent="0.2">
      <c r="A1116" s="636">
        <f t="shared" si="71"/>
        <v>1113</v>
      </c>
      <c r="B1116" s="559">
        <v>44622</v>
      </c>
      <c r="C1116" s="555">
        <v>44593</v>
      </c>
      <c r="D1116" s="545" t="s">
        <v>182</v>
      </c>
      <c r="E1116" s="545" t="s">
        <v>179</v>
      </c>
      <c r="F1116" s="556">
        <v>-105.84</v>
      </c>
      <c r="G1116" s="558" t="s">
        <v>2213</v>
      </c>
      <c r="H1116" s="545" t="s">
        <v>310</v>
      </c>
      <c r="I1116" s="612" t="s">
        <v>876</v>
      </c>
      <c r="J1116" s="545" t="s">
        <v>877</v>
      </c>
      <c r="K1116" s="545" t="s">
        <v>878</v>
      </c>
      <c r="L1116" s="545" t="s">
        <v>879</v>
      </c>
      <c r="M1116" s="545" t="s">
        <v>310</v>
      </c>
      <c r="N1116" s="544">
        <v>44622</v>
      </c>
      <c r="O1116" s="544" t="s">
        <v>400</v>
      </c>
      <c r="P1116" s="268">
        <f t="shared" si="72"/>
        <v>3</v>
      </c>
      <c r="Q1116" s="268">
        <f t="shared" si="73"/>
        <v>2</v>
      </c>
      <c r="R1116" s="643" t="str">
        <f t="shared" si="74"/>
        <v>Gastos_com_Pessoal</v>
      </c>
      <c r="S1116" s="605" t="s">
        <v>310</v>
      </c>
      <c r="T1116" s="605" t="s">
        <v>310</v>
      </c>
      <c r="U1116" s="623"/>
      <c r="V1116" s="623"/>
      <c r="W1116" s="623"/>
    </row>
    <row r="1117" spans="1:23" ht="48" x14ac:dyDescent="0.2">
      <c r="A1117" s="636">
        <f t="shared" si="71"/>
        <v>1114</v>
      </c>
      <c r="B1117" s="559">
        <v>44622</v>
      </c>
      <c r="C1117" s="555">
        <v>44593</v>
      </c>
      <c r="D1117" s="545" t="s">
        <v>182</v>
      </c>
      <c r="E1117" s="545" t="s">
        <v>8</v>
      </c>
      <c r="F1117" s="556">
        <v>-139.19999999999999</v>
      </c>
      <c r="G1117" s="558" t="s">
        <v>2212</v>
      </c>
      <c r="H1117" s="545" t="s">
        <v>310</v>
      </c>
      <c r="I1117" s="612" t="s">
        <v>876</v>
      </c>
      <c r="J1117" s="545" t="s">
        <v>877</v>
      </c>
      <c r="K1117" s="545" t="s">
        <v>878</v>
      </c>
      <c r="L1117" s="545" t="s">
        <v>879</v>
      </c>
      <c r="M1117" s="545" t="s">
        <v>310</v>
      </c>
      <c r="N1117" s="544">
        <v>44622</v>
      </c>
      <c r="O1117" s="544" t="s">
        <v>400</v>
      </c>
      <c r="P1117" s="268">
        <f t="shared" si="72"/>
        <v>3</v>
      </c>
      <c r="Q1117" s="268">
        <f t="shared" si="73"/>
        <v>2</v>
      </c>
      <c r="R1117" s="643" t="str">
        <f t="shared" si="74"/>
        <v>Gastos_com_Pessoal</v>
      </c>
      <c r="S1117" s="605" t="s">
        <v>310</v>
      </c>
      <c r="T1117" s="605" t="s">
        <v>310</v>
      </c>
      <c r="U1117" s="623"/>
      <c r="V1117" s="623"/>
      <c r="W1117" s="623"/>
    </row>
    <row r="1118" spans="1:23" ht="36" x14ac:dyDescent="0.2">
      <c r="A1118" s="636">
        <f t="shared" si="71"/>
        <v>1115</v>
      </c>
      <c r="B1118" s="559">
        <v>44622</v>
      </c>
      <c r="C1118" s="563">
        <v>44562</v>
      </c>
      <c r="D1118" s="545" t="s">
        <v>271</v>
      </c>
      <c r="E1118" s="545" t="s">
        <v>456</v>
      </c>
      <c r="F1118" s="556">
        <v>1960</v>
      </c>
      <c r="G1118" s="558" t="s">
        <v>1397</v>
      </c>
      <c r="H1118" s="545" t="s">
        <v>772</v>
      </c>
      <c r="I1118" s="526" t="s">
        <v>2224</v>
      </c>
      <c r="J1118" s="549" t="s">
        <v>1399</v>
      </c>
      <c r="K1118" s="549" t="s">
        <v>911</v>
      </c>
      <c r="L1118" s="527" t="s">
        <v>32</v>
      </c>
      <c r="M1118" s="545" t="s">
        <v>923</v>
      </c>
      <c r="N1118" s="544">
        <v>44616</v>
      </c>
      <c r="O1118" s="544" t="s">
        <v>400</v>
      </c>
      <c r="P1118" s="268">
        <f t="shared" si="72"/>
        <v>3</v>
      </c>
      <c r="Q1118" s="268">
        <f t="shared" si="73"/>
        <v>1</v>
      </c>
      <c r="R1118" s="643" t="str">
        <f t="shared" si="74"/>
        <v>Gastos_Gerais</v>
      </c>
      <c r="S1118" s="605" t="s">
        <v>1081</v>
      </c>
      <c r="T1118" s="605">
        <v>2794</v>
      </c>
      <c r="U1118" s="623"/>
      <c r="V1118" s="623"/>
      <c r="W1118" s="623"/>
    </row>
    <row r="1119" spans="1:23" ht="36" x14ac:dyDescent="0.2">
      <c r="A1119" s="636">
        <f t="shared" si="71"/>
        <v>1116</v>
      </c>
      <c r="B1119" s="559">
        <v>44622</v>
      </c>
      <c r="C1119" s="563">
        <v>44562</v>
      </c>
      <c r="D1119" s="545" t="s">
        <v>271</v>
      </c>
      <c r="E1119" s="545" t="s">
        <v>456</v>
      </c>
      <c r="F1119" s="556">
        <v>4900</v>
      </c>
      <c r="G1119" s="558" t="s">
        <v>1397</v>
      </c>
      <c r="H1119" s="545" t="s">
        <v>772</v>
      </c>
      <c r="I1119" s="526" t="s">
        <v>2224</v>
      </c>
      <c r="J1119" s="549" t="s">
        <v>1399</v>
      </c>
      <c r="K1119" s="549" t="s">
        <v>911</v>
      </c>
      <c r="L1119" s="527" t="s">
        <v>32</v>
      </c>
      <c r="M1119" s="545" t="s">
        <v>1731</v>
      </c>
      <c r="N1119" s="544">
        <v>44616</v>
      </c>
      <c r="O1119" s="544" t="s">
        <v>400</v>
      </c>
      <c r="P1119" s="268">
        <f t="shared" si="72"/>
        <v>3</v>
      </c>
      <c r="Q1119" s="268">
        <f t="shared" si="73"/>
        <v>1</v>
      </c>
      <c r="R1119" s="643" t="str">
        <f t="shared" si="74"/>
        <v>Gastos_Gerais</v>
      </c>
      <c r="S1119" s="605" t="s">
        <v>1081</v>
      </c>
      <c r="T1119" s="605">
        <v>2794</v>
      </c>
      <c r="U1119" s="623"/>
      <c r="V1119" s="623"/>
      <c r="W1119" s="623"/>
    </row>
    <row r="1120" spans="1:23" ht="24" x14ac:dyDescent="0.2">
      <c r="A1120" s="636">
        <f t="shared" si="71"/>
        <v>1117</v>
      </c>
      <c r="B1120" s="603">
        <v>44622</v>
      </c>
      <c r="C1120" s="555">
        <v>44593</v>
      </c>
      <c r="D1120" s="545" t="s">
        <v>182</v>
      </c>
      <c r="E1120" s="545" t="s">
        <v>179</v>
      </c>
      <c r="F1120" s="556">
        <v>546.13</v>
      </c>
      <c r="G1120" s="569" t="s">
        <v>514</v>
      </c>
      <c r="H1120" s="545" t="s">
        <v>310</v>
      </c>
      <c r="I1120" s="613" t="s">
        <v>790</v>
      </c>
      <c r="J1120" s="545" t="s">
        <v>900</v>
      </c>
      <c r="K1120" s="545" t="s">
        <v>893</v>
      </c>
      <c r="L1120" s="545" t="s">
        <v>888</v>
      </c>
      <c r="M1120" s="545" t="s">
        <v>2217</v>
      </c>
      <c r="N1120" s="544">
        <v>44609</v>
      </c>
      <c r="O1120" s="544" t="s">
        <v>400</v>
      </c>
      <c r="P1120" s="268">
        <f t="shared" si="72"/>
        <v>3</v>
      </c>
      <c r="Q1120" s="268">
        <f t="shared" si="73"/>
        <v>2</v>
      </c>
      <c r="R1120" s="643" t="str">
        <f t="shared" si="74"/>
        <v>Gastos_com_Pessoal</v>
      </c>
      <c r="S1120" s="605" t="s">
        <v>310</v>
      </c>
      <c r="T1120" s="605" t="s">
        <v>310</v>
      </c>
      <c r="U1120" s="623"/>
      <c r="V1120" s="623"/>
      <c r="W1120" s="623"/>
    </row>
    <row r="1121" spans="1:23" ht="24" x14ac:dyDescent="0.2">
      <c r="A1121" s="636">
        <f t="shared" si="71"/>
        <v>1118</v>
      </c>
      <c r="B1121" s="603">
        <v>44622</v>
      </c>
      <c r="C1121" s="555">
        <v>44593</v>
      </c>
      <c r="D1121" s="545" t="s">
        <v>182</v>
      </c>
      <c r="E1121" s="545" t="s">
        <v>8</v>
      </c>
      <c r="F1121" s="556">
        <v>1554.39</v>
      </c>
      <c r="G1121" s="569" t="s">
        <v>507</v>
      </c>
      <c r="H1121" s="545" t="s">
        <v>310</v>
      </c>
      <c r="I1121" s="613" t="s">
        <v>789</v>
      </c>
      <c r="J1121" s="545" t="s">
        <v>877</v>
      </c>
      <c r="K1121" s="545" t="s">
        <v>893</v>
      </c>
      <c r="L1121" s="545" t="s">
        <v>907</v>
      </c>
      <c r="M1121" s="659">
        <v>8134322</v>
      </c>
      <c r="N1121" s="544">
        <v>44609</v>
      </c>
      <c r="O1121" s="544" t="s">
        <v>400</v>
      </c>
      <c r="P1121" s="268">
        <f t="shared" si="72"/>
        <v>3</v>
      </c>
      <c r="Q1121" s="268">
        <f t="shared" si="73"/>
        <v>2</v>
      </c>
      <c r="R1121" s="643" t="str">
        <f t="shared" si="74"/>
        <v>Gastos_com_Pessoal</v>
      </c>
      <c r="S1121" s="605" t="s">
        <v>310</v>
      </c>
      <c r="T1121" s="605" t="s">
        <v>310</v>
      </c>
      <c r="U1121" s="623"/>
      <c r="V1121" s="623"/>
      <c r="W1121" s="623"/>
    </row>
    <row r="1122" spans="1:23" ht="72" x14ac:dyDescent="0.2">
      <c r="A1122" s="636">
        <f t="shared" si="71"/>
        <v>1119</v>
      </c>
      <c r="B1122" s="559">
        <v>44622</v>
      </c>
      <c r="C1122" s="555">
        <v>44593</v>
      </c>
      <c r="D1122" s="545" t="s">
        <v>271</v>
      </c>
      <c r="E1122" s="545" t="s">
        <v>297</v>
      </c>
      <c r="F1122" s="556">
        <v>241.92</v>
      </c>
      <c r="G1122" s="569" t="s">
        <v>475</v>
      </c>
      <c r="H1122" s="545" t="s">
        <v>309</v>
      </c>
      <c r="I1122" s="612" t="s">
        <v>1633</v>
      </c>
      <c r="J1122" s="566" t="s">
        <v>1096</v>
      </c>
      <c r="K1122" s="545" t="s">
        <v>893</v>
      </c>
      <c r="L1122" s="545" t="s">
        <v>888</v>
      </c>
      <c r="M1122" s="545">
        <v>33801</v>
      </c>
      <c r="N1122" s="544">
        <v>44595</v>
      </c>
      <c r="O1122" s="544" t="s">
        <v>400</v>
      </c>
      <c r="P1122" s="268">
        <f t="shared" si="72"/>
        <v>3</v>
      </c>
      <c r="Q1122" s="268">
        <f t="shared" si="73"/>
        <v>2</v>
      </c>
      <c r="R1122" s="643" t="str">
        <f t="shared" si="74"/>
        <v>Gastos_Gerais</v>
      </c>
      <c r="S1122" s="605" t="s">
        <v>1081</v>
      </c>
      <c r="T1122" s="605">
        <v>1672</v>
      </c>
      <c r="U1122" s="623"/>
      <c r="V1122" s="623"/>
      <c r="W1122" s="623"/>
    </row>
    <row r="1123" spans="1:23" ht="24" x14ac:dyDescent="0.2">
      <c r="A1123" s="636">
        <f t="shared" si="71"/>
        <v>1120</v>
      </c>
      <c r="B1123" s="603">
        <v>44622</v>
      </c>
      <c r="C1123" s="555">
        <v>44593</v>
      </c>
      <c r="D1123" s="545" t="s">
        <v>182</v>
      </c>
      <c r="E1123" s="545" t="s">
        <v>179</v>
      </c>
      <c r="F1123" s="556">
        <v>377.49</v>
      </c>
      <c r="G1123" s="569" t="s">
        <v>2216</v>
      </c>
      <c r="H1123" s="545" t="s">
        <v>310</v>
      </c>
      <c r="I1123" s="613" t="s">
        <v>790</v>
      </c>
      <c r="J1123" s="545" t="s">
        <v>900</v>
      </c>
      <c r="K1123" s="545" t="s">
        <v>893</v>
      </c>
      <c r="L1123" s="545" t="s">
        <v>888</v>
      </c>
      <c r="M1123" s="545" t="s">
        <v>2220</v>
      </c>
      <c r="N1123" s="544">
        <v>44579</v>
      </c>
      <c r="O1123" s="544" t="s">
        <v>400</v>
      </c>
      <c r="P1123" s="268">
        <f t="shared" si="72"/>
        <v>3</v>
      </c>
      <c r="Q1123" s="268">
        <f t="shared" si="73"/>
        <v>2</v>
      </c>
      <c r="R1123" s="643" t="str">
        <f t="shared" si="74"/>
        <v>Gastos_com_Pessoal</v>
      </c>
      <c r="S1123" s="605" t="s">
        <v>310</v>
      </c>
      <c r="T1123" s="605" t="s">
        <v>310</v>
      </c>
      <c r="U1123" s="623"/>
      <c r="V1123" s="623"/>
      <c r="W1123" s="623"/>
    </row>
    <row r="1124" spans="1:23" ht="180" x14ac:dyDescent="0.2">
      <c r="A1124" s="636">
        <f t="shared" si="71"/>
        <v>1121</v>
      </c>
      <c r="B1124" s="683">
        <v>44622</v>
      </c>
      <c r="C1124" s="555">
        <v>44409</v>
      </c>
      <c r="D1124" s="545" t="s">
        <v>468</v>
      </c>
      <c r="E1124" s="545" t="s">
        <v>468</v>
      </c>
      <c r="F1124" s="597">
        <v>38328</v>
      </c>
      <c r="G1124" s="680" t="s">
        <v>3411</v>
      </c>
      <c r="H1124" s="545" t="s">
        <v>468</v>
      </c>
      <c r="I1124" s="599" t="s">
        <v>2295</v>
      </c>
      <c r="J1124" s="606" t="s">
        <v>3367</v>
      </c>
      <c r="K1124" s="545" t="s">
        <v>893</v>
      </c>
      <c r="L1124" s="545" t="s">
        <v>888</v>
      </c>
      <c r="M1124" s="545" t="s">
        <v>3385</v>
      </c>
      <c r="N1124" s="607">
        <v>44613</v>
      </c>
      <c r="O1124" s="544" t="s">
        <v>407</v>
      </c>
      <c r="P1124" s="268">
        <f t="shared" si="72"/>
        <v>3</v>
      </c>
      <c r="Q1124" s="268">
        <f t="shared" si="73"/>
        <v>-4</v>
      </c>
      <c r="R1124" s="545" t="str">
        <f t="shared" si="74"/>
        <v>Gastos_custeados_por_captação</v>
      </c>
      <c r="S1124" s="605" t="s">
        <v>1079</v>
      </c>
      <c r="T1124" s="605">
        <v>1794</v>
      </c>
      <c r="U1124" s="624"/>
      <c r="V1124" s="624"/>
      <c r="W1124" s="624"/>
    </row>
    <row r="1125" spans="1:23" ht="72" x14ac:dyDescent="0.2">
      <c r="A1125" s="636">
        <f t="shared" si="71"/>
        <v>1122</v>
      </c>
      <c r="B1125" s="683">
        <v>44622</v>
      </c>
      <c r="C1125" s="555">
        <v>44593</v>
      </c>
      <c r="D1125" s="545" t="s">
        <v>468</v>
      </c>
      <c r="E1125" s="545" t="s">
        <v>468</v>
      </c>
      <c r="F1125" s="597">
        <v>319.2</v>
      </c>
      <c r="G1125" s="599" t="s">
        <v>1758</v>
      </c>
      <c r="H1125" s="545" t="s">
        <v>468</v>
      </c>
      <c r="I1125" s="599" t="s">
        <v>3015</v>
      </c>
      <c r="J1125" s="606" t="s">
        <v>1757</v>
      </c>
      <c r="K1125" s="545" t="s">
        <v>893</v>
      </c>
      <c r="L1125" s="545" t="s">
        <v>888</v>
      </c>
      <c r="M1125" s="545" t="s">
        <v>3386</v>
      </c>
      <c r="N1125" s="607">
        <v>44604</v>
      </c>
      <c r="O1125" s="544" t="s">
        <v>407</v>
      </c>
      <c r="P1125" s="268">
        <f t="shared" si="72"/>
        <v>3</v>
      </c>
      <c r="Q1125" s="268">
        <f t="shared" si="73"/>
        <v>2</v>
      </c>
      <c r="R1125" s="545" t="str">
        <f t="shared" si="74"/>
        <v>Gastos_custeados_por_captação</v>
      </c>
      <c r="S1125" s="605" t="s">
        <v>1079</v>
      </c>
      <c r="T1125" s="605">
        <v>2864</v>
      </c>
      <c r="U1125" s="624"/>
      <c r="V1125" s="624"/>
      <c r="W1125" s="624"/>
    </row>
    <row r="1126" spans="1:23" ht="84" x14ac:dyDescent="0.2">
      <c r="A1126" s="636">
        <f t="shared" si="71"/>
        <v>1123</v>
      </c>
      <c r="B1126" s="683">
        <v>44622</v>
      </c>
      <c r="C1126" s="555">
        <v>44470</v>
      </c>
      <c r="D1126" s="545" t="s">
        <v>468</v>
      </c>
      <c r="E1126" s="545" t="s">
        <v>468</v>
      </c>
      <c r="F1126" s="597">
        <v>482.5</v>
      </c>
      <c r="G1126" s="680" t="s">
        <v>3412</v>
      </c>
      <c r="H1126" s="545" t="s">
        <v>468</v>
      </c>
      <c r="I1126" s="599" t="s">
        <v>3339</v>
      </c>
      <c r="J1126" s="606" t="s">
        <v>3368</v>
      </c>
      <c r="K1126" s="545" t="s">
        <v>911</v>
      </c>
      <c r="L1126" s="545" t="s">
        <v>888</v>
      </c>
      <c r="M1126" s="545">
        <v>273</v>
      </c>
      <c r="N1126" s="607">
        <v>44617</v>
      </c>
      <c r="O1126" s="544" t="s">
        <v>407</v>
      </c>
      <c r="P1126" s="268">
        <f t="shared" si="72"/>
        <v>3</v>
      </c>
      <c r="Q1126" s="268">
        <f t="shared" si="73"/>
        <v>-2</v>
      </c>
      <c r="R1126" s="545" t="str">
        <f t="shared" si="74"/>
        <v>Gastos_custeados_por_captação</v>
      </c>
      <c r="S1126" s="605" t="s">
        <v>1079</v>
      </c>
      <c r="T1126" s="605">
        <v>2181</v>
      </c>
      <c r="U1126" s="624"/>
      <c r="V1126" s="624"/>
      <c r="W1126" s="624"/>
    </row>
    <row r="1127" spans="1:23" ht="48" x14ac:dyDescent="0.2">
      <c r="A1127" s="636">
        <f t="shared" si="71"/>
        <v>1124</v>
      </c>
      <c r="B1127" s="559">
        <v>44623</v>
      </c>
      <c r="C1127" s="604">
        <v>44562</v>
      </c>
      <c r="D1127" s="545" t="s">
        <v>271</v>
      </c>
      <c r="E1127" s="545" t="s">
        <v>164</v>
      </c>
      <c r="F1127" s="567">
        <v>-204.23</v>
      </c>
      <c r="G1127" s="558" t="s">
        <v>1943</v>
      </c>
      <c r="H1127" s="545" t="s">
        <v>309</v>
      </c>
      <c r="I1127" s="612" t="s">
        <v>876</v>
      </c>
      <c r="J1127" s="545" t="s">
        <v>877</v>
      </c>
      <c r="K1127" s="545" t="s">
        <v>878</v>
      </c>
      <c r="L1127" s="545" t="s">
        <v>879</v>
      </c>
      <c r="M1127" s="545" t="s">
        <v>310</v>
      </c>
      <c r="N1127" s="544">
        <v>44623</v>
      </c>
      <c r="O1127" s="544" t="s">
        <v>400</v>
      </c>
      <c r="P1127" s="268">
        <f t="shared" si="72"/>
        <v>3</v>
      </c>
      <c r="Q1127" s="268">
        <f t="shared" si="73"/>
        <v>1</v>
      </c>
      <c r="R1127" s="643" t="str">
        <f t="shared" si="74"/>
        <v>Gastos_Gerais</v>
      </c>
      <c r="S1127" s="605" t="s">
        <v>310</v>
      </c>
      <c r="T1127" s="605" t="s">
        <v>310</v>
      </c>
      <c r="U1127" s="623"/>
      <c r="V1127" s="623"/>
      <c r="W1127" s="623"/>
    </row>
    <row r="1128" spans="1:23" ht="48" x14ac:dyDescent="0.2">
      <c r="A1128" s="636">
        <f t="shared" si="71"/>
        <v>1125</v>
      </c>
      <c r="B1128" s="559">
        <v>44623</v>
      </c>
      <c r="C1128" s="604">
        <v>44562</v>
      </c>
      <c r="D1128" s="545" t="s">
        <v>315</v>
      </c>
      <c r="E1128" s="545" t="s">
        <v>315</v>
      </c>
      <c r="F1128" s="567">
        <v>5090.76</v>
      </c>
      <c r="G1128" s="569" t="s">
        <v>2226</v>
      </c>
      <c r="H1128" s="566" t="s">
        <v>310</v>
      </c>
      <c r="I1128" s="613" t="s">
        <v>1585</v>
      </c>
      <c r="J1128" s="566" t="s">
        <v>877</v>
      </c>
      <c r="K1128" s="566" t="s">
        <v>878</v>
      </c>
      <c r="L1128" s="566" t="s">
        <v>879</v>
      </c>
      <c r="M1128" s="568" t="s">
        <v>310</v>
      </c>
      <c r="N1128" s="544">
        <v>44623</v>
      </c>
      <c r="O1128" s="544" t="s">
        <v>400</v>
      </c>
      <c r="P1128" s="268">
        <f t="shared" si="72"/>
        <v>3</v>
      </c>
      <c r="Q1128" s="268">
        <f t="shared" si="73"/>
        <v>1</v>
      </c>
      <c r="R1128" s="643" t="str">
        <f t="shared" si="74"/>
        <v>Transferência_para_Reserva_de_Recursos</v>
      </c>
      <c r="S1128" s="605" t="s">
        <v>310</v>
      </c>
      <c r="T1128" s="605" t="s">
        <v>310</v>
      </c>
      <c r="U1128" s="623"/>
      <c r="V1128" s="623"/>
      <c r="W1128" s="623"/>
    </row>
    <row r="1129" spans="1:23" ht="24" x14ac:dyDescent="0.2">
      <c r="A1129" s="636">
        <f t="shared" si="71"/>
        <v>1126</v>
      </c>
      <c r="B1129" s="559">
        <v>44623</v>
      </c>
      <c r="C1129" s="563">
        <v>44593</v>
      </c>
      <c r="D1129" s="545" t="s">
        <v>271</v>
      </c>
      <c r="E1129" s="545" t="s">
        <v>297</v>
      </c>
      <c r="F1129" s="556">
        <v>180.57</v>
      </c>
      <c r="G1129" s="558" t="s">
        <v>1730</v>
      </c>
      <c r="H1129" s="545" t="s">
        <v>309</v>
      </c>
      <c r="I1129" s="526" t="s">
        <v>2228</v>
      </c>
      <c r="J1129" s="549" t="s">
        <v>310</v>
      </c>
      <c r="K1129" s="549" t="s">
        <v>911</v>
      </c>
      <c r="L1129" s="527" t="s">
        <v>2229</v>
      </c>
      <c r="M1129" s="655" t="s">
        <v>310</v>
      </c>
      <c r="N1129" s="544">
        <v>44623</v>
      </c>
      <c r="O1129" s="544" t="s">
        <v>400</v>
      </c>
      <c r="P1129" s="268">
        <f t="shared" si="72"/>
        <v>3</v>
      </c>
      <c r="Q1129" s="268">
        <f t="shared" si="73"/>
        <v>2</v>
      </c>
      <c r="R1129" s="643" t="str">
        <f t="shared" si="74"/>
        <v>Gastos_Gerais</v>
      </c>
      <c r="S1129" s="605" t="s">
        <v>1079</v>
      </c>
      <c r="T1129" s="605">
        <v>2862</v>
      </c>
      <c r="U1129" s="623"/>
      <c r="V1129" s="623"/>
      <c r="W1129" s="623"/>
    </row>
    <row r="1130" spans="1:23" ht="72" x14ac:dyDescent="0.2">
      <c r="A1130" s="636">
        <f t="shared" si="71"/>
        <v>1127</v>
      </c>
      <c r="B1130" s="559">
        <v>44623</v>
      </c>
      <c r="C1130" s="604">
        <v>44562</v>
      </c>
      <c r="D1130" s="545" t="s">
        <v>468</v>
      </c>
      <c r="E1130" s="545" t="s">
        <v>468</v>
      </c>
      <c r="F1130" s="556">
        <v>1955.88</v>
      </c>
      <c r="G1130" s="558" t="s">
        <v>3127</v>
      </c>
      <c r="H1130" s="545" t="s">
        <v>468</v>
      </c>
      <c r="I1130" s="526" t="s">
        <v>1326</v>
      </c>
      <c r="J1130" s="610" t="s">
        <v>1152</v>
      </c>
      <c r="K1130" s="549" t="s">
        <v>911</v>
      </c>
      <c r="L1130" s="527" t="s">
        <v>920</v>
      </c>
      <c r="M1130" s="655">
        <v>1594</v>
      </c>
      <c r="N1130" s="544">
        <v>44616</v>
      </c>
      <c r="O1130" s="544" t="s">
        <v>404</v>
      </c>
      <c r="P1130" s="268">
        <f t="shared" si="72"/>
        <v>3</v>
      </c>
      <c r="Q1130" s="268">
        <f t="shared" si="73"/>
        <v>1</v>
      </c>
      <c r="R1130" s="643" t="str">
        <f t="shared" si="74"/>
        <v>Gastos_custeados_por_captação</v>
      </c>
      <c r="S1130" s="605" t="s">
        <v>1081</v>
      </c>
      <c r="T1130" s="605">
        <v>2845</v>
      </c>
      <c r="U1130" s="623"/>
      <c r="V1130" s="623"/>
      <c r="W1130" s="623"/>
    </row>
    <row r="1131" spans="1:23" ht="72" x14ac:dyDescent="0.2">
      <c r="A1131" s="636">
        <f t="shared" si="71"/>
        <v>1128</v>
      </c>
      <c r="B1131" s="559">
        <v>44623</v>
      </c>
      <c r="C1131" s="604">
        <v>44562</v>
      </c>
      <c r="D1131" s="545" t="s">
        <v>468</v>
      </c>
      <c r="E1131" s="545" t="s">
        <v>468</v>
      </c>
      <c r="F1131" s="556">
        <v>739.2</v>
      </c>
      <c r="G1131" s="665" t="s">
        <v>1510</v>
      </c>
      <c r="H1131" s="545" t="s">
        <v>468</v>
      </c>
      <c r="I1131" s="666" t="s">
        <v>3128</v>
      </c>
      <c r="J1131" s="610" t="s">
        <v>1511</v>
      </c>
      <c r="K1131" s="549" t="s">
        <v>911</v>
      </c>
      <c r="L1131" s="527" t="s">
        <v>920</v>
      </c>
      <c r="M1131" s="655">
        <v>1578</v>
      </c>
      <c r="N1131" s="544">
        <v>44609</v>
      </c>
      <c r="O1131" s="544" t="s">
        <v>404</v>
      </c>
      <c r="P1131" s="268">
        <f t="shared" si="72"/>
        <v>3</v>
      </c>
      <c r="Q1131" s="268">
        <f t="shared" si="73"/>
        <v>1</v>
      </c>
      <c r="R1131" s="643" t="str">
        <f t="shared" si="74"/>
        <v>Gastos_custeados_por_captação</v>
      </c>
      <c r="S1131" s="605" t="s">
        <v>1079</v>
      </c>
      <c r="T1131" s="605">
        <v>2831</v>
      </c>
      <c r="U1131" s="623"/>
      <c r="V1131" s="623"/>
      <c r="W1131" s="623"/>
    </row>
    <row r="1132" spans="1:23" ht="24" x14ac:dyDescent="0.2">
      <c r="A1132" s="636">
        <f t="shared" si="71"/>
        <v>1129</v>
      </c>
      <c r="B1132" s="559">
        <v>44623</v>
      </c>
      <c r="C1132" s="604">
        <v>44562</v>
      </c>
      <c r="D1132" s="545" t="s">
        <v>271</v>
      </c>
      <c r="E1132" s="545" t="s">
        <v>164</v>
      </c>
      <c r="F1132" s="567">
        <v>773.3</v>
      </c>
      <c r="G1132" s="569" t="s">
        <v>1512</v>
      </c>
      <c r="H1132" s="566" t="s">
        <v>309</v>
      </c>
      <c r="I1132" s="613" t="s">
        <v>788</v>
      </c>
      <c r="J1132" s="566" t="s">
        <v>1590</v>
      </c>
      <c r="K1132" s="566" t="s">
        <v>1513</v>
      </c>
      <c r="L1132" s="566" t="s">
        <v>1481</v>
      </c>
      <c r="M1132" s="545">
        <v>4656677961</v>
      </c>
      <c r="N1132" s="544">
        <v>44599</v>
      </c>
      <c r="O1132" s="544" t="s">
        <v>400</v>
      </c>
      <c r="P1132" s="268">
        <f t="shared" si="72"/>
        <v>3</v>
      </c>
      <c r="Q1132" s="268">
        <f t="shared" si="73"/>
        <v>1</v>
      </c>
      <c r="R1132" s="643" t="str">
        <f t="shared" si="74"/>
        <v>Gastos_Gerais</v>
      </c>
      <c r="S1132" s="605" t="s">
        <v>310</v>
      </c>
      <c r="T1132" s="605" t="s">
        <v>310</v>
      </c>
      <c r="U1132" s="623"/>
      <c r="V1132" s="623"/>
      <c r="W1132" s="623"/>
    </row>
    <row r="1133" spans="1:23" ht="84" x14ac:dyDescent="0.2">
      <c r="A1133" s="636">
        <f t="shared" si="71"/>
        <v>1130</v>
      </c>
      <c r="B1133" s="559">
        <v>44623</v>
      </c>
      <c r="C1133" s="563">
        <v>44593</v>
      </c>
      <c r="D1133" s="545" t="s">
        <v>271</v>
      </c>
      <c r="E1133" s="545" t="s">
        <v>141</v>
      </c>
      <c r="F1133" s="556">
        <v>972.25</v>
      </c>
      <c r="G1133" s="558" t="s">
        <v>1639</v>
      </c>
      <c r="H1133" s="545" t="s">
        <v>468</v>
      </c>
      <c r="I1133" s="526" t="s">
        <v>2227</v>
      </c>
      <c r="J1133" s="549" t="s">
        <v>1640</v>
      </c>
      <c r="K1133" s="549" t="s">
        <v>893</v>
      </c>
      <c r="L1133" s="527" t="s">
        <v>888</v>
      </c>
      <c r="M1133" s="655">
        <v>81417</v>
      </c>
      <c r="N1133" s="544">
        <v>44593</v>
      </c>
      <c r="O1133" s="544" t="s">
        <v>400</v>
      </c>
      <c r="P1133" s="268">
        <f t="shared" si="72"/>
        <v>3</v>
      </c>
      <c r="Q1133" s="268">
        <f t="shared" si="73"/>
        <v>2</v>
      </c>
      <c r="R1133" s="643" t="str">
        <f t="shared" si="74"/>
        <v>Gastos_Gerais</v>
      </c>
      <c r="S1133" s="605" t="s">
        <v>1411</v>
      </c>
      <c r="T1133" s="605">
        <v>2841</v>
      </c>
      <c r="U1133" s="623"/>
      <c r="V1133" s="623"/>
      <c r="W1133" s="623"/>
    </row>
    <row r="1134" spans="1:23" ht="48" x14ac:dyDescent="0.2">
      <c r="A1134" s="636">
        <f t="shared" si="71"/>
        <v>1131</v>
      </c>
      <c r="B1134" s="559">
        <v>44624</v>
      </c>
      <c r="C1134" s="555">
        <v>44621</v>
      </c>
      <c r="D1134" s="545" t="s">
        <v>34</v>
      </c>
      <c r="E1134" s="545" t="s">
        <v>167</v>
      </c>
      <c r="F1134" s="556">
        <v>1000</v>
      </c>
      <c r="G1134" s="558" t="s">
        <v>2233</v>
      </c>
      <c r="H1134" s="545" t="s">
        <v>310</v>
      </c>
      <c r="I1134" s="612" t="s">
        <v>876</v>
      </c>
      <c r="J1134" s="545" t="s">
        <v>877</v>
      </c>
      <c r="K1134" s="545" t="s">
        <v>878</v>
      </c>
      <c r="L1134" s="545" t="s">
        <v>879</v>
      </c>
      <c r="M1134" s="545" t="s">
        <v>310</v>
      </c>
      <c r="N1134" s="544">
        <v>44624</v>
      </c>
      <c r="O1134" s="544" t="s">
        <v>400</v>
      </c>
      <c r="P1134" s="268">
        <f t="shared" si="72"/>
        <v>3</v>
      </c>
      <c r="Q1134" s="268">
        <f t="shared" si="73"/>
        <v>3</v>
      </c>
      <c r="R1134" s="643" t="str">
        <f t="shared" si="74"/>
        <v>Receitas</v>
      </c>
      <c r="S1134" s="605" t="s">
        <v>310</v>
      </c>
      <c r="T1134" s="605" t="s">
        <v>310</v>
      </c>
      <c r="U1134" s="623"/>
      <c r="V1134" s="623"/>
      <c r="W1134" s="623"/>
    </row>
    <row r="1135" spans="1:23" s="374" customFormat="1" ht="48" x14ac:dyDescent="0.2">
      <c r="A1135" s="636">
        <f t="shared" si="71"/>
        <v>1132</v>
      </c>
      <c r="B1135" s="559">
        <v>44624</v>
      </c>
      <c r="C1135" s="555">
        <v>44621</v>
      </c>
      <c r="D1135" s="545" t="s">
        <v>34</v>
      </c>
      <c r="E1135" s="545" t="s">
        <v>167</v>
      </c>
      <c r="F1135" s="556">
        <v>500</v>
      </c>
      <c r="G1135" s="558" t="s">
        <v>2233</v>
      </c>
      <c r="H1135" s="545" t="s">
        <v>310</v>
      </c>
      <c r="I1135" s="612" t="s">
        <v>876</v>
      </c>
      <c r="J1135" s="545" t="s">
        <v>877</v>
      </c>
      <c r="K1135" s="545" t="s">
        <v>878</v>
      </c>
      <c r="L1135" s="545" t="s">
        <v>879</v>
      </c>
      <c r="M1135" s="545" t="s">
        <v>310</v>
      </c>
      <c r="N1135" s="544">
        <v>44624</v>
      </c>
      <c r="O1135" s="544" t="s">
        <v>400</v>
      </c>
      <c r="P1135" s="268">
        <f t="shared" si="72"/>
        <v>3</v>
      </c>
      <c r="Q1135" s="268">
        <f t="shared" si="73"/>
        <v>3</v>
      </c>
      <c r="R1135" s="643" t="str">
        <f t="shared" si="74"/>
        <v>Receitas</v>
      </c>
      <c r="S1135" s="605" t="s">
        <v>310</v>
      </c>
      <c r="T1135" s="605" t="s">
        <v>310</v>
      </c>
      <c r="U1135" s="623"/>
      <c r="V1135" s="623"/>
      <c r="W1135" s="623"/>
    </row>
    <row r="1136" spans="1:23" ht="48" x14ac:dyDescent="0.2">
      <c r="A1136" s="636">
        <f t="shared" si="71"/>
        <v>1133</v>
      </c>
      <c r="B1136" s="559">
        <v>44624</v>
      </c>
      <c r="C1136" s="555">
        <v>44621</v>
      </c>
      <c r="D1136" s="545" t="s">
        <v>34</v>
      </c>
      <c r="E1136" s="545" t="s">
        <v>167</v>
      </c>
      <c r="F1136" s="556">
        <v>320</v>
      </c>
      <c r="G1136" s="558" t="s">
        <v>2234</v>
      </c>
      <c r="H1136" s="545" t="s">
        <v>310</v>
      </c>
      <c r="I1136" s="612" t="s">
        <v>876</v>
      </c>
      <c r="J1136" s="545" t="s">
        <v>877</v>
      </c>
      <c r="K1136" s="545" t="s">
        <v>878</v>
      </c>
      <c r="L1136" s="545" t="s">
        <v>879</v>
      </c>
      <c r="M1136" s="545" t="s">
        <v>310</v>
      </c>
      <c r="N1136" s="544">
        <v>44624</v>
      </c>
      <c r="O1136" s="544" t="s">
        <v>400</v>
      </c>
      <c r="P1136" s="268">
        <f t="shared" si="72"/>
        <v>3</v>
      </c>
      <c r="Q1136" s="268">
        <f t="shared" si="73"/>
        <v>3</v>
      </c>
      <c r="R1136" s="643" t="str">
        <f t="shared" si="74"/>
        <v>Receitas</v>
      </c>
      <c r="S1136" s="605" t="s">
        <v>310</v>
      </c>
      <c r="T1136" s="605" t="s">
        <v>310</v>
      </c>
      <c r="U1136" s="623"/>
      <c r="V1136" s="623"/>
      <c r="W1136" s="623"/>
    </row>
    <row r="1137" spans="1:23" ht="36" x14ac:dyDescent="0.2">
      <c r="A1137" s="636">
        <f t="shared" si="71"/>
        <v>1134</v>
      </c>
      <c r="B1137" s="559">
        <v>44624</v>
      </c>
      <c r="C1137" s="563">
        <v>44593</v>
      </c>
      <c r="D1137" s="545" t="s">
        <v>182</v>
      </c>
      <c r="E1137" s="545" t="s">
        <v>1</v>
      </c>
      <c r="F1137" s="556">
        <v>4562.1499999999996</v>
      </c>
      <c r="G1137" s="558" t="s">
        <v>2235</v>
      </c>
      <c r="H1137" s="545" t="s">
        <v>310</v>
      </c>
      <c r="I1137" s="612" t="s">
        <v>988</v>
      </c>
      <c r="J1137" s="545" t="s">
        <v>989</v>
      </c>
      <c r="K1137" s="545" t="s">
        <v>887</v>
      </c>
      <c r="L1137" s="545" t="s">
        <v>990</v>
      </c>
      <c r="M1137" s="545" t="s">
        <v>310</v>
      </c>
      <c r="N1137" s="544">
        <v>44624</v>
      </c>
      <c r="O1137" s="544" t="s">
        <v>400</v>
      </c>
      <c r="P1137" s="268">
        <f t="shared" si="72"/>
        <v>3</v>
      </c>
      <c r="Q1137" s="268">
        <f t="shared" si="73"/>
        <v>2</v>
      </c>
      <c r="R1137" s="643" t="str">
        <f t="shared" si="74"/>
        <v>Gastos_com_Pessoal</v>
      </c>
      <c r="S1137" s="605" t="s">
        <v>310</v>
      </c>
      <c r="T1137" s="605" t="s">
        <v>310</v>
      </c>
      <c r="U1137" s="623"/>
      <c r="V1137" s="623"/>
      <c r="W1137" s="623"/>
    </row>
    <row r="1138" spans="1:23" ht="36" x14ac:dyDescent="0.2">
      <c r="A1138" s="636">
        <f t="shared" si="71"/>
        <v>1135</v>
      </c>
      <c r="B1138" s="559">
        <v>44624</v>
      </c>
      <c r="C1138" s="563">
        <v>44593</v>
      </c>
      <c r="D1138" s="545" t="s">
        <v>182</v>
      </c>
      <c r="E1138" s="545" t="s">
        <v>1</v>
      </c>
      <c r="F1138" s="556">
        <v>1939.66</v>
      </c>
      <c r="G1138" s="558" t="s">
        <v>2236</v>
      </c>
      <c r="H1138" s="545" t="s">
        <v>310</v>
      </c>
      <c r="I1138" s="612" t="s">
        <v>992</v>
      </c>
      <c r="J1138" s="545" t="s">
        <v>993</v>
      </c>
      <c r="K1138" s="545" t="s">
        <v>887</v>
      </c>
      <c r="L1138" s="545" t="s">
        <v>990</v>
      </c>
      <c r="M1138" s="545" t="s">
        <v>310</v>
      </c>
      <c r="N1138" s="544">
        <v>44624</v>
      </c>
      <c r="O1138" s="544" t="s">
        <v>400</v>
      </c>
      <c r="P1138" s="268">
        <f t="shared" si="72"/>
        <v>3</v>
      </c>
      <c r="Q1138" s="268">
        <f t="shared" si="73"/>
        <v>2</v>
      </c>
      <c r="R1138" s="643" t="str">
        <f t="shared" si="74"/>
        <v>Gastos_com_Pessoal</v>
      </c>
      <c r="S1138" s="605" t="s">
        <v>310</v>
      </c>
      <c r="T1138" s="605" t="s">
        <v>310</v>
      </c>
      <c r="U1138" s="623"/>
      <c r="V1138" s="623"/>
      <c r="W1138" s="623"/>
    </row>
    <row r="1139" spans="1:23" ht="36" x14ac:dyDescent="0.2">
      <c r="A1139" s="636">
        <f t="shared" si="71"/>
        <v>1136</v>
      </c>
      <c r="B1139" s="559">
        <v>44624</v>
      </c>
      <c r="C1139" s="563">
        <v>44593</v>
      </c>
      <c r="D1139" s="545" t="s">
        <v>182</v>
      </c>
      <c r="E1139" s="545" t="s">
        <v>1</v>
      </c>
      <c r="F1139" s="556">
        <v>2261.98</v>
      </c>
      <c r="G1139" s="558" t="s">
        <v>2237</v>
      </c>
      <c r="H1139" s="545" t="s">
        <v>310</v>
      </c>
      <c r="I1139" s="612" t="s">
        <v>995</v>
      </c>
      <c r="J1139" s="545" t="s">
        <v>996</v>
      </c>
      <c r="K1139" s="545" t="s">
        <v>887</v>
      </c>
      <c r="L1139" s="545" t="s">
        <v>990</v>
      </c>
      <c r="M1139" s="545" t="s">
        <v>310</v>
      </c>
      <c r="N1139" s="544">
        <v>44624</v>
      </c>
      <c r="O1139" s="544" t="s">
        <v>400</v>
      </c>
      <c r="P1139" s="268">
        <f t="shared" si="72"/>
        <v>3</v>
      </c>
      <c r="Q1139" s="268">
        <f t="shared" si="73"/>
        <v>2</v>
      </c>
      <c r="R1139" s="643" t="str">
        <f t="shared" si="74"/>
        <v>Gastos_com_Pessoal</v>
      </c>
      <c r="S1139" s="605" t="s">
        <v>310</v>
      </c>
      <c r="T1139" s="605" t="s">
        <v>310</v>
      </c>
      <c r="U1139" s="623"/>
      <c r="V1139" s="623"/>
      <c r="W1139" s="623"/>
    </row>
    <row r="1140" spans="1:23" ht="36" x14ac:dyDescent="0.2">
      <c r="A1140" s="636">
        <f t="shared" si="71"/>
        <v>1137</v>
      </c>
      <c r="B1140" s="559">
        <v>44624</v>
      </c>
      <c r="C1140" s="563">
        <v>44593</v>
      </c>
      <c r="D1140" s="545" t="s">
        <v>182</v>
      </c>
      <c r="E1140" s="545" t="s">
        <v>1</v>
      </c>
      <c r="F1140" s="556">
        <v>2095.64</v>
      </c>
      <c r="G1140" s="558" t="s">
        <v>2236</v>
      </c>
      <c r="H1140" s="545" t="s">
        <v>310</v>
      </c>
      <c r="I1140" s="612" t="s">
        <v>997</v>
      </c>
      <c r="J1140" s="545" t="s">
        <v>998</v>
      </c>
      <c r="K1140" s="545" t="s">
        <v>887</v>
      </c>
      <c r="L1140" s="545" t="s">
        <v>990</v>
      </c>
      <c r="M1140" s="545" t="s">
        <v>310</v>
      </c>
      <c r="N1140" s="544">
        <v>44624</v>
      </c>
      <c r="O1140" s="544" t="s">
        <v>400</v>
      </c>
      <c r="P1140" s="268">
        <f t="shared" si="72"/>
        <v>3</v>
      </c>
      <c r="Q1140" s="268">
        <f t="shared" si="73"/>
        <v>2</v>
      </c>
      <c r="R1140" s="643" t="str">
        <f t="shared" si="74"/>
        <v>Gastos_com_Pessoal</v>
      </c>
      <c r="S1140" s="605" t="s">
        <v>310</v>
      </c>
      <c r="T1140" s="605" t="s">
        <v>310</v>
      </c>
      <c r="U1140" s="623"/>
      <c r="V1140" s="623"/>
      <c r="W1140" s="623"/>
    </row>
    <row r="1141" spans="1:23" ht="36" x14ac:dyDescent="0.2">
      <c r="A1141" s="636">
        <f t="shared" si="71"/>
        <v>1138</v>
      </c>
      <c r="B1141" s="559">
        <v>44624</v>
      </c>
      <c r="C1141" s="563">
        <v>44593</v>
      </c>
      <c r="D1141" s="545" t="s">
        <v>182</v>
      </c>
      <c r="E1141" s="545" t="s">
        <v>1</v>
      </c>
      <c r="F1141" s="556">
        <v>2095.64</v>
      </c>
      <c r="G1141" s="558" t="s">
        <v>2236</v>
      </c>
      <c r="H1141" s="545" t="s">
        <v>310</v>
      </c>
      <c r="I1141" s="612" t="s">
        <v>999</v>
      </c>
      <c r="J1141" s="545" t="s">
        <v>1000</v>
      </c>
      <c r="K1141" s="545" t="s">
        <v>887</v>
      </c>
      <c r="L1141" s="545" t="s">
        <v>990</v>
      </c>
      <c r="M1141" s="545" t="s">
        <v>310</v>
      </c>
      <c r="N1141" s="544">
        <v>44624</v>
      </c>
      <c r="O1141" s="544" t="s">
        <v>400</v>
      </c>
      <c r="P1141" s="268">
        <f t="shared" si="72"/>
        <v>3</v>
      </c>
      <c r="Q1141" s="268">
        <f t="shared" si="73"/>
        <v>2</v>
      </c>
      <c r="R1141" s="643" t="str">
        <f t="shared" si="74"/>
        <v>Gastos_com_Pessoal</v>
      </c>
      <c r="S1141" s="605" t="s">
        <v>310</v>
      </c>
      <c r="T1141" s="605" t="s">
        <v>310</v>
      </c>
      <c r="U1141" s="623"/>
      <c r="V1141" s="623"/>
      <c r="W1141" s="623"/>
    </row>
    <row r="1142" spans="1:23" ht="36" x14ac:dyDescent="0.2">
      <c r="A1142" s="636">
        <f t="shared" si="71"/>
        <v>1139</v>
      </c>
      <c r="B1142" s="559">
        <v>44624</v>
      </c>
      <c r="C1142" s="563">
        <v>44593</v>
      </c>
      <c r="D1142" s="545" t="s">
        <v>182</v>
      </c>
      <c r="E1142" s="545" t="s">
        <v>1</v>
      </c>
      <c r="F1142" s="556">
        <v>2095.64</v>
      </c>
      <c r="G1142" s="558" t="s">
        <v>2236</v>
      </c>
      <c r="H1142" s="545" t="s">
        <v>310</v>
      </c>
      <c r="I1142" s="612" t="s">
        <v>1001</v>
      </c>
      <c r="J1142" s="545" t="s">
        <v>1002</v>
      </c>
      <c r="K1142" s="545" t="s">
        <v>887</v>
      </c>
      <c r="L1142" s="545" t="s">
        <v>990</v>
      </c>
      <c r="M1142" s="545" t="s">
        <v>310</v>
      </c>
      <c r="N1142" s="544">
        <v>44624</v>
      </c>
      <c r="O1142" s="544" t="s">
        <v>400</v>
      </c>
      <c r="P1142" s="268">
        <f t="shared" si="72"/>
        <v>3</v>
      </c>
      <c r="Q1142" s="268">
        <f t="shared" si="73"/>
        <v>2</v>
      </c>
      <c r="R1142" s="643" t="str">
        <f t="shared" si="74"/>
        <v>Gastos_com_Pessoal</v>
      </c>
      <c r="S1142" s="605" t="s">
        <v>310</v>
      </c>
      <c r="T1142" s="605" t="s">
        <v>310</v>
      </c>
      <c r="U1142" s="623"/>
      <c r="V1142" s="623"/>
      <c r="W1142" s="623"/>
    </row>
    <row r="1143" spans="1:23" ht="36" x14ac:dyDescent="0.2">
      <c r="A1143" s="636">
        <f t="shared" si="71"/>
        <v>1140</v>
      </c>
      <c r="B1143" s="559">
        <v>44624</v>
      </c>
      <c r="C1143" s="563">
        <v>44593</v>
      </c>
      <c r="D1143" s="545" t="s">
        <v>182</v>
      </c>
      <c r="E1143" s="545" t="s">
        <v>1</v>
      </c>
      <c r="F1143" s="556">
        <v>4544.17</v>
      </c>
      <c r="G1143" s="558" t="s">
        <v>2238</v>
      </c>
      <c r="H1143" s="545" t="s">
        <v>310</v>
      </c>
      <c r="I1143" s="612" t="s">
        <v>1004</v>
      </c>
      <c r="J1143" s="545" t="s">
        <v>1005</v>
      </c>
      <c r="K1143" s="545" t="s">
        <v>887</v>
      </c>
      <c r="L1143" s="545" t="s">
        <v>990</v>
      </c>
      <c r="M1143" s="545" t="s">
        <v>310</v>
      </c>
      <c r="N1143" s="544">
        <v>44624</v>
      </c>
      <c r="O1143" s="544" t="s">
        <v>400</v>
      </c>
      <c r="P1143" s="268">
        <f t="shared" si="72"/>
        <v>3</v>
      </c>
      <c r="Q1143" s="268">
        <f t="shared" si="73"/>
        <v>2</v>
      </c>
      <c r="R1143" s="643" t="str">
        <f t="shared" si="74"/>
        <v>Gastos_com_Pessoal</v>
      </c>
      <c r="S1143" s="605" t="s">
        <v>310</v>
      </c>
      <c r="T1143" s="605" t="s">
        <v>310</v>
      </c>
      <c r="U1143" s="623"/>
      <c r="V1143" s="623"/>
      <c r="W1143" s="623"/>
    </row>
    <row r="1144" spans="1:23" ht="36" x14ac:dyDescent="0.2">
      <c r="A1144" s="636">
        <f t="shared" si="71"/>
        <v>1141</v>
      </c>
      <c r="B1144" s="559">
        <v>44624</v>
      </c>
      <c r="C1144" s="563">
        <v>44593</v>
      </c>
      <c r="D1144" s="545" t="s">
        <v>182</v>
      </c>
      <c r="E1144" s="545" t="s">
        <v>1</v>
      </c>
      <c r="F1144" s="556">
        <v>2077.66</v>
      </c>
      <c r="G1144" s="558" t="s">
        <v>2236</v>
      </c>
      <c r="H1144" s="545" t="s">
        <v>310</v>
      </c>
      <c r="I1144" s="612" t="s">
        <v>1007</v>
      </c>
      <c r="J1144" s="545" t="s">
        <v>1008</v>
      </c>
      <c r="K1144" s="545" t="s">
        <v>887</v>
      </c>
      <c r="L1144" s="545" t="s">
        <v>990</v>
      </c>
      <c r="M1144" s="545" t="s">
        <v>310</v>
      </c>
      <c r="N1144" s="544">
        <v>44624</v>
      </c>
      <c r="O1144" s="544" t="s">
        <v>400</v>
      </c>
      <c r="P1144" s="268">
        <f t="shared" si="72"/>
        <v>3</v>
      </c>
      <c r="Q1144" s="268">
        <f t="shared" si="73"/>
        <v>2</v>
      </c>
      <c r="R1144" s="643" t="str">
        <f t="shared" si="74"/>
        <v>Gastos_com_Pessoal</v>
      </c>
      <c r="S1144" s="605" t="s">
        <v>310</v>
      </c>
      <c r="T1144" s="605" t="s">
        <v>310</v>
      </c>
      <c r="U1144" s="623"/>
      <c r="V1144" s="623"/>
      <c r="W1144" s="623"/>
    </row>
    <row r="1145" spans="1:23" ht="36" x14ac:dyDescent="0.2">
      <c r="A1145" s="636">
        <f t="shared" si="71"/>
        <v>1142</v>
      </c>
      <c r="B1145" s="559">
        <v>44624</v>
      </c>
      <c r="C1145" s="563">
        <v>44593</v>
      </c>
      <c r="D1145" s="545" t="s">
        <v>182</v>
      </c>
      <c r="E1145" s="545" t="s">
        <v>1</v>
      </c>
      <c r="F1145" s="556">
        <v>1417.22</v>
      </c>
      <c r="G1145" s="558" t="s">
        <v>2239</v>
      </c>
      <c r="H1145" s="545" t="s">
        <v>310</v>
      </c>
      <c r="I1145" s="612" t="s">
        <v>1010</v>
      </c>
      <c r="J1145" s="545" t="s">
        <v>1011</v>
      </c>
      <c r="K1145" s="545" t="s">
        <v>887</v>
      </c>
      <c r="L1145" s="545" t="s">
        <v>1006</v>
      </c>
      <c r="M1145" s="545" t="s">
        <v>310</v>
      </c>
      <c r="N1145" s="544">
        <v>44624</v>
      </c>
      <c r="O1145" s="544" t="s">
        <v>400</v>
      </c>
      <c r="P1145" s="268">
        <f t="shared" si="72"/>
        <v>3</v>
      </c>
      <c r="Q1145" s="268">
        <f t="shared" si="73"/>
        <v>2</v>
      </c>
      <c r="R1145" s="643" t="str">
        <f t="shared" si="74"/>
        <v>Gastos_com_Pessoal</v>
      </c>
      <c r="S1145" s="605" t="s">
        <v>310</v>
      </c>
      <c r="T1145" s="605" t="s">
        <v>310</v>
      </c>
      <c r="U1145" s="623"/>
      <c r="V1145" s="623"/>
      <c r="W1145" s="623"/>
    </row>
    <row r="1146" spans="1:23" ht="36" x14ac:dyDescent="0.2">
      <c r="A1146" s="636">
        <f t="shared" si="71"/>
        <v>1143</v>
      </c>
      <c r="B1146" s="559">
        <v>44624</v>
      </c>
      <c r="C1146" s="563">
        <v>44593</v>
      </c>
      <c r="D1146" s="545" t="s">
        <v>182</v>
      </c>
      <c r="E1146" s="545" t="s">
        <v>1</v>
      </c>
      <c r="F1146" s="556">
        <v>1957.64</v>
      </c>
      <c r="G1146" s="558" t="s">
        <v>2240</v>
      </c>
      <c r="H1146" s="545" t="s">
        <v>310</v>
      </c>
      <c r="I1146" s="612" t="s">
        <v>1013</v>
      </c>
      <c r="J1146" s="545" t="s">
        <v>1014</v>
      </c>
      <c r="K1146" s="545" t="s">
        <v>887</v>
      </c>
      <c r="L1146" s="545" t="s">
        <v>990</v>
      </c>
      <c r="M1146" s="545" t="s">
        <v>310</v>
      </c>
      <c r="N1146" s="544">
        <v>44624</v>
      </c>
      <c r="O1146" s="544" t="s">
        <v>400</v>
      </c>
      <c r="P1146" s="268">
        <f t="shared" si="72"/>
        <v>3</v>
      </c>
      <c r="Q1146" s="268">
        <f t="shared" si="73"/>
        <v>2</v>
      </c>
      <c r="R1146" s="643" t="str">
        <f t="shared" si="74"/>
        <v>Gastos_com_Pessoal</v>
      </c>
      <c r="S1146" s="605" t="s">
        <v>310</v>
      </c>
      <c r="T1146" s="605" t="s">
        <v>310</v>
      </c>
      <c r="U1146" s="623"/>
      <c r="V1146" s="623"/>
      <c r="W1146" s="623"/>
    </row>
    <row r="1147" spans="1:23" ht="36" x14ac:dyDescent="0.2">
      <c r="A1147" s="636">
        <f t="shared" si="71"/>
        <v>1144</v>
      </c>
      <c r="B1147" s="559">
        <v>44624</v>
      </c>
      <c r="C1147" s="563">
        <v>44593</v>
      </c>
      <c r="D1147" s="545" t="s">
        <v>182</v>
      </c>
      <c r="E1147" s="545" t="s">
        <v>1</v>
      </c>
      <c r="F1147" s="556">
        <v>1957.64</v>
      </c>
      <c r="G1147" s="558" t="s">
        <v>2236</v>
      </c>
      <c r="H1147" s="545" t="s">
        <v>310</v>
      </c>
      <c r="I1147" s="612" t="s">
        <v>1016</v>
      </c>
      <c r="J1147" s="545" t="s">
        <v>1017</v>
      </c>
      <c r="K1147" s="545" t="s">
        <v>887</v>
      </c>
      <c r="L1147" s="545" t="s">
        <v>990</v>
      </c>
      <c r="M1147" s="545" t="s">
        <v>310</v>
      </c>
      <c r="N1147" s="544">
        <v>44624</v>
      </c>
      <c r="O1147" s="544" t="s">
        <v>400</v>
      </c>
      <c r="P1147" s="268">
        <f t="shared" si="72"/>
        <v>3</v>
      </c>
      <c r="Q1147" s="268">
        <f t="shared" si="73"/>
        <v>2</v>
      </c>
      <c r="R1147" s="643" t="str">
        <f t="shared" si="74"/>
        <v>Gastos_com_Pessoal</v>
      </c>
      <c r="S1147" s="605" t="s">
        <v>310</v>
      </c>
      <c r="T1147" s="605" t="s">
        <v>310</v>
      </c>
      <c r="U1147" s="623"/>
      <c r="V1147" s="623"/>
      <c r="W1147" s="623"/>
    </row>
    <row r="1148" spans="1:23" ht="36" x14ac:dyDescent="0.2">
      <c r="A1148" s="636">
        <f t="shared" si="71"/>
        <v>1145</v>
      </c>
      <c r="B1148" s="559">
        <v>44624</v>
      </c>
      <c r="C1148" s="563">
        <v>44593</v>
      </c>
      <c r="D1148" s="545" t="s">
        <v>182</v>
      </c>
      <c r="E1148" s="545" t="s">
        <v>1</v>
      </c>
      <c r="F1148" s="556">
        <v>2829.26</v>
      </c>
      <c r="G1148" s="558" t="s">
        <v>2241</v>
      </c>
      <c r="H1148" s="545" t="s">
        <v>310</v>
      </c>
      <c r="I1148" s="612" t="s">
        <v>1019</v>
      </c>
      <c r="J1148" s="545" t="s">
        <v>1020</v>
      </c>
      <c r="K1148" s="545" t="s">
        <v>887</v>
      </c>
      <c r="L1148" s="545" t="s">
        <v>990</v>
      </c>
      <c r="M1148" s="545" t="s">
        <v>310</v>
      </c>
      <c r="N1148" s="544">
        <v>44624</v>
      </c>
      <c r="O1148" s="544" t="s">
        <v>400</v>
      </c>
      <c r="P1148" s="268">
        <f t="shared" si="72"/>
        <v>3</v>
      </c>
      <c r="Q1148" s="268">
        <f t="shared" si="73"/>
        <v>2</v>
      </c>
      <c r="R1148" s="643" t="str">
        <f t="shared" si="74"/>
        <v>Gastos_com_Pessoal</v>
      </c>
      <c r="S1148" s="605" t="s">
        <v>310</v>
      </c>
      <c r="T1148" s="605" t="s">
        <v>310</v>
      </c>
      <c r="U1148" s="623"/>
      <c r="V1148" s="623"/>
      <c r="W1148" s="623"/>
    </row>
    <row r="1149" spans="1:23" ht="36" x14ac:dyDescent="0.2">
      <c r="A1149" s="636">
        <f t="shared" ref="A1149:A1212" si="75">IF(B1149="","",ROW()-ROW($A$3))</f>
        <v>1146</v>
      </c>
      <c r="B1149" s="559">
        <v>44624</v>
      </c>
      <c r="C1149" s="563">
        <v>44593</v>
      </c>
      <c r="D1149" s="545" t="s">
        <v>182</v>
      </c>
      <c r="E1149" s="545" t="s">
        <v>1</v>
      </c>
      <c r="F1149" s="556">
        <v>12439.34</v>
      </c>
      <c r="G1149" s="558" t="s">
        <v>2242</v>
      </c>
      <c r="H1149" s="545" t="s">
        <v>310</v>
      </c>
      <c r="I1149" s="612" t="s">
        <v>1022</v>
      </c>
      <c r="J1149" s="545" t="s">
        <v>1023</v>
      </c>
      <c r="K1149" s="545" t="s">
        <v>887</v>
      </c>
      <c r="L1149" s="545" t="s">
        <v>990</v>
      </c>
      <c r="M1149" s="545" t="s">
        <v>310</v>
      </c>
      <c r="N1149" s="544">
        <v>44624</v>
      </c>
      <c r="O1149" s="544" t="s">
        <v>400</v>
      </c>
      <c r="P1149" s="268">
        <f t="shared" si="72"/>
        <v>3</v>
      </c>
      <c r="Q1149" s="268">
        <f t="shared" si="73"/>
        <v>2</v>
      </c>
      <c r="R1149" s="643" t="str">
        <f t="shared" si="74"/>
        <v>Gastos_com_Pessoal</v>
      </c>
      <c r="S1149" s="605" t="s">
        <v>310</v>
      </c>
      <c r="T1149" s="605" t="s">
        <v>310</v>
      </c>
      <c r="U1149" s="623"/>
      <c r="V1149" s="623"/>
      <c r="W1149" s="623"/>
    </row>
    <row r="1150" spans="1:23" ht="36" x14ac:dyDescent="0.2">
      <c r="A1150" s="636">
        <f t="shared" si="75"/>
        <v>1147</v>
      </c>
      <c r="B1150" s="559">
        <v>44624</v>
      </c>
      <c r="C1150" s="563">
        <v>44593</v>
      </c>
      <c r="D1150" s="545" t="s">
        <v>182</v>
      </c>
      <c r="E1150" s="545" t="s">
        <v>1</v>
      </c>
      <c r="F1150" s="556">
        <v>2095.64</v>
      </c>
      <c r="G1150" s="558" t="s">
        <v>2236</v>
      </c>
      <c r="H1150" s="545" t="s">
        <v>310</v>
      </c>
      <c r="I1150" s="612" t="s">
        <v>1024</v>
      </c>
      <c r="J1150" s="545" t="s">
        <v>1671</v>
      </c>
      <c r="K1150" s="545" t="s">
        <v>887</v>
      </c>
      <c r="L1150" s="545" t="s">
        <v>990</v>
      </c>
      <c r="M1150" s="545" t="s">
        <v>310</v>
      </c>
      <c r="N1150" s="544">
        <v>44624</v>
      </c>
      <c r="O1150" s="544" t="s">
        <v>400</v>
      </c>
      <c r="P1150" s="268">
        <f t="shared" si="72"/>
        <v>3</v>
      </c>
      <c r="Q1150" s="268">
        <f t="shared" si="73"/>
        <v>2</v>
      </c>
      <c r="R1150" s="643" t="str">
        <f t="shared" si="74"/>
        <v>Gastos_com_Pessoal</v>
      </c>
      <c r="S1150" s="605" t="s">
        <v>310</v>
      </c>
      <c r="T1150" s="605" t="s">
        <v>310</v>
      </c>
      <c r="U1150" s="623"/>
      <c r="V1150" s="623"/>
      <c r="W1150" s="623"/>
    </row>
    <row r="1151" spans="1:23" ht="36" x14ac:dyDescent="0.2">
      <c r="A1151" s="636">
        <f t="shared" si="75"/>
        <v>1148</v>
      </c>
      <c r="B1151" s="559">
        <v>44624</v>
      </c>
      <c r="C1151" s="563">
        <v>44593</v>
      </c>
      <c r="D1151" s="545" t="s">
        <v>182</v>
      </c>
      <c r="E1151" s="545" t="s">
        <v>1</v>
      </c>
      <c r="F1151" s="556">
        <v>2901.97</v>
      </c>
      <c r="G1151" s="558" t="s">
        <v>2243</v>
      </c>
      <c r="H1151" s="545" t="s">
        <v>310</v>
      </c>
      <c r="I1151" s="612" t="s">
        <v>1027</v>
      </c>
      <c r="J1151" s="545" t="s">
        <v>1028</v>
      </c>
      <c r="K1151" s="545" t="s">
        <v>887</v>
      </c>
      <c r="L1151" s="545" t="s">
        <v>990</v>
      </c>
      <c r="M1151" s="545" t="s">
        <v>310</v>
      </c>
      <c r="N1151" s="544">
        <v>44624</v>
      </c>
      <c r="O1151" s="544" t="s">
        <v>400</v>
      </c>
      <c r="P1151" s="268">
        <f t="shared" si="72"/>
        <v>3</v>
      </c>
      <c r="Q1151" s="268">
        <f t="shared" si="73"/>
        <v>2</v>
      </c>
      <c r="R1151" s="643" t="str">
        <f t="shared" si="74"/>
        <v>Gastos_com_Pessoal</v>
      </c>
      <c r="S1151" s="605" t="s">
        <v>310</v>
      </c>
      <c r="T1151" s="605" t="s">
        <v>310</v>
      </c>
      <c r="U1151" s="623"/>
      <c r="V1151" s="623"/>
      <c r="W1151" s="623"/>
    </row>
    <row r="1152" spans="1:23" ht="36" x14ac:dyDescent="0.2">
      <c r="A1152" s="636">
        <f t="shared" si="75"/>
        <v>1149</v>
      </c>
      <c r="B1152" s="559">
        <v>44624</v>
      </c>
      <c r="C1152" s="563">
        <v>44593</v>
      </c>
      <c r="D1152" s="545" t="s">
        <v>182</v>
      </c>
      <c r="E1152" s="545" t="s">
        <v>1</v>
      </c>
      <c r="F1152" s="556">
        <v>4562.1499999999996</v>
      </c>
      <c r="G1152" s="558" t="s">
        <v>2244</v>
      </c>
      <c r="H1152" s="545" t="s">
        <v>310</v>
      </c>
      <c r="I1152" s="612" t="s">
        <v>1030</v>
      </c>
      <c r="J1152" s="545" t="s">
        <v>1031</v>
      </c>
      <c r="K1152" s="545" t="s">
        <v>887</v>
      </c>
      <c r="L1152" s="545" t="s">
        <v>990</v>
      </c>
      <c r="M1152" s="545" t="s">
        <v>310</v>
      </c>
      <c r="N1152" s="544">
        <v>44624</v>
      </c>
      <c r="O1152" s="544" t="s">
        <v>400</v>
      </c>
      <c r="P1152" s="268">
        <f t="shared" si="72"/>
        <v>3</v>
      </c>
      <c r="Q1152" s="268">
        <f t="shared" si="73"/>
        <v>2</v>
      </c>
      <c r="R1152" s="643" t="str">
        <f t="shared" si="74"/>
        <v>Gastos_com_Pessoal</v>
      </c>
      <c r="S1152" s="605" t="s">
        <v>310</v>
      </c>
      <c r="T1152" s="605" t="s">
        <v>310</v>
      </c>
      <c r="U1152" s="623"/>
      <c r="V1152" s="623"/>
      <c r="W1152" s="623"/>
    </row>
    <row r="1153" spans="1:23" ht="36" x14ac:dyDescent="0.2">
      <c r="A1153" s="636">
        <f t="shared" si="75"/>
        <v>1150</v>
      </c>
      <c r="B1153" s="559">
        <v>44624</v>
      </c>
      <c r="C1153" s="563">
        <v>44593</v>
      </c>
      <c r="D1153" s="545" t="s">
        <v>182</v>
      </c>
      <c r="E1153" s="545" t="s">
        <v>1</v>
      </c>
      <c r="F1153" s="556">
        <v>2696.03</v>
      </c>
      <c r="G1153" s="573" t="s">
        <v>2245</v>
      </c>
      <c r="H1153" s="545" t="s">
        <v>310</v>
      </c>
      <c r="I1153" s="612" t="s">
        <v>1292</v>
      </c>
      <c r="J1153" s="566" t="s">
        <v>1694</v>
      </c>
      <c r="K1153" s="545" t="s">
        <v>911</v>
      </c>
      <c r="L1153" s="545" t="s">
        <v>990</v>
      </c>
      <c r="M1153" s="545" t="s">
        <v>310</v>
      </c>
      <c r="N1153" s="544">
        <v>44624</v>
      </c>
      <c r="O1153" s="544" t="s">
        <v>400</v>
      </c>
      <c r="P1153" s="268">
        <f t="shared" si="72"/>
        <v>3</v>
      </c>
      <c r="Q1153" s="268">
        <f t="shared" si="73"/>
        <v>2</v>
      </c>
      <c r="R1153" s="643" t="str">
        <f t="shared" si="74"/>
        <v>Gastos_com_Pessoal</v>
      </c>
      <c r="S1153" s="605" t="s">
        <v>310</v>
      </c>
      <c r="T1153" s="605" t="s">
        <v>310</v>
      </c>
      <c r="U1153" s="623"/>
      <c r="V1153" s="623"/>
      <c r="W1153" s="623"/>
    </row>
    <row r="1154" spans="1:23" ht="36" x14ac:dyDescent="0.2">
      <c r="A1154" s="636">
        <f t="shared" si="75"/>
        <v>1151</v>
      </c>
      <c r="B1154" s="559">
        <v>44624</v>
      </c>
      <c r="C1154" s="563">
        <v>44593</v>
      </c>
      <c r="D1154" s="545" t="s">
        <v>182</v>
      </c>
      <c r="E1154" s="545" t="s">
        <v>1</v>
      </c>
      <c r="F1154" s="556">
        <v>2077.66</v>
      </c>
      <c r="G1154" s="558" t="s">
        <v>2236</v>
      </c>
      <c r="H1154" s="545" t="s">
        <v>310</v>
      </c>
      <c r="I1154" s="612" t="s">
        <v>1035</v>
      </c>
      <c r="J1154" s="545" t="s">
        <v>1036</v>
      </c>
      <c r="K1154" s="545" t="s">
        <v>911</v>
      </c>
      <c r="L1154" s="545" t="s">
        <v>990</v>
      </c>
      <c r="M1154" s="545" t="s">
        <v>310</v>
      </c>
      <c r="N1154" s="544">
        <v>44624</v>
      </c>
      <c r="O1154" s="544" t="s">
        <v>400</v>
      </c>
      <c r="P1154" s="268">
        <f t="shared" si="72"/>
        <v>3</v>
      </c>
      <c r="Q1154" s="268">
        <f t="shared" si="73"/>
        <v>2</v>
      </c>
      <c r="R1154" s="643" t="str">
        <f t="shared" si="74"/>
        <v>Gastos_com_Pessoal</v>
      </c>
      <c r="S1154" s="605" t="s">
        <v>310</v>
      </c>
      <c r="T1154" s="605" t="s">
        <v>310</v>
      </c>
      <c r="U1154" s="623"/>
      <c r="V1154" s="623"/>
      <c r="W1154" s="623"/>
    </row>
    <row r="1155" spans="1:23" ht="36" x14ac:dyDescent="0.2">
      <c r="A1155" s="636">
        <f t="shared" si="75"/>
        <v>1152</v>
      </c>
      <c r="B1155" s="559">
        <v>44624</v>
      </c>
      <c r="C1155" s="563">
        <v>44593</v>
      </c>
      <c r="D1155" s="545" t="s">
        <v>182</v>
      </c>
      <c r="E1155" s="545" t="s">
        <v>1</v>
      </c>
      <c r="F1155" s="556">
        <v>2095.64</v>
      </c>
      <c r="G1155" s="558" t="s">
        <v>2246</v>
      </c>
      <c r="H1155" s="545" t="s">
        <v>310</v>
      </c>
      <c r="I1155" s="612" t="s">
        <v>1050</v>
      </c>
      <c r="J1155" s="545" t="s">
        <v>1051</v>
      </c>
      <c r="K1155" s="545" t="s">
        <v>911</v>
      </c>
      <c r="L1155" s="545" t="s">
        <v>990</v>
      </c>
      <c r="M1155" s="545" t="s">
        <v>310</v>
      </c>
      <c r="N1155" s="544">
        <v>44624</v>
      </c>
      <c r="O1155" s="544" t="s">
        <v>400</v>
      </c>
      <c r="P1155" s="268">
        <f t="shared" si="72"/>
        <v>3</v>
      </c>
      <c r="Q1155" s="268">
        <f t="shared" si="73"/>
        <v>2</v>
      </c>
      <c r="R1155" s="643" t="str">
        <f t="shared" si="74"/>
        <v>Gastos_com_Pessoal</v>
      </c>
      <c r="S1155" s="605" t="s">
        <v>310</v>
      </c>
      <c r="T1155" s="605" t="s">
        <v>310</v>
      </c>
      <c r="U1155" s="623"/>
      <c r="V1155" s="623"/>
      <c r="W1155" s="623"/>
    </row>
    <row r="1156" spans="1:23" ht="36" x14ac:dyDescent="0.2">
      <c r="A1156" s="636">
        <f t="shared" si="75"/>
        <v>1153</v>
      </c>
      <c r="B1156" s="559">
        <v>44624</v>
      </c>
      <c r="C1156" s="563">
        <v>44593</v>
      </c>
      <c r="D1156" s="545" t="s">
        <v>182</v>
      </c>
      <c r="E1156" s="545" t="s">
        <v>1</v>
      </c>
      <c r="F1156" s="556">
        <v>2095.64</v>
      </c>
      <c r="G1156" s="558" t="s">
        <v>2247</v>
      </c>
      <c r="H1156" s="545" t="s">
        <v>310</v>
      </c>
      <c r="I1156" s="612" t="s">
        <v>1056</v>
      </c>
      <c r="J1156" s="545" t="s">
        <v>1683</v>
      </c>
      <c r="K1156" s="545" t="s">
        <v>911</v>
      </c>
      <c r="L1156" s="545" t="s">
        <v>990</v>
      </c>
      <c r="M1156" s="545" t="s">
        <v>310</v>
      </c>
      <c r="N1156" s="544">
        <v>44624</v>
      </c>
      <c r="O1156" s="544" t="s">
        <v>400</v>
      </c>
      <c r="P1156" s="268">
        <f t="shared" si="72"/>
        <v>3</v>
      </c>
      <c r="Q1156" s="268">
        <f t="shared" si="73"/>
        <v>2</v>
      </c>
      <c r="R1156" s="643" t="str">
        <f t="shared" si="74"/>
        <v>Gastos_com_Pessoal</v>
      </c>
      <c r="S1156" s="605" t="s">
        <v>310</v>
      </c>
      <c r="T1156" s="605" t="s">
        <v>310</v>
      </c>
      <c r="U1156" s="623"/>
      <c r="V1156" s="623"/>
      <c r="W1156" s="623"/>
    </row>
    <row r="1157" spans="1:23" ht="36" x14ac:dyDescent="0.2">
      <c r="A1157" s="636">
        <f t="shared" si="75"/>
        <v>1154</v>
      </c>
      <c r="B1157" s="559">
        <v>44624</v>
      </c>
      <c r="C1157" s="563">
        <v>44593</v>
      </c>
      <c r="D1157" s="545" t="s">
        <v>182</v>
      </c>
      <c r="E1157" s="545" t="s">
        <v>1</v>
      </c>
      <c r="F1157" s="556">
        <v>1370.39</v>
      </c>
      <c r="G1157" s="558" t="s">
        <v>2239</v>
      </c>
      <c r="H1157" s="545" t="s">
        <v>310</v>
      </c>
      <c r="I1157" s="612" t="s">
        <v>909</v>
      </c>
      <c r="J1157" s="545" t="s">
        <v>910</v>
      </c>
      <c r="K1157" s="545" t="s">
        <v>911</v>
      </c>
      <c r="L1157" s="545" t="s">
        <v>990</v>
      </c>
      <c r="M1157" s="545" t="s">
        <v>310</v>
      </c>
      <c r="N1157" s="544">
        <v>44624</v>
      </c>
      <c r="O1157" s="544" t="s">
        <v>400</v>
      </c>
      <c r="P1157" s="268">
        <f t="shared" si="72"/>
        <v>3</v>
      </c>
      <c r="Q1157" s="268">
        <f t="shared" si="73"/>
        <v>2</v>
      </c>
      <c r="R1157" s="643" t="str">
        <f t="shared" si="74"/>
        <v>Gastos_com_Pessoal</v>
      </c>
      <c r="S1157" s="605" t="s">
        <v>310</v>
      </c>
      <c r="T1157" s="605" t="s">
        <v>310</v>
      </c>
      <c r="U1157" s="623"/>
      <c r="V1157" s="623"/>
      <c r="W1157" s="623"/>
    </row>
    <row r="1158" spans="1:23" ht="36" x14ac:dyDescent="0.2">
      <c r="A1158" s="636">
        <f t="shared" si="75"/>
        <v>1155</v>
      </c>
      <c r="B1158" s="559">
        <v>44624</v>
      </c>
      <c r="C1158" s="563">
        <v>44593</v>
      </c>
      <c r="D1158" s="545" t="s">
        <v>182</v>
      </c>
      <c r="E1158" s="545" t="s">
        <v>1</v>
      </c>
      <c r="F1158" s="556">
        <v>2095.64</v>
      </c>
      <c r="G1158" s="573" t="s">
        <v>2236</v>
      </c>
      <c r="H1158" s="545" t="s">
        <v>310</v>
      </c>
      <c r="I1158" s="612" t="s">
        <v>1277</v>
      </c>
      <c r="J1158" s="545" t="s">
        <v>1278</v>
      </c>
      <c r="K1158" s="545" t="s">
        <v>911</v>
      </c>
      <c r="L1158" s="545" t="s">
        <v>990</v>
      </c>
      <c r="M1158" s="545" t="s">
        <v>310</v>
      </c>
      <c r="N1158" s="544">
        <v>44624</v>
      </c>
      <c r="O1158" s="544" t="s">
        <v>400</v>
      </c>
      <c r="P1158" s="268">
        <f t="shared" si="72"/>
        <v>3</v>
      </c>
      <c r="Q1158" s="268">
        <f t="shared" si="73"/>
        <v>2</v>
      </c>
      <c r="R1158" s="643" t="str">
        <f t="shared" si="74"/>
        <v>Gastos_com_Pessoal</v>
      </c>
      <c r="S1158" s="605" t="s">
        <v>310</v>
      </c>
      <c r="T1158" s="605" t="s">
        <v>310</v>
      </c>
      <c r="U1158" s="623"/>
      <c r="V1158" s="623"/>
      <c r="W1158" s="623"/>
    </row>
    <row r="1159" spans="1:23" ht="36" x14ac:dyDescent="0.2">
      <c r="A1159" s="636">
        <f t="shared" si="75"/>
        <v>1156</v>
      </c>
      <c r="B1159" s="559">
        <v>44624</v>
      </c>
      <c r="C1159" s="563">
        <v>44593</v>
      </c>
      <c r="D1159" s="545" t="s">
        <v>182</v>
      </c>
      <c r="E1159" s="545" t="s">
        <v>1</v>
      </c>
      <c r="F1159" s="556">
        <v>2111.1799999999998</v>
      </c>
      <c r="G1159" s="558" t="s">
        <v>2240</v>
      </c>
      <c r="H1159" s="545" t="s">
        <v>310</v>
      </c>
      <c r="I1159" s="612" t="s">
        <v>1075</v>
      </c>
      <c r="J1159" s="545" t="s">
        <v>1076</v>
      </c>
      <c r="K1159" s="545" t="s">
        <v>911</v>
      </c>
      <c r="L1159" s="545" t="s">
        <v>990</v>
      </c>
      <c r="M1159" s="545" t="s">
        <v>310</v>
      </c>
      <c r="N1159" s="544">
        <v>44624</v>
      </c>
      <c r="O1159" s="544" t="s">
        <v>400</v>
      </c>
      <c r="P1159" s="268">
        <f t="shared" si="72"/>
        <v>3</v>
      </c>
      <c r="Q1159" s="268">
        <f t="shared" si="73"/>
        <v>2</v>
      </c>
      <c r="R1159" s="643" t="str">
        <f t="shared" si="74"/>
        <v>Gastos_com_Pessoal</v>
      </c>
      <c r="S1159" s="605" t="s">
        <v>310</v>
      </c>
      <c r="T1159" s="605" t="s">
        <v>310</v>
      </c>
      <c r="U1159" s="623"/>
      <c r="V1159" s="623"/>
      <c r="W1159" s="623"/>
    </row>
    <row r="1160" spans="1:23" ht="36" x14ac:dyDescent="0.2">
      <c r="A1160" s="636">
        <f t="shared" si="75"/>
        <v>1157</v>
      </c>
      <c r="B1160" s="559">
        <v>44624</v>
      </c>
      <c r="C1160" s="563">
        <v>44593</v>
      </c>
      <c r="D1160" s="545" t="s">
        <v>182</v>
      </c>
      <c r="E1160" s="545" t="s">
        <v>1</v>
      </c>
      <c r="F1160" s="556">
        <v>2646.11</v>
      </c>
      <c r="G1160" s="573" t="s">
        <v>2245</v>
      </c>
      <c r="H1160" s="545" t="s">
        <v>310</v>
      </c>
      <c r="I1160" s="612" t="s">
        <v>1286</v>
      </c>
      <c r="J1160" s="545" t="s">
        <v>1287</v>
      </c>
      <c r="K1160" s="545" t="s">
        <v>911</v>
      </c>
      <c r="L1160" s="545" t="s">
        <v>990</v>
      </c>
      <c r="M1160" s="545" t="s">
        <v>310</v>
      </c>
      <c r="N1160" s="544">
        <v>44624</v>
      </c>
      <c r="O1160" s="544" t="s">
        <v>400</v>
      </c>
      <c r="P1160" s="268">
        <f t="shared" si="72"/>
        <v>3</v>
      </c>
      <c r="Q1160" s="268">
        <f t="shared" si="73"/>
        <v>2</v>
      </c>
      <c r="R1160" s="643" t="str">
        <f t="shared" si="74"/>
        <v>Gastos_com_Pessoal</v>
      </c>
      <c r="S1160" s="605" t="s">
        <v>310</v>
      </c>
      <c r="T1160" s="605" t="s">
        <v>310</v>
      </c>
      <c r="U1160" s="623"/>
      <c r="V1160" s="623"/>
      <c r="W1160" s="623"/>
    </row>
    <row r="1161" spans="1:23" ht="36" x14ac:dyDescent="0.2">
      <c r="A1161" s="636">
        <f t="shared" si="75"/>
        <v>1158</v>
      </c>
      <c r="B1161" s="559">
        <v>44624</v>
      </c>
      <c r="C1161" s="563">
        <v>44593</v>
      </c>
      <c r="D1161" s="545" t="s">
        <v>182</v>
      </c>
      <c r="E1161" s="545" t="s">
        <v>1</v>
      </c>
      <c r="F1161" s="556">
        <v>2002.11</v>
      </c>
      <c r="G1161" s="573" t="s">
        <v>2240</v>
      </c>
      <c r="H1161" s="545" t="s">
        <v>310</v>
      </c>
      <c r="I1161" s="613" t="s">
        <v>1267</v>
      </c>
      <c r="J1161" s="566" t="s">
        <v>1268</v>
      </c>
      <c r="K1161" s="545" t="s">
        <v>911</v>
      </c>
      <c r="L1161" s="545" t="s">
        <v>990</v>
      </c>
      <c r="M1161" s="545" t="s">
        <v>310</v>
      </c>
      <c r="N1161" s="544">
        <v>44624</v>
      </c>
      <c r="O1161" s="544" t="s">
        <v>400</v>
      </c>
      <c r="P1161" s="268">
        <f t="shared" si="72"/>
        <v>3</v>
      </c>
      <c r="Q1161" s="268">
        <f t="shared" si="73"/>
        <v>2</v>
      </c>
      <c r="R1161" s="643" t="str">
        <f t="shared" si="74"/>
        <v>Gastos_com_Pessoal</v>
      </c>
      <c r="S1161" s="605" t="s">
        <v>310</v>
      </c>
      <c r="T1161" s="605" t="s">
        <v>310</v>
      </c>
      <c r="U1161" s="623"/>
      <c r="V1161" s="623"/>
      <c r="W1161" s="623"/>
    </row>
    <row r="1162" spans="1:23" ht="36" x14ac:dyDescent="0.2">
      <c r="A1162" s="636">
        <f t="shared" si="75"/>
        <v>1159</v>
      </c>
      <c r="B1162" s="559">
        <v>44624</v>
      </c>
      <c r="C1162" s="563">
        <v>44593</v>
      </c>
      <c r="D1162" s="545" t="s">
        <v>182</v>
      </c>
      <c r="E1162" s="545" t="s">
        <v>1</v>
      </c>
      <c r="F1162" s="556">
        <v>2077.66</v>
      </c>
      <c r="G1162" s="573" t="s">
        <v>2236</v>
      </c>
      <c r="H1162" s="545" t="s">
        <v>310</v>
      </c>
      <c r="I1162" s="612" t="s">
        <v>1271</v>
      </c>
      <c r="J1162" s="545" t="s">
        <v>1272</v>
      </c>
      <c r="K1162" s="545" t="s">
        <v>911</v>
      </c>
      <c r="L1162" s="545" t="s">
        <v>990</v>
      </c>
      <c r="M1162" s="545" t="s">
        <v>310</v>
      </c>
      <c r="N1162" s="544">
        <v>44624</v>
      </c>
      <c r="O1162" s="544" t="s">
        <v>400</v>
      </c>
      <c r="P1162" s="268">
        <f t="shared" si="72"/>
        <v>3</v>
      </c>
      <c r="Q1162" s="268">
        <f t="shared" si="73"/>
        <v>2</v>
      </c>
      <c r="R1162" s="643" t="str">
        <f t="shared" si="74"/>
        <v>Gastos_com_Pessoal</v>
      </c>
      <c r="S1162" s="605" t="s">
        <v>310</v>
      </c>
      <c r="T1162" s="605" t="s">
        <v>310</v>
      </c>
      <c r="U1162" s="623"/>
      <c r="V1162" s="623"/>
      <c r="W1162" s="623"/>
    </row>
    <row r="1163" spans="1:23" ht="36" x14ac:dyDescent="0.2">
      <c r="A1163" s="636">
        <f t="shared" si="75"/>
        <v>1160</v>
      </c>
      <c r="B1163" s="559">
        <v>44624</v>
      </c>
      <c r="C1163" s="563">
        <v>44593</v>
      </c>
      <c r="D1163" s="545" t="s">
        <v>182</v>
      </c>
      <c r="E1163" s="545" t="s">
        <v>1</v>
      </c>
      <c r="F1163" s="556">
        <v>1044.1099999999999</v>
      </c>
      <c r="G1163" s="573" t="s">
        <v>2248</v>
      </c>
      <c r="H1163" s="545" t="s">
        <v>310</v>
      </c>
      <c r="I1163" s="612" t="s">
        <v>1294</v>
      </c>
      <c r="J1163" s="545" t="s">
        <v>1295</v>
      </c>
      <c r="K1163" s="545" t="s">
        <v>911</v>
      </c>
      <c r="L1163" s="545" t="s">
        <v>990</v>
      </c>
      <c r="M1163" s="545" t="s">
        <v>310</v>
      </c>
      <c r="N1163" s="544">
        <v>44624</v>
      </c>
      <c r="O1163" s="544" t="s">
        <v>400</v>
      </c>
      <c r="P1163" s="268">
        <f t="shared" si="72"/>
        <v>3</v>
      </c>
      <c r="Q1163" s="268">
        <f t="shared" si="73"/>
        <v>2</v>
      </c>
      <c r="R1163" s="643" t="str">
        <f t="shared" si="74"/>
        <v>Gastos_com_Pessoal</v>
      </c>
      <c r="S1163" s="605" t="s">
        <v>310</v>
      </c>
      <c r="T1163" s="605" t="s">
        <v>310</v>
      </c>
      <c r="U1163" s="623"/>
      <c r="V1163" s="623"/>
      <c r="W1163" s="623"/>
    </row>
    <row r="1164" spans="1:23" s="374" customFormat="1" ht="36" x14ac:dyDescent="0.2">
      <c r="A1164" s="636">
        <f t="shared" si="75"/>
        <v>1161</v>
      </c>
      <c r="B1164" s="559">
        <v>44624</v>
      </c>
      <c r="C1164" s="563">
        <v>44593</v>
      </c>
      <c r="D1164" s="545" t="s">
        <v>182</v>
      </c>
      <c r="E1164" s="545" t="s">
        <v>1</v>
      </c>
      <c r="F1164" s="567">
        <v>2664.75</v>
      </c>
      <c r="G1164" s="558" t="s">
        <v>2249</v>
      </c>
      <c r="H1164" s="566" t="s">
        <v>310</v>
      </c>
      <c r="I1164" s="612" t="s">
        <v>1038</v>
      </c>
      <c r="J1164" s="545" t="s">
        <v>1039</v>
      </c>
      <c r="K1164" s="545" t="s">
        <v>911</v>
      </c>
      <c r="L1164" s="545" t="s">
        <v>990</v>
      </c>
      <c r="M1164" s="545" t="s">
        <v>310</v>
      </c>
      <c r="N1164" s="544">
        <v>44624</v>
      </c>
      <c r="O1164" s="544" t="s">
        <v>400</v>
      </c>
      <c r="P1164" s="268">
        <f t="shared" si="72"/>
        <v>3</v>
      </c>
      <c r="Q1164" s="268">
        <f t="shared" si="73"/>
        <v>2</v>
      </c>
      <c r="R1164" s="643" t="str">
        <f t="shared" si="74"/>
        <v>Gastos_com_Pessoal</v>
      </c>
      <c r="S1164" s="605" t="s">
        <v>310</v>
      </c>
      <c r="T1164" s="605" t="s">
        <v>310</v>
      </c>
      <c r="U1164" s="623"/>
      <c r="V1164" s="623"/>
      <c r="W1164" s="623"/>
    </row>
    <row r="1165" spans="1:23" ht="36" x14ac:dyDescent="0.2">
      <c r="A1165" s="636">
        <f t="shared" si="75"/>
        <v>1162</v>
      </c>
      <c r="B1165" s="559">
        <v>44624</v>
      </c>
      <c r="C1165" s="563">
        <v>44593</v>
      </c>
      <c r="D1165" s="545" t="s">
        <v>182</v>
      </c>
      <c r="E1165" s="545" t="s">
        <v>1</v>
      </c>
      <c r="F1165" s="556">
        <v>2261.98</v>
      </c>
      <c r="G1165" s="558" t="s">
        <v>2273</v>
      </c>
      <c r="H1165" s="545" t="s">
        <v>310</v>
      </c>
      <c r="I1165" s="612" t="s">
        <v>1053</v>
      </c>
      <c r="J1165" s="545" t="s">
        <v>1054</v>
      </c>
      <c r="K1165" s="545" t="s">
        <v>911</v>
      </c>
      <c r="L1165" s="545" t="s">
        <v>990</v>
      </c>
      <c r="M1165" s="545" t="s">
        <v>310</v>
      </c>
      <c r="N1165" s="544">
        <v>44624</v>
      </c>
      <c r="O1165" s="544" t="s">
        <v>400</v>
      </c>
      <c r="P1165" s="268">
        <f t="shared" si="72"/>
        <v>3</v>
      </c>
      <c r="Q1165" s="268">
        <f t="shared" si="73"/>
        <v>2</v>
      </c>
      <c r="R1165" s="643" t="str">
        <f t="shared" si="74"/>
        <v>Gastos_com_Pessoal</v>
      </c>
      <c r="S1165" s="605" t="s">
        <v>310</v>
      </c>
      <c r="T1165" s="605" t="s">
        <v>310</v>
      </c>
      <c r="U1165" s="623"/>
      <c r="V1165" s="623"/>
      <c r="W1165" s="623"/>
    </row>
    <row r="1166" spans="1:23" s="374" customFormat="1" ht="36" x14ac:dyDescent="0.2">
      <c r="A1166" s="636">
        <f t="shared" si="75"/>
        <v>1163</v>
      </c>
      <c r="B1166" s="559">
        <v>44624</v>
      </c>
      <c r="C1166" s="563">
        <v>44593</v>
      </c>
      <c r="D1166" s="545" t="s">
        <v>182</v>
      </c>
      <c r="E1166" s="545" t="s">
        <v>1</v>
      </c>
      <c r="F1166" s="556">
        <v>2820.44</v>
      </c>
      <c r="G1166" s="558" t="s">
        <v>2249</v>
      </c>
      <c r="H1166" s="545" t="s">
        <v>310</v>
      </c>
      <c r="I1166" s="612" t="s">
        <v>1040</v>
      </c>
      <c r="J1166" s="545" t="s">
        <v>1041</v>
      </c>
      <c r="K1166" s="545" t="s">
        <v>911</v>
      </c>
      <c r="L1166" s="545" t="s">
        <v>990</v>
      </c>
      <c r="M1166" s="545" t="s">
        <v>310</v>
      </c>
      <c r="N1166" s="544">
        <v>44624</v>
      </c>
      <c r="O1166" s="544" t="s">
        <v>400</v>
      </c>
      <c r="P1166" s="268">
        <f t="shared" si="72"/>
        <v>3</v>
      </c>
      <c r="Q1166" s="268">
        <f t="shared" si="73"/>
        <v>2</v>
      </c>
      <c r="R1166" s="643" t="str">
        <f t="shared" si="74"/>
        <v>Gastos_com_Pessoal</v>
      </c>
      <c r="S1166" s="605" t="s">
        <v>310</v>
      </c>
      <c r="T1166" s="605" t="s">
        <v>310</v>
      </c>
      <c r="U1166" s="623"/>
      <c r="V1166" s="623"/>
      <c r="W1166" s="623"/>
    </row>
    <row r="1167" spans="1:23" ht="36" x14ac:dyDescent="0.2">
      <c r="A1167" s="636">
        <f t="shared" si="75"/>
        <v>1164</v>
      </c>
      <c r="B1167" s="559">
        <v>44624</v>
      </c>
      <c r="C1167" s="563">
        <v>44593</v>
      </c>
      <c r="D1167" s="545" t="s">
        <v>182</v>
      </c>
      <c r="E1167" s="545" t="s">
        <v>1</v>
      </c>
      <c r="F1167" s="556">
        <v>1656.18</v>
      </c>
      <c r="G1167" s="573" t="s">
        <v>2250</v>
      </c>
      <c r="H1167" s="545" t="s">
        <v>310</v>
      </c>
      <c r="I1167" s="612" t="s">
        <v>1296</v>
      </c>
      <c r="J1167" s="545" t="s">
        <v>1297</v>
      </c>
      <c r="K1167" s="545" t="s">
        <v>911</v>
      </c>
      <c r="L1167" s="545" t="s">
        <v>990</v>
      </c>
      <c r="M1167" s="545" t="s">
        <v>310</v>
      </c>
      <c r="N1167" s="544">
        <v>44624</v>
      </c>
      <c r="O1167" s="544" t="s">
        <v>400</v>
      </c>
      <c r="P1167" s="268">
        <f t="shared" si="72"/>
        <v>3</v>
      </c>
      <c r="Q1167" s="268">
        <f t="shared" si="73"/>
        <v>2</v>
      </c>
      <c r="R1167" s="643" t="str">
        <f t="shared" si="74"/>
        <v>Gastos_com_Pessoal</v>
      </c>
      <c r="S1167" s="605" t="s">
        <v>310</v>
      </c>
      <c r="T1167" s="605" t="s">
        <v>310</v>
      </c>
      <c r="U1167" s="623"/>
      <c r="V1167" s="623"/>
      <c r="W1167" s="623"/>
    </row>
    <row r="1168" spans="1:23" ht="36" x14ac:dyDescent="0.2">
      <c r="A1168" s="636">
        <f t="shared" si="75"/>
        <v>1165</v>
      </c>
      <c r="B1168" s="559">
        <v>44624</v>
      </c>
      <c r="C1168" s="563">
        <v>44593</v>
      </c>
      <c r="D1168" s="545" t="s">
        <v>182</v>
      </c>
      <c r="E1168" s="545" t="s">
        <v>1</v>
      </c>
      <c r="F1168" s="556">
        <v>2095.64</v>
      </c>
      <c r="G1168" s="558" t="s">
        <v>2236</v>
      </c>
      <c r="H1168" s="545" t="s">
        <v>310</v>
      </c>
      <c r="I1168" s="612" t="s">
        <v>1073</v>
      </c>
      <c r="J1168" s="545" t="s">
        <v>1074</v>
      </c>
      <c r="K1168" s="545" t="s">
        <v>911</v>
      </c>
      <c r="L1168" s="545" t="s">
        <v>990</v>
      </c>
      <c r="M1168" s="545" t="s">
        <v>310</v>
      </c>
      <c r="N1168" s="544">
        <v>44624</v>
      </c>
      <c r="O1168" s="544" t="s">
        <v>400</v>
      </c>
      <c r="P1168" s="268">
        <f t="shared" si="72"/>
        <v>3</v>
      </c>
      <c r="Q1168" s="268">
        <f t="shared" si="73"/>
        <v>2</v>
      </c>
      <c r="R1168" s="643" t="str">
        <f t="shared" si="74"/>
        <v>Gastos_com_Pessoal</v>
      </c>
      <c r="S1168" s="605" t="s">
        <v>310</v>
      </c>
      <c r="T1168" s="605" t="s">
        <v>310</v>
      </c>
      <c r="U1168" s="623"/>
      <c r="V1168" s="623"/>
      <c r="W1168" s="623"/>
    </row>
    <row r="1169" spans="1:23" ht="36" x14ac:dyDescent="0.2">
      <c r="A1169" s="636">
        <f t="shared" si="75"/>
        <v>1166</v>
      </c>
      <c r="B1169" s="559">
        <v>44624</v>
      </c>
      <c r="C1169" s="563">
        <v>44593</v>
      </c>
      <c r="D1169" s="545" t="s">
        <v>182</v>
      </c>
      <c r="E1169" s="545" t="s">
        <v>1</v>
      </c>
      <c r="F1169" s="556">
        <v>2684.58</v>
      </c>
      <c r="G1169" s="573" t="s">
        <v>2245</v>
      </c>
      <c r="H1169" s="545" t="s">
        <v>310</v>
      </c>
      <c r="I1169" s="612" t="s">
        <v>1288</v>
      </c>
      <c r="J1169" s="545" t="s">
        <v>1289</v>
      </c>
      <c r="K1169" s="545" t="s">
        <v>911</v>
      </c>
      <c r="L1169" s="545" t="s">
        <v>990</v>
      </c>
      <c r="M1169" s="545" t="s">
        <v>310</v>
      </c>
      <c r="N1169" s="544">
        <v>44624</v>
      </c>
      <c r="O1169" s="544" t="s">
        <v>400</v>
      </c>
      <c r="P1169" s="268">
        <f t="shared" si="72"/>
        <v>3</v>
      </c>
      <c r="Q1169" s="268">
        <f t="shared" si="73"/>
        <v>2</v>
      </c>
      <c r="R1169" s="643" t="str">
        <f t="shared" si="74"/>
        <v>Gastos_com_Pessoal</v>
      </c>
      <c r="S1169" s="605" t="s">
        <v>310</v>
      </c>
      <c r="T1169" s="605" t="s">
        <v>310</v>
      </c>
      <c r="U1169" s="623"/>
      <c r="V1169" s="623"/>
      <c r="W1169" s="623"/>
    </row>
    <row r="1170" spans="1:23" ht="36" x14ac:dyDescent="0.2">
      <c r="A1170" s="636">
        <f t="shared" si="75"/>
        <v>1167</v>
      </c>
      <c r="B1170" s="559">
        <v>44624</v>
      </c>
      <c r="C1170" s="563">
        <v>44593</v>
      </c>
      <c r="D1170" s="545" t="s">
        <v>182</v>
      </c>
      <c r="E1170" s="545" t="s">
        <v>1</v>
      </c>
      <c r="F1170" s="556">
        <v>2095.64</v>
      </c>
      <c r="G1170" s="573" t="s">
        <v>2251</v>
      </c>
      <c r="H1170" s="545" t="s">
        <v>310</v>
      </c>
      <c r="I1170" s="612" t="s">
        <v>1282</v>
      </c>
      <c r="J1170" s="545" t="s">
        <v>1283</v>
      </c>
      <c r="K1170" s="545" t="s">
        <v>911</v>
      </c>
      <c r="L1170" s="545" t="s">
        <v>990</v>
      </c>
      <c r="M1170" s="545" t="s">
        <v>310</v>
      </c>
      <c r="N1170" s="544">
        <v>44624</v>
      </c>
      <c r="O1170" s="544" t="s">
        <v>400</v>
      </c>
      <c r="P1170" s="268">
        <f t="shared" si="72"/>
        <v>3</v>
      </c>
      <c r="Q1170" s="268">
        <f t="shared" si="73"/>
        <v>2</v>
      </c>
      <c r="R1170" s="643" t="str">
        <f t="shared" si="74"/>
        <v>Gastos_com_Pessoal</v>
      </c>
      <c r="S1170" s="605" t="s">
        <v>310</v>
      </c>
      <c r="T1170" s="605" t="s">
        <v>310</v>
      </c>
      <c r="U1170" s="623"/>
      <c r="V1170" s="623"/>
      <c r="W1170" s="623"/>
    </row>
    <row r="1171" spans="1:23" ht="36" x14ac:dyDescent="0.2">
      <c r="A1171" s="636">
        <f t="shared" si="75"/>
        <v>1168</v>
      </c>
      <c r="B1171" s="559">
        <v>44624</v>
      </c>
      <c r="C1171" s="563">
        <v>44593</v>
      </c>
      <c r="D1171" s="545" t="s">
        <v>182</v>
      </c>
      <c r="E1171" s="545" t="s">
        <v>1</v>
      </c>
      <c r="F1171" s="567">
        <v>1904.49</v>
      </c>
      <c r="G1171" s="573" t="s">
        <v>2236</v>
      </c>
      <c r="H1171" s="545" t="s">
        <v>310</v>
      </c>
      <c r="I1171" s="612" t="s">
        <v>1273</v>
      </c>
      <c r="J1171" s="545" t="s">
        <v>1274</v>
      </c>
      <c r="K1171" s="545" t="s">
        <v>911</v>
      </c>
      <c r="L1171" s="545" t="s">
        <v>990</v>
      </c>
      <c r="M1171" s="545" t="s">
        <v>310</v>
      </c>
      <c r="N1171" s="544">
        <v>44624</v>
      </c>
      <c r="O1171" s="544" t="s">
        <v>400</v>
      </c>
      <c r="P1171" s="268">
        <f t="shared" si="72"/>
        <v>3</v>
      </c>
      <c r="Q1171" s="268">
        <f t="shared" si="73"/>
        <v>2</v>
      </c>
      <c r="R1171" s="643" t="str">
        <f t="shared" si="74"/>
        <v>Gastos_com_Pessoal</v>
      </c>
      <c r="S1171" s="605" t="s">
        <v>310</v>
      </c>
      <c r="T1171" s="605" t="s">
        <v>310</v>
      </c>
      <c r="U1171" s="623"/>
      <c r="V1171" s="623"/>
      <c r="W1171" s="623"/>
    </row>
    <row r="1172" spans="1:23" ht="36" x14ac:dyDescent="0.2">
      <c r="A1172" s="636">
        <f t="shared" si="75"/>
        <v>1169</v>
      </c>
      <c r="B1172" s="559">
        <v>44624</v>
      </c>
      <c r="C1172" s="563">
        <v>44593</v>
      </c>
      <c r="D1172" s="545" t="s">
        <v>182</v>
      </c>
      <c r="E1172" s="545" t="s">
        <v>1</v>
      </c>
      <c r="F1172" s="556">
        <v>1939.66</v>
      </c>
      <c r="G1172" s="558" t="s">
        <v>2252</v>
      </c>
      <c r="H1172" s="545" t="s">
        <v>310</v>
      </c>
      <c r="I1172" s="612" t="s">
        <v>1063</v>
      </c>
      <c r="J1172" s="545" t="s">
        <v>1064</v>
      </c>
      <c r="K1172" s="545" t="s">
        <v>911</v>
      </c>
      <c r="L1172" s="545" t="s">
        <v>990</v>
      </c>
      <c r="M1172" s="545" t="s">
        <v>310</v>
      </c>
      <c r="N1172" s="544">
        <v>44624</v>
      </c>
      <c r="O1172" s="544" t="s">
        <v>400</v>
      </c>
      <c r="P1172" s="268">
        <f t="shared" si="72"/>
        <v>3</v>
      </c>
      <c r="Q1172" s="268">
        <f t="shared" si="73"/>
        <v>2</v>
      </c>
      <c r="R1172" s="643" t="str">
        <f t="shared" si="74"/>
        <v>Gastos_com_Pessoal</v>
      </c>
      <c r="S1172" s="605" t="s">
        <v>310</v>
      </c>
      <c r="T1172" s="605" t="s">
        <v>310</v>
      </c>
      <c r="U1172" s="623"/>
      <c r="V1172" s="623"/>
      <c r="W1172" s="623"/>
    </row>
    <row r="1173" spans="1:23" ht="36" x14ac:dyDescent="0.2">
      <c r="A1173" s="636">
        <f t="shared" si="75"/>
        <v>1170</v>
      </c>
      <c r="B1173" s="559">
        <v>44624</v>
      </c>
      <c r="C1173" s="563">
        <v>44593</v>
      </c>
      <c r="D1173" s="545" t="s">
        <v>182</v>
      </c>
      <c r="E1173" s="545" t="s">
        <v>1</v>
      </c>
      <c r="F1173" s="556">
        <v>1908.59</v>
      </c>
      <c r="G1173" s="573" t="s">
        <v>2236</v>
      </c>
      <c r="H1173" s="545" t="s">
        <v>310</v>
      </c>
      <c r="I1173" s="612" t="s">
        <v>1275</v>
      </c>
      <c r="J1173" s="545" t="s">
        <v>1276</v>
      </c>
      <c r="K1173" s="545" t="s">
        <v>911</v>
      </c>
      <c r="L1173" s="545" t="s">
        <v>990</v>
      </c>
      <c r="M1173" s="545" t="s">
        <v>310</v>
      </c>
      <c r="N1173" s="544">
        <v>44624</v>
      </c>
      <c r="O1173" s="544" t="s">
        <v>400</v>
      </c>
      <c r="P1173" s="268">
        <f t="shared" si="72"/>
        <v>3</v>
      </c>
      <c r="Q1173" s="268">
        <f t="shared" si="73"/>
        <v>2</v>
      </c>
      <c r="R1173" s="643" t="str">
        <f t="shared" si="74"/>
        <v>Gastos_com_Pessoal</v>
      </c>
      <c r="S1173" s="605" t="s">
        <v>310</v>
      </c>
      <c r="T1173" s="605" t="s">
        <v>310</v>
      </c>
      <c r="U1173" s="623"/>
      <c r="V1173" s="623"/>
      <c r="W1173" s="623"/>
    </row>
    <row r="1174" spans="1:23" ht="36" x14ac:dyDescent="0.2">
      <c r="A1174" s="636">
        <f t="shared" si="75"/>
        <v>1171</v>
      </c>
      <c r="B1174" s="559">
        <v>44624</v>
      </c>
      <c r="C1174" s="563">
        <v>44593</v>
      </c>
      <c r="D1174" s="545" t="s">
        <v>182</v>
      </c>
      <c r="E1174" s="545" t="s">
        <v>1</v>
      </c>
      <c r="F1174" s="556">
        <v>2851.51</v>
      </c>
      <c r="G1174" s="558" t="s">
        <v>2245</v>
      </c>
      <c r="H1174" s="545" t="s">
        <v>310</v>
      </c>
      <c r="I1174" s="612" t="s">
        <v>1058</v>
      </c>
      <c r="J1174" s="545" t="s">
        <v>1059</v>
      </c>
      <c r="K1174" s="545" t="s">
        <v>911</v>
      </c>
      <c r="L1174" s="545" t="s">
        <v>990</v>
      </c>
      <c r="M1174" s="545" t="s">
        <v>310</v>
      </c>
      <c r="N1174" s="544">
        <v>44624</v>
      </c>
      <c r="O1174" s="544" t="s">
        <v>400</v>
      </c>
      <c r="P1174" s="268">
        <f t="shared" ref="P1174:P1237" si="76">IF(B1174=0,0,IF(YEAR(B1174)=$Q$1,MONTH(B1174)-$P$1+1,(YEAR(B1174)-$Q$1)*12-$P$1+1+MONTH(B1174)))</f>
        <v>3</v>
      </c>
      <c r="Q1174" s="268">
        <f t="shared" ref="Q1174:Q1237" si="77">IF(C1174=0,0,IF(YEAR(C1174)=$Q$1,MONTH(C1174)-$P$1+1,(YEAR(C1174)-$Q$1)*12-$P$1+1+MONTH(C1174)))</f>
        <v>2</v>
      </c>
      <c r="R1174" s="643" t="str">
        <f t="shared" ref="R1174:R1237" si="78">SUBSTITUTE(D1174," ","_")</f>
        <v>Gastos_com_Pessoal</v>
      </c>
      <c r="S1174" s="605" t="s">
        <v>310</v>
      </c>
      <c r="T1174" s="605" t="s">
        <v>310</v>
      </c>
      <c r="U1174" s="623"/>
      <c r="V1174" s="623"/>
      <c r="W1174" s="623"/>
    </row>
    <row r="1175" spans="1:23" ht="36" x14ac:dyDescent="0.2">
      <c r="A1175" s="636">
        <f t="shared" si="75"/>
        <v>1172</v>
      </c>
      <c r="B1175" s="559">
        <v>44624</v>
      </c>
      <c r="C1175" s="563">
        <v>44593</v>
      </c>
      <c r="D1175" s="545" t="s">
        <v>182</v>
      </c>
      <c r="E1175" s="545" t="s">
        <v>1</v>
      </c>
      <c r="F1175" s="556">
        <v>2064.5700000000002</v>
      </c>
      <c r="G1175" s="573" t="s">
        <v>2236</v>
      </c>
      <c r="H1175" s="545" t="s">
        <v>310</v>
      </c>
      <c r="I1175" s="612" t="s">
        <v>1305</v>
      </c>
      <c r="J1175" s="545" t="s">
        <v>1701</v>
      </c>
      <c r="K1175" s="545" t="s">
        <v>911</v>
      </c>
      <c r="L1175" s="545" t="s">
        <v>990</v>
      </c>
      <c r="M1175" s="545" t="s">
        <v>310</v>
      </c>
      <c r="N1175" s="544">
        <v>44624</v>
      </c>
      <c r="O1175" s="544" t="s">
        <v>400</v>
      </c>
      <c r="P1175" s="268">
        <f t="shared" si="76"/>
        <v>3</v>
      </c>
      <c r="Q1175" s="268">
        <f t="shared" si="77"/>
        <v>2</v>
      </c>
      <c r="R1175" s="643" t="str">
        <f t="shared" si="78"/>
        <v>Gastos_com_Pessoal</v>
      </c>
      <c r="S1175" s="605" t="s">
        <v>310</v>
      </c>
      <c r="T1175" s="605" t="s">
        <v>310</v>
      </c>
      <c r="U1175" s="623"/>
      <c r="V1175" s="623"/>
      <c r="W1175" s="623"/>
    </row>
    <row r="1176" spans="1:23" ht="36" x14ac:dyDescent="0.2">
      <c r="A1176" s="636">
        <f t="shared" si="75"/>
        <v>1173</v>
      </c>
      <c r="B1176" s="559">
        <v>44624</v>
      </c>
      <c r="C1176" s="563">
        <v>44593</v>
      </c>
      <c r="D1176" s="545" t="s">
        <v>182</v>
      </c>
      <c r="E1176" s="545" t="s">
        <v>1</v>
      </c>
      <c r="F1176" s="556">
        <v>948.13</v>
      </c>
      <c r="G1176" s="573" t="s">
        <v>2253</v>
      </c>
      <c r="H1176" s="545" t="s">
        <v>310</v>
      </c>
      <c r="I1176" s="612" t="s">
        <v>1307</v>
      </c>
      <c r="J1176" s="545" t="s">
        <v>1702</v>
      </c>
      <c r="K1176" s="545" t="s">
        <v>911</v>
      </c>
      <c r="L1176" s="545" t="s">
        <v>990</v>
      </c>
      <c r="M1176" s="545" t="s">
        <v>310</v>
      </c>
      <c r="N1176" s="544">
        <v>44624</v>
      </c>
      <c r="O1176" s="544" t="s">
        <v>400</v>
      </c>
      <c r="P1176" s="268">
        <f t="shared" si="76"/>
        <v>3</v>
      </c>
      <c r="Q1176" s="268">
        <f t="shared" si="77"/>
        <v>2</v>
      </c>
      <c r="R1176" s="643" t="str">
        <f t="shared" si="78"/>
        <v>Gastos_com_Pessoal</v>
      </c>
      <c r="S1176" s="605" t="s">
        <v>310</v>
      </c>
      <c r="T1176" s="605" t="s">
        <v>310</v>
      </c>
      <c r="U1176" s="623"/>
      <c r="V1176" s="623"/>
      <c r="W1176" s="623"/>
    </row>
    <row r="1177" spans="1:23" ht="36" x14ac:dyDescent="0.2">
      <c r="A1177" s="636">
        <f t="shared" si="75"/>
        <v>1174</v>
      </c>
      <c r="B1177" s="559">
        <v>44624</v>
      </c>
      <c r="C1177" s="563">
        <v>44593</v>
      </c>
      <c r="D1177" s="545" t="s">
        <v>182</v>
      </c>
      <c r="E1177" s="545" t="s">
        <v>1</v>
      </c>
      <c r="F1177" s="556">
        <v>2077.66</v>
      </c>
      <c r="G1177" s="558" t="s">
        <v>2252</v>
      </c>
      <c r="H1177" s="545" t="s">
        <v>310</v>
      </c>
      <c r="I1177" s="612" t="s">
        <v>1061</v>
      </c>
      <c r="J1177" s="545" t="s">
        <v>1062</v>
      </c>
      <c r="K1177" s="545" t="s">
        <v>911</v>
      </c>
      <c r="L1177" s="545" t="s">
        <v>990</v>
      </c>
      <c r="M1177" s="545" t="s">
        <v>310</v>
      </c>
      <c r="N1177" s="544">
        <v>44624</v>
      </c>
      <c r="O1177" s="544" t="s">
        <v>400</v>
      </c>
      <c r="P1177" s="268">
        <f t="shared" si="76"/>
        <v>3</v>
      </c>
      <c r="Q1177" s="268">
        <f t="shared" si="77"/>
        <v>2</v>
      </c>
      <c r="R1177" s="643" t="str">
        <f t="shared" si="78"/>
        <v>Gastos_com_Pessoal</v>
      </c>
      <c r="S1177" s="605" t="s">
        <v>310</v>
      </c>
      <c r="T1177" s="605" t="s">
        <v>310</v>
      </c>
      <c r="U1177" s="623"/>
      <c r="V1177" s="623"/>
      <c r="W1177" s="623"/>
    </row>
    <row r="1178" spans="1:23" ht="36" x14ac:dyDescent="0.2">
      <c r="A1178" s="636">
        <f t="shared" si="75"/>
        <v>1175</v>
      </c>
      <c r="B1178" s="559">
        <v>44624</v>
      </c>
      <c r="C1178" s="563">
        <v>44593</v>
      </c>
      <c r="D1178" s="545" t="s">
        <v>182</v>
      </c>
      <c r="E1178" s="545" t="s">
        <v>1</v>
      </c>
      <c r="F1178" s="556">
        <v>10713.52</v>
      </c>
      <c r="G1178" s="558" t="s">
        <v>2254</v>
      </c>
      <c r="H1178" s="545" t="s">
        <v>310</v>
      </c>
      <c r="I1178" s="612" t="s">
        <v>1033</v>
      </c>
      <c r="J1178" s="545" t="s">
        <v>1034</v>
      </c>
      <c r="K1178" s="545" t="s">
        <v>911</v>
      </c>
      <c r="L1178" s="545" t="s">
        <v>990</v>
      </c>
      <c r="M1178" s="545" t="s">
        <v>310</v>
      </c>
      <c r="N1178" s="544">
        <v>44624</v>
      </c>
      <c r="O1178" s="544" t="s">
        <v>400</v>
      </c>
      <c r="P1178" s="268">
        <f t="shared" si="76"/>
        <v>3</v>
      </c>
      <c r="Q1178" s="268">
        <f t="shared" si="77"/>
        <v>2</v>
      </c>
      <c r="R1178" s="643" t="str">
        <f t="shared" si="78"/>
        <v>Gastos_com_Pessoal</v>
      </c>
      <c r="S1178" s="605" t="s">
        <v>310</v>
      </c>
      <c r="T1178" s="605" t="s">
        <v>310</v>
      </c>
      <c r="U1178" s="623"/>
      <c r="V1178" s="623"/>
      <c r="W1178" s="623"/>
    </row>
    <row r="1179" spans="1:23" ht="36" x14ac:dyDescent="0.2">
      <c r="A1179" s="636">
        <f t="shared" si="75"/>
        <v>1176</v>
      </c>
      <c r="B1179" s="559">
        <v>44624</v>
      </c>
      <c r="C1179" s="563">
        <v>44593</v>
      </c>
      <c r="D1179" s="545" t="s">
        <v>182</v>
      </c>
      <c r="E1179" s="545" t="s">
        <v>1</v>
      </c>
      <c r="F1179" s="556">
        <v>1851.74</v>
      </c>
      <c r="G1179" s="573" t="s">
        <v>2255</v>
      </c>
      <c r="H1179" s="545" t="s">
        <v>310</v>
      </c>
      <c r="I1179" s="612" t="s">
        <v>1269</v>
      </c>
      <c r="J1179" s="545" t="s">
        <v>1270</v>
      </c>
      <c r="K1179" s="545" t="s">
        <v>911</v>
      </c>
      <c r="L1179" s="545" t="s">
        <v>990</v>
      </c>
      <c r="M1179" s="545" t="s">
        <v>310</v>
      </c>
      <c r="N1179" s="544">
        <v>44624</v>
      </c>
      <c r="O1179" s="544" t="s">
        <v>400</v>
      </c>
      <c r="P1179" s="268">
        <f t="shared" si="76"/>
        <v>3</v>
      </c>
      <c r="Q1179" s="268">
        <f t="shared" si="77"/>
        <v>2</v>
      </c>
      <c r="R1179" s="643" t="str">
        <f t="shared" si="78"/>
        <v>Gastos_com_Pessoal</v>
      </c>
      <c r="S1179" s="605" t="s">
        <v>310</v>
      </c>
      <c r="T1179" s="605" t="s">
        <v>310</v>
      </c>
      <c r="U1179" s="623"/>
      <c r="V1179" s="623"/>
      <c r="W1179" s="623"/>
    </row>
    <row r="1180" spans="1:23" ht="36" x14ac:dyDescent="0.2">
      <c r="A1180" s="636">
        <f t="shared" si="75"/>
        <v>1177</v>
      </c>
      <c r="B1180" s="559">
        <v>44624</v>
      </c>
      <c r="C1180" s="563">
        <v>44593</v>
      </c>
      <c r="D1180" s="545" t="s">
        <v>182</v>
      </c>
      <c r="E1180" s="545" t="s">
        <v>1</v>
      </c>
      <c r="F1180" s="556">
        <v>2843.71</v>
      </c>
      <c r="G1180" s="573" t="s">
        <v>2256</v>
      </c>
      <c r="H1180" s="545" t="s">
        <v>310</v>
      </c>
      <c r="I1180" s="612" t="s">
        <v>1279</v>
      </c>
      <c r="J1180" s="545" t="s">
        <v>1280</v>
      </c>
      <c r="K1180" s="545" t="s">
        <v>911</v>
      </c>
      <c r="L1180" s="545" t="s">
        <v>990</v>
      </c>
      <c r="M1180" s="545" t="s">
        <v>310</v>
      </c>
      <c r="N1180" s="544">
        <v>44624</v>
      </c>
      <c r="O1180" s="544" t="s">
        <v>400</v>
      </c>
      <c r="P1180" s="268">
        <f t="shared" si="76"/>
        <v>3</v>
      </c>
      <c r="Q1180" s="268">
        <f t="shared" si="77"/>
        <v>2</v>
      </c>
      <c r="R1180" s="643" t="str">
        <f t="shared" si="78"/>
        <v>Gastos_com_Pessoal</v>
      </c>
      <c r="S1180" s="605" t="s">
        <v>310</v>
      </c>
      <c r="T1180" s="605" t="s">
        <v>310</v>
      </c>
      <c r="U1180" s="623"/>
      <c r="V1180" s="623"/>
      <c r="W1180" s="623"/>
    </row>
    <row r="1181" spans="1:23" ht="36" x14ac:dyDescent="0.2">
      <c r="A1181" s="636">
        <f t="shared" si="75"/>
        <v>1178</v>
      </c>
      <c r="B1181" s="559">
        <v>44624</v>
      </c>
      <c r="C1181" s="563">
        <v>44593</v>
      </c>
      <c r="D1181" s="545" t="s">
        <v>182</v>
      </c>
      <c r="E1181" s="545" t="s">
        <v>1</v>
      </c>
      <c r="F1181" s="556">
        <v>2077.66</v>
      </c>
      <c r="G1181" s="558" t="s">
        <v>2257</v>
      </c>
      <c r="H1181" s="545" t="s">
        <v>310</v>
      </c>
      <c r="I1181" s="612" t="s">
        <v>1042</v>
      </c>
      <c r="J1181" s="545" t="s">
        <v>1043</v>
      </c>
      <c r="K1181" s="545" t="s">
        <v>911</v>
      </c>
      <c r="L1181" s="545" t="s">
        <v>990</v>
      </c>
      <c r="M1181" s="545" t="s">
        <v>310</v>
      </c>
      <c r="N1181" s="544">
        <v>44624</v>
      </c>
      <c r="O1181" s="544" t="s">
        <v>400</v>
      </c>
      <c r="P1181" s="268">
        <f t="shared" si="76"/>
        <v>3</v>
      </c>
      <c r="Q1181" s="268">
        <f t="shared" si="77"/>
        <v>2</v>
      </c>
      <c r="R1181" s="643" t="str">
        <f t="shared" si="78"/>
        <v>Gastos_com_Pessoal</v>
      </c>
      <c r="S1181" s="605" t="s">
        <v>310</v>
      </c>
      <c r="T1181" s="605" t="s">
        <v>310</v>
      </c>
      <c r="U1181" s="623"/>
      <c r="V1181" s="623"/>
      <c r="W1181" s="623"/>
    </row>
    <row r="1182" spans="1:23" ht="36" x14ac:dyDescent="0.2">
      <c r="A1182" s="636">
        <f t="shared" si="75"/>
        <v>1179</v>
      </c>
      <c r="B1182" s="559">
        <v>44624</v>
      </c>
      <c r="C1182" s="563">
        <v>44593</v>
      </c>
      <c r="D1182" s="545" t="s">
        <v>182</v>
      </c>
      <c r="E1182" s="545" t="s">
        <v>1</v>
      </c>
      <c r="F1182" s="556">
        <v>2985.82</v>
      </c>
      <c r="G1182" s="558" t="s">
        <v>2258</v>
      </c>
      <c r="H1182" s="545" t="s">
        <v>310</v>
      </c>
      <c r="I1182" s="612" t="s">
        <v>1047</v>
      </c>
      <c r="J1182" s="545" t="s">
        <v>1048</v>
      </c>
      <c r="K1182" s="545" t="s">
        <v>911</v>
      </c>
      <c r="L1182" s="545" t="s">
        <v>990</v>
      </c>
      <c r="M1182" s="545" t="s">
        <v>310</v>
      </c>
      <c r="N1182" s="544">
        <v>44624</v>
      </c>
      <c r="O1182" s="544" t="s">
        <v>400</v>
      </c>
      <c r="P1182" s="268">
        <f t="shared" si="76"/>
        <v>3</v>
      </c>
      <c r="Q1182" s="268">
        <f t="shared" si="77"/>
        <v>2</v>
      </c>
      <c r="R1182" s="643" t="str">
        <f t="shared" si="78"/>
        <v>Gastos_com_Pessoal</v>
      </c>
      <c r="S1182" s="605" t="s">
        <v>310</v>
      </c>
      <c r="T1182" s="605" t="s">
        <v>310</v>
      </c>
      <c r="U1182" s="623"/>
      <c r="V1182" s="623"/>
      <c r="W1182" s="623"/>
    </row>
    <row r="1183" spans="1:23" ht="36" x14ac:dyDescent="0.2">
      <c r="A1183" s="636">
        <f t="shared" si="75"/>
        <v>1180</v>
      </c>
      <c r="B1183" s="559">
        <v>44624</v>
      </c>
      <c r="C1183" s="563">
        <v>44593</v>
      </c>
      <c r="D1183" s="545" t="s">
        <v>182</v>
      </c>
      <c r="E1183" s="545" t="s">
        <v>1</v>
      </c>
      <c r="F1183" s="556">
        <v>2215.66</v>
      </c>
      <c r="G1183" s="573" t="s">
        <v>2236</v>
      </c>
      <c r="H1183" s="545" t="s">
        <v>310</v>
      </c>
      <c r="I1183" s="526" t="s">
        <v>1290</v>
      </c>
      <c r="J1183" s="527" t="s">
        <v>1291</v>
      </c>
      <c r="K1183" s="545" t="s">
        <v>911</v>
      </c>
      <c r="L1183" s="527" t="s">
        <v>990</v>
      </c>
      <c r="M1183" s="545" t="s">
        <v>310</v>
      </c>
      <c r="N1183" s="544">
        <v>44624</v>
      </c>
      <c r="O1183" s="544" t="s">
        <v>400</v>
      </c>
      <c r="P1183" s="268">
        <f t="shared" si="76"/>
        <v>3</v>
      </c>
      <c r="Q1183" s="268">
        <f t="shared" si="77"/>
        <v>2</v>
      </c>
      <c r="R1183" s="643" t="str">
        <f t="shared" si="78"/>
        <v>Gastos_com_Pessoal</v>
      </c>
      <c r="S1183" s="605" t="s">
        <v>310</v>
      </c>
      <c r="T1183" s="605" t="s">
        <v>310</v>
      </c>
      <c r="U1183" s="623"/>
      <c r="V1183" s="623"/>
      <c r="W1183" s="623"/>
    </row>
    <row r="1184" spans="1:23" ht="36" x14ac:dyDescent="0.2">
      <c r="A1184" s="636">
        <f t="shared" si="75"/>
        <v>1181</v>
      </c>
      <c r="B1184" s="559">
        <v>44624</v>
      </c>
      <c r="C1184" s="563">
        <v>44593</v>
      </c>
      <c r="D1184" s="545" t="s">
        <v>182</v>
      </c>
      <c r="E1184" s="545" t="s">
        <v>1</v>
      </c>
      <c r="F1184" s="556">
        <v>447.02</v>
      </c>
      <c r="G1184" s="558" t="s">
        <v>2259</v>
      </c>
      <c r="H1184" s="545" t="s">
        <v>310</v>
      </c>
      <c r="I1184" s="612" t="s">
        <v>1044</v>
      </c>
      <c r="J1184" s="545" t="s">
        <v>1045</v>
      </c>
      <c r="K1184" s="545" t="s">
        <v>911</v>
      </c>
      <c r="L1184" s="545" t="s">
        <v>990</v>
      </c>
      <c r="M1184" s="545" t="s">
        <v>310</v>
      </c>
      <c r="N1184" s="544">
        <v>44624</v>
      </c>
      <c r="O1184" s="544" t="s">
        <v>400</v>
      </c>
      <c r="P1184" s="268">
        <f t="shared" si="76"/>
        <v>3</v>
      </c>
      <c r="Q1184" s="268">
        <f t="shared" si="77"/>
        <v>2</v>
      </c>
      <c r="R1184" s="643" t="str">
        <f t="shared" si="78"/>
        <v>Gastos_com_Pessoal</v>
      </c>
      <c r="S1184" s="605" t="s">
        <v>310</v>
      </c>
      <c r="T1184" s="605" t="s">
        <v>310</v>
      </c>
      <c r="U1184" s="623"/>
      <c r="V1184" s="623"/>
      <c r="W1184" s="623"/>
    </row>
    <row r="1185" spans="1:23" ht="36" x14ac:dyDescent="0.2">
      <c r="A1185" s="636">
        <f t="shared" si="75"/>
        <v>1182</v>
      </c>
      <c r="B1185" s="559">
        <v>44624</v>
      </c>
      <c r="C1185" s="563">
        <v>44593</v>
      </c>
      <c r="D1185" s="545" t="s">
        <v>182</v>
      </c>
      <c r="E1185" s="545" t="s">
        <v>1</v>
      </c>
      <c r="F1185" s="556">
        <v>2820.44</v>
      </c>
      <c r="G1185" s="573" t="s">
        <v>2260</v>
      </c>
      <c r="H1185" s="545" t="s">
        <v>310</v>
      </c>
      <c r="I1185" s="613" t="s">
        <v>1281</v>
      </c>
      <c r="J1185" s="566" t="s">
        <v>1692</v>
      </c>
      <c r="K1185" s="545" t="s">
        <v>911</v>
      </c>
      <c r="L1185" s="545" t="s">
        <v>990</v>
      </c>
      <c r="M1185" s="545" t="s">
        <v>310</v>
      </c>
      <c r="N1185" s="544">
        <v>44624</v>
      </c>
      <c r="O1185" s="544" t="s">
        <v>400</v>
      </c>
      <c r="P1185" s="268">
        <f t="shared" si="76"/>
        <v>3</v>
      </c>
      <c r="Q1185" s="268">
        <f t="shared" si="77"/>
        <v>2</v>
      </c>
      <c r="R1185" s="643" t="str">
        <f t="shared" si="78"/>
        <v>Gastos_com_Pessoal</v>
      </c>
      <c r="S1185" s="605" t="s">
        <v>310</v>
      </c>
      <c r="T1185" s="605" t="s">
        <v>310</v>
      </c>
      <c r="U1185" s="623"/>
      <c r="V1185" s="623"/>
      <c r="W1185" s="623"/>
    </row>
    <row r="1186" spans="1:23" ht="36" x14ac:dyDescent="0.2">
      <c r="A1186" s="636">
        <f t="shared" si="75"/>
        <v>1183</v>
      </c>
      <c r="B1186" s="559">
        <v>44624</v>
      </c>
      <c r="C1186" s="563">
        <v>44593</v>
      </c>
      <c r="D1186" s="545" t="s">
        <v>182</v>
      </c>
      <c r="E1186" s="545" t="s">
        <v>1</v>
      </c>
      <c r="F1186" s="556">
        <v>10690.45</v>
      </c>
      <c r="G1186" s="558" t="s">
        <v>2261</v>
      </c>
      <c r="H1186" s="545" t="s">
        <v>310</v>
      </c>
      <c r="I1186" s="612" t="s">
        <v>1071</v>
      </c>
      <c r="J1186" s="545" t="s">
        <v>1072</v>
      </c>
      <c r="K1186" s="545" t="s">
        <v>911</v>
      </c>
      <c r="L1186" s="545" t="s">
        <v>990</v>
      </c>
      <c r="M1186" s="545" t="s">
        <v>310</v>
      </c>
      <c r="N1186" s="544">
        <v>44624</v>
      </c>
      <c r="O1186" s="544" t="s">
        <v>400</v>
      </c>
      <c r="P1186" s="268">
        <f t="shared" si="76"/>
        <v>3</v>
      </c>
      <c r="Q1186" s="268">
        <f t="shared" si="77"/>
        <v>2</v>
      </c>
      <c r="R1186" s="643" t="str">
        <f t="shared" si="78"/>
        <v>Gastos_com_Pessoal</v>
      </c>
      <c r="S1186" s="605" t="s">
        <v>310</v>
      </c>
      <c r="T1186" s="605" t="s">
        <v>310</v>
      </c>
      <c r="U1186" s="623"/>
      <c r="V1186" s="623"/>
      <c r="W1186" s="623"/>
    </row>
    <row r="1187" spans="1:23" ht="36" x14ac:dyDescent="0.2">
      <c r="A1187" s="636">
        <f t="shared" si="75"/>
        <v>1184</v>
      </c>
      <c r="B1187" s="559">
        <v>44624</v>
      </c>
      <c r="C1187" s="563">
        <v>44593</v>
      </c>
      <c r="D1187" s="545" t="s">
        <v>182</v>
      </c>
      <c r="E1187" s="545" t="s">
        <v>1</v>
      </c>
      <c r="F1187" s="556">
        <v>1939.66</v>
      </c>
      <c r="G1187" s="573" t="s">
        <v>2267</v>
      </c>
      <c r="H1187" s="545" t="s">
        <v>310</v>
      </c>
      <c r="I1187" s="612" t="s">
        <v>1298</v>
      </c>
      <c r="J1187" s="545" t="s">
        <v>1297</v>
      </c>
      <c r="K1187" s="545" t="s">
        <v>911</v>
      </c>
      <c r="L1187" s="545" t="s">
        <v>990</v>
      </c>
      <c r="M1187" s="545" t="s">
        <v>310</v>
      </c>
      <c r="N1187" s="544">
        <v>44624</v>
      </c>
      <c r="O1187" s="544" t="s">
        <v>400</v>
      </c>
      <c r="P1187" s="268">
        <f t="shared" si="76"/>
        <v>3</v>
      </c>
      <c r="Q1187" s="268">
        <f t="shared" si="77"/>
        <v>2</v>
      </c>
      <c r="R1187" s="643" t="str">
        <f t="shared" si="78"/>
        <v>Gastos_com_Pessoal</v>
      </c>
      <c r="S1187" s="605" t="s">
        <v>310</v>
      </c>
      <c r="T1187" s="605" t="s">
        <v>310</v>
      </c>
      <c r="U1187" s="623"/>
      <c r="V1187" s="623"/>
      <c r="W1187" s="623"/>
    </row>
    <row r="1188" spans="1:23" ht="36" x14ac:dyDescent="0.2">
      <c r="A1188" s="636">
        <f t="shared" si="75"/>
        <v>1185</v>
      </c>
      <c r="B1188" s="559">
        <v>44624</v>
      </c>
      <c r="C1188" s="563">
        <v>44593</v>
      </c>
      <c r="D1188" s="545" t="s">
        <v>182</v>
      </c>
      <c r="E1188" s="545" t="s">
        <v>1</v>
      </c>
      <c r="F1188" s="556">
        <v>2077.66</v>
      </c>
      <c r="G1188" s="573" t="s">
        <v>2236</v>
      </c>
      <c r="H1188" s="545" t="s">
        <v>310</v>
      </c>
      <c r="I1188" s="612" t="s">
        <v>1302</v>
      </c>
      <c r="J1188" s="545" t="s">
        <v>1301</v>
      </c>
      <c r="K1188" s="545" t="s">
        <v>911</v>
      </c>
      <c r="L1188" s="545" t="s">
        <v>990</v>
      </c>
      <c r="M1188" s="545" t="s">
        <v>310</v>
      </c>
      <c r="N1188" s="544">
        <v>44624</v>
      </c>
      <c r="O1188" s="544" t="s">
        <v>400</v>
      </c>
      <c r="P1188" s="268">
        <f t="shared" si="76"/>
        <v>3</v>
      </c>
      <c r="Q1188" s="268">
        <f t="shared" si="77"/>
        <v>2</v>
      </c>
      <c r="R1188" s="643" t="str">
        <f t="shared" si="78"/>
        <v>Gastos_com_Pessoal</v>
      </c>
      <c r="S1188" s="605" t="s">
        <v>310</v>
      </c>
      <c r="T1188" s="605" t="s">
        <v>310</v>
      </c>
      <c r="U1188" s="623"/>
      <c r="V1188" s="623"/>
      <c r="W1188" s="623"/>
    </row>
    <row r="1189" spans="1:23" s="374" customFormat="1" ht="36" x14ac:dyDescent="0.2">
      <c r="A1189" s="636">
        <f t="shared" si="75"/>
        <v>1186</v>
      </c>
      <c r="B1189" s="559">
        <v>44624</v>
      </c>
      <c r="C1189" s="563">
        <v>44593</v>
      </c>
      <c r="D1189" s="545" t="s">
        <v>182</v>
      </c>
      <c r="E1189" s="545" t="s">
        <v>1</v>
      </c>
      <c r="F1189" s="556">
        <v>2233.64</v>
      </c>
      <c r="G1189" s="573" t="s">
        <v>2268</v>
      </c>
      <c r="H1189" s="545" t="s">
        <v>310</v>
      </c>
      <c r="I1189" s="612" t="s">
        <v>1303</v>
      </c>
      <c r="J1189" s="545" t="s">
        <v>1700</v>
      </c>
      <c r="K1189" s="545" t="s">
        <v>911</v>
      </c>
      <c r="L1189" s="545" t="s">
        <v>990</v>
      </c>
      <c r="M1189" s="545" t="s">
        <v>310</v>
      </c>
      <c r="N1189" s="544">
        <v>44624</v>
      </c>
      <c r="O1189" s="544" t="s">
        <v>400</v>
      </c>
      <c r="P1189" s="268">
        <f t="shared" si="76"/>
        <v>3</v>
      </c>
      <c r="Q1189" s="268">
        <f t="shared" si="77"/>
        <v>2</v>
      </c>
      <c r="R1189" s="643" t="str">
        <f t="shared" si="78"/>
        <v>Gastos_com_Pessoal</v>
      </c>
      <c r="S1189" s="605" t="s">
        <v>310</v>
      </c>
      <c r="T1189" s="605" t="s">
        <v>310</v>
      </c>
      <c r="U1189" s="623"/>
      <c r="V1189" s="623"/>
      <c r="W1189" s="623"/>
    </row>
    <row r="1190" spans="1:23" ht="36" x14ac:dyDescent="0.2">
      <c r="A1190" s="636">
        <f t="shared" si="75"/>
        <v>1187</v>
      </c>
      <c r="B1190" s="559">
        <v>44624</v>
      </c>
      <c r="C1190" s="563">
        <v>44593</v>
      </c>
      <c r="D1190" s="545" t="s">
        <v>182</v>
      </c>
      <c r="E1190" s="545" t="s">
        <v>1</v>
      </c>
      <c r="F1190" s="556">
        <v>2744.58</v>
      </c>
      <c r="G1190" s="558" t="s">
        <v>2260</v>
      </c>
      <c r="H1190" s="545" t="s">
        <v>310</v>
      </c>
      <c r="I1190" s="612" t="s">
        <v>1077</v>
      </c>
      <c r="J1190" s="545" t="s">
        <v>1078</v>
      </c>
      <c r="K1190" s="545" t="s">
        <v>911</v>
      </c>
      <c r="L1190" s="545" t="s">
        <v>990</v>
      </c>
      <c r="M1190" s="545" t="s">
        <v>310</v>
      </c>
      <c r="N1190" s="544">
        <v>44624</v>
      </c>
      <c r="O1190" s="544" t="s">
        <v>400</v>
      </c>
      <c r="P1190" s="268">
        <f t="shared" si="76"/>
        <v>3</v>
      </c>
      <c r="Q1190" s="268">
        <f t="shared" si="77"/>
        <v>2</v>
      </c>
      <c r="R1190" s="643" t="str">
        <f t="shared" si="78"/>
        <v>Gastos_com_Pessoal</v>
      </c>
      <c r="S1190" s="605" t="s">
        <v>310</v>
      </c>
      <c r="T1190" s="605" t="s">
        <v>310</v>
      </c>
      <c r="U1190" s="623"/>
      <c r="V1190" s="623"/>
      <c r="W1190" s="623"/>
    </row>
    <row r="1191" spans="1:23" ht="36" x14ac:dyDescent="0.2">
      <c r="A1191" s="636">
        <f t="shared" si="75"/>
        <v>1188</v>
      </c>
      <c r="B1191" s="559">
        <v>44624</v>
      </c>
      <c r="C1191" s="563">
        <v>44593</v>
      </c>
      <c r="D1191" s="545" t="s">
        <v>182</v>
      </c>
      <c r="E1191" s="545" t="s">
        <v>1</v>
      </c>
      <c r="F1191" s="556">
        <v>1162.44</v>
      </c>
      <c r="G1191" s="573" t="s">
        <v>2269</v>
      </c>
      <c r="H1191" s="545" t="s">
        <v>310</v>
      </c>
      <c r="I1191" s="612" t="s">
        <v>1300</v>
      </c>
      <c r="J1191" s="545" t="s">
        <v>1299</v>
      </c>
      <c r="K1191" s="545" t="s">
        <v>911</v>
      </c>
      <c r="L1191" s="545" t="s">
        <v>990</v>
      </c>
      <c r="M1191" s="545" t="s">
        <v>310</v>
      </c>
      <c r="N1191" s="544">
        <v>44624</v>
      </c>
      <c r="O1191" s="544" t="s">
        <v>400</v>
      </c>
      <c r="P1191" s="268">
        <f t="shared" si="76"/>
        <v>3</v>
      </c>
      <c r="Q1191" s="268">
        <f t="shared" si="77"/>
        <v>2</v>
      </c>
      <c r="R1191" s="643" t="str">
        <f t="shared" si="78"/>
        <v>Gastos_com_Pessoal</v>
      </c>
      <c r="S1191" s="605" t="s">
        <v>310</v>
      </c>
      <c r="T1191" s="605" t="s">
        <v>310</v>
      </c>
      <c r="U1191" s="623"/>
      <c r="V1191" s="623"/>
      <c r="W1191" s="623"/>
    </row>
    <row r="1192" spans="1:23" ht="36" x14ac:dyDescent="0.2">
      <c r="A1192" s="636">
        <f t="shared" si="75"/>
        <v>1189</v>
      </c>
      <c r="B1192" s="559">
        <v>44624</v>
      </c>
      <c r="C1192" s="563">
        <v>44593</v>
      </c>
      <c r="D1192" s="545" t="s">
        <v>182</v>
      </c>
      <c r="E1192" s="545" t="s">
        <v>1</v>
      </c>
      <c r="F1192" s="556">
        <v>2077.66</v>
      </c>
      <c r="G1192" s="558" t="s">
        <v>2236</v>
      </c>
      <c r="H1192" s="545" t="s">
        <v>310</v>
      </c>
      <c r="I1192" s="612" t="s">
        <v>1068</v>
      </c>
      <c r="J1192" s="545" t="s">
        <v>1069</v>
      </c>
      <c r="K1192" s="545" t="s">
        <v>911</v>
      </c>
      <c r="L1192" s="566" t="s">
        <v>990</v>
      </c>
      <c r="M1192" s="568" t="s">
        <v>310</v>
      </c>
      <c r="N1192" s="544">
        <v>44624</v>
      </c>
      <c r="O1192" s="544" t="s">
        <v>400</v>
      </c>
      <c r="P1192" s="268">
        <f t="shared" si="76"/>
        <v>3</v>
      </c>
      <c r="Q1192" s="268">
        <f t="shared" si="77"/>
        <v>2</v>
      </c>
      <c r="R1192" s="643" t="str">
        <f t="shared" si="78"/>
        <v>Gastos_com_Pessoal</v>
      </c>
      <c r="S1192" s="605" t="s">
        <v>310</v>
      </c>
      <c r="T1192" s="605" t="s">
        <v>310</v>
      </c>
      <c r="U1192" s="623"/>
      <c r="V1192" s="623"/>
      <c r="W1192" s="623"/>
    </row>
    <row r="1193" spans="1:23" ht="36" x14ac:dyDescent="0.2">
      <c r="A1193" s="636">
        <f t="shared" si="75"/>
        <v>1190</v>
      </c>
      <c r="B1193" s="559">
        <v>44624</v>
      </c>
      <c r="C1193" s="563">
        <v>44593</v>
      </c>
      <c r="D1193" s="545" t="s">
        <v>182</v>
      </c>
      <c r="E1193" s="545" t="s">
        <v>1</v>
      </c>
      <c r="F1193" s="567">
        <v>2900.56</v>
      </c>
      <c r="G1193" s="573" t="s">
        <v>2245</v>
      </c>
      <c r="H1193" s="545" t="s">
        <v>310</v>
      </c>
      <c r="I1193" s="613" t="s">
        <v>1284</v>
      </c>
      <c r="J1193" s="566" t="s">
        <v>1285</v>
      </c>
      <c r="K1193" s="545" t="s">
        <v>911</v>
      </c>
      <c r="L1193" s="566" t="s">
        <v>990</v>
      </c>
      <c r="M1193" s="545" t="s">
        <v>310</v>
      </c>
      <c r="N1193" s="544">
        <v>44624</v>
      </c>
      <c r="O1193" s="544" t="s">
        <v>400</v>
      </c>
      <c r="P1193" s="268">
        <f t="shared" si="76"/>
        <v>3</v>
      </c>
      <c r="Q1193" s="268">
        <f t="shared" si="77"/>
        <v>2</v>
      </c>
      <c r="R1193" s="643" t="str">
        <f t="shared" si="78"/>
        <v>Gastos_com_Pessoal</v>
      </c>
      <c r="S1193" s="605" t="s">
        <v>310</v>
      </c>
      <c r="T1193" s="605" t="s">
        <v>310</v>
      </c>
      <c r="U1193" s="623"/>
      <c r="V1193" s="623"/>
      <c r="W1193" s="623"/>
    </row>
    <row r="1194" spans="1:23" ht="36" x14ac:dyDescent="0.2">
      <c r="A1194" s="636">
        <f t="shared" si="75"/>
        <v>1191</v>
      </c>
      <c r="B1194" s="559">
        <v>44624</v>
      </c>
      <c r="C1194" s="563">
        <v>44593</v>
      </c>
      <c r="D1194" s="545" t="s">
        <v>182</v>
      </c>
      <c r="E1194" s="545" t="s">
        <v>1</v>
      </c>
      <c r="F1194" s="567">
        <v>832.11</v>
      </c>
      <c r="G1194" s="573" t="s">
        <v>2270</v>
      </c>
      <c r="H1194" s="545" t="s">
        <v>310</v>
      </c>
      <c r="I1194" s="613" t="s">
        <v>2271</v>
      </c>
      <c r="J1194" s="566" t="s">
        <v>2272</v>
      </c>
      <c r="K1194" s="545" t="s">
        <v>911</v>
      </c>
      <c r="L1194" s="566" t="s">
        <v>990</v>
      </c>
      <c r="M1194" s="545" t="s">
        <v>310</v>
      </c>
      <c r="N1194" s="544">
        <v>44624</v>
      </c>
      <c r="O1194" s="544" t="s">
        <v>400</v>
      </c>
      <c r="P1194" s="268">
        <f t="shared" si="76"/>
        <v>3</v>
      </c>
      <c r="Q1194" s="268">
        <f t="shared" si="77"/>
        <v>2</v>
      </c>
      <c r="R1194" s="643" t="str">
        <f t="shared" si="78"/>
        <v>Gastos_com_Pessoal</v>
      </c>
      <c r="S1194" s="605" t="s">
        <v>310</v>
      </c>
      <c r="T1194" s="605" t="s">
        <v>310</v>
      </c>
      <c r="U1194" s="623"/>
      <c r="V1194" s="623"/>
      <c r="W1194" s="623"/>
    </row>
    <row r="1195" spans="1:23" ht="24" x14ac:dyDescent="0.2">
      <c r="A1195" s="636">
        <f t="shared" si="75"/>
        <v>1192</v>
      </c>
      <c r="B1195" s="559">
        <v>44624</v>
      </c>
      <c r="C1195" s="555">
        <v>44621</v>
      </c>
      <c r="D1195" s="545" t="s">
        <v>271</v>
      </c>
      <c r="E1195" s="545" t="s">
        <v>71</v>
      </c>
      <c r="F1195" s="556">
        <v>11</v>
      </c>
      <c r="G1195" s="558" t="s">
        <v>1332</v>
      </c>
      <c r="H1195" s="545" t="s">
        <v>310</v>
      </c>
      <c r="I1195" s="526" t="s">
        <v>962</v>
      </c>
      <c r="J1195" s="549" t="s">
        <v>963</v>
      </c>
      <c r="K1195" s="549" t="s">
        <v>964</v>
      </c>
      <c r="L1195" s="527" t="s">
        <v>879</v>
      </c>
      <c r="M1195" s="655" t="s">
        <v>310</v>
      </c>
      <c r="N1195" s="544">
        <v>44624</v>
      </c>
      <c r="O1195" s="544" t="s">
        <v>400</v>
      </c>
      <c r="P1195" s="268">
        <f t="shared" si="76"/>
        <v>3</v>
      </c>
      <c r="Q1195" s="268">
        <f t="shared" si="77"/>
        <v>3</v>
      </c>
      <c r="R1195" s="643" t="str">
        <f t="shared" si="78"/>
        <v>Gastos_Gerais</v>
      </c>
      <c r="S1195" s="605" t="s">
        <v>310</v>
      </c>
      <c r="T1195" s="605" t="s">
        <v>310</v>
      </c>
      <c r="U1195" s="623"/>
      <c r="V1195" s="623"/>
      <c r="W1195" s="623"/>
    </row>
    <row r="1196" spans="1:23" ht="24" x14ac:dyDescent="0.2">
      <c r="A1196" s="636">
        <f t="shared" si="75"/>
        <v>1193</v>
      </c>
      <c r="B1196" s="559">
        <v>44624</v>
      </c>
      <c r="C1196" s="555">
        <v>44621</v>
      </c>
      <c r="D1196" s="545" t="s">
        <v>271</v>
      </c>
      <c r="E1196" s="545" t="s">
        <v>71</v>
      </c>
      <c r="F1196" s="556">
        <v>11</v>
      </c>
      <c r="G1196" s="558" t="s">
        <v>1333</v>
      </c>
      <c r="H1196" s="545" t="s">
        <v>310</v>
      </c>
      <c r="I1196" s="526" t="s">
        <v>962</v>
      </c>
      <c r="J1196" s="549" t="s">
        <v>963</v>
      </c>
      <c r="K1196" s="549" t="s">
        <v>964</v>
      </c>
      <c r="L1196" s="527" t="s">
        <v>879</v>
      </c>
      <c r="M1196" s="655" t="s">
        <v>310</v>
      </c>
      <c r="N1196" s="544">
        <v>44624</v>
      </c>
      <c r="O1196" s="544" t="s">
        <v>400</v>
      </c>
      <c r="P1196" s="268">
        <f t="shared" si="76"/>
        <v>3</v>
      </c>
      <c r="Q1196" s="268">
        <f t="shared" si="77"/>
        <v>3</v>
      </c>
      <c r="R1196" s="643" t="str">
        <f t="shared" si="78"/>
        <v>Gastos_Gerais</v>
      </c>
      <c r="S1196" s="605" t="s">
        <v>310</v>
      </c>
      <c r="T1196" s="605" t="s">
        <v>310</v>
      </c>
      <c r="U1196" s="623"/>
      <c r="V1196" s="623"/>
      <c r="W1196" s="623"/>
    </row>
    <row r="1197" spans="1:23" ht="24" x14ac:dyDescent="0.2">
      <c r="A1197" s="636">
        <f t="shared" si="75"/>
        <v>1194</v>
      </c>
      <c r="B1197" s="559">
        <v>44624</v>
      </c>
      <c r="C1197" s="555">
        <v>44621</v>
      </c>
      <c r="D1197" s="545" t="s">
        <v>271</v>
      </c>
      <c r="E1197" s="545" t="s">
        <v>71</v>
      </c>
      <c r="F1197" s="556">
        <v>11</v>
      </c>
      <c r="G1197" s="558" t="s">
        <v>1346</v>
      </c>
      <c r="H1197" s="545" t="s">
        <v>310</v>
      </c>
      <c r="I1197" s="526" t="s">
        <v>962</v>
      </c>
      <c r="J1197" s="549" t="s">
        <v>963</v>
      </c>
      <c r="K1197" s="549" t="s">
        <v>964</v>
      </c>
      <c r="L1197" s="527" t="s">
        <v>879</v>
      </c>
      <c r="M1197" s="655" t="s">
        <v>310</v>
      </c>
      <c r="N1197" s="544">
        <v>44624</v>
      </c>
      <c r="O1197" s="544" t="s">
        <v>400</v>
      </c>
      <c r="P1197" s="268">
        <f t="shared" si="76"/>
        <v>3</v>
      </c>
      <c r="Q1197" s="268">
        <f t="shared" si="77"/>
        <v>3</v>
      </c>
      <c r="R1197" s="643" t="str">
        <f t="shared" si="78"/>
        <v>Gastos_Gerais</v>
      </c>
      <c r="S1197" s="605" t="s">
        <v>310</v>
      </c>
      <c r="T1197" s="605" t="s">
        <v>310</v>
      </c>
      <c r="U1197" s="623"/>
      <c r="V1197" s="623"/>
      <c r="W1197" s="623"/>
    </row>
    <row r="1198" spans="1:23" s="373" customFormat="1" ht="24" x14ac:dyDescent="0.2">
      <c r="A1198" s="636">
        <f t="shared" si="75"/>
        <v>1195</v>
      </c>
      <c r="B1198" s="559">
        <v>44624</v>
      </c>
      <c r="C1198" s="555">
        <v>44621</v>
      </c>
      <c r="D1198" s="545" t="s">
        <v>271</v>
      </c>
      <c r="E1198" s="545" t="s">
        <v>71</v>
      </c>
      <c r="F1198" s="556">
        <v>11</v>
      </c>
      <c r="G1198" s="558" t="s">
        <v>1346</v>
      </c>
      <c r="H1198" s="545" t="s">
        <v>310</v>
      </c>
      <c r="I1198" s="526" t="s">
        <v>962</v>
      </c>
      <c r="J1198" s="549" t="s">
        <v>963</v>
      </c>
      <c r="K1198" s="549" t="s">
        <v>964</v>
      </c>
      <c r="L1198" s="527" t="s">
        <v>879</v>
      </c>
      <c r="M1198" s="655" t="s">
        <v>310</v>
      </c>
      <c r="N1198" s="544">
        <v>44624</v>
      </c>
      <c r="O1198" s="544" t="s">
        <v>400</v>
      </c>
      <c r="P1198" s="268">
        <f t="shared" si="76"/>
        <v>3</v>
      </c>
      <c r="Q1198" s="268">
        <f t="shared" si="77"/>
        <v>3</v>
      </c>
      <c r="R1198" s="643" t="str">
        <f t="shared" si="78"/>
        <v>Gastos_Gerais</v>
      </c>
      <c r="S1198" s="605" t="s">
        <v>310</v>
      </c>
      <c r="T1198" s="605" t="s">
        <v>310</v>
      </c>
      <c r="U1198" s="623"/>
      <c r="V1198" s="623"/>
      <c r="W1198" s="623"/>
    </row>
    <row r="1199" spans="1:23" ht="24" x14ac:dyDescent="0.2">
      <c r="A1199" s="636">
        <f t="shared" si="75"/>
        <v>1196</v>
      </c>
      <c r="B1199" s="559">
        <v>44624</v>
      </c>
      <c r="C1199" s="555">
        <v>44621</v>
      </c>
      <c r="D1199" s="545" t="s">
        <v>271</v>
      </c>
      <c r="E1199" s="545" t="s">
        <v>71</v>
      </c>
      <c r="F1199" s="556">
        <v>11</v>
      </c>
      <c r="G1199" s="558" t="s">
        <v>1333</v>
      </c>
      <c r="H1199" s="545" t="s">
        <v>310</v>
      </c>
      <c r="I1199" s="526" t="s">
        <v>962</v>
      </c>
      <c r="J1199" s="549" t="s">
        <v>963</v>
      </c>
      <c r="K1199" s="549" t="s">
        <v>964</v>
      </c>
      <c r="L1199" s="527" t="s">
        <v>879</v>
      </c>
      <c r="M1199" s="655" t="s">
        <v>310</v>
      </c>
      <c r="N1199" s="544">
        <v>44624</v>
      </c>
      <c r="O1199" s="544" t="s">
        <v>400</v>
      </c>
      <c r="P1199" s="268">
        <f t="shared" si="76"/>
        <v>3</v>
      </c>
      <c r="Q1199" s="268">
        <f t="shared" si="77"/>
        <v>3</v>
      </c>
      <c r="R1199" s="643" t="str">
        <f t="shared" si="78"/>
        <v>Gastos_Gerais</v>
      </c>
      <c r="S1199" s="605" t="s">
        <v>310</v>
      </c>
      <c r="T1199" s="605" t="s">
        <v>310</v>
      </c>
      <c r="U1199" s="623"/>
      <c r="V1199" s="623"/>
      <c r="W1199" s="623"/>
    </row>
    <row r="1200" spans="1:23" ht="24" x14ac:dyDescent="0.2">
      <c r="A1200" s="636">
        <f t="shared" si="75"/>
        <v>1197</v>
      </c>
      <c r="B1200" s="559">
        <v>44624</v>
      </c>
      <c r="C1200" s="555">
        <v>44621</v>
      </c>
      <c r="D1200" s="545" t="s">
        <v>271</v>
      </c>
      <c r="E1200" s="545" t="s">
        <v>71</v>
      </c>
      <c r="F1200" s="556">
        <v>11</v>
      </c>
      <c r="G1200" s="558" t="s">
        <v>1703</v>
      </c>
      <c r="H1200" s="545" t="s">
        <v>310</v>
      </c>
      <c r="I1200" s="526" t="s">
        <v>962</v>
      </c>
      <c r="J1200" s="549" t="s">
        <v>963</v>
      </c>
      <c r="K1200" s="549" t="s">
        <v>964</v>
      </c>
      <c r="L1200" s="527" t="s">
        <v>879</v>
      </c>
      <c r="M1200" s="655" t="s">
        <v>310</v>
      </c>
      <c r="N1200" s="544">
        <v>44624</v>
      </c>
      <c r="O1200" s="544" t="s">
        <v>400</v>
      </c>
      <c r="P1200" s="268">
        <f t="shared" si="76"/>
        <v>3</v>
      </c>
      <c r="Q1200" s="268">
        <f t="shared" si="77"/>
        <v>3</v>
      </c>
      <c r="R1200" s="643" t="str">
        <f t="shared" si="78"/>
        <v>Gastos_Gerais</v>
      </c>
      <c r="S1200" s="605" t="s">
        <v>310</v>
      </c>
      <c r="T1200" s="605" t="s">
        <v>310</v>
      </c>
      <c r="U1200" s="623"/>
      <c r="V1200" s="623"/>
      <c r="W1200" s="623"/>
    </row>
    <row r="1201" spans="1:23" ht="24" x14ac:dyDescent="0.2">
      <c r="A1201" s="636">
        <f t="shared" si="75"/>
        <v>1198</v>
      </c>
      <c r="B1201" s="559">
        <v>44624</v>
      </c>
      <c r="C1201" s="555">
        <v>44621</v>
      </c>
      <c r="D1201" s="545" t="s">
        <v>271</v>
      </c>
      <c r="E1201" s="545" t="s">
        <v>71</v>
      </c>
      <c r="F1201" s="556">
        <v>11</v>
      </c>
      <c r="G1201" s="558" t="s">
        <v>1335</v>
      </c>
      <c r="H1201" s="545" t="s">
        <v>310</v>
      </c>
      <c r="I1201" s="526" t="s">
        <v>962</v>
      </c>
      <c r="J1201" s="549" t="s">
        <v>963</v>
      </c>
      <c r="K1201" s="549" t="s">
        <v>964</v>
      </c>
      <c r="L1201" s="527" t="s">
        <v>879</v>
      </c>
      <c r="M1201" s="655" t="s">
        <v>310</v>
      </c>
      <c r="N1201" s="544">
        <v>44624</v>
      </c>
      <c r="O1201" s="544" t="s">
        <v>400</v>
      </c>
      <c r="P1201" s="268">
        <f t="shared" si="76"/>
        <v>3</v>
      </c>
      <c r="Q1201" s="268">
        <f t="shared" si="77"/>
        <v>3</v>
      </c>
      <c r="R1201" s="643" t="str">
        <f t="shared" si="78"/>
        <v>Gastos_Gerais</v>
      </c>
      <c r="S1201" s="605" t="s">
        <v>310</v>
      </c>
      <c r="T1201" s="605" t="s">
        <v>310</v>
      </c>
      <c r="U1201" s="623"/>
      <c r="V1201" s="623"/>
      <c r="W1201" s="623"/>
    </row>
    <row r="1202" spans="1:23" s="372" customFormat="1" ht="24" x14ac:dyDescent="0.2">
      <c r="A1202" s="636">
        <f t="shared" si="75"/>
        <v>1199</v>
      </c>
      <c r="B1202" s="559">
        <v>44624</v>
      </c>
      <c r="C1202" s="555">
        <v>44621</v>
      </c>
      <c r="D1202" s="545" t="s">
        <v>271</v>
      </c>
      <c r="E1202" s="545" t="s">
        <v>71</v>
      </c>
      <c r="F1202" s="556">
        <v>11</v>
      </c>
      <c r="G1202" s="558" t="s">
        <v>1333</v>
      </c>
      <c r="H1202" s="545" t="s">
        <v>310</v>
      </c>
      <c r="I1202" s="526" t="s">
        <v>962</v>
      </c>
      <c r="J1202" s="549" t="s">
        <v>963</v>
      </c>
      <c r="K1202" s="549" t="s">
        <v>964</v>
      </c>
      <c r="L1202" s="527" t="s">
        <v>879</v>
      </c>
      <c r="M1202" s="655" t="s">
        <v>310</v>
      </c>
      <c r="N1202" s="544">
        <v>44624</v>
      </c>
      <c r="O1202" s="544" t="s">
        <v>400</v>
      </c>
      <c r="P1202" s="268">
        <f t="shared" si="76"/>
        <v>3</v>
      </c>
      <c r="Q1202" s="268">
        <f t="shared" si="77"/>
        <v>3</v>
      </c>
      <c r="R1202" s="643" t="str">
        <f t="shared" si="78"/>
        <v>Gastos_Gerais</v>
      </c>
      <c r="S1202" s="605" t="s">
        <v>310</v>
      </c>
      <c r="T1202" s="605" t="s">
        <v>310</v>
      </c>
      <c r="U1202" s="623"/>
      <c r="V1202" s="623"/>
      <c r="W1202" s="623"/>
    </row>
    <row r="1203" spans="1:23" ht="24" x14ac:dyDescent="0.2">
      <c r="A1203" s="636">
        <f t="shared" si="75"/>
        <v>1200</v>
      </c>
      <c r="B1203" s="559">
        <v>44624</v>
      </c>
      <c r="C1203" s="555">
        <v>44621</v>
      </c>
      <c r="D1203" s="545" t="s">
        <v>271</v>
      </c>
      <c r="E1203" s="545" t="s">
        <v>71</v>
      </c>
      <c r="F1203" s="556">
        <v>11</v>
      </c>
      <c r="G1203" s="558" t="s">
        <v>1705</v>
      </c>
      <c r="H1203" s="545" t="s">
        <v>310</v>
      </c>
      <c r="I1203" s="526" t="s">
        <v>962</v>
      </c>
      <c r="J1203" s="549" t="s">
        <v>963</v>
      </c>
      <c r="K1203" s="549" t="s">
        <v>964</v>
      </c>
      <c r="L1203" s="527" t="s">
        <v>879</v>
      </c>
      <c r="M1203" s="655" t="s">
        <v>310</v>
      </c>
      <c r="N1203" s="544">
        <v>44624</v>
      </c>
      <c r="O1203" s="544" t="s">
        <v>400</v>
      </c>
      <c r="P1203" s="268">
        <f t="shared" si="76"/>
        <v>3</v>
      </c>
      <c r="Q1203" s="268">
        <f t="shared" si="77"/>
        <v>3</v>
      </c>
      <c r="R1203" s="643" t="str">
        <f t="shared" si="78"/>
        <v>Gastos_Gerais</v>
      </c>
      <c r="S1203" s="605" t="s">
        <v>310</v>
      </c>
      <c r="T1203" s="605" t="s">
        <v>310</v>
      </c>
      <c r="U1203" s="623"/>
      <c r="V1203" s="623"/>
      <c r="W1203" s="623"/>
    </row>
    <row r="1204" spans="1:23" ht="24" x14ac:dyDescent="0.2">
      <c r="A1204" s="636">
        <f t="shared" si="75"/>
        <v>1201</v>
      </c>
      <c r="B1204" s="559">
        <v>44624</v>
      </c>
      <c r="C1204" s="555">
        <v>44621</v>
      </c>
      <c r="D1204" s="545" t="s">
        <v>271</v>
      </c>
      <c r="E1204" s="545" t="s">
        <v>71</v>
      </c>
      <c r="F1204" s="556">
        <v>11</v>
      </c>
      <c r="G1204" s="558" t="s">
        <v>1333</v>
      </c>
      <c r="H1204" s="545" t="s">
        <v>310</v>
      </c>
      <c r="I1204" s="526" t="s">
        <v>962</v>
      </c>
      <c r="J1204" s="549" t="s">
        <v>963</v>
      </c>
      <c r="K1204" s="549" t="s">
        <v>964</v>
      </c>
      <c r="L1204" s="527" t="s">
        <v>879</v>
      </c>
      <c r="M1204" s="655" t="s">
        <v>310</v>
      </c>
      <c r="N1204" s="544">
        <v>44624</v>
      </c>
      <c r="O1204" s="544" t="s">
        <v>400</v>
      </c>
      <c r="P1204" s="268">
        <f t="shared" si="76"/>
        <v>3</v>
      </c>
      <c r="Q1204" s="268">
        <f t="shared" si="77"/>
        <v>3</v>
      </c>
      <c r="R1204" s="643" t="str">
        <f t="shared" si="78"/>
        <v>Gastos_Gerais</v>
      </c>
      <c r="S1204" s="605" t="s">
        <v>310</v>
      </c>
      <c r="T1204" s="605" t="s">
        <v>310</v>
      </c>
      <c r="U1204" s="623"/>
      <c r="V1204" s="623"/>
      <c r="W1204" s="623"/>
    </row>
    <row r="1205" spans="1:23" ht="24" x14ac:dyDescent="0.2">
      <c r="A1205" s="636">
        <f t="shared" si="75"/>
        <v>1202</v>
      </c>
      <c r="B1205" s="559">
        <v>44624</v>
      </c>
      <c r="C1205" s="555">
        <v>44621</v>
      </c>
      <c r="D1205" s="545" t="s">
        <v>271</v>
      </c>
      <c r="E1205" s="545" t="s">
        <v>71</v>
      </c>
      <c r="F1205" s="556">
        <v>11</v>
      </c>
      <c r="G1205" s="558" t="s">
        <v>1704</v>
      </c>
      <c r="H1205" s="545" t="s">
        <v>310</v>
      </c>
      <c r="I1205" s="526" t="s">
        <v>962</v>
      </c>
      <c r="J1205" s="549" t="s">
        <v>963</v>
      </c>
      <c r="K1205" s="549" t="s">
        <v>964</v>
      </c>
      <c r="L1205" s="527" t="s">
        <v>879</v>
      </c>
      <c r="M1205" s="655" t="s">
        <v>310</v>
      </c>
      <c r="N1205" s="544">
        <v>44624</v>
      </c>
      <c r="O1205" s="544" t="s">
        <v>400</v>
      </c>
      <c r="P1205" s="268">
        <f t="shared" si="76"/>
        <v>3</v>
      </c>
      <c r="Q1205" s="268">
        <f t="shared" si="77"/>
        <v>3</v>
      </c>
      <c r="R1205" s="643" t="str">
        <f t="shared" si="78"/>
        <v>Gastos_Gerais</v>
      </c>
      <c r="S1205" s="605" t="s">
        <v>310</v>
      </c>
      <c r="T1205" s="605" t="s">
        <v>310</v>
      </c>
      <c r="U1205" s="623"/>
      <c r="V1205" s="623"/>
      <c r="W1205" s="623"/>
    </row>
    <row r="1206" spans="1:23" s="375" customFormat="1" ht="24" x14ac:dyDescent="0.2">
      <c r="A1206" s="636">
        <f t="shared" si="75"/>
        <v>1203</v>
      </c>
      <c r="B1206" s="559">
        <v>44624</v>
      </c>
      <c r="C1206" s="555">
        <v>44621</v>
      </c>
      <c r="D1206" s="545" t="s">
        <v>271</v>
      </c>
      <c r="E1206" s="545" t="s">
        <v>71</v>
      </c>
      <c r="F1206" s="556">
        <v>11</v>
      </c>
      <c r="G1206" s="558" t="s">
        <v>1706</v>
      </c>
      <c r="H1206" s="545" t="s">
        <v>310</v>
      </c>
      <c r="I1206" s="526" t="s">
        <v>962</v>
      </c>
      <c r="J1206" s="549" t="s">
        <v>963</v>
      </c>
      <c r="K1206" s="549" t="s">
        <v>964</v>
      </c>
      <c r="L1206" s="527" t="s">
        <v>879</v>
      </c>
      <c r="M1206" s="655" t="s">
        <v>310</v>
      </c>
      <c r="N1206" s="544">
        <v>44624</v>
      </c>
      <c r="O1206" s="544" t="s">
        <v>400</v>
      </c>
      <c r="P1206" s="268">
        <f t="shared" si="76"/>
        <v>3</v>
      </c>
      <c r="Q1206" s="268">
        <f t="shared" si="77"/>
        <v>3</v>
      </c>
      <c r="R1206" s="643" t="str">
        <f t="shared" si="78"/>
        <v>Gastos_Gerais</v>
      </c>
      <c r="S1206" s="605" t="s">
        <v>310</v>
      </c>
      <c r="T1206" s="605" t="s">
        <v>310</v>
      </c>
      <c r="U1206" s="623"/>
      <c r="V1206" s="623"/>
      <c r="W1206" s="623"/>
    </row>
    <row r="1207" spans="1:23" s="375" customFormat="1" ht="24" x14ac:dyDescent="0.2">
      <c r="A1207" s="636">
        <f t="shared" si="75"/>
        <v>1204</v>
      </c>
      <c r="B1207" s="559">
        <v>44624</v>
      </c>
      <c r="C1207" s="555">
        <v>44621</v>
      </c>
      <c r="D1207" s="545" t="s">
        <v>271</v>
      </c>
      <c r="E1207" s="545" t="s">
        <v>71</v>
      </c>
      <c r="F1207" s="556">
        <v>11</v>
      </c>
      <c r="G1207" s="558" t="s">
        <v>1333</v>
      </c>
      <c r="H1207" s="545" t="s">
        <v>310</v>
      </c>
      <c r="I1207" s="526" t="s">
        <v>962</v>
      </c>
      <c r="J1207" s="549" t="s">
        <v>963</v>
      </c>
      <c r="K1207" s="549" t="s">
        <v>964</v>
      </c>
      <c r="L1207" s="527" t="s">
        <v>879</v>
      </c>
      <c r="M1207" s="655" t="s">
        <v>310</v>
      </c>
      <c r="N1207" s="544">
        <v>44624</v>
      </c>
      <c r="O1207" s="544" t="s">
        <v>400</v>
      </c>
      <c r="P1207" s="268">
        <f t="shared" si="76"/>
        <v>3</v>
      </c>
      <c r="Q1207" s="268">
        <f t="shared" si="77"/>
        <v>3</v>
      </c>
      <c r="R1207" s="643" t="str">
        <f t="shared" si="78"/>
        <v>Gastos_Gerais</v>
      </c>
      <c r="S1207" s="605" t="s">
        <v>310</v>
      </c>
      <c r="T1207" s="605" t="s">
        <v>310</v>
      </c>
      <c r="U1207" s="623"/>
      <c r="V1207" s="623"/>
      <c r="W1207" s="623"/>
    </row>
    <row r="1208" spans="1:23" ht="24" x14ac:dyDescent="0.2">
      <c r="A1208" s="636">
        <f t="shared" si="75"/>
        <v>1205</v>
      </c>
      <c r="B1208" s="559">
        <v>44624</v>
      </c>
      <c r="C1208" s="555">
        <v>44621</v>
      </c>
      <c r="D1208" s="545" t="s">
        <v>271</v>
      </c>
      <c r="E1208" s="545" t="s">
        <v>71</v>
      </c>
      <c r="F1208" s="556">
        <v>11</v>
      </c>
      <c r="G1208" s="558" t="s">
        <v>1333</v>
      </c>
      <c r="H1208" s="545" t="s">
        <v>310</v>
      </c>
      <c r="I1208" s="526" t="s">
        <v>962</v>
      </c>
      <c r="J1208" s="549" t="s">
        <v>963</v>
      </c>
      <c r="K1208" s="549" t="s">
        <v>964</v>
      </c>
      <c r="L1208" s="527" t="s">
        <v>879</v>
      </c>
      <c r="M1208" s="655" t="s">
        <v>310</v>
      </c>
      <c r="N1208" s="544">
        <v>44624</v>
      </c>
      <c r="O1208" s="544" t="s">
        <v>400</v>
      </c>
      <c r="P1208" s="268">
        <f t="shared" si="76"/>
        <v>3</v>
      </c>
      <c r="Q1208" s="268">
        <f t="shared" si="77"/>
        <v>3</v>
      </c>
      <c r="R1208" s="643" t="str">
        <f t="shared" si="78"/>
        <v>Gastos_Gerais</v>
      </c>
      <c r="S1208" s="605" t="s">
        <v>310</v>
      </c>
      <c r="T1208" s="605" t="s">
        <v>310</v>
      </c>
      <c r="U1208" s="623"/>
      <c r="V1208" s="623"/>
      <c r="W1208" s="623"/>
    </row>
    <row r="1209" spans="1:23" ht="24" x14ac:dyDescent="0.2">
      <c r="A1209" s="636">
        <f t="shared" si="75"/>
        <v>1206</v>
      </c>
      <c r="B1209" s="559">
        <v>44624</v>
      </c>
      <c r="C1209" s="555">
        <v>44621</v>
      </c>
      <c r="D1209" s="545" t="s">
        <v>271</v>
      </c>
      <c r="E1209" s="545" t="s">
        <v>71</v>
      </c>
      <c r="F1209" s="556">
        <v>11</v>
      </c>
      <c r="G1209" s="558" t="s">
        <v>1345</v>
      </c>
      <c r="H1209" s="545" t="s">
        <v>310</v>
      </c>
      <c r="I1209" s="526" t="s">
        <v>962</v>
      </c>
      <c r="J1209" s="549" t="s">
        <v>963</v>
      </c>
      <c r="K1209" s="549" t="s">
        <v>964</v>
      </c>
      <c r="L1209" s="527" t="s">
        <v>879</v>
      </c>
      <c r="M1209" s="655" t="s">
        <v>310</v>
      </c>
      <c r="N1209" s="544">
        <v>44624</v>
      </c>
      <c r="O1209" s="544" t="s">
        <v>400</v>
      </c>
      <c r="P1209" s="268">
        <f t="shared" si="76"/>
        <v>3</v>
      </c>
      <c r="Q1209" s="268">
        <f t="shared" si="77"/>
        <v>3</v>
      </c>
      <c r="R1209" s="643" t="str">
        <f t="shared" si="78"/>
        <v>Gastos_Gerais</v>
      </c>
      <c r="S1209" s="605" t="s">
        <v>310</v>
      </c>
      <c r="T1209" s="605" t="s">
        <v>310</v>
      </c>
      <c r="U1209" s="623"/>
      <c r="V1209" s="623"/>
      <c r="W1209" s="623"/>
    </row>
    <row r="1210" spans="1:23" ht="24" x14ac:dyDescent="0.2">
      <c r="A1210" s="636">
        <f t="shared" si="75"/>
        <v>1207</v>
      </c>
      <c r="B1210" s="559">
        <v>44624</v>
      </c>
      <c r="C1210" s="555">
        <v>44621</v>
      </c>
      <c r="D1210" s="545" t="s">
        <v>271</v>
      </c>
      <c r="E1210" s="545" t="s">
        <v>71</v>
      </c>
      <c r="F1210" s="556">
        <v>11</v>
      </c>
      <c r="G1210" s="558" t="s">
        <v>1333</v>
      </c>
      <c r="H1210" s="545" t="s">
        <v>310</v>
      </c>
      <c r="I1210" s="526" t="s">
        <v>962</v>
      </c>
      <c r="J1210" s="549" t="s">
        <v>963</v>
      </c>
      <c r="K1210" s="549" t="s">
        <v>964</v>
      </c>
      <c r="L1210" s="527" t="s">
        <v>879</v>
      </c>
      <c r="M1210" s="655" t="s">
        <v>310</v>
      </c>
      <c r="N1210" s="544">
        <v>44624</v>
      </c>
      <c r="O1210" s="544" t="s">
        <v>400</v>
      </c>
      <c r="P1210" s="268">
        <f t="shared" si="76"/>
        <v>3</v>
      </c>
      <c r="Q1210" s="268">
        <f t="shared" si="77"/>
        <v>3</v>
      </c>
      <c r="R1210" s="643" t="str">
        <f t="shared" si="78"/>
        <v>Gastos_Gerais</v>
      </c>
      <c r="S1210" s="605" t="s">
        <v>310</v>
      </c>
      <c r="T1210" s="605" t="s">
        <v>310</v>
      </c>
      <c r="U1210" s="623"/>
      <c r="V1210" s="623"/>
      <c r="W1210" s="623"/>
    </row>
    <row r="1211" spans="1:23" ht="24" x14ac:dyDescent="0.2">
      <c r="A1211" s="636">
        <f t="shared" si="75"/>
        <v>1208</v>
      </c>
      <c r="B1211" s="559">
        <v>44624</v>
      </c>
      <c r="C1211" s="555">
        <v>44621</v>
      </c>
      <c r="D1211" s="545" t="s">
        <v>271</v>
      </c>
      <c r="E1211" s="545" t="s">
        <v>71</v>
      </c>
      <c r="F1211" s="556">
        <v>11</v>
      </c>
      <c r="G1211" s="558" t="s">
        <v>1340</v>
      </c>
      <c r="H1211" s="545" t="s">
        <v>310</v>
      </c>
      <c r="I1211" s="526" t="s">
        <v>962</v>
      </c>
      <c r="J1211" s="549" t="s">
        <v>963</v>
      </c>
      <c r="K1211" s="549" t="s">
        <v>964</v>
      </c>
      <c r="L1211" s="527" t="s">
        <v>879</v>
      </c>
      <c r="M1211" s="655" t="s">
        <v>310</v>
      </c>
      <c r="N1211" s="544">
        <v>44624</v>
      </c>
      <c r="O1211" s="544" t="s">
        <v>400</v>
      </c>
      <c r="P1211" s="268">
        <f t="shared" si="76"/>
        <v>3</v>
      </c>
      <c r="Q1211" s="268">
        <f t="shared" si="77"/>
        <v>3</v>
      </c>
      <c r="R1211" s="643" t="str">
        <f t="shared" si="78"/>
        <v>Gastos_Gerais</v>
      </c>
      <c r="S1211" s="605" t="s">
        <v>310</v>
      </c>
      <c r="T1211" s="605" t="s">
        <v>310</v>
      </c>
      <c r="U1211" s="623"/>
      <c r="V1211" s="623"/>
      <c r="W1211" s="623"/>
    </row>
    <row r="1212" spans="1:23" ht="24" x14ac:dyDescent="0.2">
      <c r="A1212" s="636">
        <f t="shared" si="75"/>
        <v>1209</v>
      </c>
      <c r="B1212" s="559">
        <v>44624</v>
      </c>
      <c r="C1212" s="555">
        <v>44621</v>
      </c>
      <c r="D1212" s="545" t="s">
        <v>271</v>
      </c>
      <c r="E1212" s="545" t="s">
        <v>71</v>
      </c>
      <c r="F1212" s="556">
        <v>11</v>
      </c>
      <c r="G1212" s="558" t="s">
        <v>1333</v>
      </c>
      <c r="H1212" s="545" t="s">
        <v>310</v>
      </c>
      <c r="I1212" s="526" t="s">
        <v>962</v>
      </c>
      <c r="J1212" s="549" t="s">
        <v>963</v>
      </c>
      <c r="K1212" s="549" t="s">
        <v>964</v>
      </c>
      <c r="L1212" s="527" t="s">
        <v>879</v>
      </c>
      <c r="M1212" s="655" t="s">
        <v>310</v>
      </c>
      <c r="N1212" s="544">
        <v>44624</v>
      </c>
      <c r="O1212" s="544" t="s">
        <v>400</v>
      </c>
      <c r="P1212" s="268">
        <f t="shared" si="76"/>
        <v>3</v>
      </c>
      <c r="Q1212" s="268">
        <f t="shared" si="77"/>
        <v>3</v>
      </c>
      <c r="R1212" s="643" t="str">
        <f t="shared" si="78"/>
        <v>Gastos_Gerais</v>
      </c>
      <c r="S1212" s="605" t="s">
        <v>310</v>
      </c>
      <c r="T1212" s="605" t="s">
        <v>310</v>
      </c>
      <c r="U1212" s="623"/>
      <c r="V1212" s="623"/>
      <c r="W1212" s="623"/>
    </row>
    <row r="1213" spans="1:23" ht="24" x14ac:dyDescent="0.2">
      <c r="A1213" s="636">
        <f t="shared" ref="A1213:A1276" si="79">IF(B1213="","",ROW()-ROW($A$3))</f>
        <v>1210</v>
      </c>
      <c r="B1213" s="559">
        <v>44624</v>
      </c>
      <c r="C1213" s="555">
        <v>44621</v>
      </c>
      <c r="D1213" s="545" t="s">
        <v>271</v>
      </c>
      <c r="E1213" s="545" t="s">
        <v>71</v>
      </c>
      <c r="F1213" s="556">
        <v>11</v>
      </c>
      <c r="G1213" s="558" t="s">
        <v>1333</v>
      </c>
      <c r="H1213" s="545" t="s">
        <v>310</v>
      </c>
      <c r="I1213" s="526" t="s">
        <v>962</v>
      </c>
      <c r="J1213" s="549" t="s">
        <v>963</v>
      </c>
      <c r="K1213" s="549" t="s">
        <v>964</v>
      </c>
      <c r="L1213" s="527" t="s">
        <v>879</v>
      </c>
      <c r="M1213" s="655" t="s">
        <v>310</v>
      </c>
      <c r="N1213" s="544">
        <v>44624</v>
      </c>
      <c r="O1213" s="544" t="s">
        <v>400</v>
      </c>
      <c r="P1213" s="268">
        <f t="shared" si="76"/>
        <v>3</v>
      </c>
      <c r="Q1213" s="268">
        <f t="shared" si="77"/>
        <v>3</v>
      </c>
      <c r="R1213" s="643" t="str">
        <f t="shared" si="78"/>
        <v>Gastos_Gerais</v>
      </c>
      <c r="S1213" s="605" t="s">
        <v>310</v>
      </c>
      <c r="T1213" s="605" t="s">
        <v>310</v>
      </c>
      <c r="U1213" s="623"/>
      <c r="V1213" s="623"/>
      <c r="W1213" s="623"/>
    </row>
    <row r="1214" spans="1:23" ht="24" x14ac:dyDescent="0.2">
      <c r="A1214" s="636">
        <f t="shared" si="79"/>
        <v>1211</v>
      </c>
      <c r="B1214" s="559">
        <v>44624</v>
      </c>
      <c r="C1214" s="555">
        <v>44621</v>
      </c>
      <c r="D1214" s="545" t="s">
        <v>271</v>
      </c>
      <c r="E1214" s="545" t="s">
        <v>71</v>
      </c>
      <c r="F1214" s="556">
        <v>11</v>
      </c>
      <c r="G1214" s="558" t="s">
        <v>1346</v>
      </c>
      <c r="H1214" s="545" t="s">
        <v>310</v>
      </c>
      <c r="I1214" s="526" t="s">
        <v>962</v>
      </c>
      <c r="J1214" s="549" t="s">
        <v>963</v>
      </c>
      <c r="K1214" s="549" t="s">
        <v>964</v>
      </c>
      <c r="L1214" s="527" t="s">
        <v>879</v>
      </c>
      <c r="M1214" s="655" t="s">
        <v>310</v>
      </c>
      <c r="N1214" s="544">
        <v>44624</v>
      </c>
      <c r="O1214" s="544" t="s">
        <v>400</v>
      </c>
      <c r="P1214" s="268">
        <f t="shared" si="76"/>
        <v>3</v>
      </c>
      <c r="Q1214" s="268">
        <f t="shared" si="77"/>
        <v>3</v>
      </c>
      <c r="R1214" s="643" t="str">
        <f t="shared" si="78"/>
        <v>Gastos_Gerais</v>
      </c>
      <c r="S1214" s="605" t="s">
        <v>310</v>
      </c>
      <c r="T1214" s="605" t="s">
        <v>310</v>
      </c>
      <c r="U1214" s="623"/>
      <c r="V1214" s="623"/>
      <c r="W1214" s="623"/>
    </row>
    <row r="1215" spans="1:23" ht="24" x14ac:dyDescent="0.2">
      <c r="A1215" s="636">
        <f t="shared" si="79"/>
        <v>1212</v>
      </c>
      <c r="B1215" s="559">
        <v>44624</v>
      </c>
      <c r="C1215" s="555">
        <v>44621</v>
      </c>
      <c r="D1215" s="545" t="s">
        <v>271</v>
      </c>
      <c r="E1215" s="545" t="s">
        <v>71</v>
      </c>
      <c r="F1215" s="556">
        <v>11</v>
      </c>
      <c r="G1215" s="558" t="s">
        <v>1707</v>
      </c>
      <c r="H1215" s="545" t="s">
        <v>310</v>
      </c>
      <c r="I1215" s="526" t="s">
        <v>962</v>
      </c>
      <c r="J1215" s="549" t="s">
        <v>963</v>
      </c>
      <c r="K1215" s="549" t="s">
        <v>964</v>
      </c>
      <c r="L1215" s="527" t="s">
        <v>879</v>
      </c>
      <c r="M1215" s="655" t="s">
        <v>310</v>
      </c>
      <c r="N1215" s="544">
        <v>44624</v>
      </c>
      <c r="O1215" s="544" t="s">
        <v>400</v>
      </c>
      <c r="P1215" s="268">
        <f t="shared" si="76"/>
        <v>3</v>
      </c>
      <c r="Q1215" s="268">
        <f t="shared" si="77"/>
        <v>3</v>
      </c>
      <c r="R1215" s="643" t="str">
        <f t="shared" si="78"/>
        <v>Gastos_Gerais</v>
      </c>
      <c r="S1215" s="605" t="s">
        <v>310</v>
      </c>
      <c r="T1215" s="605" t="s">
        <v>310</v>
      </c>
      <c r="U1215" s="623"/>
      <c r="V1215" s="623"/>
      <c r="W1215" s="623"/>
    </row>
    <row r="1216" spans="1:23" ht="24" x14ac:dyDescent="0.2">
      <c r="A1216" s="636">
        <f t="shared" si="79"/>
        <v>1213</v>
      </c>
      <c r="B1216" s="559">
        <v>44624</v>
      </c>
      <c r="C1216" s="555">
        <v>44621</v>
      </c>
      <c r="D1216" s="545" t="s">
        <v>271</v>
      </c>
      <c r="E1216" s="545" t="s">
        <v>71</v>
      </c>
      <c r="F1216" s="556">
        <v>11</v>
      </c>
      <c r="G1216" s="558" t="s">
        <v>1333</v>
      </c>
      <c r="H1216" s="545" t="s">
        <v>310</v>
      </c>
      <c r="I1216" s="526" t="s">
        <v>962</v>
      </c>
      <c r="J1216" s="549" t="s">
        <v>963</v>
      </c>
      <c r="K1216" s="549" t="s">
        <v>964</v>
      </c>
      <c r="L1216" s="527" t="s">
        <v>879</v>
      </c>
      <c r="M1216" s="655" t="s">
        <v>310</v>
      </c>
      <c r="N1216" s="544">
        <v>44624</v>
      </c>
      <c r="O1216" s="544" t="s">
        <v>400</v>
      </c>
      <c r="P1216" s="268">
        <f t="shared" si="76"/>
        <v>3</v>
      </c>
      <c r="Q1216" s="268">
        <f t="shared" si="77"/>
        <v>3</v>
      </c>
      <c r="R1216" s="643" t="str">
        <f t="shared" si="78"/>
        <v>Gastos_Gerais</v>
      </c>
      <c r="S1216" s="605" t="s">
        <v>310</v>
      </c>
      <c r="T1216" s="605" t="s">
        <v>310</v>
      </c>
      <c r="U1216" s="623"/>
      <c r="V1216" s="623"/>
      <c r="W1216" s="623"/>
    </row>
    <row r="1217" spans="1:23" ht="24" x14ac:dyDescent="0.2">
      <c r="A1217" s="636">
        <f t="shared" si="79"/>
        <v>1214</v>
      </c>
      <c r="B1217" s="559">
        <v>44624</v>
      </c>
      <c r="C1217" s="555">
        <v>44621</v>
      </c>
      <c r="D1217" s="545" t="s">
        <v>271</v>
      </c>
      <c r="E1217" s="545" t="s">
        <v>71</v>
      </c>
      <c r="F1217" s="556">
        <v>11</v>
      </c>
      <c r="G1217" s="558" t="s">
        <v>1333</v>
      </c>
      <c r="H1217" s="545" t="s">
        <v>310</v>
      </c>
      <c r="I1217" s="526" t="s">
        <v>962</v>
      </c>
      <c r="J1217" s="549" t="s">
        <v>963</v>
      </c>
      <c r="K1217" s="549" t="s">
        <v>964</v>
      </c>
      <c r="L1217" s="527" t="s">
        <v>879</v>
      </c>
      <c r="M1217" s="655" t="s">
        <v>310</v>
      </c>
      <c r="N1217" s="544">
        <v>44624</v>
      </c>
      <c r="O1217" s="544" t="s">
        <v>400</v>
      </c>
      <c r="P1217" s="268">
        <f t="shared" si="76"/>
        <v>3</v>
      </c>
      <c r="Q1217" s="268">
        <f t="shared" si="77"/>
        <v>3</v>
      </c>
      <c r="R1217" s="643" t="str">
        <f t="shared" si="78"/>
        <v>Gastos_Gerais</v>
      </c>
      <c r="S1217" s="605" t="s">
        <v>310</v>
      </c>
      <c r="T1217" s="605" t="s">
        <v>310</v>
      </c>
      <c r="U1217" s="623"/>
      <c r="V1217" s="623"/>
      <c r="W1217" s="623"/>
    </row>
    <row r="1218" spans="1:23" ht="24" x14ac:dyDescent="0.2">
      <c r="A1218" s="636">
        <f t="shared" si="79"/>
        <v>1215</v>
      </c>
      <c r="B1218" s="559">
        <v>44624</v>
      </c>
      <c r="C1218" s="555">
        <v>44621</v>
      </c>
      <c r="D1218" s="545" t="s">
        <v>271</v>
      </c>
      <c r="E1218" s="545" t="s">
        <v>71</v>
      </c>
      <c r="F1218" s="556">
        <v>11</v>
      </c>
      <c r="G1218" s="558" t="s">
        <v>1333</v>
      </c>
      <c r="H1218" s="545" t="s">
        <v>310</v>
      </c>
      <c r="I1218" s="526" t="s">
        <v>962</v>
      </c>
      <c r="J1218" s="549" t="s">
        <v>963</v>
      </c>
      <c r="K1218" s="549" t="s">
        <v>964</v>
      </c>
      <c r="L1218" s="527" t="s">
        <v>879</v>
      </c>
      <c r="M1218" s="655" t="s">
        <v>310</v>
      </c>
      <c r="N1218" s="544">
        <v>44624</v>
      </c>
      <c r="O1218" s="544" t="s">
        <v>400</v>
      </c>
      <c r="P1218" s="268">
        <f t="shared" si="76"/>
        <v>3</v>
      </c>
      <c r="Q1218" s="268">
        <f t="shared" si="77"/>
        <v>3</v>
      </c>
      <c r="R1218" s="643" t="str">
        <f t="shared" si="78"/>
        <v>Gastos_Gerais</v>
      </c>
      <c r="S1218" s="605" t="s">
        <v>310</v>
      </c>
      <c r="T1218" s="605" t="s">
        <v>310</v>
      </c>
      <c r="U1218" s="623"/>
      <c r="V1218" s="623"/>
      <c r="W1218" s="623"/>
    </row>
    <row r="1219" spans="1:23" ht="24" x14ac:dyDescent="0.2">
      <c r="A1219" s="636">
        <f t="shared" si="79"/>
        <v>1216</v>
      </c>
      <c r="B1219" s="559">
        <v>44624</v>
      </c>
      <c r="C1219" s="555">
        <v>44621</v>
      </c>
      <c r="D1219" s="545" t="s">
        <v>271</v>
      </c>
      <c r="E1219" s="545" t="s">
        <v>71</v>
      </c>
      <c r="F1219" s="556">
        <v>11</v>
      </c>
      <c r="G1219" s="558" t="s">
        <v>1333</v>
      </c>
      <c r="H1219" s="545" t="s">
        <v>310</v>
      </c>
      <c r="I1219" s="526" t="s">
        <v>962</v>
      </c>
      <c r="J1219" s="549" t="s">
        <v>963</v>
      </c>
      <c r="K1219" s="549" t="s">
        <v>964</v>
      </c>
      <c r="L1219" s="527" t="s">
        <v>879</v>
      </c>
      <c r="M1219" s="655" t="s">
        <v>310</v>
      </c>
      <c r="N1219" s="544">
        <v>44624</v>
      </c>
      <c r="O1219" s="544" t="s">
        <v>400</v>
      </c>
      <c r="P1219" s="268">
        <f t="shared" si="76"/>
        <v>3</v>
      </c>
      <c r="Q1219" s="268">
        <f t="shared" si="77"/>
        <v>3</v>
      </c>
      <c r="R1219" s="643" t="str">
        <f t="shared" si="78"/>
        <v>Gastos_Gerais</v>
      </c>
      <c r="S1219" s="605" t="s">
        <v>310</v>
      </c>
      <c r="T1219" s="605" t="s">
        <v>310</v>
      </c>
      <c r="U1219" s="623"/>
      <c r="V1219" s="623"/>
      <c r="W1219" s="623"/>
    </row>
    <row r="1220" spans="1:23" ht="24" x14ac:dyDescent="0.2">
      <c r="A1220" s="636">
        <f t="shared" si="79"/>
        <v>1217</v>
      </c>
      <c r="B1220" s="559">
        <v>44624</v>
      </c>
      <c r="C1220" s="555">
        <v>44621</v>
      </c>
      <c r="D1220" s="545" t="s">
        <v>271</v>
      </c>
      <c r="E1220" s="545" t="s">
        <v>71</v>
      </c>
      <c r="F1220" s="556">
        <v>11</v>
      </c>
      <c r="G1220" s="558" t="s">
        <v>1333</v>
      </c>
      <c r="H1220" s="545" t="s">
        <v>310</v>
      </c>
      <c r="I1220" s="526" t="s">
        <v>962</v>
      </c>
      <c r="J1220" s="549" t="s">
        <v>963</v>
      </c>
      <c r="K1220" s="549" t="s">
        <v>964</v>
      </c>
      <c r="L1220" s="527" t="s">
        <v>879</v>
      </c>
      <c r="M1220" s="655" t="s">
        <v>310</v>
      </c>
      <c r="N1220" s="544">
        <v>44624</v>
      </c>
      <c r="O1220" s="544" t="s">
        <v>400</v>
      </c>
      <c r="P1220" s="268">
        <f t="shared" si="76"/>
        <v>3</v>
      </c>
      <c r="Q1220" s="268">
        <f t="shared" si="77"/>
        <v>3</v>
      </c>
      <c r="R1220" s="643" t="str">
        <f t="shared" si="78"/>
        <v>Gastos_Gerais</v>
      </c>
      <c r="S1220" s="605" t="s">
        <v>310</v>
      </c>
      <c r="T1220" s="605" t="s">
        <v>310</v>
      </c>
      <c r="U1220" s="623"/>
      <c r="V1220" s="623"/>
      <c r="W1220" s="623"/>
    </row>
    <row r="1221" spans="1:23" ht="24" x14ac:dyDescent="0.2">
      <c r="A1221" s="636">
        <f t="shared" si="79"/>
        <v>1218</v>
      </c>
      <c r="B1221" s="559">
        <v>44624</v>
      </c>
      <c r="C1221" s="555">
        <v>44621</v>
      </c>
      <c r="D1221" s="545" t="s">
        <v>271</v>
      </c>
      <c r="E1221" s="545" t="s">
        <v>71</v>
      </c>
      <c r="F1221" s="556">
        <v>11</v>
      </c>
      <c r="G1221" s="558" t="s">
        <v>1339</v>
      </c>
      <c r="H1221" s="545" t="s">
        <v>310</v>
      </c>
      <c r="I1221" s="526" t="s">
        <v>962</v>
      </c>
      <c r="J1221" s="549" t="s">
        <v>963</v>
      </c>
      <c r="K1221" s="549" t="s">
        <v>964</v>
      </c>
      <c r="L1221" s="527" t="s">
        <v>879</v>
      </c>
      <c r="M1221" s="655" t="s">
        <v>310</v>
      </c>
      <c r="N1221" s="544">
        <v>44624</v>
      </c>
      <c r="O1221" s="544" t="s">
        <v>400</v>
      </c>
      <c r="P1221" s="268">
        <f t="shared" si="76"/>
        <v>3</v>
      </c>
      <c r="Q1221" s="268">
        <f t="shared" si="77"/>
        <v>3</v>
      </c>
      <c r="R1221" s="643" t="str">
        <f t="shared" si="78"/>
        <v>Gastos_Gerais</v>
      </c>
      <c r="S1221" s="605" t="s">
        <v>310</v>
      </c>
      <c r="T1221" s="605" t="s">
        <v>310</v>
      </c>
      <c r="U1221" s="623"/>
      <c r="V1221" s="623"/>
      <c r="W1221" s="623"/>
    </row>
    <row r="1222" spans="1:23" ht="24" x14ac:dyDescent="0.2">
      <c r="A1222" s="636">
        <f t="shared" si="79"/>
        <v>1219</v>
      </c>
      <c r="B1222" s="559">
        <v>44624</v>
      </c>
      <c r="C1222" s="555">
        <v>44621</v>
      </c>
      <c r="D1222" s="545" t="s">
        <v>271</v>
      </c>
      <c r="E1222" s="545" t="s">
        <v>71</v>
      </c>
      <c r="F1222" s="556">
        <v>11</v>
      </c>
      <c r="G1222" s="558" t="s">
        <v>1346</v>
      </c>
      <c r="H1222" s="545" t="s">
        <v>310</v>
      </c>
      <c r="I1222" s="526" t="s">
        <v>962</v>
      </c>
      <c r="J1222" s="549" t="s">
        <v>963</v>
      </c>
      <c r="K1222" s="549" t="s">
        <v>964</v>
      </c>
      <c r="L1222" s="527" t="s">
        <v>879</v>
      </c>
      <c r="M1222" s="655" t="s">
        <v>310</v>
      </c>
      <c r="N1222" s="544">
        <v>44624</v>
      </c>
      <c r="O1222" s="544" t="s">
        <v>400</v>
      </c>
      <c r="P1222" s="268">
        <f t="shared" si="76"/>
        <v>3</v>
      </c>
      <c r="Q1222" s="268">
        <f t="shared" si="77"/>
        <v>3</v>
      </c>
      <c r="R1222" s="643" t="str">
        <f t="shared" si="78"/>
        <v>Gastos_Gerais</v>
      </c>
      <c r="S1222" s="605" t="s">
        <v>310</v>
      </c>
      <c r="T1222" s="605" t="s">
        <v>310</v>
      </c>
      <c r="U1222" s="623"/>
      <c r="V1222" s="623"/>
      <c r="W1222" s="623"/>
    </row>
    <row r="1223" spans="1:23" ht="24" x14ac:dyDescent="0.2">
      <c r="A1223" s="636">
        <f t="shared" si="79"/>
        <v>1220</v>
      </c>
      <c r="B1223" s="559">
        <v>44624</v>
      </c>
      <c r="C1223" s="555">
        <v>44621</v>
      </c>
      <c r="D1223" s="545" t="s">
        <v>271</v>
      </c>
      <c r="E1223" s="545" t="s">
        <v>71</v>
      </c>
      <c r="F1223" s="556">
        <v>11</v>
      </c>
      <c r="G1223" s="558" t="s">
        <v>1333</v>
      </c>
      <c r="H1223" s="545" t="s">
        <v>310</v>
      </c>
      <c r="I1223" s="526" t="s">
        <v>962</v>
      </c>
      <c r="J1223" s="549" t="s">
        <v>963</v>
      </c>
      <c r="K1223" s="549" t="s">
        <v>964</v>
      </c>
      <c r="L1223" s="527" t="s">
        <v>879</v>
      </c>
      <c r="M1223" s="655" t="s">
        <v>310</v>
      </c>
      <c r="N1223" s="544">
        <v>44624</v>
      </c>
      <c r="O1223" s="544" t="s">
        <v>400</v>
      </c>
      <c r="P1223" s="268">
        <f t="shared" si="76"/>
        <v>3</v>
      </c>
      <c r="Q1223" s="268">
        <f t="shared" si="77"/>
        <v>3</v>
      </c>
      <c r="R1223" s="643" t="str">
        <f t="shared" si="78"/>
        <v>Gastos_Gerais</v>
      </c>
      <c r="S1223" s="605" t="s">
        <v>310</v>
      </c>
      <c r="T1223" s="605" t="s">
        <v>310</v>
      </c>
      <c r="U1223" s="623"/>
      <c r="V1223" s="623"/>
      <c r="W1223" s="623"/>
    </row>
    <row r="1224" spans="1:23" ht="24" x14ac:dyDescent="0.2">
      <c r="A1224" s="636">
        <f t="shared" si="79"/>
        <v>1221</v>
      </c>
      <c r="B1224" s="559">
        <v>44624</v>
      </c>
      <c r="C1224" s="555">
        <v>44621</v>
      </c>
      <c r="D1224" s="545" t="s">
        <v>271</v>
      </c>
      <c r="E1224" s="545" t="s">
        <v>71</v>
      </c>
      <c r="F1224" s="556">
        <v>11</v>
      </c>
      <c r="G1224" s="558" t="s">
        <v>1347</v>
      </c>
      <c r="H1224" s="545" t="s">
        <v>310</v>
      </c>
      <c r="I1224" s="526" t="s">
        <v>962</v>
      </c>
      <c r="J1224" s="549" t="s">
        <v>963</v>
      </c>
      <c r="K1224" s="549" t="s">
        <v>964</v>
      </c>
      <c r="L1224" s="527" t="s">
        <v>879</v>
      </c>
      <c r="M1224" s="655" t="s">
        <v>310</v>
      </c>
      <c r="N1224" s="544">
        <v>44624</v>
      </c>
      <c r="O1224" s="544" t="s">
        <v>400</v>
      </c>
      <c r="P1224" s="268">
        <f t="shared" si="76"/>
        <v>3</v>
      </c>
      <c r="Q1224" s="268">
        <f t="shared" si="77"/>
        <v>3</v>
      </c>
      <c r="R1224" s="643" t="str">
        <f t="shared" si="78"/>
        <v>Gastos_Gerais</v>
      </c>
      <c r="S1224" s="605" t="s">
        <v>310</v>
      </c>
      <c r="T1224" s="605" t="s">
        <v>310</v>
      </c>
      <c r="U1224" s="623"/>
      <c r="V1224" s="623"/>
      <c r="W1224" s="623"/>
    </row>
    <row r="1225" spans="1:23" ht="24" x14ac:dyDescent="0.2">
      <c r="A1225" s="636">
        <f t="shared" si="79"/>
        <v>1222</v>
      </c>
      <c r="B1225" s="559">
        <v>44624</v>
      </c>
      <c r="C1225" s="555">
        <v>44621</v>
      </c>
      <c r="D1225" s="545" t="s">
        <v>271</v>
      </c>
      <c r="E1225" s="545" t="s">
        <v>71</v>
      </c>
      <c r="F1225" s="556">
        <v>11</v>
      </c>
      <c r="G1225" s="558" t="s">
        <v>1347</v>
      </c>
      <c r="H1225" s="545" t="s">
        <v>310</v>
      </c>
      <c r="I1225" s="526" t="s">
        <v>962</v>
      </c>
      <c r="J1225" s="549" t="s">
        <v>963</v>
      </c>
      <c r="K1225" s="549" t="s">
        <v>964</v>
      </c>
      <c r="L1225" s="527" t="s">
        <v>879</v>
      </c>
      <c r="M1225" s="655" t="s">
        <v>310</v>
      </c>
      <c r="N1225" s="544">
        <v>44624</v>
      </c>
      <c r="O1225" s="544" t="s">
        <v>400</v>
      </c>
      <c r="P1225" s="268">
        <f t="shared" si="76"/>
        <v>3</v>
      </c>
      <c r="Q1225" s="268">
        <f t="shared" si="77"/>
        <v>3</v>
      </c>
      <c r="R1225" s="643" t="str">
        <f t="shared" si="78"/>
        <v>Gastos_Gerais</v>
      </c>
      <c r="S1225" s="605" t="s">
        <v>310</v>
      </c>
      <c r="T1225" s="605" t="s">
        <v>310</v>
      </c>
      <c r="U1225" s="623"/>
      <c r="V1225" s="623"/>
      <c r="W1225" s="623"/>
    </row>
    <row r="1226" spans="1:23" ht="24" x14ac:dyDescent="0.2">
      <c r="A1226" s="636">
        <f t="shared" si="79"/>
        <v>1223</v>
      </c>
      <c r="B1226" s="559">
        <v>44624</v>
      </c>
      <c r="C1226" s="555">
        <v>44621</v>
      </c>
      <c r="D1226" s="545" t="s">
        <v>271</v>
      </c>
      <c r="E1226" s="545" t="s">
        <v>71</v>
      </c>
      <c r="F1226" s="556">
        <v>11</v>
      </c>
      <c r="G1226" s="558" t="s">
        <v>1347</v>
      </c>
      <c r="H1226" s="545" t="s">
        <v>310</v>
      </c>
      <c r="I1226" s="526" t="s">
        <v>962</v>
      </c>
      <c r="J1226" s="549" t="s">
        <v>963</v>
      </c>
      <c r="K1226" s="549" t="s">
        <v>964</v>
      </c>
      <c r="L1226" s="527" t="s">
        <v>879</v>
      </c>
      <c r="M1226" s="655" t="s">
        <v>310</v>
      </c>
      <c r="N1226" s="544">
        <v>44624</v>
      </c>
      <c r="O1226" s="544" t="s">
        <v>400</v>
      </c>
      <c r="P1226" s="268">
        <f t="shared" si="76"/>
        <v>3</v>
      </c>
      <c r="Q1226" s="268">
        <f t="shared" si="77"/>
        <v>3</v>
      </c>
      <c r="R1226" s="643" t="str">
        <f t="shared" si="78"/>
        <v>Gastos_Gerais</v>
      </c>
      <c r="S1226" s="605" t="s">
        <v>310</v>
      </c>
      <c r="T1226" s="605" t="s">
        <v>310</v>
      </c>
      <c r="U1226" s="623"/>
      <c r="V1226" s="623"/>
      <c r="W1226" s="623"/>
    </row>
    <row r="1227" spans="1:23" ht="24" x14ac:dyDescent="0.2">
      <c r="A1227" s="636">
        <f t="shared" si="79"/>
        <v>1224</v>
      </c>
      <c r="B1227" s="559">
        <v>44624</v>
      </c>
      <c r="C1227" s="555">
        <v>44621</v>
      </c>
      <c r="D1227" s="545" t="s">
        <v>271</v>
      </c>
      <c r="E1227" s="545" t="s">
        <v>71</v>
      </c>
      <c r="F1227" s="556">
        <v>11</v>
      </c>
      <c r="G1227" s="558" t="s">
        <v>1333</v>
      </c>
      <c r="H1227" s="545" t="s">
        <v>310</v>
      </c>
      <c r="I1227" s="526" t="s">
        <v>962</v>
      </c>
      <c r="J1227" s="549" t="s">
        <v>963</v>
      </c>
      <c r="K1227" s="549" t="s">
        <v>964</v>
      </c>
      <c r="L1227" s="527" t="s">
        <v>879</v>
      </c>
      <c r="M1227" s="655" t="s">
        <v>310</v>
      </c>
      <c r="N1227" s="544">
        <v>44624</v>
      </c>
      <c r="O1227" s="544" t="s">
        <v>400</v>
      </c>
      <c r="P1227" s="268">
        <f t="shared" si="76"/>
        <v>3</v>
      </c>
      <c r="Q1227" s="268">
        <f t="shared" si="77"/>
        <v>3</v>
      </c>
      <c r="R1227" s="643" t="str">
        <f t="shared" si="78"/>
        <v>Gastos_Gerais</v>
      </c>
      <c r="S1227" s="605" t="s">
        <v>310</v>
      </c>
      <c r="T1227" s="605" t="s">
        <v>310</v>
      </c>
      <c r="U1227" s="623"/>
      <c r="V1227" s="623"/>
      <c r="W1227" s="623"/>
    </row>
    <row r="1228" spans="1:23" ht="24" x14ac:dyDescent="0.2">
      <c r="A1228" s="636">
        <f t="shared" si="79"/>
        <v>1225</v>
      </c>
      <c r="B1228" s="559">
        <v>44624</v>
      </c>
      <c r="C1228" s="555">
        <v>44621</v>
      </c>
      <c r="D1228" s="545" t="s">
        <v>271</v>
      </c>
      <c r="E1228" s="545" t="s">
        <v>71</v>
      </c>
      <c r="F1228" s="556">
        <v>11</v>
      </c>
      <c r="G1228" s="558" t="s">
        <v>1333</v>
      </c>
      <c r="H1228" s="545" t="s">
        <v>310</v>
      </c>
      <c r="I1228" s="526" t="s">
        <v>962</v>
      </c>
      <c r="J1228" s="549" t="s">
        <v>963</v>
      </c>
      <c r="K1228" s="549" t="s">
        <v>964</v>
      </c>
      <c r="L1228" s="527" t="s">
        <v>879</v>
      </c>
      <c r="M1228" s="655" t="s">
        <v>310</v>
      </c>
      <c r="N1228" s="544">
        <v>44624</v>
      </c>
      <c r="O1228" s="544" t="s">
        <v>400</v>
      </c>
      <c r="P1228" s="268">
        <f t="shared" si="76"/>
        <v>3</v>
      </c>
      <c r="Q1228" s="268">
        <f t="shared" si="77"/>
        <v>3</v>
      </c>
      <c r="R1228" s="643" t="str">
        <f t="shared" si="78"/>
        <v>Gastos_Gerais</v>
      </c>
      <c r="S1228" s="605" t="s">
        <v>310</v>
      </c>
      <c r="T1228" s="605" t="s">
        <v>310</v>
      </c>
      <c r="U1228" s="623"/>
      <c r="V1228" s="623"/>
      <c r="W1228" s="623"/>
    </row>
    <row r="1229" spans="1:23" ht="24" x14ac:dyDescent="0.2">
      <c r="A1229" s="636">
        <f t="shared" si="79"/>
        <v>1226</v>
      </c>
      <c r="B1229" s="559">
        <v>44624</v>
      </c>
      <c r="C1229" s="555">
        <v>44621</v>
      </c>
      <c r="D1229" s="545" t="s">
        <v>271</v>
      </c>
      <c r="E1229" s="545" t="s">
        <v>71</v>
      </c>
      <c r="F1229" s="556">
        <v>11</v>
      </c>
      <c r="G1229" s="558" t="s">
        <v>1333</v>
      </c>
      <c r="H1229" s="545" t="s">
        <v>310</v>
      </c>
      <c r="I1229" s="526" t="s">
        <v>962</v>
      </c>
      <c r="J1229" s="549" t="s">
        <v>963</v>
      </c>
      <c r="K1229" s="549" t="s">
        <v>964</v>
      </c>
      <c r="L1229" s="527" t="s">
        <v>879</v>
      </c>
      <c r="M1229" s="655" t="s">
        <v>310</v>
      </c>
      <c r="N1229" s="544">
        <v>44624</v>
      </c>
      <c r="O1229" s="544" t="s">
        <v>400</v>
      </c>
      <c r="P1229" s="268">
        <f t="shared" si="76"/>
        <v>3</v>
      </c>
      <c r="Q1229" s="268">
        <f t="shared" si="77"/>
        <v>3</v>
      </c>
      <c r="R1229" s="643" t="str">
        <f t="shared" si="78"/>
        <v>Gastos_Gerais</v>
      </c>
      <c r="S1229" s="605" t="s">
        <v>310</v>
      </c>
      <c r="T1229" s="605" t="s">
        <v>310</v>
      </c>
      <c r="U1229" s="623"/>
      <c r="V1229" s="623"/>
      <c r="W1229" s="623"/>
    </row>
    <row r="1230" spans="1:23" ht="48" x14ac:dyDescent="0.2">
      <c r="A1230" s="636">
        <f t="shared" si="79"/>
        <v>1227</v>
      </c>
      <c r="B1230" s="559">
        <v>44627</v>
      </c>
      <c r="C1230" s="563">
        <v>44593</v>
      </c>
      <c r="D1230" s="545" t="s">
        <v>271</v>
      </c>
      <c r="E1230" s="545" t="s">
        <v>9</v>
      </c>
      <c r="F1230" s="567">
        <v>-1741.71</v>
      </c>
      <c r="G1230" s="569" t="s">
        <v>1745</v>
      </c>
      <c r="H1230" s="545" t="s">
        <v>309</v>
      </c>
      <c r="I1230" s="613" t="s">
        <v>876</v>
      </c>
      <c r="J1230" s="566" t="s">
        <v>877</v>
      </c>
      <c r="K1230" s="566" t="s">
        <v>878</v>
      </c>
      <c r="L1230" s="566" t="s">
        <v>879</v>
      </c>
      <c r="M1230" s="568" t="s">
        <v>310</v>
      </c>
      <c r="N1230" s="544">
        <v>44627</v>
      </c>
      <c r="O1230" s="544" t="s">
        <v>400</v>
      </c>
      <c r="P1230" s="268">
        <f t="shared" si="76"/>
        <v>3</v>
      </c>
      <c r="Q1230" s="268">
        <f t="shared" si="77"/>
        <v>2</v>
      </c>
      <c r="R1230" s="643" t="str">
        <f t="shared" si="78"/>
        <v>Gastos_Gerais</v>
      </c>
      <c r="S1230" s="605" t="s">
        <v>310</v>
      </c>
      <c r="T1230" s="605" t="s">
        <v>310</v>
      </c>
      <c r="U1230" s="623"/>
      <c r="V1230" s="623"/>
      <c r="W1230" s="623"/>
    </row>
    <row r="1231" spans="1:23" ht="60" x14ac:dyDescent="0.2">
      <c r="A1231" s="636">
        <f t="shared" si="79"/>
        <v>1228</v>
      </c>
      <c r="B1231" s="559">
        <v>44627</v>
      </c>
      <c r="C1231" s="563">
        <v>44593</v>
      </c>
      <c r="D1231" s="545" t="s">
        <v>271</v>
      </c>
      <c r="E1231" s="545" t="s">
        <v>59</v>
      </c>
      <c r="F1231" s="556">
        <v>-2244.85</v>
      </c>
      <c r="G1231" s="558" t="s">
        <v>2277</v>
      </c>
      <c r="H1231" s="545" t="s">
        <v>309</v>
      </c>
      <c r="I1231" s="612" t="s">
        <v>876</v>
      </c>
      <c r="J1231" s="545" t="s">
        <v>877</v>
      </c>
      <c r="K1231" s="545" t="s">
        <v>878</v>
      </c>
      <c r="L1231" s="545" t="s">
        <v>879</v>
      </c>
      <c r="M1231" s="545" t="s">
        <v>310</v>
      </c>
      <c r="N1231" s="544">
        <v>44627</v>
      </c>
      <c r="O1231" s="544" t="s">
        <v>400</v>
      </c>
      <c r="P1231" s="268">
        <f t="shared" si="76"/>
        <v>3</v>
      </c>
      <c r="Q1231" s="268">
        <f t="shared" si="77"/>
        <v>2</v>
      </c>
      <c r="R1231" s="643" t="str">
        <f t="shared" si="78"/>
        <v>Gastos_Gerais</v>
      </c>
      <c r="S1231" s="605" t="s">
        <v>310</v>
      </c>
      <c r="T1231" s="605" t="s">
        <v>310</v>
      </c>
      <c r="U1231" s="623"/>
      <c r="V1231" s="623"/>
      <c r="W1231" s="623"/>
    </row>
    <row r="1232" spans="1:23" ht="60" x14ac:dyDescent="0.2">
      <c r="A1232" s="636">
        <f t="shared" si="79"/>
        <v>1229</v>
      </c>
      <c r="B1232" s="559">
        <v>44627</v>
      </c>
      <c r="C1232" s="563">
        <v>44593</v>
      </c>
      <c r="D1232" s="545" t="s">
        <v>182</v>
      </c>
      <c r="E1232" s="545" t="s">
        <v>4</v>
      </c>
      <c r="F1232" s="556">
        <v>-2527.04</v>
      </c>
      <c r="G1232" s="558" t="s">
        <v>2278</v>
      </c>
      <c r="H1232" s="545" t="s">
        <v>310</v>
      </c>
      <c r="I1232" s="612" t="s">
        <v>876</v>
      </c>
      <c r="J1232" s="545" t="s">
        <v>877</v>
      </c>
      <c r="K1232" s="545" t="s">
        <v>878</v>
      </c>
      <c r="L1232" s="545" t="s">
        <v>879</v>
      </c>
      <c r="M1232" s="545" t="s">
        <v>310</v>
      </c>
      <c r="N1232" s="544">
        <v>44627</v>
      </c>
      <c r="O1232" s="544" t="s">
        <v>400</v>
      </c>
      <c r="P1232" s="268">
        <f t="shared" si="76"/>
        <v>3</v>
      </c>
      <c r="Q1232" s="268">
        <f t="shared" si="77"/>
        <v>2</v>
      </c>
      <c r="R1232" s="643" t="str">
        <f t="shared" si="78"/>
        <v>Gastos_com_Pessoal</v>
      </c>
      <c r="S1232" s="605" t="s">
        <v>310</v>
      </c>
      <c r="T1232" s="605" t="s">
        <v>310</v>
      </c>
      <c r="U1232" s="623"/>
      <c r="V1232" s="623"/>
      <c r="W1232" s="623"/>
    </row>
    <row r="1233" spans="1:23" s="375" customFormat="1" ht="60" x14ac:dyDescent="0.2">
      <c r="A1233" s="636">
        <f t="shared" si="79"/>
        <v>1230</v>
      </c>
      <c r="B1233" s="559">
        <v>44627</v>
      </c>
      <c r="C1233" s="563">
        <v>44593</v>
      </c>
      <c r="D1233" s="545" t="s">
        <v>271</v>
      </c>
      <c r="E1233" s="545" t="s">
        <v>186</v>
      </c>
      <c r="F1233" s="556">
        <v>-154.06</v>
      </c>
      <c r="G1233" s="558" t="s">
        <v>968</v>
      </c>
      <c r="H1233" s="545" t="s">
        <v>309</v>
      </c>
      <c r="I1233" s="612" t="s">
        <v>876</v>
      </c>
      <c r="J1233" s="545" t="s">
        <v>877</v>
      </c>
      <c r="K1233" s="545" t="s">
        <v>878</v>
      </c>
      <c r="L1233" s="545" t="s">
        <v>879</v>
      </c>
      <c r="M1233" s="545" t="s">
        <v>310</v>
      </c>
      <c r="N1233" s="544">
        <v>44627</v>
      </c>
      <c r="O1233" s="544" t="s">
        <v>400</v>
      </c>
      <c r="P1233" s="268">
        <f t="shared" si="76"/>
        <v>3</v>
      </c>
      <c r="Q1233" s="268">
        <f t="shared" si="77"/>
        <v>2</v>
      </c>
      <c r="R1233" s="643" t="str">
        <f t="shared" si="78"/>
        <v>Gastos_Gerais</v>
      </c>
      <c r="S1233" s="605" t="s">
        <v>310</v>
      </c>
      <c r="T1233" s="605" t="s">
        <v>310</v>
      </c>
      <c r="U1233" s="623"/>
      <c r="V1233" s="623"/>
      <c r="W1233" s="623"/>
    </row>
    <row r="1234" spans="1:23" s="375" customFormat="1" ht="60" x14ac:dyDescent="0.2">
      <c r="A1234" s="636">
        <f t="shared" si="79"/>
        <v>1231</v>
      </c>
      <c r="B1234" s="559">
        <v>44627</v>
      </c>
      <c r="C1234" s="563">
        <v>44593</v>
      </c>
      <c r="D1234" s="545" t="s">
        <v>271</v>
      </c>
      <c r="E1234" s="545" t="s">
        <v>186</v>
      </c>
      <c r="F1234" s="567">
        <v>-188.04</v>
      </c>
      <c r="G1234" s="569" t="s">
        <v>968</v>
      </c>
      <c r="H1234" s="566" t="s">
        <v>309</v>
      </c>
      <c r="I1234" s="613" t="s">
        <v>876</v>
      </c>
      <c r="J1234" s="566" t="s">
        <v>877</v>
      </c>
      <c r="K1234" s="566" t="s">
        <v>878</v>
      </c>
      <c r="L1234" s="566" t="s">
        <v>879</v>
      </c>
      <c r="M1234" s="568" t="s">
        <v>310</v>
      </c>
      <c r="N1234" s="544">
        <v>44627</v>
      </c>
      <c r="O1234" s="544" t="s">
        <v>400</v>
      </c>
      <c r="P1234" s="268">
        <f t="shared" si="76"/>
        <v>3</v>
      </c>
      <c r="Q1234" s="268">
        <f t="shared" si="77"/>
        <v>2</v>
      </c>
      <c r="R1234" s="643" t="str">
        <f t="shared" si="78"/>
        <v>Gastos_Gerais</v>
      </c>
      <c r="S1234" s="605" t="s">
        <v>310</v>
      </c>
      <c r="T1234" s="605" t="s">
        <v>310</v>
      </c>
      <c r="U1234" s="623"/>
      <c r="V1234" s="623"/>
      <c r="W1234" s="623"/>
    </row>
    <row r="1235" spans="1:23" ht="72" x14ac:dyDescent="0.2">
      <c r="A1235" s="636">
        <f t="shared" si="79"/>
        <v>1232</v>
      </c>
      <c r="B1235" s="559">
        <v>44627</v>
      </c>
      <c r="C1235" s="563">
        <v>44593</v>
      </c>
      <c r="D1235" s="545" t="s">
        <v>271</v>
      </c>
      <c r="E1235" s="545" t="s">
        <v>90</v>
      </c>
      <c r="F1235" s="556">
        <v>-1980.75</v>
      </c>
      <c r="G1235" s="558" t="s">
        <v>2279</v>
      </c>
      <c r="H1235" s="545" t="s">
        <v>309</v>
      </c>
      <c r="I1235" s="612" t="s">
        <v>876</v>
      </c>
      <c r="J1235" s="545" t="s">
        <v>877</v>
      </c>
      <c r="K1235" s="545" t="s">
        <v>878</v>
      </c>
      <c r="L1235" s="545" t="s">
        <v>879</v>
      </c>
      <c r="M1235" s="545" t="s">
        <v>310</v>
      </c>
      <c r="N1235" s="544">
        <v>44627</v>
      </c>
      <c r="O1235" s="544" t="s">
        <v>400</v>
      </c>
      <c r="P1235" s="268">
        <f t="shared" si="76"/>
        <v>3</v>
      </c>
      <c r="Q1235" s="268">
        <f t="shared" si="77"/>
        <v>2</v>
      </c>
      <c r="R1235" s="643" t="str">
        <f t="shared" si="78"/>
        <v>Gastos_Gerais</v>
      </c>
      <c r="S1235" s="605" t="s">
        <v>310</v>
      </c>
      <c r="T1235" s="605" t="s">
        <v>310</v>
      </c>
      <c r="U1235" s="623"/>
      <c r="V1235" s="623"/>
      <c r="W1235" s="623"/>
    </row>
    <row r="1236" spans="1:23" ht="48" x14ac:dyDescent="0.2">
      <c r="A1236" s="636">
        <f t="shared" si="79"/>
        <v>1233</v>
      </c>
      <c r="B1236" s="559">
        <v>44627</v>
      </c>
      <c r="C1236" s="563">
        <v>44593</v>
      </c>
      <c r="D1236" s="545" t="s">
        <v>182</v>
      </c>
      <c r="E1236" s="545" t="s">
        <v>4</v>
      </c>
      <c r="F1236" s="556">
        <v>-151.41999999999999</v>
      </c>
      <c r="G1236" s="558" t="s">
        <v>2280</v>
      </c>
      <c r="H1236" s="545" t="s">
        <v>310</v>
      </c>
      <c r="I1236" s="612" t="s">
        <v>876</v>
      </c>
      <c r="J1236" s="545" t="s">
        <v>877</v>
      </c>
      <c r="K1236" s="545" t="s">
        <v>878</v>
      </c>
      <c r="L1236" s="545" t="s">
        <v>879</v>
      </c>
      <c r="M1236" s="545" t="s">
        <v>310</v>
      </c>
      <c r="N1236" s="544">
        <v>44627</v>
      </c>
      <c r="O1236" s="544" t="s">
        <v>400</v>
      </c>
      <c r="P1236" s="268">
        <f t="shared" si="76"/>
        <v>3</v>
      </c>
      <c r="Q1236" s="268">
        <f t="shared" si="77"/>
        <v>2</v>
      </c>
      <c r="R1236" s="643" t="str">
        <f t="shared" si="78"/>
        <v>Gastos_com_Pessoal</v>
      </c>
      <c r="S1236" s="605" t="s">
        <v>310</v>
      </c>
      <c r="T1236" s="605" t="s">
        <v>310</v>
      </c>
      <c r="U1236" s="623"/>
      <c r="V1236" s="623"/>
      <c r="W1236" s="623"/>
    </row>
    <row r="1237" spans="1:23" ht="48" x14ac:dyDescent="0.2">
      <c r="A1237" s="636">
        <f t="shared" si="79"/>
        <v>1234</v>
      </c>
      <c r="B1237" s="559">
        <v>44627</v>
      </c>
      <c r="C1237" s="563">
        <v>44593</v>
      </c>
      <c r="D1237" s="545" t="s">
        <v>34</v>
      </c>
      <c r="E1237" s="545" t="s">
        <v>330</v>
      </c>
      <c r="F1237" s="556">
        <v>906000</v>
      </c>
      <c r="G1237" s="558" t="s">
        <v>2087</v>
      </c>
      <c r="H1237" s="545" t="s">
        <v>310</v>
      </c>
      <c r="I1237" s="612" t="s">
        <v>876</v>
      </c>
      <c r="J1237" s="545" t="s">
        <v>877</v>
      </c>
      <c r="K1237" s="545" t="s">
        <v>878</v>
      </c>
      <c r="L1237" s="545" t="s">
        <v>1413</v>
      </c>
      <c r="M1237" s="545" t="s">
        <v>310</v>
      </c>
      <c r="N1237" s="544">
        <v>44627</v>
      </c>
      <c r="O1237" s="544" t="s">
        <v>400</v>
      </c>
      <c r="P1237" s="268">
        <f t="shared" si="76"/>
        <v>3</v>
      </c>
      <c r="Q1237" s="268">
        <f t="shared" si="77"/>
        <v>2</v>
      </c>
      <c r="R1237" s="643" t="str">
        <f t="shared" si="78"/>
        <v>Receitas</v>
      </c>
      <c r="S1237" s="605" t="s">
        <v>310</v>
      </c>
      <c r="T1237" s="605" t="s">
        <v>310</v>
      </c>
      <c r="U1237" s="623"/>
      <c r="V1237" s="623"/>
      <c r="W1237" s="623"/>
    </row>
    <row r="1238" spans="1:23" ht="36" x14ac:dyDescent="0.2">
      <c r="A1238" s="636">
        <f t="shared" si="79"/>
        <v>1235</v>
      </c>
      <c r="B1238" s="559">
        <v>44627</v>
      </c>
      <c r="C1238" s="563">
        <v>44593</v>
      </c>
      <c r="D1238" s="545" t="s">
        <v>182</v>
      </c>
      <c r="E1238" s="545" t="s">
        <v>1</v>
      </c>
      <c r="F1238" s="556">
        <v>2871.58</v>
      </c>
      <c r="G1238" s="558" t="s">
        <v>2283</v>
      </c>
      <c r="H1238" s="545" t="s">
        <v>310</v>
      </c>
      <c r="I1238" s="612" t="s">
        <v>1066</v>
      </c>
      <c r="J1238" s="545" t="s">
        <v>1067</v>
      </c>
      <c r="K1238" s="545" t="s">
        <v>911</v>
      </c>
      <c r="L1238" s="545" t="s">
        <v>990</v>
      </c>
      <c r="M1238" s="545" t="s">
        <v>310</v>
      </c>
      <c r="N1238" s="544">
        <v>44627</v>
      </c>
      <c r="O1238" s="544" t="s">
        <v>400</v>
      </c>
      <c r="P1238" s="268">
        <f t="shared" ref="P1238:P1301" si="80">IF(B1238=0,0,IF(YEAR(B1238)=$Q$1,MONTH(B1238)-$P$1+1,(YEAR(B1238)-$Q$1)*12-$P$1+1+MONTH(B1238)))</f>
        <v>3</v>
      </c>
      <c r="Q1238" s="268">
        <f t="shared" ref="Q1238:Q1301" si="81">IF(C1238=0,0,IF(YEAR(C1238)=$Q$1,MONTH(C1238)-$P$1+1,(YEAR(C1238)-$Q$1)*12-$P$1+1+MONTH(C1238)))</f>
        <v>2</v>
      </c>
      <c r="R1238" s="643" t="str">
        <f t="shared" ref="R1238:R1301" si="82">SUBSTITUTE(D1238," ","_")</f>
        <v>Gastos_com_Pessoal</v>
      </c>
      <c r="S1238" s="605" t="s">
        <v>310</v>
      </c>
      <c r="T1238" s="605" t="s">
        <v>310</v>
      </c>
      <c r="U1238" s="623"/>
      <c r="V1238" s="623"/>
      <c r="W1238" s="623"/>
    </row>
    <row r="1239" spans="1:23" ht="24" x14ac:dyDescent="0.2">
      <c r="A1239" s="636">
        <f t="shared" si="79"/>
        <v>1236</v>
      </c>
      <c r="B1239" s="559">
        <v>44627</v>
      </c>
      <c r="C1239" s="563">
        <v>44593</v>
      </c>
      <c r="D1239" s="545" t="s">
        <v>182</v>
      </c>
      <c r="E1239" s="545" t="s">
        <v>4</v>
      </c>
      <c r="F1239" s="556">
        <v>18524.87</v>
      </c>
      <c r="G1239" s="573" t="s">
        <v>2284</v>
      </c>
      <c r="H1239" s="545" t="s">
        <v>310</v>
      </c>
      <c r="I1239" s="526" t="s">
        <v>1319</v>
      </c>
      <c r="J1239" s="549" t="s">
        <v>310</v>
      </c>
      <c r="K1239" s="549" t="s">
        <v>1320</v>
      </c>
      <c r="L1239" s="527" t="s">
        <v>4</v>
      </c>
      <c r="M1239" s="654" t="s">
        <v>310</v>
      </c>
      <c r="N1239" s="544">
        <v>44627</v>
      </c>
      <c r="O1239" s="544" t="s">
        <v>400</v>
      </c>
      <c r="P1239" s="268">
        <f t="shared" si="80"/>
        <v>3</v>
      </c>
      <c r="Q1239" s="268">
        <f t="shared" si="81"/>
        <v>2</v>
      </c>
      <c r="R1239" s="643" t="str">
        <f t="shared" si="82"/>
        <v>Gastos_com_Pessoal</v>
      </c>
      <c r="S1239" s="605" t="s">
        <v>310</v>
      </c>
      <c r="T1239" s="605" t="s">
        <v>310</v>
      </c>
      <c r="U1239" s="623"/>
      <c r="V1239" s="623"/>
      <c r="W1239" s="623"/>
    </row>
    <row r="1240" spans="1:23" ht="24" x14ac:dyDescent="0.2">
      <c r="A1240" s="636">
        <f t="shared" si="79"/>
        <v>1237</v>
      </c>
      <c r="B1240" s="559">
        <v>44627</v>
      </c>
      <c r="C1240" s="563">
        <v>44593</v>
      </c>
      <c r="D1240" s="545" t="s">
        <v>271</v>
      </c>
      <c r="E1240" s="545" t="s">
        <v>297</v>
      </c>
      <c r="F1240" s="556">
        <v>21908.73</v>
      </c>
      <c r="G1240" s="558" t="s">
        <v>521</v>
      </c>
      <c r="H1240" s="545" t="s">
        <v>764</v>
      </c>
      <c r="I1240" s="612" t="s">
        <v>793</v>
      </c>
      <c r="J1240" s="545" t="s">
        <v>925</v>
      </c>
      <c r="K1240" s="545" t="s">
        <v>893</v>
      </c>
      <c r="L1240" s="545" t="s">
        <v>310</v>
      </c>
      <c r="M1240" s="545" t="s">
        <v>310</v>
      </c>
      <c r="N1240" s="544">
        <v>44627</v>
      </c>
      <c r="O1240" s="544" t="s">
        <v>400</v>
      </c>
      <c r="P1240" s="268">
        <f t="shared" si="80"/>
        <v>3</v>
      </c>
      <c r="Q1240" s="268">
        <f t="shared" si="81"/>
        <v>2</v>
      </c>
      <c r="R1240" s="643" t="str">
        <f t="shared" si="82"/>
        <v>Gastos_Gerais</v>
      </c>
      <c r="S1240" s="605" t="s">
        <v>310</v>
      </c>
      <c r="T1240" s="605" t="s">
        <v>310</v>
      </c>
      <c r="U1240" s="623"/>
      <c r="V1240" s="623"/>
      <c r="W1240" s="623"/>
    </row>
    <row r="1241" spans="1:23" ht="24" x14ac:dyDescent="0.2">
      <c r="A1241" s="636">
        <f t="shared" si="79"/>
        <v>1238</v>
      </c>
      <c r="B1241" s="559">
        <v>44627</v>
      </c>
      <c r="C1241" s="555">
        <v>44621</v>
      </c>
      <c r="D1241" s="545" t="s">
        <v>271</v>
      </c>
      <c r="E1241" s="545" t="s">
        <v>71</v>
      </c>
      <c r="F1241" s="556">
        <v>11</v>
      </c>
      <c r="G1241" s="558" t="s">
        <v>2298</v>
      </c>
      <c r="H1241" s="545" t="s">
        <v>310</v>
      </c>
      <c r="I1241" s="526" t="s">
        <v>962</v>
      </c>
      <c r="J1241" s="549" t="s">
        <v>963</v>
      </c>
      <c r="K1241" s="549" t="s">
        <v>964</v>
      </c>
      <c r="L1241" s="527" t="s">
        <v>879</v>
      </c>
      <c r="M1241" s="655" t="s">
        <v>310</v>
      </c>
      <c r="N1241" s="544">
        <v>44627</v>
      </c>
      <c r="O1241" s="544" t="s">
        <v>400</v>
      </c>
      <c r="P1241" s="268">
        <f t="shared" si="80"/>
        <v>3</v>
      </c>
      <c r="Q1241" s="268">
        <f t="shared" si="81"/>
        <v>3</v>
      </c>
      <c r="R1241" s="643" t="str">
        <f t="shared" si="82"/>
        <v>Gastos_Gerais</v>
      </c>
      <c r="S1241" s="605" t="s">
        <v>310</v>
      </c>
      <c r="T1241" s="605" t="s">
        <v>310</v>
      </c>
      <c r="U1241" s="623"/>
      <c r="V1241" s="623"/>
      <c r="W1241" s="623"/>
    </row>
    <row r="1242" spans="1:23" ht="36" x14ac:dyDescent="0.2">
      <c r="A1242" s="636">
        <f t="shared" si="79"/>
        <v>1239</v>
      </c>
      <c r="B1242" s="559">
        <v>44627</v>
      </c>
      <c r="C1242" s="555">
        <v>44621</v>
      </c>
      <c r="D1242" s="545" t="s">
        <v>271</v>
      </c>
      <c r="E1242" s="545" t="s">
        <v>71</v>
      </c>
      <c r="F1242" s="556">
        <v>11</v>
      </c>
      <c r="G1242" s="558" t="s">
        <v>2299</v>
      </c>
      <c r="H1242" s="545" t="s">
        <v>309</v>
      </c>
      <c r="I1242" s="526" t="s">
        <v>962</v>
      </c>
      <c r="J1242" s="549" t="s">
        <v>963</v>
      </c>
      <c r="K1242" s="549" t="s">
        <v>964</v>
      </c>
      <c r="L1242" s="527" t="s">
        <v>879</v>
      </c>
      <c r="M1242" s="655" t="s">
        <v>310</v>
      </c>
      <c r="N1242" s="544">
        <v>44627</v>
      </c>
      <c r="O1242" s="544" t="s">
        <v>400</v>
      </c>
      <c r="P1242" s="268">
        <f t="shared" si="80"/>
        <v>3</v>
      </c>
      <c r="Q1242" s="268">
        <f t="shared" si="81"/>
        <v>3</v>
      </c>
      <c r="R1242" s="643" t="str">
        <f t="shared" si="82"/>
        <v>Gastos_Gerais</v>
      </c>
      <c r="S1242" s="605" t="s">
        <v>310</v>
      </c>
      <c r="T1242" s="605" t="s">
        <v>310</v>
      </c>
      <c r="U1242" s="623"/>
      <c r="V1242" s="623"/>
      <c r="W1242" s="623"/>
    </row>
    <row r="1243" spans="1:23" ht="36" x14ac:dyDescent="0.2">
      <c r="A1243" s="636">
        <f t="shared" si="79"/>
        <v>1240</v>
      </c>
      <c r="B1243" s="559">
        <v>44627</v>
      </c>
      <c r="C1243" s="555">
        <v>44621</v>
      </c>
      <c r="D1243" s="545" t="s">
        <v>271</v>
      </c>
      <c r="E1243" s="545" t="s">
        <v>71</v>
      </c>
      <c r="F1243" s="556">
        <v>11</v>
      </c>
      <c r="G1243" s="558" t="s">
        <v>2300</v>
      </c>
      <c r="H1243" s="545" t="s">
        <v>768</v>
      </c>
      <c r="I1243" s="526" t="s">
        <v>962</v>
      </c>
      <c r="J1243" s="549" t="s">
        <v>963</v>
      </c>
      <c r="K1243" s="549" t="s">
        <v>964</v>
      </c>
      <c r="L1243" s="527" t="s">
        <v>879</v>
      </c>
      <c r="M1243" s="655" t="s">
        <v>310</v>
      </c>
      <c r="N1243" s="544">
        <v>44627</v>
      </c>
      <c r="O1243" s="544" t="s">
        <v>400</v>
      </c>
      <c r="P1243" s="268">
        <f t="shared" si="80"/>
        <v>3</v>
      </c>
      <c r="Q1243" s="268">
        <f t="shared" si="81"/>
        <v>3</v>
      </c>
      <c r="R1243" s="643" t="str">
        <f t="shared" si="82"/>
        <v>Gastos_Gerais</v>
      </c>
      <c r="S1243" s="605" t="s">
        <v>310</v>
      </c>
      <c r="T1243" s="605" t="s">
        <v>310</v>
      </c>
      <c r="U1243" s="623"/>
      <c r="V1243" s="623"/>
      <c r="W1243" s="623"/>
    </row>
    <row r="1244" spans="1:23" ht="36" x14ac:dyDescent="0.2">
      <c r="A1244" s="636">
        <f t="shared" si="79"/>
        <v>1241</v>
      </c>
      <c r="B1244" s="559">
        <v>44627</v>
      </c>
      <c r="C1244" s="555">
        <v>44621</v>
      </c>
      <c r="D1244" s="545" t="s">
        <v>271</v>
      </c>
      <c r="E1244" s="545" t="s">
        <v>71</v>
      </c>
      <c r="F1244" s="556">
        <v>11</v>
      </c>
      <c r="G1244" s="558" t="s">
        <v>2301</v>
      </c>
      <c r="H1244" s="545" t="s">
        <v>772</v>
      </c>
      <c r="I1244" s="526" t="s">
        <v>962</v>
      </c>
      <c r="J1244" s="549" t="s">
        <v>963</v>
      </c>
      <c r="K1244" s="549" t="s">
        <v>964</v>
      </c>
      <c r="L1244" s="527" t="s">
        <v>879</v>
      </c>
      <c r="M1244" s="655" t="s">
        <v>310</v>
      </c>
      <c r="N1244" s="544">
        <v>44627</v>
      </c>
      <c r="O1244" s="544" t="s">
        <v>400</v>
      </c>
      <c r="P1244" s="268">
        <f t="shared" si="80"/>
        <v>3</v>
      </c>
      <c r="Q1244" s="268">
        <f t="shared" si="81"/>
        <v>3</v>
      </c>
      <c r="R1244" s="643" t="str">
        <f t="shared" si="82"/>
        <v>Gastos_Gerais</v>
      </c>
      <c r="S1244" s="605" t="s">
        <v>310</v>
      </c>
      <c r="T1244" s="605" t="s">
        <v>310</v>
      </c>
      <c r="U1244" s="623"/>
      <c r="V1244" s="623"/>
      <c r="W1244" s="623"/>
    </row>
    <row r="1245" spans="1:23" ht="36" x14ac:dyDescent="0.2">
      <c r="A1245" s="636">
        <f t="shared" si="79"/>
        <v>1242</v>
      </c>
      <c r="B1245" s="559">
        <v>44627</v>
      </c>
      <c r="C1245" s="555">
        <v>44621</v>
      </c>
      <c r="D1245" s="545" t="s">
        <v>271</v>
      </c>
      <c r="E1245" s="545" t="s">
        <v>71</v>
      </c>
      <c r="F1245" s="556">
        <v>11</v>
      </c>
      <c r="G1245" s="558" t="s">
        <v>2302</v>
      </c>
      <c r="H1245" s="545" t="s">
        <v>768</v>
      </c>
      <c r="I1245" s="526" t="s">
        <v>962</v>
      </c>
      <c r="J1245" s="549" t="s">
        <v>963</v>
      </c>
      <c r="K1245" s="549" t="s">
        <v>964</v>
      </c>
      <c r="L1245" s="527" t="s">
        <v>879</v>
      </c>
      <c r="M1245" s="655" t="s">
        <v>310</v>
      </c>
      <c r="N1245" s="544">
        <v>44627</v>
      </c>
      <c r="O1245" s="544" t="s">
        <v>400</v>
      </c>
      <c r="P1245" s="268">
        <f t="shared" si="80"/>
        <v>3</v>
      </c>
      <c r="Q1245" s="268">
        <f t="shared" si="81"/>
        <v>3</v>
      </c>
      <c r="R1245" s="643" t="str">
        <f t="shared" si="82"/>
        <v>Gastos_Gerais</v>
      </c>
      <c r="S1245" s="605" t="s">
        <v>310</v>
      </c>
      <c r="T1245" s="605" t="s">
        <v>310</v>
      </c>
      <c r="U1245" s="623"/>
      <c r="V1245" s="623"/>
      <c r="W1245" s="623"/>
    </row>
    <row r="1246" spans="1:23" ht="36" x14ac:dyDescent="0.2">
      <c r="A1246" s="636">
        <f t="shared" si="79"/>
        <v>1243</v>
      </c>
      <c r="B1246" s="559">
        <v>44627</v>
      </c>
      <c r="C1246" s="555">
        <v>44621</v>
      </c>
      <c r="D1246" s="545" t="s">
        <v>271</v>
      </c>
      <c r="E1246" s="545" t="s">
        <v>71</v>
      </c>
      <c r="F1246" s="556">
        <v>11</v>
      </c>
      <c r="G1246" s="558" t="s">
        <v>2303</v>
      </c>
      <c r="H1246" s="545" t="s">
        <v>767</v>
      </c>
      <c r="I1246" s="526" t="s">
        <v>962</v>
      </c>
      <c r="J1246" s="549" t="s">
        <v>963</v>
      </c>
      <c r="K1246" s="549" t="s">
        <v>964</v>
      </c>
      <c r="L1246" s="527" t="s">
        <v>879</v>
      </c>
      <c r="M1246" s="655" t="s">
        <v>310</v>
      </c>
      <c r="N1246" s="544">
        <v>44627</v>
      </c>
      <c r="O1246" s="544" t="s">
        <v>400</v>
      </c>
      <c r="P1246" s="268">
        <f t="shared" si="80"/>
        <v>3</v>
      </c>
      <c r="Q1246" s="268">
        <f t="shared" si="81"/>
        <v>3</v>
      </c>
      <c r="R1246" s="643" t="str">
        <f t="shared" si="82"/>
        <v>Gastos_Gerais</v>
      </c>
      <c r="S1246" s="605" t="s">
        <v>310</v>
      </c>
      <c r="T1246" s="605" t="s">
        <v>310</v>
      </c>
      <c r="U1246" s="623"/>
      <c r="V1246" s="623"/>
      <c r="W1246" s="623"/>
    </row>
    <row r="1247" spans="1:23" ht="36" x14ac:dyDescent="0.2">
      <c r="A1247" s="636">
        <f t="shared" si="79"/>
        <v>1244</v>
      </c>
      <c r="B1247" s="559">
        <v>44627</v>
      </c>
      <c r="C1247" s="555">
        <v>44621</v>
      </c>
      <c r="D1247" s="545" t="s">
        <v>271</v>
      </c>
      <c r="E1247" s="545" t="s">
        <v>71</v>
      </c>
      <c r="F1247" s="556">
        <v>11</v>
      </c>
      <c r="G1247" s="558" t="s">
        <v>2727</v>
      </c>
      <c r="H1247" s="545" t="s">
        <v>309</v>
      </c>
      <c r="I1247" s="526" t="s">
        <v>962</v>
      </c>
      <c r="J1247" s="549" t="s">
        <v>963</v>
      </c>
      <c r="K1247" s="549" t="s">
        <v>964</v>
      </c>
      <c r="L1247" s="527" t="s">
        <v>879</v>
      </c>
      <c r="M1247" s="655" t="s">
        <v>310</v>
      </c>
      <c r="N1247" s="544">
        <v>44627</v>
      </c>
      <c r="O1247" s="544" t="s">
        <v>400</v>
      </c>
      <c r="P1247" s="268">
        <f t="shared" si="80"/>
        <v>3</v>
      </c>
      <c r="Q1247" s="268">
        <f t="shared" si="81"/>
        <v>3</v>
      </c>
      <c r="R1247" s="643" t="str">
        <f t="shared" si="82"/>
        <v>Gastos_Gerais</v>
      </c>
      <c r="S1247" s="605" t="s">
        <v>310</v>
      </c>
      <c r="T1247" s="605" t="s">
        <v>310</v>
      </c>
      <c r="U1247" s="623"/>
      <c r="V1247" s="623"/>
      <c r="W1247" s="623"/>
    </row>
    <row r="1248" spans="1:23" ht="36" x14ac:dyDescent="0.2">
      <c r="A1248" s="636">
        <f t="shared" si="79"/>
        <v>1245</v>
      </c>
      <c r="B1248" s="559">
        <v>44627</v>
      </c>
      <c r="C1248" s="555">
        <v>44621</v>
      </c>
      <c r="D1248" s="545" t="s">
        <v>271</v>
      </c>
      <c r="E1248" s="545" t="s">
        <v>71</v>
      </c>
      <c r="F1248" s="556">
        <v>11</v>
      </c>
      <c r="G1248" s="558" t="s">
        <v>2304</v>
      </c>
      <c r="H1248" s="545" t="s">
        <v>764</v>
      </c>
      <c r="I1248" s="526" t="s">
        <v>962</v>
      </c>
      <c r="J1248" s="549" t="s">
        <v>963</v>
      </c>
      <c r="K1248" s="549" t="s">
        <v>964</v>
      </c>
      <c r="L1248" s="527" t="s">
        <v>879</v>
      </c>
      <c r="M1248" s="655" t="s">
        <v>310</v>
      </c>
      <c r="N1248" s="544">
        <v>44627</v>
      </c>
      <c r="O1248" s="544" t="s">
        <v>400</v>
      </c>
      <c r="P1248" s="268">
        <f t="shared" si="80"/>
        <v>3</v>
      </c>
      <c r="Q1248" s="268">
        <f t="shared" si="81"/>
        <v>3</v>
      </c>
      <c r="R1248" s="643" t="str">
        <f t="shared" si="82"/>
        <v>Gastos_Gerais</v>
      </c>
      <c r="S1248" s="605" t="s">
        <v>310</v>
      </c>
      <c r="T1248" s="605" t="s">
        <v>310</v>
      </c>
      <c r="U1248" s="623"/>
      <c r="V1248" s="623"/>
      <c r="W1248" s="623"/>
    </row>
    <row r="1249" spans="1:23" ht="36" x14ac:dyDescent="0.2">
      <c r="A1249" s="636">
        <f t="shared" si="79"/>
        <v>1246</v>
      </c>
      <c r="B1249" s="559">
        <v>44627</v>
      </c>
      <c r="C1249" s="555">
        <v>44621</v>
      </c>
      <c r="D1249" s="545" t="s">
        <v>271</v>
      </c>
      <c r="E1249" s="545" t="s">
        <v>71</v>
      </c>
      <c r="F1249" s="556">
        <v>11</v>
      </c>
      <c r="G1249" s="558" t="s">
        <v>1932</v>
      </c>
      <c r="H1249" s="545" t="s">
        <v>768</v>
      </c>
      <c r="I1249" s="526" t="s">
        <v>962</v>
      </c>
      <c r="J1249" s="549" t="s">
        <v>963</v>
      </c>
      <c r="K1249" s="549" t="s">
        <v>964</v>
      </c>
      <c r="L1249" s="527" t="s">
        <v>879</v>
      </c>
      <c r="M1249" s="655" t="s">
        <v>310</v>
      </c>
      <c r="N1249" s="544">
        <v>44627</v>
      </c>
      <c r="O1249" s="544" t="s">
        <v>400</v>
      </c>
      <c r="P1249" s="268">
        <f t="shared" si="80"/>
        <v>3</v>
      </c>
      <c r="Q1249" s="268">
        <f t="shared" si="81"/>
        <v>3</v>
      </c>
      <c r="R1249" s="643" t="str">
        <f t="shared" si="82"/>
        <v>Gastos_Gerais</v>
      </c>
      <c r="S1249" s="605" t="s">
        <v>310</v>
      </c>
      <c r="T1249" s="605" t="s">
        <v>310</v>
      </c>
      <c r="U1249" s="623"/>
      <c r="V1249" s="623"/>
      <c r="W1249" s="623"/>
    </row>
    <row r="1250" spans="1:23" ht="24" x14ac:dyDescent="0.2">
      <c r="A1250" s="636">
        <f t="shared" si="79"/>
        <v>1247</v>
      </c>
      <c r="B1250" s="559">
        <v>44627</v>
      </c>
      <c r="C1250" s="555">
        <v>44621</v>
      </c>
      <c r="D1250" s="545" t="s">
        <v>271</v>
      </c>
      <c r="E1250" s="545" t="s">
        <v>71</v>
      </c>
      <c r="F1250" s="556">
        <v>153</v>
      </c>
      <c r="G1250" s="558" t="s">
        <v>961</v>
      </c>
      <c r="H1250" s="545" t="s">
        <v>309</v>
      </c>
      <c r="I1250" s="526" t="s">
        <v>962</v>
      </c>
      <c r="J1250" s="549" t="s">
        <v>963</v>
      </c>
      <c r="K1250" s="549" t="s">
        <v>964</v>
      </c>
      <c r="L1250" s="527" t="s">
        <v>879</v>
      </c>
      <c r="M1250" s="655" t="s">
        <v>310</v>
      </c>
      <c r="N1250" s="544">
        <v>44627</v>
      </c>
      <c r="O1250" s="544" t="s">
        <v>400</v>
      </c>
      <c r="P1250" s="268">
        <f t="shared" si="80"/>
        <v>3</v>
      </c>
      <c r="Q1250" s="268">
        <f t="shared" si="81"/>
        <v>3</v>
      </c>
      <c r="R1250" s="643" t="str">
        <f t="shared" si="82"/>
        <v>Gastos_Gerais</v>
      </c>
      <c r="S1250" s="605" t="s">
        <v>310</v>
      </c>
      <c r="T1250" s="605" t="s">
        <v>310</v>
      </c>
      <c r="U1250" s="623"/>
      <c r="V1250" s="623"/>
      <c r="W1250" s="623"/>
    </row>
    <row r="1251" spans="1:23" ht="60" x14ac:dyDescent="0.2">
      <c r="A1251" s="636">
        <f t="shared" si="79"/>
        <v>1248</v>
      </c>
      <c r="B1251" s="559">
        <v>44627</v>
      </c>
      <c r="C1251" s="563">
        <v>44593</v>
      </c>
      <c r="D1251" s="545" t="s">
        <v>468</v>
      </c>
      <c r="E1251" s="545" t="s">
        <v>468</v>
      </c>
      <c r="F1251" s="556">
        <v>6000</v>
      </c>
      <c r="G1251" s="558" t="s">
        <v>2992</v>
      </c>
      <c r="H1251" s="545" t="s">
        <v>468</v>
      </c>
      <c r="I1251" s="598" t="s">
        <v>2702</v>
      </c>
      <c r="J1251" s="599" t="s">
        <v>877</v>
      </c>
      <c r="K1251" s="599" t="s">
        <v>878</v>
      </c>
      <c r="L1251" s="598" t="s">
        <v>879</v>
      </c>
      <c r="M1251" s="599" t="s">
        <v>310</v>
      </c>
      <c r="N1251" s="544">
        <v>44627</v>
      </c>
      <c r="O1251" s="544" t="s">
        <v>404</v>
      </c>
      <c r="P1251" s="268">
        <f t="shared" si="80"/>
        <v>3</v>
      </c>
      <c r="Q1251" s="268">
        <f t="shared" si="81"/>
        <v>2</v>
      </c>
      <c r="R1251" s="643" t="str">
        <f t="shared" si="82"/>
        <v>Gastos_custeados_por_captação</v>
      </c>
      <c r="S1251" s="605" t="s">
        <v>310</v>
      </c>
      <c r="T1251" s="605" t="s">
        <v>310</v>
      </c>
      <c r="U1251" s="623"/>
      <c r="V1251" s="623"/>
      <c r="W1251" s="623"/>
    </row>
    <row r="1252" spans="1:23" ht="60" x14ac:dyDescent="0.2">
      <c r="A1252" s="636">
        <f t="shared" si="79"/>
        <v>1249</v>
      </c>
      <c r="B1252" s="559">
        <v>44627</v>
      </c>
      <c r="C1252" s="563">
        <v>44593</v>
      </c>
      <c r="D1252" s="545" t="s">
        <v>468</v>
      </c>
      <c r="E1252" s="545" t="s">
        <v>468</v>
      </c>
      <c r="F1252" s="556">
        <v>6000</v>
      </c>
      <c r="G1252" s="558" t="s">
        <v>2993</v>
      </c>
      <c r="H1252" s="545" t="s">
        <v>468</v>
      </c>
      <c r="I1252" s="598" t="s">
        <v>2702</v>
      </c>
      <c r="J1252" s="599" t="s">
        <v>877</v>
      </c>
      <c r="K1252" s="599" t="s">
        <v>878</v>
      </c>
      <c r="L1252" s="598" t="s">
        <v>879</v>
      </c>
      <c r="M1252" s="599" t="s">
        <v>310</v>
      </c>
      <c r="N1252" s="544">
        <v>44627</v>
      </c>
      <c r="O1252" s="544" t="s">
        <v>404</v>
      </c>
      <c r="P1252" s="268">
        <f t="shared" si="80"/>
        <v>3</v>
      </c>
      <c r="Q1252" s="268">
        <f t="shared" si="81"/>
        <v>2</v>
      </c>
      <c r="R1252" s="643" t="str">
        <f t="shared" si="82"/>
        <v>Gastos_custeados_por_captação</v>
      </c>
      <c r="S1252" s="605" t="s">
        <v>310</v>
      </c>
      <c r="T1252" s="605" t="s">
        <v>310</v>
      </c>
      <c r="U1252" s="623"/>
      <c r="V1252" s="623"/>
      <c r="W1252" s="623"/>
    </row>
    <row r="1253" spans="1:23" ht="60" x14ac:dyDescent="0.2">
      <c r="A1253" s="636">
        <f t="shared" si="79"/>
        <v>1250</v>
      </c>
      <c r="B1253" s="559">
        <v>44627</v>
      </c>
      <c r="C1253" s="563">
        <v>44593</v>
      </c>
      <c r="D1253" s="545" t="s">
        <v>468</v>
      </c>
      <c r="E1253" s="545" t="s">
        <v>468</v>
      </c>
      <c r="F1253" s="597">
        <v>5000</v>
      </c>
      <c r="G1253" s="558" t="s">
        <v>3265</v>
      </c>
      <c r="H1253" s="545" t="s">
        <v>468</v>
      </c>
      <c r="I1253" s="598" t="s">
        <v>2702</v>
      </c>
      <c r="J1253" s="599" t="s">
        <v>877</v>
      </c>
      <c r="K1253" s="599" t="s">
        <v>887</v>
      </c>
      <c r="L1253" s="598" t="s">
        <v>1413</v>
      </c>
      <c r="M1253" s="545" t="s">
        <v>310</v>
      </c>
      <c r="N1253" s="607">
        <v>44627</v>
      </c>
      <c r="O1253" s="544" t="s">
        <v>405</v>
      </c>
      <c r="P1253" s="268">
        <f t="shared" si="80"/>
        <v>3</v>
      </c>
      <c r="Q1253" s="268">
        <f t="shared" si="81"/>
        <v>2</v>
      </c>
      <c r="R1253" s="643" t="str">
        <f t="shared" si="82"/>
        <v>Gastos_custeados_por_captação</v>
      </c>
      <c r="S1253" s="605" t="s">
        <v>310</v>
      </c>
      <c r="T1253" s="605" t="s">
        <v>310</v>
      </c>
      <c r="U1253" s="623"/>
      <c r="V1253" s="623"/>
      <c r="W1253" s="623"/>
    </row>
    <row r="1254" spans="1:23" ht="60" x14ac:dyDescent="0.2">
      <c r="A1254" s="636">
        <f t="shared" si="79"/>
        <v>1251</v>
      </c>
      <c r="B1254" s="559">
        <v>44627</v>
      </c>
      <c r="C1254" s="563">
        <v>44593</v>
      </c>
      <c r="D1254" s="545" t="s">
        <v>468</v>
      </c>
      <c r="E1254" s="545" t="s">
        <v>468</v>
      </c>
      <c r="F1254" s="597">
        <v>6000</v>
      </c>
      <c r="G1254" s="558" t="s">
        <v>3266</v>
      </c>
      <c r="H1254" s="545" t="s">
        <v>468</v>
      </c>
      <c r="I1254" s="598" t="s">
        <v>2702</v>
      </c>
      <c r="J1254" s="599" t="s">
        <v>877</v>
      </c>
      <c r="K1254" s="599" t="s">
        <v>887</v>
      </c>
      <c r="L1254" s="598" t="s">
        <v>1413</v>
      </c>
      <c r="M1254" s="545" t="s">
        <v>310</v>
      </c>
      <c r="N1254" s="607">
        <v>44627</v>
      </c>
      <c r="O1254" s="544" t="s">
        <v>405</v>
      </c>
      <c r="P1254" s="268">
        <f t="shared" si="80"/>
        <v>3</v>
      </c>
      <c r="Q1254" s="268">
        <f t="shared" si="81"/>
        <v>2</v>
      </c>
      <c r="R1254" s="643" t="str">
        <f t="shared" si="82"/>
        <v>Gastos_custeados_por_captação</v>
      </c>
      <c r="S1254" s="605" t="s">
        <v>310</v>
      </c>
      <c r="T1254" s="605" t="s">
        <v>310</v>
      </c>
      <c r="U1254" s="623"/>
      <c r="V1254" s="623"/>
      <c r="W1254" s="623"/>
    </row>
    <row r="1255" spans="1:23" ht="36" x14ac:dyDescent="0.2">
      <c r="A1255" s="636">
        <f t="shared" si="79"/>
        <v>1252</v>
      </c>
      <c r="B1255" s="559">
        <v>44627</v>
      </c>
      <c r="C1255" s="563">
        <v>44593</v>
      </c>
      <c r="D1255" s="545" t="s">
        <v>468</v>
      </c>
      <c r="E1255" s="545" t="s">
        <v>468</v>
      </c>
      <c r="F1255" s="597">
        <v>-5000</v>
      </c>
      <c r="G1255" s="527" t="s">
        <v>2703</v>
      </c>
      <c r="H1255" s="545" t="s">
        <v>468</v>
      </c>
      <c r="I1255" s="598" t="s">
        <v>2702</v>
      </c>
      <c r="J1255" s="599" t="s">
        <v>877</v>
      </c>
      <c r="K1255" s="599" t="s">
        <v>887</v>
      </c>
      <c r="L1255" s="598" t="s">
        <v>1413</v>
      </c>
      <c r="M1255" s="545" t="s">
        <v>310</v>
      </c>
      <c r="N1255" s="607">
        <v>44627</v>
      </c>
      <c r="O1255" s="544" t="s">
        <v>408</v>
      </c>
      <c r="P1255" s="268">
        <f t="shared" si="80"/>
        <v>3</v>
      </c>
      <c r="Q1255" s="268">
        <f t="shared" si="81"/>
        <v>2</v>
      </c>
      <c r="R1255" s="643" t="str">
        <f t="shared" si="82"/>
        <v>Gastos_custeados_por_captação</v>
      </c>
      <c r="S1255" s="605" t="s">
        <v>310</v>
      </c>
      <c r="T1255" s="605" t="s">
        <v>310</v>
      </c>
      <c r="U1255" s="623"/>
      <c r="V1255" s="623"/>
      <c r="W1255" s="623"/>
    </row>
    <row r="1256" spans="1:23" ht="36" x14ac:dyDescent="0.2">
      <c r="A1256" s="636">
        <f t="shared" si="79"/>
        <v>1253</v>
      </c>
      <c r="B1256" s="559">
        <v>44627</v>
      </c>
      <c r="C1256" s="563">
        <v>44593</v>
      </c>
      <c r="D1256" s="545" t="s">
        <v>468</v>
      </c>
      <c r="E1256" s="545" t="s">
        <v>468</v>
      </c>
      <c r="F1256" s="597">
        <v>-4350</v>
      </c>
      <c r="G1256" s="527" t="s">
        <v>2704</v>
      </c>
      <c r="H1256" s="545" t="s">
        <v>468</v>
      </c>
      <c r="I1256" s="598" t="s">
        <v>2702</v>
      </c>
      <c r="J1256" s="599" t="s">
        <v>877</v>
      </c>
      <c r="K1256" s="599" t="s">
        <v>887</v>
      </c>
      <c r="L1256" s="598" t="s">
        <v>1413</v>
      </c>
      <c r="M1256" s="545" t="s">
        <v>310</v>
      </c>
      <c r="N1256" s="607">
        <v>44627</v>
      </c>
      <c r="O1256" s="544" t="s">
        <v>408</v>
      </c>
      <c r="P1256" s="268">
        <f t="shared" si="80"/>
        <v>3</v>
      </c>
      <c r="Q1256" s="268">
        <f t="shared" si="81"/>
        <v>2</v>
      </c>
      <c r="R1256" s="643" t="str">
        <f t="shared" si="82"/>
        <v>Gastos_custeados_por_captação</v>
      </c>
      <c r="S1256" s="605" t="s">
        <v>310</v>
      </c>
      <c r="T1256" s="605" t="s">
        <v>310</v>
      </c>
      <c r="U1256" s="623"/>
      <c r="V1256" s="623"/>
      <c r="W1256" s="623"/>
    </row>
    <row r="1257" spans="1:23" ht="36" x14ac:dyDescent="0.2">
      <c r="A1257" s="636">
        <f t="shared" si="79"/>
        <v>1254</v>
      </c>
      <c r="B1257" s="559">
        <v>44627</v>
      </c>
      <c r="C1257" s="563">
        <v>44593</v>
      </c>
      <c r="D1257" s="545" t="s">
        <v>468</v>
      </c>
      <c r="E1257" s="545" t="s">
        <v>468</v>
      </c>
      <c r="F1257" s="597">
        <v>-4500</v>
      </c>
      <c r="G1257" s="527" t="s">
        <v>2705</v>
      </c>
      <c r="H1257" s="545" t="s">
        <v>468</v>
      </c>
      <c r="I1257" s="598" t="s">
        <v>2702</v>
      </c>
      <c r="J1257" s="599" t="s">
        <v>877</v>
      </c>
      <c r="K1257" s="599" t="s">
        <v>887</v>
      </c>
      <c r="L1257" s="598" t="s">
        <v>1413</v>
      </c>
      <c r="M1257" s="545" t="s">
        <v>310</v>
      </c>
      <c r="N1257" s="607">
        <v>44627</v>
      </c>
      <c r="O1257" s="544" t="s">
        <v>408</v>
      </c>
      <c r="P1257" s="268">
        <f t="shared" si="80"/>
        <v>3</v>
      </c>
      <c r="Q1257" s="268">
        <f t="shared" si="81"/>
        <v>2</v>
      </c>
      <c r="R1257" s="643" t="str">
        <f t="shared" si="82"/>
        <v>Gastos_custeados_por_captação</v>
      </c>
      <c r="S1257" s="605" t="s">
        <v>310</v>
      </c>
      <c r="T1257" s="605" t="s">
        <v>310</v>
      </c>
      <c r="U1257" s="623"/>
      <c r="V1257" s="623"/>
      <c r="W1257" s="623"/>
    </row>
    <row r="1258" spans="1:23" ht="36" x14ac:dyDescent="0.2">
      <c r="A1258" s="636">
        <f t="shared" si="79"/>
        <v>1255</v>
      </c>
      <c r="B1258" s="559">
        <v>44627</v>
      </c>
      <c r="C1258" s="563">
        <v>44593</v>
      </c>
      <c r="D1258" s="545" t="s">
        <v>468</v>
      </c>
      <c r="E1258" s="545" t="s">
        <v>468</v>
      </c>
      <c r="F1258" s="597">
        <v>-5000</v>
      </c>
      <c r="G1258" s="527" t="s">
        <v>3293</v>
      </c>
      <c r="H1258" s="545" t="s">
        <v>468</v>
      </c>
      <c r="I1258" s="598" t="s">
        <v>2702</v>
      </c>
      <c r="J1258" s="599" t="s">
        <v>877</v>
      </c>
      <c r="K1258" s="599" t="s">
        <v>887</v>
      </c>
      <c r="L1258" s="598" t="s">
        <v>1413</v>
      </c>
      <c r="M1258" s="545" t="s">
        <v>310</v>
      </c>
      <c r="N1258" s="607">
        <v>44627</v>
      </c>
      <c r="O1258" s="544" t="s">
        <v>408</v>
      </c>
      <c r="P1258" s="268">
        <f t="shared" si="80"/>
        <v>3</v>
      </c>
      <c r="Q1258" s="268">
        <f t="shared" si="81"/>
        <v>2</v>
      </c>
      <c r="R1258" s="643" t="str">
        <f t="shared" si="82"/>
        <v>Gastos_custeados_por_captação</v>
      </c>
      <c r="S1258" s="605" t="s">
        <v>310</v>
      </c>
      <c r="T1258" s="605" t="s">
        <v>310</v>
      </c>
      <c r="U1258" s="623"/>
      <c r="V1258" s="623"/>
      <c r="W1258" s="623"/>
    </row>
    <row r="1259" spans="1:23" ht="36" x14ac:dyDescent="0.2">
      <c r="A1259" s="636">
        <f t="shared" si="79"/>
        <v>1256</v>
      </c>
      <c r="B1259" s="559">
        <v>44627</v>
      </c>
      <c r="C1259" s="563">
        <v>44593</v>
      </c>
      <c r="D1259" s="545" t="s">
        <v>468</v>
      </c>
      <c r="E1259" s="545" t="s">
        <v>468</v>
      </c>
      <c r="F1259" s="597">
        <v>-6000</v>
      </c>
      <c r="G1259" s="527" t="s">
        <v>3294</v>
      </c>
      <c r="H1259" s="545" t="s">
        <v>468</v>
      </c>
      <c r="I1259" s="598" t="s">
        <v>2702</v>
      </c>
      <c r="J1259" s="599" t="s">
        <v>877</v>
      </c>
      <c r="K1259" s="599" t="s">
        <v>887</v>
      </c>
      <c r="L1259" s="598" t="s">
        <v>1413</v>
      </c>
      <c r="M1259" s="545" t="s">
        <v>310</v>
      </c>
      <c r="N1259" s="607">
        <v>44627</v>
      </c>
      <c r="O1259" s="544" t="s">
        <v>408</v>
      </c>
      <c r="P1259" s="268">
        <f t="shared" si="80"/>
        <v>3</v>
      </c>
      <c r="Q1259" s="268">
        <f t="shared" si="81"/>
        <v>2</v>
      </c>
      <c r="R1259" s="643" t="str">
        <f t="shared" si="82"/>
        <v>Gastos_custeados_por_captação</v>
      </c>
      <c r="S1259" s="605" t="s">
        <v>310</v>
      </c>
      <c r="T1259" s="605" t="s">
        <v>310</v>
      </c>
      <c r="U1259" s="623"/>
      <c r="V1259" s="623"/>
      <c r="W1259" s="623"/>
    </row>
    <row r="1260" spans="1:23" ht="36" x14ac:dyDescent="0.2">
      <c r="A1260" s="636">
        <f t="shared" si="79"/>
        <v>1257</v>
      </c>
      <c r="B1260" s="559">
        <v>44627</v>
      </c>
      <c r="C1260" s="563">
        <v>44593</v>
      </c>
      <c r="D1260" s="545" t="s">
        <v>468</v>
      </c>
      <c r="E1260" s="545" t="s">
        <v>468</v>
      </c>
      <c r="F1260" s="597">
        <v>-6000</v>
      </c>
      <c r="G1260" s="527" t="s">
        <v>2706</v>
      </c>
      <c r="H1260" s="545" t="s">
        <v>468</v>
      </c>
      <c r="I1260" s="598" t="s">
        <v>2702</v>
      </c>
      <c r="J1260" s="599" t="s">
        <v>877</v>
      </c>
      <c r="K1260" s="599" t="s">
        <v>887</v>
      </c>
      <c r="L1260" s="598" t="s">
        <v>1413</v>
      </c>
      <c r="M1260" s="545" t="s">
        <v>310</v>
      </c>
      <c r="N1260" s="607">
        <v>44627</v>
      </c>
      <c r="O1260" s="544" t="s">
        <v>408</v>
      </c>
      <c r="P1260" s="268">
        <f t="shared" si="80"/>
        <v>3</v>
      </c>
      <c r="Q1260" s="268">
        <f t="shared" si="81"/>
        <v>2</v>
      </c>
      <c r="R1260" s="643" t="str">
        <f t="shared" si="82"/>
        <v>Gastos_custeados_por_captação</v>
      </c>
      <c r="S1260" s="605" t="s">
        <v>310</v>
      </c>
      <c r="T1260" s="605" t="s">
        <v>310</v>
      </c>
      <c r="U1260" s="623"/>
      <c r="V1260" s="623"/>
      <c r="W1260" s="623"/>
    </row>
    <row r="1261" spans="1:23" ht="36" x14ac:dyDescent="0.2">
      <c r="A1261" s="636">
        <f t="shared" si="79"/>
        <v>1258</v>
      </c>
      <c r="B1261" s="559">
        <v>44627</v>
      </c>
      <c r="C1261" s="563">
        <v>44593</v>
      </c>
      <c r="D1261" s="545" t="s">
        <v>468</v>
      </c>
      <c r="E1261" s="545" t="s">
        <v>468</v>
      </c>
      <c r="F1261" s="597">
        <v>-6000</v>
      </c>
      <c r="G1261" s="527" t="s">
        <v>2707</v>
      </c>
      <c r="H1261" s="545" t="s">
        <v>468</v>
      </c>
      <c r="I1261" s="598" t="s">
        <v>2702</v>
      </c>
      <c r="J1261" s="599" t="s">
        <v>877</v>
      </c>
      <c r="K1261" s="599" t="s">
        <v>887</v>
      </c>
      <c r="L1261" s="598" t="s">
        <v>1413</v>
      </c>
      <c r="M1261" s="545" t="s">
        <v>310</v>
      </c>
      <c r="N1261" s="607">
        <v>44627</v>
      </c>
      <c r="O1261" s="544" t="s">
        <v>408</v>
      </c>
      <c r="P1261" s="268">
        <f t="shared" si="80"/>
        <v>3</v>
      </c>
      <c r="Q1261" s="268">
        <f t="shared" si="81"/>
        <v>2</v>
      </c>
      <c r="R1261" s="643" t="str">
        <f t="shared" si="82"/>
        <v>Gastos_custeados_por_captação</v>
      </c>
      <c r="S1261" s="605" t="s">
        <v>310</v>
      </c>
      <c r="T1261" s="605" t="s">
        <v>310</v>
      </c>
      <c r="U1261" s="623"/>
      <c r="V1261" s="623"/>
      <c r="W1261" s="623"/>
    </row>
    <row r="1262" spans="1:23" ht="36" x14ac:dyDescent="0.2">
      <c r="A1262" s="636">
        <f t="shared" si="79"/>
        <v>1259</v>
      </c>
      <c r="B1262" s="559">
        <v>44627</v>
      </c>
      <c r="C1262" s="563">
        <v>44593</v>
      </c>
      <c r="D1262" s="545" t="s">
        <v>468</v>
      </c>
      <c r="E1262" s="545" t="s">
        <v>468</v>
      </c>
      <c r="F1262" s="597">
        <v>-20000</v>
      </c>
      <c r="G1262" s="527" t="s">
        <v>2701</v>
      </c>
      <c r="H1262" s="545" t="s">
        <v>468</v>
      </c>
      <c r="I1262" s="598" t="s">
        <v>2702</v>
      </c>
      <c r="J1262" s="599" t="s">
        <v>877</v>
      </c>
      <c r="K1262" s="599" t="s">
        <v>887</v>
      </c>
      <c r="L1262" s="598" t="s">
        <v>1413</v>
      </c>
      <c r="M1262" s="545" t="s">
        <v>310</v>
      </c>
      <c r="N1262" s="607">
        <v>44627</v>
      </c>
      <c r="O1262" s="544" t="s">
        <v>408</v>
      </c>
      <c r="P1262" s="268">
        <f t="shared" si="80"/>
        <v>3</v>
      </c>
      <c r="Q1262" s="268">
        <f t="shared" si="81"/>
        <v>2</v>
      </c>
      <c r="R1262" s="643" t="str">
        <f t="shared" si="82"/>
        <v>Gastos_custeados_por_captação</v>
      </c>
      <c r="S1262" s="605" t="s">
        <v>310</v>
      </c>
      <c r="T1262" s="605" t="s">
        <v>310</v>
      </c>
      <c r="U1262" s="623"/>
      <c r="V1262" s="623"/>
      <c r="W1262" s="623"/>
    </row>
    <row r="1263" spans="1:23" ht="24" x14ac:dyDescent="0.2">
      <c r="A1263" s="636">
        <f t="shared" si="79"/>
        <v>1260</v>
      </c>
      <c r="B1263" s="559">
        <v>44627</v>
      </c>
      <c r="C1263" s="563">
        <v>44593</v>
      </c>
      <c r="D1263" s="545" t="s">
        <v>271</v>
      </c>
      <c r="E1263" s="545" t="s">
        <v>9</v>
      </c>
      <c r="F1263" s="556">
        <v>6307.34</v>
      </c>
      <c r="G1263" s="558" t="s">
        <v>743</v>
      </c>
      <c r="H1263" s="545" t="s">
        <v>309</v>
      </c>
      <c r="I1263" s="612" t="s">
        <v>1743</v>
      </c>
      <c r="J1263" s="545" t="s">
        <v>922</v>
      </c>
      <c r="K1263" s="545" t="s">
        <v>887</v>
      </c>
      <c r="L1263" s="545" t="s">
        <v>888</v>
      </c>
      <c r="M1263" s="545" t="s">
        <v>2281</v>
      </c>
      <c r="N1263" s="544">
        <v>44624</v>
      </c>
      <c r="O1263" s="544" t="s">
        <v>400</v>
      </c>
      <c r="P1263" s="268">
        <f t="shared" si="80"/>
        <v>3</v>
      </c>
      <c r="Q1263" s="268">
        <f t="shared" si="81"/>
        <v>2</v>
      </c>
      <c r="R1263" s="643" t="str">
        <f t="shared" si="82"/>
        <v>Gastos_Gerais</v>
      </c>
      <c r="S1263" s="605" t="s">
        <v>1081</v>
      </c>
      <c r="T1263" s="605">
        <v>2780</v>
      </c>
      <c r="U1263" s="623"/>
      <c r="V1263" s="623"/>
      <c r="W1263" s="623"/>
    </row>
    <row r="1264" spans="1:23" ht="36" x14ac:dyDescent="0.2">
      <c r="A1264" s="636">
        <f t="shared" si="79"/>
        <v>1261</v>
      </c>
      <c r="B1264" s="559">
        <v>44627</v>
      </c>
      <c r="C1264" s="563">
        <v>44621</v>
      </c>
      <c r="D1264" s="545" t="s">
        <v>271</v>
      </c>
      <c r="E1264" s="545" t="s">
        <v>450</v>
      </c>
      <c r="F1264" s="556">
        <v>793.8</v>
      </c>
      <c r="G1264" s="573" t="s">
        <v>1768</v>
      </c>
      <c r="H1264" s="545" t="s">
        <v>768</v>
      </c>
      <c r="I1264" s="526" t="s">
        <v>946</v>
      </c>
      <c r="J1264" s="549" t="s">
        <v>947</v>
      </c>
      <c r="K1264" s="549" t="s">
        <v>911</v>
      </c>
      <c r="L1264" s="527" t="s">
        <v>32</v>
      </c>
      <c r="M1264" s="654" t="s">
        <v>1538</v>
      </c>
      <c r="N1264" s="544">
        <v>44624</v>
      </c>
      <c r="O1264" s="544" t="s">
        <v>400</v>
      </c>
      <c r="P1264" s="268">
        <f t="shared" si="80"/>
        <v>3</v>
      </c>
      <c r="Q1264" s="268">
        <f t="shared" si="81"/>
        <v>3</v>
      </c>
      <c r="R1264" s="643" t="str">
        <f t="shared" si="82"/>
        <v>Gastos_Gerais</v>
      </c>
      <c r="S1264" s="605" t="s">
        <v>1079</v>
      </c>
      <c r="T1264" s="605">
        <v>2853</v>
      </c>
      <c r="U1264" s="623"/>
      <c r="V1264" s="623"/>
      <c r="W1264" s="623"/>
    </row>
    <row r="1265" spans="1:23" ht="60" x14ac:dyDescent="0.2">
      <c r="A1265" s="636">
        <f t="shared" si="79"/>
        <v>1262</v>
      </c>
      <c r="B1265" s="559">
        <v>44627</v>
      </c>
      <c r="C1265" s="563">
        <v>44621</v>
      </c>
      <c r="D1265" s="545" t="s">
        <v>271</v>
      </c>
      <c r="E1265" s="545" t="s">
        <v>464</v>
      </c>
      <c r="F1265" s="556">
        <v>1960</v>
      </c>
      <c r="G1265" s="558" t="s">
        <v>1765</v>
      </c>
      <c r="H1265" s="545" t="s">
        <v>768</v>
      </c>
      <c r="I1265" s="612" t="s">
        <v>2290</v>
      </c>
      <c r="J1265" s="545" t="s">
        <v>947</v>
      </c>
      <c r="K1265" s="545" t="s">
        <v>911</v>
      </c>
      <c r="L1265" s="545" t="s">
        <v>888</v>
      </c>
      <c r="M1265" s="545" t="s">
        <v>2037</v>
      </c>
      <c r="N1265" s="544">
        <v>44624</v>
      </c>
      <c r="O1265" s="544" t="s">
        <v>400</v>
      </c>
      <c r="P1265" s="268">
        <f t="shared" si="80"/>
        <v>3</v>
      </c>
      <c r="Q1265" s="268">
        <f t="shared" si="81"/>
        <v>3</v>
      </c>
      <c r="R1265" s="643" t="str">
        <f t="shared" si="82"/>
        <v>Gastos_Gerais</v>
      </c>
      <c r="S1265" s="605" t="s">
        <v>1079</v>
      </c>
      <c r="T1265" s="605">
        <v>2854</v>
      </c>
      <c r="U1265" s="623"/>
      <c r="V1265" s="623"/>
      <c r="W1265" s="623"/>
    </row>
    <row r="1266" spans="1:23" ht="48" x14ac:dyDescent="0.2">
      <c r="A1266" s="636">
        <f t="shared" si="79"/>
        <v>1263</v>
      </c>
      <c r="B1266" s="559">
        <v>44627</v>
      </c>
      <c r="C1266" s="563">
        <v>44593</v>
      </c>
      <c r="D1266" s="545" t="s">
        <v>271</v>
      </c>
      <c r="E1266" s="545" t="s">
        <v>297</v>
      </c>
      <c r="F1266" s="556">
        <v>1036.56</v>
      </c>
      <c r="G1266" s="558" t="s">
        <v>2292</v>
      </c>
      <c r="H1266" s="545" t="s">
        <v>767</v>
      </c>
      <c r="I1266" s="612" t="s">
        <v>953</v>
      </c>
      <c r="J1266" s="545" t="s">
        <v>954</v>
      </c>
      <c r="K1266" s="545" t="s">
        <v>911</v>
      </c>
      <c r="L1266" s="545" t="s">
        <v>888</v>
      </c>
      <c r="M1266" s="545" t="s">
        <v>2037</v>
      </c>
      <c r="N1266" s="544">
        <v>44624</v>
      </c>
      <c r="O1266" s="544" t="s">
        <v>400</v>
      </c>
      <c r="P1266" s="268">
        <f t="shared" si="80"/>
        <v>3</v>
      </c>
      <c r="Q1266" s="268">
        <f t="shared" si="81"/>
        <v>2</v>
      </c>
      <c r="R1266" s="643" t="str">
        <f t="shared" si="82"/>
        <v>Gastos_Gerais</v>
      </c>
      <c r="S1266" s="605" t="s">
        <v>1079</v>
      </c>
      <c r="T1266" s="605">
        <v>2870</v>
      </c>
      <c r="U1266" s="623"/>
      <c r="V1266" s="623"/>
      <c r="W1266" s="623"/>
    </row>
    <row r="1267" spans="1:23" ht="84" x14ac:dyDescent="0.2">
      <c r="A1267" s="636">
        <f t="shared" si="79"/>
        <v>1264</v>
      </c>
      <c r="B1267" s="559">
        <v>44627</v>
      </c>
      <c r="C1267" s="555">
        <v>44621</v>
      </c>
      <c r="D1267" s="545" t="s">
        <v>271</v>
      </c>
      <c r="E1267" s="545" t="s">
        <v>452</v>
      </c>
      <c r="F1267" s="556">
        <v>3750</v>
      </c>
      <c r="G1267" s="558" t="s">
        <v>1845</v>
      </c>
      <c r="H1267" s="545" t="s">
        <v>768</v>
      </c>
      <c r="I1267" s="612" t="s">
        <v>1922</v>
      </c>
      <c r="J1267" s="545" t="s">
        <v>1844</v>
      </c>
      <c r="K1267" s="545" t="s">
        <v>911</v>
      </c>
      <c r="L1267" s="545" t="s">
        <v>32</v>
      </c>
      <c r="M1267" s="545" t="s">
        <v>1617</v>
      </c>
      <c r="N1267" s="544">
        <v>44624</v>
      </c>
      <c r="O1267" s="544" t="s">
        <v>400</v>
      </c>
      <c r="P1267" s="268">
        <f t="shared" si="80"/>
        <v>3</v>
      </c>
      <c r="Q1267" s="268">
        <f t="shared" si="81"/>
        <v>3</v>
      </c>
      <c r="R1267" s="643" t="str">
        <f t="shared" si="82"/>
        <v>Gastos_Gerais</v>
      </c>
      <c r="S1267" s="605" t="s">
        <v>1079</v>
      </c>
      <c r="T1267" s="605">
        <v>2855</v>
      </c>
      <c r="U1267" s="623"/>
      <c r="V1267" s="623"/>
      <c r="W1267" s="623"/>
    </row>
    <row r="1268" spans="1:23" ht="36" x14ac:dyDescent="0.2">
      <c r="A1268" s="636">
        <f t="shared" si="79"/>
        <v>1265</v>
      </c>
      <c r="B1268" s="559">
        <v>44627</v>
      </c>
      <c r="C1268" s="563">
        <v>44593</v>
      </c>
      <c r="D1268" s="545" t="s">
        <v>468</v>
      </c>
      <c r="E1268" s="545" t="s">
        <v>468</v>
      </c>
      <c r="F1268" s="597">
        <v>4312</v>
      </c>
      <c r="G1268" s="558" t="s">
        <v>732</v>
      </c>
      <c r="H1268" s="545" t="s">
        <v>468</v>
      </c>
      <c r="I1268" s="598" t="s">
        <v>931</v>
      </c>
      <c r="J1268" s="599" t="s">
        <v>944</v>
      </c>
      <c r="K1268" s="599" t="s">
        <v>911</v>
      </c>
      <c r="L1268" s="598" t="s">
        <v>888</v>
      </c>
      <c r="M1268" s="602">
        <v>20224</v>
      </c>
      <c r="N1268" s="607">
        <v>44624</v>
      </c>
      <c r="O1268" s="544" t="s">
        <v>408</v>
      </c>
      <c r="P1268" s="268">
        <f t="shared" si="80"/>
        <v>3</v>
      </c>
      <c r="Q1268" s="268">
        <f t="shared" si="81"/>
        <v>2</v>
      </c>
      <c r="R1268" s="643" t="str">
        <f t="shared" si="82"/>
        <v>Gastos_custeados_por_captação</v>
      </c>
      <c r="S1268" s="605" t="s">
        <v>1081</v>
      </c>
      <c r="T1268" s="605">
        <v>2776</v>
      </c>
      <c r="U1268" s="623"/>
      <c r="V1268" s="623"/>
      <c r="W1268" s="623"/>
    </row>
    <row r="1269" spans="1:23" ht="36" x14ac:dyDescent="0.2">
      <c r="A1269" s="636">
        <f t="shared" si="79"/>
        <v>1266</v>
      </c>
      <c r="B1269" s="559">
        <v>44627</v>
      </c>
      <c r="C1269" s="563">
        <v>44593</v>
      </c>
      <c r="D1269" s="545" t="s">
        <v>468</v>
      </c>
      <c r="E1269" s="545" t="s">
        <v>468</v>
      </c>
      <c r="F1269" s="597">
        <v>2694.72</v>
      </c>
      <c r="G1269" s="558" t="s">
        <v>707</v>
      </c>
      <c r="H1269" s="545" t="s">
        <v>468</v>
      </c>
      <c r="I1269" s="598" t="s">
        <v>3244</v>
      </c>
      <c r="J1269" s="599" t="s">
        <v>2670</v>
      </c>
      <c r="K1269" s="599" t="s">
        <v>911</v>
      </c>
      <c r="L1269" s="598" t="s">
        <v>888</v>
      </c>
      <c r="M1269" s="602">
        <v>20226</v>
      </c>
      <c r="N1269" s="607">
        <v>44624</v>
      </c>
      <c r="O1269" s="544" t="s">
        <v>408</v>
      </c>
      <c r="P1269" s="268">
        <f t="shared" si="80"/>
        <v>3</v>
      </c>
      <c r="Q1269" s="268">
        <f t="shared" si="81"/>
        <v>2</v>
      </c>
      <c r="R1269" s="643" t="str">
        <f t="shared" si="82"/>
        <v>Gastos_custeados_por_captação</v>
      </c>
      <c r="S1269" s="605" t="s">
        <v>1081</v>
      </c>
      <c r="T1269" s="605">
        <v>2663</v>
      </c>
      <c r="U1269" s="623"/>
      <c r="V1269" s="623"/>
      <c r="W1269" s="623"/>
    </row>
    <row r="1270" spans="1:23" ht="36" x14ac:dyDescent="0.2">
      <c r="A1270" s="636">
        <f t="shared" si="79"/>
        <v>1267</v>
      </c>
      <c r="B1270" s="559">
        <v>44627</v>
      </c>
      <c r="C1270" s="563">
        <v>44593</v>
      </c>
      <c r="D1270" s="545" t="s">
        <v>468</v>
      </c>
      <c r="E1270" s="545" t="s">
        <v>468</v>
      </c>
      <c r="F1270" s="597">
        <v>2750</v>
      </c>
      <c r="G1270" s="558" t="s">
        <v>3246</v>
      </c>
      <c r="H1270" s="545" t="s">
        <v>468</v>
      </c>
      <c r="I1270" s="598" t="s">
        <v>2666</v>
      </c>
      <c r="J1270" s="599" t="s">
        <v>1215</v>
      </c>
      <c r="K1270" s="599" t="s">
        <v>911</v>
      </c>
      <c r="L1270" s="598" t="s">
        <v>888</v>
      </c>
      <c r="M1270" s="602">
        <v>202210</v>
      </c>
      <c r="N1270" s="607">
        <v>44624</v>
      </c>
      <c r="O1270" s="544" t="s">
        <v>408</v>
      </c>
      <c r="P1270" s="268">
        <f t="shared" si="80"/>
        <v>3</v>
      </c>
      <c r="Q1270" s="268">
        <f t="shared" si="81"/>
        <v>2</v>
      </c>
      <c r="R1270" s="643" t="str">
        <f t="shared" si="82"/>
        <v>Gastos_custeados_por_captação</v>
      </c>
      <c r="S1270" s="605" t="s">
        <v>1081</v>
      </c>
      <c r="T1270" s="605">
        <v>2662</v>
      </c>
      <c r="U1270" s="623"/>
      <c r="V1270" s="623"/>
      <c r="W1270" s="623"/>
    </row>
    <row r="1271" spans="1:23" ht="48" x14ac:dyDescent="0.2">
      <c r="A1271" s="636">
        <f t="shared" si="79"/>
        <v>1268</v>
      </c>
      <c r="B1271" s="559">
        <v>44627</v>
      </c>
      <c r="C1271" s="563">
        <v>44593</v>
      </c>
      <c r="D1271" s="545" t="s">
        <v>468</v>
      </c>
      <c r="E1271" s="545" t="s">
        <v>468</v>
      </c>
      <c r="F1271" s="597">
        <v>2522.5500000000002</v>
      </c>
      <c r="G1271" s="558" t="s">
        <v>715</v>
      </c>
      <c r="H1271" s="545" t="s">
        <v>468</v>
      </c>
      <c r="I1271" s="598" t="s">
        <v>2664</v>
      </c>
      <c r="J1271" s="599" t="s">
        <v>1098</v>
      </c>
      <c r="K1271" s="599" t="s">
        <v>911</v>
      </c>
      <c r="L1271" s="598" t="s">
        <v>920</v>
      </c>
      <c r="M1271" s="602">
        <v>1600</v>
      </c>
      <c r="N1271" s="607">
        <v>44624</v>
      </c>
      <c r="O1271" s="544" t="s">
        <v>408</v>
      </c>
      <c r="P1271" s="268">
        <f t="shared" si="80"/>
        <v>3</v>
      </c>
      <c r="Q1271" s="268">
        <f t="shared" si="81"/>
        <v>2</v>
      </c>
      <c r="R1271" s="643" t="str">
        <f t="shared" si="82"/>
        <v>Gastos_custeados_por_captação</v>
      </c>
      <c r="S1271" s="605" t="s">
        <v>1081</v>
      </c>
      <c r="T1271" s="605">
        <v>2672</v>
      </c>
      <c r="U1271" s="623"/>
      <c r="V1271" s="623"/>
      <c r="W1271" s="623"/>
    </row>
    <row r="1272" spans="1:23" ht="60" x14ac:dyDescent="0.2">
      <c r="A1272" s="636">
        <f t="shared" si="79"/>
        <v>1269</v>
      </c>
      <c r="B1272" s="559">
        <v>44627</v>
      </c>
      <c r="C1272" s="563">
        <v>44593</v>
      </c>
      <c r="D1272" s="545" t="s">
        <v>468</v>
      </c>
      <c r="E1272" s="545" t="s">
        <v>468</v>
      </c>
      <c r="F1272" s="597">
        <v>4400</v>
      </c>
      <c r="G1272" s="558" t="s">
        <v>714</v>
      </c>
      <c r="H1272" s="545" t="s">
        <v>468</v>
      </c>
      <c r="I1272" s="598" t="s">
        <v>3250</v>
      </c>
      <c r="J1272" s="599" t="s">
        <v>1226</v>
      </c>
      <c r="K1272" s="599" t="s">
        <v>911</v>
      </c>
      <c r="L1272" s="598" t="s">
        <v>888</v>
      </c>
      <c r="M1272" s="602">
        <v>20224</v>
      </c>
      <c r="N1272" s="607">
        <v>44624</v>
      </c>
      <c r="O1272" s="544" t="s">
        <v>408</v>
      </c>
      <c r="P1272" s="268">
        <f t="shared" si="80"/>
        <v>3</v>
      </c>
      <c r="Q1272" s="268">
        <f t="shared" si="81"/>
        <v>2</v>
      </c>
      <c r="R1272" s="643" t="str">
        <f t="shared" si="82"/>
        <v>Gastos_custeados_por_captação</v>
      </c>
      <c r="S1272" s="605" t="s">
        <v>1081</v>
      </c>
      <c r="T1272" s="605">
        <v>2641</v>
      </c>
      <c r="U1272" s="623"/>
      <c r="V1272" s="623"/>
      <c r="W1272" s="623"/>
    </row>
    <row r="1273" spans="1:23" ht="36" x14ac:dyDescent="0.2">
      <c r="A1273" s="636">
        <f t="shared" si="79"/>
        <v>1270</v>
      </c>
      <c r="B1273" s="559">
        <v>44627</v>
      </c>
      <c r="C1273" s="563">
        <v>44593</v>
      </c>
      <c r="D1273" s="545" t="s">
        <v>468</v>
      </c>
      <c r="E1273" s="545" t="s">
        <v>468</v>
      </c>
      <c r="F1273" s="597">
        <v>4400</v>
      </c>
      <c r="G1273" s="558" t="s">
        <v>704</v>
      </c>
      <c r="H1273" s="545" t="s">
        <v>468</v>
      </c>
      <c r="I1273" s="598" t="s">
        <v>3251</v>
      </c>
      <c r="J1273" s="599" t="s">
        <v>1217</v>
      </c>
      <c r="K1273" s="599" t="s">
        <v>911</v>
      </c>
      <c r="L1273" s="598" t="s">
        <v>888</v>
      </c>
      <c r="M1273" s="602">
        <v>20224</v>
      </c>
      <c r="N1273" s="607">
        <v>44624</v>
      </c>
      <c r="O1273" s="544" t="s">
        <v>408</v>
      </c>
      <c r="P1273" s="268">
        <f t="shared" si="80"/>
        <v>3</v>
      </c>
      <c r="Q1273" s="268">
        <f t="shared" si="81"/>
        <v>2</v>
      </c>
      <c r="R1273" s="643" t="str">
        <f t="shared" si="82"/>
        <v>Gastos_custeados_por_captação</v>
      </c>
      <c r="S1273" s="605" t="s">
        <v>1081</v>
      </c>
      <c r="T1273" s="605">
        <v>2640</v>
      </c>
      <c r="U1273" s="623"/>
      <c r="V1273" s="623"/>
      <c r="W1273" s="623"/>
    </row>
    <row r="1274" spans="1:23" ht="36" x14ac:dyDescent="0.2">
      <c r="A1274" s="636">
        <f t="shared" si="79"/>
        <v>1271</v>
      </c>
      <c r="B1274" s="559">
        <v>44627</v>
      </c>
      <c r="C1274" s="563">
        <v>44593</v>
      </c>
      <c r="D1274" s="545" t="s">
        <v>468</v>
      </c>
      <c r="E1274" s="545" t="s">
        <v>468</v>
      </c>
      <c r="F1274" s="597">
        <v>3820</v>
      </c>
      <c r="G1274" s="558" t="s">
        <v>708</v>
      </c>
      <c r="H1274" s="545" t="s">
        <v>468</v>
      </c>
      <c r="I1274" s="598" t="s">
        <v>2665</v>
      </c>
      <c r="J1274" s="599" t="s">
        <v>1115</v>
      </c>
      <c r="K1274" s="599" t="s">
        <v>911</v>
      </c>
      <c r="L1274" s="598" t="s">
        <v>888</v>
      </c>
      <c r="M1274" s="602">
        <v>20223</v>
      </c>
      <c r="N1274" s="607">
        <v>44624</v>
      </c>
      <c r="O1274" s="544" t="s">
        <v>408</v>
      </c>
      <c r="P1274" s="268">
        <f t="shared" si="80"/>
        <v>3</v>
      </c>
      <c r="Q1274" s="268">
        <f t="shared" si="81"/>
        <v>2</v>
      </c>
      <c r="R1274" s="643" t="str">
        <f t="shared" si="82"/>
        <v>Gastos_custeados_por_captação</v>
      </c>
      <c r="S1274" s="605" t="s">
        <v>1081</v>
      </c>
      <c r="T1274" s="605">
        <v>2631</v>
      </c>
      <c r="U1274" s="623"/>
      <c r="V1274" s="623"/>
      <c r="W1274" s="623"/>
    </row>
    <row r="1275" spans="1:23" ht="36" x14ac:dyDescent="0.2">
      <c r="A1275" s="636">
        <f t="shared" si="79"/>
        <v>1272</v>
      </c>
      <c r="B1275" s="559">
        <v>44627</v>
      </c>
      <c r="C1275" s="563">
        <v>44593</v>
      </c>
      <c r="D1275" s="545" t="s">
        <v>468</v>
      </c>
      <c r="E1275" s="545" t="s">
        <v>468</v>
      </c>
      <c r="F1275" s="597">
        <v>2750</v>
      </c>
      <c r="G1275" s="558" t="s">
        <v>707</v>
      </c>
      <c r="H1275" s="545" t="s">
        <v>468</v>
      </c>
      <c r="I1275" s="598" t="s">
        <v>1324</v>
      </c>
      <c r="J1275" s="599" t="s">
        <v>1103</v>
      </c>
      <c r="K1275" s="599" t="s">
        <v>911</v>
      </c>
      <c r="L1275" s="598" t="s">
        <v>888</v>
      </c>
      <c r="M1275" s="602">
        <v>20225</v>
      </c>
      <c r="N1275" s="607">
        <v>44624</v>
      </c>
      <c r="O1275" s="544" t="s">
        <v>408</v>
      </c>
      <c r="P1275" s="268">
        <f t="shared" si="80"/>
        <v>3</v>
      </c>
      <c r="Q1275" s="268">
        <f t="shared" si="81"/>
        <v>2</v>
      </c>
      <c r="R1275" s="643" t="str">
        <f t="shared" si="82"/>
        <v>Gastos_custeados_por_captação</v>
      </c>
      <c r="S1275" s="605" t="s">
        <v>1081</v>
      </c>
      <c r="T1275" s="605">
        <v>2661</v>
      </c>
      <c r="U1275" s="623"/>
      <c r="V1275" s="623"/>
      <c r="W1275" s="623"/>
    </row>
    <row r="1276" spans="1:23" ht="36" x14ac:dyDescent="0.2">
      <c r="A1276" s="636">
        <f t="shared" si="79"/>
        <v>1273</v>
      </c>
      <c r="B1276" s="559">
        <v>44627</v>
      </c>
      <c r="C1276" s="563">
        <v>44593</v>
      </c>
      <c r="D1276" s="545" t="s">
        <v>468</v>
      </c>
      <c r="E1276" s="545" t="s">
        <v>468</v>
      </c>
      <c r="F1276" s="597">
        <v>4000</v>
      </c>
      <c r="G1276" s="558" t="s">
        <v>723</v>
      </c>
      <c r="H1276" s="545" t="s">
        <v>468</v>
      </c>
      <c r="I1276" s="598" t="s">
        <v>2723</v>
      </c>
      <c r="J1276" s="599" t="s">
        <v>1230</v>
      </c>
      <c r="K1276" s="599" t="s">
        <v>911</v>
      </c>
      <c r="L1276" s="598" t="s">
        <v>888</v>
      </c>
      <c r="M1276" s="602">
        <v>20223</v>
      </c>
      <c r="N1276" s="607">
        <v>44624</v>
      </c>
      <c r="O1276" s="544" t="s">
        <v>408</v>
      </c>
      <c r="P1276" s="268">
        <f t="shared" si="80"/>
        <v>3</v>
      </c>
      <c r="Q1276" s="268">
        <f t="shared" si="81"/>
        <v>2</v>
      </c>
      <c r="R1276" s="643" t="str">
        <f t="shared" si="82"/>
        <v>Gastos_custeados_por_captação</v>
      </c>
      <c r="S1276" s="605" t="s">
        <v>1081</v>
      </c>
      <c r="T1276" s="605">
        <v>2757</v>
      </c>
      <c r="U1276" s="623"/>
      <c r="V1276" s="623"/>
      <c r="W1276" s="623"/>
    </row>
    <row r="1277" spans="1:23" ht="108" x14ac:dyDescent="0.2">
      <c r="A1277" s="636">
        <f t="shared" ref="A1277:A1340" si="83">IF(B1277="","",ROW()-ROW($A$3))</f>
        <v>1274</v>
      </c>
      <c r="B1277" s="559">
        <v>44627</v>
      </c>
      <c r="C1277" s="563">
        <v>44593</v>
      </c>
      <c r="D1277" s="545" t="s">
        <v>271</v>
      </c>
      <c r="E1277" s="545" t="s">
        <v>90</v>
      </c>
      <c r="F1277" s="556">
        <v>7350</v>
      </c>
      <c r="G1277" s="558" t="s">
        <v>943</v>
      </c>
      <c r="H1277" s="545" t="s">
        <v>309</v>
      </c>
      <c r="I1277" s="612" t="s">
        <v>931</v>
      </c>
      <c r="J1277" s="545" t="s">
        <v>944</v>
      </c>
      <c r="K1277" s="545" t="s">
        <v>911</v>
      </c>
      <c r="L1277" s="545" t="s">
        <v>888</v>
      </c>
      <c r="M1277" s="545" t="s">
        <v>1926</v>
      </c>
      <c r="N1277" s="544">
        <v>44623</v>
      </c>
      <c r="O1277" s="544" t="s">
        <v>400</v>
      </c>
      <c r="P1277" s="268">
        <f t="shared" si="80"/>
        <v>3</v>
      </c>
      <c r="Q1277" s="268">
        <f t="shared" si="81"/>
        <v>2</v>
      </c>
      <c r="R1277" s="643" t="str">
        <f t="shared" si="82"/>
        <v>Gastos_Gerais</v>
      </c>
      <c r="S1277" s="605" t="s">
        <v>1081</v>
      </c>
      <c r="T1277" s="605">
        <v>1134</v>
      </c>
      <c r="U1277" s="623"/>
      <c r="V1277" s="623"/>
      <c r="W1277" s="623"/>
    </row>
    <row r="1278" spans="1:23" ht="36" x14ac:dyDescent="0.2">
      <c r="A1278" s="636">
        <f t="shared" si="83"/>
        <v>1275</v>
      </c>
      <c r="B1278" s="559">
        <v>44627</v>
      </c>
      <c r="C1278" s="563">
        <v>44593</v>
      </c>
      <c r="D1278" s="545" t="s">
        <v>468</v>
      </c>
      <c r="E1278" s="545" t="s">
        <v>468</v>
      </c>
      <c r="F1278" s="597">
        <v>2650</v>
      </c>
      <c r="G1278" s="558" t="s">
        <v>710</v>
      </c>
      <c r="H1278" s="545" t="s">
        <v>468</v>
      </c>
      <c r="I1278" s="598" t="s">
        <v>2739</v>
      </c>
      <c r="J1278" s="599" t="s">
        <v>1223</v>
      </c>
      <c r="K1278" s="599" t="s">
        <v>911</v>
      </c>
      <c r="L1278" s="598" t="s">
        <v>888</v>
      </c>
      <c r="M1278" s="602">
        <v>20228</v>
      </c>
      <c r="N1278" s="607">
        <v>44623</v>
      </c>
      <c r="O1278" s="544" t="s">
        <v>408</v>
      </c>
      <c r="P1278" s="268">
        <f t="shared" si="80"/>
        <v>3</v>
      </c>
      <c r="Q1278" s="268">
        <f t="shared" si="81"/>
        <v>2</v>
      </c>
      <c r="R1278" s="643" t="str">
        <f t="shared" si="82"/>
        <v>Gastos_custeados_por_captação</v>
      </c>
      <c r="S1278" s="605" t="s">
        <v>1081</v>
      </c>
      <c r="T1278" s="605">
        <v>2687</v>
      </c>
      <c r="U1278" s="623"/>
      <c r="V1278" s="623"/>
      <c r="W1278" s="623"/>
    </row>
    <row r="1279" spans="1:23" ht="156" x14ac:dyDescent="0.2">
      <c r="A1279" s="636">
        <f t="shared" si="83"/>
        <v>1276</v>
      </c>
      <c r="B1279" s="559">
        <v>44627</v>
      </c>
      <c r="C1279" s="563">
        <v>44593</v>
      </c>
      <c r="D1279" s="545" t="s">
        <v>271</v>
      </c>
      <c r="E1279" s="545" t="s">
        <v>186</v>
      </c>
      <c r="F1279" s="556">
        <v>556.21</v>
      </c>
      <c r="G1279" s="558" t="s">
        <v>550</v>
      </c>
      <c r="H1279" s="545" t="s">
        <v>309</v>
      </c>
      <c r="I1279" s="612" t="s">
        <v>1733</v>
      </c>
      <c r="J1279" s="545" t="s">
        <v>971</v>
      </c>
      <c r="K1279" s="545" t="s">
        <v>893</v>
      </c>
      <c r="L1279" s="545" t="s">
        <v>888</v>
      </c>
      <c r="M1279" s="545">
        <v>2382</v>
      </c>
      <c r="N1279" s="544">
        <v>44617</v>
      </c>
      <c r="O1279" s="544" t="s">
        <v>400</v>
      </c>
      <c r="P1279" s="268">
        <f t="shared" si="80"/>
        <v>3</v>
      </c>
      <c r="Q1279" s="268">
        <f t="shared" si="81"/>
        <v>2</v>
      </c>
      <c r="R1279" s="643" t="str">
        <f t="shared" si="82"/>
        <v>Gastos_Gerais</v>
      </c>
      <c r="S1279" s="605" t="s">
        <v>1081</v>
      </c>
      <c r="T1279" s="605">
        <v>1873</v>
      </c>
      <c r="U1279" s="623"/>
      <c r="V1279" s="623"/>
      <c r="W1279" s="623"/>
    </row>
    <row r="1280" spans="1:23" ht="156" x14ac:dyDescent="0.2">
      <c r="A1280" s="636">
        <f t="shared" si="83"/>
        <v>1277</v>
      </c>
      <c r="B1280" s="559">
        <v>44627</v>
      </c>
      <c r="C1280" s="563">
        <v>44593</v>
      </c>
      <c r="D1280" s="545" t="s">
        <v>271</v>
      </c>
      <c r="E1280" s="545" t="s">
        <v>186</v>
      </c>
      <c r="F1280" s="556">
        <v>712</v>
      </c>
      <c r="G1280" s="558" t="s">
        <v>550</v>
      </c>
      <c r="H1280" s="545" t="s">
        <v>309</v>
      </c>
      <c r="I1280" s="612" t="s">
        <v>1733</v>
      </c>
      <c r="J1280" s="545" t="s">
        <v>971</v>
      </c>
      <c r="K1280" s="545" t="s">
        <v>893</v>
      </c>
      <c r="L1280" s="545" t="s">
        <v>888</v>
      </c>
      <c r="M1280" s="545">
        <v>2311</v>
      </c>
      <c r="N1280" s="544">
        <v>44617</v>
      </c>
      <c r="O1280" s="544" t="s">
        <v>400</v>
      </c>
      <c r="P1280" s="268">
        <f t="shared" si="80"/>
        <v>3</v>
      </c>
      <c r="Q1280" s="268">
        <f t="shared" si="81"/>
        <v>2</v>
      </c>
      <c r="R1280" s="643" t="str">
        <f t="shared" si="82"/>
        <v>Gastos_Gerais</v>
      </c>
      <c r="S1280" s="605" t="s">
        <v>1081</v>
      </c>
      <c r="T1280" s="605">
        <v>1873</v>
      </c>
      <c r="U1280" s="623"/>
      <c r="V1280" s="623"/>
      <c r="W1280" s="623"/>
    </row>
    <row r="1281" spans="1:23" ht="36" x14ac:dyDescent="0.2">
      <c r="A1281" s="636">
        <f t="shared" si="83"/>
        <v>1278</v>
      </c>
      <c r="B1281" s="559">
        <v>44627</v>
      </c>
      <c r="C1281" s="563">
        <v>44593</v>
      </c>
      <c r="D1281" s="545" t="s">
        <v>271</v>
      </c>
      <c r="E1281" s="545" t="s">
        <v>456</v>
      </c>
      <c r="F1281" s="556">
        <v>14373</v>
      </c>
      <c r="G1281" s="558" t="s">
        <v>1849</v>
      </c>
      <c r="H1281" s="545" t="s">
        <v>769</v>
      </c>
      <c r="I1281" s="612" t="s">
        <v>2295</v>
      </c>
      <c r="J1281" s="545" t="s">
        <v>1848</v>
      </c>
      <c r="K1281" s="545" t="s">
        <v>893</v>
      </c>
      <c r="L1281" s="545" t="s">
        <v>888</v>
      </c>
      <c r="M1281" s="545" t="s">
        <v>2296</v>
      </c>
      <c r="N1281" s="544">
        <v>44615</v>
      </c>
      <c r="O1281" s="544" t="s">
        <v>400</v>
      </c>
      <c r="P1281" s="268">
        <f t="shared" si="80"/>
        <v>3</v>
      </c>
      <c r="Q1281" s="268">
        <f t="shared" si="81"/>
        <v>2</v>
      </c>
      <c r="R1281" s="643" t="str">
        <f t="shared" si="82"/>
        <v>Gastos_Gerais</v>
      </c>
      <c r="S1281" s="605" t="s">
        <v>1081</v>
      </c>
      <c r="T1281" s="605">
        <v>2891</v>
      </c>
      <c r="U1281" s="623"/>
      <c r="V1281" s="623"/>
      <c r="W1281" s="623"/>
    </row>
    <row r="1282" spans="1:23" ht="84" x14ac:dyDescent="0.2">
      <c r="A1282" s="636">
        <f t="shared" si="83"/>
        <v>1279</v>
      </c>
      <c r="B1282" s="559">
        <v>44627</v>
      </c>
      <c r="C1282" s="563">
        <v>44593</v>
      </c>
      <c r="D1282" s="545" t="s">
        <v>271</v>
      </c>
      <c r="E1282" s="545" t="s">
        <v>59</v>
      </c>
      <c r="F1282" s="556">
        <v>7977.25</v>
      </c>
      <c r="G1282" s="558" t="s">
        <v>1738</v>
      </c>
      <c r="H1282" s="545" t="s">
        <v>309</v>
      </c>
      <c r="I1282" s="612" t="s">
        <v>940</v>
      </c>
      <c r="J1282" s="545" t="s">
        <v>941</v>
      </c>
      <c r="K1282" s="566" t="s">
        <v>911</v>
      </c>
      <c r="L1282" s="545" t="s">
        <v>888</v>
      </c>
      <c r="M1282" s="545" t="s">
        <v>2285</v>
      </c>
      <c r="N1282" s="544">
        <v>44608</v>
      </c>
      <c r="O1282" s="544" t="s">
        <v>400</v>
      </c>
      <c r="P1282" s="268">
        <f t="shared" si="80"/>
        <v>3</v>
      </c>
      <c r="Q1282" s="268">
        <f t="shared" si="81"/>
        <v>2</v>
      </c>
      <c r="R1282" s="643" t="str">
        <f t="shared" si="82"/>
        <v>Gastos_Gerais</v>
      </c>
      <c r="S1282" s="605" t="s">
        <v>1081</v>
      </c>
      <c r="T1282" s="621">
        <v>1114</v>
      </c>
      <c r="U1282" s="623"/>
      <c r="V1282" s="623"/>
      <c r="W1282" s="623"/>
    </row>
    <row r="1283" spans="1:23" ht="36" x14ac:dyDescent="0.2">
      <c r="A1283" s="636">
        <f t="shared" si="83"/>
        <v>1280</v>
      </c>
      <c r="B1283" s="559">
        <v>44627</v>
      </c>
      <c r="C1283" s="563">
        <v>44593</v>
      </c>
      <c r="D1283" s="545" t="s">
        <v>468</v>
      </c>
      <c r="E1283" s="545" t="s">
        <v>468</v>
      </c>
      <c r="F1283" s="597">
        <v>1500</v>
      </c>
      <c r="G1283" s="558" t="s">
        <v>3253</v>
      </c>
      <c r="H1283" s="545" t="s">
        <v>468</v>
      </c>
      <c r="I1283" s="598" t="s">
        <v>3254</v>
      </c>
      <c r="J1283" s="599" t="s">
        <v>2674</v>
      </c>
      <c r="K1283" s="599" t="s">
        <v>911</v>
      </c>
      <c r="L1283" s="598" t="s">
        <v>888</v>
      </c>
      <c r="M1283" s="602">
        <v>56556</v>
      </c>
      <c r="N1283" s="607">
        <v>44596</v>
      </c>
      <c r="O1283" s="544" t="s">
        <v>408</v>
      </c>
      <c r="P1283" s="268">
        <f t="shared" si="80"/>
        <v>3</v>
      </c>
      <c r="Q1283" s="268">
        <f t="shared" si="81"/>
        <v>2</v>
      </c>
      <c r="R1283" s="643" t="str">
        <f t="shared" si="82"/>
        <v>Gastos_custeados_por_captação</v>
      </c>
      <c r="S1283" s="605" t="s">
        <v>1081</v>
      </c>
      <c r="T1283" s="605">
        <v>2456</v>
      </c>
      <c r="U1283" s="623"/>
      <c r="V1283" s="623"/>
      <c r="W1283" s="623"/>
    </row>
    <row r="1284" spans="1:23" ht="72" x14ac:dyDescent="0.2">
      <c r="A1284" s="636">
        <f t="shared" si="83"/>
        <v>1281</v>
      </c>
      <c r="B1284" s="559">
        <v>44627</v>
      </c>
      <c r="C1284" s="563">
        <v>44593</v>
      </c>
      <c r="D1284" s="545" t="s">
        <v>468</v>
      </c>
      <c r="E1284" s="545" t="s">
        <v>468</v>
      </c>
      <c r="F1284" s="640">
        <v>5000</v>
      </c>
      <c r="G1284" s="558" t="s">
        <v>2703</v>
      </c>
      <c r="H1284" s="545" t="s">
        <v>468</v>
      </c>
      <c r="I1284" s="598" t="s">
        <v>2702</v>
      </c>
      <c r="J1284" s="599" t="s">
        <v>877</v>
      </c>
      <c r="K1284" s="599" t="s">
        <v>887</v>
      </c>
      <c r="L1284" s="598" t="s">
        <v>1413</v>
      </c>
      <c r="M1284" s="545" t="s">
        <v>310</v>
      </c>
      <c r="N1284" s="607">
        <v>44627</v>
      </c>
      <c r="O1284" s="544" t="s">
        <v>402</v>
      </c>
      <c r="P1284" s="268">
        <f t="shared" si="80"/>
        <v>3</v>
      </c>
      <c r="Q1284" s="268">
        <f t="shared" si="81"/>
        <v>2</v>
      </c>
      <c r="R1284" s="643" t="str">
        <f t="shared" si="82"/>
        <v>Gastos_custeados_por_captação</v>
      </c>
      <c r="S1284" s="605" t="s">
        <v>310</v>
      </c>
      <c r="T1284" s="605" t="s">
        <v>310</v>
      </c>
      <c r="U1284" s="623"/>
      <c r="V1284" s="623"/>
      <c r="W1284" s="623"/>
    </row>
    <row r="1285" spans="1:23" ht="72" x14ac:dyDescent="0.2">
      <c r="A1285" s="636">
        <f t="shared" si="83"/>
        <v>1282</v>
      </c>
      <c r="B1285" s="559">
        <v>44627</v>
      </c>
      <c r="C1285" s="563">
        <v>44593</v>
      </c>
      <c r="D1285" s="545" t="s">
        <v>468</v>
      </c>
      <c r="E1285" s="545" t="s">
        <v>468</v>
      </c>
      <c r="F1285" s="640">
        <v>4350</v>
      </c>
      <c r="G1285" s="558" t="s">
        <v>2703</v>
      </c>
      <c r="H1285" s="545" t="s">
        <v>468</v>
      </c>
      <c r="I1285" s="598" t="s">
        <v>2702</v>
      </c>
      <c r="J1285" s="599" t="s">
        <v>877</v>
      </c>
      <c r="K1285" s="599" t="s">
        <v>887</v>
      </c>
      <c r="L1285" s="598" t="s">
        <v>1413</v>
      </c>
      <c r="M1285" s="545" t="s">
        <v>310</v>
      </c>
      <c r="N1285" s="607">
        <v>44627</v>
      </c>
      <c r="O1285" s="544" t="s">
        <v>402</v>
      </c>
      <c r="P1285" s="268">
        <f t="shared" si="80"/>
        <v>3</v>
      </c>
      <c r="Q1285" s="268">
        <f t="shared" si="81"/>
        <v>2</v>
      </c>
      <c r="R1285" s="643" t="str">
        <f t="shared" si="82"/>
        <v>Gastos_custeados_por_captação</v>
      </c>
      <c r="S1285" s="605" t="s">
        <v>310</v>
      </c>
      <c r="T1285" s="605" t="s">
        <v>310</v>
      </c>
      <c r="U1285" s="623"/>
      <c r="V1285" s="623"/>
      <c r="W1285" s="623"/>
    </row>
    <row r="1286" spans="1:23" ht="72" x14ac:dyDescent="0.2">
      <c r="A1286" s="636">
        <f t="shared" si="83"/>
        <v>1283</v>
      </c>
      <c r="B1286" s="559">
        <v>44627</v>
      </c>
      <c r="C1286" s="563">
        <v>44593</v>
      </c>
      <c r="D1286" s="545" t="s">
        <v>468</v>
      </c>
      <c r="E1286" s="545" t="s">
        <v>468</v>
      </c>
      <c r="F1286" s="640">
        <v>4500</v>
      </c>
      <c r="G1286" s="558" t="s">
        <v>2703</v>
      </c>
      <c r="H1286" s="545" t="s">
        <v>468</v>
      </c>
      <c r="I1286" s="598" t="s">
        <v>2702</v>
      </c>
      <c r="J1286" s="599" t="s">
        <v>877</v>
      </c>
      <c r="K1286" s="599" t="s">
        <v>887</v>
      </c>
      <c r="L1286" s="598" t="s">
        <v>1413</v>
      </c>
      <c r="M1286" s="545" t="s">
        <v>310</v>
      </c>
      <c r="N1286" s="607">
        <v>44627</v>
      </c>
      <c r="O1286" s="544" t="s">
        <v>402</v>
      </c>
      <c r="P1286" s="268">
        <f t="shared" si="80"/>
        <v>3</v>
      </c>
      <c r="Q1286" s="268">
        <f t="shared" si="81"/>
        <v>2</v>
      </c>
      <c r="R1286" s="643" t="str">
        <f t="shared" si="82"/>
        <v>Gastos_custeados_por_captação</v>
      </c>
      <c r="S1286" s="605" t="s">
        <v>310</v>
      </c>
      <c r="T1286" s="605" t="s">
        <v>310</v>
      </c>
      <c r="U1286" s="623"/>
      <c r="V1286" s="623"/>
      <c r="W1286" s="623"/>
    </row>
    <row r="1287" spans="1:23" ht="72" x14ac:dyDescent="0.2">
      <c r="A1287" s="636">
        <f t="shared" si="83"/>
        <v>1284</v>
      </c>
      <c r="B1287" s="683">
        <v>44627</v>
      </c>
      <c r="C1287" s="555">
        <v>44593</v>
      </c>
      <c r="D1287" s="545" t="s">
        <v>468</v>
      </c>
      <c r="E1287" s="545" t="s">
        <v>468</v>
      </c>
      <c r="F1287" s="597">
        <v>20000</v>
      </c>
      <c r="G1287" s="558" t="s">
        <v>2701</v>
      </c>
      <c r="H1287" s="545" t="s">
        <v>468</v>
      </c>
      <c r="I1287" s="599" t="s">
        <v>3340</v>
      </c>
      <c r="J1287" s="606" t="s">
        <v>877</v>
      </c>
      <c r="K1287" s="545" t="s">
        <v>887</v>
      </c>
      <c r="L1287" s="602" t="s">
        <v>1413</v>
      </c>
      <c r="M1287" s="602" t="s">
        <v>310</v>
      </c>
      <c r="N1287" s="607">
        <v>44627</v>
      </c>
      <c r="O1287" s="544" t="s">
        <v>407</v>
      </c>
      <c r="P1287" s="268">
        <f t="shared" si="80"/>
        <v>3</v>
      </c>
      <c r="Q1287" s="268">
        <f t="shared" si="81"/>
        <v>2</v>
      </c>
      <c r="R1287" s="545" t="str">
        <f t="shared" si="82"/>
        <v>Gastos_custeados_por_captação</v>
      </c>
      <c r="S1287" s="605" t="s">
        <v>310</v>
      </c>
      <c r="T1287" s="605" t="s">
        <v>310</v>
      </c>
      <c r="U1287" s="624"/>
      <c r="V1287" s="624"/>
      <c r="W1287" s="624"/>
    </row>
    <row r="1288" spans="1:23" ht="132" x14ac:dyDescent="0.2">
      <c r="A1288" s="636">
        <f t="shared" si="83"/>
        <v>1285</v>
      </c>
      <c r="B1288" s="683">
        <v>44627</v>
      </c>
      <c r="C1288" s="555">
        <v>44470</v>
      </c>
      <c r="D1288" s="545" t="s">
        <v>468</v>
      </c>
      <c r="E1288" s="545" t="s">
        <v>468</v>
      </c>
      <c r="F1288" s="597">
        <v>420</v>
      </c>
      <c r="G1288" s="680" t="s">
        <v>3413</v>
      </c>
      <c r="H1288" s="545" t="s">
        <v>468</v>
      </c>
      <c r="I1288" s="599" t="s">
        <v>3341</v>
      </c>
      <c r="J1288" s="606" t="s">
        <v>3369</v>
      </c>
      <c r="K1288" s="545" t="s">
        <v>911</v>
      </c>
      <c r="L1288" s="545" t="s">
        <v>920</v>
      </c>
      <c r="M1288" s="602">
        <v>1598</v>
      </c>
      <c r="N1288" s="607">
        <v>44623</v>
      </c>
      <c r="O1288" s="544" t="s">
        <v>407</v>
      </c>
      <c r="P1288" s="268">
        <f t="shared" si="80"/>
        <v>3</v>
      </c>
      <c r="Q1288" s="268">
        <f t="shared" si="81"/>
        <v>-2</v>
      </c>
      <c r="R1288" s="545" t="str">
        <f t="shared" si="82"/>
        <v>Gastos_custeados_por_captação</v>
      </c>
      <c r="S1288" s="605" t="s">
        <v>1079</v>
      </c>
      <c r="T1288" s="605">
        <v>2205</v>
      </c>
      <c r="U1288" s="624"/>
      <c r="V1288" s="624"/>
      <c r="W1288" s="624"/>
    </row>
    <row r="1289" spans="1:23" ht="72" x14ac:dyDescent="0.2">
      <c r="A1289" s="636">
        <f t="shared" si="83"/>
        <v>1286</v>
      </c>
      <c r="B1289" s="683">
        <v>44627</v>
      </c>
      <c r="C1289" s="555">
        <v>44470</v>
      </c>
      <c r="D1289" s="545" t="s">
        <v>468</v>
      </c>
      <c r="E1289" s="545" t="s">
        <v>468</v>
      </c>
      <c r="F1289" s="597">
        <v>500</v>
      </c>
      <c r="G1289" s="558" t="s">
        <v>3414</v>
      </c>
      <c r="H1289" s="545" t="s">
        <v>468</v>
      </c>
      <c r="I1289" s="599" t="s">
        <v>3342</v>
      </c>
      <c r="J1289" s="606" t="s">
        <v>1193</v>
      </c>
      <c r="K1289" s="545" t="s">
        <v>911</v>
      </c>
      <c r="L1289" s="545" t="s">
        <v>888</v>
      </c>
      <c r="M1289" s="602">
        <v>213</v>
      </c>
      <c r="N1289" s="607">
        <v>44623</v>
      </c>
      <c r="O1289" s="544" t="s">
        <v>407</v>
      </c>
      <c r="P1289" s="268">
        <f t="shared" si="80"/>
        <v>3</v>
      </c>
      <c r="Q1289" s="268">
        <f t="shared" si="81"/>
        <v>-2</v>
      </c>
      <c r="R1289" s="545" t="str">
        <f t="shared" si="82"/>
        <v>Gastos_custeados_por_captação</v>
      </c>
      <c r="S1289" s="605" t="s">
        <v>1079</v>
      </c>
      <c r="T1289" s="605">
        <v>2300</v>
      </c>
      <c r="U1289" s="624"/>
      <c r="V1289" s="624"/>
      <c r="W1289" s="624"/>
    </row>
    <row r="1290" spans="1:23" ht="72" x14ac:dyDescent="0.2">
      <c r="A1290" s="636">
        <f t="shared" si="83"/>
        <v>1287</v>
      </c>
      <c r="B1290" s="683">
        <v>44627</v>
      </c>
      <c r="C1290" s="555">
        <v>44593</v>
      </c>
      <c r="D1290" s="545" t="s">
        <v>468</v>
      </c>
      <c r="E1290" s="545" t="s">
        <v>468</v>
      </c>
      <c r="F1290" s="597">
        <v>19404</v>
      </c>
      <c r="G1290" s="599" t="s">
        <v>750</v>
      </c>
      <c r="H1290" s="545" t="s">
        <v>468</v>
      </c>
      <c r="I1290" s="599" t="s">
        <v>2361</v>
      </c>
      <c r="J1290" s="606" t="s">
        <v>3370</v>
      </c>
      <c r="K1290" s="545" t="s">
        <v>911</v>
      </c>
      <c r="L1290" s="545" t="s">
        <v>888</v>
      </c>
      <c r="M1290" s="602">
        <v>202</v>
      </c>
      <c r="N1290" s="607">
        <v>44624</v>
      </c>
      <c r="O1290" s="544" t="s">
        <v>407</v>
      </c>
      <c r="P1290" s="268">
        <f t="shared" si="80"/>
        <v>3</v>
      </c>
      <c r="Q1290" s="268">
        <f t="shared" si="81"/>
        <v>2</v>
      </c>
      <c r="R1290" s="545" t="str">
        <f t="shared" si="82"/>
        <v>Gastos_custeados_por_captação</v>
      </c>
      <c r="S1290" s="605" t="s">
        <v>1081</v>
      </c>
      <c r="T1290" s="605">
        <v>2815</v>
      </c>
      <c r="U1290" s="624"/>
      <c r="V1290" s="624"/>
      <c r="W1290" s="624"/>
    </row>
    <row r="1291" spans="1:23" ht="60" x14ac:dyDescent="0.2">
      <c r="A1291" s="636">
        <f t="shared" si="83"/>
        <v>1288</v>
      </c>
      <c r="B1291" s="559">
        <v>44628</v>
      </c>
      <c r="C1291" s="604">
        <v>44621</v>
      </c>
      <c r="D1291" s="545" t="s">
        <v>468</v>
      </c>
      <c r="E1291" s="545" t="s">
        <v>468</v>
      </c>
      <c r="F1291" s="597">
        <v>1786.33</v>
      </c>
      <c r="G1291" s="665" t="s">
        <v>2144</v>
      </c>
      <c r="H1291" s="545" t="s">
        <v>468</v>
      </c>
      <c r="I1291" s="598" t="s">
        <v>3270</v>
      </c>
      <c r="J1291" s="606" t="s">
        <v>3271</v>
      </c>
      <c r="K1291" s="527" t="s">
        <v>893</v>
      </c>
      <c r="L1291" s="655" t="s">
        <v>32</v>
      </c>
      <c r="M1291" s="602">
        <v>13648547</v>
      </c>
      <c r="N1291" s="607">
        <v>44629</v>
      </c>
      <c r="O1291" s="544" t="s">
        <v>405</v>
      </c>
      <c r="P1291" s="268">
        <f t="shared" si="80"/>
        <v>3</v>
      </c>
      <c r="Q1291" s="268">
        <f t="shared" si="81"/>
        <v>3</v>
      </c>
      <c r="R1291" s="643" t="str">
        <f t="shared" si="82"/>
        <v>Gastos_custeados_por_captação</v>
      </c>
      <c r="S1291" s="621" t="s">
        <v>1411</v>
      </c>
      <c r="T1291" s="621">
        <v>3060</v>
      </c>
      <c r="U1291" s="623"/>
      <c r="V1291" s="623"/>
      <c r="W1291" s="623"/>
    </row>
    <row r="1292" spans="1:23" ht="48" x14ac:dyDescent="0.2">
      <c r="A1292" s="636">
        <f t="shared" si="83"/>
        <v>1289</v>
      </c>
      <c r="B1292" s="559">
        <v>44628</v>
      </c>
      <c r="C1292" s="563">
        <v>44593</v>
      </c>
      <c r="D1292" s="545" t="s">
        <v>271</v>
      </c>
      <c r="E1292" s="545" t="s">
        <v>297</v>
      </c>
      <c r="F1292" s="556">
        <v>-14.47</v>
      </c>
      <c r="G1292" s="558" t="s">
        <v>2305</v>
      </c>
      <c r="H1292" s="545" t="s">
        <v>309</v>
      </c>
      <c r="I1292" s="612" t="s">
        <v>876</v>
      </c>
      <c r="J1292" s="545" t="s">
        <v>877</v>
      </c>
      <c r="K1292" s="545" t="s">
        <v>878</v>
      </c>
      <c r="L1292" s="545" t="s">
        <v>879</v>
      </c>
      <c r="M1292" s="545" t="s">
        <v>310</v>
      </c>
      <c r="N1292" s="544">
        <v>44628</v>
      </c>
      <c r="O1292" s="544" t="s">
        <v>400</v>
      </c>
      <c r="P1292" s="268">
        <f t="shared" si="80"/>
        <v>3</v>
      </c>
      <c r="Q1292" s="268">
        <f t="shared" si="81"/>
        <v>2</v>
      </c>
      <c r="R1292" s="643" t="str">
        <f t="shared" si="82"/>
        <v>Gastos_Gerais</v>
      </c>
      <c r="S1292" s="605" t="s">
        <v>310</v>
      </c>
      <c r="T1292" s="605" t="s">
        <v>310</v>
      </c>
      <c r="U1292" s="623"/>
      <c r="V1292" s="623"/>
      <c r="W1292" s="623"/>
    </row>
    <row r="1293" spans="1:23" ht="48" x14ac:dyDescent="0.2">
      <c r="A1293" s="636">
        <f t="shared" si="83"/>
        <v>1290</v>
      </c>
      <c r="B1293" s="559">
        <v>44628</v>
      </c>
      <c r="C1293" s="563">
        <v>44593</v>
      </c>
      <c r="D1293" s="545" t="s">
        <v>271</v>
      </c>
      <c r="E1293" s="545" t="s">
        <v>297</v>
      </c>
      <c r="F1293" s="556">
        <v>-28.94</v>
      </c>
      <c r="G1293" s="558" t="s">
        <v>2306</v>
      </c>
      <c r="H1293" s="545" t="s">
        <v>309</v>
      </c>
      <c r="I1293" s="612" t="s">
        <v>876</v>
      </c>
      <c r="J1293" s="545" t="s">
        <v>877</v>
      </c>
      <c r="K1293" s="545" t="s">
        <v>878</v>
      </c>
      <c r="L1293" s="545" t="s">
        <v>879</v>
      </c>
      <c r="M1293" s="545" t="s">
        <v>310</v>
      </c>
      <c r="N1293" s="544">
        <v>44628</v>
      </c>
      <c r="O1293" s="544" t="s">
        <v>400</v>
      </c>
      <c r="P1293" s="268">
        <f t="shared" si="80"/>
        <v>3</v>
      </c>
      <c r="Q1293" s="268">
        <f t="shared" si="81"/>
        <v>2</v>
      </c>
      <c r="R1293" s="643" t="str">
        <f t="shared" si="82"/>
        <v>Gastos_Gerais</v>
      </c>
      <c r="S1293" s="605" t="s">
        <v>310</v>
      </c>
      <c r="T1293" s="605" t="s">
        <v>310</v>
      </c>
      <c r="U1293" s="623"/>
      <c r="V1293" s="623"/>
      <c r="W1293" s="623"/>
    </row>
    <row r="1294" spans="1:23" ht="48" x14ac:dyDescent="0.2">
      <c r="A1294" s="636">
        <f t="shared" si="83"/>
        <v>1291</v>
      </c>
      <c r="B1294" s="559">
        <v>44628</v>
      </c>
      <c r="C1294" s="563">
        <v>44593</v>
      </c>
      <c r="D1294" s="545" t="s">
        <v>271</v>
      </c>
      <c r="E1294" s="545" t="s">
        <v>297</v>
      </c>
      <c r="F1294" s="556">
        <v>-289.39999999999998</v>
      </c>
      <c r="G1294" s="558" t="s">
        <v>2307</v>
      </c>
      <c r="H1294" s="545" t="s">
        <v>309</v>
      </c>
      <c r="I1294" s="612" t="s">
        <v>876</v>
      </c>
      <c r="J1294" s="545" t="s">
        <v>877</v>
      </c>
      <c r="K1294" s="545" t="s">
        <v>878</v>
      </c>
      <c r="L1294" s="545" t="s">
        <v>879</v>
      </c>
      <c r="M1294" s="545" t="s">
        <v>310</v>
      </c>
      <c r="N1294" s="544">
        <v>44628</v>
      </c>
      <c r="O1294" s="544" t="s">
        <v>400</v>
      </c>
      <c r="P1294" s="268">
        <f t="shared" si="80"/>
        <v>3</v>
      </c>
      <c r="Q1294" s="268">
        <f t="shared" si="81"/>
        <v>2</v>
      </c>
      <c r="R1294" s="643" t="str">
        <f t="shared" si="82"/>
        <v>Gastos_Gerais</v>
      </c>
      <c r="S1294" s="605" t="s">
        <v>310</v>
      </c>
      <c r="T1294" s="605" t="s">
        <v>310</v>
      </c>
      <c r="U1294" s="623"/>
      <c r="V1294" s="623"/>
      <c r="W1294" s="623"/>
    </row>
    <row r="1295" spans="1:23" ht="24" x14ac:dyDescent="0.2">
      <c r="A1295" s="636">
        <f t="shared" si="83"/>
        <v>1292</v>
      </c>
      <c r="B1295" s="559">
        <v>44628</v>
      </c>
      <c r="C1295" s="563">
        <v>44562</v>
      </c>
      <c r="D1295" s="545" t="s">
        <v>271</v>
      </c>
      <c r="E1295" s="545" t="s">
        <v>1923</v>
      </c>
      <c r="F1295" s="556">
        <v>100.5</v>
      </c>
      <c r="G1295" s="558" t="s">
        <v>1925</v>
      </c>
      <c r="H1295" s="545" t="s">
        <v>762</v>
      </c>
      <c r="I1295" s="612" t="s">
        <v>781</v>
      </c>
      <c r="J1295" s="545" t="s">
        <v>310</v>
      </c>
      <c r="K1295" s="545" t="s">
        <v>1320</v>
      </c>
      <c r="L1295" s="545" t="s">
        <v>1387</v>
      </c>
      <c r="M1295" s="657">
        <v>222047535710</v>
      </c>
      <c r="N1295" s="544">
        <v>44628</v>
      </c>
      <c r="O1295" s="544" t="s">
        <v>400</v>
      </c>
      <c r="P1295" s="268">
        <f t="shared" si="80"/>
        <v>3</v>
      </c>
      <c r="Q1295" s="268">
        <f t="shared" si="81"/>
        <v>1</v>
      </c>
      <c r="R1295" s="643" t="str">
        <f t="shared" si="82"/>
        <v>Gastos_Gerais</v>
      </c>
      <c r="S1295" s="605" t="s">
        <v>310</v>
      </c>
      <c r="T1295" s="605" t="s">
        <v>310</v>
      </c>
      <c r="U1295" s="623"/>
      <c r="V1295" s="623"/>
      <c r="W1295" s="623"/>
    </row>
    <row r="1296" spans="1:23" ht="24" x14ac:dyDescent="0.2">
      <c r="A1296" s="636">
        <f t="shared" si="83"/>
        <v>1293</v>
      </c>
      <c r="B1296" s="559">
        <v>44628</v>
      </c>
      <c r="C1296" s="555">
        <v>44562</v>
      </c>
      <c r="D1296" s="545" t="s">
        <v>271</v>
      </c>
      <c r="E1296" s="545" t="s">
        <v>90</v>
      </c>
      <c r="F1296" s="556">
        <v>150</v>
      </c>
      <c r="G1296" s="558" t="s">
        <v>2308</v>
      </c>
      <c r="H1296" s="545" t="s">
        <v>309</v>
      </c>
      <c r="I1296" s="612" t="s">
        <v>781</v>
      </c>
      <c r="J1296" s="545" t="s">
        <v>310</v>
      </c>
      <c r="K1296" s="545" t="s">
        <v>1320</v>
      </c>
      <c r="L1296" s="545" t="s">
        <v>1387</v>
      </c>
      <c r="M1296" s="657">
        <v>222047536601</v>
      </c>
      <c r="N1296" s="544">
        <v>44628</v>
      </c>
      <c r="O1296" s="544" t="s">
        <v>400</v>
      </c>
      <c r="P1296" s="268">
        <f t="shared" si="80"/>
        <v>3</v>
      </c>
      <c r="Q1296" s="268">
        <f t="shared" si="81"/>
        <v>1</v>
      </c>
      <c r="R1296" s="643" t="str">
        <f t="shared" si="82"/>
        <v>Gastos_Gerais</v>
      </c>
      <c r="S1296" s="605" t="s">
        <v>310</v>
      </c>
      <c r="T1296" s="605" t="s">
        <v>310</v>
      </c>
      <c r="U1296" s="623"/>
      <c r="V1296" s="623"/>
      <c r="W1296" s="623"/>
    </row>
    <row r="1297" spans="1:23" ht="24" x14ac:dyDescent="0.2">
      <c r="A1297" s="636">
        <f t="shared" si="83"/>
        <v>1294</v>
      </c>
      <c r="B1297" s="559">
        <v>44628</v>
      </c>
      <c r="C1297" s="563">
        <v>44562</v>
      </c>
      <c r="D1297" s="545" t="s">
        <v>271</v>
      </c>
      <c r="E1297" s="545" t="s">
        <v>456</v>
      </c>
      <c r="F1297" s="556">
        <v>56.92</v>
      </c>
      <c r="G1297" s="558" t="s">
        <v>1945</v>
      </c>
      <c r="H1297" s="545" t="s">
        <v>770</v>
      </c>
      <c r="I1297" s="612" t="s">
        <v>781</v>
      </c>
      <c r="J1297" s="545" t="s">
        <v>310</v>
      </c>
      <c r="K1297" s="545" t="s">
        <v>1320</v>
      </c>
      <c r="L1297" s="545" t="s">
        <v>1387</v>
      </c>
      <c r="M1297" s="657" t="s">
        <v>2309</v>
      </c>
      <c r="N1297" s="544">
        <v>44628</v>
      </c>
      <c r="O1297" s="544" t="s">
        <v>400</v>
      </c>
      <c r="P1297" s="268">
        <f t="shared" si="80"/>
        <v>3</v>
      </c>
      <c r="Q1297" s="268">
        <f t="shared" si="81"/>
        <v>1</v>
      </c>
      <c r="R1297" s="643" t="str">
        <f t="shared" si="82"/>
        <v>Gastos_Gerais</v>
      </c>
      <c r="S1297" s="605" t="s">
        <v>310</v>
      </c>
      <c r="T1297" s="605" t="s">
        <v>310</v>
      </c>
      <c r="U1297" s="623"/>
      <c r="V1297" s="623"/>
      <c r="W1297" s="623"/>
    </row>
    <row r="1298" spans="1:23" ht="36" x14ac:dyDescent="0.2">
      <c r="A1298" s="636">
        <f t="shared" si="83"/>
        <v>1295</v>
      </c>
      <c r="B1298" s="559">
        <v>44628</v>
      </c>
      <c r="C1298" s="563">
        <v>44621</v>
      </c>
      <c r="D1298" s="545" t="s">
        <v>271</v>
      </c>
      <c r="E1298" s="545" t="s">
        <v>464</v>
      </c>
      <c r="F1298" s="556">
        <v>40</v>
      </c>
      <c r="G1298" s="558" t="s">
        <v>2291</v>
      </c>
      <c r="H1298" s="545" t="s">
        <v>768</v>
      </c>
      <c r="I1298" s="612" t="s">
        <v>781</v>
      </c>
      <c r="J1298" s="545" t="s">
        <v>310</v>
      </c>
      <c r="K1298" s="545" t="s">
        <v>1320</v>
      </c>
      <c r="L1298" s="545" t="s">
        <v>1387</v>
      </c>
      <c r="M1298" s="657">
        <v>222047537500</v>
      </c>
      <c r="N1298" s="544">
        <v>44628</v>
      </c>
      <c r="O1298" s="544" t="s">
        <v>400</v>
      </c>
      <c r="P1298" s="268">
        <f t="shared" si="80"/>
        <v>3</v>
      </c>
      <c r="Q1298" s="268">
        <f t="shared" si="81"/>
        <v>3</v>
      </c>
      <c r="R1298" s="643" t="str">
        <f t="shared" si="82"/>
        <v>Gastos_Gerais</v>
      </c>
      <c r="S1298" s="605" t="s">
        <v>310</v>
      </c>
      <c r="T1298" s="605" t="s">
        <v>310</v>
      </c>
      <c r="U1298" s="623"/>
      <c r="V1298" s="623"/>
      <c r="W1298" s="623"/>
    </row>
    <row r="1299" spans="1:23" ht="36" x14ac:dyDescent="0.2">
      <c r="A1299" s="636">
        <f t="shared" si="83"/>
        <v>1296</v>
      </c>
      <c r="B1299" s="559">
        <v>44628</v>
      </c>
      <c r="C1299" s="555">
        <v>44593</v>
      </c>
      <c r="D1299" s="545" t="s">
        <v>271</v>
      </c>
      <c r="E1299" s="545" t="s">
        <v>450</v>
      </c>
      <c r="F1299" s="556">
        <v>16.2</v>
      </c>
      <c r="G1299" s="558" t="s">
        <v>1927</v>
      </c>
      <c r="H1299" s="545" t="s">
        <v>768</v>
      </c>
      <c r="I1299" s="612" t="s">
        <v>781</v>
      </c>
      <c r="J1299" s="545" t="s">
        <v>310</v>
      </c>
      <c r="K1299" s="545" t="s">
        <v>1320</v>
      </c>
      <c r="L1299" s="545" t="s">
        <v>1387</v>
      </c>
      <c r="M1299" s="657" t="s">
        <v>2321</v>
      </c>
      <c r="N1299" s="544">
        <v>44628</v>
      </c>
      <c r="O1299" s="544" t="s">
        <v>400</v>
      </c>
      <c r="P1299" s="268">
        <f t="shared" si="80"/>
        <v>3</v>
      </c>
      <c r="Q1299" s="268">
        <f t="shared" si="81"/>
        <v>2</v>
      </c>
      <c r="R1299" s="643" t="str">
        <f t="shared" si="82"/>
        <v>Gastos_Gerais</v>
      </c>
      <c r="S1299" s="605" t="s">
        <v>310</v>
      </c>
      <c r="T1299" s="605" t="s">
        <v>310</v>
      </c>
      <c r="U1299" s="623"/>
      <c r="V1299" s="623"/>
      <c r="W1299" s="623"/>
    </row>
    <row r="1300" spans="1:23" ht="24" x14ac:dyDescent="0.2">
      <c r="A1300" s="636">
        <f t="shared" si="83"/>
        <v>1297</v>
      </c>
      <c r="B1300" s="559">
        <v>44628</v>
      </c>
      <c r="C1300" s="555">
        <v>44562</v>
      </c>
      <c r="D1300" s="545" t="s">
        <v>271</v>
      </c>
      <c r="E1300" s="545" t="s">
        <v>456</v>
      </c>
      <c r="F1300" s="556">
        <v>73.12</v>
      </c>
      <c r="G1300" s="558" t="s">
        <v>2040</v>
      </c>
      <c r="H1300" s="545" t="s">
        <v>770</v>
      </c>
      <c r="I1300" s="612" t="s">
        <v>781</v>
      </c>
      <c r="J1300" s="545" t="s">
        <v>310</v>
      </c>
      <c r="K1300" s="545" t="s">
        <v>1320</v>
      </c>
      <c r="L1300" s="545" t="s">
        <v>1387</v>
      </c>
      <c r="M1300" s="657">
        <v>222047538574</v>
      </c>
      <c r="N1300" s="544">
        <v>44628</v>
      </c>
      <c r="O1300" s="544" t="s">
        <v>400</v>
      </c>
      <c r="P1300" s="268">
        <f t="shared" si="80"/>
        <v>3</v>
      </c>
      <c r="Q1300" s="268">
        <f t="shared" si="81"/>
        <v>1</v>
      </c>
      <c r="R1300" s="643" t="str">
        <f t="shared" si="82"/>
        <v>Gastos_Gerais</v>
      </c>
      <c r="S1300" s="605" t="s">
        <v>310</v>
      </c>
      <c r="T1300" s="605" t="s">
        <v>310</v>
      </c>
      <c r="U1300" s="623"/>
      <c r="V1300" s="623"/>
      <c r="W1300" s="623"/>
    </row>
    <row r="1301" spans="1:23" ht="24" x14ac:dyDescent="0.2">
      <c r="A1301" s="636">
        <f t="shared" si="83"/>
        <v>1298</v>
      </c>
      <c r="B1301" s="559">
        <v>44628</v>
      </c>
      <c r="C1301" s="555">
        <v>44562</v>
      </c>
      <c r="D1301" s="545" t="s">
        <v>271</v>
      </c>
      <c r="E1301" s="545" t="s">
        <v>460</v>
      </c>
      <c r="F1301" s="556">
        <v>243.54</v>
      </c>
      <c r="G1301" s="558" t="s">
        <v>1855</v>
      </c>
      <c r="H1301" s="545" t="s">
        <v>764</v>
      </c>
      <c r="I1301" s="612" t="s">
        <v>781</v>
      </c>
      <c r="J1301" s="545" t="s">
        <v>310</v>
      </c>
      <c r="K1301" s="545" t="s">
        <v>1320</v>
      </c>
      <c r="L1301" s="545" t="s">
        <v>1387</v>
      </c>
      <c r="M1301" s="657" t="s">
        <v>2322</v>
      </c>
      <c r="N1301" s="544">
        <v>44628</v>
      </c>
      <c r="O1301" s="544" t="s">
        <v>400</v>
      </c>
      <c r="P1301" s="268">
        <f t="shared" si="80"/>
        <v>3</v>
      </c>
      <c r="Q1301" s="268">
        <f t="shared" si="81"/>
        <v>1</v>
      </c>
      <c r="R1301" s="643" t="str">
        <f t="shared" si="82"/>
        <v>Gastos_Gerais</v>
      </c>
      <c r="S1301" s="605" t="s">
        <v>310</v>
      </c>
      <c r="T1301" s="605" t="s">
        <v>310</v>
      </c>
      <c r="U1301" s="623"/>
      <c r="V1301" s="623"/>
      <c r="W1301" s="623"/>
    </row>
    <row r="1302" spans="1:23" ht="24" x14ac:dyDescent="0.2">
      <c r="A1302" s="636">
        <f t="shared" si="83"/>
        <v>1299</v>
      </c>
      <c r="B1302" s="559">
        <v>44628</v>
      </c>
      <c r="C1302" s="555">
        <v>44501</v>
      </c>
      <c r="D1302" s="545" t="s">
        <v>271</v>
      </c>
      <c r="E1302" s="545" t="s">
        <v>454</v>
      </c>
      <c r="F1302" s="556">
        <v>35</v>
      </c>
      <c r="G1302" s="558" t="s">
        <v>1840</v>
      </c>
      <c r="H1302" s="545" t="s">
        <v>766</v>
      </c>
      <c r="I1302" s="612" t="s">
        <v>781</v>
      </c>
      <c r="J1302" s="545" t="s">
        <v>310</v>
      </c>
      <c r="K1302" s="545" t="s">
        <v>1320</v>
      </c>
      <c r="L1302" s="545" t="s">
        <v>1387</v>
      </c>
      <c r="M1302" s="657" t="s">
        <v>2323</v>
      </c>
      <c r="N1302" s="544">
        <v>44628</v>
      </c>
      <c r="O1302" s="544" t="s">
        <v>400</v>
      </c>
      <c r="P1302" s="268">
        <f t="shared" ref="P1302:P1365" si="84">IF(B1302=0,0,IF(YEAR(B1302)=$Q$1,MONTH(B1302)-$P$1+1,(YEAR(B1302)-$Q$1)*12-$P$1+1+MONTH(B1302)))</f>
        <v>3</v>
      </c>
      <c r="Q1302" s="268">
        <f t="shared" ref="Q1302:Q1365" si="85">IF(C1302=0,0,IF(YEAR(C1302)=$Q$1,MONTH(C1302)-$P$1+1,(YEAR(C1302)-$Q$1)*12-$P$1+1+MONTH(C1302)))</f>
        <v>-1</v>
      </c>
      <c r="R1302" s="643" t="str">
        <f t="shared" ref="R1302:R1365" si="86">SUBSTITUTE(D1302," ","_")</f>
        <v>Gastos_Gerais</v>
      </c>
      <c r="S1302" s="605" t="s">
        <v>310</v>
      </c>
      <c r="T1302" s="605" t="s">
        <v>310</v>
      </c>
      <c r="U1302" s="623"/>
      <c r="V1302" s="623"/>
      <c r="W1302" s="623"/>
    </row>
    <row r="1303" spans="1:23" ht="24" x14ac:dyDescent="0.2">
      <c r="A1303" s="636">
        <f t="shared" si="83"/>
        <v>1300</v>
      </c>
      <c r="B1303" s="559">
        <v>44628</v>
      </c>
      <c r="C1303" s="555">
        <v>44501</v>
      </c>
      <c r="D1303" s="545" t="s">
        <v>271</v>
      </c>
      <c r="E1303" s="545" t="s">
        <v>460</v>
      </c>
      <c r="F1303" s="556">
        <v>178.2</v>
      </c>
      <c r="G1303" s="558" t="s">
        <v>1854</v>
      </c>
      <c r="H1303" s="545" t="s">
        <v>764</v>
      </c>
      <c r="I1303" s="612" t="s">
        <v>781</v>
      </c>
      <c r="J1303" s="545" t="s">
        <v>310</v>
      </c>
      <c r="K1303" s="545" t="s">
        <v>1320</v>
      </c>
      <c r="L1303" s="545" t="s">
        <v>1387</v>
      </c>
      <c r="M1303" s="657">
        <v>222047541362</v>
      </c>
      <c r="N1303" s="544">
        <v>44628</v>
      </c>
      <c r="O1303" s="544" t="s">
        <v>400</v>
      </c>
      <c r="P1303" s="268">
        <f t="shared" si="84"/>
        <v>3</v>
      </c>
      <c r="Q1303" s="268">
        <f t="shared" si="85"/>
        <v>-1</v>
      </c>
      <c r="R1303" s="643" t="str">
        <f t="shared" si="86"/>
        <v>Gastos_Gerais</v>
      </c>
      <c r="S1303" s="605" t="s">
        <v>310</v>
      </c>
      <c r="T1303" s="605" t="s">
        <v>310</v>
      </c>
      <c r="U1303" s="623"/>
      <c r="V1303" s="623"/>
      <c r="W1303" s="623"/>
    </row>
    <row r="1304" spans="1:23" ht="24" x14ac:dyDescent="0.2">
      <c r="A1304" s="636">
        <f t="shared" si="83"/>
        <v>1301</v>
      </c>
      <c r="B1304" s="559">
        <v>44628</v>
      </c>
      <c r="C1304" s="555">
        <v>44593</v>
      </c>
      <c r="D1304" s="545" t="s">
        <v>271</v>
      </c>
      <c r="E1304" s="545" t="s">
        <v>460</v>
      </c>
      <c r="F1304" s="556">
        <v>16.239999999999998</v>
      </c>
      <c r="G1304" s="558" t="s">
        <v>1947</v>
      </c>
      <c r="H1304" s="545" t="s">
        <v>764</v>
      </c>
      <c r="I1304" s="612" t="s">
        <v>781</v>
      </c>
      <c r="J1304" s="545" t="s">
        <v>310</v>
      </c>
      <c r="K1304" s="545" t="s">
        <v>1320</v>
      </c>
      <c r="L1304" s="545" t="s">
        <v>1387</v>
      </c>
      <c r="M1304" s="657" t="s">
        <v>2324</v>
      </c>
      <c r="N1304" s="544">
        <v>44628</v>
      </c>
      <c r="O1304" s="544" t="s">
        <v>400</v>
      </c>
      <c r="P1304" s="268">
        <f t="shared" si="84"/>
        <v>3</v>
      </c>
      <c r="Q1304" s="268">
        <f t="shared" si="85"/>
        <v>2</v>
      </c>
      <c r="R1304" s="643" t="str">
        <f t="shared" si="86"/>
        <v>Gastos_Gerais</v>
      </c>
      <c r="S1304" s="605" t="s">
        <v>310</v>
      </c>
      <c r="T1304" s="605" t="s">
        <v>310</v>
      </c>
      <c r="U1304" s="623"/>
      <c r="V1304" s="623"/>
      <c r="W1304" s="623"/>
    </row>
    <row r="1305" spans="1:23" ht="24" x14ac:dyDescent="0.2">
      <c r="A1305" s="636">
        <f t="shared" si="83"/>
        <v>1302</v>
      </c>
      <c r="B1305" s="559">
        <v>44628</v>
      </c>
      <c r="C1305" s="555">
        <v>44562</v>
      </c>
      <c r="D1305" s="545" t="s">
        <v>271</v>
      </c>
      <c r="E1305" s="545" t="s">
        <v>9</v>
      </c>
      <c r="F1305" s="556">
        <v>280.27999999999997</v>
      </c>
      <c r="G1305" s="558" t="s">
        <v>1746</v>
      </c>
      <c r="H1305" s="545" t="s">
        <v>309</v>
      </c>
      <c r="I1305" s="612" t="s">
        <v>781</v>
      </c>
      <c r="J1305" s="545" t="s">
        <v>310</v>
      </c>
      <c r="K1305" s="545" t="s">
        <v>1320</v>
      </c>
      <c r="L1305" s="545" t="s">
        <v>1387</v>
      </c>
      <c r="M1305" s="657">
        <v>222047542768</v>
      </c>
      <c r="N1305" s="544">
        <v>44628</v>
      </c>
      <c r="O1305" s="544" t="s">
        <v>400</v>
      </c>
      <c r="P1305" s="268">
        <f t="shared" si="84"/>
        <v>3</v>
      </c>
      <c r="Q1305" s="268">
        <f t="shared" si="85"/>
        <v>1</v>
      </c>
      <c r="R1305" s="643" t="str">
        <f t="shared" si="86"/>
        <v>Gastos_Gerais</v>
      </c>
      <c r="S1305" s="605" t="s">
        <v>310</v>
      </c>
      <c r="T1305" s="605" t="s">
        <v>310</v>
      </c>
      <c r="U1305" s="623"/>
      <c r="V1305" s="623"/>
      <c r="W1305" s="623"/>
    </row>
    <row r="1306" spans="1:23" ht="36" x14ac:dyDescent="0.2">
      <c r="A1306" s="636">
        <f t="shared" si="83"/>
        <v>1303</v>
      </c>
      <c r="B1306" s="559">
        <v>44628</v>
      </c>
      <c r="C1306" s="555">
        <v>44562</v>
      </c>
      <c r="D1306" s="545" t="s">
        <v>271</v>
      </c>
      <c r="E1306" s="545" t="s">
        <v>186</v>
      </c>
      <c r="F1306" s="556">
        <v>116.58</v>
      </c>
      <c r="G1306" s="558" t="s">
        <v>2099</v>
      </c>
      <c r="H1306" s="545" t="s">
        <v>765</v>
      </c>
      <c r="I1306" s="612" t="s">
        <v>781</v>
      </c>
      <c r="J1306" s="545" t="s">
        <v>310</v>
      </c>
      <c r="K1306" s="545" t="s">
        <v>1320</v>
      </c>
      <c r="L1306" s="545" t="s">
        <v>1387</v>
      </c>
      <c r="M1306" s="657">
        <v>222047543306</v>
      </c>
      <c r="N1306" s="544">
        <v>44628</v>
      </c>
      <c r="O1306" s="544" t="s">
        <v>400</v>
      </c>
      <c r="P1306" s="268">
        <f t="shared" si="84"/>
        <v>3</v>
      </c>
      <c r="Q1306" s="268">
        <f t="shared" si="85"/>
        <v>1</v>
      </c>
      <c r="R1306" s="643" t="str">
        <f t="shared" si="86"/>
        <v>Gastos_Gerais</v>
      </c>
      <c r="S1306" s="605" t="s">
        <v>310</v>
      </c>
      <c r="T1306" s="605" t="s">
        <v>310</v>
      </c>
      <c r="U1306" s="623"/>
      <c r="V1306" s="623"/>
      <c r="W1306" s="623"/>
    </row>
    <row r="1307" spans="1:23" ht="24" x14ac:dyDescent="0.2">
      <c r="A1307" s="636">
        <f t="shared" si="83"/>
        <v>1304</v>
      </c>
      <c r="B1307" s="559">
        <v>44628</v>
      </c>
      <c r="C1307" s="555">
        <v>44562</v>
      </c>
      <c r="D1307" s="545" t="s">
        <v>271</v>
      </c>
      <c r="E1307" s="545" t="s">
        <v>88</v>
      </c>
      <c r="F1307" s="556">
        <v>2.69</v>
      </c>
      <c r="G1307" s="558" t="s">
        <v>2325</v>
      </c>
      <c r="H1307" s="545" t="s">
        <v>770</v>
      </c>
      <c r="I1307" s="612" t="s">
        <v>781</v>
      </c>
      <c r="J1307" s="545" t="s">
        <v>310</v>
      </c>
      <c r="K1307" s="545" t="s">
        <v>1320</v>
      </c>
      <c r="L1307" s="545" t="s">
        <v>1387</v>
      </c>
      <c r="M1307" s="657" t="s">
        <v>2326</v>
      </c>
      <c r="N1307" s="544">
        <v>44628</v>
      </c>
      <c r="O1307" s="544" t="s">
        <v>400</v>
      </c>
      <c r="P1307" s="268">
        <f t="shared" si="84"/>
        <v>3</v>
      </c>
      <c r="Q1307" s="268">
        <f t="shared" si="85"/>
        <v>1</v>
      </c>
      <c r="R1307" s="643" t="str">
        <f t="shared" si="86"/>
        <v>Gastos_Gerais</v>
      </c>
      <c r="S1307" s="605" t="s">
        <v>310</v>
      </c>
      <c r="T1307" s="605" t="s">
        <v>310</v>
      </c>
      <c r="U1307" s="623"/>
      <c r="V1307" s="623"/>
      <c r="W1307" s="623"/>
    </row>
    <row r="1308" spans="1:23" ht="24" x14ac:dyDescent="0.2">
      <c r="A1308" s="636">
        <f t="shared" si="83"/>
        <v>1305</v>
      </c>
      <c r="B1308" s="559">
        <v>44628</v>
      </c>
      <c r="C1308" s="555">
        <v>44531</v>
      </c>
      <c r="D1308" s="545" t="s">
        <v>271</v>
      </c>
      <c r="E1308" s="545" t="s">
        <v>465</v>
      </c>
      <c r="F1308" s="556">
        <v>41.4</v>
      </c>
      <c r="G1308" s="558" t="s">
        <v>1950</v>
      </c>
      <c r="H1308" s="545" t="s">
        <v>766</v>
      </c>
      <c r="I1308" s="612" t="s">
        <v>781</v>
      </c>
      <c r="J1308" s="545" t="s">
        <v>310</v>
      </c>
      <c r="K1308" s="545" t="s">
        <v>1320</v>
      </c>
      <c r="L1308" s="545" t="s">
        <v>1387</v>
      </c>
      <c r="M1308" s="657">
        <v>222047544205</v>
      </c>
      <c r="N1308" s="544">
        <v>44628</v>
      </c>
      <c r="O1308" s="544" t="s">
        <v>400</v>
      </c>
      <c r="P1308" s="268">
        <f t="shared" si="84"/>
        <v>3</v>
      </c>
      <c r="Q1308" s="268">
        <f t="shared" si="85"/>
        <v>0</v>
      </c>
      <c r="R1308" s="643" t="str">
        <f t="shared" si="86"/>
        <v>Gastos_Gerais</v>
      </c>
      <c r="S1308" s="605" t="s">
        <v>310</v>
      </c>
      <c r="T1308" s="605" t="s">
        <v>310</v>
      </c>
      <c r="U1308" s="623"/>
      <c r="V1308" s="623"/>
      <c r="W1308" s="623"/>
    </row>
    <row r="1309" spans="1:23" ht="48" x14ac:dyDescent="0.2">
      <c r="A1309" s="636">
        <f t="shared" si="83"/>
        <v>1306</v>
      </c>
      <c r="B1309" s="559">
        <v>44628</v>
      </c>
      <c r="C1309" s="555">
        <v>44531</v>
      </c>
      <c r="D1309" s="545" t="s">
        <v>271</v>
      </c>
      <c r="E1309" s="545" t="s">
        <v>465</v>
      </c>
      <c r="F1309" s="556">
        <v>15.12</v>
      </c>
      <c r="G1309" s="558" t="s">
        <v>1954</v>
      </c>
      <c r="H1309" s="545" t="s">
        <v>773</v>
      </c>
      <c r="I1309" s="612" t="s">
        <v>781</v>
      </c>
      <c r="J1309" s="545" t="s">
        <v>310</v>
      </c>
      <c r="K1309" s="545" t="s">
        <v>1320</v>
      </c>
      <c r="L1309" s="545" t="s">
        <v>1387</v>
      </c>
      <c r="M1309" s="657">
        <v>222047544388</v>
      </c>
      <c r="N1309" s="544">
        <v>44628</v>
      </c>
      <c r="O1309" s="544" t="s">
        <v>400</v>
      </c>
      <c r="P1309" s="268">
        <f t="shared" si="84"/>
        <v>3</v>
      </c>
      <c r="Q1309" s="268">
        <f t="shared" si="85"/>
        <v>0</v>
      </c>
      <c r="R1309" s="643" t="str">
        <f t="shared" si="86"/>
        <v>Gastos_Gerais</v>
      </c>
      <c r="S1309" s="605" t="s">
        <v>310</v>
      </c>
      <c r="T1309" s="605" t="s">
        <v>310</v>
      </c>
      <c r="U1309" s="623"/>
      <c r="V1309" s="623"/>
      <c r="W1309" s="623"/>
    </row>
    <row r="1310" spans="1:23" ht="24" x14ac:dyDescent="0.2">
      <c r="A1310" s="636">
        <f t="shared" si="83"/>
        <v>1307</v>
      </c>
      <c r="B1310" s="559">
        <v>44628</v>
      </c>
      <c r="C1310" s="604">
        <v>44593</v>
      </c>
      <c r="D1310" s="545" t="s">
        <v>271</v>
      </c>
      <c r="E1310" s="545" t="s">
        <v>178</v>
      </c>
      <c r="F1310" s="556">
        <v>9.5399999999999991</v>
      </c>
      <c r="G1310" s="558" t="s">
        <v>2327</v>
      </c>
      <c r="H1310" s="545" t="s">
        <v>309</v>
      </c>
      <c r="I1310" s="612" t="s">
        <v>781</v>
      </c>
      <c r="J1310" s="545" t="s">
        <v>310</v>
      </c>
      <c r="K1310" s="545" t="s">
        <v>1320</v>
      </c>
      <c r="L1310" s="545" t="s">
        <v>1387</v>
      </c>
      <c r="M1310" s="657" t="s">
        <v>2328</v>
      </c>
      <c r="N1310" s="544">
        <v>44628</v>
      </c>
      <c r="O1310" s="544" t="s">
        <v>400</v>
      </c>
      <c r="P1310" s="268">
        <f t="shared" si="84"/>
        <v>3</v>
      </c>
      <c r="Q1310" s="268">
        <f t="shared" si="85"/>
        <v>2</v>
      </c>
      <c r="R1310" s="643" t="str">
        <f t="shared" si="86"/>
        <v>Gastos_Gerais</v>
      </c>
      <c r="S1310" s="605" t="s">
        <v>310</v>
      </c>
      <c r="T1310" s="605" t="s">
        <v>310</v>
      </c>
      <c r="U1310" s="623"/>
      <c r="V1310" s="623"/>
      <c r="W1310" s="623"/>
    </row>
    <row r="1311" spans="1:23" ht="36" x14ac:dyDescent="0.2">
      <c r="A1311" s="636">
        <f t="shared" si="83"/>
        <v>1308</v>
      </c>
      <c r="B1311" s="559">
        <v>44628</v>
      </c>
      <c r="C1311" s="555">
        <v>44562</v>
      </c>
      <c r="D1311" s="545" t="s">
        <v>271</v>
      </c>
      <c r="E1311" s="545" t="s">
        <v>297</v>
      </c>
      <c r="F1311" s="556">
        <v>38.020000000000003</v>
      </c>
      <c r="G1311" s="558" t="s">
        <v>1933</v>
      </c>
      <c r="H1311" s="545" t="s">
        <v>769</v>
      </c>
      <c r="I1311" s="612" t="s">
        <v>781</v>
      </c>
      <c r="J1311" s="545" t="s">
        <v>310</v>
      </c>
      <c r="K1311" s="545" t="s">
        <v>1320</v>
      </c>
      <c r="L1311" s="545" t="s">
        <v>1387</v>
      </c>
      <c r="M1311" s="657" t="s">
        <v>2329</v>
      </c>
      <c r="N1311" s="544">
        <v>44628</v>
      </c>
      <c r="O1311" s="544" t="s">
        <v>400</v>
      </c>
      <c r="P1311" s="268">
        <f t="shared" si="84"/>
        <v>3</v>
      </c>
      <c r="Q1311" s="268">
        <f t="shared" si="85"/>
        <v>1</v>
      </c>
      <c r="R1311" s="643" t="str">
        <f t="shared" si="86"/>
        <v>Gastos_Gerais</v>
      </c>
      <c r="S1311" s="605" t="s">
        <v>310</v>
      </c>
      <c r="T1311" s="605" t="s">
        <v>310</v>
      </c>
      <c r="U1311" s="623"/>
      <c r="V1311" s="623"/>
      <c r="W1311" s="623"/>
    </row>
    <row r="1312" spans="1:23" ht="24" x14ac:dyDescent="0.2">
      <c r="A1312" s="636">
        <f t="shared" si="83"/>
        <v>1309</v>
      </c>
      <c r="B1312" s="559">
        <v>44628</v>
      </c>
      <c r="C1312" s="555">
        <v>44593</v>
      </c>
      <c r="D1312" s="545" t="s">
        <v>182</v>
      </c>
      <c r="E1312" s="545" t="s">
        <v>179</v>
      </c>
      <c r="F1312" s="556">
        <v>10.16</v>
      </c>
      <c r="G1312" s="558" t="s">
        <v>2221</v>
      </c>
      <c r="H1312" s="545" t="s">
        <v>310</v>
      </c>
      <c r="I1312" s="612" t="s">
        <v>781</v>
      </c>
      <c r="J1312" s="545" t="s">
        <v>310</v>
      </c>
      <c r="K1312" s="545" t="s">
        <v>1320</v>
      </c>
      <c r="L1312" s="545" t="s">
        <v>1387</v>
      </c>
      <c r="M1312" s="657" t="s">
        <v>2330</v>
      </c>
      <c r="N1312" s="544">
        <v>44628</v>
      </c>
      <c r="O1312" s="544" t="s">
        <v>400</v>
      </c>
      <c r="P1312" s="268">
        <f t="shared" si="84"/>
        <v>3</v>
      </c>
      <c r="Q1312" s="268">
        <f t="shared" si="85"/>
        <v>2</v>
      </c>
      <c r="R1312" s="643" t="str">
        <f t="shared" si="86"/>
        <v>Gastos_com_Pessoal</v>
      </c>
      <c r="S1312" s="605" t="s">
        <v>310</v>
      </c>
      <c r="T1312" s="605" t="s">
        <v>310</v>
      </c>
      <c r="U1312" s="623"/>
      <c r="V1312" s="623"/>
      <c r="W1312" s="623"/>
    </row>
    <row r="1313" spans="1:23" ht="24" x14ac:dyDescent="0.2">
      <c r="A1313" s="636">
        <f t="shared" si="83"/>
        <v>1310</v>
      </c>
      <c r="B1313" s="559">
        <v>44628</v>
      </c>
      <c r="C1313" s="555">
        <v>44593</v>
      </c>
      <c r="D1313" s="545" t="s">
        <v>182</v>
      </c>
      <c r="E1313" s="545" t="s">
        <v>179</v>
      </c>
      <c r="F1313" s="556">
        <v>17.739999999999998</v>
      </c>
      <c r="G1313" s="558" t="s">
        <v>2218</v>
      </c>
      <c r="H1313" s="545" t="s">
        <v>310</v>
      </c>
      <c r="I1313" s="612" t="s">
        <v>781</v>
      </c>
      <c r="J1313" s="545" t="s">
        <v>310</v>
      </c>
      <c r="K1313" s="545" t="s">
        <v>1320</v>
      </c>
      <c r="L1313" s="545" t="s">
        <v>1387</v>
      </c>
      <c r="M1313" s="657">
        <v>222047547999</v>
      </c>
      <c r="N1313" s="544">
        <v>44628</v>
      </c>
      <c r="O1313" s="544" t="s">
        <v>400</v>
      </c>
      <c r="P1313" s="268">
        <f t="shared" si="84"/>
        <v>3</v>
      </c>
      <c r="Q1313" s="268">
        <f t="shared" si="85"/>
        <v>2</v>
      </c>
      <c r="R1313" s="643" t="str">
        <f t="shared" si="86"/>
        <v>Gastos_com_Pessoal</v>
      </c>
      <c r="S1313" s="605" t="s">
        <v>310</v>
      </c>
      <c r="T1313" s="605" t="s">
        <v>310</v>
      </c>
      <c r="U1313" s="623"/>
      <c r="V1313" s="623"/>
      <c r="W1313" s="623"/>
    </row>
    <row r="1314" spans="1:23" ht="24" x14ac:dyDescent="0.2">
      <c r="A1314" s="636">
        <f t="shared" si="83"/>
        <v>1311</v>
      </c>
      <c r="B1314" s="559">
        <v>44628</v>
      </c>
      <c r="C1314" s="555">
        <v>44593</v>
      </c>
      <c r="D1314" s="545" t="s">
        <v>182</v>
      </c>
      <c r="E1314" s="545" t="s">
        <v>161</v>
      </c>
      <c r="F1314" s="556">
        <v>0.75</v>
      </c>
      <c r="G1314" s="558" t="s">
        <v>2331</v>
      </c>
      <c r="H1314" s="545" t="s">
        <v>310</v>
      </c>
      <c r="I1314" s="612" t="s">
        <v>781</v>
      </c>
      <c r="J1314" s="545" t="s">
        <v>310</v>
      </c>
      <c r="K1314" s="545" t="s">
        <v>1320</v>
      </c>
      <c r="L1314" s="545" t="s">
        <v>1387</v>
      </c>
      <c r="M1314" s="657">
        <v>222047548375</v>
      </c>
      <c r="N1314" s="544">
        <v>44628</v>
      </c>
      <c r="O1314" s="544" t="s">
        <v>400</v>
      </c>
      <c r="P1314" s="268">
        <f t="shared" si="84"/>
        <v>3</v>
      </c>
      <c r="Q1314" s="268">
        <f t="shared" si="85"/>
        <v>2</v>
      </c>
      <c r="R1314" s="643" t="str">
        <f t="shared" si="86"/>
        <v>Gastos_com_Pessoal</v>
      </c>
      <c r="S1314" s="605" t="s">
        <v>310</v>
      </c>
      <c r="T1314" s="605" t="s">
        <v>310</v>
      </c>
      <c r="U1314" s="623"/>
      <c r="V1314" s="623"/>
      <c r="W1314" s="623"/>
    </row>
    <row r="1315" spans="1:23" ht="24" x14ac:dyDescent="0.2">
      <c r="A1315" s="636">
        <f t="shared" si="83"/>
        <v>1312</v>
      </c>
      <c r="B1315" s="559">
        <v>44628</v>
      </c>
      <c r="C1315" s="555">
        <v>44593</v>
      </c>
      <c r="D1315" s="545" t="s">
        <v>182</v>
      </c>
      <c r="E1315" s="545" t="s">
        <v>161</v>
      </c>
      <c r="F1315" s="556">
        <v>0.27</v>
      </c>
      <c r="G1315" s="558" t="s">
        <v>2332</v>
      </c>
      <c r="H1315" s="545" t="s">
        <v>310</v>
      </c>
      <c r="I1315" s="612" t="s">
        <v>781</v>
      </c>
      <c r="J1315" s="545" t="s">
        <v>310</v>
      </c>
      <c r="K1315" s="545" t="s">
        <v>1320</v>
      </c>
      <c r="L1315" s="545" t="s">
        <v>1387</v>
      </c>
      <c r="M1315" s="657">
        <v>222047548880</v>
      </c>
      <c r="N1315" s="544">
        <v>44628</v>
      </c>
      <c r="O1315" s="544" t="s">
        <v>400</v>
      </c>
      <c r="P1315" s="268">
        <f t="shared" si="84"/>
        <v>3</v>
      </c>
      <c r="Q1315" s="268">
        <f t="shared" si="85"/>
        <v>2</v>
      </c>
      <c r="R1315" s="643" t="str">
        <f t="shared" si="86"/>
        <v>Gastos_com_Pessoal</v>
      </c>
      <c r="S1315" s="605" t="s">
        <v>310</v>
      </c>
      <c r="T1315" s="605" t="s">
        <v>310</v>
      </c>
      <c r="U1315" s="623"/>
      <c r="V1315" s="623"/>
      <c r="W1315" s="623"/>
    </row>
    <row r="1316" spans="1:23" ht="24" x14ac:dyDescent="0.2">
      <c r="A1316" s="636">
        <f t="shared" si="83"/>
        <v>1313</v>
      </c>
      <c r="B1316" s="559">
        <v>44628</v>
      </c>
      <c r="C1316" s="555">
        <v>44562</v>
      </c>
      <c r="D1316" s="545" t="s">
        <v>182</v>
      </c>
      <c r="E1316" s="545" t="s">
        <v>1</v>
      </c>
      <c r="F1316" s="556">
        <v>14.02</v>
      </c>
      <c r="G1316" s="558" t="s">
        <v>2333</v>
      </c>
      <c r="H1316" s="545" t="s">
        <v>310</v>
      </c>
      <c r="I1316" s="612" t="s">
        <v>781</v>
      </c>
      <c r="J1316" s="545" t="s">
        <v>310</v>
      </c>
      <c r="K1316" s="545" t="s">
        <v>1320</v>
      </c>
      <c r="L1316" s="545" t="s">
        <v>1387</v>
      </c>
      <c r="M1316" s="657">
        <v>222047549347</v>
      </c>
      <c r="N1316" s="544">
        <v>44628</v>
      </c>
      <c r="O1316" s="544" t="s">
        <v>400</v>
      </c>
      <c r="P1316" s="268">
        <f t="shared" si="84"/>
        <v>3</v>
      </c>
      <c r="Q1316" s="268">
        <f t="shared" si="85"/>
        <v>1</v>
      </c>
      <c r="R1316" s="643" t="str">
        <f t="shared" si="86"/>
        <v>Gastos_com_Pessoal</v>
      </c>
      <c r="S1316" s="605" t="s">
        <v>310</v>
      </c>
      <c r="T1316" s="605" t="s">
        <v>310</v>
      </c>
      <c r="U1316" s="623"/>
      <c r="V1316" s="623"/>
      <c r="W1316" s="623"/>
    </row>
    <row r="1317" spans="1:23" ht="24" x14ac:dyDescent="0.2">
      <c r="A1317" s="636">
        <f t="shared" si="83"/>
        <v>1314</v>
      </c>
      <c r="B1317" s="559">
        <v>44628</v>
      </c>
      <c r="C1317" s="555">
        <v>44621</v>
      </c>
      <c r="D1317" s="545" t="s">
        <v>182</v>
      </c>
      <c r="E1317" s="545" t="s">
        <v>325</v>
      </c>
      <c r="F1317" s="556">
        <v>217.96</v>
      </c>
      <c r="G1317" s="558" t="s">
        <v>2334</v>
      </c>
      <c r="H1317" s="545" t="s">
        <v>310</v>
      </c>
      <c r="I1317" s="612" t="s">
        <v>781</v>
      </c>
      <c r="J1317" s="545" t="s">
        <v>310</v>
      </c>
      <c r="K1317" s="545" t="s">
        <v>1320</v>
      </c>
      <c r="L1317" s="545" t="s">
        <v>1387</v>
      </c>
      <c r="M1317" s="657">
        <v>222047549509</v>
      </c>
      <c r="N1317" s="544">
        <v>44628</v>
      </c>
      <c r="O1317" s="544" t="s">
        <v>400</v>
      </c>
      <c r="P1317" s="268">
        <f t="shared" si="84"/>
        <v>3</v>
      </c>
      <c r="Q1317" s="268">
        <f t="shared" si="85"/>
        <v>3</v>
      </c>
      <c r="R1317" s="643" t="str">
        <f t="shared" si="86"/>
        <v>Gastos_com_Pessoal</v>
      </c>
      <c r="S1317" s="605" t="s">
        <v>310</v>
      </c>
      <c r="T1317" s="605" t="s">
        <v>310</v>
      </c>
      <c r="U1317" s="623"/>
      <c r="V1317" s="623"/>
      <c r="W1317" s="623"/>
    </row>
    <row r="1318" spans="1:23" ht="24" x14ac:dyDescent="0.2">
      <c r="A1318" s="636">
        <f t="shared" si="83"/>
        <v>1315</v>
      </c>
      <c r="B1318" s="559">
        <v>44628</v>
      </c>
      <c r="C1318" s="555">
        <v>44562</v>
      </c>
      <c r="D1318" s="545" t="s">
        <v>271</v>
      </c>
      <c r="E1318" s="545" t="s">
        <v>456</v>
      </c>
      <c r="F1318" s="556">
        <v>40</v>
      </c>
      <c r="G1318" s="558" t="s">
        <v>2223</v>
      </c>
      <c r="H1318" s="545" t="s">
        <v>772</v>
      </c>
      <c r="I1318" s="612" t="s">
        <v>781</v>
      </c>
      <c r="J1318" s="545" t="s">
        <v>310</v>
      </c>
      <c r="K1318" s="545" t="s">
        <v>1320</v>
      </c>
      <c r="L1318" s="545" t="s">
        <v>1387</v>
      </c>
      <c r="M1318" s="657" t="s">
        <v>2335</v>
      </c>
      <c r="N1318" s="544">
        <v>44628</v>
      </c>
      <c r="O1318" s="544" t="s">
        <v>400</v>
      </c>
      <c r="P1318" s="268">
        <f t="shared" si="84"/>
        <v>3</v>
      </c>
      <c r="Q1318" s="268">
        <f t="shared" si="85"/>
        <v>1</v>
      </c>
      <c r="R1318" s="643" t="str">
        <f t="shared" si="86"/>
        <v>Gastos_Gerais</v>
      </c>
      <c r="S1318" s="605" t="s">
        <v>310</v>
      </c>
      <c r="T1318" s="605" t="s">
        <v>310</v>
      </c>
      <c r="U1318" s="623"/>
      <c r="V1318" s="623"/>
      <c r="W1318" s="623"/>
    </row>
    <row r="1319" spans="1:23" ht="24" x14ac:dyDescent="0.2">
      <c r="A1319" s="636">
        <f t="shared" si="83"/>
        <v>1316</v>
      </c>
      <c r="B1319" s="559">
        <v>44628</v>
      </c>
      <c r="C1319" s="555">
        <v>44562</v>
      </c>
      <c r="D1319" s="545" t="s">
        <v>271</v>
      </c>
      <c r="E1319" s="545" t="s">
        <v>456</v>
      </c>
      <c r="F1319" s="556">
        <v>100</v>
      </c>
      <c r="G1319" s="558" t="s">
        <v>2225</v>
      </c>
      <c r="H1319" s="545" t="s">
        <v>772</v>
      </c>
      <c r="I1319" s="612" t="s">
        <v>781</v>
      </c>
      <c r="J1319" s="545" t="s">
        <v>310</v>
      </c>
      <c r="K1319" s="545" t="s">
        <v>1320</v>
      </c>
      <c r="L1319" s="545" t="s">
        <v>1387</v>
      </c>
      <c r="M1319" s="657">
        <v>222047551406</v>
      </c>
      <c r="N1319" s="544">
        <v>44628</v>
      </c>
      <c r="O1319" s="544" t="s">
        <v>400</v>
      </c>
      <c r="P1319" s="268">
        <f t="shared" si="84"/>
        <v>3</v>
      </c>
      <c r="Q1319" s="268">
        <f t="shared" si="85"/>
        <v>1</v>
      </c>
      <c r="R1319" s="643" t="str">
        <f t="shared" si="86"/>
        <v>Gastos_Gerais</v>
      </c>
      <c r="S1319" s="605" t="s">
        <v>310</v>
      </c>
      <c r="T1319" s="605" t="s">
        <v>310</v>
      </c>
      <c r="U1319" s="623"/>
      <c r="V1319" s="623"/>
      <c r="W1319" s="623"/>
    </row>
    <row r="1320" spans="1:23" ht="36" x14ac:dyDescent="0.2">
      <c r="A1320" s="636">
        <f t="shared" si="83"/>
        <v>1317</v>
      </c>
      <c r="B1320" s="559">
        <v>44628</v>
      </c>
      <c r="C1320" s="555">
        <v>44593</v>
      </c>
      <c r="D1320" s="545" t="s">
        <v>271</v>
      </c>
      <c r="E1320" s="545" t="s">
        <v>456</v>
      </c>
      <c r="F1320" s="556">
        <v>627</v>
      </c>
      <c r="G1320" s="558" t="s">
        <v>2297</v>
      </c>
      <c r="H1320" s="545" t="s">
        <v>769</v>
      </c>
      <c r="I1320" s="612" t="s">
        <v>781</v>
      </c>
      <c r="J1320" s="545" t="s">
        <v>310</v>
      </c>
      <c r="K1320" s="545" t="s">
        <v>1320</v>
      </c>
      <c r="L1320" s="545" t="s">
        <v>1387</v>
      </c>
      <c r="M1320" s="657">
        <v>222047551910</v>
      </c>
      <c r="N1320" s="544">
        <v>44628</v>
      </c>
      <c r="O1320" s="544" t="s">
        <v>400</v>
      </c>
      <c r="P1320" s="268">
        <f t="shared" si="84"/>
        <v>3</v>
      </c>
      <c r="Q1320" s="268">
        <f t="shared" si="85"/>
        <v>2</v>
      </c>
      <c r="R1320" s="643" t="str">
        <f t="shared" si="86"/>
        <v>Gastos_Gerais</v>
      </c>
      <c r="S1320" s="605" t="s">
        <v>310</v>
      </c>
      <c r="T1320" s="605" t="s">
        <v>310</v>
      </c>
      <c r="U1320" s="623"/>
      <c r="V1320" s="623"/>
      <c r="W1320" s="623"/>
    </row>
    <row r="1321" spans="1:23" ht="24" x14ac:dyDescent="0.2">
      <c r="A1321" s="636">
        <f t="shared" si="83"/>
        <v>1318</v>
      </c>
      <c r="B1321" s="559">
        <v>44628</v>
      </c>
      <c r="C1321" s="555">
        <v>44562</v>
      </c>
      <c r="D1321" s="545" t="s">
        <v>271</v>
      </c>
      <c r="E1321" s="545" t="s">
        <v>456</v>
      </c>
      <c r="F1321" s="556">
        <v>7.2</v>
      </c>
      <c r="G1321" s="558" t="s">
        <v>1811</v>
      </c>
      <c r="H1321" s="545" t="s">
        <v>763</v>
      </c>
      <c r="I1321" s="612" t="s">
        <v>781</v>
      </c>
      <c r="J1321" s="545" t="s">
        <v>310</v>
      </c>
      <c r="K1321" s="545" t="s">
        <v>1320</v>
      </c>
      <c r="L1321" s="545" t="s">
        <v>1387</v>
      </c>
      <c r="M1321" s="657" t="s">
        <v>2336</v>
      </c>
      <c r="N1321" s="544">
        <v>44628</v>
      </c>
      <c r="O1321" s="544" t="s">
        <v>400</v>
      </c>
      <c r="P1321" s="268">
        <f t="shared" si="84"/>
        <v>3</v>
      </c>
      <c r="Q1321" s="268">
        <f t="shared" si="85"/>
        <v>1</v>
      </c>
      <c r="R1321" s="643" t="str">
        <f t="shared" si="86"/>
        <v>Gastos_Gerais</v>
      </c>
      <c r="S1321" s="605" t="s">
        <v>310</v>
      </c>
      <c r="T1321" s="605" t="s">
        <v>310</v>
      </c>
      <c r="U1321" s="623"/>
      <c r="V1321" s="623"/>
      <c r="W1321" s="623"/>
    </row>
    <row r="1322" spans="1:23" ht="24" x14ac:dyDescent="0.2">
      <c r="A1322" s="636">
        <f t="shared" si="83"/>
        <v>1319</v>
      </c>
      <c r="B1322" s="559">
        <v>44628</v>
      </c>
      <c r="C1322" s="555">
        <v>44562</v>
      </c>
      <c r="D1322" s="545" t="s">
        <v>271</v>
      </c>
      <c r="E1322" s="545" t="s">
        <v>1923</v>
      </c>
      <c r="F1322" s="556">
        <v>7.2</v>
      </c>
      <c r="G1322" s="558" t="s">
        <v>1804</v>
      </c>
      <c r="H1322" s="545" t="s">
        <v>763</v>
      </c>
      <c r="I1322" s="612" t="s">
        <v>781</v>
      </c>
      <c r="J1322" s="545" t="s">
        <v>310</v>
      </c>
      <c r="K1322" s="545" t="s">
        <v>1320</v>
      </c>
      <c r="L1322" s="545" t="s">
        <v>1387</v>
      </c>
      <c r="M1322" s="657" t="s">
        <v>2337</v>
      </c>
      <c r="N1322" s="544">
        <v>44628</v>
      </c>
      <c r="O1322" s="544" t="s">
        <v>400</v>
      </c>
      <c r="P1322" s="268">
        <f t="shared" si="84"/>
        <v>3</v>
      </c>
      <c r="Q1322" s="268">
        <f t="shared" si="85"/>
        <v>1</v>
      </c>
      <c r="R1322" s="643" t="str">
        <f t="shared" si="86"/>
        <v>Gastos_Gerais</v>
      </c>
      <c r="S1322" s="605" t="s">
        <v>310</v>
      </c>
      <c r="T1322" s="605" t="s">
        <v>310</v>
      </c>
      <c r="U1322" s="623"/>
      <c r="V1322" s="623"/>
      <c r="W1322" s="623"/>
    </row>
    <row r="1323" spans="1:23" ht="24" x14ac:dyDescent="0.2">
      <c r="A1323" s="636">
        <f t="shared" si="83"/>
        <v>1320</v>
      </c>
      <c r="B1323" s="559">
        <v>44628</v>
      </c>
      <c r="C1323" s="555">
        <v>44562</v>
      </c>
      <c r="D1323" s="545" t="s">
        <v>271</v>
      </c>
      <c r="E1323" s="545" t="s">
        <v>1923</v>
      </c>
      <c r="F1323" s="556">
        <v>3.6</v>
      </c>
      <c r="G1323" s="558" t="s">
        <v>1805</v>
      </c>
      <c r="H1323" s="545" t="s">
        <v>763</v>
      </c>
      <c r="I1323" s="612" t="s">
        <v>781</v>
      </c>
      <c r="J1323" s="545" t="s">
        <v>310</v>
      </c>
      <c r="K1323" s="545" t="s">
        <v>1320</v>
      </c>
      <c r="L1323" s="545" t="s">
        <v>1387</v>
      </c>
      <c r="M1323" s="657">
        <v>222047554421</v>
      </c>
      <c r="N1323" s="544">
        <v>44628</v>
      </c>
      <c r="O1323" s="544" t="s">
        <v>400</v>
      </c>
      <c r="P1323" s="268">
        <f t="shared" si="84"/>
        <v>3</v>
      </c>
      <c r="Q1323" s="268">
        <f t="shared" si="85"/>
        <v>1</v>
      </c>
      <c r="R1323" s="643" t="str">
        <f t="shared" si="86"/>
        <v>Gastos_Gerais</v>
      </c>
      <c r="S1323" s="605" t="s">
        <v>310</v>
      </c>
      <c r="T1323" s="605" t="s">
        <v>310</v>
      </c>
      <c r="U1323" s="623"/>
      <c r="V1323" s="623"/>
      <c r="W1323" s="623"/>
    </row>
    <row r="1324" spans="1:23" ht="24" x14ac:dyDescent="0.2">
      <c r="A1324" s="636">
        <f t="shared" si="83"/>
        <v>1321</v>
      </c>
      <c r="B1324" s="559">
        <v>44628</v>
      </c>
      <c r="C1324" s="555">
        <v>44562</v>
      </c>
      <c r="D1324" s="545" t="s">
        <v>271</v>
      </c>
      <c r="E1324" s="545" t="s">
        <v>1923</v>
      </c>
      <c r="F1324" s="556">
        <v>32</v>
      </c>
      <c r="G1324" s="558" t="s">
        <v>1806</v>
      </c>
      <c r="H1324" s="545" t="s">
        <v>766</v>
      </c>
      <c r="I1324" s="612" t="s">
        <v>781</v>
      </c>
      <c r="J1324" s="545" t="s">
        <v>310</v>
      </c>
      <c r="K1324" s="545" t="s">
        <v>1320</v>
      </c>
      <c r="L1324" s="545" t="s">
        <v>1387</v>
      </c>
      <c r="M1324" s="657">
        <v>222047554693</v>
      </c>
      <c r="N1324" s="544">
        <v>44628</v>
      </c>
      <c r="O1324" s="544" t="s">
        <v>400</v>
      </c>
      <c r="P1324" s="268">
        <f t="shared" si="84"/>
        <v>3</v>
      </c>
      <c r="Q1324" s="268">
        <f t="shared" si="85"/>
        <v>1</v>
      </c>
      <c r="R1324" s="643" t="str">
        <f t="shared" si="86"/>
        <v>Gastos_Gerais</v>
      </c>
      <c r="S1324" s="605" t="s">
        <v>310</v>
      </c>
      <c r="T1324" s="605" t="s">
        <v>310</v>
      </c>
      <c r="U1324" s="623"/>
      <c r="V1324" s="623"/>
      <c r="W1324" s="623"/>
    </row>
    <row r="1325" spans="1:23" ht="24" x14ac:dyDescent="0.2">
      <c r="A1325" s="636">
        <f t="shared" si="83"/>
        <v>1322</v>
      </c>
      <c r="B1325" s="559">
        <v>44628</v>
      </c>
      <c r="C1325" s="555">
        <v>44562</v>
      </c>
      <c r="D1325" s="545" t="s">
        <v>271</v>
      </c>
      <c r="E1325" s="545" t="s">
        <v>1923</v>
      </c>
      <c r="F1325" s="556">
        <v>120</v>
      </c>
      <c r="G1325" s="558" t="s">
        <v>2339</v>
      </c>
      <c r="H1325" s="545" t="s">
        <v>766</v>
      </c>
      <c r="I1325" s="612" t="s">
        <v>781</v>
      </c>
      <c r="J1325" s="545" t="s">
        <v>310</v>
      </c>
      <c r="K1325" s="545" t="s">
        <v>1320</v>
      </c>
      <c r="L1325" s="545" t="s">
        <v>1387</v>
      </c>
      <c r="M1325" s="657" t="s">
        <v>2338</v>
      </c>
      <c r="N1325" s="544">
        <v>44628</v>
      </c>
      <c r="O1325" s="544" t="s">
        <v>400</v>
      </c>
      <c r="P1325" s="268">
        <f t="shared" si="84"/>
        <v>3</v>
      </c>
      <c r="Q1325" s="268">
        <f t="shared" si="85"/>
        <v>1</v>
      </c>
      <c r="R1325" s="643" t="str">
        <f t="shared" si="86"/>
        <v>Gastos_Gerais</v>
      </c>
      <c r="S1325" s="605" t="s">
        <v>310</v>
      </c>
      <c r="T1325" s="605" t="s">
        <v>310</v>
      </c>
      <c r="U1325" s="623"/>
      <c r="V1325" s="623"/>
      <c r="W1325" s="623"/>
    </row>
    <row r="1326" spans="1:23" ht="36" x14ac:dyDescent="0.2">
      <c r="A1326" s="636">
        <f t="shared" si="83"/>
        <v>1323</v>
      </c>
      <c r="B1326" s="559">
        <v>44628</v>
      </c>
      <c r="C1326" s="555">
        <v>44562</v>
      </c>
      <c r="D1326" s="545" t="s">
        <v>271</v>
      </c>
      <c r="E1326" s="545" t="s">
        <v>90</v>
      </c>
      <c r="F1326" s="556">
        <v>75</v>
      </c>
      <c r="G1326" s="558" t="s">
        <v>1879</v>
      </c>
      <c r="H1326" s="545" t="s">
        <v>774</v>
      </c>
      <c r="I1326" s="612" t="s">
        <v>781</v>
      </c>
      <c r="J1326" s="545" t="s">
        <v>310</v>
      </c>
      <c r="K1326" s="545" t="s">
        <v>1320</v>
      </c>
      <c r="L1326" s="545" t="s">
        <v>1387</v>
      </c>
      <c r="M1326" s="657">
        <v>222047555150</v>
      </c>
      <c r="N1326" s="544">
        <v>44628</v>
      </c>
      <c r="O1326" s="544" t="s">
        <v>400</v>
      </c>
      <c r="P1326" s="268">
        <f t="shared" si="84"/>
        <v>3</v>
      </c>
      <c r="Q1326" s="268">
        <f t="shared" si="85"/>
        <v>1</v>
      </c>
      <c r="R1326" s="643" t="str">
        <f t="shared" si="86"/>
        <v>Gastos_Gerais</v>
      </c>
      <c r="S1326" s="605" t="s">
        <v>310</v>
      </c>
      <c r="T1326" s="605" t="s">
        <v>310</v>
      </c>
      <c r="U1326" s="623"/>
      <c r="V1326" s="623"/>
      <c r="W1326" s="623"/>
    </row>
    <row r="1327" spans="1:23" ht="24" x14ac:dyDescent="0.2">
      <c r="A1327" s="636">
        <f t="shared" si="83"/>
        <v>1324</v>
      </c>
      <c r="B1327" s="559">
        <v>44628</v>
      </c>
      <c r="C1327" s="555">
        <v>44562</v>
      </c>
      <c r="D1327" s="545" t="s">
        <v>271</v>
      </c>
      <c r="E1327" s="545" t="s">
        <v>1923</v>
      </c>
      <c r="F1327" s="556">
        <v>84</v>
      </c>
      <c r="G1327" s="558" t="s">
        <v>1836</v>
      </c>
      <c r="H1327" s="545" t="s">
        <v>766</v>
      </c>
      <c r="I1327" s="612" t="s">
        <v>781</v>
      </c>
      <c r="J1327" s="545" t="s">
        <v>310</v>
      </c>
      <c r="K1327" s="545" t="s">
        <v>1320</v>
      </c>
      <c r="L1327" s="545" t="s">
        <v>1387</v>
      </c>
      <c r="M1327" s="657">
        <v>22204755531</v>
      </c>
      <c r="N1327" s="544">
        <v>44628</v>
      </c>
      <c r="O1327" s="544" t="s">
        <v>400</v>
      </c>
      <c r="P1327" s="268">
        <f t="shared" si="84"/>
        <v>3</v>
      </c>
      <c r="Q1327" s="268">
        <f t="shared" si="85"/>
        <v>1</v>
      </c>
      <c r="R1327" s="643" t="str">
        <f t="shared" si="86"/>
        <v>Gastos_Gerais</v>
      </c>
      <c r="S1327" s="605" t="s">
        <v>310</v>
      </c>
      <c r="T1327" s="605" t="s">
        <v>310</v>
      </c>
      <c r="U1327" s="623"/>
      <c r="V1327" s="623"/>
      <c r="W1327" s="623"/>
    </row>
    <row r="1328" spans="1:23" ht="24" x14ac:dyDescent="0.2">
      <c r="A1328" s="636">
        <f t="shared" si="83"/>
        <v>1325</v>
      </c>
      <c r="B1328" s="559">
        <v>44628</v>
      </c>
      <c r="C1328" s="555">
        <v>44562</v>
      </c>
      <c r="D1328" s="545" t="s">
        <v>271</v>
      </c>
      <c r="E1328" s="545" t="s">
        <v>1923</v>
      </c>
      <c r="F1328" s="556">
        <v>120</v>
      </c>
      <c r="G1328" s="558" t="s">
        <v>1898</v>
      </c>
      <c r="H1328" s="545" t="s">
        <v>766</v>
      </c>
      <c r="I1328" s="612" t="s">
        <v>781</v>
      </c>
      <c r="J1328" s="545" t="s">
        <v>310</v>
      </c>
      <c r="K1328" s="545" t="s">
        <v>1320</v>
      </c>
      <c r="L1328" s="545" t="s">
        <v>1387</v>
      </c>
      <c r="M1328" s="657" t="s">
        <v>2340</v>
      </c>
      <c r="N1328" s="544">
        <v>44628</v>
      </c>
      <c r="O1328" s="544" t="s">
        <v>400</v>
      </c>
      <c r="P1328" s="268">
        <f t="shared" si="84"/>
        <v>3</v>
      </c>
      <c r="Q1328" s="268">
        <f t="shared" si="85"/>
        <v>1</v>
      </c>
      <c r="R1328" s="643" t="str">
        <f t="shared" si="86"/>
        <v>Gastos_Gerais</v>
      </c>
      <c r="S1328" s="605" t="s">
        <v>310</v>
      </c>
      <c r="T1328" s="605" t="s">
        <v>310</v>
      </c>
      <c r="U1328" s="623"/>
      <c r="V1328" s="623"/>
      <c r="W1328" s="623"/>
    </row>
    <row r="1329" spans="1:23" ht="24" x14ac:dyDescent="0.2">
      <c r="A1329" s="636">
        <f t="shared" si="83"/>
        <v>1326</v>
      </c>
      <c r="B1329" s="559">
        <v>44628</v>
      </c>
      <c r="C1329" s="555">
        <v>44562</v>
      </c>
      <c r="D1329" s="545" t="s">
        <v>271</v>
      </c>
      <c r="E1329" s="545" t="s">
        <v>1923</v>
      </c>
      <c r="F1329" s="556">
        <v>120</v>
      </c>
      <c r="G1329" s="558" t="s">
        <v>1908</v>
      </c>
      <c r="H1329" s="545" t="s">
        <v>766</v>
      </c>
      <c r="I1329" s="612" t="s">
        <v>781</v>
      </c>
      <c r="J1329" s="545" t="s">
        <v>310</v>
      </c>
      <c r="K1329" s="545" t="s">
        <v>1320</v>
      </c>
      <c r="L1329" s="545" t="s">
        <v>1387</v>
      </c>
      <c r="M1329" s="657">
        <v>222047556475</v>
      </c>
      <c r="N1329" s="544">
        <v>44628</v>
      </c>
      <c r="O1329" s="544" t="s">
        <v>400</v>
      </c>
      <c r="P1329" s="268">
        <f t="shared" si="84"/>
        <v>3</v>
      </c>
      <c r="Q1329" s="268">
        <f t="shared" si="85"/>
        <v>1</v>
      </c>
      <c r="R1329" s="643" t="str">
        <f t="shared" si="86"/>
        <v>Gastos_Gerais</v>
      </c>
      <c r="S1329" s="605" t="s">
        <v>310</v>
      </c>
      <c r="T1329" s="605" t="s">
        <v>310</v>
      </c>
      <c r="U1329" s="623"/>
      <c r="V1329" s="623"/>
      <c r="W1329" s="623"/>
    </row>
    <row r="1330" spans="1:23" ht="24" x14ac:dyDescent="0.2">
      <c r="A1330" s="636">
        <f t="shared" si="83"/>
        <v>1327</v>
      </c>
      <c r="B1330" s="559">
        <v>44628</v>
      </c>
      <c r="C1330" s="555">
        <v>44562</v>
      </c>
      <c r="D1330" s="545" t="s">
        <v>271</v>
      </c>
      <c r="E1330" s="545" t="s">
        <v>1923</v>
      </c>
      <c r="F1330" s="556">
        <v>120</v>
      </c>
      <c r="G1330" s="558" t="s">
        <v>1903</v>
      </c>
      <c r="H1330" s="545" t="s">
        <v>766</v>
      </c>
      <c r="I1330" s="612" t="s">
        <v>781</v>
      </c>
      <c r="J1330" s="545" t="s">
        <v>310</v>
      </c>
      <c r="K1330" s="545" t="s">
        <v>1320</v>
      </c>
      <c r="L1330" s="545" t="s">
        <v>1387</v>
      </c>
      <c r="M1330" s="657">
        <v>222047556637</v>
      </c>
      <c r="N1330" s="544">
        <v>44628</v>
      </c>
      <c r="O1330" s="544" t="s">
        <v>400</v>
      </c>
      <c r="P1330" s="268">
        <f t="shared" si="84"/>
        <v>3</v>
      </c>
      <c r="Q1330" s="268">
        <f t="shared" si="85"/>
        <v>1</v>
      </c>
      <c r="R1330" s="643" t="str">
        <f t="shared" si="86"/>
        <v>Gastos_Gerais</v>
      </c>
      <c r="S1330" s="605" t="s">
        <v>310</v>
      </c>
      <c r="T1330" s="605" t="s">
        <v>310</v>
      </c>
      <c r="U1330" s="623"/>
      <c r="V1330" s="623"/>
      <c r="W1330" s="623"/>
    </row>
    <row r="1331" spans="1:23" ht="36" x14ac:dyDescent="0.2">
      <c r="A1331" s="636">
        <f t="shared" si="83"/>
        <v>1328</v>
      </c>
      <c r="B1331" s="559">
        <v>44628</v>
      </c>
      <c r="C1331" s="555">
        <v>44593</v>
      </c>
      <c r="D1331" s="545" t="s">
        <v>271</v>
      </c>
      <c r="E1331" s="545" t="s">
        <v>1923</v>
      </c>
      <c r="F1331" s="556">
        <v>60</v>
      </c>
      <c r="G1331" s="558" t="s">
        <v>1974</v>
      </c>
      <c r="H1331" s="545" t="s">
        <v>771</v>
      </c>
      <c r="I1331" s="612" t="s">
        <v>781</v>
      </c>
      <c r="J1331" s="545" t="s">
        <v>310</v>
      </c>
      <c r="K1331" s="545" t="s">
        <v>1320</v>
      </c>
      <c r="L1331" s="545" t="s">
        <v>1387</v>
      </c>
      <c r="M1331" s="657">
        <v>222047557013</v>
      </c>
      <c r="N1331" s="544">
        <v>44628</v>
      </c>
      <c r="O1331" s="544" t="s">
        <v>400</v>
      </c>
      <c r="P1331" s="268">
        <f t="shared" si="84"/>
        <v>3</v>
      </c>
      <c r="Q1331" s="268">
        <f t="shared" si="85"/>
        <v>2</v>
      </c>
      <c r="R1331" s="643" t="str">
        <f t="shared" si="86"/>
        <v>Gastos_Gerais</v>
      </c>
      <c r="S1331" s="605" t="s">
        <v>310</v>
      </c>
      <c r="T1331" s="605" t="s">
        <v>310</v>
      </c>
      <c r="U1331" s="623"/>
      <c r="V1331" s="623"/>
      <c r="W1331" s="623"/>
    </row>
    <row r="1332" spans="1:23" ht="24" x14ac:dyDescent="0.2">
      <c r="A1332" s="636">
        <f t="shared" si="83"/>
        <v>1329</v>
      </c>
      <c r="B1332" s="559">
        <v>44628</v>
      </c>
      <c r="C1332" s="555">
        <v>44562</v>
      </c>
      <c r="D1332" s="545" t="s">
        <v>271</v>
      </c>
      <c r="E1332" s="545" t="s">
        <v>1923</v>
      </c>
      <c r="F1332" s="556">
        <v>40</v>
      </c>
      <c r="G1332" s="558" t="s">
        <v>2024</v>
      </c>
      <c r="H1332" s="545" t="s">
        <v>766</v>
      </c>
      <c r="I1332" s="612" t="s">
        <v>781</v>
      </c>
      <c r="J1332" s="545" t="s">
        <v>310</v>
      </c>
      <c r="K1332" s="545" t="s">
        <v>1320</v>
      </c>
      <c r="L1332" s="545" t="s">
        <v>1387</v>
      </c>
      <c r="M1332" s="657" t="s">
        <v>2341</v>
      </c>
      <c r="N1332" s="544">
        <v>44628</v>
      </c>
      <c r="O1332" s="544" t="s">
        <v>400</v>
      </c>
      <c r="P1332" s="268">
        <f t="shared" si="84"/>
        <v>3</v>
      </c>
      <c r="Q1332" s="268">
        <f t="shared" si="85"/>
        <v>1</v>
      </c>
      <c r="R1332" s="643" t="str">
        <f t="shared" si="86"/>
        <v>Gastos_Gerais</v>
      </c>
      <c r="S1332" s="605" t="s">
        <v>310</v>
      </c>
      <c r="T1332" s="605" t="s">
        <v>310</v>
      </c>
      <c r="U1332" s="623"/>
      <c r="V1332" s="623"/>
      <c r="W1332" s="623"/>
    </row>
    <row r="1333" spans="1:23" ht="24" x14ac:dyDescent="0.2">
      <c r="A1333" s="636">
        <f t="shared" si="83"/>
        <v>1330</v>
      </c>
      <c r="B1333" s="559">
        <v>44628</v>
      </c>
      <c r="C1333" s="555">
        <v>44593</v>
      </c>
      <c r="D1333" s="545" t="s">
        <v>271</v>
      </c>
      <c r="E1333" s="545" t="s">
        <v>466</v>
      </c>
      <c r="F1333" s="556">
        <v>75</v>
      </c>
      <c r="G1333" s="558" t="s">
        <v>2022</v>
      </c>
      <c r="H1333" s="545" t="s">
        <v>766</v>
      </c>
      <c r="I1333" s="612" t="s">
        <v>781</v>
      </c>
      <c r="J1333" s="545" t="s">
        <v>310</v>
      </c>
      <c r="K1333" s="545" t="s">
        <v>1320</v>
      </c>
      <c r="L1333" s="545" t="s">
        <v>1387</v>
      </c>
      <c r="M1333" s="657" t="s">
        <v>2342</v>
      </c>
      <c r="N1333" s="544">
        <v>44628</v>
      </c>
      <c r="O1333" s="544" t="s">
        <v>400</v>
      </c>
      <c r="P1333" s="268">
        <f t="shared" si="84"/>
        <v>3</v>
      </c>
      <c r="Q1333" s="268">
        <f t="shared" si="85"/>
        <v>2</v>
      </c>
      <c r="R1333" s="643" t="str">
        <f t="shared" si="86"/>
        <v>Gastos_Gerais</v>
      </c>
      <c r="S1333" s="605" t="s">
        <v>310</v>
      </c>
      <c r="T1333" s="605" t="s">
        <v>310</v>
      </c>
      <c r="U1333" s="623"/>
      <c r="V1333" s="623"/>
      <c r="W1333" s="623"/>
    </row>
    <row r="1334" spans="1:23" ht="24" x14ac:dyDescent="0.2">
      <c r="A1334" s="636">
        <f t="shared" si="83"/>
        <v>1331</v>
      </c>
      <c r="B1334" s="559">
        <v>44628</v>
      </c>
      <c r="C1334" s="555">
        <v>44562</v>
      </c>
      <c r="D1334" s="545" t="s">
        <v>271</v>
      </c>
      <c r="E1334" s="545" t="s">
        <v>1923</v>
      </c>
      <c r="F1334" s="556">
        <v>88</v>
      </c>
      <c r="G1334" s="558" t="s">
        <v>2043</v>
      </c>
      <c r="H1334" s="545" t="s">
        <v>766</v>
      </c>
      <c r="I1334" s="612" t="s">
        <v>781</v>
      </c>
      <c r="J1334" s="545" t="s">
        <v>310</v>
      </c>
      <c r="K1334" s="545" t="s">
        <v>1320</v>
      </c>
      <c r="L1334" s="545" t="s">
        <v>1387</v>
      </c>
      <c r="M1334" s="657">
        <v>222047557528</v>
      </c>
      <c r="N1334" s="544">
        <v>44628</v>
      </c>
      <c r="O1334" s="544" t="s">
        <v>400</v>
      </c>
      <c r="P1334" s="268">
        <f t="shared" si="84"/>
        <v>3</v>
      </c>
      <c r="Q1334" s="268">
        <f t="shared" si="85"/>
        <v>1</v>
      </c>
      <c r="R1334" s="643" t="str">
        <f t="shared" si="86"/>
        <v>Gastos_Gerais</v>
      </c>
      <c r="S1334" s="605" t="s">
        <v>310</v>
      </c>
      <c r="T1334" s="605" t="s">
        <v>310</v>
      </c>
      <c r="U1334" s="623"/>
      <c r="V1334" s="623"/>
      <c r="W1334" s="623"/>
    </row>
    <row r="1335" spans="1:23" ht="60" x14ac:dyDescent="0.2">
      <c r="A1335" s="636">
        <f t="shared" si="83"/>
        <v>1332</v>
      </c>
      <c r="B1335" s="559">
        <v>44628</v>
      </c>
      <c r="C1335" s="604">
        <v>44562</v>
      </c>
      <c r="D1335" s="545" t="s">
        <v>468</v>
      </c>
      <c r="E1335" s="545" t="s">
        <v>468</v>
      </c>
      <c r="F1335" s="556">
        <v>44</v>
      </c>
      <c r="G1335" s="558" t="s">
        <v>3129</v>
      </c>
      <c r="H1335" s="545" t="s">
        <v>468</v>
      </c>
      <c r="I1335" s="612" t="s">
        <v>781</v>
      </c>
      <c r="J1335" s="545" t="s">
        <v>310</v>
      </c>
      <c r="K1335" s="545" t="s">
        <v>1320</v>
      </c>
      <c r="L1335" s="545" t="s">
        <v>1387</v>
      </c>
      <c r="M1335" s="602">
        <v>222047600717</v>
      </c>
      <c r="N1335" s="544">
        <v>44628</v>
      </c>
      <c r="O1335" s="544" t="s">
        <v>404</v>
      </c>
      <c r="P1335" s="268">
        <f t="shared" si="84"/>
        <v>3</v>
      </c>
      <c r="Q1335" s="268">
        <f t="shared" si="85"/>
        <v>1</v>
      </c>
      <c r="R1335" s="643" t="str">
        <f t="shared" si="86"/>
        <v>Gastos_custeados_por_captação</v>
      </c>
      <c r="S1335" s="605" t="s">
        <v>310</v>
      </c>
      <c r="T1335" s="605" t="s">
        <v>310</v>
      </c>
      <c r="U1335" s="623"/>
      <c r="V1335" s="623"/>
      <c r="W1335" s="623"/>
    </row>
    <row r="1336" spans="1:23" ht="60" x14ac:dyDescent="0.2">
      <c r="A1336" s="636">
        <f t="shared" si="83"/>
        <v>1333</v>
      </c>
      <c r="B1336" s="559">
        <v>44628</v>
      </c>
      <c r="C1336" s="604">
        <v>44562</v>
      </c>
      <c r="D1336" s="545" t="s">
        <v>468</v>
      </c>
      <c r="E1336" s="545" t="s">
        <v>468</v>
      </c>
      <c r="F1336" s="556">
        <v>300</v>
      </c>
      <c r="G1336" s="558" t="s">
        <v>3130</v>
      </c>
      <c r="H1336" s="545" t="s">
        <v>468</v>
      </c>
      <c r="I1336" s="612" t="s">
        <v>781</v>
      </c>
      <c r="J1336" s="545" t="s">
        <v>310</v>
      </c>
      <c r="K1336" s="545" t="s">
        <v>1320</v>
      </c>
      <c r="L1336" s="545" t="s">
        <v>1387</v>
      </c>
      <c r="M1336" s="602">
        <v>222047601101</v>
      </c>
      <c r="N1336" s="544">
        <v>44628</v>
      </c>
      <c r="O1336" s="544" t="s">
        <v>404</v>
      </c>
      <c r="P1336" s="268">
        <f t="shared" si="84"/>
        <v>3</v>
      </c>
      <c r="Q1336" s="268">
        <f t="shared" si="85"/>
        <v>1</v>
      </c>
      <c r="R1336" s="643" t="str">
        <f t="shared" si="86"/>
        <v>Gastos_custeados_por_captação</v>
      </c>
      <c r="S1336" s="605" t="s">
        <v>310</v>
      </c>
      <c r="T1336" s="605" t="s">
        <v>310</v>
      </c>
      <c r="U1336" s="623"/>
      <c r="V1336" s="623"/>
      <c r="W1336" s="623"/>
    </row>
    <row r="1337" spans="1:23" ht="60" x14ac:dyDescent="0.2">
      <c r="A1337" s="636">
        <f t="shared" si="83"/>
        <v>1334</v>
      </c>
      <c r="B1337" s="559">
        <v>44628</v>
      </c>
      <c r="C1337" s="604">
        <v>44562</v>
      </c>
      <c r="D1337" s="545" t="s">
        <v>468</v>
      </c>
      <c r="E1337" s="545" t="s">
        <v>468</v>
      </c>
      <c r="F1337" s="556">
        <v>120</v>
      </c>
      <c r="G1337" s="558" t="s">
        <v>3131</v>
      </c>
      <c r="H1337" s="545" t="s">
        <v>468</v>
      </c>
      <c r="I1337" s="612" t="s">
        <v>781</v>
      </c>
      <c r="J1337" s="545" t="s">
        <v>310</v>
      </c>
      <c r="K1337" s="545" t="s">
        <v>1320</v>
      </c>
      <c r="L1337" s="545" t="s">
        <v>1387</v>
      </c>
      <c r="M1337" s="602">
        <v>222047601365</v>
      </c>
      <c r="N1337" s="544">
        <v>44628</v>
      </c>
      <c r="O1337" s="544" t="s">
        <v>404</v>
      </c>
      <c r="P1337" s="268">
        <f t="shared" si="84"/>
        <v>3</v>
      </c>
      <c r="Q1337" s="268">
        <f t="shared" si="85"/>
        <v>1</v>
      </c>
      <c r="R1337" s="643" t="str">
        <f t="shared" si="86"/>
        <v>Gastos_custeados_por_captação</v>
      </c>
      <c r="S1337" s="605" t="s">
        <v>310</v>
      </c>
      <c r="T1337" s="605" t="s">
        <v>310</v>
      </c>
      <c r="U1337" s="623"/>
      <c r="V1337" s="623"/>
      <c r="W1337" s="623"/>
    </row>
    <row r="1338" spans="1:23" ht="60" x14ac:dyDescent="0.2">
      <c r="A1338" s="636">
        <f t="shared" si="83"/>
        <v>1335</v>
      </c>
      <c r="B1338" s="559">
        <v>44628</v>
      </c>
      <c r="C1338" s="604">
        <v>44562</v>
      </c>
      <c r="D1338" s="545" t="s">
        <v>468</v>
      </c>
      <c r="E1338" s="545" t="s">
        <v>468</v>
      </c>
      <c r="F1338" s="556">
        <v>120</v>
      </c>
      <c r="G1338" s="558" t="s">
        <v>3132</v>
      </c>
      <c r="H1338" s="545" t="s">
        <v>468</v>
      </c>
      <c r="I1338" s="612" t="s">
        <v>781</v>
      </c>
      <c r="J1338" s="545" t="s">
        <v>310</v>
      </c>
      <c r="K1338" s="545" t="s">
        <v>1320</v>
      </c>
      <c r="L1338" s="545" t="s">
        <v>1387</v>
      </c>
      <c r="M1338" s="602">
        <v>222047601608</v>
      </c>
      <c r="N1338" s="544">
        <v>44628</v>
      </c>
      <c r="O1338" s="544" t="s">
        <v>404</v>
      </c>
      <c r="P1338" s="268">
        <f t="shared" si="84"/>
        <v>3</v>
      </c>
      <c r="Q1338" s="268">
        <f t="shared" si="85"/>
        <v>1</v>
      </c>
      <c r="R1338" s="643" t="str">
        <f t="shared" si="86"/>
        <v>Gastos_custeados_por_captação</v>
      </c>
      <c r="S1338" s="605" t="s">
        <v>310</v>
      </c>
      <c r="T1338" s="605" t="s">
        <v>310</v>
      </c>
      <c r="U1338" s="623"/>
      <c r="V1338" s="623"/>
      <c r="W1338" s="623"/>
    </row>
    <row r="1339" spans="1:23" ht="60" x14ac:dyDescent="0.2">
      <c r="A1339" s="636">
        <f t="shared" si="83"/>
        <v>1336</v>
      </c>
      <c r="B1339" s="559">
        <v>44628</v>
      </c>
      <c r="C1339" s="604">
        <v>44562</v>
      </c>
      <c r="D1339" s="545" t="s">
        <v>468</v>
      </c>
      <c r="E1339" s="545" t="s">
        <v>468</v>
      </c>
      <c r="F1339" s="556">
        <v>120</v>
      </c>
      <c r="G1339" s="558" t="s">
        <v>3133</v>
      </c>
      <c r="H1339" s="545" t="s">
        <v>468</v>
      </c>
      <c r="I1339" s="612" t="s">
        <v>781</v>
      </c>
      <c r="J1339" s="545" t="s">
        <v>310</v>
      </c>
      <c r="K1339" s="545" t="s">
        <v>1320</v>
      </c>
      <c r="L1339" s="545" t="s">
        <v>1387</v>
      </c>
      <c r="M1339" s="602">
        <v>222047601950</v>
      </c>
      <c r="N1339" s="544">
        <v>44628</v>
      </c>
      <c r="O1339" s="544" t="s">
        <v>404</v>
      </c>
      <c r="P1339" s="268">
        <f t="shared" si="84"/>
        <v>3</v>
      </c>
      <c r="Q1339" s="268">
        <f t="shared" si="85"/>
        <v>1</v>
      </c>
      <c r="R1339" s="643" t="str">
        <f t="shared" si="86"/>
        <v>Gastos_custeados_por_captação</v>
      </c>
      <c r="S1339" s="605" t="s">
        <v>310</v>
      </c>
      <c r="T1339" s="605" t="s">
        <v>310</v>
      </c>
      <c r="U1339" s="623"/>
      <c r="V1339" s="623"/>
      <c r="W1339" s="623"/>
    </row>
    <row r="1340" spans="1:23" ht="60" x14ac:dyDescent="0.2">
      <c r="A1340" s="636">
        <f t="shared" si="83"/>
        <v>1337</v>
      </c>
      <c r="B1340" s="559">
        <v>44628</v>
      </c>
      <c r="C1340" s="604">
        <v>44562</v>
      </c>
      <c r="D1340" s="545" t="s">
        <v>468</v>
      </c>
      <c r="E1340" s="545" t="s">
        <v>468</v>
      </c>
      <c r="F1340" s="556">
        <v>120</v>
      </c>
      <c r="G1340" s="558" t="s">
        <v>3134</v>
      </c>
      <c r="H1340" s="545" t="s">
        <v>468</v>
      </c>
      <c r="I1340" s="612" t="s">
        <v>781</v>
      </c>
      <c r="J1340" s="545" t="s">
        <v>310</v>
      </c>
      <c r="K1340" s="545" t="s">
        <v>1320</v>
      </c>
      <c r="L1340" s="545" t="s">
        <v>1387</v>
      </c>
      <c r="M1340" s="602">
        <v>222047602094</v>
      </c>
      <c r="N1340" s="544">
        <v>44628</v>
      </c>
      <c r="O1340" s="544" t="s">
        <v>404</v>
      </c>
      <c r="P1340" s="268">
        <f t="shared" si="84"/>
        <v>3</v>
      </c>
      <c r="Q1340" s="268">
        <f t="shared" si="85"/>
        <v>1</v>
      </c>
      <c r="R1340" s="643" t="str">
        <f t="shared" si="86"/>
        <v>Gastos_custeados_por_captação</v>
      </c>
      <c r="S1340" s="605" t="s">
        <v>310</v>
      </c>
      <c r="T1340" s="605" t="s">
        <v>310</v>
      </c>
      <c r="U1340" s="623"/>
      <c r="V1340" s="623"/>
      <c r="W1340" s="623"/>
    </row>
    <row r="1341" spans="1:23" ht="60" x14ac:dyDescent="0.2">
      <c r="A1341" s="636">
        <f t="shared" ref="A1341:A1404" si="87">IF(B1341="","",ROW()-ROW($A$3))</f>
        <v>1338</v>
      </c>
      <c r="B1341" s="559">
        <v>44628</v>
      </c>
      <c r="C1341" s="604">
        <v>44562</v>
      </c>
      <c r="D1341" s="545" t="s">
        <v>468</v>
      </c>
      <c r="E1341" s="545" t="s">
        <v>468</v>
      </c>
      <c r="F1341" s="556">
        <v>120</v>
      </c>
      <c r="G1341" s="558" t="s">
        <v>3135</v>
      </c>
      <c r="H1341" s="545" t="s">
        <v>468</v>
      </c>
      <c r="I1341" s="612" t="s">
        <v>781</v>
      </c>
      <c r="J1341" s="545" t="s">
        <v>310</v>
      </c>
      <c r="K1341" s="545" t="s">
        <v>1320</v>
      </c>
      <c r="L1341" s="545" t="s">
        <v>1387</v>
      </c>
      <c r="M1341" s="602">
        <v>222047602256</v>
      </c>
      <c r="N1341" s="544">
        <v>44628</v>
      </c>
      <c r="O1341" s="544" t="s">
        <v>404</v>
      </c>
      <c r="P1341" s="268">
        <f t="shared" si="84"/>
        <v>3</v>
      </c>
      <c r="Q1341" s="268">
        <f t="shared" si="85"/>
        <v>1</v>
      </c>
      <c r="R1341" s="643" t="str">
        <f t="shared" si="86"/>
        <v>Gastos_custeados_por_captação</v>
      </c>
      <c r="S1341" s="605" t="s">
        <v>310</v>
      </c>
      <c r="T1341" s="605" t="s">
        <v>310</v>
      </c>
      <c r="U1341" s="623"/>
      <c r="V1341" s="623"/>
      <c r="W1341" s="623"/>
    </row>
    <row r="1342" spans="1:23" ht="60" x14ac:dyDescent="0.2">
      <c r="A1342" s="636">
        <f t="shared" si="87"/>
        <v>1339</v>
      </c>
      <c r="B1342" s="559">
        <v>44628</v>
      </c>
      <c r="C1342" s="604">
        <v>44562</v>
      </c>
      <c r="D1342" s="545" t="s">
        <v>468</v>
      </c>
      <c r="E1342" s="545" t="s">
        <v>468</v>
      </c>
      <c r="F1342" s="556">
        <v>120</v>
      </c>
      <c r="G1342" s="558" t="s">
        <v>3136</v>
      </c>
      <c r="H1342" s="545" t="s">
        <v>468</v>
      </c>
      <c r="I1342" s="612" t="s">
        <v>781</v>
      </c>
      <c r="J1342" s="545" t="s">
        <v>310</v>
      </c>
      <c r="K1342" s="545" t="s">
        <v>1320</v>
      </c>
      <c r="L1342" s="545" t="s">
        <v>1387</v>
      </c>
      <c r="M1342" s="602">
        <v>222047602507</v>
      </c>
      <c r="N1342" s="544">
        <v>44628</v>
      </c>
      <c r="O1342" s="544" t="s">
        <v>404</v>
      </c>
      <c r="P1342" s="268">
        <f t="shared" si="84"/>
        <v>3</v>
      </c>
      <c r="Q1342" s="268">
        <f t="shared" si="85"/>
        <v>1</v>
      </c>
      <c r="R1342" s="643" t="str">
        <f t="shared" si="86"/>
        <v>Gastos_custeados_por_captação</v>
      </c>
      <c r="S1342" s="605" t="s">
        <v>310</v>
      </c>
      <c r="T1342" s="605" t="s">
        <v>310</v>
      </c>
      <c r="U1342" s="623"/>
      <c r="V1342" s="623"/>
      <c r="W1342" s="623"/>
    </row>
    <row r="1343" spans="1:23" ht="36" x14ac:dyDescent="0.2">
      <c r="A1343" s="636">
        <f t="shared" si="87"/>
        <v>1340</v>
      </c>
      <c r="B1343" s="559">
        <v>44628</v>
      </c>
      <c r="C1343" s="604">
        <v>44562</v>
      </c>
      <c r="D1343" s="545" t="s">
        <v>468</v>
      </c>
      <c r="E1343" s="545" t="s">
        <v>468</v>
      </c>
      <c r="F1343" s="597">
        <v>300</v>
      </c>
      <c r="G1343" s="527" t="s">
        <v>3256</v>
      </c>
      <c r="H1343" s="545" t="s">
        <v>468</v>
      </c>
      <c r="I1343" s="612" t="s">
        <v>781</v>
      </c>
      <c r="J1343" s="610" t="s">
        <v>310</v>
      </c>
      <c r="K1343" s="545" t="s">
        <v>1320</v>
      </c>
      <c r="L1343" s="545" t="s">
        <v>1387</v>
      </c>
      <c r="M1343" s="602">
        <v>222047574104</v>
      </c>
      <c r="N1343" s="607">
        <v>44628</v>
      </c>
      <c r="O1343" s="544" t="s">
        <v>408</v>
      </c>
      <c r="P1343" s="268">
        <f t="shared" si="84"/>
        <v>3</v>
      </c>
      <c r="Q1343" s="268">
        <f t="shared" si="85"/>
        <v>1</v>
      </c>
      <c r="R1343" s="643" t="str">
        <f t="shared" si="86"/>
        <v>Gastos_custeados_por_captação</v>
      </c>
      <c r="S1343" s="605" t="s">
        <v>310</v>
      </c>
      <c r="T1343" s="621" t="s">
        <v>310</v>
      </c>
      <c r="U1343" s="623"/>
      <c r="V1343" s="623"/>
      <c r="W1343" s="623"/>
    </row>
    <row r="1344" spans="1:23" ht="36" x14ac:dyDescent="0.2">
      <c r="A1344" s="636">
        <f t="shared" si="87"/>
        <v>1341</v>
      </c>
      <c r="B1344" s="559">
        <v>44628</v>
      </c>
      <c r="C1344" s="604">
        <v>44562</v>
      </c>
      <c r="D1344" s="545" t="s">
        <v>468</v>
      </c>
      <c r="E1344" s="545" t="s">
        <v>468</v>
      </c>
      <c r="F1344" s="597">
        <v>88.44</v>
      </c>
      <c r="G1344" s="611" t="s">
        <v>3257</v>
      </c>
      <c r="H1344" s="545" t="s">
        <v>468</v>
      </c>
      <c r="I1344" s="612" t="s">
        <v>781</v>
      </c>
      <c r="J1344" s="610" t="s">
        <v>310</v>
      </c>
      <c r="K1344" s="545" t="s">
        <v>1320</v>
      </c>
      <c r="L1344" s="545" t="s">
        <v>1387</v>
      </c>
      <c r="M1344" s="602">
        <v>222047574619</v>
      </c>
      <c r="N1344" s="607">
        <v>44628</v>
      </c>
      <c r="O1344" s="544" t="s">
        <v>408</v>
      </c>
      <c r="P1344" s="268">
        <f t="shared" si="84"/>
        <v>3</v>
      </c>
      <c r="Q1344" s="268">
        <f t="shared" si="85"/>
        <v>1</v>
      </c>
      <c r="R1344" s="643" t="str">
        <f t="shared" si="86"/>
        <v>Gastos_custeados_por_captação</v>
      </c>
      <c r="S1344" s="605" t="s">
        <v>310</v>
      </c>
      <c r="T1344" s="621" t="s">
        <v>310</v>
      </c>
      <c r="U1344" s="623"/>
      <c r="V1344" s="623"/>
      <c r="W1344" s="623"/>
    </row>
    <row r="1345" spans="1:23" ht="36" x14ac:dyDescent="0.2">
      <c r="A1345" s="636">
        <f t="shared" si="87"/>
        <v>1342</v>
      </c>
      <c r="B1345" s="559">
        <v>44628</v>
      </c>
      <c r="C1345" s="604">
        <v>44562</v>
      </c>
      <c r="D1345" s="545" t="s">
        <v>468</v>
      </c>
      <c r="E1345" s="545" t="s">
        <v>468</v>
      </c>
      <c r="F1345" s="597">
        <v>180</v>
      </c>
      <c r="G1345" s="527" t="s">
        <v>3258</v>
      </c>
      <c r="H1345" s="545" t="s">
        <v>468</v>
      </c>
      <c r="I1345" s="612" t="s">
        <v>781</v>
      </c>
      <c r="J1345" s="610" t="s">
        <v>310</v>
      </c>
      <c r="K1345" s="545" t="s">
        <v>1320</v>
      </c>
      <c r="L1345" s="545" t="s">
        <v>1387</v>
      </c>
      <c r="M1345" s="602">
        <v>222047575186</v>
      </c>
      <c r="N1345" s="607">
        <v>44628</v>
      </c>
      <c r="O1345" s="544" t="s">
        <v>408</v>
      </c>
      <c r="P1345" s="268">
        <f t="shared" si="84"/>
        <v>3</v>
      </c>
      <c r="Q1345" s="268">
        <f t="shared" si="85"/>
        <v>1</v>
      </c>
      <c r="R1345" s="643" t="str">
        <f t="shared" si="86"/>
        <v>Gastos_custeados_por_captação</v>
      </c>
      <c r="S1345" s="605" t="s">
        <v>310</v>
      </c>
      <c r="T1345" s="621" t="s">
        <v>310</v>
      </c>
      <c r="U1345" s="623"/>
      <c r="V1345" s="623"/>
      <c r="W1345" s="623"/>
    </row>
    <row r="1346" spans="1:23" ht="36" x14ac:dyDescent="0.2">
      <c r="A1346" s="636">
        <f t="shared" si="87"/>
        <v>1343</v>
      </c>
      <c r="B1346" s="559">
        <v>44628</v>
      </c>
      <c r="C1346" s="604">
        <v>44562</v>
      </c>
      <c r="D1346" s="545" t="s">
        <v>468</v>
      </c>
      <c r="E1346" s="545" t="s">
        <v>468</v>
      </c>
      <c r="F1346" s="597">
        <v>55.28</v>
      </c>
      <c r="G1346" s="527" t="s">
        <v>3259</v>
      </c>
      <c r="H1346" s="545" t="s">
        <v>468</v>
      </c>
      <c r="I1346" s="612" t="s">
        <v>781</v>
      </c>
      <c r="J1346" s="610" t="s">
        <v>310</v>
      </c>
      <c r="K1346" s="545" t="s">
        <v>1320</v>
      </c>
      <c r="L1346" s="545" t="s">
        <v>1387</v>
      </c>
      <c r="M1346" s="602">
        <v>222047575500</v>
      </c>
      <c r="N1346" s="607">
        <v>44628</v>
      </c>
      <c r="O1346" s="544" t="s">
        <v>408</v>
      </c>
      <c r="P1346" s="268">
        <f t="shared" si="84"/>
        <v>3</v>
      </c>
      <c r="Q1346" s="268">
        <f t="shared" si="85"/>
        <v>1</v>
      </c>
      <c r="R1346" s="643" t="str">
        <f t="shared" si="86"/>
        <v>Gastos_custeados_por_captação</v>
      </c>
      <c r="S1346" s="605" t="s">
        <v>310</v>
      </c>
      <c r="T1346" s="621" t="s">
        <v>310</v>
      </c>
      <c r="U1346" s="623"/>
      <c r="V1346" s="623"/>
      <c r="W1346" s="623"/>
    </row>
    <row r="1347" spans="1:23" ht="36" x14ac:dyDescent="0.2">
      <c r="A1347" s="636">
        <f t="shared" si="87"/>
        <v>1344</v>
      </c>
      <c r="B1347" s="559">
        <v>44628</v>
      </c>
      <c r="C1347" s="604">
        <v>44562</v>
      </c>
      <c r="D1347" s="545" t="s">
        <v>468</v>
      </c>
      <c r="E1347" s="545" t="s">
        <v>468</v>
      </c>
      <c r="F1347" s="597">
        <v>150.75</v>
      </c>
      <c r="G1347" s="527" t="s">
        <v>3260</v>
      </c>
      <c r="H1347" s="545" t="s">
        <v>468</v>
      </c>
      <c r="I1347" s="612" t="s">
        <v>781</v>
      </c>
      <c r="J1347" s="610" t="s">
        <v>310</v>
      </c>
      <c r="K1347" s="545" t="s">
        <v>1320</v>
      </c>
      <c r="L1347" s="545" t="s">
        <v>1387</v>
      </c>
      <c r="M1347" s="602">
        <v>222047576239</v>
      </c>
      <c r="N1347" s="607">
        <v>44628</v>
      </c>
      <c r="O1347" s="544" t="s">
        <v>408</v>
      </c>
      <c r="P1347" s="268">
        <f t="shared" si="84"/>
        <v>3</v>
      </c>
      <c r="Q1347" s="268">
        <f t="shared" si="85"/>
        <v>1</v>
      </c>
      <c r="R1347" s="643" t="str">
        <f t="shared" si="86"/>
        <v>Gastos_custeados_por_captação</v>
      </c>
      <c r="S1347" s="605" t="s">
        <v>310</v>
      </c>
      <c r="T1347" s="621" t="s">
        <v>310</v>
      </c>
      <c r="U1347" s="623"/>
      <c r="V1347" s="623"/>
      <c r="W1347" s="623"/>
    </row>
    <row r="1348" spans="1:23" ht="36" x14ac:dyDescent="0.2">
      <c r="A1348" s="636">
        <f t="shared" si="87"/>
        <v>1345</v>
      </c>
      <c r="B1348" s="559">
        <v>44628</v>
      </c>
      <c r="C1348" s="604">
        <v>44562</v>
      </c>
      <c r="D1348" s="545" t="s">
        <v>468</v>
      </c>
      <c r="E1348" s="545" t="s">
        <v>468</v>
      </c>
      <c r="F1348" s="597">
        <v>88</v>
      </c>
      <c r="G1348" s="527" t="s">
        <v>3261</v>
      </c>
      <c r="H1348" s="545" t="s">
        <v>468</v>
      </c>
      <c r="I1348" s="612" t="s">
        <v>781</v>
      </c>
      <c r="J1348" s="610" t="s">
        <v>310</v>
      </c>
      <c r="K1348" s="545" t="s">
        <v>1320</v>
      </c>
      <c r="L1348" s="545" t="s">
        <v>1387</v>
      </c>
      <c r="M1348" s="602">
        <v>222047576662</v>
      </c>
      <c r="N1348" s="607">
        <v>44628</v>
      </c>
      <c r="O1348" s="544" t="s">
        <v>408</v>
      </c>
      <c r="P1348" s="268">
        <f t="shared" si="84"/>
        <v>3</v>
      </c>
      <c r="Q1348" s="268">
        <f t="shared" si="85"/>
        <v>1</v>
      </c>
      <c r="R1348" s="643" t="str">
        <f t="shared" si="86"/>
        <v>Gastos_custeados_por_captação</v>
      </c>
      <c r="S1348" s="605" t="s">
        <v>310</v>
      </c>
      <c r="T1348" s="621" t="s">
        <v>310</v>
      </c>
      <c r="U1348" s="623"/>
      <c r="V1348" s="623"/>
      <c r="W1348" s="623"/>
    </row>
    <row r="1349" spans="1:23" ht="36" x14ac:dyDescent="0.2">
      <c r="A1349" s="636">
        <f t="shared" si="87"/>
        <v>1346</v>
      </c>
      <c r="B1349" s="559">
        <v>44628</v>
      </c>
      <c r="C1349" s="604">
        <v>44562</v>
      </c>
      <c r="D1349" s="545" t="s">
        <v>468</v>
      </c>
      <c r="E1349" s="545" t="s">
        <v>468</v>
      </c>
      <c r="F1349" s="597">
        <v>90</v>
      </c>
      <c r="G1349" s="527" t="s">
        <v>3262</v>
      </c>
      <c r="H1349" s="545" t="s">
        <v>468</v>
      </c>
      <c r="I1349" s="612" t="s">
        <v>781</v>
      </c>
      <c r="J1349" s="610" t="s">
        <v>310</v>
      </c>
      <c r="K1349" s="545" t="s">
        <v>1320</v>
      </c>
      <c r="L1349" s="545" t="s">
        <v>1387</v>
      </c>
      <c r="M1349" s="602">
        <v>222047576743</v>
      </c>
      <c r="N1349" s="607">
        <v>44628</v>
      </c>
      <c r="O1349" s="544" t="s">
        <v>408</v>
      </c>
      <c r="P1349" s="268">
        <f t="shared" si="84"/>
        <v>3</v>
      </c>
      <c r="Q1349" s="268">
        <f t="shared" si="85"/>
        <v>1</v>
      </c>
      <c r="R1349" s="643" t="str">
        <f t="shared" si="86"/>
        <v>Gastos_custeados_por_captação</v>
      </c>
      <c r="S1349" s="605" t="s">
        <v>310</v>
      </c>
      <c r="T1349" s="621" t="s">
        <v>310</v>
      </c>
      <c r="U1349" s="623"/>
      <c r="V1349" s="623"/>
      <c r="W1349" s="623"/>
    </row>
    <row r="1350" spans="1:23" ht="36" x14ac:dyDescent="0.2">
      <c r="A1350" s="636">
        <f t="shared" si="87"/>
        <v>1347</v>
      </c>
      <c r="B1350" s="559">
        <v>44628</v>
      </c>
      <c r="C1350" s="604">
        <v>44562</v>
      </c>
      <c r="D1350" s="545" t="s">
        <v>468</v>
      </c>
      <c r="E1350" s="545" t="s">
        <v>468</v>
      </c>
      <c r="F1350" s="597">
        <v>200</v>
      </c>
      <c r="G1350" s="527" t="s">
        <v>3263</v>
      </c>
      <c r="H1350" s="545" t="s">
        <v>468</v>
      </c>
      <c r="I1350" s="612" t="s">
        <v>781</v>
      </c>
      <c r="J1350" s="610" t="s">
        <v>310</v>
      </c>
      <c r="K1350" s="545" t="s">
        <v>1320</v>
      </c>
      <c r="L1350" s="545" t="s">
        <v>1387</v>
      </c>
      <c r="M1350" s="602">
        <v>222047576905</v>
      </c>
      <c r="N1350" s="607">
        <v>44628</v>
      </c>
      <c r="O1350" s="544" t="s">
        <v>408</v>
      </c>
      <c r="P1350" s="268">
        <f t="shared" si="84"/>
        <v>3</v>
      </c>
      <c r="Q1350" s="268">
        <f t="shared" si="85"/>
        <v>1</v>
      </c>
      <c r="R1350" s="643" t="str">
        <f t="shared" si="86"/>
        <v>Gastos_custeados_por_captação</v>
      </c>
      <c r="S1350" s="605" t="s">
        <v>310</v>
      </c>
      <c r="T1350" s="621" t="s">
        <v>310</v>
      </c>
      <c r="U1350" s="623"/>
      <c r="V1350" s="623"/>
      <c r="W1350" s="623"/>
    </row>
    <row r="1351" spans="1:23" ht="36" x14ac:dyDescent="0.2">
      <c r="A1351" s="636">
        <f t="shared" si="87"/>
        <v>1348</v>
      </c>
      <c r="B1351" s="559">
        <v>44628</v>
      </c>
      <c r="C1351" s="604">
        <v>44621</v>
      </c>
      <c r="D1351" s="545" t="s">
        <v>468</v>
      </c>
      <c r="E1351" s="545" t="s">
        <v>468</v>
      </c>
      <c r="F1351" s="597">
        <v>11</v>
      </c>
      <c r="G1351" s="527" t="s">
        <v>3264</v>
      </c>
      <c r="H1351" s="527" t="s">
        <v>468</v>
      </c>
      <c r="I1351" s="527" t="s">
        <v>962</v>
      </c>
      <c r="J1351" s="614" t="s">
        <v>963</v>
      </c>
      <c r="K1351" s="549" t="s">
        <v>964</v>
      </c>
      <c r="L1351" s="527" t="s">
        <v>879</v>
      </c>
      <c r="M1351" s="655" t="s">
        <v>310</v>
      </c>
      <c r="N1351" s="607">
        <v>44628</v>
      </c>
      <c r="O1351" s="544" t="s">
        <v>408</v>
      </c>
      <c r="P1351" s="268">
        <f t="shared" si="84"/>
        <v>3</v>
      </c>
      <c r="Q1351" s="268">
        <f t="shared" si="85"/>
        <v>3</v>
      </c>
      <c r="R1351" s="643" t="str">
        <f t="shared" si="86"/>
        <v>Gastos_custeados_por_captação</v>
      </c>
      <c r="S1351" s="621" t="s">
        <v>310</v>
      </c>
      <c r="T1351" s="621" t="s">
        <v>310</v>
      </c>
      <c r="U1351" s="623"/>
      <c r="V1351" s="623"/>
      <c r="W1351" s="623"/>
    </row>
    <row r="1352" spans="1:23" ht="60" x14ac:dyDescent="0.2">
      <c r="A1352" s="636">
        <f t="shared" si="87"/>
        <v>1349</v>
      </c>
      <c r="B1352" s="559">
        <v>44628</v>
      </c>
      <c r="C1352" s="604">
        <v>44562</v>
      </c>
      <c r="D1352" s="545" t="s">
        <v>468</v>
      </c>
      <c r="E1352" s="545" t="s">
        <v>468</v>
      </c>
      <c r="F1352" s="597">
        <v>21.7</v>
      </c>
      <c r="G1352" s="558" t="s">
        <v>3267</v>
      </c>
      <c r="H1352" s="545" t="s">
        <v>468</v>
      </c>
      <c r="I1352" s="527" t="s">
        <v>962</v>
      </c>
      <c r="J1352" s="614" t="s">
        <v>963</v>
      </c>
      <c r="K1352" s="545" t="s">
        <v>1320</v>
      </c>
      <c r="L1352" s="545" t="s">
        <v>1387</v>
      </c>
      <c r="M1352" s="602">
        <v>222047564494</v>
      </c>
      <c r="N1352" s="607">
        <v>44628</v>
      </c>
      <c r="O1352" s="544" t="s">
        <v>405</v>
      </c>
      <c r="P1352" s="268">
        <f t="shared" si="84"/>
        <v>3</v>
      </c>
      <c r="Q1352" s="268">
        <f t="shared" si="85"/>
        <v>1</v>
      </c>
      <c r="R1352" s="643" t="str">
        <f t="shared" si="86"/>
        <v>Gastos_custeados_por_captação</v>
      </c>
      <c r="S1352" s="621" t="s">
        <v>310</v>
      </c>
      <c r="T1352" s="621" t="s">
        <v>310</v>
      </c>
      <c r="U1352" s="623"/>
      <c r="V1352" s="623"/>
      <c r="W1352" s="623"/>
    </row>
    <row r="1353" spans="1:23" ht="60" x14ac:dyDescent="0.2">
      <c r="A1353" s="636">
        <f t="shared" si="87"/>
        <v>1350</v>
      </c>
      <c r="B1353" s="559">
        <v>44628</v>
      </c>
      <c r="C1353" s="604">
        <v>44562</v>
      </c>
      <c r="D1353" s="545" t="s">
        <v>468</v>
      </c>
      <c r="E1353" s="545" t="s">
        <v>468</v>
      </c>
      <c r="F1353" s="597">
        <v>56.93</v>
      </c>
      <c r="G1353" s="558" t="s">
        <v>3268</v>
      </c>
      <c r="H1353" s="545" t="s">
        <v>468</v>
      </c>
      <c r="I1353" s="612" t="s">
        <v>781</v>
      </c>
      <c r="J1353" s="610" t="s">
        <v>310</v>
      </c>
      <c r="K1353" s="545" t="s">
        <v>1320</v>
      </c>
      <c r="L1353" s="545" t="s">
        <v>1387</v>
      </c>
      <c r="M1353" s="602">
        <v>222047564737</v>
      </c>
      <c r="N1353" s="607">
        <v>44628</v>
      </c>
      <c r="O1353" s="544" t="s">
        <v>405</v>
      </c>
      <c r="P1353" s="268">
        <f t="shared" si="84"/>
        <v>3</v>
      </c>
      <c r="Q1353" s="268">
        <f t="shared" si="85"/>
        <v>1</v>
      </c>
      <c r="R1353" s="643" t="str">
        <f t="shared" si="86"/>
        <v>Gastos_custeados_por_captação</v>
      </c>
      <c r="S1353" s="621" t="s">
        <v>310</v>
      </c>
      <c r="T1353" s="621" t="s">
        <v>310</v>
      </c>
      <c r="U1353" s="623"/>
      <c r="V1353" s="623"/>
      <c r="W1353" s="623"/>
    </row>
    <row r="1354" spans="1:23" ht="60" x14ac:dyDescent="0.2">
      <c r="A1354" s="636">
        <f t="shared" si="87"/>
        <v>1351</v>
      </c>
      <c r="B1354" s="559">
        <v>44628</v>
      </c>
      <c r="C1354" s="604">
        <v>44562</v>
      </c>
      <c r="D1354" s="545" t="s">
        <v>468</v>
      </c>
      <c r="E1354" s="545" t="s">
        <v>468</v>
      </c>
      <c r="F1354" s="597">
        <v>250</v>
      </c>
      <c r="G1354" s="558" t="s">
        <v>3269</v>
      </c>
      <c r="H1354" s="545" t="s">
        <v>468</v>
      </c>
      <c r="I1354" s="612" t="s">
        <v>781</v>
      </c>
      <c r="J1354" s="610" t="s">
        <v>310</v>
      </c>
      <c r="K1354" s="545" t="s">
        <v>1320</v>
      </c>
      <c r="L1354" s="545" t="s">
        <v>1387</v>
      </c>
      <c r="M1354" s="602">
        <v>222047565032</v>
      </c>
      <c r="N1354" s="607">
        <v>44628</v>
      </c>
      <c r="O1354" s="544" t="s">
        <v>405</v>
      </c>
      <c r="P1354" s="268">
        <f t="shared" si="84"/>
        <v>3</v>
      </c>
      <c r="Q1354" s="268">
        <f t="shared" si="85"/>
        <v>1</v>
      </c>
      <c r="R1354" s="643" t="str">
        <f t="shared" si="86"/>
        <v>Gastos_custeados_por_captação</v>
      </c>
      <c r="S1354" s="621" t="s">
        <v>310</v>
      </c>
      <c r="T1354" s="621" t="s">
        <v>310</v>
      </c>
      <c r="U1354" s="623"/>
      <c r="V1354" s="623"/>
      <c r="W1354" s="623"/>
    </row>
    <row r="1355" spans="1:23" ht="84" x14ac:dyDescent="0.2">
      <c r="A1355" s="636">
        <f t="shared" si="87"/>
        <v>1352</v>
      </c>
      <c r="B1355" s="559">
        <v>44628</v>
      </c>
      <c r="C1355" s="604">
        <v>44562</v>
      </c>
      <c r="D1355" s="545" t="s">
        <v>468</v>
      </c>
      <c r="E1355" s="545" t="s">
        <v>468</v>
      </c>
      <c r="F1355" s="556">
        <v>1075.2</v>
      </c>
      <c r="G1355" s="558" t="s">
        <v>1357</v>
      </c>
      <c r="H1355" s="545" t="s">
        <v>468</v>
      </c>
      <c r="I1355" s="612" t="s">
        <v>3137</v>
      </c>
      <c r="J1355" s="610" t="s">
        <v>1356</v>
      </c>
      <c r="K1355" s="545" t="s">
        <v>911</v>
      </c>
      <c r="L1355" s="545" t="s">
        <v>1450</v>
      </c>
      <c r="M1355" s="545">
        <v>1607</v>
      </c>
      <c r="N1355" s="544">
        <v>44627</v>
      </c>
      <c r="O1355" s="544" t="s">
        <v>404</v>
      </c>
      <c r="P1355" s="268">
        <f t="shared" si="84"/>
        <v>3</v>
      </c>
      <c r="Q1355" s="268">
        <f t="shared" si="85"/>
        <v>1</v>
      </c>
      <c r="R1355" s="643" t="str">
        <f t="shared" si="86"/>
        <v>Gastos_custeados_por_captação</v>
      </c>
      <c r="S1355" s="605" t="s">
        <v>1079</v>
      </c>
      <c r="T1355" s="621">
        <v>2829</v>
      </c>
      <c r="U1355" s="623"/>
      <c r="V1355" s="623"/>
      <c r="W1355" s="623"/>
    </row>
    <row r="1356" spans="1:23" ht="36" x14ac:dyDescent="0.2">
      <c r="A1356" s="636">
        <f t="shared" si="87"/>
        <v>1353</v>
      </c>
      <c r="B1356" s="559">
        <v>44628</v>
      </c>
      <c r="C1356" s="604">
        <v>44593</v>
      </c>
      <c r="D1356" s="545" t="s">
        <v>468</v>
      </c>
      <c r="E1356" s="545" t="s">
        <v>468</v>
      </c>
      <c r="F1356" s="597">
        <v>2200</v>
      </c>
      <c r="G1356" s="527" t="s">
        <v>3570</v>
      </c>
      <c r="H1356" s="545" t="s">
        <v>468</v>
      </c>
      <c r="I1356" s="612" t="s">
        <v>2724</v>
      </c>
      <c r="J1356" s="610" t="s">
        <v>2725</v>
      </c>
      <c r="K1356" s="599" t="s">
        <v>911</v>
      </c>
      <c r="L1356" s="598" t="s">
        <v>888</v>
      </c>
      <c r="M1356" s="602">
        <v>20225</v>
      </c>
      <c r="N1356" s="607">
        <v>44627</v>
      </c>
      <c r="O1356" s="544" t="s">
        <v>408</v>
      </c>
      <c r="P1356" s="268">
        <f t="shared" si="84"/>
        <v>3</v>
      </c>
      <c r="Q1356" s="268">
        <f t="shared" si="85"/>
        <v>2</v>
      </c>
      <c r="R1356" s="643" t="str">
        <f t="shared" si="86"/>
        <v>Gastos_custeados_por_captação</v>
      </c>
      <c r="S1356" s="605" t="s">
        <v>1081</v>
      </c>
      <c r="T1356" s="621">
        <v>2693</v>
      </c>
      <c r="U1356" s="623"/>
      <c r="V1356" s="623"/>
      <c r="W1356" s="623"/>
    </row>
    <row r="1357" spans="1:23" ht="36" x14ac:dyDescent="0.2">
      <c r="A1357" s="636">
        <f t="shared" si="87"/>
        <v>1354</v>
      </c>
      <c r="B1357" s="559">
        <v>44628</v>
      </c>
      <c r="C1357" s="563">
        <v>44593</v>
      </c>
      <c r="D1357" s="545" t="s">
        <v>468</v>
      </c>
      <c r="E1357" s="545" t="s">
        <v>468</v>
      </c>
      <c r="F1357" s="597">
        <v>4311.5600000000004</v>
      </c>
      <c r="G1357" s="558" t="s">
        <v>706</v>
      </c>
      <c r="H1357" s="545" t="s">
        <v>468</v>
      </c>
      <c r="I1357" s="598" t="s">
        <v>2737</v>
      </c>
      <c r="J1357" s="599" t="s">
        <v>1219</v>
      </c>
      <c r="K1357" s="599" t="s">
        <v>911</v>
      </c>
      <c r="L1357" s="598" t="s">
        <v>888</v>
      </c>
      <c r="M1357" s="602">
        <v>20223</v>
      </c>
      <c r="N1357" s="607">
        <v>44624</v>
      </c>
      <c r="O1357" s="544" t="s">
        <v>408</v>
      </c>
      <c r="P1357" s="268">
        <f t="shared" si="84"/>
        <v>3</v>
      </c>
      <c r="Q1357" s="268">
        <f t="shared" si="85"/>
        <v>2</v>
      </c>
      <c r="R1357" s="643" t="str">
        <f t="shared" si="86"/>
        <v>Gastos_custeados_por_captação</v>
      </c>
      <c r="S1357" s="605" t="s">
        <v>1081</v>
      </c>
      <c r="T1357" s="605">
        <v>2642</v>
      </c>
      <c r="U1357" s="623"/>
      <c r="V1357" s="623"/>
      <c r="W1357" s="623"/>
    </row>
    <row r="1358" spans="1:23" ht="108" x14ac:dyDescent="0.2">
      <c r="A1358" s="636">
        <f t="shared" si="87"/>
        <v>1355</v>
      </c>
      <c r="B1358" s="559">
        <v>44628</v>
      </c>
      <c r="C1358" s="563">
        <v>44593</v>
      </c>
      <c r="D1358" s="545" t="s">
        <v>271</v>
      </c>
      <c r="E1358" s="545" t="s">
        <v>297</v>
      </c>
      <c r="F1358" s="556">
        <v>1143.1300000000001</v>
      </c>
      <c r="G1358" s="558" t="s">
        <v>2343</v>
      </c>
      <c r="H1358" s="545" t="s">
        <v>309</v>
      </c>
      <c r="I1358" s="612" t="s">
        <v>797</v>
      </c>
      <c r="J1358" s="545" t="s">
        <v>1121</v>
      </c>
      <c r="K1358" s="545" t="s">
        <v>893</v>
      </c>
      <c r="L1358" s="545" t="s">
        <v>888</v>
      </c>
      <c r="M1358" s="545">
        <v>42075</v>
      </c>
      <c r="N1358" s="544">
        <v>44621</v>
      </c>
      <c r="O1358" s="544" t="s">
        <v>400</v>
      </c>
      <c r="P1358" s="268">
        <f t="shared" si="84"/>
        <v>3</v>
      </c>
      <c r="Q1358" s="268">
        <f t="shared" si="85"/>
        <v>2</v>
      </c>
      <c r="R1358" s="643" t="str">
        <f t="shared" si="86"/>
        <v>Gastos_Gerais</v>
      </c>
      <c r="S1358" s="605" t="s">
        <v>1081</v>
      </c>
      <c r="T1358" s="621">
        <v>1141</v>
      </c>
      <c r="U1358" s="623"/>
      <c r="V1358" s="623"/>
      <c r="W1358" s="623"/>
    </row>
    <row r="1359" spans="1:23" ht="36" x14ac:dyDescent="0.2">
      <c r="A1359" s="636">
        <f t="shared" si="87"/>
        <v>1356</v>
      </c>
      <c r="B1359" s="559">
        <v>44628</v>
      </c>
      <c r="C1359" s="604">
        <v>44621</v>
      </c>
      <c r="D1359" s="545" t="s">
        <v>468</v>
      </c>
      <c r="E1359" s="545" t="s">
        <v>468</v>
      </c>
      <c r="F1359" s="556">
        <v>11</v>
      </c>
      <c r="G1359" s="558" t="s">
        <v>2742</v>
      </c>
      <c r="H1359" s="545" t="s">
        <v>468</v>
      </c>
      <c r="I1359" s="526" t="s">
        <v>962</v>
      </c>
      <c r="J1359" s="549" t="s">
        <v>963</v>
      </c>
      <c r="K1359" s="549" t="s">
        <v>964</v>
      </c>
      <c r="L1359" s="527" t="s">
        <v>879</v>
      </c>
      <c r="M1359" s="655" t="s">
        <v>310</v>
      </c>
      <c r="N1359" s="544">
        <v>44601</v>
      </c>
      <c r="O1359" s="544" t="s">
        <v>408</v>
      </c>
      <c r="P1359" s="268">
        <f t="shared" si="84"/>
        <v>3</v>
      </c>
      <c r="Q1359" s="268">
        <f t="shared" si="85"/>
        <v>3</v>
      </c>
      <c r="R1359" s="643" t="str">
        <f t="shared" si="86"/>
        <v>Gastos_custeados_por_captação</v>
      </c>
      <c r="S1359" s="605" t="s">
        <v>310</v>
      </c>
      <c r="T1359" s="621" t="s">
        <v>310</v>
      </c>
      <c r="U1359" s="623"/>
      <c r="V1359" s="623"/>
      <c r="W1359" s="623"/>
    </row>
    <row r="1360" spans="1:23" ht="36" x14ac:dyDescent="0.2">
      <c r="A1360" s="636">
        <f t="shared" si="87"/>
        <v>1357</v>
      </c>
      <c r="B1360" s="559">
        <v>44628</v>
      </c>
      <c r="C1360" s="604">
        <v>44621</v>
      </c>
      <c r="D1360" s="545" t="s">
        <v>468</v>
      </c>
      <c r="E1360" s="545" t="s">
        <v>468</v>
      </c>
      <c r="F1360" s="597">
        <v>11</v>
      </c>
      <c r="G1360" s="527" t="s">
        <v>3264</v>
      </c>
      <c r="H1360" s="527" t="s">
        <v>468</v>
      </c>
      <c r="I1360" s="527" t="s">
        <v>962</v>
      </c>
      <c r="J1360" s="614" t="s">
        <v>963</v>
      </c>
      <c r="K1360" s="549" t="s">
        <v>964</v>
      </c>
      <c r="L1360" s="527" t="s">
        <v>879</v>
      </c>
      <c r="M1360" s="655" t="s">
        <v>310</v>
      </c>
      <c r="N1360" s="544">
        <v>44601</v>
      </c>
      <c r="O1360" s="544" t="s">
        <v>408</v>
      </c>
      <c r="P1360" s="268">
        <f t="shared" si="84"/>
        <v>3</v>
      </c>
      <c r="Q1360" s="268">
        <f t="shared" si="85"/>
        <v>3</v>
      </c>
      <c r="R1360" s="643" t="str">
        <f t="shared" si="86"/>
        <v>Gastos_custeados_por_captação</v>
      </c>
      <c r="S1360" s="621" t="s">
        <v>310</v>
      </c>
      <c r="T1360" s="621" t="s">
        <v>310</v>
      </c>
      <c r="U1360" s="623"/>
      <c r="V1360" s="623"/>
      <c r="W1360" s="623"/>
    </row>
    <row r="1361" spans="1:23" ht="72" x14ac:dyDescent="0.2">
      <c r="A1361" s="636">
        <f t="shared" si="87"/>
        <v>1358</v>
      </c>
      <c r="B1361" s="683">
        <v>44628</v>
      </c>
      <c r="C1361" s="555">
        <v>44470</v>
      </c>
      <c r="D1361" s="545" t="s">
        <v>468</v>
      </c>
      <c r="E1361" s="545" t="s">
        <v>468</v>
      </c>
      <c r="F1361" s="597">
        <v>88</v>
      </c>
      <c r="G1361" s="558" t="s">
        <v>3415</v>
      </c>
      <c r="H1361" s="545" t="s">
        <v>468</v>
      </c>
      <c r="I1361" s="527" t="s">
        <v>962</v>
      </c>
      <c r="J1361" s="614" t="s">
        <v>963</v>
      </c>
      <c r="K1361" s="545" t="s">
        <v>1320</v>
      </c>
      <c r="L1361" s="545" t="s">
        <v>1387</v>
      </c>
      <c r="M1361" s="602">
        <v>222047578282</v>
      </c>
      <c r="N1361" s="607">
        <v>44628</v>
      </c>
      <c r="O1361" s="544" t="s">
        <v>407</v>
      </c>
      <c r="P1361" s="268">
        <f t="shared" si="84"/>
        <v>3</v>
      </c>
      <c r="Q1361" s="268">
        <f t="shared" si="85"/>
        <v>-2</v>
      </c>
      <c r="R1361" s="545" t="str">
        <f t="shared" si="86"/>
        <v>Gastos_custeados_por_captação</v>
      </c>
      <c r="S1361" s="605" t="s">
        <v>310</v>
      </c>
      <c r="T1361" s="605" t="s">
        <v>310</v>
      </c>
      <c r="U1361" s="624"/>
      <c r="V1361" s="624"/>
      <c r="W1361" s="624"/>
    </row>
    <row r="1362" spans="1:23" ht="72" x14ac:dyDescent="0.2">
      <c r="A1362" s="636">
        <f t="shared" si="87"/>
        <v>1359</v>
      </c>
      <c r="B1362" s="683">
        <v>44628</v>
      </c>
      <c r="C1362" s="555">
        <v>44409</v>
      </c>
      <c r="D1362" s="545" t="s">
        <v>468</v>
      </c>
      <c r="E1362" s="545" t="s">
        <v>468</v>
      </c>
      <c r="F1362" s="597">
        <v>1672</v>
      </c>
      <c r="G1362" s="558" t="s">
        <v>3416</v>
      </c>
      <c r="H1362" s="545" t="s">
        <v>468</v>
      </c>
      <c r="I1362" s="599" t="s">
        <v>3062</v>
      </c>
      <c r="J1362" s="545" t="s">
        <v>310</v>
      </c>
      <c r="K1362" s="545" t="s">
        <v>1320</v>
      </c>
      <c r="L1362" s="545" t="s">
        <v>1387</v>
      </c>
      <c r="M1362" s="602">
        <v>222047581232</v>
      </c>
      <c r="N1362" s="607">
        <v>44628</v>
      </c>
      <c r="O1362" s="544" t="s">
        <v>407</v>
      </c>
      <c r="P1362" s="268">
        <f t="shared" si="84"/>
        <v>3</v>
      </c>
      <c r="Q1362" s="268">
        <f t="shared" si="85"/>
        <v>-4</v>
      </c>
      <c r="R1362" s="545" t="str">
        <f t="shared" si="86"/>
        <v>Gastos_custeados_por_captação</v>
      </c>
      <c r="S1362" s="605" t="s">
        <v>310</v>
      </c>
      <c r="T1362" s="605" t="s">
        <v>310</v>
      </c>
      <c r="U1362" s="624"/>
      <c r="V1362" s="624"/>
      <c r="W1362" s="624"/>
    </row>
    <row r="1363" spans="1:23" ht="72" x14ac:dyDescent="0.2">
      <c r="A1363" s="636">
        <f t="shared" si="87"/>
        <v>1360</v>
      </c>
      <c r="B1363" s="683">
        <v>44628</v>
      </c>
      <c r="C1363" s="555">
        <v>44531</v>
      </c>
      <c r="D1363" s="545" t="s">
        <v>468</v>
      </c>
      <c r="E1363" s="545" t="s">
        <v>468</v>
      </c>
      <c r="F1363" s="597">
        <v>607.5</v>
      </c>
      <c r="G1363" s="558" t="s">
        <v>3417</v>
      </c>
      <c r="H1363" s="545" t="s">
        <v>468</v>
      </c>
      <c r="I1363" s="599" t="s">
        <v>3062</v>
      </c>
      <c r="J1363" s="545" t="s">
        <v>310</v>
      </c>
      <c r="K1363" s="545" t="s">
        <v>1320</v>
      </c>
      <c r="L1363" s="545" t="s">
        <v>1387</v>
      </c>
      <c r="M1363" s="602">
        <v>222047581585</v>
      </c>
      <c r="N1363" s="607">
        <v>44628</v>
      </c>
      <c r="O1363" s="544" t="s">
        <v>407</v>
      </c>
      <c r="P1363" s="268">
        <f t="shared" si="84"/>
        <v>3</v>
      </c>
      <c r="Q1363" s="268">
        <f t="shared" si="85"/>
        <v>0</v>
      </c>
      <c r="R1363" s="545" t="str">
        <f t="shared" si="86"/>
        <v>Gastos_custeados_por_captação</v>
      </c>
      <c r="S1363" s="605" t="s">
        <v>310</v>
      </c>
      <c r="T1363" s="605" t="s">
        <v>310</v>
      </c>
      <c r="U1363" s="624"/>
      <c r="V1363" s="624"/>
      <c r="W1363" s="624"/>
    </row>
    <row r="1364" spans="1:23" ht="72" x14ac:dyDescent="0.2">
      <c r="A1364" s="636">
        <f t="shared" si="87"/>
        <v>1361</v>
      </c>
      <c r="B1364" s="683">
        <v>44628</v>
      </c>
      <c r="C1364" s="555">
        <v>44593</v>
      </c>
      <c r="D1364" s="545" t="s">
        <v>468</v>
      </c>
      <c r="E1364" s="545" t="s">
        <v>468</v>
      </c>
      <c r="F1364" s="597">
        <v>0.53</v>
      </c>
      <c r="G1364" s="558" t="s">
        <v>3418</v>
      </c>
      <c r="H1364" s="545" t="s">
        <v>468</v>
      </c>
      <c r="I1364" s="599" t="s">
        <v>3062</v>
      </c>
      <c r="J1364" s="545" t="s">
        <v>310</v>
      </c>
      <c r="K1364" s="545" t="s">
        <v>1320</v>
      </c>
      <c r="L1364" s="545" t="s">
        <v>1387</v>
      </c>
      <c r="M1364" s="602">
        <v>222047582123</v>
      </c>
      <c r="N1364" s="607">
        <v>44628</v>
      </c>
      <c r="O1364" s="544" t="s">
        <v>407</v>
      </c>
      <c r="P1364" s="268">
        <f t="shared" si="84"/>
        <v>3</v>
      </c>
      <c r="Q1364" s="268">
        <f t="shared" si="85"/>
        <v>2</v>
      </c>
      <c r="R1364" s="545" t="str">
        <f t="shared" si="86"/>
        <v>Gastos_custeados_por_captação</v>
      </c>
      <c r="S1364" s="605" t="s">
        <v>310</v>
      </c>
      <c r="T1364" s="605" t="s">
        <v>310</v>
      </c>
      <c r="U1364" s="624"/>
      <c r="V1364" s="624"/>
      <c r="W1364" s="624"/>
    </row>
    <row r="1365" spans="1:23" ht="72" x14ac:dyDescent="0.2">
      <c r="A1365" s="636">
        <f t="shared" si="87"/>
        <v>1362</v>
      </c>
      <c r="B1365" s="683">
        <v>44628</v>
      </c>
      <c r="C1365" s="555">
        <v>44593</v>
      </c>
      <c r="D1365" s="545" t="s">
        <v>468</v>
      </c>
      <c r="E1365" s="545" t="s">
        <v>468</v>
      </c>
      <c r="F1365" s="597">
        <v>1.21</v>
      </c>
      <c r="G1365" s="558" t="s">
        <v>3419</v>
      </c>
      <c r="H1365" s="545" t="s">
        <v>468</v>
      </c>
      <c r="I1365" s="599" t="s">
        <v>3062</v>
      </c>
      <c r="J1365" s="545" t="s">
        <v>310</v>
      </c>
      <c r="K1365" s="545" t="s">
        <v>1320</v>
      </c>
      <c r="L1365" s="545" t="s">
        <v>1387</v>
      </c>
      <c r="M1365" s="602">
        <v>222047582980</v>
      </c>
      <c r="N1365" s="607">
        <v>44628</v>
      </c>
      <c r="O1365" s="544" t="s">
        <v>407</v>
      </c>
      <c r="P1365" s="268">
        <f t="shared" si="84"/>
        <v>3</v>
      </c>
      <c r="Q1365" s="268">
        <f t="shared" si="85"/>
        <v>2</v>
      </c>
      <c r="R1365" s="545" t="str">
        <f t="shared" si="86"/>
        <v>Gastos_custeados_por_captação</v>
      </c>
      <c r="S1365" s="605" t="s">
        <v>310</v>
      </c>
      <c r="T1365" s="605" t="s">
        <v>310</v>
      </c>
      <c r="U1365" s="624"/>
      <c r="V1365" s="624"/>
      <c r="W1365" s="624"/>
    </row>
    <row r="1366" spans="1:23" ht="72" x14ac:dyDescent="0.2">
      <c r="A1366" s="636">
        <f t="shared" si="87"/>
        <v>1363</v>
      </c>
      <c r="B1366" s="683">
        <v>44628</v>
      </c>
      <c r="C1366" s="555">
        <v>44593</v>
      </c>
      <c r="D1366" s="545" t="s">
        <v>468</v>
      </c>
      <c r="E1366" s="545" t="s">
        <v>468</v>
      </c>
      <c r="F1366" s="597">
        <v>1.51</v>
      </c>
      <c r="G1366" s="558" t="s">
        <v>3420</v>
      </c>
      <c r="H1366" s="545" t="s">
        <v>468</v>
      </c>
      <c r="I1366" s="599" t="s">
        <v>3062</v>
      </c>
      <c r="J1366" s="545" t="s">
        <v>310</v>
      </c>
      <c r="K1366" s="545" t="s">
        <v>1320</v>
      </c>
      <c r="L1366" s="545" t="s">
        <v>1387</v>
      </c>
      <c r="M1366" s="602">
        <v>222047583103</v>
      </c>
      <c r="N1366" s="607">
        <v>44628</v>
      </c>
      <c r="O1366" s="544" t="s">
        <v>407</v>
      </c>
      <c r="P1366" s="268">
        <f t="shared" ref="P1366:P1429" si="88">IF(B1366=0,0,IF(YEAR(B1366)=$Q$1,MONTH(B1366)-$P$1+1,(YEAR(B1366)-$Q$1)*12-$P$1+1+MONTH(B1366)))</f>
        <v>3</v>
      </c>
      <c r="Q1366" s="268">
        <f t="shared" ref="Q1366:Q1429" si="89">IF(C1366=0,0,IF(YEAR(C1366)=$Q$1,MONTH(C1366)-$P$1+1,(YEAR(C1366)-$Q$1)*12-$P$1+1+MONTH(C1366)))</f>
        <v>2</v>
      </c>
      <c r="R1366" s="545" t="str">
        <f t="shared" ref="R1366:R1429" si="90">SUBSTITUTE(D1366," ","_")</f>
        <v>Gastos_custeados_por_captação</v>
      </c>
      <c r="S1366" s="605" t="s">
        <v>310</v>
      </c>
      <c r="T1366" s="605" t="s">
        <v>310</v>
      </c>
      <c r="U1366" s="624"/>
      <c r="V1366" s="624"/>
      <c r="W1366" s="624"/>
    </row>
    <row r="1367" spans="1:23" ht="72" x14ac:dyDescent="0.2">
      <c r="A1367" s="636">
        <f t="shared" si="87"/>
        <v>1364</v>
      </c>
      <c r="B1367" s="683">
        <v>44628</v>
      </c>
      <c r="C1367" s="555">
        <v>44593</v>
      </c>
      <c r="D1367" s="545" t="s">
        <v>468</v>
      </c>
      <c r="E1367" s="545" t="s">
        <v>468</v>
      </c>
      <c r="F1367" s="597">
        <v>7.55</v>
      </c>
      <c r="G1367" s="558" t="s">
        <v>3421</v>
      </c>
      <c r="H1367" s="545" t="s">
        <v>468</v>
      </c>
      <c r="I1367" s="599" t="s">
        <v>3062</v>
      </c>
      <c r="J1367" s="545" t="s">
        <v>310</v>
      </c>
      <c r="K1367" s="545" t="s">
        <v>1320</v>
      </c>
      <c r="L1367" s="545" t="s">
        <v>1387</v>
      </c>
      <c r="M1367" s="602">
        <v>22204758352</v>
      </c>
      <c r="N1367" s="607">
        <v>44628</v>
      </c>
      <c r="O1367" s="544" t="s">
        <v>407</v>
      </c>
      <c r="P1367" s="268">
        <f t="shared" si="88"/>
        <v>3</v>
      </c>
      <c r="Q1367" s="268">
        <f t="shared" si="89"/>
        <v>2</v>
      </c>
      <c r="R1367" s="545" t="str">
        <f t="shared" si="90"/>
        <v>Gastos_custeados_por_captação</v>
      </c>
      <c r="S1367" s="605" t="s">
        <v>310</v>
      </c>
      <c r="T1367" s="605" t="s">
        <v>310</v>
      </c>
      <c r="U1367" s="624"/>
      <c r="V1367" s="624"/>
      <c r="W1367" s="624"/>
    </row>
    <row r="1368" spans="1:23" ht="72" x14ac:dyDescent="0.2">
      <c r="A1368" s="636">
        <f t="shared" si="87"/>
        <v>1365</v>
      </c>
      <c r="B1368" s="683">
        <v>44628</v>
      </c>
      <c r="C1368" s="555">
        <v>44593</v>
      </c>
      <c r="D1368" s="545" t="s">
        <v>468</v>
      </c>
      <c r="E1368" s="545" t="s">
        <v>468</v>
      </c>
      <c r="F1368" s="597">
        <v>9.25</v>
      </c>
      <c r="G1368" s="558" t="s">
        <v>3422</v>
      </c>
      <c r="H1368" s="545" t="s">
        <v>468</v>
      </c>
      <c r="I1368" s="599" t="s">
        <v>3062</v>
      </c>
      <c r="J1368" s="545" t="s">
        <v>310</v>
      </c>
      <c r="K1368" s="545" t="s">
        <v>1320</v>
      </c>
      <c r="L1368" s="545" t="s">
        <v>1387</v>
      </c>
      <c r="M1368" s="602">
        <v>222047584096</v>
      </c>
      <c r="N1368" s="607">
        <v>44628</v>
      </c>
      <c r="O1368" s="544" t="s">
        <v>407</v>
      </c>
      <c r="P1368" s="268">
        <f t="shared" si="88"/>
        <v>3</v>
      </c>
      <c r="Q1368" s="268">
        <f t="shared" si="89"/>
        <v>2</v>
      </c>
      <c r="R1368" s="545" t="str">
        <f t="shared" si="90"/>
        <v>Gastos_custeados_por_captação</v>
      </c>
      <c r="S1368" s="605" t="s">
        <v>310</v>
      </c>
      <c r="T1368" s="605" t="s">
        <v>310</v>
      </c>
      <c r="U1368" s="624"/>
      <c r="V1368" s="624"/>
      <c r="W1368" s="624"/>
    </row>
    <row r="1369" spans="1:23" ht="72" x14ac:dyDescent="0.2">
      <c r="A1369" s="636">
        <f t="shared" si="87"/>
        <v>1366</v>
      </c>
      <c r="B1369" s="683">
        <v>44628</v>
      </c>
      <c r="C1369" s="555">
        <v>44531</v>
      </c>
      <c r="D1369" s="545" t="s">
        <v>468</v>
      </c>
      <c r="E1369" s="545" t="s">
        <v>468</v>
      </c>
      <c r="F1369" s="597">
        <v>352</v>
      </c>
      <c r="G1369" s="558" t="s">
        <v>3423</v>
      </c>
      <c r="H1369" s="545" t="s">
        <v>468</v>
      </c>
      <c r="I1369" s="599" t="s">
        <v>3062</v>
      </c>
      <c r="J1369" s="545" t="s">
        <v>310</v>
      </c>
      <c r="K1369" s="545" t="s">
        <v>1320</v>
      </c>
      <c r="L1369" s="545" t="s">
        <v>1387</v>
      </c>
      <c r="M1369" s="602">
        <v>222047584843</v>
      </c>
      <c r="N1369" s="607">
        <v>44628</v>
      </c>
      <c r="O1369" s="544" t="s">
        <v>407</v>
      </c>
      <c r="P1369" s="268">
        <f t="shared" si="88"/>
        <v>3</v>
      </c>
      <c r="Q1369" s="268">
        <f t="shared" si="89"/>
        <v>0</v>
      </c>
      <c r="R1369" s="545" t="str">
        <f t="shared" si="90"/>
        <v>Gastos_custeados_por_captação</v>
      </c>
      <c r="S1369" s="605" t="s">
        <v>310</v>
      </c>
      <c r="T1369" s="605" t="s">
        <v>310</v>
      </c>
      <c r="U1369" s="624"/>
      <c r="V1369" s="624"/>
      <c r="W1369" s="624"/>
    </row>
    <row r="1370" spans="1:23" ht="72" x14ac:dyDescent="0.2">
      <c r="A1370" s="636">
        <f t="shared" si="87"/>
        <v>1367</v>
      </c>
      <c r="B1370" s="683">
        <v>44628</v>
      </c>
      <c r="C1370" s="555">
        <v>44562</v>
      </c>
      <c r="D1370" s="545" t="s">
        <v>468</v>
      </c>
      <c r="E1370" s="545" t="s">
        <v>468</v>
      </c>
      <c r="F1370" s="597">
        <v>500</v>
      </c>
      <c r="G1370" s="558" t="s">
        <v>3424</v>
      </c>
      <c r="H1370" s="545" t="s">
        <v>468</v>
      </c>
      <c r="I1370" s="599" t="s">
        <v>3062</v>
      </c>
      <c r="J1370" s="545" t="s">
        <v>310</v>
      </c>
      <c r="K1370" s="545" t="s">
        <v>1320</v>
      </c>
      <c r="L1370" s="545" t="s">
        <v>1387</v>
      </c>
      <c r="M1370" s="602">
        <v>222047585491</v>
      </c>
      <c r="N1370" s="607">
        <v>44628</v>
      </c>
      <c r="O1370" s="544" t="s">
        <v>407</v>
      </c>
      <c r="P1370" s="268">
        <f t="shared" si="88"/>
        <v>3</v>
      </c>
      <c r="Q1370" s="268">
        <f t="shared" si="89"/>
        <v>1</v>
      </c>
      <c r="R1370" s="545" t="str">
        <f t="shared" si="90"/>
        <v>Gastos_custeados_por_captação</v>
      </c>
      <c r="S1370" s="605" t="s">
        <v>310</v>
      </c>
      <c r="T1370" s="605" t="s">
        <v>310</v>
      </c>
      <c r="U1370" s="624"/>
      <c r="V1370" s="624"/>
      <c r="W1370" s="624"/>
    </row>
    <row r="1371" spans="1:23" ht="72" x14ac:dyDescent="0.2">
      <c r="A1371" s="636">
        <f t="shared" si="87"/>
        <v>1368</v>
      </c>
      <c r="B1371" s="683">
        <v>44628</v>
      </c>
      <c r="C1371" s="555">
        <v>44562</v>
      </c>
      <c r="D1371" s="545" t="s">
        <v>468</v>
      </c>
      <c r="E1371" s="545" t="s">
        <v>468</v>
      </c>
      <c r="F1371" s="597">
        <v>180</v>
      </c>
      <c r="G1371" s="558" t="s">
        <v>3425</v>
      </c>
      <c r="H1371" s="545" t="s">
        <v>468</v>
      </c>
      <c r="I1371" s="599" t="s">
        <v>3062</v>
      </c>
      <c r="J1371" s="545" t="s">
        <v>310</v>
      </c>
      <c r="K1371" s="545" t="s">
        <v>1320</v>
      </c>
      <c r="L1371" s="545" t="s">
        <v>1387</v>
      </c>
      <c r="M1371" s="602">
        <v>222047585653</v>
      </c>
      <c r="N1371" s="607">
        <v>44628</v>
      </c>
      <c r="O1371" s="544" t="s">
        <v>407</v>
      </c>
      <c r="P1371" s="268">
        <f t="shared" si="88"/>
        <v>3</v>
      </c>
      <c r="Q1371" s="268">
        <f t="shared" si="89"/>
        <v>1</v>
      </c>
      <c r="R1371" s="545" t="str">
        <f t="shared" si="90"/>
        <v>Gastos_custeados_por_captação</v>
      </c>
      <c r="S1371" s="605" t="s">
        <v>310</v>
      </c>
      <c r="T1371" s="605" t="s">
        <v>310</v>
      </c>
      <c r="U1371" s="624"/>
      <c r="V1371" s="624"/>
      <c r="W1371" s="624"/>
    </row>
    <row r="1372" spans="1:23" ht="72" x14ac:dyDescent="0.2">
      <c r="A1372" s="636">
        <f t="shared" si="87"/>
        <v>1369</v>
      </c>
      <c r="B1372" s="683">
        <v>44628</v>
      </c>
      <c r="C1372" s="555">
        <v>44531</v>
      </c>
      <c r="D1372" s="545" t="s">
        <v>468</v>
      </c>
      <c r="E1372" s="545" t="s">
        <v>468</v>
      </c>
      <c r="F1372" s="597">
        <v>135</v>
      </c>
      <c r="G1372" s="558" t="s">
        <v>3426</v>
      </c>
      <c r="H1372" s="545" t="s">
        <v>468</v>
      </c>
      <c r="I1372" s="599" t="s">
        <v>3062</v>
      </c>
      <c r="J1372" s="545" t="s">
        <v>310</v>
      </c>
      <c r="K1372" s="545" t="s">
        <v>1320</v>
      </c>
      <c r="L1372" s="545" t="s">
        <v>1387</v>
      </c>
      <c r="M1372" s="602">
        <v>222047585815</v>
      </c>
      <c r="N1372" s="607">
        <v>44628</v>
      </c>
      <c r="O1372" s="544" t="s">
        <v>407</v>
      </c>
      <c r="P1372" s="268">
        <f t="shared" si="88"/>
        <v>3</v>
      </c>
      <c r="Q1372" s="268">
        <f t="shared" si="89"/>
        <v>0</v>
      </c>
      <c r="R1372" s="545" t="str">
        <f t="shared" si="90"/>
        <v>Gastos_custeados_por_captação</v>
      </c>
      <c r="S1372" s="605" t="s">
        <v>310</v>
      </c>
      <c r="T1372" s="605" t="s">
        <v>310</v>
      </c>
      <c r="U1372" s="624"/>
      <c r="V1372" s="624"/>
      <c r="W1372" s="624"/>
    </row>
    <row r="1373" spans="1:23" ht="72" x14ac:dyDescent="0.2">
      <c r="A1373" s="636">
        <f t="shared" si="87"/>
        <v>1370</v>
      </c>
      <c r="B1373" s="683">
        <v>44628</v>
      </c>
      <c r="C1373" s="555">
        <v>44531</v>
      </c>
      <c r="D1373" s="545" t="s">
        <v>468</v>
      </c>
      <c r="E1373" s="545" t="s">
        <v>468</v>
      </c>
      <c r="F1373" s="597">
        <v>58.5</v>
      </c>
      <c r="G1373" s="558" t="s">
        <v>3427</v>
      </c>
      <c r="H1373" s="545" t="s">
        <v>468</v>
      </c>
      <c r="I1373" s="599" t="s">
        <v>3062</v>
      </c>
      <c r="J1373" s="545" t="s">
        <v>310</v>
      </c>
      <c r="K1373" s="545" t="s">
        <v>1320</v>
      </c>
      <c r="L1373" s="545" t="s">
        <v>1387</v>
      </c>
      <c r="M1373" s="602">
        <v>222047586030</v>
      </c>
      <c r="N1373" s="607">
        <v>44628</v>
      </c>
      <c r="O1373" s="544" t="s">
        <v>407</v>
      </c>
      <c r="P1373" s="268">
        <f t="shared" si="88"/>
        <v>3</v>
      </c>
      <c r="Q1373" s="268">
        <f t="shared" si="89"/>
        <v>0</v>
      </c>
      <c r="R1373" s="545" t="str">
        <f t="shared" si="90"/>
        <v>Gastos_custeados_por_captação</v>
      </c>
      <c r="S1373" s="605" t="s">
        <v>310</v>
      </c>
      <c r="T1373" s="605" t="s">
        <v>310</v>
      </c>
      <c r="U1373" s="624"/>
      <c r="V1373" s="624"/>
      <c r="W1373" s="624"/>
    </row>
    <row r="1374" spans="1:23" ht="72" x14ac:dyDescent="0.2">
      <c r="A1374" s="636">
        <f t="shared" si="87"/>
        <v>1371</v>
      </c>
      <c r="B1374" s="683">
        <v>44628</v>
      </c>
      <c r="C1374" s="555">
        <v>44501</v>
      </c>
      <c r="D1374" s="545" t="s">
        <v>468</v>
      </c>
      <c r="E1374" s="545" t="s">
        <v>468</v>
      </c>
      <c r="F1374" s="597">
        <v>126</v>
      </c>
      <c r="G1374" s="558" t="s">
        <v>3428</v>
      </c>
      <c r="H1374" s="545" t="s">
        <v>468</v>
      </c>
      <c r="I1374" s="599" t="s">
        <v>3062</v>
      </c>
      <c r="J1374" s="545" t="s">
        <v>310</v>
      </c>
      <c r="K1374" s="545" t="s">
        <v>1320</v>
      </c>
      <c r="L1374" s="545" t="s">
        <v>1387</v>
      </c>
      <c r="M1374" s="602">
        <v>222047586200</v>
      </c>
      <c r="N1374" s="607">
        <v>44628</v>
      </c>
      <c r="O1374" s="544" t="s">
        <v>407</v>
      </c>
      <c r="P1374" s="268">
        <f t="shared" si="88"/>
        <v>3</v>
      </c>
      <c r="Q1374" s="268">
        <f t="shared" si="89"/>
        <v>-1</v>
      </c>
      <c r="R1374" s="545" t="str">
        <f t="shared" si="90"/>
        <v>Gastos_custeados_por_captação</v>
      </c>
      <c r="S1374" s="605" t="s">
        <v>310</v>
      </c>
      <c r="T1374" s="605" t="s">
        <v>310</v>
      </c>
      <c r="U1374" s="624"/>
      <c r="V1374" s="624"/>
      <c r="W1374" s="624"/>
    </row>
    <row r="1375" spans="1:23" ht="72" x14ac:dyDescent="0.2">
      <c r="A1375" s="636">
        <f t="shared" si="87"/>
        <v>1372</v>
      </c>
      <c r="B1375" s="683">
        <v>44628</v>
      </c>
      <c r="C1375" s="555">
        <v>44501</v>
      </c>
      <c r="D1375" s="545" t="s">
        <v>468</v>
      </c>
      <c r="E1375" s="545" t="s">
        <v>468</v>
      </c>
      <c r="F1375" s="597">
        <v>25</v>
      </c>
      <c r="G1375" s="558" t="s">
        <v>3429</v>
      </c>
      <c r="H1375" s="545" t="s">
        <v>468</v>
      </c>
      <c r="I1375" s="599" t="s">
        <v>3062</v>
      </c>
      <c r="J1375" s="545" t="s">
        <v>310</v>
      </c>
      <c r="K1375" s="545" t="s">
        <v>1320</v>
      </c>
      <c r="L1375" s="545" t="s">
        <v>1387</v>
      </c>
      <c r="M1375" s="602">
        <v>222047586625</v>
      </c>
      <c r="N1375" s="607">
        <v>44628</v>
      </c>
      <c r="O1375" s="544" t="s">
        <v>407</v>
      </c>
      <c r="P1375" s="268">
        <f t="shared" si="88"/>
        <v>3</v>
      </c>
      <c r="Q1375" s="268">
        <f t="shared" si="89"/>
        <v>-1</v>
      </c>
      <c r="R1375" s="545" t="str">
        <f t="shared" si="90"/>
        <v>Gastos_custeados_por_captação</v>
      </c>
      <c r="S1375" s="605" t="s">
        <v>310</v>
      </c>
      <c r="T1375" s="605" t="s">
        <v>310</v>
      </c>
      <c r="U1375" s="624"/>
      <c r="V1375" s="624"/>
      <c r="W1375" s="624"/>
    </row>
    <row r="1376" spans="1:23" ht="72" x14ac:dyDescent="0.2">
      <c r="A1376" s="636">
        <f t="shared" si="87"/>
        <v>1373</v>
      </c>
      <c r="B1376" s="683">
        <v>44628</v>
      </c>
      <c r="C1376" s="555">
        <v>44409</v>
      </c>
      <c r="D1376" s="545" t="s">
        <v>468</v>
      </c>
      <c r="E1376" s="545" t="s">
        <v>468</v>
      </c>
      <c r="F1376" s="597">
        <v>50</v>
      </c>
      <c r="G1376" s="558" t="s">
        <v>3430</v>
      </c>
      <c r="H1376" s="545" t="s">
        <v>468</v>
      </c>
      <c r="I1376" s="599" t="s">
        <v>3062</v>
      </c>
      <c r="J1376" s="545" t="s">
        <v>310</v>
      </c>
      <c r="K1376" s="545" t="s">
        <v>1320</v>
      </c>
      <c r="L1376" s="545" t="s">
        <v>1387</v>
      </c>
      <c r="M1376" s="602">
        <v>222047586897</v>
      </c>
      <c r="N1376" s="607">
        <v>44628</v>
      </c>
      <c r="O1376" s="544" t="s">
        <v>407</v>
      </c>
      <c r="P1376" s="268">
        <f t="shared" si="88"/>
        <v>3</v>
      </c>
      <c r="Q1376" s="268">
        <f t="shared" si="89"/>
        <v>-4</v>
      </c>
      <c r="R1376" s="545" t="str">
        <f t="shared" si="90"/>
        <v>Gastos_custeados_por_captação</v>
      </c>
      <c r="S1376" s="605" t="s">
        <v>310</v>
      </c>
      <c r="T1376" s="605" t="s">
        <v>310</v>
      </c>
      <c r="U1376" s="624"/>
      <c r="V1376" s="624"/>
      <c r="W1376" s="624"/>
    </row>
    <row r="1377" spans="1:23" ht="72" x14ac:dyDescent="0.2">
      <c r="A1377" s="636">
        <f t="shared" si="87"/>
        <v>1374</v>
      </c>
      <c r="B1377" s="683">
        <v>44628</v>
      </c>
      <c r="C1377" s="555">
        <v>44531</v>
      </c>
      <c r="D1377" s="545" t="s">
        <v>468</v>
      </c>
      <c r="E1377" s="545" t="s">
        <v>468</v>
      </c>
      <c r="F1377" s="597">
        <v>25</v>
      </c>
      <c r="G1377" s="558" t="s">
        <v>3431</v>
      </c>
      <c r="H1377" s="545" t="s">
        <v>468</v>
      </c>
      <c r="I1377" s="599" t="s">
        <v>3062</v>
      </c>
      <c r="J1377" s="545" t="s">
        <v>310</v>
      </c>
      <c r="K1377" s="545" t="s">
        <v>1320</v>
      </c>
      <c r="L1377" s="545" t="s">
        <v>1387</v>
      </c>
      <c r="M1377" s="602">
        <v>222047587001</v>
      </c>
      <c r="N1377" s="607">
        <v>44628</v>
      </c>
      <c r="O1377" s="544" t="s">
        <v>407</v>
      </c>
      <c r="P1377" s="268">
        <f t="shared" si="88"/>
        <v>3</v>
      </c>
      <c r="Q1377" s="268">
        <f t="shared" si="89"/>
        <v>0</v>
      </c>
      <c r="R1377" s="545" t="str">
        <f t="shared" si="90"/>
        <v>Gastos_custeados_por_captação</v>
      </c>
      <c r="S1377" s="605" t="s">
        <v>310</v>
      </c>
      <c r="T1377" s="605" t="s">
        <v>310</v>
      </c>
      <c r="U1377" s="624"/>
      <c r="V1377" s="624"/>
      <c r="W1377" s="624"/>
    </row>
    <row r="1378" spans="1:23" ht="72" x14ac:dyDescent="0.2">
      <c r="A1378" s="636">
        <f t="shared" si="87"/>
        <v>1375</v>
      </c>
      <c r="B1378" s="683">
        <v>44628</v>
      </c>
      <c r="C1378" s="555">
        <v>44470</v>
      </c>
      <c r="D1378" s="545" t="s">
        <v>468</v>
      </c>
      <c r="E1378" s="545" t="s">
        <v>468</v>
      </c>
      <c r="F1378" s="597">
        <v>17.5</v>
      </c>
      <c r="G1378" s="558" t="s">
        <v>3432</v>
      </c>
      <c r="H1378" s="545" t="s">
        <v>468</v>
      </c>
      <c r="I1378" s="599" t="s">
        <v>3062</v>
      </c>
      <c r="J1378" s="545" t="s">
        <v>310</v>
      </c>
      <c r="K1378" s="545" t="s">
        <v>1320</v>
      </c>
      <c r="L1378" s="545" t="s">
        <v>1387</v>
      </c>
      <c r="M1378" s="602">
        <v>222047587273</v>
      </c>
      <c r="N1378" s="607">
        <v>44628</v>
      </c>
      <c r="O1378" s="544" t="s">
        <v>407</v>
      </c>
      <c r="P1378" s="268">
        <f t="shared" si="88"/>
        <v>3</v>
      </c>
      <c r="Q1378" s="268">
        <f t="shared" si="89"/>
        <v>-2</v>
      </c>
      <c r="R1378" s="545" t="str">
        <f t="shared" si="90"/>
        <v>Gastos_custeados_por_captação</v>
      </c>
      <c r="S1378" s="605" t="s">
        <v>310</v>
      </c>
      <c r="T1378" s="605" t="s">
        <v>310</v>
      </c>
      <c r="U1378" s="624"/>
      <c r="V1378" s="624"/>
      <c r="W1378" s="624"/>
    </row>
    <row r="1379" spans="1:23" ht="72" x14ac:dyDescent="0.2">
      <c r="A1379" s="636">
        <f t="shared" si="87"/>
        <v>1376</v>
      </c>
      <c r="B1379" s="683">
        <v>44628</v>
      </c>
      <c r="C1379" s="555">
        <v>44440</v>
      </c>
      <c r="D1379" s="545" t="s">
        <v>468</v>
      </c>
      <c r="E1379" s="545" t="s">
        <v>468</v>
      </c>
      <c r="F1379" s="597">
        <v>17.850000000000001</v>
      </c>
      <c r="G1379" s="558" t="s">
        <v>3433</v>
      </c>
      <c r="H1379" s="545" t="s">
        <v>468</v>
      </c>
      <c r="I1379" s="599" t="s">
        <v>3062</v>
      </c>
      <c r="J1379" s="545" t="s">
        <v>310</v>
      </c>
      <c r="K1379" s="545" t="s">
        <v>1320</v>
      </c>
      <c r="L1379" s="545" t="s">
        <v>1387</v>
      </c>
      <c r="M1379" s="602">
        <v>222047587516</v>
      </c>
      <c r="N1379" s="607">
        <v>44628</v>
      </c>
      <c r="O1379" s="544" t="s">
        <v>407</v>
      </c>
      <c r="P1379" s="268">
        <f t="shared" si="88"/>
        <v>3</v>
      </c>
      <c r="Q1379" s="268">
        <f t="shared" si="89"/>
        <v>-3</v>
      </c>
      <c r="R1379" s="545" t="str">
        <f t="shared" si="90"/>
        <v>Gastos_custeados_por_captação</v>
      </c>
      <c r="S1379" s="605" t="s">
        <v>310</v>
      </c>
      <c r="T1379" s="605" t="s">
        <v>310</v>
      </c>
      <c r="U1379" s="624"/>
      <c r="V1379" s="624"/>
      <c r="W1379" s="624"/>
    </row>
    <row r="1380" spans="1:23" ht="72" x14ac:dyDescent="0.2">
      <c r="A1380" s="636">
        <f t="shared" si="87"/>
        <v>1377</v>
      </c>
      <c r="B1380" s="683">
        <v>44628</v>
      </c>
      <c r="C1380" s="555">
        <v>44593</v>
      </c>
      <c r="D1380" s="545" t="s">
        <v>468</v>
      </c>
      <c r="E1380" s="545" t="s">
        <v>468</v>
      </c>
      <c r="F1380" s="597">
        <v>178.5</v>
      </c>
      <c r="G1380" s="558" t="s">
        <v>3434</v>
      </c>
      <c r="H1380" s="545" t="s">
        <v>468</v>
      </c>
      <c r="I1380" s="599" t="s">
        <v>3062</v>
      </c>
      <c r="J1380" s="545" t="s">
        <v>310</v>
      </c>
      <c r="K1380" s="545" t="s">
        <v>1320</v>
      </c>
      <c r="L1380" s="545" t="s">
        <v>1387</v>
      </c>
      <c r="M1380" s="602">
        <v>222047587869</v>
      </c>
      <c r="N1380" s="607">
        <v>44628</v>
      </c>
      <c r="O1380" s="544" t="s">
        <v>407</v>
      </c>
      <c r="P1380" s="268">
        <f t="shared" si="88"/>
        <v>3</v>
      </c>
      <c r="Q1380" s="268">
        <f t="shared" si="89"/>
        <v>2</v>
      </c>
      <c r="R1380" s="545" t="str">
        <f t="shared" si="90"/>
        <v>Gastos_custeados_por_captação</v>
      </c>
      <c r="S1380" s="605" t="s">
        <v>310</v>
      </c>
      <c r="T1380" s="605" t="s">
        <v>310</v>
      </c>
      <c r="U1380" s="624"/>
      <c r="V1380" s="624"/>
      <c r="W1380" s="624"/>
    </row>
    <row r="1381" spans="1:23" ht="72" x14ac:dyDescent="0.2">
      <c r="A1381" s="636">
        <f t="shared" si="87"/>
        <v>1378</v>
      </c>
      <c r="B1381" s="683">
        <v>44628</v>
      </c>
      <c r="C1381" s="555">
        <v>44501</v>
      </c>
      <c r="D1381" s="545" t="s">
        <v>468</v>
      </c>
      <c r="E1381" s="545" t="s">
        <v>468</v>
      </c>
      <c r="F1381" s="597">
        <v>19.899999999999999</v>
      </c>
      <c r="G1381" s="558" t="s">
        <v>3435</v>
      </c>
      <c r="H1381" s="545" t="s">
        <v>468</v>
      </c>
      <c r="I1381" s="599" t="s">
        <v>3062</v>
      </c>
      <c r="J1381" s="545" t="s">
        <v>310</v>
      </c>
      <c r="K1381" s="545" t="s">
        <v>1320</v>
      </c>
      <c r="L1381" s="545" t="s">
        <v>1387</v>
      </c>
      <c r="M1381" s="602">
        <v>222047588245</v>
      </c>
      <c r="N1381" s="607">
        <v>44628</v>
      </c>
      <c r="O1381" s="544" t="s">
        <v>407</v>
      </c>
      <c r="P1381" s="268">
        <f t="shared" si="88"/>
        <v>3</v>
      </c>
      <c r="Q1381" s="268">
        <f t="shared" si="89"/>
        <v>-1</v>
      </c>
      <c r="R1381" s="545" t="str">
        <f t="shared" si="90"/>
        <v>Gastos_custeados_por_captação</v>
      </c>
      <c r="S1381" s="605" t="s">
        <v>310</v>
      </c>
      <c r="T1381" s="605" t="s">
        <v>310</v>
      </c>
      <c r="U1381" s="624"/>
      <c r="V1381" s="624"/>
      <c r="W1381" s="624"/>
    </row>
    <row r="1382" spans="1:23" ht="108" x14ac:dyDescent="0.2">
      <c r="A1382" s="636">
        <f t="shared" si="87"/>
        <v>1379</v>
      </c>
      <c r="B1382" s="559">
        <v>44629</v>
      </c>
      <c r="C1382" s="555">
        <v>44621</v>
      </c>
      <c r="D1382" s="545" t="s">
        <v>468</v>
      </c>
      <c r="E1382" s="545" t="s">
        <v>468</v>
      </c>
      <c r="F1382" s="556">
        <v>428.4</v>
      </c>
      <c r="G1382" s="558" t="s">
        <v>2124</v>
      </c>
      <c r="H1382" s="545" t="s">
        <v>468</v>
      </c>
      <c r="I1382" s="526" t="s">
        <v>3278</v>
      </c>
      <c r="J1382" s="545" t="s">
        <v>2125</v>
      </c>
      <c r="K1382" s="549" t="s">
        <v>3279</v>
      </c>
      <c r="L1382" s="527" t="s">
        <v>32</v>
      </c>
      <c r="M1382" s="618">
        <v>10323821</v>
      </c>
      <c r="N1382" s="544">
        <v>44630</v>
      </c>
      <c r="O1382" s="544" t="s">
        <v>405</v>
      </c>
      <c r="P1382" s="268">
        <f t="shared" si="88"/>
        <v>3</v>
      </c>
      <c r="Q1382" s="268">
        <f t="shared" si="89"/>
        <v>3</v>
      </c>
      <c r="R1382" s="643" t="str">
        <f t="shared" si="90"/>
        <v>Gastos_custeados_por_captação</v>
      </c>
      <c r="S1382" s="605" t="s">
        <v>1411</v>
      </c>
      <c r="T1382" s="605">
        <v>3062</v>
      </c>
      <c r="U1382" s="623"/>
      <c r="V1382" s="623"/>
      <c r="W1382" s="623"/>
    </row>
    <row r="1383" spans="1:23" ht="48" x14ac:dyDescent="0.2">
      <c r="A1383" s="636">
        <f t="shared" si="87"/>
        <v>1380</v>
      </c>
      <c r="B1383" s="559">
        <v>44629</v>
      </c>
      <c r="C1383" s="565">
        <v>44593</v>
      </c>
      <c r="D1383" s="545" t="s">
        <v>271</v>
      </c>
      <c r="E1383" s="545" t="s">
        <v>2</v>
      </c>
      <c r="F1383" s="556">
        <v>-2643.58</v>
      </c>
      <c r="G1383" s="558" t="s">
        <v>2353</v>
      </c>
      <c r="H1383" s="545" t="s">
        <v>309</v>
      </c>
      <c r="I1383" s="612" t="s">
        <v>876</v>
      </c>
      <c r="J1383" s="545" t="s">
        <v>877</v>
      </c>
      <c r="K1383" s="545" t="s">
        <v>878</v>
      </c>
      <c r="L1383" s="545" t="s">
        <v>879</v>
      </c>
      <c r="M1383" s="545" t="s">
        <v>310</v>
      </c>
      <c r="N1383" s="544">
        <v>44629</v>
      </c>
      <c r="O1383" s="544" t="s">
        <v>400</v>
      </c>
      <c r="P1383" s="268">
        <f t="shared" si="88"/>
        <v>3</v>
      </c>
      <c r="Q1383" s="268">
        <f t="shared" si="89"/>
        <v>2</v>
      </c>
      <c r="R1383" s="643" t="str">
        <f t="shared" si="90"/>
        <v>Gastos_Gerais</v>
      </c>
      <c r="S1383" s="605" t="s">
        <v>310</v>
      </c>
      <c r="T1383" s="605" t="s">
        <v>310</v>
      </c>
      <c r="U1383" s="623"/>
      <c r="V1383" s="623"/>
      <c r="W1383" s="623"/>
    </row>
    <row r="1384" spans="1:23" ht="48" x14ac:dyDescent="0.2">
      <c r="A1384" s="636">
        <f t="shared" si="87"/>
        <v>1381</v>
      </c>
      <c r="B1384" s="559">
        <v>44629</v>
      </c>
      <c r="C1384" s="565">
        <v>44593</v>
      </c>
      <c r="D1384" s="545" t="s">
        <v>271</v>
      </c>
      <c r="E1384" s="545" t="s">
        <v>3</v>
      </c>
      <c r="F1384" s="556">
        <v>-451.27</v>
      </c>
      <c r="G1384" s="558" t="s">
        <v>2354</v>
      </c>
      <c r="H1384" s="545" t="s">
        <v>309</v>
      </c>
      <c r="I1384" s="612" t="s">
        <v>876</v>
      </c>
      <c r="J1384" s="545" t="s">
        <v>877</v>
      </c>
      <c r="K1384" s="545" t="s">
        <v>878</v>
      </c>
      <c r="L1384" s="545" t="s">
        <v>879</v>
      </c>
      <c r="M1384" s="545" t="s">
        <v>310</v>
      </c>
      <c r="N1384" s="544">
        <v>44629</v>
      </c>
      <c r="O1384" s="544" t="s">
        <v>400</v>
      </c>
      <c r="P1384" s="268">
        <f t="shared" si="88"/>
        <v>3</v>
      </c>
      <c r="Q1384" s="268">
        <f t="shared" si="89"/>
        <v>2</v>
      </c>
      <c r="R1384" s="643" t="str">
        <f t="shared" si="90"/>
        <v>Gastos_Gerais</v>
      </c>
      <c r="S1384" s="605" t="s">
        <v>310</v>
      </c>
      <c r="T1384" s="605" t="s">
        <v>310</v>
      </c>
      <c r="U1384" s="623"/>
      <c r="V1384" s="623"/>
      <c r="W1384" s="623"/>
    </row>
    <row r="1385" spans="1:23" ht="36" x14ac:dyDescent="0.2">
      <c r="A1385" s="636">
        <f t="shared" si="87"/>
        <v>1382</v>
      </c>
      <c r="B1385" s="559">
        <v>44629</v>
      </c>
      <c r="C1385" s="555">
        <v>44621</v>
      </c>
      <c r="D1385" s="545" t="s">
        <v>271</v>
      </c>
      <c r="E1385" s="545" t="s">
        <v>71</v>
      </c>
      <c r="F1385" s="556">
        <v>11</v>
      </c>
      <c r="G1385" s="558" t="s">
        <v>2370</v>
      </c>
      <c r="H1385" s="545" t="s">
        <v>769</v>
      </c>
      <c r="I1385" s="526" t="s">
        <v>962</v>
      </c>
      <c r="J1385" s="549" t="s">
        <v>963</v>
      </c>
      <c r="K1385" s="549" t="s">
        <v>964</v>
      </c>
      <c r="L1385" s="527" t="s">
        <v>879</v>
      </c>
      <c r="M1385" s="655" t="s">
        <v>310</v>
      </c>
      <c r="N1385" s="544">
        <v>44629</v>
      </c>
      <c r="O1385" s="544" t="s">
        <v>400</v>
      </c>
      <c r="P1385" s="268">
        <f t="shared" si="88"/>
        <v>3</v>
      </c>
      <c r="Q1385" s="268">
        <f t="shared" si="89"/>
        <v>3</v>
      </c>
      <c r="R1385" s="643" t="str">
        <f t="shared" si="90"/>
        <v>Gastos_Gerais</v>
      </c>
      <c r="S1385" s="605" t="s">
        <v>310</v>
      </c>
      <c r="T1385" s="605" t="s">
        <v>310</v>
      </c>
      <c r="U1385" s="623"/>
      <c r="V1385" s="623"/>
      <c r="W1385" s="623"/>
    </row>
    <row r="1386" spans="1:23" ht="36" x14ac:dyDescent="0.2">
      <c r="A1386" s="636">
        <f t="shared" si="87"/>
        <v>1383</v>
      </c>
      <c r="B1386" s="559">
        <v>44629</v>
      </c>
      <c r="C1386" s="555">
        <v>44621</v>
      </c>
      <c r="D1386" s="545" t="s">
        <v>271</v>
      </c>
      <c r="E1386" s="545" t="s">
        <v>71</v>
      </c>
      <c r="F1386" s="556">
        <v>11</v>
      </c>
      <c r="G1386" s="558" t="s">
        <v>1781</v>
      </c>
      <c r="H1386" s="545" t="s">
        <v>765</v>
      </c>
      <c r="I1386" s="526" t="s">
        <v>962</v>
      </c>
      <c r="J1386" s="549" t="s">
        <v>963</v>
      </c>
      <c r="K1386" s="549" t="s">
        <v>964</v>
      </c>
      <c r="L1386" s="527" t="s">
        <v>879</v>
      </c>
      <c r="M1386" s="655" t="s">
        <v>310</v>
      </c>
      <c r="N1386" s="544">
        <v>44629</v>
      </c>
      <c r="O1386" s="544" t="s">
        <v>400</v>
      </c>
      <c r="P1386" s="268">
        <f t="shared" si="88"/>
        <v>3</v>
      </c>
      <c r="Q1386" s="268">
        <f t="shared" si="89"/>
        <v>3</v>
      </c>
      <c r="R1386" s="643" t="str">
        <f t="shared" si="90"/>
        <v>Gastos_Gerais</v>
      </c>
      <c r="S1386" s="605" t="s">
        <v>310</v>
      </c>
      <c r="T1386" s="605" t="s">
        <v>310</v>
      </c>
      <c r="U1386" s="623"/>
      <c r="V1386" s="623"/>
      <c r="W1386" s="623"/>
    </row>
    <row r="1387" spans="1:23" ht="36" x14ac:dyDescent="0.2">
      <c r="A1387" s="636">
        <f t="shared" si="87"/>
        <v>1384</v>
      </c>
      <c r="B1387" s="559">
        <v>44629</v>
      </c>
      <c r="C1387" s="555">
        <v>44621</v>
      </c>
      <c r="D1387" s="545" t="s">
        <v>271</v>
      </c>
      <c r="E1387" s="545" t="s">
        <v>71</v>
      </c>
      <c r="F1387" s="556">
        <v>11</v>
      </c>
      <c r="G1387" s="558" t="s">
        <v>2371</v>
      </c>
      <c r="H1387" s="545" t="s">
        <v>874</v>
      </c>
      <c r="I1387" s="526" t="s">
        <v>962</v>
      </c>
      <c r="J1387" s="549" t="s">
        <v>963</v>
      </c>
      <c r="K1387" s="549" t="s">
        <v>964</v>
      </c>
      <c r="L1387" s="527" t="s">
        <v>879</v>
      </c>
      <c r="M1387" s="655" t="s">
        <v>310</v>
      </c>
      <c r="N1387" s="544">
        <v>44629</v>
      </c>
      <c r="O1387" s="544" t="s">
        <v>400</v>
      </c>
      <c r="P1387" s="268">
        <f t="shared" si="88"/>
        <v>3</v>
      </c>
      <c r="Q1387" s="268">
        <f t="shared" si="89"/>
        <v>3</v>
      </c>
      <c r="R1387" s="643" t="str">
        <f t="shared" si="90"/>
        <v>Gastos_Gerais</v>
      </c>
      <c r="S1387" s="605" t="s">
        <v>310</v>
      </c>
      <c r="T1387" s="605" t="s">
        <v>310</v>
      </c>
      <c r="U1387" s="623"/>
      <c r="V1387" s="623"/>
      <c r="W1387" s="623"/>
    </row>
    <row r="1388" spans="1:23" ht="36" x14ac:dyDescent="0.2">
      <c r="A1388" s="636">
        <f t="shared" si="87"/>
        <v>1385</v>
      </c>
      <c r="B1388" s="559">
        <v>44629</v>
      </c>
      <c r="C1388" s="555">
        <v>44621</v>
      </c>
      <c r="D1388" s="545" t="s">
        <v>271</v>
      </c>
      <c r="E1388" s="545" t="s">
        <v>71</v>
      </c>
      <c r="F1388" s="556">
        <v>11</v>
      </c>
      <c r="G1388" s="558" t="s">
        <v>2372</v>
      </c>
      <c r="H1388" s="545" t="s">
        <v>874</v>
      </c>
      <c r="I1388" s="526" t="s">
        <v>962</v>
      </c>
      <c r="J1388" s="549" t="s">
        <v>963</v>
      </c>
      <c r="K1388" s="549" t="s">
        <v>964</v>
      </c>
      <c r="L1388" s="527" t="s">
        <v>879</v>
      </c>
      <c r="M1388" s="655" t="s">
        <v>310</v>
      </c>
      <c r="N1388" s="544">
        <v>44629</v>
      </c>
      <c r="O1388" s="544" t="s">
        <v>400</v>
      </c>
      <c r="P1388" s="268">
        <f t="shared" si="88"/>
        <v>3</v>
      </c>
      <c r="Q1388" s="268">
        <f t="shared" si="89"/>
        <v>3</v>
      </c>
      <c r="R1388" s="643" t="str">
        <f t="shared" si="90"/>
        <v>Gastos_Gerais</v>
      </c>
      <c r="S1388" s="605" t="s">
        <v>310</v>
      </c>
      <c r="T1388" s="605" t="s">
        <v>310</v>
      </c>
      <c r="U1388" s="623"/>
      <c r="V1388" s="623"/>
      <c r="W1388" s="623"/>
    </row>
    <row r="1389" spans="1:23" ht="36" x14ac:dyDescent="0.2">
      <c r="A1389" s="636">
        <f t="shared" si="87"/>
        <v>1386</v>
      </c>
      <c r="B1389" s="559">
        <v>44629</v>
      </c>
      <c r="C1389" s="555">
        <v>44621</v>
      </c>
      <c r="D1389" s="545" t="s">
        <v>271</v>
      </c>
      <c r="E1389" s="545" t="s">
        <v>71</v>
      </c>
      <c r="F1389" s="556">
        <v>11</v>
      </c>
      <c r="G1389" s="558" t="s">
        <v>2373</v>
      </c>
      <c r="H1389" s="545" t="s">
        <v>769</v>
      </c>
      <c r="I1389" s="526" t="s">
        <v>962</v>
      </c>
      <c r="J1389" s="549" t="s">
        <v>963</v>
      </c>
      <c r="K1389" s="549" t="s">
        <v>964</v>
      </c>
      <c r="L1389" s="527" t="s">
        <v>879</v>
      </c>
      <c r="M1389" s="655" t="s">
        <v>310</v>
      </c>
      <c r="N1389" s="544">
        <v>44629</v>
      </c>
      <c r="O1389" s="544" t="s">
        <v>400</v>
      </c>
      <c r="P1389" s="268">
        <f t="shared" si="88"/>
        <v>3</v>
      </c>
      <c r="Q1389" s="268">
        <f t="shared" si="89"/>
        <v>3</v>
      </c>
      <c r="R1389" s="643" t="str">
        <f t="shared" si="90"/>
        <v>Gastos_Gerais</v>
      </c>
      <c r="S1389" s="605" t="s">
        <v>310</v>
      </c>
      <c r="T1389" s="605" t="s">
        <v>310</v>
      </c>
      <c r="U1389" s="623"/>
      <c r="V1389" s="623"/>
      <c r="W1389" s="623"/>
    </row>
    <row r="1390" spans="1:23" ht="36" x14ac:dyDescent="0.2">
      <c r="A1390" s="636">
        <f t="shared" si="87"/>
        <v>1387</v>
      </c>
      <c r="B1390" s="559">
        <v>44629</v>
      </c>
      <c r="C1390" s="555">
        <v>44621</v>
      </c>
      <c r="D1390" s="545" t="s">
        <v>271</v>
      </c>
      <c r="E1390" s="545" t="s">
        <v>71</v>
      </c>
      <c r="F1390" s="556">
        <v>11</v>
      </c>
      <c r="G1390" s="558" t="s">
        <v>2374</v>
      </c>
      <c r="H1390" s="545" t="s">
        <v>769</v>
      </c>
      <c r="I1390" s="526" t="s">
        <v>962</v>
      </c>
      <c r="J1390" s="549" t="s">
        <v>963</v>
      </c>
      <c r="K1390" s="549" t="s">
        <v>964</v>
      </c>
      <c r="L1390" s="527" t="s">
        <v>879</v>
      </c>
      <c r="M1390" s="655" t="s">
        <v>310</v>
      </c>
      <c r="N1390" s="544">
        <v>44629</v>
      </c>
      <c r="O1390" s="544" t="s">
        <v>400</v>
      </c>
      <c r="P1390" s="268">
        <f t="shared" si="88"/>
        <v>3</v>
      </c>
      <c r="Q1390" s="268">
        <f t="shared" si="89"/>
        <v>3</v>
      </c>
      <c r="R1390" s="643" t="str">
        <f t="shared" si="90"/>
        <v>Gastos_Gerais</v>
      </c>
      <c r="S1390" s="605" t="s">
        <v>310</v>
      </c>
      <c r="T1390" s="605" t="s">
        <v>310</v>
      </c>
      <c r="U1390" s="623"/>
      <c r="V1390" s="623"/>
      <c r="W1390" s="623"/>
    </row>
    <row r="1391" spans="1:23" ht="36" x14ac:dyDescent="0.2">
      <c r="A1391" s="636">
        <f t="shared" si="87"/>
        <v>1388</v>
      </c>
      <c r="B1391" s="559">
        <v>44629</v>
      </c>
      <c r="C1391" s="555">
        <v>44621</v>
      </c>
      <c r="D1391" s="545" t="s">
        <v>271</v>
      </c>
      <c r="E1391" s="545" t="s">
        <v>71</v>
      </c>
      <c r="F1391" s="556">
        <v>11</v>
      </c>
      <c r="G1391" s="558" t="s">
        <v>2375</v>
      </c>
      <c r="H1391" s="545" t="s">
        <v>871</v>
      </c>
      <c r="I1391" s="526" t="s">
        <v>962</v>
      </c>
      <c r="J1391" s="549" t="s">
        <v>963</v>
      </c>
      <c r="K1391" s="549" t="s">
        <v>964</v>
      </c>
      <c r="L1391" s="527" t="s">
        <v>879</v>
      </c>
      <c r="M1391" s="655" t="s">
        <v>310</v>
      </c>
      <c r="N1391" s="544">
        <v>44629</v>
      </c>
      <c r="O1391" s="544" t="s">
        <v>400</v>
      </c>
      <c r="P1391" s="268">
        <f t="shared" si="88"/>
        <v>3</v>
      </c>
      <c r="Q1391" s="268">
        <f t="shared" si="89"/>
        <v>3</v>
      </c>
      <c r="R1391" s="643" t="str">
        <f t="shared" si="90"/>
        <v>Gastos_Gerais</v>
      </c>
      <c r="S1391" s="605" t="s">
        <v>310</v>
      </c>
      <c r="T1391" s="605" t="s">
        <v>310</v>
      </c>
      <c r="U1391" s="623"/>
      <c r="V1391" s="623"/>
      <c r="W1391" s="623"/>
    </row>
    <row r="1392" spans="1:23" ht="36" x14ac:dyDescent="0.2">
      <c r="A1392" s="636">
        <f t="shared" si="87"/>
        <v>1389</v>
      </c>
      <c r="B1392" s="559">
        <v>44629</v>
      </c>
      <c r="C1392" s="555">
        <v>44621</v>
      </c>
      <c r="D1392" s="545" t="s">
        <v>271</v>
      </c>
      <c r="E1392" s="545" t="s">
        <v>71</v>
      </c>
      <c r="F1392" s="556">
        <v>11</v>
      </c>
      <c r="G1392" s="558" t="s">
        <v>2376</v>
      </c>
      <c r="H1392" s="545" t="s">
        <v>871</v>
      </c>
      <c r="I1392" s="526" t="s">
        <v>962</v>
      </c>
      <c r="J1392" s="549" t="s">
        <v>963</v>
      </c>
      <c r="K1392" s="549" t="s">
        <v>964</v>
      </c>
      <c r="L1392" s="527" t="s">
        <v>879</v>
      </c>
      <c r="M1392" s="655" t="s">
        <v>310</v>
      </c>
      <c r="N1392" s="544">
        <v>44629</v>
      </c>
      <c r="O1392" s="544" t="s">
        <v>400</v>
      </c>
      <c r="P1392" s="268">
        <f t="shared" si="88"/>
        <v>3</v>
      </c>
      <c r="Q1392" s="268">
        <f t="shared" si="89"/>
        <v>3</v>
      </c>
      <c r="R1392" s="643" t="str">
        <f t="shared" si="90"/>
        <v>Gastos_Gerais</v>
      </c>
      <c r="S1392" s="605" t="s">
        <v>310</v>
      </c>
      <c r="T1392" s="605" t="s">
        <v>310</v>
      </c>
      <c r="U1392" s="623"/>
      <c r="V1392" s="623"/>
      <c r="W1392" s="623"/>
    </row>
    <row r="1393" spans="1:23" ht="36" x14ac:dyDescent="0.2">
      <c r="A1393" s="636">
        <f t="shared" si="87"/>
        <v>1390</v>
      </c>
      <c r="B1393" s="559">
        <v>44629</v>
      </c>
      <c r="C1393" s="555">
        <v>44621</v>
      </c>
      <c r="D1393" s="545" t="s">
        <v>271</v>
      </c>
      <c r="E1393" s="545" t="s">
        <v>71</v>
      </c>
      <c r="F1393" s="556">
        <v>11</v>
      </c>
      <c r="G1393" s="558" t="s">
        <v>2377</v>
      </c>
      <c r="H1393" s="545" t="s">
        <v>766</v>
      </c>
      <c r="I1393" s="526" t="s">
        <v>962</v>
      </c>
      <c r="J1393" s="549" t="s">
        <v>963</v>
      </c>
      <c r="K1393" s="549" t="s">
        <v>964</v>
      </c>
      <c r="L1393" s="527" t="s">
        <v>879</v>
      </c>
      <c r="M1393" s="655" t="s">
        <v>310</v>
      </c>
      <c r="N1393" s="544">
        <v>44629</v>
      </c>
      <c r="O1393" s="544" t="s">
        <v>400</v>
      </c>
      <c r="P1393" s="268">
        <f t="shared" si="88"/>
        <v>3</v>
      </c>
      <c r="Q1393" s="268">
        <f t="shared" si="89"/>
        <v>3</v>
      </c>
      <c r="R1393" s="643" t="str">
        <f t="shared" si="90"/>
        <v>Gastos_Gerais</v>
      </c>
      <c r="S1393" s="605" t="s">
        <v>310</v>
      </c>
      <c r="T1393" s="605" t="s">
        <v>310</v>
      </c>
      <c r="U1393" s="623"/>
      <c r="V1393" s="623"/>
      <c r="W1393" s="623"/>
    </row>
    <row r="1394" spans="1:23" ht="72" x14ac:dyDescent="0.2">
      <c r="A1394" s="636">
        <f t="shared" si="87"/>
        <v>1391</v>
      </c>
      <c r="B1394" s="559">
        <v>44629</v>
      </c>
      <c r="C1394" s="555">
        <v>44593</v>
      </c>
      <c r="D1394" s="545" t="s">
        <v>271</v>
      </c>
      <c r="E1394" s="545" t="s">
        <v>442</v>
      </c>
      <c r="F1394" s="556">
        <v>2231</v>
      </c>
      <c r="G1394" s="558" t="s">
        <v>2356</v>
      </c>
      <c r="H1394" s="545" t="s">
        <v>769</v>
      </c>
      <c r="I1394" s="612" t="s">
        <v>1384</v>
      </c>
      <c r="J1394" s="545" t="s">
        <v>1167</v>
      </c>
      <c r="K1394" s="545" t="s">
        <v>911</v>
      </c>
      <c r="L1394" s="545" t="s">
        <v>888</v>
      </c>
      <c r="M1394" s="545" t="s">
        <v>1918</v>
      </c>
      <c r="N1394" s="544">
        <v>44628</v>
      </c>
      <c r="O1394" s="544" t="s">
        <v>400</v>
      </c>
      <c r="P1394" s="268">
        <f t="shared" si="88"/>
        <v>3</v>
      </c>
      <c r="Q1394" s="268">
        <f t="shared" si="89"/>
        <v>2</v>
      </c>
      <c r="R1394" s="643" t="str">
        <f t="shared" si="90"/>
        <v>Gastos_Gerais</v>
      </c>
      <c r="S1394" s="605" t="s">
        <v>1079</v>
      </c>
      <c r="T1394" s="605">
        <v>2678</v>
      </c>
      <c r="U1394" s="623"/>
      <c r="V1394" s="623"/>
      <c r="W1394" s="623"/>
    </row>
    <row r="1395" spans="1:23" ht="156" x14ac:dyDescent="0.2">
      <c r="A1395" s="636">
        <f t="shared" si="87"/>
        <v>1392</v>
      </c>
      <c r="B1395" s="559">
        <v>44629</v>
      </c>
      <c r="C1395" s="565">
        <v>44409</v>
      </c>
      <c r="D1395" s="545" t="s">
        <v>271</v>
      </c>
      <c r="E1395" s="545" t="s">
        <v>297</v>
      </c>
      <c r="F1395" s="556">
        <v>1000</v>
      </c>
      <c r="G1395" s="558" t="s">
        <v>549</v>
      </c>
      <c r="H1395" s="545" t="s">
        <v>765</v>
      </c>
      <c r="I1395" s="612" t="s">
        <v>1330</v>
      </c>
      <c r="J1395" s="545" t="s">
        <v>1124</v>
      </c>
      <c r="K1395" s="545" t="s">
        <v>911</v>
      </c>
      <c r="L1395" s="545" t="s">
        <v>888</v>
      </c>
      <c r="M1395" s="545" t="s">
        <v>1918</v>
      </c>
      <c r="N1395" s="544">
        <v>44628</v>
      </c>
      <c r="O1395" s="544" t="s">
        <v>400</v>
      </c>
      <c r="P1395" s="268">
        <f t="shared" si="88"/>
        <v>3</v>
      </c>
      <c r="Q1395" s="268">
        <f t="shared" si="89"/>
        <v>-4</v>
      </c>
      <c r="R1395" s="643" t="str">
        <f t="shared" si="90"/>
        <v>Gastos_Gerais</v>
      </c>
      <c r="S1395" s="605" t="s">
        <v>1079</v>
      </c>
      <c r="T1395" s="605">
        <v>1876</v>
      </c>
      <c r="U1395" s="623"/>
      <c r="V1395" s="623"/>
      <c r="W1395" s="623"/>
    </row>
    <row r="1396" spans="1:23" ht="60" x14ac:dyDescent="0.2">
      <c r="A1396" s="636">
        <f t="shared" si="87"/>
        <v>1393</v>
      </c>
      <c r="B1396" s="559">
        <v>44629</v>
      </c>
      <c r="C1396" s="555">
        <v>44593</v>
      </c>
      <c r="D1396" s="545" t="s">
        <v>271</v>
      </c>
      <c r="E1396" s="545" t="s">
        <v>91</v>
      </c>
      <c r="F1396" s="556">
        <v>1650</v>
      </c>
      <c r="G1396" s="558" t="s">
        <v>1941</v>
      </c>
      <c r="H1396" s="545" t="s">
        <v>874</v>
      </c>
      <c r="I1396" s="612" t="s">
        <v>2359</v>
      </c>
      <c r="J1396" s="545" t="s">
        <v>1187</v>
      </c>
      <c r="K1396" s="545" t="s">
        <v>911</v>
      </c>
      <c r="L1396" s="545" t="s">
        <v>2360</v>
      </c>
      <c r="M1396" s="657">
        <v>316</v>
      </c>
      <c r="N1396" s="544">
        <v>44628</v>
      </c>
      <c r="O1396" s="544" t="s">
        <v>400</v>
      </c>
      <c r="P1396" s="268">
        <f t="shared" si="88"/>
        <v>3</v>
      </c>
      <c r="Q1396" s="268">
        <f t="shared" si="89"/>
        <v>2</v>
      </c>
      <c r="R1396" s="643" t="str">
        <f t="shared" si="90"/>
        <v>Gastos_Gerais</v>
      </c>
      <c r="S1396" s="605" t="s">
        <v>1079</v>
      </c>
      <c r="T1396" s="605">
        <v>2907</v>
      </c>
      <c r="U1396" s="623"/>
      <c r="V1396" s="623"/>
      <c r="W1396" s="623"/>
    </row>
    <row r="1397" spans="1:23" ht="36" x14ac:dyDescent="0.2">
      <c r="A1397" s="636">
        <f t="shared" si="87"/>
        <v>1394</v>
      </c>
      <c r="B1397" s="559">
        <v>44629</v>
      </c>
      <c r="C1397" s="555">
        <v>44562</v>
      </c>
      <c r="D1397" s="545" t="s">
        <v>271</v>
      </c>
      <c r="E1397" s="545" t="s">
        <v>456</v>
      </c>
      <c r="F1397" s="556">
        <v>3300</v>
      </c>
      <c r="G1397" s="558" t="s">
        <v>690</v>
      </c>
      <c r="H1397" s="545" t="s">
        <v>769</v>
      </c>
      <c r="I1397" s="612" t="s">
        <v>976</v>
      </c>
      <c r="J1397" s="545" t="s">
        <v>977</v>
      </c>
      <c r="K1397" s="545" t="s">
        <v>911</v>
      </c>
      <c r="L1397" s="545" t="s">
        <v>32</v>
      </c>
      <c r="M1397" s="657">
        <v>252.75</v>
      </c>
      <c r="N1397" s="544">
        <v>44628</v>
      </c>
      <c r="O1397" s="544" t="s">
        <v>400</v>
      </c>
      <c r="P1397" s="268">
        <f t="shared" si="88"/>
        <v>3</v>
      </c>
      <c r="Q1397" s="268">
        <f t="shared" si="89"/>
        <v>1</v>
      </c>
      <c r="R1397" s="643" t="str">
        <f t="shared" si="90"/>
        <v>Gastos_Gerais</v>
      </c>
      <c r="S1397" s="605" t="s">
        <v>1079</v>
      </c>
      <c r="T1397" s="605">
        <v>2695</v>
      </c>
      <c r="U1397" s="623"/>
      <c r="V1397" s="623"/>
      <c r="W1397" s="623"/>
    </row>
    <row r="1398" spans="1:23" ht="72" x14ac:dyDescent="0.2">
      <c r="A1398" s="636">
        <f t="shared" si="87"/>
        <v>1395</v>
      </c>
      <c r="B1398" s="559">
        <v>44629</v>
      </c>
      <c r="C1398" s="555">
        <v>44531</v>
      </c>
      <c r="D1398" s="545" t="s">
        <v>271</v>
      </c>
      <c r="E1398" s="545" t="s">
        <v>459</v>
      </c>
      <c r="F1398" s="556">
        <v>2425.5</v>
      </c>
      <c r="G1398" s="558" t="s">
        <v>656</v>
      </c>
      <c r="H1398" s="545" t="s">
        <v>769</v>
      </c>
      <c r="I1398" s="612" t="s">
        <v>2361</v>
      </c>
      <c r="J1398" s="545" t="s">
        <v>1164</v>
      </c>
      <c r="K1398" s="545" t="s">
        <v>911</v>
      </c>
      <c r="L1398" s="545" t="s">
        <v>32</v>
      </c>
      <c r="M1398" s="657">
        <v>203</v>
      </c>
      <c r="N1398" s="544">
        <v>44628</v>
      </c>
      <c r="O1398" s="544" t="s">
        <v>400</v>
      </c>
      <c r="P1398" s="268">
        <f t="shared" si="88"/>
        <v>3</v>
      </c>
      <c r="Q1398" s="268">
        <f t="shared" si="89"/>
        <v>0</v>
      </c>
      <c r="R1398" s="643" t="str">
        <f t="shared" si="90"/>
        <v>Gastos_Gerais</v>
      </c>
      <c r="S1398" s="605" t="s">
        <v>1079</v>
      </c>
      <c r="T1398" s="605">
        <v>2696</v>
      </c>
      <c r="U1398" s="623"/>
      <c r="V1398" s="623"/>
      <c r="W1398" s="623"/>
    </row>
    <row r="1399" spans="1:23" ht="60" x14ac:dyDescent="0.2">
      <c r="A1399" s="636">
        <f t="shared" si="87"/>
        <v>1396</v>
      </c>
      <c r="B1399" s="559">
        <v>44629</v>
      </c>
      <c r="C1399" s="563">
        <v>44593</v>
      </c>
      <c r="D1399" s="545" t="s">
        <v>468</v>
      </c>
      <c r="E1399" s="545" t="s">
        <v>468</v>
      </c>
      <c r="F1399" s="556">
        <v>4000</v>
      </c>
      <c r="G1399" s="558" t="s">
        <v>1959</v>
      </c>
      <c r="H1399" s="545" t="s">
        <v>468</v>
      </c>
      <c r="I1399" s="545" t="s">
        <v>3273</v>
      </c>
      <c r="J1399" s="545" t="s">
        <v>1960</v>
      </c>
      <c r="K1399" s="549" t="s">
        <v>887</v>
      </c>
      <c r="L1399" s="527" t="s">
        <v>1413</v>
      </c>
      <c r="M1399" s="655" t="s">
        <v>310</v>
      </c>
      <c r="N1399" s="544">
        <v>44628</v>
      </c>
      <c r="O1399" s="544" t="s">
        <v>405</v>
      </c>
      <c r="P1399" s="268">
        <f t="shared" si="88"/>
        <v>3</v>
      </c>
      <c r="Q1399" s="268">
        <f t="shared" si="89"/>
        <v>2</v>
      </c>
      <c r="R1399" s="643" t="str">
        <f t="shared" si="90"/>
        <v>Gastos_custeados_por_captação</v>
      </c>
      <c r="S1399" s="605" t="s">
        <v>1079</v>
      </c>
      <c r="T1399" s="605">
        <v>2910</v>
      </c>
      <c r="U1399" s="623"/>
      <c r="V1399" s="623"/>
      <c r="W1399" s="623"/>
    </row>
    <row r="1400" spans="1:23" ht="48" x14ac:dyDescent="0.2">
      <c r="A1400" s="636">
        <f t="shared" si="87"/>
        <v>1397</v>
      </c>
      <c r="B1400" s="559">
        <v>44629</v>
      </c>
      <c r="C1400" s="555">
        <v>44593</v>
      </c>
      <c r="D1400" s="545" t="s">
        <v>271</v>
      </c>
      <c r="E1400" s="545" t="s">
        <v>456</v>
      </c>
      <c r="F1400" s="556">
        <v>929.04</v>
      </c>
      <c r="G1400" s="558" t="s">
        <v>2030</v>
      </c>
      <c r="H1400" s="545" t="s">
        <v>871</v>
      </c>
      <c r="I1400" s="612" t="s">
        <v>2364</v>
      </c>
      <c r="J1400" s="545" t="s">
        <v>1186</v>
      </c>
      <c r="K1400" s="545" t="s">
        <v>911</v>
      </c>
      <c r="L1400" s="545" t="s">
        <v>888</v>
      </c>
      <c r="M1400" s="545" t="s">
        <v>2035</v>
      </c>
      <c r="N1400" s="544">
        <v>44627</v>
      </c>
      <c r="O1400" s="544" t="s">
        <v>400</v>
      </c>
      <c r="P1400" s="268">
        <f t="shared" si="88"/>
        <v>3</v>
      </c>
      <c r="Q1400" s="268">
        <f t="shared" si="89"/>
        <v>2</v>
      </c>
      <c r="R1400" s="643" t="str">
        <f t="shared" si="90"/>
        <v>Gastos_Gerais</v>
      </c>
      <c r="S1400" s="605" t="s">
        <v>1079</v>
      </c>
      <c r="T1400" s="605">
        <v>2951</v>
      </c>
      <c r="U1400" s="623"/>
      <c r="V1400" s="623"/>
      <c r="W1400" s="623"/>
    </row>
    <row r="1401" spans="1:23" ht="48" x14ac:dyDescent="0.2">
      <c r="A1401" s="636">
        <f t="shared" si="87"/>
        <v>1398</v>
      </c>
      <c r="B1401" s="559">
        <v>44629</v>
      </c>
      <c r="C1401" s="555">
        <v>44593</v>
      </c>
      <c r="D1401" s="545" t="s">
        <v>271</v>
      </c>
      <c r="E1401" s="545" t="s">
        <v>456</v>
      </c>
      <c r="F1401" s="556">
        <v>6751.5</v>
      </c>
      <c r="G1401" s="558" t="s">
        <v>2044</v>
      </c>
      <c r="H1401" s="545" t="s">
        <v>871</v>
      </c>
      <c r="I1401" s="612" t="s">
        <v>2366</v>
      </c>
      <c r="J1401" s="545" t="s">
        <v>1196</v>
      </c>
      <c r="K1401" s="545" t="s">
        <v>911</v>
      </c>
      <c r="L1401" s="545" t="s">
        <v>888</v>
      </c>
      <c r="M1401" s="545" t="s">
        <v>1538</v>
      </c>
      <c r="N1401" s="544">
        <v>44627</v>
      </c>
      <c r="O1401" s="544" t="s">
        <v>400</v>
      </c>
      <c r="P1401" s="268">
        <f t="shared" si="88"/>
        <v>3</v>
      </c>
      <c r="Q1401" s="268">
        <f t="shared" si="89"/>
        <v>2</v>
      </c>
      <c r="R1401" s="643" t="str">
        <f t="shared" si="90"/>
        <v>Gastos_Gerais</v>
      </c>
      <c r="S1401" s="605" t="s">
        <v>1079</v>
      </c>
      <c r="T1401" s="605">
        <v>2953</v>
      </c>
      <c r="U1401" s="623"/>
      <c r="V1401" s="623"/>
      <c r="W1401" s="623"/>
    </row>
    <row r="1402" spans="1:23" ht="96" x14ac:dyDescent="0.2">
      <c r="A1402" s="636">
        <f t="shared" si="87"/>
        <v>1399</v>
      </c>
      <c r="B1402" s="559">
        <v>44629</v>
      </c>
      <c r="C1402" s="555">
        <v>44593</v>
      </c>
      <c r="D1402" s="545" t="s">
        <v>271</v>
      </c>
      <c r="E1402" s="545" t="s">
        <v>444</v>
      </c>
      <c r="F1402" s="556">
        <v>2000</v>
      </c>
      <c r="G1402" s="558" t="s">
        <v>1816</v>
      </c>
      <c r="H1402" s="545" t="s">
        <v>874</v>
      </c>
      <c r="I1402" s="612" t="s">
        <v>2358</v>
      </c>
      <c r="J1402" s="545" t="s">
        <v>1815</v>
      </c>
      <c r="K1402" s="545" t="s">
        <v>911</v>
      </c>
      <c r="L1402" s="545" t="s">
        <v>888</v>
      </c>
      <c r="M1402" s="657">
        <v>103</v>
      </c>
      <c r="N1402" s="544">
        <v>44624</v>
      </c>
      <c r="O1402" s="544" t="s">
        <v>400</v>
      </c>
      <c r="P1402" s="268">
        <f t="shared" si="88"/>
        <v>3</v>
      </c>
      <c r="Q1402" s="268">
        <f t="shared" si="89"/>
        <v>2</v>
      </c>
      <c r="R1402" s="643" t="str">
        <f t="shared" si="90"/>
        <v>Gastos_Gerais</v>
      </c>
      <c r="S1402" s="605" t="s">
        <v>1079</v>
      </c>
      <c r="T1402" s="605">
        <v>2846</v>
      </c>
      <c r="U1402" s="623"/>
      <c r="V1402" s="623"/>
      <c r="W1402" s="623"/>
    </row>
    <row r="1403" spans="1:23" ht="72" x14ac:dyDescent="0.2">
      <c r="A1403" s="636">
        <f t="shared" si="87"/>
        <v>1400</v>
      </c>
      <c r="B1403" s="559">
        <v>44629</v>
      </c>
      <c r="C1403" s="555">
        <v>44621</v>
      </c>
      <c r="D1403" s="545" t="s">
        <v>271</v>
      </c>
      <c r="E1403" s="545" t="s">
        <v>444</v>
      </c>
      <c r="F1403" s="556">
        <v>9643.2000000000007</v>
      </c>
      <c r="G1403" s="558" t="s">
        <v>2052</v>
      </c>
      <c r="H1403" s="545" t="s">
        <v>766</v>
      </c>
      <c r="I1403" s="612" t="s">
        <v>2368</v>
      </c>
      <c r="J1403" s="545" t="s">
        <v>2051</v>
      </c>
      <c r="K1403" s="545" t="s">
        <v>911</v>
      </c>
      <c r="L1403" s="545" t="s">
        <v>888</v>
      </c>
      <c r="M1403" s="545" t="s">
        <v>929</v>
      </c>
      <c r="N1403" s="544">
        <v>44624</v>
      </c>
      <c r="O1403" s="544" t="s">
        <v>400</v>
      </c>
      <c r="P1403" s="268">
        <f t="shared" si="88"/>
        <v>3</v>
      </c>
      <c r="Q1403" s="268">
        <f t="shared" si="89"/>
        <v>3</v>
      </c>
      <c r="R1403" s="643" t="str">
        <f t="shared" si="90"/>
        <v>Gastos_Gerais</v>
      </c>
      <c r="S1403" s="605" t="s">
        <v>1081</v>
      </c>
      <c r="T1403" s="605">
        <v>2901</v>
      </c>
      <c r="U1403" s="623"/>
      <c r="V1403" s="623"/>
      <c r="W1403" s="623"/>
    </row>
    <row r="1404" spans="1:23" ht="24" x14ac:dyDescent="0.2">
      <c r="A1404" s="636">
        <f t="shared" si="87"/>
        <v>1401</v>
      </c>
      <c r="B1404" s="559">
        <v>44629</v>
      </c>
      <c r="C1404" s="565">
        <v>44593</v>
      </c>
      <c r="D1404" s="545" t="s">
        <v>271</v>
      </c>
      <c r="E1404" s="545" t="s">
        <v>2</v>
      </c>
      <c r="F1404" s="556">
        <v>8128.76</v>
      </c>
      <c r="G1404" s="569" t="s">
        <v>498</v>
      </c>
      <c r="H1404" s="545" t="s">
        <v>309</v>
      </c>
      <c r="I1404" s="613" t="s">
        <v>786</v>
      </c>
      <c r="J1404" s="566" t="s">
        <v>1105</v>
      </c>
      <c r="K1404" s="545" t="s">
        <v>893</v>
      </c>
      <c r="L1404" s="545" t="s">
        <v>1413</v>
      </c>
      <c r="M1404" s="545">
        <v>3</v>
      </c>
      <c r="N1404" s="544">
        <v>44615</v>
      </c>
      <c r="O1404" s="544" t="s">
        <v>400</v>
      </c>
      <c r="P1404" s="268">
        <f t="shared" si="88"/>
        <v>3</v>
      </c>
      <c r="Q1404" s="268">
        <f t="shared" si="89"/>
        <v>2</v>
      </c>
      <c r="R1404" s="643" t="str">
        <f t="shared" si="90"/>
        <v>Gastos_Gerais</v>
      </c>
      <c r="S1404" s="605" t="s">
        <v>310</v>
      </c>
      <c r="T1404" s="605" t="s">
        <v>310</v>
      </c>
      <c r="U1404" s="623"/>
      <c r="V1404" s="623"/>
      <c r="W1404" s="623"/>
    </row>
    <row r="1405" spans="1:23" ht="24" x14ac:dyDescent="0.2">
      <c r="A1405" s="636">
        <f t="shared" ref="A1405:A1468" si="91">IF(B1405="","",ROW()-ROW($A$3))</f>
        <v>1402</v>
      </c>
      <c r="B1405" s="559">
        <v>44629</v>
      </c>
      <c r="C1405" s="565">
        <v>44593</v>
      </c>
      <c r="D1405" s="545" t="s">
        <v>271</v>
      </c>
      <c r="E1405" s="545" t="s">
        <v>3</v>
      </c>
      <c r="F1405" s="556">
        <v>1708.71</v>
      </c>
      <c r="G1405" s="569" t="s">
        <v>499</v>
      </c>
      <c r="H1405" s="545" t="s">
        <v>309</v>
      </c>
      <c r="I1405" s="613" t="s">
        <v>786</v>
      </c>
      <c r="J1405" s="566" t="s">
        <v>1105</v>
      </c>
      <c r="K1405" s="545" t="s">
        <v>893</v>
      </c>
      <c r="L1405" s="545" t="s">
        <v>1413</v>
      </c>
      <c r="M1405" s="545">
        <v>3</v>
      </c>
      <c r="N1405" s="544">
        <v>44615</v>
      </c>
      <c r="O1405" s="544" t="s">
        <v>400</v>
      </c>
      <c r="P1405" s="268">
        <f t="shared" si="88"/>
        <v>3</v>
      </c>
      <c r="Q1405" s="268">
        <f t="shared" si="89"/>
        <v>2</v>
      </c>
      <c r="R1405" s="643" t="str">
        <f t="shared" si="90"/>
        <v>Gastos_Gerais</v>
      </c>
      <c r="S1405" s="605" t="s">
        <v>310</v>
      </c>
      <c r="T1405" s="605" t="s">
        <v>310</v>
      </c>
      <c r="U1405" s="623"/>
      <c r="V1405" s="623"/>
      <c r="W1405" s="623"/>
    </row>
    <row r="1406" spans="1:23" ht="60" x14ac:dyDescent="0.2">
      <c r="A1406" s="636">
        <f t="shared" si="91"/>
        <v>1403</v>
      </c>
      <c r="B1406" s="559">
        <v>44629</v>
      </c>
      <c r="C1406" s="555">
        <v>44621</v>
      </c>
      <c r="D1406" s="545" t="s">
        <v>468</v>
      </c>
      <c r="E1406" s="545" t="s">
        <v>468</v>
      </c>
      <c r="F1406" s="556">
        <v>17.149999999999999</v>
      </c>
      <c r="G1406" s="558" t="s">
        <v>3275</v>
      </c>
      <c r="H1406" s="545" t="s">
        <v>468</v>
      </c>
      <c r="I1406" s="526" t="s">
        <v>962</v>
      </c>
      <c r="J1406" s="549" t="s">
        <v>963</v>
      </c>
      <c r="K1406" s="549" t="s">
        <v>964</v>
      </c>
      <c r="L1406" s="527" t="s">
        <v>879</v>
      </c>
      <c r="M1406" s="655" t="s">
        <v>310</v>
      </c>
      <c r="N1406" s="544">
        <v>44614</v>
      </c>
      <c r="O1406" s="544" t="s">
        <v>405</v>
      </c>
      <c r="P1406" s="268">
        <f t="shared" si="88"/>
        <v>3</v>
      </c>
      <c r="Q1406" s="268">
        <f t="shared" si="89"/>
        <v>3</v>
      </c>
      <c r="R1406" s="643" t="str">
        <f t="shared" si="90"/>
        <v>Gastos_custeados_por_captação</v>
      </c>
      <c r="S1406" s="605" t="s">
        <v>310</v>
      </c>
      <c r="T1406" s="605" t="s">
        <v>310</v>
      </c>
      <c r="U1406" s="623"/>
      <c r="V1406" s="623"/>
      <c r="W1406" s="623"/>
    </row>
    <row r="1407" spans="1:23" ht="60" x14ac:dyDescent="0.2">
      <c r="A1407" s="636">
        <f t="shared" si="91"/>
        <v>1404</v>
      </c>
      <c r="B1407" s="559">
        <v>44629</v>
      </c>
      <c r="C1407" s="555">
        <v>44621</v>
      </c>
      <c r="D1407" s="545" t="s">
        <v>468</v>
      </c>
      <c r="E1407" s="545" t="s">
        <v>468</v>
      </c>
      <c r="F1407" s="556">
        <v>4513.3500000000004</v>
      </c>
      <c r="G1407" s="558" t="s">
        <v>2090</v>
      </c>
      <c r="H1407" s="545" t="s">
        <v>468</v>
      </c>
      <c r="I1407" s="545" t="s">
        <v>3272</v>
      </c>
      <c r="J1407" s="549" t="s">
        <v>310</v>
      </c>
      <c r="K1407" s="549" t="s">
        <v>3274</v>
      </c>
      <c r="L1407" s="527" t="s">
        <v>2641</v>
      </c>
      <c r="M1407" s="655" t="s">
        <v>310</v>
      </c>
      <c r="N1407" s="544">
        <v>44614</v>
      </c>
      <c r="O1407" s="544" t="s">
        <v>405</v>
      </c>
      <c r="P1407" s="268">
        <f t="shared" si="88"/>
        <v>3</v>
      </c>
      <c r="Q1407" s="268">
        <f t="shared" si="89"/>
        <v>3</v>
      </c>
      <c r="R1407" s="643" t="str">
        <f t="shared" si="90"/>
        <v>Gastos_custeados_por_captação</v>
      </c>
      <c r="S1407" s="605" t="s">
        <v>1079</v>
      </c>
      <c r="T1407" s="605">
        <v>2973</v>
      </c>
      <c r="U1407" s="623"/>
      <c r="V1407" s="623"/>
      <c r="W1407" s="623"/>
    </row>
    <row r="1408" spans="1:23" ht="60" x14ac:dyDescent="0.2">
      <c r="A1408" s="636">
        <f t="shared" si="91"/>
        <v>1405</v>
      </c>
      <c r="B1408" s="559">
        <v>44629</v>
      </c>
      <c r="C1408" s="555">
        <v>44621</v>
      </c>
      <c r="D1408" s="545" t="s">
        <v>468</v>
      </c>
      <c r="E1408" s="545" t="s">
        <v>468</v>
      </c>
      <c r="F1408" s="556">
        <v>440</v>
      </c>
      <c r="G1408" s="558" t="s">
        <v>3276</v>
      </c>
      <c r="H1408" s="545" t="s">
        <v>468</v>
      </c>
      <c r="I1408" s="526" t="s">
        <v>962</v>
      </c>
      <c r="J1408" s="549" t="s">
        <v>963</v>
      </c>
      <c r="K1408" s="549" t="s">
        <v>964</v>
      </c>
      <c r="L1408" s="527" t="s">
        <v>879</v>
      </c>
      <c r="M1408" s="655" t="s">
        <v>310</v>
      </c>
      <c r="N1408" s="544">
        <v>44614</v>
      </c>
      <c r="O1408" s="544" t="s">
        <v>405</v>
      </c>
      <c r="P1408" s="268">
        <f t="shared" si="88"/>
        <v>3</v>
      </c>
      <c r="Q1408" s="268">
        <f t="shared" si="89"/>
        <v>3</v>
      </c>
      <c r="R1408" s="643" t="str">
        <f t="shared" si="90"/>
        <v>Gastos_custeados_por_captação</v>
      </c>
      <c r="S1408" s="605" t="s">
        <v>310</v>
      </c>
      <c r="T1408" s="605" t="s">
        <v>310</v>
      </c>
      <c r="U1408" s="623"/>
      <c r="V1408" s="623"/>
      <c r="W1408" s="623"/>
    </row>
    <row r="1409" spans="1:23" s="372" customFormat="1" ht="60" x14ac:dyDescent="0.2">
      <c r="A1409" s="636">
        <f t="shared" si="91"/>
        <v>1406</v>
      </c>
      <c r="B1409" s="559">
        <v>44629</v>
      </c>
      <c r="C1409" s="555">
        <v>44621</v>
      </c>
      <c r="D1409" s="545" t="s">
        <v>468</v>
      </c>
      <c r="E1409" s="545" t="s">
        <v>468</v>
      </c>
      <c r="F1409" s="556">
        <v>803.31</v>
      </c>
      <c r="G1409" s="558" t="s">
        <v>3277</v>
      </c>
      <c r="H1409" s="545" t="s">
        <v>468</v>
      </c>
      <c r="I1409" s="526" t="s">
        <v>962</v>
      </c>
      <c r="J1409" s="549" t="s">
        <v>963</v>
      </c>
      <c r="K1409" s="549" t="s">
        <v>964</v>
      </c>
      <c r="L1409" s="527" t="s">
        <v>879</v>
      </c>
      <c r="M1409" s="655" t="s">
        <v>310</v>
      </c>
      <c r="N1409" s="544">
        <v>44614</v>
      </c>
      <c r="O1409" s="544" t="s">
        <v>405</v>
      </c>
      <c r="P1409" s="268">
        <f t="shared" si="88"/>
        <v>3</v>
      </c>
      <c r="Q1409" s="268">
        <f t="shared" si="89"/>
        <v>3</v>
      </c>
      <c r="R1409" s="643" t="str">
        <f t="shared" si="90"/>
        <v>Gastos_custeados_por_captação</v>
      </c>
      <c r="S1409" s="605" t="s">
        <v>310</v>
      </c>
      <c r="T1409" s="605" t="s">
        <v>310</v>
      </c>
      <c r="U1409" s="623"/>
      <c r="V1409" s="623"/>
      <c r="W1409" s="623"/>
    </row>
    <row r="1410" spans="1:23" ht="36" x14ac:dyDescent="0.2">
      <c r="A1410" s="636">
        <f t="shared" si="91"/>
        <v>1407</v>
      </c>
      <c r="B1410" s="559">
        <v>44629</v>
      </c>
      <c r="C1410" s="555">
        <v>44593</v>
      </c>
      <c r="D1410" s="545" t="s">
        <v>271</v>
      </c>
      <c r="E1410" s="545" t="s">
        <v>456</v>
      </c>
      <c r="F1410" s="556">
        <v>260</v>
      </c>
      <c r="G1410" s="558" t="s">
        <v>1754</v>
      </c>
      <c r="H1410" s="545" t="s">
        <v>768</v>
      </c>
      <c r="I1410" s="612" t="s">
        <v>2363</v>
      </c>
      <c r="J1410" s="545" t="s">
        <v>1158</v>
      </c>
      <c r="K1410" s="545" t="s">
        <v>893</v>
      </c>
      <c r="L1410" s="545" t="s">
        <v>888</v>
      </c>
      <c r="M1410" s="657">
        <v>66249</v>
      </c>
      <c r="N1410" s="544">
        <v>44601</v>
      </c>
      <c r="O1410" s="544" t="s">
        <v>400</v>
      </c>
      <c r="P1410" s="268">
        <f t="shared" si="88"/>
        <v>3</v>
      </c>
      <c r="Q1410" s="268">
        <f t="shared" si="89"/>
        <v>2</v>
      </c>
      <c r="R1410" s="643" t="str">
        <f t="shared" si="90"/>
        <v>Gastos_Gerais</v>
      </c>
      <c r="S1410" s="605" t="s">
        <v>1411</v>
      </c>
      <c r="T1410" s="605">
        <v>2858</v>
      </c>
      <c r="U1410" s="623"/>
      <c r="V1410" s="623"/>
      <c r="W1410" s="623"/>
    </row>
    <row r="1411" spans="1:23" s="376" customFormat="1" ht="72" x14ac:dyDescent="0.2">
      <c r="A1411" s="636">
        <f t="shared" si="91"/>
        <v>1408</v>
      </c>
      <c r="B1411" s="559">
        <v>44629</v>
      </c>
      <c r="C1411" s="555">
        <v>44593</v>
      </c>
      <c r="D1411" s="545" t="s">
        <v>468</v>
      </c>
      <c r="E1411" s="545" t="s">
        <v>468</v>
      </c>
      <c r="F1411" s="597">
        <v>5389.45</v>
      </c>
      <c r="G1411" s="527" t="s">
        <v>2792</v>
      </c>
      <c r="H1411" s="545" t="s">
        <v>468</v>
      </c>
      <c r="I1411" s="526" t="s">
        <v>2924</v>
      </c>
      <c r="J1411" s="549" t="s">
        <v>2791</v>
      </c>
      <c r="K1411" s="549" t="s">
        <v>911</v>
      </c>
      <c r="L1411" s="527" t="s">
        <v>888</v>
      </c>
      <c r="M1411" s="545" t="s">
        <v>1617</v>
      </c>
      <c r="N1411" s="544">
        <v>44627</v>
      </c>
      <c r="O1411" s="544" t="s">
        <v>402</v>
      </c>
      <c r="P1411" s="268">
        <f t="shared" si="88"/>
        <v>3</v>
      </c>
      <c r="Q1411" s="268">
        <f t="shared" si="89"/>
        <v>2</v>
      </c>
      <c r="R1411" s="643" t="str">
        <f t="shared" si="90"/>
        <v>Gastos_custeados_por_captação</v>
      </c>
      <c r="S1411" s="605" t="s">
        <v>1081</v>
      </c>
      <c r="T1411" s="605">
        <v>1511</v>
      </c>
      <c r="U1411" s="623"/>
      <c r="V1411" s="623"/>
      <c r="W1411" s="623"/>
    </row>
    <row r="1412" spans="1:23" ht="72" x14ac:dyDescent="0.2">
      <c r="A1412" s="636">
        <f t="shared" si="91"/>
        <v>1409</v>
      </c>
      <c r="B1412" s="559">
        <v>44629</v>
      </c>
      <c r="C1412" s="563">
        <v>44593</v>
      </c>
      <c r="D1412" s="545" t="s">
        <v>468</v>
      </c>
      <c r="E1412" s="545" t="s">
        <v>468</v>
      </c>
      <c r="F1412" s="597">
        <v>2939.7</v>
      </c>
      <c r="G1412" s="558" t="s">
        <v>726</v>
      </c>
      <c r="H1412" s="545" t="s">
        <v>468</v>
      </c>
      <c r="I1412" s="612" t="s">
        <v>2923</v>
      </c>
      <c r="J1412" s="545" t="s">
        <v>1232</v>
      </c>
      <c r="K1412" s="549" t="s">
        <v>911</v>
      </c>
      <c r="L1412" s="527" t="s">
        <v>888</v>
      </c>
      <c r="M1412" s="545" t="s">
        <v>1416</v>
      </c>
      <c r="N1412" s="559">
        <v>44629</v>
      </c>
      <c r="O1412" s="544" t="s">
        <v>402</v>
      </c>
      <c r="P1412" s="268">
        <f t="shared" si="88"/>
        <v>3</v>
      </c>
      <c r="Q1412" s="268">
        <f t="shared" si="89"/>
        <v>2</v>
      </c>
      <c r="R1412" s="643" t="str">
        <f t="shared" si="90"/>
        <v>Gastos_custeados_por_captação</v>
      </c>
      <c r="S1412" s="605" t="s">
        <v>1081</v>
      </c>
      <c r="T1412" s="605">
        <v>2727</v>
      </c>
      <c r="U1412" s="623"/>
      <c r="V1412" s="623"/>
      <c r="W1412" s="623"/>
    </row>
    <row r="1413" spans="1:23" ht="72" x14ac:dyDescent="0.2">
      <c r="A1413" s="636">
        <f t="shared" si="91"/>
        <v>1410</v>
      </c>
      <c r="B1413" s="559">
        <v>44629</v>
      </c>
      <c r="C1413" s="563">
        <v>44593</v>
      </c>
      <c r="D1413" s="545" t="s">
        <v>468</v>
      </c>
      <c r="E1413" s="545" t="s">
        <v>468</v>
      </c>
      <c r="F1413" s="597">
        <v>2939.7</v>
      </c>
      <c r="G1413" s="558" t="s">
        <v>726</v>
      </c>
      <c r="H1413" s="545" t="s">
        <v>468</v>
      </c>
      <c r="I1413" s="612" t="s">
        <v>2923</v>
      </c>
      <c r="J1413" s="545" t="s">
        <v>1232</v>
      </c>
      <c r="K1413" s="549" t="s">
        <v>911</v>
      </c>
      <c r="L1413" s="527" t="s">
        <v>888</v>
      </c>
      <c r="M1413" s="545" t="s">
        <v>1617</v>
      </c>
      <c r="N1413" s="559">
        <v>44629</v>
      </c>
      <c r="O1413" s="544" t="s">
        <v>402</v>
      </c>
      <c r="P1413" s="268">
        <f t="shared" si="88"/>
        <v>3</v>
      </c>
      <c r="Q1413" s="268">
        <f t="shared" si="89"/>
        <v>2</v>
      </c>
      <c r="R1413" s="643" t="str">
        <f t="shared" si="90"/>
        <v>Gastos_custeados_por_captação</v>
      </c>
      <c r="S1413" s="605" t="s">
        <v>1081</v>
      </c>
      <c r="T1413" s="605">
        <v>2728</v>
      </c>
      <c r="U1413" s="623"/>
      <c r="V1413" s="623"/>
      <c r="W1413" s="623"/>
    </row>
    <row r="1414" spans="1:23" ht="72" x14ac:dyDescent="0.2">
      <c r="A1414" s="636">
        <f t="shared" si="91"/>
        <v>1411</v>
      </c>
      <c r="B1414" s="559">
        <v>44629</v>
      </c>
      <c r="C1414" s="563">
        <v>44470</v>
      </c>
      <c r="D1414" s="545" t="s">
        <v>468</v>
      </c>
      <c r="E1414" s="545" t="s">
        <v>468</v>
      </c>
      <c r="F1414" s="556">
        <v>2375</v>
      </c>
      <c r="G1414" s="558" t="s">
        <v>3330</v>
      </c>
      <c r="H1414" s="545" t="s">
        <v>468</v>
      </c>
      <c r="I1414" s="612" t="s">
        <v>3327</v>
      </c>
      <c r="J1414" s="545" t="s">
        <v>3328</v>
      </c>
      <c r="K1414" s="549" t="s">
        <v>911</v>
      </c>
      <c r="L1414" s="527" t="s">
        <v>888</v>
      </c>
      <c r="M1414" s="545" t="s">
        <v>3329</v>
      </c>
      <c r="N1414" s="544">
        <v>44628</v>
      </c>
      <c r="O1414" s="544" t="s">
        <v>402</v>
      </c>
      <c r="P1414" s="268">
        <f t="shared" si="88"/>
        <v>3</v>
      </c>
      <c r="Q1414" s="268">
        <f t="shared" si="89"/>
        <v>-2</v>
      </c>
      <c r="R1414" s="643" t="str">
        <f t="shared" si="90"/>
        <v>Gastos_custeados_por_captação</v>
      </c>
      <c r="S1414" s="605" t="s">
        <v>1079</v>
      </c>
      <c r="T1414" s="605">
        <v>1543</v>
      </c>
      <c r="U1414" s="623"/>
      <c r="V1414" s="623"/>
      <c r="W1414" s="623"/>
    </row>
    <row r="1415" spans="1:23" ht="72" x14ac:dyDescent="0.2">
      <c r="A1415" s="636">
        <f t="shared" si="91"/>
        <v>1412</v>
      </c>
      <c r="B1415" s="683">
        <v>44629</v>
      </c>
      <c r="C1415" s="555">
        <v>44593</v>
      </c>
      <c r="D1415" s="545" t="s">
        <v>468</v>
      </c>
      <c r="E1415" s="545" t="s">
        <v>468</v>
      </c>
      <c r="F1415" s="597">
        <v>3800</v>
      </c>
      <c r="G1415" s="599" t="s">
        <v>2009</v>
      </c>
      <c r="H1415" s="545" t="s">
        <v>468</v>
      </c>
      <c r="I1415" s="599" t="s">
        <v>3107</v>
      </c>
      <c r="J1415" s="606" t="s">
        <v>3371</v>
      </c>
      <c r="K1415" s="545" t="s">
        <v>911</v>
      </c>
      <c r="L1415" s="545" t="s">
        <v>888</v>
      </c>
      <c r="M1415" s="602">
        <v>136</v>
      </c>
      <c r="N1415" s="607">
        <v>44627</v>
      </c>
      <c r="O1415" s="544" t="s">
        <v>407</v>
      </c>
      <c r="P1415" s="268">
        <f t="shared" si="88"/>
        <v>3</v>
      </c>
      <c r="Q1415" s="268">
        <f t="shared" si="89"/>
        <v>2</v>
      </c>
      <c r="R1415" s="545" t="str">
        <f t="shared" si="90"/>
        <v>Gastos_custeados_por_captação</v>
      </c>
      <c r="S1415" s="605" t="s">
        <v>1079</v>
      </c>
      <c r="T1415" s="605">
        <v>2937</v>
      </c>
      <c r="U1415" s="624"/>
      <c r="V1415" s="624"/>
      <c r="W1415" s="624"/>
    </row>
    <row r="1416" spans="1:23" ht="72" x14ac:dyDescent="0.2">
      <c r="A1416" s="636">
        <f t="shared" si="91"/>
        <v>1413</v>
      </c>
      <c r="B1416" s="683">
        <v>44629</v>
      </c>
      <c r="C1416" s="555">
        <v>44593</v>
      </c>
      <c r="D1416" s="545" t="s">
        <v>468</v>
      </c>
      <c r="E1416" s="545" t="s">
        <v>468</v>
      </c>
      <c r="F1416" s="597">
        <v>6751.5</v>
      </c>
      <c r="G1416" s="599" t="s">
        <v>1851</v>
      </c>
      <c r="H1416" s="545" t="s">
        <v>468</v>
      </c>
      <c r="I1416" s="599" t="s">
        <v>3058</v>
      </c>
      <c r="J1416" s="606" t="s">
        <v>1196</v>
      </c>
      <c r="K1416" s="545" t="s">
        <v>911</v>
      </c>
      <c r="L1416" s="545" t="s">
        <v>888</v>
      </c>
      <c r="M1416" s="638" t="s">
        <v>1926</v>
      </c>
      <c r="N1416" s="607">
        <v>44627</v>
      </c>
      <c r="O1416" s="544" t="s">
        <v>407</v>
      </c>
      <c r="P1416" s="268">
        <f t="shared" si="88"/>
        <v>3</v>
      </c>
      <c r="Q1416" s="268">
        <f t="shared" si="89"/>
        <v>2</v>
      </c>
      <c r="R1416" s="545" t="str">
        <f t="shared" si="90"/>
        <v>Gastos_custeados_por_captação</v>
      </c>
      <c r="S1416" s="605" t="s">
        <v>1081</v>
      </c>
      <c r="T1416" s="605">
        <v>2894</v>
      </c>
      <c r="U1416" s="624"/>
      <c r="V1416" s="624"/>
      <c r="W1416" s="624"/>
    </row>
    <row r="1417" spans="1:23" ht="72" x14ac:dyDescent="0.2">
      <c r="A1417" s="636">
        <f t="shared" si="91"/>
        <v>1414</v>
      </c>
      <c r="B1417" s="683">
        <v>44629</v>
      </c>
      <c r="C1417" s="555">
        <v>44593</v>
      </c>
      <c r="D1417" s="545" t="s">
        <v>468</v>
      </c>
      <c r="E1417" s="545" t="s">
        <v>468</v>
      </c>
      <c r="F1417" s="597">
        <v>600</v>
      </c>
      <c r="G1417" s="599" t="s">
        <v>3436</v>
      </c>
      <c r="H1417" s="545" t="s">
        <v>468</v>
      </c>
      <c r="I1417" s="599" t="s">
        <v>3343</v>
      </c>
      <c r="J1417" s="606" t="s">
        <v>1174</v>
      </c>
      <c r="K1417" s="545" t="s">
        <v>911</v>
      </c>
      <c r="L1417" s="545" t="s">
        <v>888</v>
      </c>
      <c r="M1417" s="602">
        <v>1011</v>
      </c>
      <c r="N1417" s="607">
        <v>44627</v>
      </c>
      <c r="O1417" s="544" t="s">
        <v>407</v>
      </c>
      <c r="P1417" s="268">
        <f t="shared" si="88"/>
        <v>3</v>
      </c>
      <c r="Q1417" s="268">
        <f t="shared" si="89"/>
        <v>2</v>
      </c>
      <c r="R1417" s="545" t="str">
        <f t="shared" si="90"/>
        <v>Gastos_custeados_por_captação</v>
      </c>
      <c r="S1417" s="605" t="s">
        <v>1079</v>
      </c>
      <c r="T1417" s="605">
        <v>2927</v>
      </c>
      <c r="U1417" s="624"/>
      <c r="V1417" s="624"/>
      <c r="W1417" s="624"/>
    </row>
    <row r="1418" spans="1:23" ht="60" x14ac:dyDescent="0.2">
      <c r="A1418" s="636">
        <f t="shared" si="91"/>
        <v>1415</v>
      </c>
      <c r="B1418" s="559">
        <v>44630</v>
      </c>
      <c r="C1418" s="563">
        <v>44593</v>
      </c>
      <c r="D1418" s="545" t="s">
        <v>271</v>
      </c>
      <c r="E1418" s="545" t="s">
        <v>187</v>
      </c>
      <c r="F1418" s="567">
        <v>-184.87</v>
      </c>
      <c r="G1418" s="558" t="s">
        <v>2378</v>
      </c>
      <c r="H1418" s="545" t="s">
        <v>309</v>
      </c>
      <c r="I1418" s="612" t="s">
        <v>876</v>
      </c>
      <c r="J1418" s="545" t="s">
        <v>877</v>
      </c>
      <c r="K1418" s="545" t="s">
        <v>878</v>
      </c>
      <c r="L1418" s="545" t="s">
        <v>879</v>
      </c>
      <c r="M1418" s="545" t="s">
        <v>310</v>
      </c>
      <c r="N1418" s="544">
        <v>44630</v>
      </c>
      <c r="O1418" s="544" t="s">
        <v>400</v>
      </c>
      <c r="P1418" s="268">
        <f t="shared" si="88"/>
        <v>3</v>
      </c>
      <c r="Q1418" s="268">
        <f t="shared" si="89"/>
        <v>2</v>
      </c>
      <c r="R1418" s="643" t="str">
        <f t="shared" si="90"/>
        <v>Gastos_Gerais</v>
      </c>
      <c r="S1418" s="605" t="s">
        <v>310</v>
      </c>
      <c r="T1418" s="605" t="s">
        <v>310</v>
      </c>
      <c r="U1418" s="623"/>
      <c r="V1418" s="623"/>
      <c r="W1418" s="623"/>
    </row>
    <row r="1419" spans="1:23" ht="48" x14ac:dyDescent="0.2">
      <c r="A1419" s="636">
        <f t="shared" si="91"/>
        <v>1416</v>
      </c>
      <c r="B1419" s="559">
        <v>44630</v>
      </c>
      <c r="C1419" s="555">
        <v>44593</v>
      </c>
      <c r="D1419" s="545" t="s">
        <v>271</v>
      </c>
      <c r="E1419" s="545" t="s">
        <v>178</v>
      </c>
      <c r="F1419" s="556">
        <v>-69.989999999999995</v>
      </c>
      <c r="G1419" s="558" t="s">
        <v>2379</v>
      </c>
      <c r="H1419" s="545" t="s">
        <v>309</v>
      </c>
      <c r="I1419" s="612" t="s">
        <v>876</v>
      </c>
      <c r="J1419" s="545" t="s">
        <v>877</v>
      </c>
      <c r="K1419" s="545" t="s">
        <v>878</v>
      </c>
      <c r="L1419" s="545" t="s">
        <v>879</v>
      </c>
      <c r="M1419" s="545" t="s">
        <v>310</v>
      </c>
      <c r="N1419" s="544">
        <v>44630</v>
      </c>
      <c r="O1419" s="544" t="s">
        <v>400</v>
      </c>
      <c r="P1419" s="268">
        <f t="shared" si="88"/>
        <v>3</v>
      </c>
      <c r="Q1419" s="268">
        <f t="shared" si="89"/>
        <v>2</v>
      </c>
      <c r="R1419" s="643" t="str">
        <f t="shared" si="90"/>
        <v>Gastos_Gerais</v>
      </c>
      <c r="S1419" s="605" t="s">
        <v>310</v>
      </c>
      <c r="T1419" s="605" t="s">
        <v>310</v>
      </c>
      <c r="U1419" s="623"/>
      <c r="V1419" s="623"/>
      <c r="W1419" s="623"/>
    </row>
    <row r="1420" spans="1:23" ht="36" x14ac:dyDescent="0.2">
      <c r="A1420" s="636">
        <f t="shared" si="91"/>
        <v>1417</v>
      </c>
      <c r="B1420" s="559">
        <v>44630</v>
      </c>
      <c r="C1420" s="555">
        <v>44621</v>
      </c>
      <c r="D1420" s="545" t="s">
        <v>271</v>
      </c>
      <c r="E1420" s="545" t="s">
        <v>71</v>
      </c>
      <c r="F1420" s="556">
        <v>11</v>
      </c>
      <c r="G1420" s="558" t="s">
        <v>2410</v>
      </c>
      <c r="H1420" s="545" t="s">
        <v>871</v>
      </c>
      <c r="I1420" s="526" t="s">
        <v>962</v>
      </c>
      <c r="J1420" s="549" t="s">
        <v>963</v>
      </c>
      <c r="K1420" s="549" t="s">
        <v>964</v>
      </c>
      <c r="L1420" s="527" t="s">
        <v>879</v>
      </c>
      <c r="M1420" s="655" t="s">
        <v>310</v>
      </c>
      <c r="N1420" s="544">
        <v>44630</v>
      </c>
      <c r="O1420" s="544" t="s">
        <v>400</v>
      </c>
      <c r="P1420" s="268">
        <f t="shared" si="88"/>
        <v>3</v>
      </c>
      <c r="Q1420" s="268">
        <f t="shared" si="89"/>
        <v>3</v>
      </c>
      <c r="R1420" s="643" t="str">
        <f t="shared" si="90"/>
        <v>Gastos_Gerais</v>
      </c>
      <c r="S1420" s="605" t="s">
        <v>310</v>
      </c>
      <c r="T1420" s="605" t="s">
        <v>310</v>
      </c>
      <c r="U1420" s="623"/>
      <c r="V1420" s="623"/>
      <c r="W1420" s="623"/>
    </row>
    <row r="1421" spans="1:23" ht="36" x14ac:dyDescent="0.2">
      <c r="A1421" s="636">
        <f t="shared" si="91"/>
        <v>1418</v>
      </c>
      <c r="B1421" s="559">
        <v>44630</v>
      </c>
      <c r="C1421" s="555">
        <v>44621</v>
      </c>
      <c r="D1421" s="545" t="s">
        <v>271</v>
      </c>
      <c r="E1421" s="545" t="s">
        <v>71</v>
      </c>
      <c r="F1421" s="556">
        <v>11</v>
      </c>
      <c r="G1421" s="558" t="s">
        <v>2411</v>
      </c>
      <c r="H1421" s="545" t="s">
        <v>766</v>
      </c>
      <c r="I1421" s="526" t="s">
        <v>962</v>
      </c>
      <c r="J1421" s="549" t="s">
        <v>963</v>
      </c>
      <c r="K1421" s="549" t="s">
        <v>964</v>
      </c>
      <c r="L1421" s="527" t="s">
        <v>879</v>
      </c>
      <c r="M1421" s="655" t="s">
        <v>310</v>
      </c>
      <c r="N1421" s="544">
        <v>44630</v>
      </c>
      <c r="O1421" s="544" t="s">
        <v>400</v>
      </c>
      <c r="P1421" s="268">
        <f t="shared" si="88"/>
        <v>3</v>
      </c>
      <c r="Q1421" s="268">
        <f t="shared" si="89"/>
        <v>3</v>
      </c>
      <c r="R1421" s="643" t="str">
        <f t="shared" si="90"/>
        <v>Gastos_Gerais</v>
      </c>
      <c r="S1421" s="605" t="s">
        <v>310</v>
      </c>
      <c r="T1421" s="605" t="s">
        <v>310</v>
      </c>
      <c r="U1421" s="623"/>
      <c r="V1421" s="623"/>
      <c r="W1421" s="623"/>
    </row>
    <row r="1422" spans="1:23" ht="36" x14ac:dyDescent="0.2">
      <c r="A1422" s="636">
        <f t="shared" si="91"/>
        <v>1419</v>
      </c>
      <c r="B1422" s="559">
        <v>44630</v>
      </c>
      <c r="C1422" s="555">
        <v>44621</v>
      </c>
      <c r="D1422" s="545" t="s">
        <v>271</v>
      </c>
      <c r="E1422" s="545" t="s">
        <v>71</v>
      </c>
      <c r="F1422" s="556">
        <v>11</v>
      </c>
      <c r="G1422" s="558" t="s">
        <v>2412</v>
      </c>
      <c r="H1422" s="545" t="s">
        <v>771</v>
      </c>
      <c r="I1422" s="526" t="s">
        <v>962</v>
      </c>
      <c r="J1422" s="549" t="s">
        <v>963</v>
      </c>
      <c r="K1422" s="549" t="s">
        <v>964</v>
      </c>
      <c r="L1422" s="527" t="s">
        <v>879</v>
      </c>
      <c r="M1422" s="655" t="s">
        <v>310</v>
      </c>
      <c r="N1422" s="544">
        <v>44630</v>
      </c>
      <c r="O1422" s="544" t="s">
        <v>400</v>
      </c>
      <c r="P1422" s="268">
        <f t="shared" si="88"/>
        <v>3</v>
      </c>
      <c r="Q1422" s="268">
        <f t="shared" si="89"/>
        <v>3</v>
      </c>
      <c r="R1422" s="643" t="str">
        <f t="shared" si="90"/>
        <v>Gastos_Gerais</v>
      </c>
      <c r="S1422" s="605" t="s">
        <v>310</v>
      </c>
      <c r="T1422" s="605" t="s">
        <v>310</v>
      </c>
      <c r="U1422" s="623"/>
      <c r="V1422" s="623"/>
      <c r="W1422" s="623"/>
    </row>
    <row r="1423" spans="1:23" ht="36" x14ac:dyDescent="0.2">
      <c r="A1423" s="636">
        <f t="shared" si="91"/>
        <v>1420</v>
      </c>
      <c r="B1423" s="559">
        <v>44630</v>
      </c>
      <c r="C1423" s="555">
        <v>44621</v>
      </c>
      <c r="D1423" s="545" t="s">
        <v>271</v>
      </c>
      <c r="E1423" s="545" t="s">
        <v>71</v>
      </c>
      <c r="F1423" s="556">
        <v>11</v>
      </c>
      <c r="G1423" s="558" t="s">
        <v>2413</v>
      </c>
      <c r="H1423" s="545" t="s">
        <v>771</v>
      </c>
      <c r="I1423" s="526" t="s">
        <v>962</v>
      </c>
      <c r="J1423" s="549" t="s">
        <v>963</v>
      </c>
      <c r="K1423" s="549" t="s">
        <v>964</v>
      </c>
      <c r="L1423" s="527" t="s">
        <v>879</v>
      </c>
      <c r="M1423" s="655" t="s">
        <v>310</v>
      </c>
      <c r="N1423" s="544">
        <v>44630</v>
      </c>
      <c r="O1423" s="544" t="s">
        <v>400</v>
      </c>
      <c r="P1423" s="268">
        <f t="shared" si="88"/>
        <v>3</v>
      </c>
      <c r="Q1423" s="268">
        <f t="shared" si="89"/>
        <v>3</v>
      </c>
      <c r="R1423" s="643" t="str">
        <f t="shared" si="90"/>
        <v>Gastos_Gerais</v>
      </c>
      <c r="S1423" s="605" t="s">
        <v>310</v>
      </c>
      <c r="T1423" s="605" t="s">
        <v>310</v>
      </c>
      <c r="U1423" s="623"/>
      <c r="V1423" s="623"/>
      <c r="W1423" s="623"/>
    </row>
    <row r="1424" spans="1:23" ht="36" x14ac:dyDescent="0.2">
      <c r="A1424" s="636">
        <f t="shared" si="91"/>
        <v>1421</v>
      </c>
      <c r="B1424" s="559">
        <v>44630</v>
      </c>
      <c r="C1424" s="555">
        <v>44621</v>
      </c>
      <c r="D1424" s="545" t="s">
        <v>271</v>
      </c>
      <c r="E1424" s="545" t="s">
        <v>71</v>
      </c>
      <c r="F1424" s="556">
        <v>11</v>
      </c>
      <c r="G1424" s="558" t="s">
        <v>2414</v>
      </c>
      <c r="H1424" s="545" t="s">
        <v>769</v>
      </c>
      <c r="I1424" s="526" t="s">
        <v>962</v>
      </c>
      <c r="J1424" s="549" t="s">
        <v>963</v>
      </c>
      <c r="K1424" s="549" t="s">
        <v>964</v>
      </c>
      <c r="L1424" s="527" t="s">
        <v>879</v>
      </c>
      <c r="M1424" s="655" t="s">
        <v>310</v>
      </c>
      <c r="N1424" s="544">
        <v>44630</v>
      </c>
      <c r="O1424" s="544" t="s">
        <v>400</v>
      </c>
      <c r="P1424" s="268">
        <f t="shared" si="88"/>
        <v>3</v>
      </c>
      <c r="Q1424" s="268">
        <f t="shared" si="89"/>
        <v>3</v>
      </c>
      <c r="R1424" s="643" t="str">
        <f t="shared" si="90"/>
        <v>Gastos_Gerais</v>
      </c>
      <c r="S1424" s="605" t="s">
        <v>310</v>
      </c>
      <c r="T1424" s="605" t="s">
        <v>310</v>
      </c>
      <c r="U1424" s="623"/>
      <c r="V1424" s="623"/>
      <c r="W1424" s="623"/>
    </row>
    <row r="1425" spans="1:23" ht="36" x14ac:dyDescent="0.2">
      <c r="A1425" s="636">
        <f t="shared" si="91"/>
        <v>1422</v>
      </c>
      <c r="B1425" s="559">
        <v>44630</v>
      </c>
      <c r="C1425" s="555">
        <v>44621</v>
      </c>
      <c r="D1425" s="545" t="s">
        <v>271</v>
      </c>
      <c r="E1425" s="545" t="s">
        <v>71</v>
      </c>
      <c r="F1425" s="556">
        <v>11</v>
      </c>
      <c r="G1425" s="558" t="s">
        <v>2415</v>
      </c>
      <c r="H1425" s="545" t="s">
        <v>766</v>
      </c>
      <c r="I1425" s="526" t="s">
        <v>962</v>
      </c>
      <c r="J1425" s="549" t="s">
        <v>963</v>
      </c>
      <c r="K1425" s="549" t="s">
        <v>964</v>
      </c>
      <c r="L1425" s="527" t="s">
        <v>879</v>
      </c>
      <c r="M1425" s="655" t="s">
        <v>310</v>
      </c>
      <c r="N1425" s="544">
        <v>44630</v>
      </c>
      <c r="O1425" s="544" t="s">
        <v>400</v>
      </c>
      <c r="P1425" s="268">
        <f t="shared" si="88"/>
        <v>3</v>
      </c>
      <c r="Q1425" s="268">
        <f t="shared" si="89"/>
        <v>3</v>
      </c>
      <c r="R1425" s="643" t="str">
        <f t="shared" si="90"/>
        <v>Gastos_Gerais</v>
      </c>
      <c r="S1425" s="605" t="s">
        <v>310</v>
      </c>
      <c r="T1425" s="605" t="s">
        <v>310</v>
      </c>
      <c r="U1425" s="623"/>
      <c r="V1425" s="623"/>
      <c r="W1425" s="623"/>
    </row>
    <row r="1426" spans="1:23" ht="36" x14ac:dyDescent="0.2">
      <c r="A1426" s="636">
        <f t="shared" si="91"/>
        <v>1423</v>
      </c>
      <c r="B1426" s="559">
        <v>44630</v>
      </c>
      <c r="C1426" s="555">
        <v>44621</v>
      </c>
      <c r="D1426" s="545" t="s">
        <v>271</v>
      </c>
      <c r="E1426" s="545" t="s">
        <v>71</v>
      </c>
      <c r="F1426" s="556">
        <v>11</v>
      </c>
      <c r="G1426" s="558" t="s">
        <v>2416</v>
      </c>
      <c r="H1426" s="545" t="s">
        <v>766</v>
      </c>
      <c r="I1426" s="526" t="s">
        <v>962</v>
      </c>
      <c r="J1426" s="549" t="s">
        <v>963</v>
      </c>
      <c r="K1426" s="549" t="s">
        <v>964</v>
      </c>
      <c r="L1426" s="527" t="s">
        <v>879</v>
      </c>
      <c r="M1426" s="655" t="s">
        <v>310</v>
      </c>
      <c r="N1426" s="544">
        <v>44630</v>
      </c>
      <c r="O1426" s="544" t="s">
        <v>400</v>
      </c>
      <c r="P1426" s="268">
        <f t="shared" si="88"/>
        <v>3</v>
      </c>
      <c r="Q1426" s="268">
        <f t="shared" si="89"/>
        <v>3</v>
      </c>
      <c r="R1426" s="643" t="str">
        <f t="shared" si="90"/>
        <v>Gastos_Gerais</v>
      </c>
      <c r="S1426" s="605" t="s">
        <v>310</v>
      </c>
      <c r="T1426" s="605" t="s">
        <v>310</v>
      </c>
      <c r="U1426" s="623"/>
      <c r="V1426" s="623"/>
      <c r="W1426" s="623"/>
    </row>
    <row r="1427" spans="1:23" ht="36" x14ac:dyDescent="0.2">
      <c r="A1427" s="636">
        <f t="shared" si="91"/>
        <v>1424</v>
      </c>
      <c r="B1427" s="559">
        <v>44630</v>
      </c>
      <c r="C1427" s="555">
        <v>44621</v>
      </c>
      <c r="D1427" s="545" t="s">
        <v>271</v>
      </c>
      <c r="E1427" s="545" t="s">
        <v>71</v>
      </c>
      <c r="F1427" s="556">
        <v>11</v>
      </c>
      <c r="G1427" s="558" t="s">
        <v>2417</v>
      </c>
      <c r="H1427" s="545" t="s">
        <v>769</v>
      </c>
      <c r="I1427" s="526" t="s">
        <v>962</v>
      </c>
      <c r="J1427" s="549" t="s">
        <v>963</v>
      </c>
      <c r="K1427" s="549" t="s">
        <v>964</v>
      </c>
      <c r="L1427" s="527" t="s">
        <v>879</v>
      </c>
      <c r="M1427" s="655" t="s">
        <v>310</v>
      </c>
      <c r="N1427" s="544">
        <v>44630</v>
      </c>
      <c r="O1427" s="544" t="s">
        <v>400</v>
      </c>
      <c r="P1427" s="268">
        <f t="shared" si="88"/>
        <v>3</v>
      </c>
      <c r="Q1427" s="268">
        <f t="shared" si="89"/>
        <v>3</v>
      </c>
      <c r="R1427" s="643" t="str">
        <f t="shared" si="90"/>
        <v>Gastos_Gerais</v>
      </c>
      <c r="S1427" s="605" t="s">
        <v>310</v>
      </c>
      <c r="T1427" s="605" t="s">
        <v>310</v>
      </c>
      <c r="U1427" s="623"/>
      <c r="V1427" s="623"/>
      <c r="W1427" s="623"/>
    </row>
    <row r="1428" spans="1:23" ht="36" x14ac:dyDescent="0.2">
      <c r="A1428" s="636">
        <f t="shared" si="91"/>
        <v>1425</v>
      </c>
      <c r="B1428" s="559">
        <v>44630</v>
      </c>
      <c r="C1428" s="555">
        <v>44621</v>
      </c>
      <c r="D1428" s="545" t="s">
        <v>271</v>
      </c>
      <c r="E1428" s="545" t="s">
        <v>71</v>
      </c>
      <c r="F1428" s="556">
        <v>11</v>
      </c>
      <c r="G1428" s="558" t="s">
        <v>2418</v>
      </c>
      <c r="H1428" s="545" t="s">
        <v>766</v>
      </c>
      <c r="I1428" s="526" t="s">
        <v>962</v>
      </c>
      <c r="J1428" s="549" t="s">
        <v>963</v>
      </c>
      <c r="K1428" s="549" t="s">
        <v>964</v>
      </c>
      <c r="L1428" s="527" t="s">
        <v>879</v>
      </c>
      <c r="M1428" s="655" t="s">
        <v>310</v>
      </c>
      <c r="N1428" s="544">
        <v>44630</v>
      </c>
      <c r="O1428" s="544" t="s">
        <v>400</v>
      </c>
      <c r="P1428" s="268">
        <f t="shared" si="88"/>
        <v>3</v>
      </c>
      <c r="Q1428" s="268">
        <f t="shared" si="89"/>
        <v>3</v>
      </c>
      <c r="R1428" s="643" t="str">
        <f t="shared" si="90"/>
        <v>Gastos_Gerais</v>
      </c>
      <c r="S1428" s="605" t="s">
        <v>310</v>
      </c>
      <c r="T1428" s="605" t="s">
        <v>310</v>
      </c>
      <c r="U1428" s="623"/>
      <c r="V1428" s="623"/>
      <c r="W1428" s="623"/>
    </row>
    <row r="1429" spans="1:23" ht="60" x14ac:dyDescent="0.2">
      <c r="A1429" s="636">
        <f t="shared" si="91"/>
        <v>1426</v>
      </c>
      <c r="B1429" s="559">
        <v>44630</v>
      </c>
      <c r="C1429" s="555">
        <v>44593</v>
      </c>
      <c r="D1429" s="545" t="s">
        <v>271</v>
      </c>
      <c r="E1429" s="545" t="s">
        <v>183</v>
      </c>
      <c r="F1429" s="556">
        <v>1449.45</v>
      </c>
      <c r="G1429" s="558" t="s">
        <v>2386</v>
      </c>
      <c r="H1429" s="545" t="s">
        <v>871</v>
      </c>
      <c r="I1429" s="612" t="s">
        <v>2387</v>
      </c>
      <c r="J1429" s="545" t="s">
        <v>1846</v>
      </c>
      <c r="K1429" s="545" t="s">
        <v>887</v>
      </c>
      <c r="L1429" s="545" t="s">
        <v>32</v>
      </c>
      <c r="M1429" s="545" t="s">
        <v>2388</v>
      </c>
      <c r="N1429" s="544">
        <v>44629</v>
      </c>
      <c r="O1429" s="544" t="s">
        <v>400</v>
      </c>
      <c r="P1429" s="268">
        <f t="shared" si="88"/>
        <v>3</v>
      </c>
      <c r="Q1429" s="268">
        <f t="shared" si="89"/>
        <v>2</v>
      </c>
      <c r="R1429" s="643" t="str">
        <f t="shared" si="90"/>
        <v>Gastos_Gerais</v>
      </c>
      <c r="S1429" s="605" t="s">
        <v>1079</v>
      </c>
      <c r="T1429" s="605">
        <v>2954</v>
      </c>
      <c r="U1429" s="623"/>
      <c r="V1429" s="623"/>
      <c r="W1429" s="623"/>
    </row>
    <row r="1430" spans="1:23" ht="84" x14ac:dyDescent="0.2">
      <c r="A1430" s="636">
        <f t="shared" si="91"/>
        <v>1427</v>
      </c>
      <c r="B1430" s="559">
        <v>44630</v>
      </c>
      <c r="C1430" s="555">
        <v>44562</v>
      </c>
      <c r="D1430" s="545" t="s">
        <v>271</v>
      </c>
      <c r="E1430" s="545" t="s">
        <v>465</v>
      </c>
      <c r="F1430" s="556">
        <v>1038.2</v>
      </c>
      <c r="G1430" s="558" t="s">
        <v>685</v>
      </c>
      <c r="H1430" s="545" t="s">
        <v>766</v>
      </c>
      <c r="I1430" s="612" t="s">
        <v>2402</v>
      </c>
      <c r="J1430" s="545" t="s">
        <v>1094</v>
      </c>
      <c r="K1430" s="545" t="s">
        <v>911</v>
      </c>
      <c r="L1430" s="545" t="s">
        <v>888</v>
      </c>
      <c r="M1430" s="657">
        <v>14.652173913043478</v>
      </c>
      <c r="N1430" s="544">
        <v>44629</v>
      </c>
      <c r="O1430" s="544" t="s">
        <v>400</v>
      </c>
      <c r="P1430" s="268">
        <f t="shared" ref="P1430:P1493" si="92">IF(B1430=0,0,IF(YEAR(B1430)=$Q$1,MONTH(B1430)-$P$1+1,(YEAR(B1430)-$Q$1)*12-$P$1+1+MONTH(B1430)))</f>
        <v>3</v>
      </c>
      <c r="Q1430" s="268">
        <f t="shared" ref="Q1430:Q1493" si="93">IF(C1430=0,0,IF(YEAR(C1430)=$Q$1,MONTH(C1430)-$P$1+1,(YEAR(C1430)-$Q$1)*12-$P$1+1+MONTH(C1430)))</f>
        <v>1</v>
      </c>
      <c r="R1430" s="643" t="str">
        <f t="shared" ref="R1430:R1493" si="94">SUBSTITUTE(D1430," ","_")</f>
        <v>Gastos_Gerais</v>
      </c>
      <c r="S1430" s="605" t="s">
        <v>1081</v>
      </c>
      <c r="T1430" s="605">
        <v>2748</v>
      </c>
      <c r="U1430" s="623"/>
      <c r="V1430" s="623"/>
      <c r="W1430" s="623"/>
    </row>
    <row r="1431" spans="1:23" ht="60" x14ac:dyDescent="0.2">
      <c r="A1431" s="636">
        <f t="shared" si="91"/>
        <v>1428</v>
      </c>
      <c r="B1431" s="559">
        <v>44630</v>
      </c>
      <c r="C1431" s="555">
        <v>44593</v>
      </c>
      <c r="D1431" s="545" t="s">
        <v>271</v>
      </c>
      <c r="E1431" s="545" t="s">
        <v>183</v>
      </c>
      <c r="F1431" s="556">
        <v>1449.45</v>
      </c>
      <c r="G1431" s="558" t="s">
        <v>1847</v>
      </c>
      <c r="H1431" s="545" t="s">
        <v>769</v>
      </c>
      <c r="I1431" s="612" t="s">
        <v>2387</v>
      </c>
      <c r="J1431" s="545" t="s">
        <v>1846</v>
      </c>
      <c r="K1431" s="545" t="s">
        <v>911</v>
      </c>
      <c r="L1431" s="545" t="s">
        <v>32</v>
      </c>
      <c r="M1431" s="545" t="s">
        <v>2408</v>
      </c>
      <c r="N1431" s="544">
        <v>44629</v>
      </c>
      <c r="O1431" s="544" t="s">
        <v>400</v>
      </c>
      <c r="P1431" s="268">
        <f t="shared" si="92"/>
        <v>3</v>
      </c>
      <c r="Q1431" s="268">
        <f t="shared" si="93"/>
        <v>2</v>
      </c>
      <c r="R1431" s="643" t="str">
        <f t="shared" si="94"/>
        <v>Gastos_Gerais</v>
      </c>
      <c r="S1431" s="605" t="s">
        <v>1081</v>
      </c>
      <c r="T1431" s="605">
        <v>2890</v>
      </c>
      <c r="U1431" s="623"/>
      <c r="V1431" s="623"/>
      <c r="W1431" s="623"/>
    </row>
    <row r="1432" spans="1:23" ht="48" x14ac:dyDescent="0.2">
      <c r="A1432" s="636">
        <f t="shared" si="91"/>
        <v>1429</v>
      </c>
      <c r="B1432" s="559">
        <v>44630</v>
      </c>
      <c r="C1432" s="555">
        <v>44593</v>
      </c>
      <c r="D1432" s="545" t="s">
        <v>271</v>
      </c>
      <c r="E1432" s="545" t="s">
        <v>1923</v>
      </c>
      <c r="F1432" s="556">
        <v>1075.2</v>
      </c>
      <c r="G1432" s="558" t="s">
        <v>678</v>
      </c>
      <c r="H1432" s="545" t="s">
        <v>766</v>
      </c>
      <c r="I1432" s="612" t="s">
        <v>2380</v>
      </c>
      <c r="J1432" s="545" t="s">
        <v>1176</v>
      </c>
      <c r="K1432" s="545" t="s">
        <v>887</v>
      </c>
      <c r="L1432" s="545" t="s">
        <v>920</v>
      </c>
      <c r="M1432" s="657">
        <v>1614</v>
      </c>
      <c r="N1432" s="544">
        <v>44628</v>
      </c>
      <c r="O1432" s="544" t="s">
        <v>400</v>
      </c>
      <c r="P1432" s="268">
        <f t="shared" si="92"/>
        <v>3</v>
      </c>
      <c r="Q1432" s="268">
        <f t="shared" si="93"/>
        <v>2</v>
      </c>
      <c r="R1432" s="643" t="str">
        <f t="shared" si="94"/>
        <v>Gastos_Gerais</v>
      </c>
      <c r="S1432" s="605" t="s">
        <v>1079</v>
      </c>
      <c r="T1432" s="605">
        <v>2737</v>
      </c>
      <c r="U1432" s="623"/>
      <c r="V1432" s="623"/>
      <c r="W1432" s="623"/>
    </row>
    <row r="1433" spans="1:23" ht="60" x14ac:dyDescent="0.2">
      <c r="A1433" s="636">
        <f t="shared" si="91"/>
        <v>1430</v>
      </c>
      <c r="B1433" s="559">
        <v>44630</v>
      </c>
      <c r="C1433" s="555">
        <v>44593</v>
      </c>
      <c r="D1433" s="545" t="s">
        <v>271</v>
      </c>
      <c r="E1433" s="545" t="s">
        <v>1923</v>
      </c>
      <c r="F1433" s="556">
        <v>1998.6</v>
      </c>
      <c r="G1433" s="558" t="s">
        <v>620</v>
      </c>
      <c r="H1433" s="545" t="s">
        <v>766</v>
      </c>
      <c r="I1433" s="612" t="s">
        <v>1373</v>
      </c>
      <c r="J1433" s="545" t="s">
        <v>1150</v>
      </c>
      <c r="K1433" s="545" t="s">
        <v>887</v>
      </c>
      <c r="L1433" s="545" t="s">
        <v>920</v>
      </c>
      <c r="M1433" s="657">
        <v>1617</v>
      </c>
      <c r="N1433" s="544">
        <v>44628</v>
      </c>
      <c r="O1433" s="544" t="s">
        <v>400</v>
      </c>
      <c r="P1433" s="268">
        <f t="shared" si="92"/>
        <v>3</v>
      </c>
      <c r="Q1433" s="268">
        <f t="shared" si="93"/>
        <v>2</v>
      </c>
      <c r="R1433" s="643" t="str">
        <f t="shared" si="94"/>
        <v>Gastos_Gerais</v>
      </c>
      <c r="S1433" s="605" t="s">
        <v>1079</v>
      </c>
      <c r="T1433" s="605">
        <v>2550</v>
      </c>
      <c r="U1433" s="623"/>
      <c r="V1433" s="623"/>
      <c r="W1433" s="623"/>
    </row>
    <row r="1434" spans="1:23" ht="72" x14ac:dyDescent="0.2">
      <c r="A1434" s="636">
        <f t="shared" si="91"/>
        <v>1431</v>
      </c>
      <c r="B1434" s="559">
        <v>44630</v>
      </c>
      <c r="C1434" s="555">
        <v>44593</v>
      </c>
      <c r="D1434" s="545" t="s">
        <v>271</v>
      </c>
      <c r="E1434" s="545" t="s">
        <v>1923</v>
      </c>
      <c r="F1434" s="556">
        <v>1998.6</v>
      </c>
      <c r="G1434" s="558" t="s">
        <v>752</v>
      </c>
      <c r="H1434" s="545" t="s">
        <v>766</v>
      </c>
      <c r="I1434" s="612" t="s">
        <v>2390</v>
      </c>
      <c r="J1434" s="545" t="s">
        <v>2391</v>
      </c>
      <c r="K1434" s="545" t="s">
        <v>911</v>
      </c>
      <c r="L1434" s="545" t="s">
        <v>920</v>
      </c>
      <c r="M1434" s="657">
        <v>1618</v>
      </c>
      <c r="N1434" s="544">
        <v>44628</v>
      </c>
      <c r="O1434" s="544" t="s">
        <v>400</v>
      </c>
      <c r="P1434" s="268">
        <f t="shared" si="92"/>
        <v>3</v>
      </c>
      <c r="Q1434" s="268">
        <f t="shared" si="93"/>
        <v>2</v>
      </c>
      <c r="R1434" s="643" t="str">
        <f t="shared" si="94"/>
        <v>Gastos_Gerais</v>
      </c>
      <c r="S1434" s="605" t="s">
        <v>1079</v>
      </c>
      <c r="T1434" s="605">
        <v>2816</v>
      </c>
      <c r="U1434" s="623"/>
      <c r="V1434" s="623"/>
      <c r="W1434" s="623"/>
    </row>
    <row r="1435" spans="1:23" ht="48" x14ac:dyDescent="0.2">
      <c r="A1435" s="636">
        <f t="shared" si="91"/>
        <v>1432</v>
      </c>
      <c r="B1435" s="559">
        <v>44630</v>
      </c>
      <c r="C1435" s="555">
        <v>44593</v>
      </c>
      <c r="D1435" s="545" t="s">
        <v>271</v>
      </c>
      <c r="E1435" s="545" t="s">
        <v>1923</v>
      </c>
      <c r="F1435" s="556">
        <v>1075.2</v>
      </c>
      <c r="G1435" s="558" t="s">
        <v>679</v>
      </c>
      <c r="H1435" s="545" t="s">
        <v>766</v>
      </c>
      <c r="I1435" s="612" t="s">
        <v>1907</v>
      </c>
      <c r="J1435" s="545" t="s">
        <v>1177</v>
      </c>
      <c r="K1435" s="545" t="s">
        <v>911</v>
      </c>
      <c r="L1435" s="545" t="s">
        <v>920</v>
      </c>
      <c r="M1435" s="657">
        <v>1613</v>
      </c>
      <c r="N1435" s="544">
        <v>44628</v>
      </c>
      <c r="O1435" s="544" t="s">
        <v>400</v>
      </c>
      <c r="P1435" s="268">
        <f t="shared" si="92"/>
        <v>3</v>
      </c>
      <c r="Q1435" s="268">
        <f t="shared" si="93"/>
        <v>2</v>
      </c>
      <c r="R1435" s="643" t="str">
        <f t="shared" si="94"/>
        <v>Gastos_Gerais</v>
      </c>
      <c r="S1435" s="605" t="s">
        <v>1079</v>
      </c>
      <c r="T1435" s="605">
        <v>2738</v>
      </c>
      <c r="U1435" s="623"/>
      <c r="V1435" s="623"/>
      <c r="W1435" s="623"/>
    </row>
    <row r="1436" spans="1:23" ht="60" x14ac:dyDescent="0.2">
      <c r="A1436" s="636">
        <f t="shared" si="91"/>
        <v>1433</v>
      </c>
      <c r="B1436" s="559">
        <v>44630</v>
      </c>
      <c r="C1436" s="555">
        <v>44593</v>
      </c>
      <c r="D1436" s="545" t="s">
        <v>271</v>
      </c>
      <c r="E1436" s="545" t="s">
        <v>449</v>
      </c>
      <c r="F1436" s="556">
        <v>800</v>
      </c>
      <c r="G1436" s="558" t="s">
        <v>2011</v>
      </c>
      <c r="H1436" s="545" t="s">
        <v>769</v>
      </c>
      <c r="I1436" s="612" t="s">
        <v>1517</v>
      </c>
      <c r="J1436" s="545" t="s">
        <v>1180</v>
      </c>
      <c r="K1436" s="545" t="s">
        <v>911</v>
      </c>
      <c r="L1436" s="545" t="s">
        <v>1413</v>
      </c>
      <c r="M1436" s="657" t="s">
        <v>310</v>
      </c>
      <c r="N1436" s="544">
        <v>44628</v>
      </c>
      <c r="O1436" s="544" t="s">
        <v>400</v>
      </c>
      <c r="P1436" s="268">
        <f t="shared" si="92"/>
        <v>3</v>
      </c>
      <c r="Q1436" s="268">
        <f t="shared" si="93"/>
        <v>2</v>
      </c>
      <c r="R1436" s="643" t="str">
        <f t="shared" si="94"/>
        <v>Gastos_Gerais</v>
      </c>
      <c r="S1436" s="605" t="s">
        <v>1079</v>
      </c>
      <c r="T1436" s="605">
        <v>2942</v>
      </c>
      <c r="U1436" s="623"/>
      <c r="V1436" s="623"/>
      <c r="W1436" s="623"/>
    </row>
    <row r="1437" spans="1:23" ht="48" x14ac:dyDescent="0.2">
      <c r="A1437" s="636">
        <f t="shared" si="91"/>
        <v>1434</v>
      </c>
      <c r="B1437" s="559">
        <v>44630</v>
      </c>
      <c r="C1437" s="555">
        <v>44593</v>
      </c>
      <c r="D1437" s="545" t="s">
        <v>271</v>
      </c>
      <c r="E1437" s="545" t="s">
        <v>1923</v>
      </c>
      <c r="F1437" s="556">
        <v>2122.3200000000002</v>
      </c>
      <c r="G1437" s="558" t="s">
        <v>1767</v>
      </c>
      <c r="H1437" s="545" t="s">
        <v>766</v>
      </c>
      <c r="I1437" s="612" t="s">
        <v>2404</v>
      </c>
      <c r="J1437" s="545" t="s">
        <v>1792</v>
      </c>
      <c r="K1437" s="545" t="s">
        <v>911</v>
      </c>
      <c r="L1437" s="545" t="s">
        <v>920</v>
      </c>
      <c r="M1437" s="657">
        <v>1616</v>
      </c>
      <c r="N1437" s="544">
        <v>44628</v>
      </c>
      <c r="O1437" s="544" t="s">
        <v>400</v>
      </c>
      <c r="P1437" s="268">
        <f t="shared" si="92"/>
        <v>3</v>
      </c>
      <c r="Q1437" s="268">
        <f t="shared" si="93"/>
        <v>2</v>
      </c>
      <c r="R1437" s="643" t="str">
        <f t="shared" si="94"/>
        <v>Gastos_Gerais</v>
      </c>
      <c r="S1437" s="605" t="s">
        <v>1079</v>
      </c>
      <c r="T1437" s="605">
        <v>2885</v>
      </c>
      <c r="U1437" s="623"/>
      <c r="V1437" s="623"/>
      <c r="W1437" s="623"/>
    </row>
    <row r="1438" spans="1:23" ht="60" x14ac:dyDescent="0.2">
      <c r="A1438" s="636">
        <f t="shared" si="91"/>
        <v>1435</v>
      </c>
      <c r="B1438" s="559">
        <v>44630</v>
      </c>
      <c r="C1438" s="555">
        <v>44593</v>
      </c>
      <c r="D1438" s="545" t="s">
        <v>468</v>
      </c>
      <c r="E1438" s="545" t="s">
        <v>468</v>
      </c>
      <c r="F1438" s="556">
        <v>1612.8</v>
      </c>
      <c r="G1438" s="558" t="s">
        <v>1819</v>
      </c>
      <c r="H1438" s="545" t="s">
        <v>468</v>
      </c>
      <c r="I1438" s="666" t="s">
        <v>3138</v>
      </c>
      <c r="J1438" s="610" t="s">
        <v>1818</v>
      </c>
      <c r="K1438" s="545" t="s">
        <v>911</v>
      </c>
      <c r="L1438" s="527" t="s">
        <v>920</v>
      </c>
      <c r="M1438" s="655">
        <v>1611</v>
      </c>
      <c r="N1438" s="544">
        <v>44628</v>
      </c>
      <c r="O1438" s="544" t="s">
        <v>404</v>
      </c>
      <c r="P1438" s="268">
        <f t="shared" si="92"/>
        <v>3</v>
      </c>
      <c r="Q1438" s="268">
        <f t="shared" si="93"/>
        <v>2</v>
      </c>
      <c r="R1438" s="643" t="str">
        <f t="shared" si="94"/>
        <v>Gastos_custeados_por_captação</v>
      </c>
      <c r="S1438" s="605" t="s">
        <v>1079</v>
      </c>
      <c r="T1438" s="605">
        <v>2867</v>
      </c>
      <c r="U1438" s="623"/>
      <c r="V1438" s="623"/>
      <c r="W1438" s="623"/>
    </row>
    <row r="1439" spans="1:23" ht="60" x14ac:dyDescent="0.2">
      <c r="A1439" s="636">
        <f t="shared" si="91"/>
        <v>1436</v>
      </c>
      <c r="B1439" s="559">
        <v>44630</v>
      </c>
      <c r="C1439" s="555">
        <v>44593</v>
      </c>
      <c r="D1439" s="545" t="s">
        <v>271</v>
      </c>
      <c r="E1439" s="545" t="s">
        <v>1923</v>
      </c>
      <c r="F1439" s="556">
        <v>2316.1799999999998</v>
      </c>
      <c r="G1439" s="558" t="s">
        <v>1656</v>
      </c>
      <c r="H1439" s="545" t="s">
        <v>771</v>
      </c>
      <c r="I1439" s="612" t="s">
        <v>2397</v>
      </c>
      <c r="J1439" s="545" t="s">
        <v>1657</v>
      </c>
      <c r="K1439" s="545" t="s">
        <v>911</v>
      </c>
      <c r="L1439" s="545" t="s">
        <v>1450</v>
      </c>
      <c r="M1439" s="657">
        <v>1606</v>
      </c>
      <c r="N1439" s="544">
        <v>44627</v>
      </c>
      <c r="O1439" s="544" t="s">
        <v>400</v>
      </c>
      <c r="P1439" s="268">
        <f t="shared" si="92"/>
        <v>3</v>
      </c>
      <c r="Q1439" s="268">
        <f t="shared" si="93"/>
        <v>2</v>
      </c>
      <c r="R1439" s="643" t="str">
        <f t="shared" si="94"/>
        <v>Gastos_Gerais</v>
      </c>
      <c r="S1439" s="605" t="s">
        <v>1081</v>
      </c>
      <c r="T1439" s="605">
        <v>2836</v>
      </c>
      <c r="U1439" s="623"/>
      <c r="V1439" s="623"/>
      <c r="W1439" s="623"/>
    </row>
    <row r="1440" spans="1:23" ht="60" x14ac:dyDescent="0.2">
      <c r="A1440" s="636">
        <f t="shared" si="91"/>
        <v>1437</v>
      </c>
      <c r="B1440" s="559">
        <v>44630</v>
      </c>
      <c r="C1440" s="555">
        <v>44593</v>
      </c>
      <c r="D1440" s="545" t="s">
        <v>271</v>
      </c>
      <c r="E1440" s="545" t="s">
        <v>1923</v>
      </c>
      <c r="F1440" s="567">
        <v>1566.4</v>
      </c>
      <c r="G1440" s="558" t="s">
        <v>1713</v>
      </c>
      <c r="H1440" s="545" t="s">
        <v>771</v>
      </c>
      <c r="I1440" s="612" t="s">
        <v>1461</v>
      </c>
      <c r="J1440" s="545" t="s">
        <v>1148</v>
      </c>
      <c r="K1440" s="566" t="s">
        <v>911</v>
      </c>
      <c r="L1440" s="566" t="s">
        <v>920</v>
      </c>
      <c r="M1440" s="571">
        <v>1605</v>
      </c>
      <c r="N1440" s="588">
        <v>44627</v>
      </c>
      <c r="O1440" s="544" t="s">
        <v>400</v>
      </c>
      <c r="P1440" s="268">
        <f t="shared" si="92"/>
        <v>3</v>
      </c>
      <c r="Q1440" s="268">
        <f t="shared" si="93"/>
        <v>2</v>
      </c>
      <c r="R1440" s="643" t="str">
        <f t="shared" si="94"/>
        <v>Gastos_Gerais</v>
      </c>
      <c r="S1440" s="605" t="s">
        <v>1081</v>
      </c>
      <c r="T1440" s="605">
        <v>2837</v>
      </c>
      <c r="U1440" s="623"/>
      <c r="V1440" s="623"/>
      <c r="W1440" s="623"/>
    </row>
    <row r="1441" spans="1:23" ht="60" x14ac:dyDescent="0.2">
      <c r="A1441" s="636">
        <f t="shared" si="91"/>
        <v>1438</v>
      </c>
      <c r="B1441" s="559">
        <v>44630</v>
      </c>
      <c r="C1441" s="555">
        <v>44593</v>
      </c>
      <c r="D1441" s="545" t="s">
        <v>468</v>
      </c>
      <c r="E1441" s="545" t="s">
        <v>468</v>
      </c>
      <c r="F1441" s="556">
        <v>1612.8</v>
      </c>
      <c r="G1441" s="558" t="s">
        <v>1718</v>
      </c>
      <c r="H1441" s="545" t="s">
        <v>468</v>
      </c>
      <c r="I1441" s="666" t="s">
        <v>1857</v>
      </c>
      <c r="J1441" s="610" t="s">
        <v>1249</v>
      </c>
      <c r="K1441" s="545" t="s">
        <v>911</v>
      </c>
      <c r="L1441" s="527" t="s">
        <v>920</v>
      </c>
      <c r="M1441" s="655">
        <v>1608</v>
      </c>
      <c r="N1441" s="544">
        <v>44627</v>
      </c>
      <c r="O1441" s="544" t="s">
        <v>404</v>
      </c>
      <c r="P1441" s="268">
        <f t="shared" si="92"/>
        <v>3</v>
      </c>
      <c r="Q1441" s="268">
        <f t="shared" si="93"/>
        <v>2</v>
      </c>
      <c r="R1441" s="643" t="str">
        <f t="shared" si="94"/>
        <v>Gastos_custeados_por_captação</v>
      </c>
      <c r="S1441" s="605" t="s">
        <v>1079</v>
      </c>
      <c r="T1441" s="605">
        <v>2866</v>
      </c>
      <c r="U1441" s="623"/>
      <c r="V1441" s="623"/>
      <c r="W1441" s="623"/>
    </row>
    <row r="1442" spans="1:23" ht="96" x14ac:dyDescent="0.2">
      <c r="A1442" s="636">
        <f t="shared" si="91"/>
        <v>1439</v>
      </c>
      <c r="B1442" s="559">
        <v>44630</v>
      </c>
      <c r="C1442" s="555">
        <v>44593</v>
      </c>
      <c r="D1442" s="545" t="s">
        <v>271</v>
      </c>
      <c r="E1442" s="545" t="s">
        <v>187</v>
      </c>
      <c r="F1442" s="556">
        <v>700</v>
      </c>
      <c r="G1442" s="558" t="s">
        <v>654</v>
      </c>
      <c r="H1442" s="545" t="s">
        <v>309</v>
      </c>
      <c r="I1442" s="612" t="s">
        <v>1829</v>
      </c>
      <c r="J1442" s="545" t="s">
        <v>1163</v>
      </c>
      <c r="K1442" s="545" t="s">
        <v>893</v>
      </c>
      <c r="L1442" s="545" t="s">
        <v>32</v>
      </c>
      <c r="M1442" s="545" t="s">
        <v>1442</v>
      </c>
      <c r="N1442" s="544">
        <v>44623</v>
      </c>
      <c r="O1442" s="544" t="s">
        <v>400</v>
      </c>
      <c r="P1442" s="268">
        <f t="shared" si="92"/>
        <v>3</v>
      </c>
      <c r="Q1442" s="268">
        <f t="shared" si="93"/>
        <v>2</v>
      </c>
      <c r="R1442" s="643" t="str">
        <f t="shared" si="94"/>
        <v>Gastos_Gerais</v>
      </c>
      <c r="S1442" s="605" t="s">
        <v>1081</v>
      </c>
      <c r="T1442" s="605">
        <v>2666</v>
      </c>
      <c r="U1442" s="623"/>
      <c r="V1442" s="623"/>
      <c r="W1442" s="623"/>
    </row>
    <row r="1443" spans="1:23" ht="60" x14ac:dyDescent="0.2">
      <c r="A1443" s="636">
        <f t="shared" si="91"/>
        <v>1440</v>
      </c>
      <c r="B1443" s="559">
        <v>44630</v>
      </c>
      <c r="C1443" s="555">
        <v>44593</v>
      </c>
      <c r="D1443" s="545" t="s">
        <v>271</v>
      </c>
      <c r="E1443" s="545" t="s">
        <v>183</v>
      </c>
      <c r="F1443" s="556">
        <v>140.24</v>
      </c>
      <c r="G1443" s="558" t="s">
        <v>556</v>
      </c>
      <c r="H1443" s="545" t="s">
        <v>767</v>
      </c>
      <c r="I1443" s="612" t="s">
        <v>1833</v>
      </c>
      <c r="J1443" s="545" t="s">
        <v>1832</v>
      </c>
      <c r="K1443" s="545" t="s">
        <v>1513</v>
      </c>
      <c r="L1443" s="545" t="s">
        <v>32</v>
      </c>
      <c r="M1443" s="657">
        <v>2202953724225</v>
      </c>
      <c r="N1443" s="544">
        <v>44614</v>
      </c>
      <c r="O1443" s="544" t="s">
        <v>400</v>
      </c>
      <c r="P1443" s="268">
        <f t="shared" si="92"/>
        <v>3</v>
      </c>
      <c r="Q1443" s="268">
        <f t="shared" si="93"/>
        <v>2</v>
      </c>
      <c r="R1443" s="643" t="str">
        <f t="shared" si="94"/>
        <v>Gastos_Gerais</v>
      </c>
      <c r="S1443" s="605" t="s">
        <v>1081</v>
      </c>
      <c r="T1443" s="605">
        <v>1997</v>
      </c>
      <c r="U1443" s="623"/>
      <c r="V1443" s="623"/>
      <c r="W1443" s="623"/>
    </row>
    <row r="1444" spans="1:23" ht="24" x14ac:dyDescent="0.2">
      <c r="A1444" s="636">
        <f t="shared" si="91"/>
        <v>1441</v>
      </c>
      <c r="B1444" s="559">
        <v>44630</v>
      </c>
      <c r="C1444" s="555">
        <v>44593</v>
      </c>
      <c r="D1444" s="545" t="s">
        <v>271</v>
      </c>
      <c r="E1444" s="545" t="s">
        <v>85</v>
      </c>
      <c r="F1444" s="556">
        <v>120.1</v>
      </c>
      <c r="G1444" s="569" t="s">
        <v>493</v>
      </c>
      <c r="H1444" s="545" t="s">
        <v>764</v>
      </c>
      <c r="I1444" s="613" t="s">
        <v>784</v>
      </c>
      <c r="J1444" s="566" t="s">
        <v>973</v>
      </c>
      <c r="K1444" s="549" t="s">
        <v>974</v>
      </c>
      <c r="L1444" s="527" t="s">
        <v>888</v>
      </c>
      <c r="M1444" s="545">
        <v>73523654</v>
      </c>
      <c r="N1444" s="588">
        <v>44607</v>
      </c>
      <c r="O1444" s="544" t="s">
        <v>400</v>
      </c>
      <c r="P1444" s="268">
        <f t="shared" si="92"/>
        <v>3</v>
      </c>
      <c r="Q1444" s="268">
        <f t="shared" si="93"/>
        <v>2</v>
      </c>
      <c r="R1444" s="643" t="str">
        <f t="shared" si="94"/>
        <v>Gastos_Gerais</v>
      </c>
      <c r="S1444" s="605" t="s">
        <v>310</v>
      </c>
      <c r="T1444" s="605" t="s">
        <v>310</v>
      </c>
      <c r="U1444" s="623"/>
      <c r="V1444" s="623"/>
      <c r="W1444" s="623"/>
    </row>
    <row r="1445" spans="1:23" ht="84" x14ac:dyDescent="0.2">
      <c r="A1445" s="636">
        <f t="shared" si="91"/>
        <v>1442</v>
      </c>
      <c r="B1445" s="559">
        <v>44630</v>
      </c>
      <c r="C1445" s="555">
        <v>44593</v>
      </c>
      <c r="D1445" s="545" t="s">
        <v>271</v>
      </c>
      <c r="E1445" s="545" t="s">
        <v>178</v>
      </c>
      <c r="F1445" s="556">
        <v>255.46</v>
      </c>
      <c r="G1445" s="558" t="s">
        <v>482</v>
      </c>
      <c r="H1445" s="545" t="s">
        <v>309</v>
      </c>
      <c r="I1445" s="612" t="s">
        <v>1382</v>
      </c>
      <c r="J1445" s="545" t="s">
        <v>1101</v>
      </c>
      <c r="K1445" s="545" t="s">
        <v>893</v>
      </c>
      <c r="L1445" s="545" t="s">
        <v>32</v>
      </c>
      <c r="M1445" s="545" t="s">
        <v>2400</v>
      </c>
      <c r="N1445" s="544">
        <v>44596</v>
      </c>
      <c r="O1445" s="544" t="s">
        <v>400</v>
      </c>
      <c r="P1445" s="268">
        <f t="shared" si="92"/>
        <v>3</v>
      </c>
      <c r="Q1445" s="268">
        <f t="shared" si="93"/>
        <v>2</v>
      </c>
      <c r="R1445" s="643" t="str">
        <f t="shared" si="94"/>
        <v>Gastos_Gerais</v>
      </c>
      <c r="S1445" s="605" t="s">
        <v>1081</v>
      </c>
      <c r="T1445" s="621">
        <v>1133</v>
      </c>
      <c r="U1445" s="623"/>
      <c r="V1445" s="623"/>
      <c r="W1445" s="623"/>
    </row>
    <row r="1446" spans="1:23" ht="72" x14ac:dyDescent="0.2">
      <c r="A1446" s="636">
        <f t="shared" si="91"/>
        <v>1443</v>
      </c>
      <c r="B1446" s="559">
        <v>44630</v>
      </c>
      <c r="C1446" s="555">
        <v>44593</v>
      </c>
      <c r="D1446" s="545" t="s">
        <v>468</v>
      </c>
      <c r="E1446" s="545" t="s">
        <v>468</v>
      </c>
      <c r="F1446" s="556">
        <v>3260.8</v>
      </c>
      <c r="G1446" s="558" t="s">
        <v>2864</v>
      </c>
      <c r="H1446" s="545" t="s">
        <v>468</v>
      </c>
      <c r="I1446" s="526" t="s">
        <v>2865</v>
      </c>
      <c r="J1446" s="549" t="s">
        <v>2866</v>
      </c>
      <c r="K1446" s="549" t="s">
        <v>911</v>
      </c>
      <c r="L1446" s="527" t="s">
        <v>920</v>
      </c>
      <c r="M1446" s="655">
        <v>1609</v>
      </c>
      <c r="N1446" s="544">
        <v>44627</v>
      </c>
      <c r="O1446" s="544" t="s">
        <v>402</v>
      </c>
      <c r="P1446" s="268">
        <f t="shared" si="92"/>
        <v>3</v>
      </c>
      <c r="Q1446" s="268">
        <f t="shared" si="93"/>
        <v>2</v>
      </c>
      <c r="R1446" s="643" t="str">
        <f t="shared" si="94"/>
        <v>Gastos_custeados_por_captação</v>
      </c>
      <c r="S1446" s="605" t="s">
        <v>1081</v>
      </c>
      <c r="T1446" s="605">
        <v>2720</v>
      </c>
      <c r="U1446" s="623"/>
      <c r="V1446" s="623"/>
      <c r="W1446" s="623"/>
    </row>
    <row r="1447" spans="1:23" ht="72" x14ac:dyDescent="0.2">
      <c r="A1447" s="636">
        <f t="shared" si="91"/>
        <v>1444</v>
      </c>
      <c r="B1447" s="559">
        <v>44630</v>
      </c>
      <c r="C1447" s="555">
        <v>44621</v>
      </c>
      <c r="D1447" s="545" t="s">
        <v>468</v>
      </c>
      <c r="E1447" s="545" t="s">
        <v>468</v>
      </c>
      <c r="F1447" s="556">
        <v>153</v>
      </c>
      <c r="G1447" s="558" t="s">
        <v>961</v>
      </c>
      <c r="H1447" s="545" t="s">
        <v>468</v>
      </c>
      <c r="I1447" s="526" t="s">
        <v>962</v>
      </c>
      <c r="J1447" s="549" t="s">
        <v>963</v>
      </c>
      <c r="K1447" s="549" t="s">
        <v>964</v>
      </c>
      <c r="L1447" s="527" t="s">
        <v>879</v>
      </c>
      <c r="M1447" s="655" t="s">
        <v>310</v>
      </c>
      <c r="N1447" s="544">
        <v>44631</v>
      </c>
      <c r="O1447" s="544" t="s">
        <v>402</v>
      </c>
      <c r="P1447" s="268">
        <f t="shared" si="92"/>
        <v>3</v>
      </c>
      <c r="Q1447" s="268">
        <f t="shared" si="93"/>
        <v>3</v>
      </c>
      <c r="R1447" s="643" t="str">
        <f t="shared" si="94"/>
        <v>Gastos_custeados_por_captação</v>
      </c>
      <c r="S1447" s="621" t="s">
        <v>310</v>
      </c>
      <c r="T1447" s="621" t="s">
        <v>310</v>
      </c>
      <c r="U1447" s="623"/>
      <c r="V1447" s="623"/>
      <c r="W1447" s="623"/>
    </row>
    <row r="1448" spans="1:23" ht="72" x14ac:dyDescent="0.2">
      <c r="A1448" s="636">
        <f t="shared" si="91"/>
        <v>1445</v>
      </c>
      <c r="B1448" s="683">
        <v>44630</v>
      </c>
      <c r="C1448" s="555">
        <v>44470</v>
      </c>
      <c r="D1448" s="545" t="s">
        <v>468</v>
      </c>
      <c r="E1448" s="545" t="s">
        <v>468</v>
      </c>
      <c r="F1448" s="597">
        <v>6996.25</v>
      </c>
      <c r="G1448" s="599" t="s">
        <v>3534</v>
      </c>
      <c r="H1448" s="545" t="s">
        <v>468</v>
      </c>
      <c r="I1448" s="599" t="s">
        <v>3344</v>
      </c>
      <c r="J1448" s="606" t="s">
        <v>1120</v>
      </c>
      <c r="K1448" s="545" t="s">
        <v>911</v>
      </c>
      <c r="L1448" s="545" t="s">
        <v>888</v>
      </c>
      <c r="M1448" s="602">
        <v>318</v>
      </c>
      <c r="N1448" s="607">
        <v>44629</v>
      </c>
      <c r="O1448" s="544" t="s">
        <v>407</v>
      </c>
      <c r="P1448" s="268">
        <f t="shared" si="92"/>
        <v>3</v>
      </c>
      <c r="Q1448" s="268">
        <f t="shared" si="93"/>
        <v>-2</v>
      </c>
      <c r="R1448" s="545" t="str">
        <f t="shared" si="94"/>
        <v>Gastos_custeados_por_captação</v>
      </c>
      <c r="S1448" s="605" t="s">
        <v>1079</v>
      </c>
      <c r="T1448" s="605">
        <v>1686</v>
      </c>
      <c r="U1448" s="624"/>
      <c r="V1448" s="624"/>
      <c r="W1448" s="624"/>
    </row>
    <row r="1449" spans="1:23" ht="96" x14ac:dyDescent="0.2">
      <c r="A1449" s="636">
        <f t="shared" si="91"/>
        <v>1446</v>
      </c>
      <c r="B1449" s="683">
        <v>44630</v>
      </c>
      <c r="C1449" s="555">
        <v>44621</v>
      </c>
      <c r="D1449" s="545" t="s">
        <v>468</v>
      </c>
      <c r="E1449" s="545" t="s">
        <v>468</v>
      </c>
      <c r="F1449" s="597">
        <v>3884.54</v>
      </c>
      <c r="G1449" s="599" t="s">
        <v>2160</v>
      </c>
      <c r="H1449" s="545" t="s">
        <v>468</v>
      </c>
      <c r="I1449" s="599" t="s">
        <v>3345</v>
      </c>
      <c r="J1449" s="606" t="s">
        <v>3372</v>
      </c>
      <c r="K1449" s="545" t="s">
        <v>911</v>
      </c>
      <c r="L1449" s="545" t="s">
        <v>888</v>
      </c>
      <c r="M1449" s="602">
        <v>50954</v>
      </c>
      <c r="N1449" s="607">
        <v>44630</v>
      </c>
      <c r="O1449" s="544" t="s">
        <v>407</v>
      </c>
      <c r="P1449" s="268">
        <f t="shared" si="92"/>
        <v>3</v>
      </c>
      <c r="Q1449" s="268">
        <f t="shared" si="93"/>
        <v>3</v>
      </c>
      <c r="R1449" s="545" t="str">
        <f t="shared" si="94"/>
        <v>Gastos_custeados_por_captação</v>
      </c>
      <c r="S1449" s="605" t="s">
        <v>1080</v>
      </c>
      <c r="T1449" s="605">
        <v>3074</v>
      </c>
      <c r="U1449" s="624"/>
      <c r="V1449" s="624"/>
      <c r="W1449" s="624"/>
    </row>
    <row r="1450" spans="1:23" ht="72" x14ac:dyDescent="0.2">
      <c r="A1450" s="636">
        <f t="shared" si="91"/>
        <v>1447</v>
      </c>
      <c r="B1450" s="559">
        <v>44631</v>
      </c>
      <c r="C1450" s="555">
        <v>44593</v>
      </c>
      <c r="D1450" s="545" t="s">
        <v>468</v>
      </c>
      <c r="E1450" s="545" t="s">
        <v>468</v>
      </c>
      <c r="F1450" s="597">
        <v>90</v>
      </c>
      <c r="G1450" s="527" t="s">
        <v>3313</v>
      </c>
      <c r="H1450" s="566" t="s">
        <v>468</v>
      </c>
      <c r="I1450" s="598" t="s">
        <v>781</v>
      </c>
      <c r="J1450" s="549" t="s">
        <v>310</v>
      </c>
      <c r="K1450" s="549" t="s">
        <v>1320</v>
      </c>
      <c r="L1450" s="527" t="s">
        <v>1387</v>
      </c>
      <c r="M1450" s="618">
        <v>222048085468</v>
      </c>
      <c r="N1450" s="607">
        <v>44628</v>
      </c>
      <c r="O1450" s="544" t="s">
        <v>402</v>
      </c>
      <c r="P1450" s="268">
        <f t="shared" si="92"/>
        <v>3</v>
      </c>
      <c r="Q1450" s="268">
        <f t="shared" si="93"/>
        <v>2</v>
      </c>
      <c r="R1450" s="643" t="str">
        <f t="shared" si="94"/>
        <v>Gastos_custeados_por_captação</v>
      </c>
      <c r="S1450" s="605" t="s">
        <v>310</v>
      </c>
      <c r="T1450" s="605" t="s">
        <v>310</v>
      </c>
      <c r="U1450" s="623"/>
      <c r="V1450" s="623"/>
      <c r="W1450" s="623"/>
    </row>
    <row r="1451" spans="1:23" ht="72" x14ac:dyDescent="0.2">
      <c r="A1451" s="636">
        <f t="shared" si="91"/>
        <v>1448</v>
      </c>
      <c r="B1451" s="559">
        <v>44631</v>
      </c>
      <c r="C1451" s="555">
        <v>44593</v>
      </c>
      <c r="D1451" s="545" t="s">
        <v>468</v>
      </c>
      <c r="E1451" s="545" t="s">
        <v>468</v>
      </c>
      <c r="F1451" s="597">
        <v>110.55</v>
      </c>
      <c r="G1451" s="527" t="s">
        <v>3314</v>
      </c>
      <c r="H1451" s="566" t="s">
        <v>468</v>
      </c>
      <c r="I1451" s="598" t="s">
        <v>781</v>
      </c>
      <c r="J1451" s="549" t="s">
        <v>310</v>
      </c>
      <c r="K1451" s="549" t="s">
        <v>1320</v>
      </c>
      <c r="L1451" s="527" t="s">
        <v>1387</v>
      </c>
      <c r="M1451" s="618">
        <v>222048085620</v>
      </c>
      <c r="N1451" s="607">
        <v>44628</v>
      </c>
      <c r="O1451" s="544" t="s">
        <v>402</v>
      </c>
      <c r="P1451" s="268">
        <f t="shared" si="92"/>
        <v>3</v>
      </c>
      <c r="Q1451" s="268">
        <f t="shared" si="93"/>
        <v>2</v>
      </c>
      <c r="R1451" s="643" t="str">
        <f t="shared" si="94"/>
        <v>Gastos_custeados_por_captação</v>
      </c>
      <c r="S1451" s="605" t="s">
        <v>310</v>
      </c>
      <c r="T1451" s="605" t="s">
        <v>310</v>
      </c>
      <c r="U1451" s="623"/>
      <c r="V1451" s="623"/>
      <c r="W1451" s="623"/>
    </row>
    <row r="1452" spans="1:23" ht="72" x14ac:dyDescent="0.2">
      <c r="A1452" s="636">
        <f t="shared" si="91"/>
        <v>1449</v>
      </c>
      <c r="B1452" s="559">
        <v>44631</v>
      </c>
      <c r="C1452" s="555">
        <v>44593</v>
      </c>
      <c r="D1452" s="545" t="s">
        <v>468</v>
      </c>
      <c r="E1452" s="545" t="s">
        <v>468</v>
      </c>
      <c r="F1452" s="597">
        <v>80</v>
      </c>
      <c r="G1452" s="527" t="s">
        <v>3315</v>
      </c>
      <c r="H1452" s="566" t="s">
        <v>468</v>
      </c>
      <c r="I1452" s="598" t="s">
        <v>781</v>
      </c>
      <c r="J1452" s="549" t="s">
        <v>310</v>
      </c>
      <c r="K1452" s="549" t="s">
        <v>1320</v>
      </c>
      <c r="L1452" s="527" t="s">
        <v>1387</v>
      </c>
      <c r="M1452" s="618">
        <v>222048085972</v>
      </c>
      <c r="N1452" s="607">
        <v>44628</v>
      </c>
      <c r="O1452" s="544" t="s">
        <v>402</v>
      </c>
      <c r="P1452" s="268">
        <f t="shared" si="92"/>
        <v>3</v>
      </c>
      <c r="Q1452" s="268">
        <f t="shared" si="93"/>
        <v>2</v>
      </c>
      <c r="R1452" s="643" t="str">
        <f t="shared" si="94"/>
        <v>Gastos_custeados_por_captação</v>
      </c>
      <c r="S1452" s="605" t="s">
        <v>310</v>
      </c>
      <c r="T1452" s="605" t="s">
        <v>310</v>
      </c>
      <c r="U1452" s="623"/>
      <c r="V1452" s="623"/>
      <c r="W1452" s="623"/>
    </row>
    <row r="1453" spans="1:23" ht="72" x14ac:dyDescent="0.2">
      <c r="A1453" s="636">
        <f t="shared" si="91"/>
        <v>1450</v>
      </c>
      <c r="B1453" s="559">
        <v>44631</v>
      </c>
      <c r="C1453" s="555">
        <v>44593</v>
      </c>
      <c r="D1453" s="545" t="s">
        <v>468</v>
      </c>
      <c r="E1453" s="545" t="s">
        <v>468</v>
      </c>
      <c r="F1453" s="597">
        <v>314</v>
      </c>
      <c r="G1453" s="527" t="s">
        <v>3316</v>
      </c>
      <c r="H1453" s="566" t="s">
        <v>468</v>
      </c>
      <c r="I1453" s="598" t="s">
        <v>781</v>
      </c>
      <c r="J1453" s="549" t="s">
        <v>310</v>
      </c>
      <c r="K1453" s="549" t="s">
        <v>1320</v>
      </c>
      <c r="L1453" s="527" t="s">
        <v>1387</v>
      </c>
      <c r="M1453" s="618">
        <v>222048086197</v>
      </c>
      <c r="N1453" s="607">
        <v>44628</v>
      </c>
      <c r="O1453" s="544" t="s">
        <v>402</v>
      </c>
      <c r="P1453" s="268">
        <f t="shared" si="92"/>
        <v>3</v>
      </c>
      <c r="Q1453" s="268">
        <f t="shared" si="93"/>
        <v>2</v>
      </c>
      <c r="R1453" s="643" t="str">
        <f t="shared" si="94"/>
        <v>Gastos_custeados_por_captação</v>
      </c>
      <c r="S1453" s="605" t="s">
        <v>310</v>
      </c>
      <c r="T1453" s="605" t="s">
        <v>310</v>
      </c>
      <c r="U1453" s="623"/>
      <c r="V1453" s="623"/>
      <c r="W1453" s="623"/>
    </row>
    <row r="1454" spans="1:23" ht="72" x14ac:dyDescent="0.2">
      <c r="A1454" s="636">
        <f t="shared" si="91"/>
        <v>1451</v>
      </c>
      <c r="B1454" s="559">
        <v>44631</v>
      </c>
      <c r="C1454" s="555">
        <v>44593</v>
      </c>
      <c r="D1454" s="545" t="s">
        <v>468</v>
      </c>
      <c r="E1454" s="545" t="s">
        <v>468</v>
      </c>
      <c r="F1454" s="597">
        <v>56.92</v>
      </c>
      <c r="G1454" s="527" t="s">
        <v>3317</v>
      </c>
      <c r="H1454" s="566" t="s">
        <v>468</v>
      </c>
      <c r="I1454" s="598" t="s">
        <v>781</v>
      </c>
      <c r="J1454" s="549" t="s">
        <v>310</v>
      </c>
      <c r="K1454" s="549" t="s">
        <v>1320</v>
      </c>
      <c r="L1454" s="527" t="s">
        <v>1387</v>
      </c>
      <c r="M1454" s="618">
        <v>222048086510</v>
      </c>
      <c r="N1454" s="607">
        <v>44628</v>
      </c>
      <c r="O1454" s="544" t="s">
        <v>402</v>
      </c>
      <c r="P1454" s="268">
        <f t="shared" si="92"/>
        <v>3</v>
      </c>
      <c r="Q1454" s="268">
        <f t="shared" si="93"/>
        <v>2</v>
      </c>
      <c r="R1454" s="643" t="str">
        <f t="shared" si="94"/>
        <v>Gastos_custeados_por_captação</v>
      </c>
      <c r="S1454" s="605" t="s">
        <v>310</v>
      </c>
      <c r="T1454" s="605" t="s">
        <v>310</v>
      </c>
      <c r="U1454" s="623"/>
      <c r="V1454" s="623"/>
      <c r="W1454" s="623"/>
    </row>
    <row r="1455" spans="1:23" ht="72" x14ac:dyDescent="0.2">
      <c r="A1455" s="636">
        <f t="shared" si="91"/>
        <v>1452</v>
      </c>
      <c r="B1455" s="559">
        <v>44631</v>
      </c>
      <c r="C1455" s="555">
        <v>44593</v>
      </c>
      <c r="D1455" s="545" t="s">
        <v>468</v>
      </c>
      <c r="E1455" s="545" t="s">
        <v>468</v>
      </c>
      <c r="F1455" s="597">
        <v>260.39999999999998</v>
      </c>
      <c r="G1455" s="527" t="s">
        <v>3318</v>
      </c>
      <c r="H1455" s="566" t="s">
        <v>468</v>
      </c>
      <c r="I1455" s="598" t="s">
        <v>781</v>
      </c>
      <c r="J1455" s="549" t="s">
        <v>310</v>
      </c>
      <c r="K1455" s="549" t="s">
        <v>1320</v>
      </c>
      <c r="L1455" s="527" t="s">
        <v>1387</v>
      </c>
      <c r="M1455" s="618">
        <v>222048086600</v>
      </c>
      <c r="N1455" s="607">
        <v>44628</v>
      </c>
      <c r="O1455" s="544" t="s">
        <v>402</v>
      </c>
      <c r="P1455" s="268">
        <f t="shared" si="92"/>
        <v>3</v>
      </c>
      <c r="Q1455" s="268">
        <f t="shared" si="93"/>
        <v>2</v>
      </c>
      <c r="R1455" s="643" t="str">
        <f t="shared" si="94"/>
        <v>Gastos_custeados_por_captação</v>
      </c>
      <c r="S1455" s="605" t="s">
        <v>310</v>
      </c>
      <c r="T1455" s="605" t="s">
        <v>310</v>
      </c>
      <c r="U1455" s="623"/>
      <c r="V1455" s="623"/>
      <c r="W1455" s="623"/>
    </row>
    <row r="1456" spans="1:23" ht="72" x14ac:dyDescent="0.2">
      <c r="A1456" s="636">
        <f t="shared" si="91"/>
        <v>1453</v>
      </c>
      <c r="B1456" s="559">
        <v>44631</v>
      </c>
      <c r="C1456" s="555">
        <v>44593</v>
      </c>
      <c r="D1456" s="545" t="s">
        <v>468</v>
      </c>
      <c r="E1456" s="545" t="s">
        <v>468</v>
      </c>
      <c r="F1456" s="597">
        <v>56.92</v>
      </c>
      <c r="G1456" s="527" t="s">
        <v>3317</v>
      </c>
      <c r="H1456" s="566" t="s">
        <v>468</v>
      </c>
      <c r="I1456" s="598" t="s">
        <v>781</v>
      </c>
      <c r="J1456" s="549" t="s">
        <v>310</v>
      </c>
      <c r="K1456" s="549" t="s">
        <v>1320</v>
      </c>
      <c r="L1456" s="527" t="s">
        <v>1387</v>
      </c>
      <c r="M1456" s="618">
        <v>222048086782</v>
      </c>
      <c r="N1456" s="607">
        <v>44628</v>
      </c>
      <c r="O1456" s="544" t="s">
        <v>402</v>
      </c>
      <c r="P1456" s="268">
        <f t="shared" si="92"/>
        <v>3</v>
      </c>
      <c r="Q1456" s="268">
        <f t="shared" si="93"/>
        <v>2</v>
      </c>
      <c r="R1456" s="643" t="str">
        <f t="shared" si="94"/>
        <v>Gastos_custeados_por_captação</v>
      </c>
      <c r="S1456" s="605" t="s">
        <v>310</v>
      </c>
      <c r="T1456" s="605" t="s">
        <v>310</v>
      </c>
      <c r="U1456" s="623"/>
      <c r="V1456" s="623"/>
      <c r="W1456" s="623"/>
    </row>
    <row r="1457" spans="1:23" ht="72" x14ac:dyDescent="0.2">
      <c r="A1457" s="636">
        <f t="shared" si="91"/>
        <v>1454</v>
      </c>
      <c r="B1457" s="559">
        <v>44631</v>
      </c>
      <c r="C1457" s="555">
        <v>44593</v>
      </c>
      <c r="D1457" s="545" t="s">
        <v>468</v>
      </c>
      <c r="E1457" s="545" t="s">
        <v>468</v>
      </c>
      <c r="F1457" s="597">
        <v>60.3</v>
      </c>
      <c r="G1457" s="527" t="s">
        <v>3319</v>
      </c>
      <c r="H1457" s="566" t="s">
        <v>468</v>
      </c>
      <c r="I1457" s="598" t="s">
        <v>781</v>
      </c>
      <c r="J1457" s="549" t="s">
        <v>310</v>
      </c>
      <c r="K1457" s="549" t="s">
        <v>1320</v>
      </c>
      <c r="L1457" s="527" t="s">
        <v>1387</v>
      </c>
      <c r="M1457" s="618">
        <v>222048087835</v>
      </c>
      <c r="N1457" s="607">
        <v>44628</v>
      </c>
      <c r="O1457" s="544" t="s">
        <v>402</v>
      </c>
      <c r="P1457" s="268">
        <f t="shared" si="92"/>
        <v>3</v>
      </c>
      <c r="Q1457" s="268">
        <f t="shared" si="93"/>
        <v>2</v>
      </c>
      <c r="R1457" s="643" t="str">
        <f t="shared" si="94"/>
        <v>Gastos_custeados_por_captação</v>
      </c>
      <c r="S1457" s="605" t="s">
        <v>310</v>
      </c>
      <c r="T1457" s="605" t="s">
        <v>310</v>
      </c>
      <c r="U1457" s="623"/>
      <c r="V1457" s="623"/>
      <c r="W1457" s="623"/>
    </row>
    <row r="1458" spans="1:23" ht="72" x14ac:dyDescent="0.2">
      <c r="A1458" s="636">
        <f t="shared" si="91"/>
        <v>1455</v>
      </c>
      <c r="B1458" s="559">
        <v>44631</v>
      </c>
      <c r="C1458" s="555">
        <v>44593</v>
      </c>
      <c r="D1458" s="545" t="s">
        <v>468</v>
      </c>
      <c r="E1458" s="545" t="s">
        <v>468</v>
      </c>
      <c r="F1458" s="597">
        <v>60.3</v>
      </c>
      <c r="G1458" s="527" t="s">
        <v>3319</v>
      </c>
      <c r="H1458" s="566" t="s">
        <v>468</v>
      </c>
      <c r="I1458" s="598" t="s">
        <v>781</v>
      </c>
      <c r="J1458" s="549" t="s">
        <v>310</v>
      </c>
      <c r="K1458" s="549" t="s">
        <v>1320</v>
      </c>
      <c r="L1458" s="527" t="s">
        <v>1387</v>
      </c>
      <c r="M1458" s="618">
        <v>222048087916</v>
      </c>
      <c r="N1458" s="607">
        <v>44628</v>
      </c>
      <c r="O1458" s="544" t="s">
        <v>402</v>
      </c>
      <c r="P1458" s="268">
        <f t="shared" si="92"/>
        <v>3</v>
      </c>
      <c r="Q1458" s="268">
        <f t="shared" si="93"/>
        <v>2</v>
      </c>
      <c r="R1458" s="643" t="str">
        <f t="shared" si="94"/>
        <v>Gastos_custeados_por_captação</v>
      </c>
      <c r="S1458" s="605" t="s">
        <v>310</v>
      </c>
      <c r="T1458" s="605" t="s">
        <v>310</v>
      </c>
      <c r="U1458" s="623"/>
      <c r="V1458" s="623"/>
      <c r="W1458" s="623"/>
    </row>
    <row r="1459" spans="1:23" ht="72" x14ac:dyDescent="0.2">
      <c r="A1459" s="636">
        <f t="shared" si="91"/>
        <v>1456</v>
      </c>
      <c r="B1459" s="559">
        <v>44631</v>
      </c>
      <c r="C1459" s="555">
        <v>44593</v>
      </c>
      <c r="D1459" s="545" t="s">
        <v>468</v>
      </c>
      <c r="E1459" s="545" t="s">
        <v>468</v>
      </c>
      <c r="F1459" s="597">
        <v>50</v>
      </c>
      <c r="G1459" s="527" t="s">
        <v>3320</v>
      </c>
      <c r="H1459" s="566" t="s">
        <v>468</v>
      </c>
      <c r="I1459" s="598" t="s">
        <v>781</v>
      </c>
      <c r="J1459" s="549" t="s">
        <v>310</v>
      </c>
      <c r="K1459" s="549" t="s">
        <v>1320</v>
      </c>
      <c r="L1459" s="527" t="s">
        <v>1387</v>
      </c>
      <c r="M1459" s="618">
        <v>222038401103</v>
      </c>
      <c r="N1459" s="607">
        <v>44628</v>
      </c>
      <c r="O1459" s="544" t="s">
        <v>402</v>
      </c>
      <c r="P1459" s="268">
        <f t="shared" si="92"/>
        <v>3</v>
      </c>
      <c r="Q1459" s="268">
        <f t="shared" si="93"/>
        <v>2</v>
      </c>
      <c r="R1459" s="643" t="str">
        <f t="shared" si="94"/>
        <v>Gastos_custeados_por_captação</v>
      </c>
      <c r="S1459" s="605" t="s">
        <v>310</v>
      </c>
      <c r="T1459" s="605" t="s">
        <v>310</v>
      </c>
      <c r="U1459" s="623"/>
      <c r="V1459" s="623"/>
      <c r="W1459" s="623"/>
    </row>
    <row r="1460" spans="1:23" ht="72" x14ac:dyDescent="0.2">
      <c r="A1460" s="636">
        <f t="shared" si="91"/>
        <v>1457</v>
      </c>
      <c r="B1460" s="559">
        <v>44631</v>
      </c>
      <c r="C1460" s="563">
        <v>44593</v>
      </c>
      <c r="D1460" s="545" t="s">
        <v>468</v>
      </c>
      <c r="E1460" s="545" t="s">
        <v>468</v>
      </c>
      <c r="F1460" s="597">
        <v>2522.5500000000002</v>
      </c>
      <c r="G1460" s="527" t="s">
        <v>681</v>
      </c>
      <c r="H1460" s="566" t="s">
        <v>468</v>
      </c>
      <c r="I1460" s="598" t="s">
        <v>3335</v>
      </c>
      <c r="J1460" s="549" t="s">
        <v>1227</v>
      </c>
      <c r="K1460" s="549" t="s">
        <v>911</v>
      </c>
      <c r="L1460" s="527" t="s">
        <v>920</v>
      </c>
      <c r="M1460" s="618">
        <v>1610</v>
      </c>
      <c r="N1460" s="607">
        <v>44627</v>
      </c>
      <c r="O1460" s="544" t="s">
        <v>402</v>
      </c>
      <c r="P1460" s="268">
        <f t="shared" si="92"/>
        <v>3</v>
      </c>
      <c r="Q1460" s="268">
        <f t="shared" si="93"/>
        <v>2</v>
      </c>
      <c r="R1460" s="643" t="str">
        <f t="shared" si="94"/>
        <v>Gastos_custeados_por_captação</v>
      </c>
      <c r="S1460" s="605" t="s">
        <v>1081</v>
      </c>
      <c r="T1460" s="605">
        <v>2723</v>
      </c>
      <c r="U1460" s="623"/>
      <c r="V1460" s="623"/>
      <c r="W1460" s="623"/>
    </row>
    <row r="1461" spans="1:23" ht="24" x14ac:dyDescent="0.2">
      <c r="A1461" s="636">
        <f t="shared" si="91"/>
        <v>1458</v>
      </c>
      <c r="B1461" s="559">
        <v>44631</v>
      </c>
      <c r="C1461" s="604">
        <v>44621</v>
      </c>
      <c r="D1461" s="545" t="s">
        <v>182</v>
      </c>
      <c r="E1461" s="545" t="s">
        <v>161</v>
      </c>
      <c r="F1461" s="556">
        <v>50.47</v>
      </c>
      <c r="G1461" s="558" t="s">
        <v>1609</v>
      </c>
      <c r="H1461" s="545" t="s">
        <v>310</v>
      </c>
      <c r="I1461" s="612" t="s">
        <v>2214</v>
      </c>
      <c r="J1461" s="659" t="s">
        <v>2215</v>
      </c>
      <c r="K1461" s="545" t="s">
        <v>893</v>
      </c>
      <c r="L1461" s="545" t="s">
        <v>888</v>
      </c>
      <c r="M1461" s="545" t="s">
        <v>3309</v>
      </c>
      <c r="N1461" s="544">
        <v>44635</v>
      </c>
      <c r="O1461" s="544" t="s">
        <v>400</v>
      </c>
      <c r="P1461" s="268">
        <f t="shared" si="92"/>
        <v>3</v>
      </c>
      <c r="Q1461" s="268">
        <f t="shared" si="93"/>
        <v>3</v>
      </c>
      <c r="R1461" s="643" t="str">
        <f t="shared" si="94"/>
        <v>Gastos_com_Pessoal</v>
      </c>
      <c r="S1461" s="605" t="s">
        <v>310</v>
      </c>
      <c r="T1461" s="605" t="s">
        <v>310</v>
      </c>
      <c r="U1461" s="623"/>
      <c r="V1461" s="623"/>
      <c r="W1461" s="623"/>
    </row>
    <row r="1462" spans="1:23" ht="48" x14ac:dyDescent="0.2">
      <c r="A1462" s="636">
        <f t="shared" si="91"/>
        <v>1459</v>
      </c>
      <c r="B1462" s="559">
        <v>44631</v>
      </c>
      <c r="C1462" s="555">
        <v>44562</v>
      </c>
      <c r="D1462" s="545" t="s">
        <v>271</v>
      </c>
      <c r="E1462" s="545" t="s">
        <v>92</v>
      </c>
      <c r="F1462" s="556">
        <v>-114.88</v>
      </c>
      <c r="G1462" s="558" t="s">
        <v>2419</v>
      </c>
      <c r="H1462" s="545" t="s">
        <v>309</v>
      </c>
      <c r="I1462" s="613" t="s">
        <v>876</v>
      </c>
      <c r="J1462" s="566" t="s">
        <v>877</v>
      </c>
      <c r="K1462" s="566" t="s">
        <v>878</v>
      </c>
      <c r="L1462" s="566" t="s">
        <v>879</v>
      </c>
      <c r="M1462" s="568" t="s">
        <v>310</v>
      </c>
      <c r="N1462" s="544">
        <v>44631</v>
      </c>
      <c r="O1462" s="544" t="s">
        <v>400</v>
      </c>
      <c r="P1462" s="268">
        <f t="shared" si="92"/>
        <v>3</v>
      </c>
      <c r="Q1462" s="268">
        <f t="shared" si="93"/>
        <v>1</v>
      </c>
      <c r="R1462" s="643" t="str">
        <f t="shared" si="94"/>
        <v>Gastos_Gerais</v>
      </c>
      <c r="S1462" s="605" t="s">
        <v>310</v>
      </c>
      <c r="T1462" s="605" t="s">
        <v>310</v>
      </c>
      <c r="U1462" s="623"/>
      <c r="V1462" s="623"/>
      <c r="W1462" s="623"/>
    </row>
    <row r="1463" spans="1:23" ht="36" x14ac:dyDescent="0.2">
      <c r="A1463" s="636">
        <f t="shared" si="91"/>
        <v>1460</v>
      </c>
      <c r="B1463" s="559">
        <v>44631</v>
      </c>
      <c r="C1463" s="555">
        <v>44621</v>
      </c>
      <c r="D1463" s="545" t="s">
        <v>271</v>
      </c>
      <c r="E1463" s="545" t="s">
        <v>442</v>
      </c>
      <c r="F1463" s="556">
        <v>4850</v>
      </c>
      <c r="G1463" s="558" t="s">
        <v>2064</v>
      </c>
      <c r="H1463" s="545" t="s">
        <v>769</v>
      </c>
      <c r="I1463" s="612" t="s">
        <v>2437</v>
      </c>
      <c r="J1463" s="545" t="s">
        <v>2060</v>
      </c>
      <c r="K1463" s="545" t="s">
        <v>911</v>
      </c>
      <c r="L1463" s="545" t="s">
        <v>888</v>
      </c>
      <c r="M1463" s="545" t="s">
        <v>1731</v>
      </c>
      <c r="N1463" s="544">
        <v>44631</v>
      </c>
      <c r="O1463" s="544" t="s">
        <v>400</v>
      </c>
      <c r="P1463" s="268">
        <f t="shared" si="92"/>
        <v>3</v>
      </c>
      <c r="Q1463" s="268">
        <f t="shared" si="93"/>
        <v>3</v>
      </c>
      <c r="R1463" s="643" t="str">
        <f t="shared" si="94"/>
        <v>Gastos_Gerais</v>
      </c>
      <c r="S1463" s="605" t="s">
        <v>1079</v>
      </c>
      <c r="T1463" s="605">
        <v>2943</v>
      </c>
      <c r="U1463" s="623"/>
      <c r="V1463" s="623"/>
      <c r="W1463" s="623"/>
    </row>
    <row r="1464" spans="1:23" ht="36" x14ac:dyDescent="0.2">
      <c r="A1464" s="636">
        <f t="shared" si="91"/>
        <v>1461</v>
      </c>
      <c r="B1464" s="559">
        <v>44631</v>
      </c>
      <c r="C1464" s="555">
        <v>44621</v>
      </c>
      <c r="D1464" s="545" t="s">
        <v>271</v>
      </c>
      <c r="E1464" s="545" t="s">
        <v>71</v>
      </c>
      <c r="F1464" s="556">
        <v>11</v>
      </c>
      <c r="G1464" s="558" t="s">
        <v>2439</v>
      </c>
      <c r="H1464" s="545" t="s">
        <v>768</v>
      </c>
      <c r="I1464" s="526" t="s">
        <v>962</v>
      </c>
      <c r="J1464" s="549" t="s">
        <v>963</v>
      </c>
      <c r="K1464" s="549" t="s">
        <v>964</v>
      </c>
      <c r="L1464" s="527" t="s">
        <v>879</v>
      </c>
      <c r="M1464" s="655" t="s">
        <v>310</v>
      </c>
      <c r="N1464" s="544">
        <v>44631</v>
      </c>
      <c r="O1464" s="544" t="s">
        <v>400</v>
      </c>
      <c r="P1464" s="268">
        <f t="shared" si="92"/>
        <v>3</v>
      </c>
      <c r="Q1464" s="268">
        <f t="shared" si="93"/>
        <v>3</v>
      </c>
      <c r="R1464" s="643" t="str">
        <f t="shared" si="94"/>
        <v>Gastos_Gerais</v>
      </c>
      <c r="S1464" s="605" t="s">
        <v>310</v>
      </c>
      <c r="T1464" s="605" t="s">
        <v>310</v>
      </c>
      <c r="U1464" s="623"/>
      <c r="V1464" s="623"/>
      <c r="W1464" s="623"/>
    </row>
    <row r="1465" spans="1:23" ht="36" x14ac:dyDescent="0.2">
      <c r="A1465" s="636">
        <f t="shared" si="91"/>
        <v>1462</v>
      </c>
      <c r="B1465" s="559">
        <v>44631</v>
      </c>
      <c r="C1465" s="555">
        <v>44621</v>
      </c>
      <c r="D1465" s="545" t="s">
        <v>271</v>
      </c>
      <c r="E1465" s="545" t="s">
        <v>71</v>
      </c>
      <c r="F1465" s="556">
        <v>11</v>
      </c>
      <c r="G1465" s="558" t="s">
        <v>2440</v>
      </c>
      <c r="H1465" s="545" t="s">
        <v>766</v>
      </c>
      <c r="I1465" s="526" t="s">
        <v>962</v>
      </c>
      <c r="J1465" s="549" t="s">
        <v>963</v>
      </c>
      <c r="K1465" s="549" t="s">
        <v>964</v>
      </c>
      <c r="L1465" s="527" t="s">
        <v>879</v>
      </c>
      <c r="M1465" s="655" t="s">
        <v>310</v>
      </c>
      <c r="N1465" s="544">
        <v>44631</v>
      </c>
      <c r="O1465" s="544" t="s">
        <v>400</v>
      </c>
      <c r="P1465" s="268">
        <f t="shared" si="92"/>
        <v>3</v>
      </c>
      <c r="Q1465" s="268">
        <f t="shared" si="93"/>
        <v>3</v>
      </c>
      <c r="R1465" s="643" t="str">
        <f t="shared" si="94"/>
        <v>Gastos_Gerais</v>
      </c>
      <c r="S1465" s="605" t="s">
        <v>310</v>
      </c>
      <c r="T1465" s="605" t="s">
        <v>310</v>
      </c>
      <c r="U1465" s="623"/>
      <c r="V1465" s="623"/>
      <c r="W1465" s="623"/>
    </row>
    <row r="1466" spans="1:23" ht="36" x14ac:dyDescent="0.2">
      <c r="A1466" s="636">
        <f t="shared" si="91"/>
        <v>1463</v>
      </c>
      <c r="B1466" s="559">
        <v>44631</v>
      </c>
      <c r="C1466" s="555">
        <v>44621</v>
      </c>
      <c r="D1466" s="545" t="s">
        <v>271</v>
      </c>
      <c r="E1466" s="545" t="s">
        <v>71</v>
      </c>
      <c r="F1466" s="556">
        <v>11</v>
      </c>
      <c r="G1466" s="558" t="s">
        <v>2441</v>
      </c>
      <c r="H1466" s="545" t="s">
        <v>769</v>
      </c>
      <c r="I1466" s="526" t="s">
        <v>962</v>
      </c>
      <c r="J1466" s="549" t="s">
        <v>963</v>
      </c>
      <c r="K1466" s="549" t="s">
        <v>964</v>
      </c>
      <c r="L1466" s="527" t="s">
        <v>879</v>
      </c>
      <c r="M1466" s="655" t="s">
        <v>310</v>
      </c>
      <c r="N1466" s="544">
        <v>44631</v>
      </c>
      <c r="O1466" s="544" t="s">
        <v>400</v>
      </c>
      <c r="P1466" s="268">
        <f t="shared" si="92"/>
        <v>3</v>
      </c>
      <c r="Q1466" s="268">
        <f t="shared" si="93"/>
        <v>3</v>
      </c>
      <c r="R1466" s="643" t="str">
        <f t="shared" si="94"/>
        <v>Gastos_Gerais</v>
      </c>
      <c r="S1466" s="605" t="s">
        <v>310</v>
      </c>
      <c r="T1466" s="605" t="s">
        <v>310</v>
      </c>
      <c r="U1466" s="623"/>
      <c r="V1466" s="623"/>
      <c r="W1466" s="623"/>
    </row>
    <row r="1467" spans="1:23" ht="36" x14ac:dyDescent="0.2">
      <c r="A1467" s="636">
        <f t="shared" si="91"/>
        <v>1464</v>
      </c>
      <c r="B1467" s="559">
        <v>44631</v>
      </c>
      <c r="C1467" s="555">
        <v>44621</v>
      </c>
      <c r="D1467" s="545" t="s">
        <v>271</v>
      </c>
      <c r="E1467" s="545" t="s">
        <v>71</v>
      </c>
      <c r="F1467" s="556">
        <v>11</v>
      </c>
      <c r="G1467" s="558" t="s">
        <v>2442</v>
      </c>
      <c r="H1467" s="545" t="s">
        <v>764</v>
      </c>
      <c r="I1467" s="526" t="s">
        <v>962</v>
      </c>
      <c r="J1467" s="549" t="s">
        <v>963</v>
      </c>
      <c r="K1467" s="549" t="s">
        <v>964</v>
      </c>
      <c r="L1467" s="527" t="s">
        <v>879</v>
      </c>
      <c r="M1467" s="655" t="s">
        <v>310</v>
      </c>
      <c r="N1467" s="544">
        <v>44631</v>
      </c>
      <c r="O1467" s="544" t="s">
        <v>400</v>
      </c>
      <c r="P1467" s="268">
        <f t="shared" si="92"/>
        <v>3</v>
      </c>
      <c r="Q1467" s="268">
        <f t="shared" si="93"/>
        <v>3</v>
      </c>
      <c r="R1467" s="643" t="str">
        <f t="shared" si="94"/>
        <v>Gastos_Gerais</v>
      </c>
      <c r="S1467" s="605" t="s">
        <v>310</v>
      </c>
      <c r="T1467" s="605" t="s">
        <v>310</v>
      </c>
      <c r="U1467" s="623"/>
      <c r="V1467" s="623"/>
      <c r="W1467" s="623"/>
    </row>
    <row r="1468" spans="1:23" ht="36" x14ac:dyDescent="0.2">
      <c r="A1468" s="636">
        <f t="shared" si="91"/>
        <v>1465</v>
      </c>
      <c r="B1468" s="559">
        <v>44631</v>
      </c>
      <c r="C1468" s="555">
        <v>44621</v>
      </c>
      <c r="D1468" s="545" t="s">
        <v>271</v>
      </c>
      <c r="E1468" s="545" t="s">
        <v>71</v>
      </c>
      <c r="F1468" s="556">
        <v>11</v>
      </c>
      <c r="G1468" s="558" t="s">
        <v>2443</v>
      </c>
      <c r="H1468" s="566" t="s">
        <v>309</v>
      </c>
      <c r="I1468" s="526" t="s">
        <v>962</v>
      </c>
      <c r="J1468" s="549" t="s">
        <v>963</v>
      </c>
      <c r="K1468" s="549" t="s">
        <v>964</v>
      </c>
      <c r="L1468" s="527" t="s">
        <v>879</v>
      </c>
      <c r="M1468" s="655" t="s">
        <v>310</v>
      </c>
      <c r="N1468" s="544">
        <v>44631</v>
      </c>
      <c r="O1468" s="544" t="s">
        <v>400</v>
      </c>
      <c r="P1468" s="268">
        <f t="shared" si="92"/>
        <v>3</v>
      </c>
      <c r="Q1468" s="268">
        <f t="shared" si="93"/>
        <v>3</v>
      </c>
      <c r="R1468" s="643" t="str">
        <f t="shared" si="94"/>
        <v>Gastos_Gerais</v>
      </c>
      <c r="S1468" s="605" t="s">
        <v>310</v>
      </c>
      <c r="T1468" s="605" t="s">
        <v>310</v>
      </c>
      <c r="U1468" s="623"/>
      <c r="V1468" s="623"/>
      <c r="W1468" s="623"/>
    </row>
    <row r="1469" spans="1:23" ht="36" x14ac:dyDescent="0.2">
      <c r="A1469" s="636">
        <f t="shared" ref="A1469:A1532" si="95">IF(B1469="","",ROW()-ROW($A$3))</f>
        <v>1466</v>
      </c>
      <c r="B1469" s="559">
        <v>44631</v>
      </c>
      <c r="C1469" s="555">
        <v>44621</v>
      </c>
      <c r="D1469" s="545" t="s">
        <v>271</v>
      </c>
      <c r="E1469" s="545" t="s">
        <v>71</v>
      </c>
      <c r="F1469" s="556">
        <v>11</v>
      </c>
      <c r="G1469" s="558" t="s">
        <v>2444</v>
      </c>
      <c r="H1469" s="545" t="s">
        <v>769</v>
      </c>
      <c r="I1469" s="526" t="s">
        <v>962</v>
      </c>
      <c r="J1469" s="549" t="s">
        <v>963</v>
      </c>
      <c r="K1469" s="549" t="s">
        <v>964</v>
      </c>
      <c r="L1469" s="527" t="s">
        <v>879</v>
      </c>
      <c r="M1469" s="655" t="s">
        <v>310</v>
      </c>
      <c r="N1469" s="544">
        <v>44631</v>
      </c>
      <c r="O1469" s="544" t="s">
        <v>400</v>
      </c>
      <c r="P1469" s="268">
        <f t="shared" si="92"/>
        <v>3</v>
      </c>
      <c r="Q1469" s="268">
        <f t="shared" si="93"/>
        <v>3</v>
      </c>
      <c r="R1469" s="643" t="str">
        <f t="shared" si="94"/>
        <v>Gastos_Gerais</v>
      </c>
      <c r="S1469" s="605" t="s">
        <v>310</v>
      </c>
      <c r="T1469" s="605" t="s">
        <v>310</v>
      </c>
      <c r="U1469" s="623"/>
      <c r="V1469" s="623"/>
      <c r="W1469" s="623"/>
    </row>
    <row r="1470" spans="1:23" ht="36" x14ac:dyDescent="0.2">
      <c r="A1470" s="636">
        <f t="shared" si="95"/>
        <v>1467</v>
      </c>
      <c r="B1470" s="559">
        <v>44631</v>
      </c>
      <c r="C1470" s="555">
        <v>44593</v>
      </c>
      <c r="D1470" s="545" t="s">
        <v>468</v>
      </c>
      <c r="E1470" s="545" t="s">
        <v>468</v>
      </c>
      <c r="F1470" s="556">
        <v>2750</v>
      </c>
      <c r="G1470" s="558" t="s">
        <v>707</v>
      </c>
      <c r="H1470" s="545" t="s">
        <v>468</v>
      </c>
      <c r="I1470" s="526" t="s">
        <v>3295</v>
      </c>
      <c r="J1470" s="549" t="s">
        <v>2750</v>
      </c>
      <c r="K1470" s="545" t="s">
        <v>911</v>
      </c>
      <c r="L1470" s="527" t="s">
        <v>888</v>
      </c>
      <c r="M1470" s="655">
        <v>20223</v>
      </c>
      <c r="N1470" s="544">
        <v>44631</v>
      </c>
      <c r="O1470" s="544" t="s">
        <v>408</v>
      </c>
      <c r="P1470" s="268">
        <f t="shared" si="92"/>
        <v>3</v>
      </c>
      <c r="Q1470" s="268">
        <f t="shared" si="93"/>
        <v>2</v>
      </c>
      <c r="R1470" s="643" t="str">
        <f t="shared" si="94"/>
        <v>Gastos_custeados_por_captação</v>
      </c>
      <c r="S1470" s="605" t="s">
        <v>1081</v>
      </c>
      <c r="T1470" s="605">
        <v>2740</v>
      </c>
      <c r="U1470" s="623"/>
      <c r="V1470" s="623"/>
      <c r="W1470" s="623"/>
    </row>
    <row r="1471" spans="1:23" ht="36" x14ac:dyDescent="0.2">
      <c r="A1471" s="636">
        <f t="shared" si="95"/>
        <v>1468</v>
      </c>
      <c r="B1471" s="559">
        <v>44631</v>
      </c>
      <c r="C1471" s="555">
        <v>44621</v>
      </c>
      <c r="D1471" s="545" t="s">
        <v>468</v>
      </c>
      <c r="E1471" s="545" t="s">
        <v>468</v>
      </c>
      <c r="F1471" s="556">
        <v>11</v>
      </c>
      <c r="G1471" s="558" t="s">
        <v>2742</v>
      </c>
      <c r="H1471" s="545" t="s">
        <v>468</v>
      </c>
      <c r="I1471" s="526" t="s">
        <v>962</v>
      </c>
      <c r="J1471" s="549" t="s">
        <v>963</v>
      </c>
      <c r="K1471" s="549" t="s">
        <v>964</v>
      </c>
      <c r="L1471" s="527" t="s">
        <v>879</v>
      </c>
      <c r="M1471" s="655" t="s">
        <v>310</v>
      </c>
      <c r="N1471" s="544">
        <v>44631</v>
      </c>
      <c r="O1471" s="544" t="s">
        <v>408</v>
      </c>
      <c r="P1471" s="268">
        <f t="shared" si="92"/>
        <v>3</v>
      </c>
      <c r="Q1471" s="268">
        <f t="shared" si="93"/>
        <v>3</v>
      </c>
      <c r="R1471" s="643" t="str">
        <f t="shared" si="94"/>
        <v>Gastos_custeados_por_captação</v>
      </c>
      <c r="S1471" s="605" t="s">
        <v>310</v>
      </c>
      <c r="T1471" s="605" t="s">
        <v>310</v>
      </c>
      <c r="U1471" s="623"/>
      <c r="V1471" s="623"/>
      <c r="W1471" s="623"/>
    </row>
    <row r="1472" spans="1:23" ht="60" x14ac:dyDescent="0.2">
      <c r="A1472" s="636">
        <f t="shared" si="95"/>
        <v>1469</v>
      </c>
      <c r="B1472" s="559">
        <v>44631</v>
      </c>
      <c r="C1472" s="555">
        <v>44562</v>
      </c>
      <c r="D1472" s="545" t="s">
        <v>271</v>
      </c>
      <c r="E1472" s="545" t="s">
        <v>297</v>
      </c>
      <c r="F1472" s="556">
        <v>2827.55</v>
      </c>
      <c r="G1472" s="558" t="s">
        <v>740</v>
      </c>
      <c r="H1472" s="545" t="s">
        <v>766</v>
      </c>
      <c r="I1472" s="612" t="s">
        <v>2420</v>
      </c>
      <c r="J1472" s="545" t="s">
        <v>1202</v>
      </c>
      <c r="K1472" s="545" t="s">
        <v>887</v>
      </c>
      <c r="L1472" s="545" t="s">
        <v>920</v>
      </c>
      <c r="M1472" s="657">
        <v>1621</v>
      </c>
      <c r="N1472" s="544">
        <v>44630</v>
      </c>
      <c r="O1472" s="544" t="s">
        <v>400</v>
      </c>
      <c r="P1472" s="268">
        <f t="shared" si="92"/>
        <v>3</v>
      </c>
      <c r="Q1472" s="268">
        <f t="shared" si="93"/>
        <v>1</v>
      </c>
      <c r="R1472" s="643" t="str">
        <f t="shared" si="94"/>
        <v>Gastos_Gerais</v>
      </c>
      <c r="S1472" s="605" t="s">
        <v>1079</v>
      </c>
      <c r="T1472" s="605">
        <v>2797</v>
      </c>
      <c r="U1472" s="623"/>
      <c r="V1472" s="623"/>
      <c r="W1472" s="623"/>
    </row>
    <row r="1473" spans="1:23" ht="36" x14ac:dyDescent="0.2">
      <c r="A1473" s="636">
        <f t="shared" si="95"/>
        <v>1470</v>
      </c>
      <c r="B1473" s="559">
        <v>44631</v>
      </c>
      <c r="C1473" s="555">
        <v>44593</v>
      </c>
      <c r="D1473" s="545" t="s">
        <v>271</v>
      </c>
      <c r="E1473" s="545" t="s">
        <v>442</v>
      </c>
      <c r="F1473" s="556">
        <v>1150</v>
      </c>
      <c r="G1473" s="558" t="s">
        <v>1887</v>
      </c>
      <c r="H1473" s="545" t="s">
        <v>769</v>
      </c>
      <c r="I1473" s="612" t="s">
        <v>2435</v>
      </c>
      <c r="J1473" s="545" t="s">
        <v>1886</v>
      </c>
      <c r="K1473" s="545" t="s">
        <v>911</v>
      </c>
      <c r="L1473" s="545" t="s">
        <v>888</v>
      </c>
      <c r="M1473" s="657">
        <v>29</v>
      </c>
      <c r="N1473" s="544">
        <v>44630</v>
      </c>
      <c r="O1473" s="544" t="s">
        <v>400</v>
      </c>
      <c r="P1473" s="268">
        <f t="shared" si="92"/>
        <v>3</v>
      </c>
      <c r="Q1473" s="268">
        <f t="shared" si="93"/>
        <v>2</v>
      </c>
      <c r="R1473" s="643" t="str">
        <f t="shared" si="94"/>
        <v>Gastos_Gerais</v>
      </c>
      <c r="S1473" s="605" t="s">
        <v>1079</v>
      </c>
      <c r="T1473" s="605">
        <v>2717</v>
      </c>
      <c r="U1473" s="623"/>
      <c r="V1473" s="623"/>
      <c r="W1473" s="623"/>
    </row>
    <row r="1474" spans="1:23" ht="84" x14ac:dyDescent="0.2">
      <c r="A1474" s="636">
        <f t="shared" si="95"/>
        <v>1471</v>
      </c>
      <c r="B1474" s="559">
        <v>44631</v>
      </c>
      <c r="C1474" s="555">
        <v>44593</v>
      </c>
      <c r="D1474" s="545" t="s">
        <v>468</v>
      </c>
      <c r="E1474" s="545" t="s">
        <v>468</v>
      </c>
      <c r="F1474" s="556">
        <v>4000</v>
      </c>
      <c r="G1474" s="558" t="s">
        <v>2029</v>
      </c>
      <c r="H1474" s="545" t="s">
        <v>468</v>
      </c>
      <c r="I1474" s="526" t="s">
        <v>3280</v>
      </c>
      <c r="J1474" s="549" t="s">
        <v>3281</v>
      </c>
      <c r="K1474" s="545" t="s">
        <v>887</v>
      </c>
      <c r="L1474" s="527" t="s">
        <v>1413</v>
      </c>
      <c r="M1474" s="655" t="s">
        <v>310</v>
      </c>
      <c r="N1474" s="544">
        <v>44630</v>
      </c>
      <c r="O1474" s="544" t="s">
        <v>405</v>
      </c>
      <c r="P1474" s="268">
        <f t="shared" si="92"/>
        <v>3</v>
      </c>
      <c r="Q1474" s="268">
        <f t="shared" si="93"/>
        <v>2</v>
      </c>
      <c r="R1474" s="643" t="str">
        <f t="shared" si="94"/>
        <v>Gastos_custeados_por_captação</v>
      </c>
      <c r="S1474" s="605" t="s">
        <v>1079</v>
      </c>
      <c r="T1474" s="605">
        <v>2914</v>
      </c>
      <c r="U1474" s="623"/>
      <c r="V1474" s="623"/>
      <c r="W1474" s="623"/>
    </row>
    <row r="1475" spans="1:23" ht="48" x14ac:dyDescent="0.2">
      <c r="A1475" s="636">
        <f t="shared" si="95"/>
        <v>1472</v>
      </c>
      <c r="B1475" s="559">
        <v>44631</v>
      </c>
      <c r="C1475" s="555">
        <v>44593</v>
      </c>
      <c r="D1475" s="545" t="s">
        <v>271</v>
      </c>
      <c r="E1475" s="545" t="s">
        <v>1923</v>
      </c>
      <c r="F1475" s="556">
        <v>2122.3200000000002</v>
      </c>
      <c r="G1475" s="558" t="s">
        <v>1767</v>
      </c>
      <c r="H1475" s="545" t="s">
        <v>766</v>
      </c>
      <c r="I1475" s="612" t="s">
        <v>2424</v>
      </c>
      <c r="J1475" s="545" t="s">
        <v>1766</v>
      </c>
      <c r="K1475" s="545" t="s">
        <v>887</v>
      </c>
      <c r="L1475" s="545" t="s">
        <v>920</v>
      </c>
      <c r="M1475" s="657">
        <v>1619</v>
      </c>
      <c r="N1475" s="544">
        <v>44629</v>
      </c>
      <c r="O1475" s="544" t="s">
        <v>400</v>
      </c>
      <c r="P1475" s="268">
        <f t="shared" si="92"/>
        <v>3</v>
      </c>
      <c r="Q1475" s="268">
        <f t="shared" si="93"/>
        <v>2</v>
      </c>
      <c r="R1475" s="643" t="str">
        <f t="shared" si="94"/>
        <v>Gastos_Gerais</v>
      </c>
      <c r="S1475" s="605" t="s">
        <v>1079</v>
      </c>
      <c r="T1475" s="605">
        <v>2884</v>
      </c>
      <c r="U1475" s="623"/>
      <c r="V1475" s="623"/>
      <c r="W1475" s="623"/>
    </row>
    <row r="1476" spans="1:23" ht="72" x14ac:dyDescent="0.2">
      <c r="A1476" s="636">
        <f t="shared" si="95"/>
        <v>1473</v>
      </c>
      <c r="B1476" s="559">
        <v>44631</v>
      </c>
      <c r="C1476" s="555">
        <v>44593</v>
      </c>
      <c r="D1476" s="545" t="s">
        <v>271</v>
      </c>
      <c r="E1476" s="545" t="s">
        <v>1923</v>
      </c>
      <c r="F1476" s="556">
        <v>1209.5999999999999</v>
      </c>
      <c r="G1476" s="558" t="s">
        <v>1915</v>
      </c>
      <c r="H1476" s="545" t="s">
        <v>766</v>
      </c>
      <c r="I1476" s="612" t="s">
        <v>2432</v>
      </c>
      <c r="J1476" s="545" t="s">
        <v>1914</v>
      </c>
      <c r="K1476" s="545" t="s">
        <v>911</v>
      </c>
      <c r="L1476" s="545" t="s">
        <v>920</v>
      </c>
      <c r="M1476" s="657">
        <v>1620</v>
      </c>
      <c r="N1476" s="544">
        <v>44629</v>
      </c>
      <c r="O1476" s="544" t="s">
        <v>400</v>
      </c>
      <c r="P1476" s="268">
        <f t="shared" si="92"/>
        <v>3</v>
      </c>
      <c r="Q1476" s="268">
        <f t="shared" si="93"/>
        <v>2</v>
      </c>
      <c r="R1476" s="643" t="str">
        <f t="shared" si="94"/>
        <v>Gastos_Gerais</v>
      </c>
      <c r="S1476" s="605" t="s">
        <v>1079</v>
      </c>
      <c r="T1476" s="605">
        <v>2904</v>
      </c>
      <c r="U1476" s="623"/>
      <c r="V1476" s="623"/>
      <c r="W1476" s="623"/>
    </row>
    <row r="1477" spans="1:23" ht="48" x14ac:dyDescent="0.2">
      <c r="A1477" s="636">
        <f t="shared" si="95"/>
        <v>1474</v>
      </c>
      <c r="B1477" s="559">
        <v>44631</v>
      </c>
      <c r="C1477" s="555">
        <v>44621</v>
      </c>
      <c r="D1477" s="545" t="s">
        <v>271</v>
      </c>
      <c r="E1477" s="545" t="s">
        <v>466</v>
      </c>
      <c r="F1477" s="556">
        <v>2462.5500000000002</v>
      </c>
      <c r="G1477" s="558" t="s">
        <v>753</v>
      </c>
      <c r="H1477" s="545" t="s">
        <v>768</v>
      </c>
      <c r="I1477" s="612" t="s">
        <v>2428</v>
      </c>
      <c r="J1477" s="545" t="s">
        <v>1256</v>
      </c>
      <c r="K1477" s="545" t="s">
        <v>911</v>
      </c>
      <c r="L1477" s="545" t="s">
        <v>920</v>
      </c>
      <c r="M1477" s="657">
        <v>1612</v>
      </c>
      <c r="N1477" s="544">
        <v>44628</v>
      </c>
      <c r="O1477" s="544" t="s">
        <v>400</v>
      </c>
      <c r="P1477" s="268">
        <f t="shared" si="92"/>
        <v>3</v>
      </c>
      <c r="Q1477" s="268">
        <f t="shared" si="93"/>
        <v>3</v>
      </c>
      <c r="R1477" s="643" t="str">
        <f t="shared" si="94"/>
        <v>Gastos_Gerais</v>
      </c>
      <c r="S1477" s="605" t="s">
        <v>1079</v>
      </c>
      <c r="T1477" s="605">
        <v>2810</v>
      </c>
      <c r="U1477" s="623"/>
      <c r="V1477" s="623"/>
      <c r="W1477" s="623"/>
    </row>
    <row r="1478" spans="1:23" ht="36" x14ac:dyDescent="0.2">
      <c r="A1478" s="636">
        <f t="shared" si="95"/>
        <v>1475</v>
      </c>
      <c r="B1478" s="559">
        <v>44631</v>
      </c>
      <c r="C1478" s="555">
        <v>44593</v>
      </c>
      <c r="D1478" s="545" t="s">
        <v>271</v>
      </c>
      <c r="E1478" s="545" t="s">
        <v>456</v>
      </c>
      <c r="F1478" s="556">
        <v>600</v>
      </c>
      <c r="G1478" s="558" t="s">
        <v>2028</v>
      </c>
      <c r="H1478" s="545" t="s">
        <v>764</v>
      </c>
      <c r="I1478" s="612" t="s">
        <v>2436</v>
      </c>
      <c r="J1478" s="545" t="s">
        <v>2021</v>
      </c>
      <c r="K1478" s="545" t="s">
        <v>911</v>
      </c>
      <c r="L1478" s="545" t="s">
        <v>32</v>
      </c>
      <c r="M1478" s="545" t="s">
        <v>1416</v>
      </c>
      <c r="N1478" s="544">
        <v>44624</v>
      </c>
      <c r="O1478" s="544" t="s">
        <v>400</v>
      </c>
      <c r="P1478" s="268">
        <f t="shared" si="92"/>
        <v>3</v>
      </c>
      <c r="Q1478" s="268">
        <f t="shared" si="93"/>
        <v>2</v>
      </c>
      <c r="R1478" s="643" t="str">
        <f t="shared" si="94"/>
        <v>Gastos_Gerais</v>
      </c>
      <c r="S1478" s="605" t="s">
        <v>1079</v>
      </c>
      <c r="T1478" s="605">
        <v>2873</v>
      </c>
      <c r="U1478" s="623"/>
      <c r="V1478" s="623"/>
      <c r="W1478" s="623"/>
    </row>
    <row r="1479" spans="1:23" ht="96" x14ac:dyDescent="0.2">
      <c r="A1479" s="636">
        <f t="shared" si="95"/>
        <v>1476</v>
      </c>
      <c r="B1479" s="559">
        <v>44631</v>
      </c>
      <c r="C1479" s="563">
        <v>44562</v>
      </c>
      <c r="D1479" s="545" t="s">
        <v>468</v>
      </c>
      <c r="E1479" s="545" t="s">
        <v>468</v>
      </c>
      <c r="F1479" s="556">
        <v>5144.47</v>
      </c>
      <c r="G1479" s="558" t="s">
        <v>720</v>
      </c>
      <c r="H1479" s="545" t="s">
        <v>468</v>
      </c>
      <c r="I1479" s="612" t="s">
        <v>3336</v>
      </c>
      <c r="J1479" s="545" t="s">
        <v>1122</v>
      </c>
      <c r="K1479" s="545" t="s">
        <v>911</v>
      </c>
      <c r="L1479" s="545" t="s">
        <v>32</v>
      </c>
      <c r="M1479" s="545" t="s">
        <v>1617</v>
      </c>
      <c r="N1479" s="544">
        <v>44628</v>
      </c>
      <c r="O1479" s="544" t="s">
        <v>402</v>
      </c>
      <c r="P1479" s="268">
        <f t="shared" si="92"/>
        <v>3</v>
      </c>
      <c r="Q1479" s="268">
        <f t="shared" si="93"/>
        <v>1</v>
      </c>
      <c r="R1479" s="643" t="str">
        <f t="shared" si="94"/>
        <v>Gastos_custeados_por_captação</v>
      </c>
      <c r="S1479" s="605" t="s">
        <v>1081</v>
      </c>
      <c r="T1479" s="605">
        <v>2749</v>
      </c>
      <c r="U1479" s="623"/>
      <c r="V1479" s="623"/>
      <c r="W1479" s="623"/>
    </row>
    <row r="1480" spans="1:23" ht="72" x14ac:dyDescent="0.2">
      <c r="A1480" s="636">
        <f t="shared" si="95"/>
        <v>1477</v>
      </c>
      <c r="B1480" s="559">
        <v>44631</v>
      </c>
      <c r="C1480" s="563">
        <v>44562</v>
      </c>
      <c r="D1480" s="545" t="s">
        <v>468</v>
      </c>
      <c r="E1480" s="545" t="s">
        <v>468</v>
      </c>
      <c r="F1480" s="556">
        <v>2694.72</v>
      </c>
      <c r="G1480" s="558" t="s">
        <v>718</v>
      </c>
      <c r="H1480" s="545" t="s">
        <v>468</v>
      </c>
      <c r="I1480" s="612" t="s">
        <v>2783</v>
      </c>
      <c r="J1480" s="545" t="s">
        <v>1110</v>
      </c>
      <c r="K1480" s="545" t="s">
        <v>911</v>
      </c>
      <c r="L1480" s="545" t="s">
        <v>32</v>
      </c>
      <c r="M1480" s="545" t="s">
        <v>2037</v>
      </c>
      <c r="N1480" s="544">
        <v>44629</v>
      </c>
      <c r="O1480" s="544" t="s">
        <v>402</v>
      </c>
      <c r="P1480" s="268">
        <f t="shared" si="92"/>
        <v>3</v>
      </c>
      <c r="Q1480" s="268">
        <f t="shared" si="93"/>
        <v>1</v>
      </c>
      <c r="R1480" s="643" t="str">
        <f t="shared" si="94"/>
        <v>Gastos_custeados_por_captação</v>
      </c>
      <c r="S1480" s="605" t="s">
        <v>1079</v>
      </c>
      <c r="T1480" s="605">
        <v>2731</v>
      </c>
      <c r="U1480" s="623"/>
      <c r="V1480" s="623"/>
      <c r="W1480" s="623"/>
    </row>
    <row r="1481" spans="1:23" ht="132" x14ac:dyDescent="0.2">
      <c r="A1481" s="636">
        <f t="shared" si="95"/>
        <v>1478</v>
      </c>
      <c r="B1481" s="559">
        <v>44631</v>
      </c>
      <c r="C1481" s="604">
        <v>44562</v>
      </c>
      <c r="D1481" s="545" t="s">
        <v>271</v>
      </c>
      <c r="E1481" s="545" t="s">
        <v>92</v>
      </c>
      <c r="F1481" s="567">
        <v>435</v>
      </c>
      <c r="G1481" s="569" t="s">
        <v>473</v>
      </c>
      <c r="H1481" s="566" t="s">
        <v>309</v>
      </c>
      <c r="I1481" s="598" t="s">
        <v>1602</v>
      </c>
      <c r="J1481" s="549" t="s">
        <v>1170</v>
      </c>
      <c r="K1481" s="549" t="s">
        <v>1462</v>
      </c>
      <c r="L1481" s="527" t="s">
        <v>1603</v>
      </c>
      <c r="M1481" s="545">
        <v>22103</v>
      </c>
      <c r="N1481" s="544">
        <v>44603</v>
      </c>
      <c r="O1481" s="544" t="s">
        <v>400</v>
      </c>
      <c r="P1481" s="268">
        <f t="shared" si="92"/>
        <v>3</v>
      </c>
      <c r="Q1481" s="268">
        <f t="shared" si="93"/>
        <v>1</v>
      </c>
      <c r="R1481" s="643" t="str">
        <f t="shared" si="94"/>
        <v>Gastos_Gerais</v>
      </c>
      <c r="S1481" s="605" t="s">
        <v>1081</v>
      </c>
      <c r="T1481" s="605">
        <v>2667</v>
      </c>
      <c r="U1481" s="623"/>
      <c r="V1481" s="623"/>
      <c r="W1481" s="623"/>
    </row>
    <row r="1482" spans="1:23" ht="72" x14ac:dyDescent="0.2">
      <c r="A1482" s="636">
        <f t="shared" si="95"/>
        <v>1479</v>
      </c>
      <c r="B1482" s="683">
        <v>44631</v>
      </c>
      <c r="C1482" s="555">
        <v>44621</v>
      </c>
      <c r="D1482" s="545" t="s">
        <v>468</v>
      </c>
      <c r="E1482" s="545" t="s">
        <v>468</v>
      </c>
      <c r="F1482" s="597">
        <v>981</v>
      </c>
      <c r="G1482" s="599" t="s">
        <v>2156</v>
      </c>
      <c r="H1482" s="545" t="s">
        <v>468</v>
      </c>
      <c r="I1482" s="599" t="s">
        <v>3346</v>
      </c>
      <c r="J1482" s="606" t="s">
        <v>3373</v>
      </c>
      <c r="K1482" s="545" t="s">
        <v>911</v>
      </c>
      <c r="L1482" s="545" t="s">
        <v>888</v>
      </c>
      <c r="M1482" s="602">
        <v>197</v>
      </c>
      <c r="N1482" s="607">
        <v>44630</v>
      </c>
      <c r="O1482" s="544" t="s">
        <v>407</v>
      </c>
      <c r="P1482" s="268">
        <f t="shared" si="92"/>
        <v>3</v>
      </c>
      <c r="Q1482" s="268">
        <f t="shared" si="93"/>
        <v>3</v>
      </c>
      <c r="R1482" s="545" t="str">
        <f t="shared" si="94"/>
        <v>Gastos_custeados_por_captação</v>
      </c>
      <c r="S1482" s="605" t="s">
        <v>1080</v>
      </c>
      <c r="T1482" s="605">
        <v>3079</v>
      </c>
      <c r="U1482" s="624"/>
      <c r="V1482" s="624"/>
      <c r="W1482" s="624"/>
    </row>
    <row r="1483" spans="1:23" ht="72" x14ac:dyDescent="0.2">
      <c r="A1483" s="636">
        <f t="shared" si="95"/>
        <v>1480</v>
      </c>
      <c r="B1483" s="683">
        <v>44631</v>
      </c>
      <c r="C1483" s="555">
        <v>44409</v>
      </c>
      <c r="D1483" s="545" t="s">
        <v>468</v>
      </c>
      <c r="E1483" s="545" t="s">
        <v>468</v>
      </c>
      <c r="F1483" s="597">
        <v>35000</v>
      </c>
      <c r="G1483" s="680" t="s">
        <v>3437</v>
      </c>
      <c r="H1483" s="545" t="s">
        <v>468</v>
      </c>
      <c r="I1483" s="599" t="s">
        <v>3342</v>
      </c>
      <c r="J1483" s="606" t="s">
        <v>1193</v>
      </c>
      <c r="K1483" s="545" t="s">
        <v>911</v>
      </c>
      <c r="L1483" s="545" t="s">
        <v>888</v>
      </c>
      <c r="M1483" s="602">
        <v>214</v>
      </c>
      <c r="N1483" s="607">
        <v>44630</v>
      </c>
      <c r="O1483" s="544" t="s">
        <v>407</v>
      </c>
      <c r="P1483" s="268">
        <f t="shared" si="92"/>
        <v>3</v>
      </c>
      <c r="Q1483" s="268">
        <f t="shared" si="93"/>
        <v>-4</v>
      </c>
      <c r="R1483" s="545" t="str">
        <f t="shared" si="94"/>
        <v>Gastos_custeados_por_captação</v>
      </c>
      <c r="S1483" s="605" t="s">
        <v>1079</v>
      </c>
      <c r="T1483" s="605">
        <v>1790</v>
      </c>
      <c r="U1483" s="624"/>
      <c r="V1483" s="624"/>
      <c r="W1483" s="624"/>
    </row>
    <row r="1484" spans="1:23" ht="72" x14ac:dyDescent="0.2">
      <c r="A1484" s="636">
        <f t="shared" si="95"/>
        <v>1481</v>
      </c>
      <c r="B1484" s="683">
        <v>44631</v>
      </c>
      <c r="C1484" s="555">
        <v>44470</v>
      </c>
      <c r="D1484" s="545" t="s">
        <v>468</v>
      </c>
      <c r="E1484" s="545" t="s">
        <v>468</v>
      </c>
      <c r="F1484" s="597">
        <v>1.62</v>
      </c>
      <c r="G1484" s="558" t="s">
        <v>3439</v>
      </c>
      <c r="H1484" s="545" t="s">
        <v>468</v>
      </c>
      <c r="I1484" s="527" t="s">
        <v>962</v>
      </c>
      <c r="J1484" s="549" t="s">
        <v>963</v>
      </c>
      <c r="K1484" s="549" t="s">
        <v>964</v>
      </c>
      <c r="L1484" s="602" t="s">
        <v>3383</v>
      </c>
      <c r="M1484" s="602" t="s">
        <v>310</v>
      </c>
      <c r="N1484" s="607">
        <v>44634</v>
      </c>
      <c r="O1484" s="544" t="s">
        <v>407</v>
      </c>
      <c r="P1484" s="268">
        <f t="shared" si="92"/>
        <v>3</v>
      </c>
      <c r="Q1484" s="268">
        <f t="shared" si="93"/>
        <v>-2</v>
      </c>
      <c r="R1484" s="545" t="str">
        <f t="shared" si="94"/>
        <v>Gastos_custeados_por_captação</v>
      </c>
      <c r="S1484" s="605" t="s">
        <v>310</v>
      </c>
      <c r="T1484" s="605" t="s">
        <v>310</v>
      </c>
      <c r="U1484" s="624"/>
      <c r="V1484" s="624"/>
      <c r="W1484" s="624"/>
    </row>
    <row r="1485" spans="1:23" ht="84" x14ac:dyDescent="0.2">
      <c r="A1485" s="636">
        <f t="shared" si="95"/>
        <v>1482</v>
      </c>
      <c r="B1485" s="683">
        <v>44631</v>
      </c>
      <c r="C1485" s="555">
        <v>44470</v>
      </c>
      <c r="D1485" s="545" t="s">
        <v>468</v>
      </c>
      <c r="E1485" s="545" t="s">
        <v>468</v>
      </c>
      <c r="F1485" s="597">
        <v>425</v>
      </c>
      <c r="G1485" s="680" t="s">
        <v>3438</v>
      </c>
      <c r="H1485" s="545" t="s">
        <v>468</v>
      </c>
      <c r="I1485" s="599" t="s">
        <v>3347</v>
      </c>
      <c r="J1485" s="602">
        <v>218413289</v>
      </c>
      <c r="K1485" s="545" t="s">
        <v>3274</v>
      </c>
      <c r="L1485" s="545" t="s">
        <v>1413</v>
      </c>
      <c r="M1485" s="602" t="s">
        <v>1413</v>
      </c>
      <c r="N1485" s="607">
        <v>44627</v>
      </c>
      <c r="O1485" s="544" t="s">
        <v>407</v>
      </c>
      <c r="P1485" s="268">
        <f t="shared" si="92"/>
        <v>3</v>
      </c>
      <c r="Q1485" s="268">
        <f t="shared" si="93"/>
        <v>-2</v>
      </c>
      <c r="R1485" s="545" t="str">
        <f t="shared" si="94"/>
        <v>Gastos_custeados_por_captação</v>
      </c>
      <c r="S1485" s="605" t="s">
        <v>1079</v>
      </c>
      <c r="T1485" s="605">
        <v>2152</v>
      </c>
      <c r="U1485" s="624"/>
      <c r="V1485" s="624"/>
      <c r="W1485" s="624"/>
    </row>
    <row r="1486" spans="1:23" ht="48" x14ac:dyDescent="0.2">
      <c r="A1486" s="636">
        <f t="shared" si="95"/>
        <v>1483</v>
      </c>
      <c r="B1486" s="559">
        <v>44634</v>
      </c>
      <c r="C1486" s="555">
        <v>44593</v>
      </c>
      <c r="D1486" s="545" t="s">
        <v>271</v>
      </c>
      <c r="E1486" s="545" t="s">
        <v>163</v>
      </c>
      <c r="F1486" s="556">
        <v>-75.52</v>
      </c>
      <c r="G1486" s="558" t="s">
        <v>2448</v>
      </c>
      <c r="H1486" s="545" t="s">
        <v>309</v>
      </c>
      <c r="I1486" s="612" t="s">
        <v>876</v>
      </c>
      <c r="J1486" s="545" t="s">
        <v>877</v>
      </c>
      <c r="K1486" s="545" t="s">
        <v>878</v>
      </c>
      <c r="L1486" s="545" t="s">
        <v>879</v>
      </c>
      <c r="M1486" s="545" t="s">
        <v>310</v>
      </c>
      <c r="N1486" s="544">
        <v>44634</v>
      </c>
      <c r="O1486" s="544" t="s">
        <v>400</v>
      </c>
      <c r="P1486" s="268">
        <f t="shared" si="92"/>
        <v>3</v>
      </c>
      <c r="Q1486" s="268">
        <f t="shared" si="93"/>
        <v>2</v>
      </c>
      <c r="R1486" s="643" t="str">
        <f t="shared" si="94"/>
        <v>Gastos_Gerais</v>
      </c>
      <c r="S1486" s="605" t="s">
        <v>310</v>
      </c>
      <c r="T1486" s="605" t="s">
        <v>310</v>
      </c>
      <c r="U1486" s="623"/>
      <c r="V1486" s="623"/>
      <c r="W1486" s="623"/>
    </row>
    <row r="1487" spans="1:23" ht="48" x14ac:dyDescent="0.2">
      <c r="A1487" s="636">
        <f t="shared" si="95"/>
        <v>1484</v>
      </c>
      <c r="B1487" s="559">
        <v>44634</v>
      </c>
      <c r="C1487" s="555">
        <v>44593</v>
      </c>
      <c r="D1487" s="545" t="s">
        <v>271</v>
      </c>
      <c r="E1487" s="545" t="s">
        <v>92</v>
      </c>
      <c r="F1487" s="556">
        <v>-132.05000000000001</v>
      </c>
      <c r="G1487" s="558" t="s">
        <v>2449</v>
      </c>
      <c r="H1487" s="545" t="s">
        <v>309</v>
      </c>
      <c r="I1487" s="612" t="s">
        <v>876</v>
      </c>
      <c r="J1487" s="545" t="s">
        <v>877</v>
      </c>
      <c r="K1487" s="545" t="s">
        <v>878</v>
      </c>
      <c r="L1487" s="527" t="s">
        <v>879</v>
      </c>
      <c r="M1487" s="655" t="s">
        <v>310</v>
      </c>
      <c r="N1487" s="544">
        <v>44634</v>
      </c>
      <c r="O1487" s="544" t="s">
        <v>400</v>
      </c>
      <c r="P1487" s="268">
        <f t="shared" si="92"/>
        <v>3</v>
      </c>
      <c r="Q1487" s="268">
        <f t="shared" si="93"/>
        <v>2</v>
      </c>
      <c r="R1487" s="643" t="str">
        <f t="shared" si="94"/>
        <v>Gastos_Gerais</v>
      </c>
      <c r="S1487" s="605" t="s">
        <v>310</v>
      </c>
      <c r="T1487" s="605" t="s">
        <v>310</v>
      </c>
      <c r="U1487" s="623"/>
      <c r="V1487" s="623"/>
      <c r="W1487" s="623"/>
    </row>
    <row r="1488" spans="1:23" ht="36" x14ac:dyDescent="0.2">
      <c r="A1488" s="636">
        <f t="shared" si="95"/>
        <v>1485</v>
      </c>
      <c r="B1488" s="559">
        <v>44634</v>
      </c>
      <c r="C1488" s="555">
        <v>44621</v>
      </c>
      <c r="D1488" s="545" t="s">
        <v>271</v>
      </c>
      <c r="E1488" s="545" t="s">
        <v>71</v>
      </c>
      <c r="F1488" s="556">
        <v>11</v>
      </c>
      <c r="G1488" s="558" t="s">
        <v>2458</v>
      </c>
      <c r="H1488" s="545" t="s">
        <v>768</v>
      </c>
      <c r="I1488" s="526" t="s">
        <v>962</v>
      </c>
      <c r="J1488" s="549" t="s">
        <v>963</v>
      </c>
      <c r="K1488" s="549" t="s">
        <v>964</v>
      </c>
      <c r="L1488" s="527" t="s">
        <v>879</v>
      </c>
      <c r="M1488" s="655" t="s">
        <v>310</v>
      </c>
      <c r="N1488" s="544">
        <v>44634</v>
      </c>
      <c r="O1488" s="544" t="s">
        <v>400</v>
      </c>
      <c r="P1488" s="268">
        <f t="shared" si="92"/>
        <v>3</v>
      </c>
      <c r="Q1488" s="268">
        <f t="shared" si="93"/>
        <v>3</v>
      </c>
      <c r="R1488" s="643" t="str">
        <f t="shared" si="94"/>
        <v>Gastos_Gerais</v>
      </c>
      <c r="S1488" s="605" t="s">
        <v>310</v>
      </c>
      <c r="T1488" s="605" t="s">
        <v>310</v>
      </c>
      <c r="U1488" s="623"/>
      <c r="V1488" s="623"/>
      <c r="W1488" s="623"/>
    </row>
    <row r="1489" spans="1:23" ht="36" x14ac:dyDescent="0.2">
      <c r="A1489" s="636">
        <f t="shared" si="95"/>
        <v>1486</v>
      </c>
      <c r="B1489" s="559">
        <v>44634</v>
      </c>
      <c r="C1489" s="555">
        <v>44621</v>
      </c>
      <c r="D1489" s="545" t="s">
        <v>271</v>
      </c>
      <c r="E1489" s="545" t="s">
        <v>71</v>
      </c>
      <c r="F1489" s="556">
        <v>11</v>
      </c>
      <c r="G1489" s="558" t="s">
        <v>2459</v>
      </c>
      <c r="H1489" s="545" t="s">
        <v>873</v>
      </c>
      <c r="I1489" s="526" t="s">
        <v>962</v>
      </c>
      <c r="J1489" s="549" t="s">
        <v>963</v>
      </c>
      <c r="K1489" s="549" t="s">
        <v>964</v>
      </c>
      <c r="L1489" s="527" t="s">
        <v>879</v>
      </c>
      <c r="M1489" s="655" t="s">
        <v>310</v>
      </c>
      <c r="N1489" s="544">
        <v>44634</v>
      </c>
      <c r="O1489" s="544" t="s">
        <v>400</v>
      </c>
      <c r="P1489" s="268">
        <f t="shared" si="92"/>
        <v>3</v>
      </c>
      <c r="Q1489" s="268">
        <f t="shared" si="93"/>
        <v>3</v>
      </c>
      <c r="R1489" s="643" t="str">
        <f t="shared" si="94"/>
        <v>Gastos_Gerais</v>
      </c>
      <c r="S1489" s="605" t="s">
        <v>310</v>
      </c>
      <c r="T1489" s="605" t="s">
        <v>310</v>
      </c>
      <c r="U1489" s="623"/>
      <c r="V1489" s="623"/>
      <c r="W1489" s="623"/>
    </row>
    <row r="1490" spans="1:23" ht="36" x14ac:dyDescent="0.2">
      <c r="A1490" s="636">
        <f t="shared" si="95"/>
        <v>1487</v>
      </c>
      <c r="B1490" s="559">
        <v>44634</v>
      </c>
      <c r="C1490" s="555">
        <v>44621</v>
      </c>
      <c r="D1490" s="545" t="s">
        <v>468</v>
      </c>
      <c r="E1490" s="545" t="s">
        <v>468</v>
      </c>
      <c r="F1490" s="556">
        <v>153</v>
      </c>
      <c r="G1490" s="558" t="s">
        <v>961</v>
      </c>
      <c r="H1490" s="545" t="s">
        <v>468</v>
      </c>
      <c r="I1490" s="526" t="s">
        <v>962</v>
      </c>
      <c r="J1490" s="549" t="s">
        <v>963</v>
      </c>
      <c r="K1490" s="549" t="s">
        <v>964</v>
      </c>
      <c r="L1490" s="527" t="s">
        <v>879</v>
      </c>
      <c r="M1490" s="655" t="s">
        <v>310</v>
      </c>
      <c r="N1490" s="544">
        <v>44634</v>
      </c>
      <c r="O1490" s="544" t="s">
        <v>408</v>
      </c>
      <c r="P1490" s="268">
        <f t="shared" si="92"/>
        <v>3</v>
      </c>
      <c r="Q1490" s="268">
        <f t="shared" si="93"/>
        <v>3</v>
      </c>
      <c r="R1490" s="643" t="str">
        <f t="shared" si="94"/>
        <v>Gastos_custeados_por_captação</v>
      </c>
      <c r="S1490" s="605" t="s">
        <v>310</v>
      </c>
      <c r="T1490" s="605" t="s">
        <v>310</v>
      </c>
      <c r="U1490" s="623"/>
      <c r="V1490" s="623"/>
      <c r="W1490" s="623"/>
    </row>
    <row r="1491" spans="1:23" ht="36" x14ac:dyDescent="0.2">
      <c r="A1491" s="636">
        <f t="shared" si="95"/>
        <v>1488</v>
      </c>
      <c r="B1491" s="559">
        <v>44634</v>
      </c>
      <c r="C1491" s="555">
        <v>44593</v>
      </c>
      <c r="D1491" s="545" t="s">
        <v>271</v>
      </c>
      <c r="E1491" s="545" t="s">
        <v>297</v>
      </c>
      <c r="F1491" s="556">
        <v>9800</v>
      </c>
      <c r="G1491" s="558" t="s">
        <v>2131</v>
      </c>
      <c r="H1491" s="545" t="s">
        <v>873</v>
      </c>
      <c r="I1491" s="612" t="s">
        <v>2456</v>
      </c>
      <c r="J1491" s="545" t="s">
        <v>2133</v>
      </c>
      <c r="K1491" s="545" t="s">
        <v>911</v>
      </c>
      <c r="L1491" s="545" t="s">
        <v>888</v>
      </c>
      <c r="M1491" s="545" t="s">
        <v>1926</v>
      </c>
      <c r="N1491" s="544">
        <v>44631</v>
      </c>
      <c r="O1491" s="544" t="s">
        <v>400</v>
      </c>
      <c r="P1491" s="268">
        <f t="shared" si="92"/>
        <v>3</v>
      </c>
      <c r="Q1491" s="268">
        <f t="shared" si="93"/>
        <v>2</v>
      </c>
      <c r="R1491" s="643" t="str">
        <f t="shared" si="94"/>
        <v>Gastos_Gerais</v>
      </c>
      <c r="S1491" s="605" t="s">
        <v>1081</v>
      </c>
      <c r="T1491" s="605">
        <v>2875</v>
      </c>
      <c r="U1491" s="623"/>
      <c r="V1491" s="623"/>
      <c r="W1491" s="623"/>
    </row>
    <row r="1492" spans="1:23" ht="72" x14ac:dyDescent="0.2">
      <c r="A1492" s="636">
        <f t="shared" si="95"/>
        <v>1489</v>
      </c>
      <c r="B1492" s="559">
        <v>44634</v>
      </c>
      <c r="C1492" s="555">
        <v>44593</v>
      </c>
      <c r="D1492" s="545" t="s">
        <v>271</v>
      </c>
      <c r="E1492" s="545" t="s">
        <v>462</v>
      </c>
      <c r="F1492" s="556">
        <v>619.36</v>
      </c>
      <c r="G1492" s="558" t="s">
        <v>1963</v>
      </c>
      <c r="H1492" s="545" t="s">
        <v>768</v>
      </c>
      <c r="I1492" s="612" t="s">
        <v>2454</v>
      </c>
      <c r="J1492" s="545" t="s">
        <v>1186</v>
      </c>
      <c r="K1492" s="545" t="s">
        <v>911</v>
      </c>
      <c r="L1492" s="545" t="s">
        <v>888</v>
      </c>
      <c r="M1492" s="545" t="s">
        <v>1658</v>
      </c>
      <c r="N1492" s="544">
        <v>44628</v>
      </c>
      <c r="O1492" s="544" t="s">
        <v>400</v>
      </c>
      <c r="P1492" s="268">
        <f t="shared" si="92"/>
        <v>3</v>
      </c>
      <c r="Q1492" s="268">
        <f t="shared" si="93"/>
        <v>2</v>
      </c>
      <c r="R1492" s="643" t="str">
        <f t="shared" si="94"/>
        <v>Gastos_Gerais</v>
      </c>
      <c r="S1492" s="605" t="s">
        <v>1079</v>
      </c>
      <c r="T1492" s="605">
        <v>2921</v>
      </c>
      <c r="U1492" s="623"/>
      <c r="V1492" s="623"/>
      <c r="W1492" s="623"/>
    </row>
    <row r="1493" spans="1:23" ht="36" x14ac:dyDescent="0.2">
      <c r="A1493" s="636">
        <f t="shared" si="95"/>
        <v>1490</v>
      </c>
      <c r="B1493" s="559">
        <v>44634</v>
      </c>
      <c r="C1493" s="555">
        <v>44593</v>
      </c>
      <c r="D1493" s="545" t="s">
        <v>271</v>
      </c>
      <c r="E1493" s="545" t="s">
        <v>64</v>
      </c>
      <c r="F1493" s="556">
        <v>12</v>
      </c>
      <c r="G1493" s="558" t="s">
        <v>1437</v>
      </c>
      <c r="H1493" s="545" t="s">
        <v>309</v>
      </c>
      <c r="I1493" s="612" t="s">
        <v>1438</v>
      </c>
      <c r="J1493" s="545" t="s">
        <v>2451</v>
      </c>
      <c r="K1493" s="545" t="s">
        <v>893</v>
      </c>
      <c r="L1493" s="545" t="s">
        <v>32</v>
      </c>
      <c r="M1493" s="545" t="s">
        <v>2452</v>
      </c>
      <c r="N1493" s="544">
        <v>44627</v>
      </c>
      <c r="O1493" s="544" t="s">
        <v>400</v>
      </c>
      <c r="P1493" s="268">
        <f t="shared" si="92"/>
        <v>3</v>
      </c>
      <c r="Q1493" s="268">
        <f t="shared" si="93"/>
        <v>2</v>
      </c>
      <c r="R1493" s="643" t="str">
        <f t="shared" si="94"/>
        <v>Gastos_Gerais</v>
      </c>
      <c r="S1493" s="605" t="s">
        <v>310</v>
      </c>
      <c r="T1493" s="605" t="s">
        <v>310</v>
      </c>
      <c r="U1493" s="623"/>
      <c r="V1493" s="623"/>
      <c r="W1493" s="623"/>
    </row>
    <row r="1494" spans="1:23" ht="48" x14ac:dyDescent="0.2">
      <c r="A1494" s="636">
        <f t="shared" si="95"/>
        <v>1491</v>
      </c>
      <c r="B1494" s="559">
        <v>44634</v>
      </c>
      <c r="C1494" s="555">
        <v>44593</v>
      </c>
      <c r="D1494" s="545" t="s">
        <v>271</v>
      </c>
      <c r="E1494" s="545" t="s">
        <v>92</v>
      </c>
      <c r="F1494" s="556">
        <v>500</v>
      </c>
      <c r="G1494" s="558" t="s">
        <v>705</v>
      </c>
      <c r="H1494" s="545" t="s">
        <v>309</v>
      </c>
      <c r="I1494" s="598" t="s">
        <v>1480</v>
      </c>
      <c r="J1494" s="545" t="s">
        <v>1218</v>
      </c>
      <c r="K1494" s="545" t="s">
        <v>893</v>
      </c>
      <c r="L1494" s="545" t="s">
        <v>1481</v>
      </c>
      <c r="M1494" s="545" t="s">
        <v>2453</v>
      </c>
      <c r="N1494" s="544">
        <v>44624</v>
      </c>
      <c r="O1494" s="544" t="s">
        <v>400</v>
      </c>
      <c r="P1494" s="268">
        <f t="shared" ref="P1494:P1557" si="96">IF(B1494=0,0,IF(YEAR(B1494)=$Q$1,MONTH(B1494)-$P$1+1,(YEAR(B1494)-$Q$1)*12-$P$1+1+MONTH(B1494)))</f>
        <v>3</v>
      </c>
      <c r="Q1494" s="268">
        <f t="shared" ref="Q1494:Q1557" si="97">IF(C1494=0,0,IF(YEAR(C1494)=$Q$1,MONTH(C1494)-$P$1+1,(YEAR(C1494)-$Q$1)*12-$P$1+1+MONTH(C1494)))</f>
        <v>2</v>
      </c>
      <c r="R1494" s="643" t="str">
        <f t="shared" ref="R1494:R1557" si="98">SUBSTITUTE(D1494," ","_")</f>
        <v>Gastos_Gerais</v>
      </c>
      <c r="S1494" s="605" t="s">
        <v>1081</v>
      </c>
      <c r="T1494" s="605">
        <v>2665</v>
      </c>
      <c r="U1494" s="623"/>
      <c r="V1494" s="623"/>
      <c r="W1494" s="623"/>
    </row>
    <row r="1495" spans="1:23" ht="24" x14ac:dyDescent="0.2">
      <c r="A1495" s="636">
        <f t="shared" si="95"/>
        <v>1492</v>
      </c>
      <c r="B1495" s="559">
        <v>44634</v>
      </c>
      <c r="C1495" s="555">
        <v>44593</v>
      </c>
      <c r="D1495" s="545" t="s">
        <v>271</v>
      </c>
      <c r="E1495" s="545" t="s">
        <v>163</v>
      </c>
      <c r="F1495" s="567">
        <v>285.95</v>
      </c>
      <c r="G1495" s="569" t="s">
        <v>1435</v>
      </c>
      <c r="H1495" s="566" t="s">
        <v>309</v>
      </c>
      <c r="I1495" s="613" t="s">
        <v>787</v>
      </c>
      <c r="J1495" s="566" t="s">
        <v>1106</v>
      </c>
      <c r="K1495" s="566" t="s">
        <v>1513</v>
      </c>
      <c r="L1495" s="545" t="s">
        <v>888</v>
      </c>
      <c r="M1495" s="566" t="s">
        <v>2450</v>
      </c>
      <c r="N1495" s="588">
        <v>44611</v>
      </c>
      <c r="O1495" s="544" t="s">
        <v>400</v>
      </c>
      <c r="P1495" s="268">
        <f t="shared" si="96"/>
        <v>3</v>
      </c>
      <c r="Q1495" s="268">
        <f t="shared" si="97"/>
        <v>2</v>
      </c>
      <c r="R1495" s="643" t="str">
        <f t="shared" si="98"/>
        <v>Gastos_Gerais</v>
      </c>
      <c r="S1495" s="605" t="s">
        <v>310</v>
      </c>
      <c r="T1495" s="605" t="s">
        <v>310</v>
      </c>
      <c r="U1495" s="623"/>
      <c r="V1495" s="623"/>
      <c r="W1495" s="623"/>
    </row>
    <row r="1496" spans="1:23" ht="72" x14ac:dyDescent="0.2">
      <c r="A1496" s="636">
        <f t="shared" si="95"/>
        <v>1493</v>
      </c>
      <c r="B1496" s="683">
        <v>44634</v>
      </c>
      <c r="C1496" s="555">
        <v>44470</v>
      </c>
      <c r="D1496" s="545" t="s">
        <v>468</v>
      </c>
      <c r="E1496" s="545" t="s">
        <v>468</v>
      </c>
      <c r="F1496" s="597">
        <v>440</v>
      </c>
      <c r="G1496" s="558" t="s">
        <v>3441</v>
      </c>
      <c r="H1496" s="545" t="s">
        <v>468</v>
      </c>
      <c r="I1496" s="527" t="s">
        <v>962</v>
      </c>
      <c r="J1496" s="549" t="s">
        <v>963</v>
      </c>
      <c r="K1496" s="549" t="s">
        <v>964</v>
      </c>
      <c r="L1496" s="602" t="s">
        <v>3383</v>
      </c>
      <c r="M1496" s="602" t="s">
        <v>310</v>
      </c>
      <c r="N1496" s="607">
        <v>44634</v>
      </c>
      <c r="O1496" s="544" t="s">
        <v>407</v>
      </c>
      <c r="P1496" s="268">
        <f t="shared" si="96"/>
        <v>3</v>
      </c>
      <c r="Q1496" s="268">
        <f t="shared" si="97"/>
        <v>-2</v>
      </c>
      <c r="R1496" s="545" t="str">
        <f t="shared" si="98"/>
        <v>Gastos_custeados_por_captação</v>
      </c>
      <c r="S1496" s="605" t="s">
        <v>310</v>
      </c>
      <c r="T1496" s="605" t="s">
        <v>310</v>
      </c>
      <c r="U1496" s="624"/>
      <c r="V1496" s="624"/>
      <c r="W1496" s="624"/>
    </row>
    <row r="1497" spans="1:23" ht="72" x14ac:dyDescent="0.2">
      <c r="A1497" s="636">
        <f t="shared" si="95"/>
        <v>1494</v>
      </c>
      <c r="B1497" s="683">
        <v>44634</v>
      </c>
      <c r="C1497" s="555">
        <v>44470</v>
      </c>
      <c r="D1497" s="545" t="s">
        <v>468</v>
      </c>
      <c r="E1497" s="545" t="s">
        <v>468</v>
      </c>
      <c r="F1497" s="597">
        <v>75.010000000000005</v>
      </c>
      <c r="G1497" s="558" t="s">
        <v>3440</v>
      </c>
      <c r="H1497" s="545" t="s">
        <v>468</v>
      </c>
      <c r="I1497" s="599" t="s">
        <v>3233</v>
      </c>
      <c r="J1497" s="599" t="s">
        <v>310</v>
      </c>
      <c r="K1497" s="599" t="s">
        <v>1320</v>
      </c>
      <c r="L1497" s="602" t="s">
        <v>1477</v>
      </c>
      <c r="M1497" s="602" t="s">
        <v>310</v>
      </c>
      <c r="N1497" s="607">
        <v>44634</v>
      </c>
      <c r="O1497" s="544" t="s">
        <v>407</v>
      </c>
      <c r="P1497" s="268">
        <f t="shared" si="96"/>
        <v>3</v>
      </c>
      <c r="Q1497" s="268">
        <f t="shared" si="97"/>
        <v>-2</v>
      </c>
      <c r="R1497" s="545" t="str">
        <f t="shared" si="98"/>
        <v>Gastos_custeados_por_captação</v>
      </c>
      <c r="S1497" s="605" t="s">
        <v>310</v>
      </c>
      <c r="T1497" s="605" t="s">
        <v>310</v>
      </c>
      <c r="U1497" s="624"/>
      <c r="V1497" s="624"/>
      <c r="W1497" s="624"/>
    </row>
    <row r="1498" spans="1:23" ht="72" x14ac:dyDescent="0.2">
      <c r="A1498" s="636">
        <f t="shared" si="95"/>
        <v>1495</v>
      </c>
      <c r="B1498" s="683">
        <v>44634</v>
      </c>
      <c r="C1498" s="555">
        <v>44621</v>
      </c>
      <c r="D1498" s="545" t="s">
        <v>468</v>
      </c>
      <c r="E1498" s="545" t="s">
        <v>468</v>
      </c>
      <c r="F1498" s="597">
        <v>1580</v>
      </c>
      <c r="G1498" s="599" t="s">
        <v>2201</v>
      </c>
      <c r="H1498" s="545" t="s">
        <v>468</v>
      </c>
      <c r="I1498" s="599" t="s">
        <v>3348</v>
      </c>
      <c r="J1498" s="606" t="s">
        <v>2200</v>
      </c>
      <c r="K1498" s="545" t="s">
        <v>911</v>
      </c>
      <c r="L1498" s="545" t="s">
        <v>888</v>
      </c>
      <c r="M1498" s="602">
        <v>126462</v>
      </c>
      <c r="N1498" s="607">
        <v>44634</v>
      </c>
      <c r="O1498" s="544" t="s">
        <v>407</v>
      </c>
      <c r="P1498" s="268">
        <f t="shared" si="96"/>
        <v>3</v>
      </c>
      <c r="Q1498" s="268">
        <f t="shared" si="97"/>
        <v>3</v>
      </c>
      <c r="R1498" s="545" t="str">
        <f t="shared" si="98"/>
        <v>Gastos_custeados_por_captação</v>
      </c>
      <c r="S1498" s="605" t="s">
        <v>1080</v>
      </c>
      <c r="T1498" s="605">
        <v>3078</v>
      </c>
      <c r="U1498" s="624"/>
      <c r="V1498" s="624"/>
      <c r="W1498" s="624"/>
    </row>
    <row r="1499" spans="1:23" ht="72" x14ac:dyDescent="0.2">
      <c r="A1499" s="636">
        <f t="shared" si="95"/>
        <v>1496</v>
      </c>
      <c r="B1499" s="683">
        <v>44634</v>
      </c>
      <c r="C1499" s="555">
        <v>44621</v>
      </c>
      <c r="D1499" s="545" t="s">
        <v>468</v>
      </c>
      <c r="E1499" s="545" t="s">
        <v>468</v>
      </c>
      <c r="F1499" s="597">
        <v>999.9</v>
      </c>
      <c r="G1499" s="599" t="s">
        <v>2197</v>
      </c>
      <c r="H1499" s="545" t="s">
        <v>468</v>
      </c>
      <c r="I1499" s="599" t="s">
        <v>3349</v>
      </c>
      <c r="J1499" s="606" t="s">
        <v>3374</v>
      </c>
      <c r="K1499" s="545" t="s">
        <v>911</v>
      </c>
      <c r="L1499" s="545" t="s">
        <v>888</v>
      </c>
      <c r="M1499" s="602">
        <v>271</v>
      </c>
      <c r="N1499" s="607">
        <v>44634</v>
      </c>
      <c r="O1499" s="544" t="s">
        <v>407</v>
      </c>
      <c r="P1499" s="268">
        <f t="shared" si="96"/>
        <v>3</v>
      </c>
      <c r="Q1499" s="268">
        <f t="shared" si="97"/>
        <v>3</v>
      </c>
      <c r="R1499" s="545" t="str">
        <f t="shared" si="98"/>
        <v>Gastos_custeados_por_captação</v>
      </c>
      <c r="S1499" s="605" t="s">
        <v>1080</v>
      </c>
      <c r="T1499" s="605">
        <v>3129</v>
      </c>
      <c r="U1499" s="624"/>
      <c r="V1499" s="624"/>
      <c r="W1499" s="624"/>
    </row>
    <row r="1500" spans="1:23" ht="84" x14ac:dyDescent="0.2">
      <c r="A1500" s="636">
        <f t="shared" si="95"/>
        <v>1497</v>
      </c>
      <c r="B1500" s="683">
        <v>44634</v>
      </c>
      <c r="C1500" s="555">
        <v>44593</v>
      </c>
      <c r="D1500" s="545" t="s">
        <v>468</v>
      </c>
      <c r="E1500" s="545" t="s">
        <v>468</v>
      </c>
      <c r="F1500" s="597">
        <v>20000</v>
      </c>
      <c r="G1500" s="599" t="s">
        <v>1761</v>
      </c>
      <c r="H1500" s="545" t="s">
        <v>468</v>
      </c>
      <c r="I1500" s="599" t="s">
        <v>3350</v>
      </c>
      <c r="J1500" s="606" t="s">
        <v>1760</v>
      </c>
      <c r="K1500" s="545" t="s">
        <v>911</v>
      </c>
      <c r="L1500" s="545" t="s">
        <v>888</v>
      </c>
      <c r="M1500" s="602">
        <v>394</v>
      </c>
      <c r="N1500" s="607">
        <v>44631</v>
      </c>
      <c r="O1500" s="544" t="s">
        <v>407</v>
      </c>
      <c r="P1500" s="268">
        <f t="shared" si="96"/>
        <v>3</v>
      </c>
      <c r="Q1500" s="268">
        <f t="shared" si="97"/>
        <v>2</v>
      </c>
      <c r="R1500" s="545" t="str">
        <f t="shared" si="98"/>
        <v>Gastos_custeados_por_captação</v>
      </c>
      <c r="S1500" s="605" t="s">
        <v>1081</v>
      </c>
      <c r="T1500" s="605">
        <v>2868</v>
      </c>
      <c r="U1500" s="624"/>
      <c r="V1500" s="624"/>
      <c r="W1500" s="624"/>
    </row>
    <row r="1501" spans="1:23" ht="72" x14ac:dyDescent="0.2">
      <c r="A1501" s="636">
        <f t="shared" si="95"/>
        <v>1498</v>
      </c>
      <c r="B1501" s="683">
        <v>44634</v>
      </c>
      <c r="C1501" s="555">
        <v>44593</v>
      </c>
      <c r="D1501" s="545" t="s">
        <v>468</v>
      </c>
      <c r="E1501" s="545" t="s">
        <v>468</v>
      </c>
      <c r="F1501" s="597">
        <v>4000</v>
      </c>
      <c r="G1501" s="680" t="s">
        <v>3442</v>
      </c>
      <c r="H1501" s="545" t="s">
        <v>468</v>
      </c>
      <c r="I1501" s="599" t="s">
        <v>3351</v>
      </c>
      <c r="J1501" s="606" t="s">
        <v>3375</v>
      </c>
      <c r="K1501" s="545" t="s">
        <v>911</v>
      </c>
      <c r="L1501" s="545" t="s">
        <v>888</v>
      </c>
      <c r="M1501" s="638" t="s">
        <v>923</v>
      </c>
      <c r="N1501" s="607">
        <v>44623</v>
      </c>
      <c r="O1501" s="544" t="s">
        <v>407</v>
      </c>
      <c r="P1501" s="268">
        <f t="shared" si="96"/>
        <v>3</v>
      </c>
      <c r="Q1501" s="268">
        <f t="shared" si="97"/>
        <v>2</v>
      </c>
      <c r="R1501" s="545" t="str">
        <f t="shared" si="98"/>
        <v>Gastos_custeados_por_captação</v>
      </c>
      <c r="S1501" s="605" t="s">
        <v>1079</v>
      </c>
      <c r="T1501" s="605">
        <v>2490</v>
      </c>
      <c r="U1501" s="624"/>
      <c r="V1501" s="624"/>
      <c r="W1501" s="624"/>
    </row>
    <row r="1502" spans="1:23" ht="72" x14ac:dyDescent="0.2">
      <c r="A1502" s="636">
        <f t="shared" si="95"/>
        <v>1499</v>
      </c>
      <c r="B1502" s="683">
        <v>44634</v>
      </c>
      <c r="C1502" s="555">
        <v>44470</v>
      </c>
      <c r="D1502" s="545" t="s">
        <v>468</v>
      </c>
      <c r="E1502" s="545" t="s">
        <v>468</v>
      </c>
      <c r="F1502" s="597">
        <v>43.97</v>
      </c>
      <c r="G1502" s="558" t="s">
        <v>3443</v>
      </c>
      <c r="H1502" s="545" t="s">
        <v>468</v>
      </c>
      <c r="I1502" s="599" t="s">
        <v>3233</v>
      </c>
      <c r="J1502" s="545" t="s">
        <v>310</v>
      </c>
      <c r="K1502" s="545" t="s">
        <v>1320</v>
      </c>
      <c r="L1502" s="602" t="s">
        <v>1477</v>
      </c>
      <c r="M1502" s="602" t="s">
        <v>310</v>
      </c>
      <c r="N1502" s="607">
        <v>44634</v>
      </c>
      <c r="O1502" s="544" t="s">
        <v>407</v>
      </c>
      <c r="P1502" s="268">
        <f t="shared" si="96"/>
        <v>3</v>
      </c>
      <c r="Q1502" s="268">
        <f t="shared" si="97"/>
        <v>-2</v>
      </c>
      <c r="R1502" s="545" t="str">
        <f t="shared" si="98"/>
        <v>Gastos_custeados_por_captação</v>
      </c>
      <c r="S1502" s="605" t="s">
        <v>310</v>
      </c>
      <c r="T1502" s="605" t="s">
        <v>310</v>
      </c>
      <c r="U1502" s="624"/>
      <c r="V1502" s="624"/>
      <c r="W1502" s="624"/>
    </row>
    <row r="1503" spans="1:23" ht="48" x14ac:dyDescent="0.2">
      <c r="A1503" s="636">
        <f t="shared" si="95"/>
        <v>1500</v>
      </c>
      <c r="B1503" s="559">
        <v>44635</v>
      </c>
      <c r="C1503" s="565">
        <v>44621</v>
      </c>
      <c r="D1503" s="545" t="s">
        <v>182</v>
      </c>
      <c r="E1503" s="545" t="s">
        <v>325</v>
      </c>
      <c r="F1503" s="556">
        <v>-225.4</v>
      </c>
      <c r="G1503" s="558" t="s">
        <v>2462</v>
      </c>
      <c r="H1503" s="545" t="s">
        <v>310</v>
      </c>
      <c r="I1503" s="612" t="s">
        <v>876</v>
      </c>
      <c r="J1503" s="545" t="s">
        <v>877</v>
      </c>
      <c r="K1503" s="545" t="s">
        <v>878</v>
      </c>
      <c r="L1503" s="527" t="s">
        <v>879</v>
      </c>
      <c r="M1503" s="655" t="s">
        <v>310</v>
      </c>
      <c r="N1503" s="544">
        <v>44635</v>
      </c>
      <c r="O1503" s="544" t="s">
        <v>400</v>
      </c>
      <c r="P1503" s="268">
        <f t="shared" si="96"/>
        <v>3</v>
      </c>
      <c r="Q1503" s="268">
        <f t="shared" si="97"/>
        <v>3</v>
      </c>
      <c r="R1503" s="643" t="str">
        <f t="shared" si="98"/>
        <v>Gastos_com_Pessoal</v>
      </c>
      <c r="S1503" s="605" t="s">
        <v>310</v>
      </c>
      <c r="T1503" s="605" t="s">
        <v>310</v>
      </c>
      <c r="U1503" s="623"/>
      <c r="V1503" s="623"/>
      <c r="W1503" s="623"/>
    </row>
    <row r="1504" spans="1:23" ht="48" x14ac:dyDescent="0.2">
      <c r="A1504" s="636">
        <f t="shared" si="95"/>
        <v>1501</v>
      </c>
      <c r="B1504" s="559">
        <v>44635</v>
      </c>
      <c r="C1504" s="565">
        <v>44562</v>
      </c>
      <c r="D1504" s="545" t="s">
        <v>182</v>
      </c>
      <c r="E1504" s="545" t="s">
        <v>1</v>
      </c>
      <c r="F1504" s="556">
        <v>-475.74</v>
      </c>
      <c r="G1504" s="558" t="s">
        <v>2460</v>
      </c>
      <c r="H1504" s="545" t="s">
        <v>310</v>
      </c>
      <c r="I1504" s="612" t="s">
        <v>876</v>
      </c>
      <c r="J1504" s="545" t="s">
        <v>877</v>
      </c>
      <c r="K1504" s="545" t="s">
        <v>878</v>
      </c>
      <c r="L1504" s="527" t="s">
        <v>879</v>
      </c>
      <c r="M1504" s="655" t="s">
        <v>310</v>
      </c>
      <c r="N1504" s="544">
        <v>44635</v>
      </c>
      <c r="O1504" s="544" t="s">
        <v>400</v>
      </c>
      <c r="P1504" s="268">
        <f t="shared" si="96"/>
        <v>3</v>
      </c>
      <c r="Q1504" s="268">
        <f t="shared" si="97"/>
        <v>1</v>
      </c>
      <c r="R1504" s="643" t="str">
        <f t="shared" si="98"/>
        <v>Gastos_com_Pessoal</v>
      </c>
      <c r="S1504" s="605" t="s">
        <v>310</v>
      </c>
      <c r="T1504" s="605" t="s">
        <v>310</v>
      </c>
      <c r="U1504" s="623"/>
      <c r="V1504" s="623"/>
      <c r="W1504" s="623"/>
    </row>
    <row r="1505" spans="1:23" ht="48" x14ac:dyDescent="0.2">
      <c r="A1505" s="636">
        <f t="shared" si="95"/>
        <v>1502</v>
      </c>
      <c r="B1505" s="559">
        <v>44635</v>
      </c>
      <c r="C1505" s="565">
        <v>44621</v>
      </c>
      <c r="D1505" s="545" t="s">
        <v>182</v>
      </c>
      <c r="E1505" s="545" t="s">
        <v>325</v>
      </c>
      <c r="F1505" s="556">
        <v>-2919.41</v>
      </c>
      <c r="G1505" s="558" t="s">
        <v>2461</v>
      </c>
      <c r="H1505" s="545" t="s">
        <v>310</v>
      </c>
      <c r="I1505" s="612" t="s">
        <v>876</v>
      </c>
      <c r="J1505" s="545" t="s">
        <v>877</v>
      </c>
      <c r="K1505" s="545" t="s">
        <v>878</v>
      </c>
      <c r="L1505" s="527" t="s">
        <v>879</v>
      </c>
      <c r="M1505" s="655" t="s">
        <v>310</v>
      </c>
      <c r="N1505" s="544">
        <v>44635</v>
      </c>
      <c r="O1505" s="544" t="s">
        <v>400</v>
      </c>
      <c r="P1505" s="268">
        <f t="shared" si="96"/>
        <v>3</v>
      </c>
      <c r="Q1505" s="268">
        <f t="shared" si="97"/>
        <v>3</v>
      </c>
      <c r="R1505" s="643" t="str">
        <f t="shared" si="98"/>
        <v>Gastos_com_Pessoal</v>
      </c>
      <c r="S1505" s="605" t="s">
        <v>310</v>
      </c>
      <c r="T1505" s="605" t="s">
        <v>310</v>
      </c>
      <c r="U1505" s="623"/>
      <c r="V1505" s="623"/>
      <c r="W1505" s="623"/>
    </row>
    <row r="1506" spans="1:23" ht="36" x14ac:dyDescent="0.2">
      <c r="A1506" s="636">
        <f t="shared" si="95"/>
        <v>1503</v>
      </c>
      <c r="B1506" s="559">
        <v>44635</v>
      </c>
      <c r="C1506" s="555">
        <v>44621</v>
      </c>
      <c r="D1506" s="545" t="s">
        <v>271</v>
      </c>
      <c r="E1506" s="545" t="s">
        <v>71</v>
      </c>
      <c r="F1506" s="556">
        <v>11</v>
      </c>
      <c r="G1506" s="558" t="s">
        <v>2472</v>
      </c>
      <c r="H1506" s="545" t="s">
        <v>762</v>
      </c>
      <c r="I1506" s="526" t="s">
        <v>962</v>
      </c>
      <c r="J1506" s="549" t="s">
        <v>963</v>
      </c>
      <c r="K1506" s="549" t="s">
        <v>964</v>
      </c>
      <c r="L1506" s="527" t="s">
        <v>879</v>
      </c>
      <c r="M1506" s="655" t="s">
        <v>310</v>
      </c>
      <c r="N1506" s="544">
        <v>44635</v>
      </c>
      <c r="O1506" s="544" t="s">
        <v>400</v>
      </c>
      <c r="P1506" s="268">
        <f t="shared" si="96"/>
        <v>3</v>
      </c>
      <c r="Q1506" s="268">
        <f t="shared" si="97"/>
        <v>3</v>
      </c>
      <c r="R1506" s="643" t="str">
        <f t="shared" si="98"/>
        <v>Gastos_Gerais</v>
      </c>
      <c r="S1506" s="605" t="s">
        <v>310</v>
      </c>
      <c r="T1506" s="605" t="s">
        <v>310</v>
      </c>
      <c r="U1506" s="623"/>
      <c r="V1506" s="623"/>
      <c r="W1506" s="623"/>
    </row>
    <row r="1507" spans="1:23" ht="36" x14ac:dyDescent="0.2">
      <c r="A1507" s="636">
        <f t="shared" si="95"/>
        <v>1504</v>
      </c>
      <c r="B1507" s="559">
        <v>44635</v>
      </c>
      <c r="C1507" s="555">
        <v>44621</v>
      </c>
      <c r="D1507" s="545" t="s">
        <v>271</v>
      </c>
      <c r="E1507" s="545" t="s">
        <v>71</v>
      </c>
      <c r="F1507" s="556">
        <v>11</v>
      </c>
      <c r="G1507" s="558" t="s">
        <v>2473</v>
      </c>
      <c r="H1507" s="545" t="s">
        <v>769</v>
      </c>
      <c r="I1507" s="526" t="s">
        <v>962</v>
      </c>
      <c r="J1507" s="549" t="s">
        <v>963</v>
      </c>
      <c r="K1507" s="549" t="s">
        <v>964</v>
      </c>
      <c r="L1507" s="527" t="s">
        <v>879</v>
      </c>
      <c r="M1507" s="655" t="s">
        <v>310</v>
      </c>
      <c r="N1507" s="544">
        <v>44635</v>
      </c>
      <c r="O1507" s="544" t="s">
        <v>400</v>
      </c>
      <c r="P1507" s="268">
        <f t="shared" si="96"/>
        <v>3</v>
      </c>
      <c r="Q1507" s="268">
        <f t="shared" si="97"/>
        <v>3</v>
      </c>
      <c r="R1507" s="643" t="str">
        <f t="shared" si="98"/>
        <v>Gastos_Gerais</v>
      </c>
      <c r="S1507" s="605" t="s">
        <v>310</v>
      </c>
      <c r="T1507" s="605" t="s">
        <v>310</v>
      </c>
      <c r="U1507" s="623"/>
      <c r="V1507" s="623"/>
      <c r="W1507" s="623"/>
    </row>
    <row r="1508" spans="1:23" ht="60" x14ac:dyDescent="0.2">
      <c r="A1508" s="636">
        <f t="shared" si="95"/>
        <v>1505</v>
      </c>
      <c r="B1508" s="559">
        <v>44635</v>
      </c>
      <c r="C1508" s="555">
        <v>44621</v>
      </c>
      <c r="D1508" s="545" t="s">
        <v>468</v>
      </c>
      <c r="E1508" s="545" t="s">
        <v>468</v>
      </c>
      <c r="F1508" s="556">
        <v>5000</v>
      </c>
      <c r="G1508" s="558" t="s">
        <v>2082</v>
      </c>
      <c r="H1508" s="545" t="s">
        <v>468</v>
      </c>
      <c r="I1508" s="526" t="s">
        <v>3282</v>
      </c>
      <c r="J1508" s="549" t="s">
        <v>3283</v>
      </c>
      <c r="K1508" s="545" t="s">
        <v>887</v>
      </c>
      <c r="L1508" s="527" t="s">
        <v>1413</v>
      </c>
      <c r="M1508" s="655" t="s">
        <v>310</v>
      </c>
      <c r="N1508" s="544">
        <v>44634</v>
      </c>
      <c r="O1508" s="544" t="s">
        <v>405</v>
      </c>
      <c r="P1508" s="268">
        <f t="shared" si="96"/>
        <v>3</v>
      </c>
      <c r="Q1508" s="268">
        <f t="shared" si="97"/>
        <v>3</v>
      </c>
      <c r="R1508" s="643" t="str">
        <f t="shared" si="98"/>
        <v>Gastos_custeados_por_captação</v>
      </c>
      <c r="S1508" s="605" t="s">
        <v>1079</v>
      </c>
      <c r="T1508" s="605">
        <v>2962</v>
      </c>
      <c r="U1508" s="623"/>
      <c r="V1508" s="623"/>
      <c r="W1508" s="623"/>
    </row>
    <row r="1509" spans="1:23" ht="36" x14ac:dyDescent="0.2">
      <c r="A1509" s="636">
        <f t="shared" si="95"/>
        <v>1506</v>
      </c>
      <c r="B1509" s="559">
        <v>44635</v>
      </c>
      <c r="C1509" s="555">
        <v>44621</v>
      </c>
      <c r="D1509" s="545" t="s">
        <v>271</v>
      </c>
      <c r="E1509" s="545" t="s">
        <v>442</v>
      </c>
      <c r="F1509" s="556">
        <v>2125.92</v>
      </c>
      <c r="G1509" s="558" t="s">
        <v>2129</v>
      </c>
      <c r="H1509" s="545" t="s">
        <v>769</v>
      </c>
      <c r="I1509" s="612" t="s">
        <v>2468</v>
      </c>
      <c r="J1509" s="545" t="s">
        <v>2130</v>
      </c>
      <c r="K1509" s="545" t="s">
        <v>911</v>
      </c>
      <c r="L1509" s="545" t="s">
        <v>920</v>
      </c>
      <c r="M1509" s="545">
        <v>1122</v>
      </c>
      <c r="N1509" s="544">
        <v>44631</v>
      </c>
      <c r="O1509" s="544" t="s">
        <v>400</v>
      </c>
      <c r="P1509" s="268">
        <f t="shared" si="96"/>
        <v>3</v>
      </c>
      <c r="Q1509" s="268">
        <f t="shared" si="97"/>
        <v>3</v>
      </c>
      <c r="R1509" s="643" t="str">
        <f t="shared" si="98"/>
        <v>Gastos_Gerais</v>
      </c>
      <c r="S1509" s="605" t="s">
        <v>1079</v>
      </c>
      <c r="T1509" s="605">
        <v>2926</v>
      </c>
      <c r="U1509" s="623"/>
      <c r="V1509" s="623"/>
      <c r="W1509" s="623"/>
    </row>
    <row r="1510" spans="1:23" ht="72" x14ac:dyDescent="0.2">
      <c r="A1510" s="636">
        <f t="shared" si="95"/>
        <v>1507</v>
      </c>
      <c r="B1510" s="559">
        <v>44635</v>
      </c>
      <c r="C1510" s="555">
        <v>44593</v>
      </c>
      <c r="D1510" s="545" t="s">
        <v>271</v>
      </c>
      <c r="E1510" s="545" t="s">
        <v>456</v>
      </c>
      <c r="F1510" s="556">
        <v>1482.97</v>
      </c>
      <c r="G1510" s="558" t="s">
        <v>557</v>
      </c>
      <c r="H1510" s="545" t="s">
        <v>769</v>
      </c>
      <c r="I1510" s="612" t="s">
        <v>1917</v>
      </c>
      <c r="J1510" s="545" t="s">
        <v>1129</v>
      </c>
      <c r="K1510" s="545" t="s">
        <v>893</v>
      </c>
      <c r="L1510" s="545" t="s">
        <v>32</v>
      </c>
      <c r="M1510" s="545" t="s">
        <v>2466</v>
      </c>
      <c r="N1510" s="544">
        <v>44624</v>
      </c>
      <c r="O1510" s="544" t="s">
        <v>400</v>
      </c>
      <c r="P1510" s="268">
        <f t="shared" si="96"/>
        <v>3</v>
      </c>
      <c r="Q1510" s="268">
        <f t="shared" si="97"/>
        <v>2</v>
      </c>
      <c r="R1510" s="643" t="str">
        <f t="shared" si="98"/>
        <v>Gastos_Gerais</v>
      </c>
      <c r="S1510" s="605" t="s">
        <v>1081</v>
      </c>
      <c r="T1510" s="605">
        <v>1371</v>
      </c>
      <c r="U1510" s="623"/>
      <c r="V1510" s="623"/>
      <c r="W1510" s="623"/>
    </row>
    <row r="1511" spans="1:23" ht="48" x14ac:dyDescent="0.2">
      <c r="A1511" s="636">
        <f t="shared" si="95"/>
        <v>1508</v>
      </c>
      <c r="B1511" s="559">
        <v>44635</v>
      </c>
      <c r="C1511" s="555">
        <v>44562</v>
      </c>
      <c r="D1511" s="545" t="s">
        <v>271</v>
      </c>
      <c r="E1511" s="545" t="s">
        <v>1923</v>
      </c>
      <c r="F1511" s="556">
        <v>2400</v>
      </c>
      <c r="G1511" s="558" t="s">
        <v>739</v>
      </c>
      <c r="H1511" s="545" t="s">
        <v>762</v>
      </c>
      <c r="I1511" s="612" t="s">
        <v>2467</v>
      </c>
      <c r="J1511" s="545" t="s">
        <v>1244</v>
      </c>
      <c r="K1511" s="545" t="s">
        <v>911</v>
      </c>
      <c r="L1511" s="545" t="s">
        <v>888</v>
      </c>
      <c r="M1511" s="545" t="s">
        <v>1658</v>
      </c>
      <c r="N1511" s="544">
        <v>44623</v>
      </c>
      <c r="O1511" s="544" t="s">
        <v>400</v>
      </c>
      <c r="P1511" s="268">
        <f t="shared" si="96"/>
        <v>3</v>
      </c>
      <c r="Q1511" s="268">
        <f t="shared" si="97"/>
        <v>1</v>
      </c>
      <c r="R1511" s="643" t="str">
        <f t="shared" si="98"/>
        <v>Gastos_Gerais</v>
      </c>
      <c r="S1511" s="605" t="s">
        <v>1079</v>
      </c>
      <c r="T1511" s="605">
        <v>2753</v>
      </c>
      <c r="U1511" s="623"/>
      <c r="V1511" s="623"/>
      <c r="W1511" s="623"/>
    </row>
    <row r="1512" spans="1:23" ht="48" x14ac:dyDescent="0.2">
      <c r="A1512" s="636">
        <f t="shared" si="95"/>
        <v>1509</v>
      </c>
      <c r="B1512" s="559">
        <v>44635</v>
      </c>
      <c r="C1512" s="555">
        <v>44593</v>
      </c>
      <c r="D1512" s="545" t="s">
        <v>271</v>
      </c>
      <c r="E1512" s="545" t="s">
        <v>91</v>
      </c>
      <c r="F1512" s="556">
        <v>295.70999999999998</v>
      </c>
      <c r="G1512" s="569" t="s">
        <v>471</v>
      </c>
      <c r="H1512" s="545" t="s">
        <v>309</v>
      </c>
      <c r="I1512" s="613" t="s">
        <v>1619</v>
      </c>
      <c r="J1512" s="566" t="s">
        <v>1093</v>
      </c>
      <c r="K1512" s="545" t="s">
        <v>893</v>
      </c>
      <c r="L1512" s="545" t="s">
        <v>32</v>
      </c>
      <c r="M1512" s="545">
        <v>3990657</v>
      </c>
      <c r="N1512" s="544">
        <v>44622</v>
      </c>
      <c r="O1512" s="544" t="s">
        <v>400</v>
      </c>
      <c r="P1512" s="268">
        <f t="shared" si="96"/>
        <v>3</v>
      </c>
      <c r="Q1512" s="268">
        <f t="shared" si="97"/>
        <v>2</v>
      </c>
      <c r="R1512" s="643" t="str">
        <f t="shared" si="98"/>
        <v>Gastos_Gerais</v>
      </c>
      <c r="S1512" s="605" t="s">
        <v>1081</v>
      </c>
      <c r="T1512" s="605">
        <v>1142</v>
      </c>
      <c r="U1512" s="623"/>
      <c r="V1512" s="623"/>
      <c r="W1512" s="623"/>
    </row>
    <row r="1513" spans="1:23" ht="108" x14ac:dyDescent="0.2">
      <c r="A1513" s="636">
        <f t="shared" si="95"/>
        <v>1510</v>
      </c>
      <c r="B1513" s="559">
        <v>44635</v>
      </c>
      <c r="C1513" s="565">
        <v>44621</v>
      </c>
      <c r="D1513" s="545" t="s">
        <v>182</v>
      </c>
      <c r="E1513" s="545" t="s">
        <v>325</v>
      </c>
      <c r="F1513" s="556">
        <v>23999.64</v>
      </c>
      <c r="G1513" s="558" t="s">
        <v>1508</v>
      </c>
      <c r="H1513" s="545" t="s">
        <v>310</v>
      </c>
      <c r="I1513" s="613" t="s">
        <v>792</v>
      </c>
      <c r="J1513" s="545" t="s">
        <v>1506</v>
      </c>
      <c r="K1513" s="545" t="s">
        <v>893</v>
      </c>
      <c r="L1513" s="545" t="s">
        <v>32</v>
      </c>
      <c r="M1513" s="545" t="s">
        <v>2463</v>
      </c>
      <c r="N1513" s="544">
        <v>44600</v>
      </c>
      <c r="O1513" s="544" t="s">
        <v>400</v>
      </c>
      <c r="P1513" s="268">
        <f t="shared" si="96"/>
        <v>3</v>
      </c>
      <c r="Q1513" s="268">
        <f t="shared" si="97"/>
        <v>3</v>
      </c>
      <c r="R1513" s="643" t="str">
        <f t="shared" si="98"/>
        <v>Gastos_com_Pessoal</v>
      </c>
      <c r="S1513" s="605" t="s">
        <v>310</v>
      </c>
      <c r="T1513" s="605" t="s">
        <v>310</v>
      </c>
      <c r="U1513" s="623"/>
      <c r="V1513" s="623"/>
      <c r="W1513" s="623"/>
    </row>
    <row r="1514" spans="1:23" ht="48" x14ac:dyDescent="0.2">
      <c r="A1514" s="636">
        <f t="shared" si="95"/>
        <v>1511</v>
      </c>
      <c r="B1514" s="559">
        <v>44635</v>
      </c>
      <c r="C1514" s="555">
        <v>44593</v>
      </c>
      <c r="D1514" s="545" t="s">
        <v>271</v>
      </c>
      <c r="E1514" s="545" t="s">
        <v>297</v>
      </c>
      <c r="F1514" s="556">
        <v>270.63</v>
      </c>
      <c r="G1514" s="558" t="s">
        <v>1755</v>
      </c>
      <c r="H1514" s="545" t="s">
        <v>768</v>
      </c>
      <c r="I1514" s="612" t="s">
        <v>2465</v>
      </c>
      <c r="J1514" s="545" t="s">
        <v>1166</v>
      </c>
      <c r="K1514" s="545" t="s">
        <v>893</v>
      </c>
      <c r="L1514" s="545" t="s">
        <v>32</v>
      </c>
      <c r="M1514" s="545">
        <v>285994</v>
      </c>
      <c r="N1514" s="544">
        <v>44600</v>
      </c>
      <c r="O1514" s="544" t="s">
        <v>400</v>
      </c>
      <c r="P1514" s="268">
        <f t="shared" si="96"/>
        <v>3</v>
      </c>
      <c r="Q1514" s="268">
        <f t="shared" si="97"/>
        <v>2</v>
      </c>
      <c r="R1514" s="643" t="str">
        <f t="shared" si="98"/>
        <v>Gastos_Gerais</v>
      </c>
      <c r="S1514" s="605" t="s">
        <v>1411</v>
      </c>
      <c r="T1514" s="605">
        <v>2856</v>
      </c>
      <c r="U1514" s="623"/>
      <c r="V1514" s="623"/>
      <c r="W1514" s="623"/>
    </row>
    <row r="1515" spans="1:23" ht="108" x14ac:dyDescent="0.2">
      <c r="A1515" s="636">
        <f t="shared" si="95"/>
        <v>1512</v>
      </c>
      <c r="B1515" s="559">
        <v>44635</v>
      </c>
      <c r="C1515" s="565">
        <v>44562</v>
      </c>
      <c r="D1515" s="545" t="s">
        <v>182</v>
      </c>
      <c r="E1515" s="545" t="s">
        <v>1</v>
      </c>
      <c r="F1515" s="556">
        <v>1497.86</v>
      </c>
      <c r="G1515" s="558" t="s">
        <v>1505</v>
      </c>
      <c r="H1515" s="545" t="s">
        <v>310</v>
      </c>
      <c r="I1515" s="613" t="s">
        <v>792</v>
      </c>
      <c r="J1515" s="545" t="s">
        <v>1506</v>
      </c>
      <c r="K1515" s="545" t="s">
        <v>893</v>
      </c>
      <c r="L1515" s="545" t="s">
        <v>32</v>
      </c>
      <c r="M1515" s="545" t="s">
        <v>2464</v>
      </c>
      <c r="N1515" s="544">
        <v>44595</v>
      </c>
      <c r="O1515" s="544" t="s">
        <v>400</v>
      </c>
      <c r="P1515" s="268">
        <f t="shared" si="96"/>
        <v>3</v>
      </c>
      <c r="Q1515" s="268">
        <f t="shared" si="97"/>
        <v>1</v>
      </c>
      <c r="R1515" s="643" t="str">
        <f t="shared" si="98"/>
        <v>Gastos_com_Pessoal</v>
      </c>
      <c r="S1515" s="605" t="s">
        <v>310</v>
      </c>
      <c r="T1515" s="605" t="s">
        <v>310</v>
      </c>
      <c r="U1515" s="623"/>
      <c r="V1515" s="623"/>
      <c r="W1515" s="623"/>
    </row>
    <row r="1516" spans="1:23" ht="72" x14ac:dyDescent="0.2">
      <c r="A1516" s="636">
        <f t="shared" si="95"/>
        <v>1513</v>
      </c>
      <c r="B1516" s="559">
        <v>44635</v>
      </c>
      <c r="C1516" s="565">
        <v>44593</v>
      </c>
      <c r="D1516" s="545" t="s">
        <v>468</v>
      </c>
      <c r="E1516" s="545" t="s">
        <v>468</v>
      </c>
      <c r="F1516" s="597">
        <v>4143.2299999999996</v>
      </c>
      <c r="G1516" s="527" t="s">
        <v>3396</v>
      </c>
      <c r="H1516" s="545" t="s">
        <v>468</v>
      </c>
      <c r="I1516" s="664" t="s">
        <v>3392</v>
      </c>
      <c r="J1516" s="637" t="s">
        <v>3394</v>
      </c>
      <c r="K1516" s="545" t="s">
        <v>911</v>
      </c>
      <c r="L1516" s="545" t="s">
        <v>920</v>
      </c>
      <c r="M1516" s="618">
        <v>1623</v>
      </c>
      <c r="N1516" s="611">
        <v>44635</v>
      </c>
      <c r="O1516" s="544" t="s">
        <v>402</v>
      </c>
      <c r="P1516" s="268">
        <f t="shared" si="96"/>
        <v>3</v>
      </c>
      <c r="Q1516" s="268">
        <f t="shared" si="97"/>
        <v>2</v>
      </c>
      <c r="R1516" s="643" t="str">
        <f t="shared" si="98"/>
        <v>Gastos_custeados_por_captação</v>
      </c>
      <c r="S1516" s="605" t="s">
        <v>1081</v>
      </c>
      <c r="T1516" s="605">
        <v>2880</v>
      </c>
      <c r="U1516" s="623"/>
      <c r="V1516" s="623"/>
      <c r="W1516" s="623"/>
    </row>
    <row r="1517" spans="1:23" ht="72" x14ac:dyDescent="0.2">
      <c r="A1517" s="636">
        <f t="shared" si="95"/>
        <v>1514</v>
      </c>
      <c r="B1517" s="559">
        <v>44635</v>
      </c>
      <c r="C1517" s="565">
        <v>44562</v>
      </c>
      <c r="D1517" s="545" t="s">
        <v>468</v>
      </c>
      <c r="E1517" s="545" t="s">
        <v>468</v>
      </c>
      <c r="F1517" s="597">
        <v>100</v>
      </c>
      <c r="G1517" s="527" t="s">
        <v>3391</v>
      </c>
      <c r="H1517" s="545" t="s">
        <v>468</v>
      </c>
      <c r="I1517" s="664" t="s">
        <v>3233</v>
      </c>
      <c r="J1517" s="637" t="s">
        <v>310</v>
      </c>
      <c r="K1517" s="545" t="s">
        <v>1320</v>
      </c>
      <c r="L1517" s="545" t="s">
        <v>1477</v>
      </c>
      <c r="M1517" s="618" t="s">
        <v>310</v>
      </c>
      <c r="N1517" s="611">
        <v>44620</v>
      </c>
      <c r="O1517" s="544" t="s">
        <v>402</v>
      </c>
      <c r="P1517" s="268">
        <f t="shared" si="96"/>
        <v>3</v>
      </c>
      <c r="Q1517" s="268">
        <f t="shared" si="97"/>
        <v>1</v>
      </c>
      <c r="R1517" s="643" t="str">
        <f t="shared" si="98"/>
        <v>Gastos_custeados_por_captação</v>
      </c>
      <c r="S1517" s="605" t="s">
        <v>310</v>
      </c>
      <c r="T1517" s="605" t="s">
        <v>310</v>
      </c>
      <c r="U1517" s="623"/>
      <c r="V1517" s="623"/>
      <c r="W1517" s="623"/>
    </row>
    <row r="1518" spans="1:23" ht="72" x14ac:dyDescent="0.2">
      <c r="A1518" s="636">
        <f t="shared" si="95"/>
        <v>1515</v>
      </c>
      <c r="B1518" s="559">
        <v>44635</v>
      </c>
      <c r="C1518" s="563">
        <v>44562</v>
      </c>
      <c r="D1518" s="545" t="s">
        <v>468</v>
      </c>
      <c r="E1518" s="545" t="s">
        <v>468</v>
      </c>
      <c r="F1518" s="597">
        <v>2939.7</v>
      </c>
      <c r="G1518" s="527" t="s">
        <v>3397</v>
      </c>
      <c r="H1518" s="545" t="s">
        <v>468</v>
      </c>
      <c r="I1518" s="664" t="s">
        <v>3393</v>
      </c>
      <c r="J1518" s="637" t="s">
        <v>3395</v>
      </c>
      <c r="K1518" s="545" t="s">
        <v>911</v>
      </c>
      <c r="L1518" s="545" t="s">
        <v>888</v>
      </c>
      <c r="M1518" s="618">
        <v>20222</v>
      </c>
      <c r="N1518" s="611">
        <v>44631</v>
      </c>
      <c r="O1518" s="544" t="s">
        <v>402</v>
      </c>
      <c r="P1518" s="268">
        <f t="shared" si="96"/>
        <v>3</v>
      </c>
      <c r="Q1518" s="268">
        <f t="shared" si="97"/>
        <v>1</v>
      </c>
      <c r="R1518" s="643" t="str">
        <f t="shared" si="98"/>
        <v>Gastos_custeados_por_captação</v>
      </c>
      <c r="S1518" s="605" t="s">
        <v>1081</v>
      </c>
      <c r="T1518" s="605">
        <v>2881</v>
      </c>
      <c r="U1518" s="623"/>
      <c r="V1518" s="623"/>
      <c r="W1518" s="623"/>
    </row>
    <row r="1519" spans="1:23" ht="72" x14ac:dyDescent="0.2">
      <c r="A1519" s="636">
        <f t="shared" si="95"/>
        <v>1516</v>
      </c>
      <c r="B1519" s="559">
        <v>44635</v>
      </c>
      <c r="C1519" s="563">
        <v>44562</v>
      </c>
      <c r="D1519" s="545" t="s">
        <v>468</v>
      </c>
      <c r="E1519" s="545" t="s">
        <v>468</v>
      </c>
      <c r="F1519" s="597">
        <v>2939.7</v>
      </c>
      <c r="G1519" s="527" t="s">
        <v>3399</v>
      </c>
      <c r="H1519" s="545" t="s">
        <v>468</v>
      </c>
      <c r="I1519" s="664" t="s">
        <v>3393</v>
      </c>
      <c r="J1519" s="637" t="s">
        <v>3395</v>
      </c>
      <c r="K1519" s="545" t="s">
        <v>911</v>
      </c>
      <c r="L1519" s="545" t="s">
        <v>888</v>
      </c>
      <c r="M1519" s="618">
        <v>20223</v>
      </c>
      <c r="N1519" s="611">
        <v>44635</v>
      </c>
      <c r="O1519" s="544" t="s">
        <v>402</v>
      </c>
      <c r="P1519" s="268">
        <f t="shared" si="96"/>
        <v>3</v>
      </c>
      <c r="Q1519" s="268">
        <f t="shared" si="97"/>
        <v>1</v>
      </c>
      <c r="R1519" s="643" t="str">
        <f t="shared" si="98"/>
        <v>Gastos_custeados_por_captação</v>
      </c>
      <c r="S1519" s="605" t="s">
        <v>1081</v>
      </c>
      <c r="T1519" s="605">
        <v>2881</v>
      </c>
      <c r="U1519" s="623"/>
      <c r="V1519" s="623"/>
      <c r="W1519" s="623"/>
    </row>
    <row r="1520" spans="1:23" ht="72" x14ac:dyDescent="0.2">
      <c r="A1520" s="636">
        <f t="shared" si="95"/>
        <v>1517</v>
      </c>
      <c r="B1520" s="683">
        <v>44635</v>
      </c>
      <c r="C1520" s="555">
        <v>44621</v>
      </c>
      <c r="D1520" s="545" t="s">
        <v>468</v>
      </c>
      <c r="E1520" s="545" t="s">
        <v>468</v>
      </c>
      <c r="F1520" s="597">
        <v>600</v>
      </c>
      <c r="G1520" s="599" t="s">
        <v>2263</v>
      </c>
      <c r="H1520" s="545" t="s">
        <v>468</v>
      </c>
      <c r="I1520" s="599" t="s">
        <v>3348</v>
      </c>
      <c r="J1520" s="606" t="s">
        <v>2200</v>
      </c>
      <c r="K1520" s="545" t="s">
        <v>911</v>
      </c>
      <c r="L1520" s="545" t="s">
        <v>888</v>
      </c>
      <c r="M1520" s="602">
        <v>126465</v>
      </c>
      <c r="N1520" s="607">
        <v>44635</v>
      </c>
      <c r="O1520" s="544" t="s">
        <v>407</v>
      </c>
      <c r="P1520" s="268">
        <f t="shared" si="96"/>
        <v>3</v>
      </c>
      <c r="Q1520" s="268">
        <f t="shared" si="97"/>
        <v>3</v>
      </c>
      <c r="R1520" s="545" t="str">
        <f t="shared" si="98"/>
        <v>Gastos_custeados_por_captação</v>
      </c>
      <c r="S1520" s="605" t="s">
        <v>1080</v>
      </c>
      <c r="T1520" s="605">
        <v>3153</v>
      </c>
      <c r="U1520" s="624"/>
      <c r="V1520" s="624"/>
      <c r="W1520" s="624"/>
    </row>
    <row r="1521" spans="1:23" ht="72" x14ac:dyDescent="0.2">
      <c r="A1521" s="636">
        <f t="shared" si="95"/>
        <v>1518</v>
      </c>
      <c r="B1521" s="683">
        <v>44635</v>
      </c>
      <c r="C1521" s="555">
        <v>44621</v>
      </c>
      <c r="D1521" s="545" t="s">
        <v>468</v>
      </c>
      <c r="E1521" s="545" t="s">
        <v>468</v>
      </c>
      <c r="F1521" s="597">
        <v>109.2</v>
      </c>
      <c r="G1521" s="599" t="s">
        <v>1712</v>
      </c>
      <c r="H1521" s="545" t="s">
        <v>468</v>
      </c>
      <c r="I1521" s="599" t="s">
        <v>3352</v>
      </c>
      <c r="J1521" s="606" t="s">
        <v>1710</v>
      </c>
      <c r="K1521" s="545" t="s">
        <v>911</v>
      </c>
      <c r="L1521" s="545" t="s">
        <v>920</v>
      </c>
      <c r="M1521" s="602">
        <v>1624</v>
      </c>
      <c r="N1521" s="607">
        <v>44635</v>
      </c>
      <c r="O1521" s="544" t="s">
        <v>407</v>
      </c>
      <c r="P1521" s="268">
        <f t="shared" si="96"/>
        <v>3</v>
      </c>
      <c r="Q1521" s="268">
        <f t="shared" si="97"/>
        <v>3</v>
      </c>
      <c r="R1521" s="545" t="str">
        <f t="shared" si="98"/>
        <v>Gastos_custeados_por_captação</v>
      </c>
      <c r="S1521" s="605" t="s">
        <v>1079</v>
      </c>
      <c r="T1521" s="605">
        <v>2784</v>
      </c>
      <c r="U1521" s="624"/>
      <c r="V1521" s="624"/>
      <c r="W1521" s="624"/>
    </row>
    <row r="1522" spans="1:23" ht="24" x14ac:dyDescent="0.2">
      <c r="A1522" s="636">
        <f t="shared" si="95"/>
        <v>1519</v>
      </c>
      <c r="B1522" s="559">
        <v>44636</v>
      </c>
      <c r="C1522" s="604">
        <v>44621</v>
      </c>
      <c r="D1522" s="545" t="s">
        <v>182</v>
      </c>
      <c r="E1522" s="545" t="s">
        <v>161</v>
      </c>
      <c r="F1522" s="556">
        <v>90.85</v>
      </c>
      <c r="G1522" s="558" t="s">
        <v>1609</v>
      </c>
      <c r="H1522" s="545" t="s">
        <v>310</v>
      </c>
      <c r="I1522" s="612" t="s">
        <v>2214</v>
      </c>
      <c r="J1522" s="659" t="s">
        <v>2215</v>
      </c>
      <c r="K1522" s="545" t="s">
        <v>893</v>
      </c>
      <c r="L1522" s="545" t="s">
        <v>888</v>
      </c>
      <c r="M1522" s="545" t="s">
        <v>3311</v>
      </c>
      <c r="N1522" s="544">
        <v>44638</v>
      </c>
      <c r="O1522" s="544" t="s">
        <v>400</v>
      </c>
      <c r="P1522" s="268">
        <f t="shared" si="96"/>
        <v>3</v>
      </c>
      <c r="Q1522" s="268">
        <f t="shared" si="97"/>
        <v>3</v>
      </c>
      <c r="R1522" s="643" t="str">
        <f t="shared" si="98"/>
        <v>Gastos_com_Pessoal</v>
      </c>
      <c r="S1522" s="605" t="s">
        <v>310</v>
      </c>
      <c r="T1522" s="605" t="s">
        <v>310</v>
      </c>
      <c r="U1522" s="623"/>
      <c r="V1522" s="623"/>
      <c r="W1522" s="623"/>
    </row>
    <row r="1523" spans="1:23" ht="72" x14ac:dyDescent="0.2">
      <c r="A1523" s="636">
        <f t="shared" si="95"/>
        <v>1520</v>
      </c>
      <c r="B1523" s="559">
        <v>44636</v>
      </c>
      <c r="C1523" s="555">
        <v>44593</v>
      </c>
      <c r="D1523" s="545" t="s">
        <v>271</v>
      </c>
      <c r="E1523" s="545" t="s">
        <v>456</v>
      </c>
      <c r="F1523" s="556">
        <v>1300</v>
      </c>
      <c r="G1523" s="558" t="s">
        <v>1793</v>
      </c>
      <c r="H1523" s="545" t="s">
        <v>768</v>
      </c>
      <c r="I1523" s="612" t="s">
        <v>2474</v>
      </c>
      <c r="J1523" s="545" t="s">
        <v>1722</v>
      </c>
      <c r="K1523" s="545" t="s">
        <v>911</v>
      </c>
      <c r="L1523" s="545" t="s">
        <v>32</v>
      </c>
      <c r="M1523" s="545" t="s">
        <v>1918</v>
      </c>
      <c r="N1523" s="544">
        <v>44636</v>
      </c>
      <c r="O1523" s="544" t="s">
        <v>400</v>
      </c>
      <c r="P1523" s="268">
        <f t="shared" si="96"/>
        <v>3</v>
      </c>
      <c r="Q1523" s="268">
        <f t="shared" si="97"/>
        <v>2</v>
      </c>
      <c r="R1523" s="643" t="str">
        <f t="shared" si="98"/>
        <v>Gastos_Gerais</v>
      </c>
      <c r="S1523" s="605" t="s">
        <v>1079</v>
      </c>
      <c r="T1523" s="605">
        <v>2847</v>
      </c>
      <c r="U1523" s="623"/>
      <c r="V1523" s="623"/>
      <c r="W1523" s="623"/>
    </row>
    <row r="1524" spans="1:23" ht="48" x14ac:dyDescent="0.2">
      <c r="A1524" s="636">
        <f t="shared" si="95"/>
        <v>1521</v>
      </c>
      <c r="B1524" s="559">
        <v>44636</v>
      </c>
      <c r="C1524" s="555">
        <v>44593</v>
      </c>
      <c r="D1524" s="545" t="s">
        <v>271</v>
      </c>
      <c r="E1524" s="545" t="s">
        <v>1923</v>
      </c>
      <c r="F1524" s="556">
        <v>2400</v>
      </c>
      <c r="G1524" s="558" t="s">
        <v>1721</v>
      </c>
      <c r="H1524" s="545" t="s">
        <v>768</v>
      </c>
      <c r="I1524" s="612" t="s">
        <v>2474</v>
      </c>
      <c r="J1524" s="545" t="s">
        <v>1722</v>
      </c>
      <c r="K1524" s="545" t="s">
        <v>911</v>
      </c>
      <c r="L1524" s="545" t="s">
        <v>32</v>
      </c>
      <c r="M1524" s="545" t="s">
        <v>1617</v>
      </c>
      <c r="N1524" s="544">
        <v>44636</v>
      </c>
      <c r="O1524" s="544" t="s">
        <v>400</v>
      </c>
      <c r="P1524" s="268">
        <f t="shared" si="96"/>
        <v>3</v>
      </c>
      <c r="Q1524" s="268">
        <f t="shared" si="97"/>
        <v>2</v>
      </c>
      <c r="R1524" s="643" t="str">
        <f t="shared" si="98"/>
        <v>Gastos_Gerais</v>
      </c>
      <c r="S1524" s="605" t="s">
        <v>1079</v>
      </c>
      <c r="T1524" s="605">
        <v>2861</v>
      </c>
      <c r="U1524" s="623"/>
      <c r="V1524" s="623"/>
      <c r="W1524" s="623"/>
    </row>
    <row r="1525" spans="1:23" ht="36" x14ac:dyDescent="0.2">
      <c r="A1525" s="636">
        <f t="shared" si="95"/>
        <v>1522</v>
      </c>
      <c r="B1525" s="559">
        <v>44636</v>
      </c>
      <c r="C1525" s="555">
        <v>44621</v>
      </c>
      <c r="D1525" s="545" t="s">
        <v>271</v>
      </c>
      <c r="E1525" s="545" t="s">
        <v>71</v>
      </c>
      <c r="F1525" s="556">
        <v>11</v>
      </c>
      <c r="G1525" s="558" t="s">
        <v>2477</v>
      </c>
      <c r="H1525" s="545" t="s">
        <v>768</v>
      </c>
      <c r="I1525" s="526" t="s">
        <v>962</v>
      </c>
      <c r="J1525" s="549" t="s">
        <v>963</v>
      </c>
      <c r="K1525" s="549" t="s">
        <v>964</v>
      </c>
      <c r="L1525" s="527" t="s">
        <v>879</v>
      </c>
      <c r="M1525" s="655" t="s">
        <v>310</v>
      </c>
      <c r="N1525" s="544">
        <v>44636</v>
      </c>
      <c r="O1525" s="544" t="s">
        <v>400</v>
      </c>
      <c r="P1525" s="268">
        <f t="shared" si="96"/>
        <v>3</v>
      </c>
      <c r="Q1525" s="268">
        <f t="shared" si="97"/>
        <v>3</v>
      </c>
      <c r="R1525" s="643" t="str">
        <f t="shared" si="98"/>
        <v>Gastos_Gerais</v>
      </c>
      <c r="S1525" s="605" t="s">
        <v>310</v>
      </c>
      <c r="T1525" s="605" t="s">
        <v>310</v>
      </c>
      <c r="U1525" s="623"/>
      <c r="V1525" s="623"/>
      <c r="W1525" s="623"/>
    </row>
    <row r="1526" spans="1:23" ht="36" x14ac:dyDescent="0.2">
      <c r="A1526" s="636">
        <f t="shared" si="95"/>
        <v>1523</v>
      </c>
      <c r="B1526" s="559">
        <v>44636</v>
      </c>
      <c r="C1526" s="555">
        <v>44621</v>
      </c>
      <c r="D1526" s="545" t="s">
        <v>271</v>
      </c>
      <c r="E1526" s="545" t="s">
        <v>71</v>
      </c>
      <c r="F1526" s="556">
        <v>11</v>
      </c>
      <c r="G1526" s="558" t="s">
        <v>2478</v>
      </c>
      <c r="H1526" s="545" t="s">
        <v>768</v>
      </c>
      <c r="I1526" s="526" t="s">
        <v>962</v>
      </c>
      <c r="J1526" s="549" t="s">
        <v>963</v>
      </c>
      <c r="K1526" s="549" t="s">
        <v>964</v>
      </c>
      <c r="L1526" s="527" t="s">
        <v>879</v>
      </c>
      <c r="M1526" s="655" t="s">
        <v>310</v>
      </c>
      <c r="N1526" s="544">
        <v>44636</v>
      </c>
      <c r="O1526" s="544" t="s">
        <v>400</v>
      </c>
      <c r="P1526" s="268">
        <f t="shared" si="96"/>
        <v>3</v>
      </c>
      <c r="Q1526" s="268">
        <f t="shared" si="97"/>
        <v>3</v>
      </c>
      <c r="R1526" s="643" t="str">
        <f t="shared" si="98"/>
        <v>Gastos_Gerais</v>
      </c>
      <c r="S1526" s="605" t="s">
        <v>310</v>
      </c>
      <c r="T1526" s="605" t="s">
        <v>310</v>
      </c>
      <c r="U1526" s="623"/>
      <c r="V1526" s="623"/>
      <c r="W1526" s="623"/>
    </row>
    <row r="1527" spans="1:23" ht="36" x14ac:dyDescent="0.2">
      <c r="A1527" s="636">
        <f t="shared" si="95"/>
        <v>1524</v>
      </c>
      <c r="B1527" s="559">
        <v>44636</v>
      </c>
      <c r="C1527" s="555">
        <v>44621</v>
      </c>
      <c r="D1527" s="545" t="s">
        <v>271</v>
      </c>
      <c r="E1527" s="545" t="s">
        <v>71</v>
      </c>
      <c r="F1527" s="556">
        <v>11</v>
      </c>
      <c r="G1527" s="558" t="s">
        <v>2479</v>
      </c>
      <c r="H1527" s="545" t="s">
        <v>769</v>
      </c>
      <c r="I1527" s="526" t="s">
        <v>962</v>
      </c>
      <c r="J1527" s="549" t="s">
        <v>963</v>
      </c>
      <c r="K1527" s="549" t="s">
        <v>964</v>
      </c>
      <c r="L1527" s="527" t="s">
        <v>879</v>
      </c>
      <c r="M1527" s="655" t="s">
        <v>310</v>
      </c>
      <c r="N1527" s="544">
        <v>44636</v>
      </c>
      <c r="O1527" s="544" t="s">
        <v>400</v>
      </c>
      <c r="P1527" s="268">
        <f t="shared" si="96"/>
        <v>3</v>
      </c>
      <c r="Q1527" s="268">
        <f t="shared" si="97"/>
        <v>3</v>
      </c>
      <c r="R1527" s="643" t="str">
        <f t="shared" si="98"/>
        <v>Gastos_Gerais</v>
      </c>
      <c r="S1527" s="605" t="s">
        <v>310</v>
      </c>
      <c r="T1527" s="605" t="s">
        <v>310</v>
      </c>
      <c r="U1527" s="623"/>
      <c r="V1527" s="623"/>
      <c r="W1527" s="623"/>
    </row>
    <row r="1528" spans="1:23" ht="96" x14ac:dyDescent="0.2">
      <c r="A1528" s="636">
        <f t="shared" si="95"/>
        <v>1525</v>
      </c>
      <c r="B1528" s="559">
        <v>44636</v>
      </c>
      <c r="C1528" s="555">
        <v>44593</v>
      </c>
      <c r="D1528" s="545" t="s">
        <v>468</v>
      </c>
      <c r="E1528" s="545" t="s">
        <v>468</v>
      </c>
      <c r="F1528" s="556">
        <v>2184.1799999999998</v>
      </c>
      <c r="G1528" s="558" t="s">
        <v>1972</v>
      </c>
      <c r="H1528" s="545" t="s">
        <v>468</v>
      </c>
      <c r="I1528" s="598" t="s">
        <v>3139</v>
      </c>
      <c r="J1528" s="606" t="s">
        <v>1971</v>
      </c>
      <c r="K1528" s="545" t="s">
        <v>887</v>
      </c>
      <c r="L1528" s="527" t="s">
        <v>920</v>
      </c>
      <c r="M1528" s="655">
        <v>1626</v>
      </c>
      <c r="N1528" s="544">
        <v>44636</v>
      </c>
      <c r="O1528" s="544" t="s">
        <v>404</v>
      </c>
      <c r="P1528" s="268">
        <f t="shared" si="96"/>
        <v>3</v>
      </c>
      <c r="Q1528" s="268">
        <f t="shared" si="97"/>
        <v>2</v>
      </c>
      <c r="R1528" s="643" t="str">
        <f t="shared" si="98"/>
        <v>Gastos_custeados_por_captação</v>
      </c>
      <c r="S1528" s="605" t="s">
        <v>1079</v>
      </c>
      <c r="T1528" s="605">
        <v>2905</v>
      </c>
      <c r="U1528" s="623"/>
      <c r="V1528" s="623"/>
      <c r="W1528" s="623"/>
    </row>
    <row r="1529" spans="1:23" ht="96" x14ac:dyDescent="0.2">
      <c r="A1529" s="636">
        <f t="shared" si="95"/>
        <v>1526</v>
      </c>
      <c r="B1529" s="559">
        <v>44636</v>
      </c>
      <c r="C1529" s="555">
        <v>44593</v>
      </c>
      <c r="D1529" s="545" t="s">
        <v>468</v>
      </c>
      <c r="E1529" s="545" t="s">
        <v>468</v>
      </c>
      <c r="F1529" s="556">
        <v>2246.04</v>
      </c>
      <c r="G1529" s="558" t="s">
        <v>1764</v>
      </c>
      <c r="H1529" s="545" t="s">
        <v>468</v>
      </c>
      <c r="I1529" s="598" t="s">
        <v>3140</v>
      </c>
      <c r="J1529" s="606" t="s">
        <v>1763</v>
      </c>
      <c r="K1529" s="545" t="s">
        <v>887</v>
      </c>
      <c r="L1529" s="527" t="s">
        <v>920</v>
      </c>
      <c r="M1529" s="655">
        <v>1627</v>
      </c>
      <c r="N1529" s="544">
        <v>44636</v>
      </c>
      <c r="O1529" s="544" t="s">
        <v>404</v>
      </c>
      <c r="P1529" s="268">
        <f t="shared" si="96"/>
        <v>3</v>
      </c>
      <c r="Q1529" s="268">
        <f t="shared" si="97"/>
        <v>2</v>
      </c>
      <c r="R1529" s="643" t="str">
        <f t="shared" si="98"/>
        <v>Gastos_custeados_por_captação</v>
      </c>
      <c r="S1529" s="605" t="s">
        <v>1079</v>
      </c>
      <c r="T1529" s="605">
        <v>2878</v>
      </c>
      <c r="U1529" s="623"/>
      <c r="V1529" s="623"/>
      <c r="W1529" s="623"/>
    </row>
    <row r="1530" spans="1:23" ht="96" x14ac:dyDescent="0.2">
      <c r="A1530" s="636">
        <f t="shared" si="95"/>
        <v>1527</v>
      </c>
      <c r="B1530" s="559">
        <v>44636</v>
      </c>
      <c r="C1530" s="555">
        <v>44621</v>
      </c>
      <c r="D1530" s="545" t="s">
        <v>468</v>
      </c>
      <c r="E1530" s="545" t="s">
        <v>468</v>
      </c>
      <c r="F1530" s="556">
        <v>3000</v>
      </c>
      <c r="G1530" s="558" t="s">
        <v>2135</v>
      </c>
      <c r="H1530" s="545" t="s">
        <v>468</v>
      </c>
      <c r="I1530" s="599" t="s">
        <v>3285</v>
      </c>
      <c r="J1530" s="606" t="s">
        <v>2134</v>
      </c>
      <c r="K1530" s="545" t="s">
        <v>887</v>
      </c>
      <c r="L1530" s="545" t="s">
        <v>1413</v>
      </c>
      <c r="M1530" s="545" t="s">
        <v>310</v>
      </c>
      <c r="N1530" s="544">
        <v>44636</v>
      </c>
      <c r="O1530" s="544" t="s">
        <v>405</v>
      </c>
      <c r="P1530" s="268">
        <f t="shared" si="96"/>
        <v>3</v>
      </c>
      <c r="Q1530" s="268">
        <f t="shared" si="97"/>
        <v>3</v>
      </c>
      <c r="R1530" s="643" t="str">
        <f t="shared" si="98"/>
        <v>Gastos_custeados_por_captação</v>
      </c>
      <c r="S1530" s="605" t="s">
        <v>1079</v>
      </c>
      <c r="T1530" s="605">
        <v>2915</v>
      </c>
      <c r="U1530" s="623"/>
      <c r="V1530" s="623"/>
      <c r="W1530" s="623"/>
    </row>
    <row r="1531" spans="1:23" ht="60" x14ac:dyDescent="0.2">
      <c r="A1531" s="636">
        <f t="shared" si="95"/>
        <v>1528</v>
      </c>
      <c r="B1531" s="559">
        <v>44636</v>
      </c>
      <c r="C1531" s="555">
        <v>44593</v>
      </c>
      <c r="D1531" s="545" t="s">
        <v>271</v>
      </c>
      <c r="E1531" s="545" t="s">
        <v>183</v>
      </c>
      <c r="F1531" s="556">
        <v>2850.58</v>
      </c>
      <c r="G1531" s="558" t="s">
        <v>1847</v>
      </c>
      <c r="H1531" s="545" t="s">
        <v>769</v>
      </c>
      <c r="I1531" s="612" t="s">
        <v>2387</v>
      </c>
      <c r="J1531" s="545" t="s">
        <v>1846</v>
      </c>
      <c r="K1531" s="545" t="s">
        <v>911</v>
      </c>
      <c r="L1531" s="545" t="s">
        <v>32</v>
      </c>
      <c r="M1531" s="545" t="s">
        <v>2475</v>
      </c>
      <c r="N1531" s="544">
        <v>44635</v>
      </c>
      <c r="O1531" s="544" t="s">
        <v>400</v>
      </c>
      <c r="P1531" s="268">
        <f t="shared" si="96"/>
        <v>3</v>
      </c>
      <c r="Q1531" s="268">
        <f t="shared" si="97"/>
        <v>2</v>
      </c>
      <c r="R1531" s="643" t="str">
        <f t="shared" si="98"/>
        <v>Gastos_Gerais</v>
      </c>
      <c r="S1531" s="605" t="s">
        <v>1079</v>
      </c>
      <c r="T1531" s="605">
        <v>2890</v>
      </c>
      <c r="U1531" s="623"/>
      <c r="V1531" s="623"/>
      <c r="W1531" s="623"/>
    </row>
    <row r="1532" spans="1:23" ht="60" x14ac:dyDescent="0.2">
      <c r="A1532" s="636">
        <f t="shared" si="95"/>
        <v>1529</v>
      </c>
      <c r="B1532" s="559">
        <v>44636</v>
      </c>
      <c r="C1532" s="555">
        <v>44621</v>
      </c>
      <c r="D1532" s="545" t="s">
        <v>468</v>
      </c>
      <c r="E1532" s="545" t="s">
        <v>468</v>
      </c>
      <c r="F1532" s="556">
        <v>552.41</v>
      </c>
      <c r="G1532" s="558" t="s">
        <v>2119</v>
      </c>
      <c r="H1532" s="545" t="s">
        <v>468</v>
      </c>
      <c r="I1532" s="599" t="s">
        <v>3286</v>
      </c>
      <c r="J1532" s="606" t="s">
        <v>3284</v>
      </c>
      <c r="K1532" s="545" t="s">
        <v>887</v>
      </c>
      <c r="L1532" s="545" t="s">
        <v>888</v>
      </c>
      <c r="M1532" s="545" t="s">
        <v>3287</v>
      </c>
      <c r="N1532" s="544">
        <v>44635</v>
      </c>
      <c r="O1532" s="544" t="s">
        <v>405</v>
      </c>
      <c r="P1532" s="268">
        <f t="shared" si="96"/>
        <v>3</v>
      </c>
      <c r="Q1532" s="268">
        <f t="shared" si="97"/>
        <v>3</v>
      </c>
      <c r="R1532" s="643" t="str">
        <f t="shared" si="98"/>
        <v>Gastos_custeados_por_captação</v>
      </c>
      <c r="S1532" s="605" t="s">
        <v>1079</v>
      </c>
      <c r="T1532" s="605">
        <v>2950</v>
      </c>
      <c r="U1532" s="623"/>
      <c r="V1532" s="623"/>
      <c r="W1532" s="623"/>
    </row>
    <row r="1533" spans="1:23" ht="60" x14ac:dyDescent="0.2">
      <c r="A1533" s="636">
        <f t="shared" ref="A1533:A1596" si="99">IF(B1533="","",ROW()-ROW($A$3))</f>
        <v>1530</v>
      </c>
      <c r="B1533" s="559">
        <v>44636</v>
      </c>
      <c r="C1533" s="555">
        <v>44621</v>
      </c>
      <c r="D1533" s="545" t="s">
        <v>468</v>
      </c>
      <c r="E1533" s="545" t="s">
        <v>468</v>
      </c>
      <c r="F1533" s="556">
        <v>1583</v>
      </c>
      <c r="G1533" s="558" t="s">
        <v>716</v>
      </c>
      <c r="H1533" s="545" t="s">
        <v>468</v>
      </c>
      <c r="I1533" s="598" t="s">
        <v>3141</v>
      </c>
      <c r="J1533" s="606" t="s">
        <v>3002</v>
      </c>
      <c r="K1533" s="545" t="s">
        <v>887</v>
      </c>
      <c r="L1533" s="545" t="s">
        <v>888</v>
      </c>
      <c r="M1533" s="545" t="s">
        <v>1731</v>
      </c>
      <c r="N1533" s="544">
        <v>44631</v>
      </c>
      <c r="O1533" s="544" t="s">
        <v>404</v>
      </c>
      <c r="P1533" s="268">
        <f t="shared" si="96"/>
        <v>3</v>
      </c>
      <c r="Q1533" s="268">
        <f t="shared" si="97"/>
        <v>3</v>
      </c>
      <c r="R1533" s="643" t="str">
        <f t="shared" si="98"/>
        <v>Gastos_custeados_por_captação</v>
      </c>
      <c r="S1533" s="605" t="s">
        <v>1079</v>
      </c>
      <c r="T1533" s="605">
        <v>2726</v>
      </c>
      <c r="U1533" s="623"/>
      <c r="V1533" s="623"/>
      <c r="W1533" s="623"/>
    </row>
    <row r="1534" spans="1:23" ht="72" x14ac:dyDescent="0.2">
      <c r="A1534" s="636">
        <f t="shared" si="99"/>
        <v>1531</v>
      </c>
      <c r="B1534" s="683">
        <v>44636</v>
      </c>
      <c r="C1534" s="555">
        <v>44621</v>
      </c>
      <c r="D1534" s="545" t="s">
        <v>468</v>
      </c>
      <c r="E1534" s="545" t="s">
        <v>468</v>
      </c>
      <c r="F1534" s="597">
        <v>3600</v>
      </c>
      <c r="G1534" s="599" t="s">
        <v>2265</v>
      </c>
      <c r="H1534" s="545" t="s">
        <v>468</v>
      </c>
      <c r="I1534" s="599" t="s">
        <v>3353</v>
      </c>
      <c r="J1534" s="606" t="s">
        <v>2266</v>
      </c>
      <c r="K1534" s="545" t="s">
        <v>911</v>
      </c>
      <c r="L1534" s="545" t="s">
        <v>32</v>
      </c>
      <c r="M1534" s="602">
        <v>1614</v>
      </c>
      <c r="N1534" s="607">
        <v>44635</v>
      </c>
      <c r="O1534" s="544" t="s">
        <v>407</v>
      </c>
      <c r="P1534" s="268">
        <f t="shared" si="96"/>
        <v>3</v>
      </c>
      <c r="Q1534" s="268">
        <f t="shared" si="97"/>
        <v>3</v>
      </c>
      <c r="R1534" s="545" t="str">
        <f t="shared" si="98"/>
        <v>Gastos_custeados_por_captação</v>
      </c>
      <c r="S1534" s="605" t="s">
        <v>1080</v>
      </c>
      <c r="T1534" s="605">
        <v>3124</v>
      </c>
      <c r="U1534" s="624"/>
      <c r="V1534" s="624"/>
      <c r="W1534" s="624"/>
    </row>
    <row r="1535" spans="1:23" ht="72" x14ac:dyDescent="0.2">
      <c r="A1535" s="636">
        <f t="shared" si="99"/>
        <v>1532</v>
      </c>
      <c r="B1535" s="683">
        <v>44636</v>
      </c>
      <c r="C1535" s="555">
        <v>44562</v>
      </c>
      <c r="D1535" s="545" t="s">
        <v>468</v>
      </c>
      <c r="E1535" s="545" t="s">
        <v>468</v>
      </c>
      <c r="F1535" s="597">
        <v>1666.25</v>
      </c>
      <c r="G1535" s="558" t="s">
        <v>3539</v>
      </c>
      <c r="H1535" s="545" t="s">
        <v>468</v>
      </c>
      <c r="I1535" s="599" t="s">
        <v>3233</v>
      </c>
      <c r="J1535" s="545" t="s">
        <v>310</v>
      </c>
      <c r="K1535" s="545" t="s">
        <v>1320</v>
      </c>
      <c r="L1535" s="545" t="s">
        <v>1477</v>
      </c>
      <c r="M1535" s="602" t="s">
        <v>310</v>
      </c>
      <c r="N1535" s="607">
        <v>44620</v>
      </c>
      <c r="O1535" s="544" t="s">
        <v>407</v>
      </c>
      <c r="P1535" s="268">
        <f t="shared" si="96"/>
        <v>3</v>
      </c>
      <c r="Q1535" s="268">
        <f t="shared" si="97"/>
        <v>1</v>
      </c>
      <c r="R1535" s="545" t="str">
        <f t="shared" si="98"/>
        <v>Gastos_custeados_por_captação</v>
      </c>
      <c r="S1535" s="605" t="s">
        <v>310</v>
      </c>
      <c r="T1535" s="605" t="s">
        <v>310</v>
      </c>
      <c r="U1535" s="624"/>
      <c r="V1535" s="624"/>
      <c r="W1535" s="624"/>
    </row>
    <row r="1536" spans="1:23" ht="72" x14ac:dyDescent="0.2">
      <c r="A1536" s="636">
        <f t="shared" si="99"/>
        <v>1533</v>
      </c>
      <c r="B1536" s="683">
        <v>44636</v>
      </c>
      <c r="C1536" s="555">
        <v>44562</v>
      </c>
      <c r="D1536" s="545" t="s">
        <v>468</v>
      </c>
      <c r="E1536" s="545" t="s">
        <v>468</v>
      </c>
      <c r="F1536" s="597">
        <v>599.14</v>
      </c>
      <c r="G1536" s="558" t="s">
        <v>3536</v>
      </c>
      <c r="H1536" s="545" t="s">
        <v>468</v>
      </c>
      <c r="I1536" s="599" t="s">
        <v>3233</v>
      </c>
      <c r="J1536" s="545" t="s">
        <v>310</v>
      </c>
      <c r="K1536" s="545" t="s">
        <v>1320</v>
      </c>
      <c r="L1536" s="545" t="s">
        <v>1477</v>
      </c>
      <c r="M1536" s="602" t="s">
        <v>310</v>
      </c>
      <c r="N1536" s="607">
        <v>44620</v>
      </c>
      <c r="O1536" s="544" t="s">
        <v>407</v>
      </c>
      <c r="P1536" s="268">
        <f t="shared" si="96"/>
        <v>3</v>
      </c>
      <c r="Q1536" s="268">
        <f t="shared" si="97"/>
        <v>1</v>
      </c>
      <c r="R1536" s="545" t="str">
        <f t="shared" si="98"/>
        <v>Gastos_custeados_por_captação</v>
      </c>
      <c r="S1536" s="605" t="s">
        <v>310</v>
      </c>
      <c r="T1536" s="605" t="s">
        <v>310</v>
      </c>
      <c r="U1536" s="624"/>
      <c r="V1536" s="624"/>
      <c r="W1536" s="624"/>
    </row>
    <row r="1537" spans="1:23" ht="72" x14ac:dyDescent="0.2">
      <c r="A1537" s="636">
        <f t="shared" si="99"/>
        <v>1534</v>
      </c>
      <c r="B1537" s="683">
        <v>44636</v>
      </c>
      <c r="C1537" s="555">
        <v>44531</v>
      </c>
      <c r="D1537" s="545" t="s">
        <v>468</v>
      </c>
      <c r="E1537" s="545" t="s">
        <v>468</v>
      </c>
      <c r="F1537" s="597">
        <v>265</v>
      </c>
      <c r="G1537" s="558" t="s">
        <v>3537</v>
      </c>
      <c r="H1537" s="545" t="s">
        <v>468</v>
      </c>
      <c r="I1537" s="599" t="s">
        <v>3233</v>
      </c>
      <c r="J1537" s="545" t="s">
        <v>310</v>
      </c>
      <c r="K1537" s="545" t="s">
        <v>1320</v>
      </c>
      <c r="L1537" s="545" t="s">
        <v>1477</v>
      </c>
      <c r="M1537" s="602" t="s">
        <v>310</v>
      </c>
      <c r="N1537" s="607">
        <v>44620</v>
      </c>
      <c r="O1537" s="544" t="s">
        <v>407</v>
      </c>
      <c r="P1537" s="268">
        <f t="shared" si="96"/>
        <v>3</v>
      </c>
      <c r="Q1537" s="268">
        <f t="shared" si="97"/>
        <v>0</v>
      </c>
      <c r="R1537" s="545" t="str">
        <f t="shared" si="98"/>
        <v>Gastos_custeados_por_captação</v>
      </c>
      <c r="S1537" s="605" t="s">
        <v>310</v>
      </c>
      <c r="T1537" s="605" t="s">
        <v>310</v>
      </c>
      <c r="U1537" s="624"/>
      <c r="V1537" s="624"/>
      <c r="W1537" s="624"/>
    </row>
    <row r="1538" spans="1:23" ht="72" x14ac:dyDescent="0.2">
      <c r="A1538" s="636">
        <f t="shared" si="99"/>
        <v>1535</v>
      </c>
      <c r="B1538" s="683">
        <v>44636</v>
      </c>
      <c r="C1538" s="555">
        <v>44501</v>
      </c>
      <c r="D1538" s="545" t="s">
        <v>468</v>
      </c>
      <c r="E1538" s="545" t="s">
        <v>468</v>
      </c>
      <c r="F1538" s="597">
        <v>205.9</v>
      </c>
      <c r="G1538" s="558" t="s">
        <v>3538</v>
      </c>
      <c r="H1538" s="545" t="s">
        <v>468</v>
      </c>
      <c r="I1538" s="599" t="s">
        <v>3233</v>
      </c>
      <c r="J1538" s="545" t="s">
        <v>310</v>
      </c>
      <c r="K1538" s="545" t="s">
        <v>1320</v>
      </c>
      <c r="L1538" s="545" t="s">
        <v>1477</v>
      </c>
      <c r="M1538" s="602" t="s">
        <v>310</v>
      </c>
      <c r="N1538" s="607">
        <v>44620</v>
      </c>
      <c r="O1538" s="544" t="s">
        <v>407</v>
      </c>
      <c r="P1538" s="268">
        <f t="shared" si="96"/>
        <v>3</v>
      </c>
      <c r="Q1538" s="268">
        <f t="shared" si="97"/>
        <v>-1</v>
      </c>
      <c r="R1538" s="545" t="str">
        <f t="shared" si="98"/>
        <v>Gastos_custeados_por_captação</v>
      </c>
      <c r="S1538" s="605" t="s">
        <v>310</v>
      </c>
      <c r="T1538" s="605" t="s">
        <v>310</v>
      </c>
      <c r="U1538" s="624"/>
      <c r="V1538" s="624"/>
      <c r="W1538" s="624"/>
    </row>
    <row r="1539" spans="1:23" ht="48" x14ac:dyDescent="0.2">
      <c r="A1539" s="636">
        <f t="shared" si="99"/>
        <v>1536</v>
      </c>
      <c r="B1539" s="559">
        <v>44637</v>
      </c>
      <c r="C1539" s="555">
        <v>44593</v>
      </c>
      <c r="D1539" s="545" t="s">
        <v>271</v>
      </c>
      <c r="E1539" s="545" t="s">
        <v>85</v>
      </c>
      <c r="F1539" s="556">
        <v>-78.94</v>
      </c>
      <c r="G1539" s="558" t="s">
        <v>2480</v>
      </c>
      <c r="H1539" s="545" t="s">
        <v>309</v>
      </c>
      <c r="I1539" s="612" t="s">
        <v>876</v>
      </c>
      <c r="J1539" s="545" t="s">
        <v>877</v>
      </c>
      <c r="K1539" s="545" t="s">
        <v>878</v>
      </c>
      <c r="L1539" s="545" t="s">
        <v>879</v>
      </c>
      <c r="M1539" s="545" t="s">
        <v>310</v>
      </c>
      <c r="N1539" s="544">
        <v>44637</v>
      </c>
      <c r="O1539" s="544" t="s">
        <v>400</v>
      </c>
      <c r="P1539" s="268">
        <f t="shared" si="96"/>
        <v>3</v>
      </c>
      <c r="Q1539" s="268">
        <f t="shared" si="97"/>
        <v>2</v>
      </c>
      <c r="R1539" s="643" t="str">
        <f t="shared" si="98"/>
        <v>Gastos_Gerais</v>
      </c>
      <c r="S1539" s="605" t="s">
        <v>310</v>
      </c>
      <c r="T1539" s="605" t="s">
        <v>310</v>
      </c>
      <c r="U1539" s="623"/>
      <c r="V1539" s="623"/>
      <c r="W1539" s="623"/>
    </row>
    <row r="1540" spans="1:23" ht="48" x14ac:dyDescent="0.2">
      <c r="A1540" s="636">
        <f t="shared" si="99"/>
        <v>1537</v>
      </c>
      <c r="B1540" s="559">
        <v>44637</v>
      </c>
      <c r="C1540" s="555">
        <v>44593</v>
      </c>
      <c r="D1540" s="545" t="s">
        <v>271</v>
      </c>
      <c r="E1540" s="545" t="s">
        <v>164</v>
      </c>
      <c r="F1540" s="556">
        <v>-167.17</v>
      </c>
      <c r="G1540" s="558" t="s">
        <v>1943</v>
      </c>
      <c r="H1540" s="545" t="s">
        <v>309</v>
      </c>
      <c r="I1540" s="612" t="s">
        <v>876</v>
      </c>
      <c r="J1540" s="545" t="s">
        <v>877</v>
      </c>
      <c r="K1540" s="545" t="s">
        <v>878</v>
      </c>
      <c r="L1540" s="545" t="s">
        <v>879</v>
      </c>
      <c r="M1540" s="545" t="s">
        <v>310</v>
      </c>
      <c r="N1540" s="544">
        <v>44637</v>
      </c>
      <c r="O1540" s="544" t="s">
        <v>400</v>
      </c>
      <c r="P1540" s="268">
        <f t="shared" si="96"/>
        <v>3</v>
      </c>
      <c r="Q1540" s="268">
        <f t="shared" si="97"/>
        <v>2</v>
      </c>
      <c r="R1540" s="643" t="str">
        <f t="shared" si="98"/>
        <v>Gastos_Gerais</v>
      </c>
      <c r="S1540" s="605" t="s">
        <v>310</v>
      </c>
      <c r="T1540" s="605" t="s">
        <v>310</v>
      </c>
      <c r="U1540" s="623"/>
      <c r="V1540" s="623"/>
      <c r="W1540" s="623"/>
    </row>
    <row r="1541" spans="1:23" ht="48" x14ac:dyDescent="0.2">
      <c r="A1541" s="636">
        <f t="shared" si="99"/>
        <v>1538</v>
      </c>
      <c r="B1541" s="559">
        <v>44637</v>
      </c>
      <c r="C1541" s="555">
        <v>44562</v>
      </c>
      <c r="D1541" s="545" t="s">
        <v>271</v>
      </c>
      <c r="E1541" s="545" t="s">
        <v>1923</v>
      </c>
      <c r="F1541" s="556">
        <v>1068</v>
      </c>
      <c r="G1541" s="558" t="s">
        <v>742</v>
      </c>
      <c r="H1541" s="545" t="s">
        <v>774</v>
      </c>
      <c r="I1541" s="612" t="s">
        <v>2481</v>
      </c>
      <c r="J1541" s="545" t="s">
        <v>1246</v>
      </c>
      <c r="K1541" s="545" t="s">
        <v>2482</v>
      </c>
      <c r="L1541" s="545" t="s">
        <v>920</v>
      </c>
      <c r="M1541" s="545">
        <v>1632</v>
      </c>
      <c r="N1541" s="544">
        <v>44637</v>
      </c>
      <c r="O1541" s="544" t="s">
        <v>400</v>
      </c>
      <c r="P1541" s="268">
        <f t="shared" si="96"/>
        <v>3</v>
      </c>
      <c r="Q1541" s="268">
        <f t="shared" si="97"/>
        <v>1</v>
      </c>
      <c r="R1541" s="643" t="str">
        <f t="shared" si="98"/>
        <v>Gastos_Gerais</v>
      </c>
      <c r="S1541" s="605" t="s">
        <v>1079</v>
      </c>
      <c r="T1541" s="605">
        <v>2809</v>
      </c>
      <c r="U1541" s="623"/>
      <c r="V1541" s="623"/>
      <c r="W1541" s="623"/>
    </row>
    <row r="1542" spans="1:23" ht="72" x14ac:dyDescent="0.2">
      <c r="A1542" s="636">
        <f t="shared" si="99"/>
        <v>1539</v>
      </c>
      <c r="B1542" s="559">
        <v>44637</v>
      </c>
      <c r="C1542" s="555">
        <v>44621</v>
      </c>
      <c r="D1542" s="545" t="s">
        <v>468</v>
      </c>
      <c r="E1542" s="545" t="s">
        <v>468</v>
      </c>
      <c r="F1542" s="556">
        <v>1276.8</v>
      </c>
      <c r="G1542" s="558" t="s">
        <v>758</v>
      </c>
      <c r="H1542" s="612" t="s">
        <v>468</v>
      </c>
      <c r="I1542" s="666" t="s">
        <v>3144</v>
      </c>
      <c r="J1542" s="610" t="s">
        <v>1261</v>
      </c>
      <c r="K1542" s="545" t="s">
        <v>887</v>
      </c>
      <c r="L1542" s="527" t="s">
        <v>920</v>
      </c>
      <c r="M1542" s="655">
        <v>1631</v>
      </c>
      <c r="N1542" s="544">
        <v>44637</v>
      </c>
      <c r="O1542" s="544" t="s">
        <v>404</v>
      </c>
      <c r="P1542" s="268">
        <f t="shared" si="96"/>
        <v>3</v>
      </c>
      <c r="Q1542" s="268">
        <f t="shared" si="97"/>
        <v>3</v>
      </c>
      <c r="R1542" s="643" t="str">
        <f t="shared" si="98"/>
        <v>Gastos_custeados_por_captação</v>
      </c>
      <c r="S1542" s="605" t="s">
        <v>1079</v>
      </c>
      <c r="T1542" s="605">
        <v>2820</v>
      </c>
      <c r="U1542" s="623"/>
      <c r="V1542" s="623"/>
      <c r="W1542" s="623"/>
    </row>
    <row r="1543" spans="1:23" s="376" customFormat="1" ht="72" x14ac:dyDescent="0.2">
      <c r="A1543" s="636">
        <f t="shared" si="99"/>
        <v>1540</v>
      </c>
      <c r="B1543" s="559">
        <v>44637</v>
      </c>
      <c r="C1543" s="555">
        <v>44621</v>
      </c>
      <c r="D1543" s="545" t="s">
        <v>468</v>
      </c>
      <c r="E1543" s="545" t="s">
        <v>468</v>
      </c>
      <c r="F1543" s="556">
        <v>1008</v>
      </c>
      <c r="G1543" s="558" t="s">
        <v>3142</v>
      </c>
      <c r="H1543" s="612" t="s">
        <v>468</v>
      </c>
      <c r="I1543" s="598" t="s">
        <v>3008</v>
      </c>
      <c r="J1543" s="606" t="s">
        <v>1358</v>
      </c>
      <c r="K1543" s="545" t="s">
        <v>887</v>
      </c>
      <c r="L1543" s="527" t="s">
        <v>920</v>
      </c>
      <c r="M1543" s="655">
        <v>1630</v>
      </c>
      <c r="N1543" s="544">
        <v>44636</v>
      </c>
      <c r="O1543" s="544" t="s">
        <v>404</v>
      </c>
      <c r="P1543" s="268">
        <f t="shared" si="96"/>
        <v>3</v>
      </c>
      <c r="Q1543" s="268">
        <f t="shared" si="97"/>
        <v>3</v>
      </c>
      <c r="R1543" s="643" t="str">
        <f t="shared" si="98"/>
        <v>Gastos_custeados_por_captação</v>
      </c>
      <c r="S1543" s="605" t="s">
        <v>1079</v>
      </c>
      <c r="T1543" s="605">
        <v>2830</v>
      </c>
      <c r="U1543" s="623"/>
      <c r="V1543" s="623"/>
      <c r="W1543" s="623"/>
    </row>
    <row r="1544" spans="1:23" ht="72" x14ac:dyDescent="0.2">
      <c r="A1544" s="636">
        <f t="shared" si="99"/>
        <v>1541</v>
      </c>
      <c r="B1544" s="559">
        <v>44637</v>
      </c>
      <c r="C1544" s="555">
        <v>44621</v>
      </c>
      <c r="D1544" s="545" t="s">
        <v>468</v>
      </c>
      <c r="E1544" s="545" t="s">
        <v>468</v>
      </c>
      <c r="F1544" s="556">
        <v>1276.8</v>
      </c>
      <c r="G1544" s="558" t="s">
        <v>3143</v>
      </c>
      <c r="H1544" s="612" t="s">
        <v>468</v>
      </c>
      <c r="I1544" s="666" t="s">
        <v>3005</v>
      </c>
      <c r="J1544" s="610" t="s">
        <v>1262</v>
      </c>
      <c r="K1544" s="545" t="s">
        <v>887</v>
      </c>
      <c r="L1544" s="527" t="s">
        <v>920</v>
      </c>
      <c r="M1544" s="545">
        <v>1628</v>
      </c>
      <c r="N1544" s="544">
        <v>44636</v>
      </c>
      <c r="O1544" s="544" t="s">
        <v>404</v>
      </c>
      <c r="P1544" s="268">
        <f t="shared" si="96"/>
        <v>3</v>
      </c>
      <c r="Q1544" s="268">
        <f t="shared" si="97"/>
        <v>3</v>
      </c>
      <c r="R1544" s="643" t="str">
        <f t="shared" si="98"/>
        <v>Gastos_custeados_por_captação</v>
      </c>
      <c r="S1544" s="605" t="s">
        <v>1079</v>
      </c>
      <c r="T1544" s="605">
        <v>2821</v>
      </c>
      <c r="U1544" s="623"/>
      <c r="V1544" s="623"/>
      <c r="W1544" s="623"/>
    </row>
    <row r="1545" spans="1:23" ht="24" x14ac:dyDescent="0.2">
      <c r="A1545" s="636">
        <f t="shared" si="99"/>
        <v>1542</v>
      </c>
      <c r="B1545" s="559">
        <v>44637</v>
      </c>
      <c r="C1545" s="555">
        <v>44593</v>
      </c>
      <c r="D1545" s="545" t="s">
        <v>271</v>
      </c>
      <c r="E1545" s="545" t="s">
        <v>164</v>
      </c>
      <c r="F1545" s="556">
        <v>632.99</v>
      </c>
      <c r="G1545" s="558" t="s">
        <v>1512</v>
      </c>
      <c r="H1545" s="612" t="s">
        <v>309</v>
      </c>
      <c r="I1545" s="613" t="s">
        <v>787</v>
      </c>
      <c r="J1545" s="566" t="s">
        <v>1106</v>
      </c>
      <c r="K1545" s="545" t="s">
        <v>893</v>
      </c>
      <c r="L1545" s="545" t="s">
        <v>1481</v>
      </c>
      <c r="M1545" s="545" t="s">
        <v>310</v>
      </c>
      <c r="N1545" s="544">
        <v>44621</v>
      </c>
      <c r="O1545" s="544" t="s">
        <v>400</v>
      </c>
      <c r="P1545" s="268">
        <f t="shared" si="96"/>
        <v>3</v>
      </c>
      <c r="Q1545" s="268">
        <f t="shared" si="97"/>
        <v>2</v>
      </c>
      <c r="R1545" s="643" t="str">
        <f t="shared" si="98"/>
        <v>Gastos_Gerais</v>
      </c>
      <c r="S1545" s="605" t="s">
        <v>310</v>
      </c>
      <c r="T1545" s="605" t="s">
        <v>310</v>
      </c>
      <c r="U1545" s="623"/>
      <c r="V1545" s="623"/>
      <c r="W1545" s="623"/>
    </row>
    <row r="1546" spans="1:23" ht="24" x14ac:dyDescent="0.2">
      <c r="A1546" s="636">
        <f t="shared" si="99"/>
        <v>1543</v>
      </c>
      <c r="B1546" s="559">
        <v>44637</v>
      </c>
      <c r="C1546" s="555">
        <v>44593</v>
      </c>
      <c r="D1546" s="545" t="s">
        <v>271</v>
      </c>
      <c r="E1546" s="545" t="s">
        <v>85</v>
      </c>
      <c r="F1546" s="556">
        <v>298.92</v>
      </c>
      <c r="G1546" s="558" t="s">
        <v>493</v>
      </c>
      <c r="H1546" s="545" t="s">
        <v>309</v>
      </c>
      <c r="I1546" s="613" t="s">
        <v>784</v>
      </c>
      <c r="J1546" s="566" t="s">
        <v>973</v>
      </c>
      <c r="K1546" s="545" t="s">
        <v>974</v>
      </c>
      <c r="L1546" s="527" t="s">
        <v>888</v>
      </c>
      <c r="M1546" s="545">
        <v>73916219</v>
      </c>
      <c r="N1546" s="544">
        <v>44615</v>
      </c>
      <c r="O1546" s="544" t="s">
        <v>400</v>
      </c>
      <c r="P1546" s="268">
        <f t="shared" si="96"/>
        <v>3</v>
      </c>
      <c r="Q1546" s="268">
        <f t="shared" si="97"/>
        <v>2</v>
      </c>
      <c r="R1546" s="643" t="str">
        <f t="shared" si="98"/>
        <v>Gastos_Gerais</v>
      </c>
      <c r="S1546" s="605" t="s">
        <v>310</v>
      </c>
      <c r="T1546" s="605" t="s">
        <v>310</v>
      </c>
      <c r="U1546" s="623"/>
      <c r="V1546" s="623"/>
      <c r="W1546" s="623"/>
    </row>
    <row r="1547" spans="1:23" ht="48" x14ac:dyDescent="0.2">
      <c r="A1547" s="636">
        <f t="shared" si="99"/>
        <v>1544</v>
      </c>
      <c r="B1547" s="559">
        <v>44638</v>
      </c>
      <c r="C1547" s="555">
        <v>44593</v>
      </c>
      <c r="D1547" s="545" t="s">
        <v>271</v>
      </c>
      <c r="E1547" s="545" t="s">
        <v>84</v>
      </c>
      <c r="F1547" s="556">
        <v>-2.5099999999999998</v>
      </c>
      <c r="G1547" s="558" t="s">
        <v>1582</v>
      </c>
      <c r="H1547" s="612" t="s">
        <v>764</v>
      </c>
      <c r="I1547" s="612" t="s">
        <v>876</v>
      </c>
      <c r="J1547" s="545" t="s">
        <v>877</v>
      </c>
      <c r="K1547" s="545" t="s">
        <v>878</v>
      </c>
      <c r="L1547" s="545" t="s">
        <v>879</v>
      </c>
      <c r="M1547" s="545" t="s">
        <v>310</v>
      </c>
      <c r="N1547" s="544">
        <v>44638</v>
      </c>
      <c r="O1547" s="544" t="s">
        <v>400</v>
      </c>
      <c r="P1547" s="268">
        <f t="shared" si="96"/>
        <v>3</v>
      </c>
      <c r="Q1547" s="268">
        <f t="shared" si="97"/>
        <v>2</v>
      </c>
      <c r="R1547" s="643" t="str">
        <f t="shared" si="98"/>
        <v>Gastos_Gerais</v>
      </c>
      <c r="S1547" s="605" t="s">
        <v>310</v>
      </c>
      <c r="T1547" s="605" t="s">
        <v>310</v>
      </c>
      <c r="U1547" s="623"/>
      <c r="V1547" s="623"/>
      <c r="W1547" s="623"/>
    </row>
    <row r="1548" spans="1:23" ht="48" x14ac:dyDescent="0.2">
      <c r="A1548" s="636">
        <f t="shared" si="99"/>
        <v>1545</v>
      </c>
      <c r="B1548" s="559">
        <v>44638</v>
      </c>
      <c r="C1548" s="555">
        <v>44531</v>
      </c>
      <c r="D1548" s="545" t="s">
        <v>271</v>
      </c>
      <c r="E1548" s="545" t="s">
        <v>186</v>
      </c>
      <c r="F1548" s="556">
        <v>-5.57</v>
      </c>
      <c r="G1548" s="558" t="s">
        <v>2565</v>
      </c>
      <c r="H1548" s="545" t="s">
        <v>309</v>
      </c>
      <c r="I1548" s="612" t="s">
        <v>876</v>
      </c>
      <c r="J1548" s="545" t="s">
        <v>877</v>
      </c>
      <c r="K1548" s="545" t="s">
        <v>878</v>
      </c>
      <c r="L1548" s="545" t="s">
        <v>879</v>
      </c>
      <c r="M1548" s="545" t="s">
        <v>310</v>
      </c>
      <c r="N1548" s="544">
        <v>44638</v>
      </c>
      <c r="O1548" s="544" t="s">
        <v>400</v>
      </c>
      <c r="P1548" s="268">
        <f t="shared" si="96"/>
        <v>3</v>
      </c>
      <c r="Q1548" s="268">
        <f t="shared" si="97"/>
        <v>0</v>
      </c>
      <c r="R1548" s="643" t="str">
        <f t="shared" si="98"/>
        <v>Gastos_Gerais</v>
      </c>
      <c r="S1548" s="605" t="s">
        <v>310</v>
      </c>
      <c r="T1548" s="605" t="s">
        <v>310</v>
      </c>
      <c r="U1548" s="623"/>
      <c r="V1548" s="623"/>
      <c r="W1548" s="623"/>
    </row>
    <row r="1549" spans="1:23" ht="48" x14ac:dyDescent="0.2">
      <c r="A1549" s="636">
        <f t="shared" si="99"/>
        <v>1546</v>
      </c>
      <c r="B1549" s="559">
        <v>44638</v>
      </c>
      <c r="C1549" s="555">
        <v>44593</v>
      </c>
      <c r="D1549" s="545" t="s">
        <v>468</v>
      </c>
      <c r="E1549" s="545" t="s">
        <v>468</v>
      </c>
      <c r="F1549" s="556">
        <v>-155</v>
      </c>
      <c r="G1549" s="589" t="s">
        <v>2521</v>
      </c>
      <c r="H1549" s="545" t="s">
        <v>468</v>
      </c>
      <c r="I1549" s="612" t="s">
        <v>876</v>
      </c>
      <c r="J1549" s="545" t="s">
        <v>877</v>
      </c>
      <c r="K1549" s="545" t="s">
        <v>878</v>
      </c>
      <c r="L1549" s="545" t="s">
        <v>879</v>
      </c>
      <c r="M1549" s="545" t="s">
        <v>310</v>
      </c>
      <c r="N1549" s="544">
        <v>44638</v>
      </c>
      <c r="O1549" s="544" t="s">
        <v>400</v>
      </c>
      <c r="P1549" s="268">
        <f t="shared" si="96"/>
        <v>3</v>
      </c>
      <c r="Q1549" s="268">
        <f t="shared" si="97"/>
        <v>2</v>
      </c>
      <c r="R1549" s="643" t="str">
        <f t="shared" si="98"/>
        <v>Gastos_custeados_por_captação</v>
      </c>
      <c r="S1549" s="605" t="s">
        <v>310</v>
      </c>
      <c r="T1549" s="605" t="s">
        <v>310</v>
      </c>
      <c r="U1549" s="623"/>
      <c r="V1549" s="623"/>
      <c r="W1549" s="623"/>
    </row>
    <row r="1550" spans="1:23" ht="48" x14ac:dyDescent="0.2">
      <c r="A1550" s="636">
        <f t="shared" si="99"/>
        <v>1547</v>
      </c>
      <c r="B1550" s="559">
        <v>44638</v>
      </c>
      <c r="C1550" s="555">
        <v>44593</v>
      </c>
      <c r="D1550" s="545" t="s">
        <v>468</v>
      </c>
      <c r="E1550" s="545" t="s">
        <v>468</v>
      </c>
      <c r="F1550" s="556">
        <v>-3100</v>
      </c>
      <c r="G1550" s="589" t="s">
        <v>2522</v>
      </c>
      <c r="H1550" s="545" t="s">
        <v>468</v>
      </c>
      <c r="I1550" s="612" t="s">
        <v>876</v>
      </c>
      <c r="J1550" s="545" t="s">
        <v>877</v>
      </c>
      <c r="K1550" s="545" t="s">
        <v>878</v>
      </c>
      <c r="L1550" s="545" t="s">
        <v>879</v>
      </c>
      <c r="M1550" s="545" t="s">
        <v>310</v>
      </c>
      <c r="N1550" s="544">
        <v>44638</v>
      </c>
      <c r="O1550" s="544" t="s">
        <v>400</v>
      </c>
      <c r="P1550" s="268">
        <f t="shared" si="96"/>
        <v>3</v>
      </c>
      <c r="Q1550" s="268">
        <f t="shared" si="97"/>
        <v>2</v>
      </c>
      <c r="R1550" s="643" t="str">
        <f t="shared" si="98"/>
        <v>Gastos_custeados_por_captação</v>
      </c>
      <c r="S1550" s="605" t="s">
        <v>310</v>
      </c>
      <c r="T1550" s="605" t="s">
        <v>310</v>
      </c>
      <c r="U1550" s="623"/>
      <c r="V1550" s="623"/>
      <c r="W1550" s="623"/>
    </row>
    <row r="1551" spans="1:23" ht="48" x14ac:dyDescent="0.2">
      <c r="A1551" s="636">
        <f t="shared" si="99"/>
        <v>1548</v>
      </c>
      <c r="B1551" s="559">
        <v>44638</v>
      </c>
      <c r="C1551" s="555">
        <v>44593</v>
      </c>
      <c r="D1551" s="545" t="s">
        <v>468</v>
      </c>
      <c r="E1551" s="545" t="s">
        <v>468</v>
      </c>
      <c r="F1551" s="556">
        <v>-930</v>
      </c>
      <c r="G1551" s="589" t="s">
        <v>2523</v>
      </c>
      <c r="H1551" s="545" t="s">
        <v>468</v>
      </c>
      <c r="I1551" s="612" t="s">
        <v>876</v>
      </c>
      <c r="J1551" s="545" t="s">
        <v>877</v>
      </c>
      <c r="K1551" s="545" t="s">
        <v>878</v>
      </c>
      <c r="L1551" s="545" t="s">
        <v>879</v>
      </c>
      <c r="M1551" s="545" t="s">
        <v>310</v>
      </c>
      <c r="N1551" s="544">
        <v>44638</v>
      </c>
      <c r="O1551" s="544" t="s">
        <v>400</v>
      </c>
      <c r="P1551" s="268">
        <f t="shared" si="96"/>
        <v>3</v>
      </c>
      <c r="Q1551" s="268">
        <f t="shared" si="97"/>
        <v>2</v>
      </c>
      <c r="R1551" s="643" t="str">
        <f t="shared" si="98"/>
        <v>Gastos_custeados_por_captação</v>
      </c>
      <c r="S1551" s="605" t="s">
        <v>310</v>
      </c>
      <c r="T1551" s="605" t="s">
        <v>310</v>
      </c>
      <c r="U1551" s="623"/>
      <c r="V1551" s="623"/>
      <c r="W1551" s="623"/>
    </row>
    <row r="1552" spans="1:23" ht="48" x14ac:dyDescent="0.2">
      <c r="A1552" s="636">
        <f t="shared" si="99"/>
        <v>1549</v>
      </c>
      <c r="B1552" s="559">
        <v>44638</v>
      </c>
      <c r="C1552" s="555">
        <v>44593</v>
      </c>
      <c r="D1552" s="545" t="s">
        <v>468</v>
      </c>
      <c r="E1552" s="545" t="s">
        <v>468</v>
      </c>
      <c r="F1552" s="556">
        <v>-1550</v>
      </c>
      <c r="G1552" s="589" t="s">
        <v>2524</v>
      </c>
      <c r="H1552" s="545" t="s">
        <v>468</v>
      </c>
      <c r="I1552" s="612" t="s">
        <v>876</v>
      </c>
      <c r="J1552" s="545" t="s">
        <v>877</v>
      </c>
      <c r="K1552" s="545" t="s">
        <v>878</v>
      </c>
      <c r="L1552" s="545" t="s">
        <v>879</v>
      </c>
      <c r="M1552" s="545" t="s">
        <v>310</v>
      </c>
      <c r="N1552" s="544">
        <v>44638</v>
      </c>
      <c r="O1552" s="544" t="s">
        <v>400</v>
      </c>
      <c r="P1552" s="268">
        <f t="shared" si="96"/>
        <v>3</v>
      </c>
      <c r="Q1552" s="268">
        <f t="shared" si="97"/>
        <v>2</v>
      </c>
      <c r="R1552" s="643" t="str">
        <f t="shared" si="98"/>
        <v>Gastos_custeados_por_captação</v>
      </c>
      <c r="S1552" s="605" t="s">
        <v>310</v>
      </c>
      <c r="T1552" s="605" t="s">
        <v>310</v>
      </c>
      <c r="U1552" s="623"/>
      <c r="V1552" s="623"/>
      <c r="W1552" s="623"/>
    </row>
    <row r="1553" spans="1:23" ht="48" x14ac:dyDescent="0.2">
      <c r="A1553" s="636">
        <f t="shared" si="99"/>
        <v>1550</v>
      </c>
      <c r="B1553" s="559">
        <v>44638</v>
      </c>
      <c r="C1553" s="555">
        <v>44593</v>
      </c>
      <c r="D1553" s="545" t="s">
        <v>271</v>
      </c>
      <c r="E1553" s="545" t="s">
        <v>90</v>
      </c>
      <c r="F1553" s="556">
        <v>-706.8</v>
      </c>
      <c r="G1553" s="589" t="s">
        <v>2525</v>
      </c>
      <c r="H1553" s="545" t="s">
        <v>310</v>
      </c>
      <c r="I1553" s="612" t="s">
        <v>876</v>
      </c>
      <c r="J1553" s="545" t="s">
        <v>877</v>
      </c>
      <c r="K1553" s="545" t="s">
        <v>878</v>
      </c>
      <c r="L1553" s="545" t="s">
        <v>879</v>
      </c>
      <c r="M1553" s="545" t="s">
        <v>310</v>
      </c>
      <c r="N1553" s="544">
        <v>44638</v>
      </c>
      <c r="O1553" s="544" t="s">
        <v>400</v>
      </c>
      <c r="P1553" s="268">
        <f t="shared" si="96"/>
        <v>3</v>
      </c>
      <c r="Q1553" s="268">
        <f t="shared" si="97"/>
        <v>2</v>
      </c>
      <c r="R1553" s="643" t="str">
        <f t="shared" si="98"/>
        <v>Gastos_Gerais</v>
      </c>
      <c r="S1553" s="605" t="s">
        <v>310</v>
      </c>
      <c r="T1553" s="605" t="s">
        <v>310</v>
      </c>
      <c r="U1553" s="623"/>
      <c r="V1553" s="623"/>
      <c r="W1553" s="623"/>
    </row>
    <row r="1554" spans="1:23" ht="48" x14ac:dyDescent="0.2">
      <c r="A1554" s="636">
        <f t="shared" si="99"/>
        <v>1551</v>
      </c>
      <c r="B1554" s="559">
        <v>44638</v>
      </c>
      <c r="C1554" s="555">
        <v>44593</v>
      </c>
      <c r="D1554" s="545" t="s">
        <v>182</v>
      </c>
      <c r="E1554" s="545" t="s">
        <v>1</v>
      </c>
      <c r="F1554" s="556">
        <v>-11258.86</v>
      </c>
      <c r="G1554" s="573" t="s">
        <v>2526</v>
      </c>
      <c r="H1554" s="545" t="s">
        <v>310</v>
      </c>
      <c r="I1554" s="612" t="s">
        <v>876</v>
      </c>
      <c r="J1554" s="545" t="s">
        <v>877</v>
      </c>
      <c r="K1554" s="545" t="s">
        <v>878</v>
      </c>
      <c r="L1554" s="545" t="s">
        <v>879</v>
      </c>
      <c r="M1554" s="545" t="s">
        <v>310</v>
      </c>
      <c r="N1554" s="544">
        <v>44638</v>
      </c>
      <c r="O1554" s="544" t="s">
        <v>400</v>
      </c>
      <c r="P1554" s="268">
        <f t="shared" si="96"/>
        <v>3</v>
      </c>
      <c r="Q1554" s="268">
        <f t="shared" si="97"/>
        <v>2</v>
      </c>
      <c r="R1554" s="643" t="str">
        <f t="shared" si="98"/>
        <v>Gastos_com_Pessoal</v>
      </c>
      <c r="S1554" s="605" t="s">
        <v>310</v>
      </c>
      <c r="T1554" s="605" t="s">
        <v>310</v>
      </c>
      <c r="U1554" s="623"/>
      <c r="V1554" s="623"/>
      <c r="W1554" s="623"/>
    </row>
    <row r="1555" spans="1:23" ht="48" x14ac:dyDescent="0.2">
      <c r="A1555" s="636">
        <f t="shared" si="99"/>
        <v>1552</v>
      </c>
      <c r="B1555" s="559">
        <v>44638</v>
      </c>
      <c r="C1555" s="555">
        <v>44593</v>
      </c>
      <c r="D1555" s="545" t="s">
        <v>271</v>
      </c>
      <c r="E1555" s="545" t="s">
        <v>84</v>
      </c>
      <c r="F1555" s="556">
        <v>-35.86</v>
      </c>
      <c r="G1555" s="558" t="s">
        <v>2527</v>
      </c>
      <c r="H1555" s="545" t="s">
        <v>309</v>
      </c>
      <c r="I1555" s="612" t="s">
        <v>876</v>
      </c>
      <c r="J1555" s="545" t="s">
        <v>877</v>
      </c>
      <c r="K1555" s="545" t="s">
        <v>878</v>
      </c>
      <c r="L1555" s="545" t="s">
        <v>879</v>
      </c>
      <c r="M1555" s="545" t="s">
        <v>310</v>
      </c>
      <c r="N1555" s="544">
        <v>44638</v>
      </c>
      <c r="O1555" s="544" t="s">
        <v>400</v>
      </c>
      <c r="P1555" s="268">
        <f t="shared" si="96"/>
        <v>3</v>
      </c>
      <c r="Q1555" s="268">
        <f t="shared" si="97"/>
        <v>2</v>
      </c>
      <c r="R1555" s="643" t="str">
        <f t="shared" si="98"/>
        <v>Gastos_Gerais</v>
      </c>
      <c r="S1555" s="605" t="s">
        <v>310</v>
      </c>
      <c r="T1555" s="605" t="s">
        <v>310</v>
      </c>
      <c r="U1555" s="623"/>
      <c r="V1555" s="623"/>
      <c r="W1555" s="623"/>
    </row>
    <row r="1556" spans="1:23" ht="48" x14ac:dyDescent="0.2">
      <c r="A1556" s="636">
        <f t="shared" si="99"/>
        <v>1553</v>
      </c>
      <c r="B1556" s="559">
        <v>44638</v>
      </c>
      <c r="C1556" s="555">
        <v>44593</v>
      </c>
      <c r="D1556" s="545" t="s">
        <v>271</v>
      </c>
      <c r="E1556" s="545" t="s">
        <v>183</v>
      </c>
      <c r="F1556" s="556">
        <v>-93.22</v>
      </c>
      <c r="G1556" s="573" t="s">
        <v>2528</v>
      </c>
      <c r="H1556" s="545" t="s">
        <v>309</v>
      </c>
      <c r="I1556" s="612" t="s">
        <v>876</v>
      </c>
      <c r="J1556" s="545" t="s">
        <v>877</v>
      </c>
      <c r="K1556" s="545" t="s">
        <v>878</v>
      </c>
      <c r="L1556" s="545" t="s">
        <v>879</v>
      </c>
      <c r="M1556" s="545" t="s">
        <v>310</v>
      </c>
      <c r="N1556" s="544">
        <v>44638</v>
      </c>
      <c r="O1556" s="544" t="s">
        <v>400</v>
      </c>
      <c r="P1556" s="268">
        <f t="shared" si="96"/>
        <v>3</v>
      </c>
      <c r="Q1556" s="268">
        <f t="shared" si="97"/>
        <v>2</v>
      </c>
      <c r="R1556" s="643" t="str">
        <f t="shared" si="98"/>
        <v>Gastos_Gerais</v>
      </c>
      <c r="S1556" s="605" t="s">
        <v>310</v>
      </c>
      <c r="T1556" s="605" t="s">
        <v>310</v>
      </c>
      <c r="U1556" s="623"/>
      <c r="V1556" s="623"/>
      <c r="W1556" s="623"/>
    </row>
    <row r="1557" spans="1:23" ht="48" x14ac:dyDescent="0.2">
      <c r="A1557" s="636">
        <f t="shared" si="99"/>
        <v>1554</v>
      </c>
      <c r="B1557" s="559">
        <v>44638</v>
      </c>
      <c r="C1557" s="555">
        <v>44593</v>
      </c>
      <c r="D1557" s="545" t="s">
        <v>271</v>
      </c>
      <c r="E1557" s="545" t="s">
        <v>90</v>
      </c>
      <c r="F1557" s="556">
        <v>-6596.8</v>
      </c>
      <c r="G1557" s="589" t="s">
        <v>2529</v>
      </c>
      <c r="H1557" s="545" t="s">
        <v>310</v>
      </c>
      <c r="I1557" s="612" t="s">
        <v>876</v>
      </c>
      <c r="J1557" s="545" t="s">
        <v>877</v>
      </c>
      <c r="K1557" s="545" t="s">
        <v>878</v>
      </c>
      <c r="L1557" s="545" t="s">
        <v>879</v>
      </c>
      <c r="M1557" s="545" t="s">
        <v>310</v>
      </c>
      <c r="N1557" s="544">
        <v>44638</v>
      </c>
      <c r="O1557" s="544" t="s">
        <v>400</v>
      </c>
      <c r="P1557" s="268">
        <f t="shared" si="96"/>
        <v>3</v>
      </c>
      <c r="Q1557" s="268">
        <f t="shared" si="97"/>
        <v>2</v>
      </c>
      <c r="R1557" s="643" t="str">
        <f t="shared" si="98"/>
        <v>Gastos_Gerais</v>
      </c>
      <c r="S1557" s="605" t="s">
        <v>310</v>
      </c>
      <c r="T1557" s="605" t="s">
        <v>310</v>
      </c>
      <c r="U1557" s="623"/>
      <c r="V1557" s="623"/>
      <c r="W1557" s="623"/>
    </row>
    <row r="1558" spans="1:23" ht="48" x14ac:dyDescent="0.2">
      <c r="A1558" s="636">
        <f t="shared" si="99"/>
        <v>1555</v>
      </c>
      <c r="B1558" s="559">
        <v>44638</v>
      </c>
      <c r="C1558" s="555">
        <v>44593</v>
      </c>
      <c r="D1558" s="545" t="s">
        <v>468</v>
      </c>
      <c r="E1558" s="545" t="s">
        <v>468</v>
      </c>
      <c r="F1558" s="556">
        <v>-8505.2900000000009</v>
      </c>
      <c r="G1558" s="573" t="s">
        <v>2530</v>
      </c>
      <c r="H1558" s="545" t="s">
        <v>468</v>
      </c>
      <c r="I1558" s="612" t="s">
        <v>876</v>
      </c>
      <c r="J1558" s="545" t="s">
        <v>877</v>
      </c>
      <c r="K1558" s="545" t="s">
        <v>878</v>
      </c>
      <c r="L1558" s="545" t="s">
        <v>879</v>
      </c>
      <c r="M1558" s="545" t="s">
        <v>310</v>
      </c>
      <c r="N1558" s="544">
        <v>44638</v>
      </c>
      <c r="O1558" s="544" t="s">
        <v>400</v>
      </c>
      <c r="P1558" s="268">
        <f t="shared" ref="P1558:P1625" si="100">IF(B1558=0,0,IF(YEAR(B1558)=$Q$1,MONTH(B1558)-$P$1+1,(YEAR(B1558)-$Q$1)*12-$P$1+1+MONTH(B1558)))</f>
        <v>3</v>
      </c>
      <c r="Q1558" s="268">
        <f t="shared" ref="Q1558:Q1625" si="101">IF(C1558=0,0,IF(YEAR(C1558)=$Q$1,MONTH(C1558)-$P$1+1,(YEAR(C1558)-$Q$1)*12-$P$1+1+MONTH(C1558)))</f>
        <v>2</v>
      </c>
      <c r="R1558" s="643" t="str">
        <f t="shared" ref="R1558:R1625" si="102">SUBSTITUTE(D1558," ","_")</f>
        <v>Gastos_custeados_por_captação</v>
      </c>
      <c r="S1558" s="605" t="s">
        <v>310</v>
      </c>
      <c r="T1558" s="605" t="s">
        <v>310</v>
      </c>
      <c r="U1558" s="623"/>
      <c r="V1558" s="623"/>
      <c r="W1558" s="623"/>
    </row>
    <row r="1559" spans="1:23" ht="48" x14ac:dyDescent="0.2">
      <c r="A1559" s="636">
        <f t="shared" si="99"/>
        <v>1556</v>
      </c>
      <c r="B1559" s="559">
        <v>44638</v>
      </c>
      <c r="C1559" s="555">
        <v>44593</v>
      </c>
      <c r="D1559" s="545" t="s">
        <v>468</v>
      </c>
      <c r="E1559" s="545" t="s">
        <v>468</v>
      </c>
      <c r="F1559" s="556">
        <v>-634.82000000000005</v>
      </c>
      <c r="G1559" s="573" t="s">
        <v>2531</v>
      </c>
      <c r="H1559" s="545" t="s">
        <v>468</v>
      </c>
      <c r="I1559" s="612" t="s">
        <v>876</v>
      </c>
      <c r="J1559" s="545" t="s">
        <v>877</v>
      </c>
      <c r="K1559" s="545" t="s">
        <v>878</v>
      </c>
      <c r="L1559" s="545" t="s">
        <v>879</v>
      </c>
      <c r="M1559" s="545" t="s">
        <v>310</v>
      </c>
      <c r="N1559" s="544">
        <v>44638</v>
      </c>
      <c r="O1559" s="544" t="s">
        <v>400</v>
      </c>
      <c r="P1559" s="268">
        <f t="shared" si="100"/>
        <v>3</v>
      </c>
      <c r="Q1559" s="268">
        <f t="shared" si="101"/>
        <v>2</v>
      </c>
      <c r="R1559" s="643" t="str">
        <f t="shared" si="102"/>
        <v>Gastos_custeados_por_captação</v>
      </c>
      <c r="S1559" s="605" t="s">
        <v>310</v>
      </c>
      <c r="T1559" s="605" t="s">
        <v>310</v>
      </c>
      <c r="U1559" s="623"/>
      <c r="V1559" s="623"/>
      <c r="W1559" s="623"/>
    </row>
    <row r="1560" spans="1:23" ht="48" x14ac:dyDescent="0.2">
      <c r="A1560" s="636">
        <f t="shared" si="99"/>
        <v>1557</v>
      </c>
      <c r="B1560" s="559">
        <v>44638</v>
      </c>
      <c r="C1560" s="555">
        <v>44593</v>
      </c>
      <c r="D1560" s="545" t="s">
        <v>468</v>
      </c>
      <c r="E1560" s="545" t="s">
        <v>468</v>
      </c>
      <c r="F1560" s="556">
        <v>-8338.77</v>
      </c>
      <c r="G1560" s="573" t="s">
        <v>2532</v>
      </c>
      <c r="H1560" s="545" t="s">
        <v>468</v>
      </c>
      <c r="I1560" s="612" t="s">
        <v>876</v>
      </c>
      <c r="J1560" s="545" t="s">
        <v>877</v>
      </c>
      <c r="K1560" s="545" t="s">
        <v>878</v>
      </c>
      <c r="L1560" s="545" t="s">
        <v>879</v>
      </c>
      <c r="M1560" s="545" t="s">
        <v>310</v>
      </c>
      <c r="N1560" s="544">
        <v>44638</v>
      </c>
      <c r="O1560" s="544" t="s">
        <v>400</v>
      </c>
      <c r="P1560" s="268">
        <f t="shared" si="100"/>
        <v>3</v>
      </c>
      <c r="Q1560" s="268">
        <f t="shared" si="101"/>
        <v>2</v>
      </c>
      <c r="R1560" s="643" t="str">
        <f t="shared" si="102"/>
        <v>Gastos_custeados_por_captação</v>
      </c>
      <c r="S1560" s="605" t="s">
        <v>310</v>
      </c>
      <c r="T1560" s="605" t="s">
        <v>310</v>
      </c>
      <c r="U1560" s="623"/>
      <c r="V1560" s="623"/>
      <c r="W1560" s="623"/>
    </row>
    <row r="1561" spans="1:23" ht="48" x14ac:dyDescent="0.2">
      <c r="A1561" s="636">
        <f t="shared" si="99"/>
        <v>1558</v>
      </c>
      <c r="B1561" s="559">
        <v>44638</v>
      </c>
      <c r="C1561" s="555">
        <v>44593</v>
      </c>
      <c r="D1561" s="545" t="s">
        <v>468</v>
      </c>
      <c r="E1561" s="545" t="s">
        <v>468</v>
      </c>
      <c r="F1561" s="556">
        <v>-2170</v>
      </c>
      <c r="G1561" s="573" t="s">
        <v>2533</v>
      </c>
      <c r="H1561" s="545" t="s">
        <v>468</v>
      </c>
      <c r="I1561" s="612" t="s">
        <v>876</v>
      </c>
      <c r="J1561" s="545" t="s">
        <v>877</v>
      </c>
      <c r="K1561" s="545" t="s">
        <v>878</v>
      </c>
      <c r="L1561" s="545" t="s">
        <v>879</v>
      </c>
      <c r="M1561" s="545" t="s">
        <v>310</v>
      </c>
      <c r="N1561" s="544">
        <v>44638</v>
      </c>
      <c r="O1561" s="544" t="s">
        <v>400</v>
      </c>
      <c r="P1561" s="268">
        <f t="shared" si="100"/>
        <v>3</v>
      </c>
      <c r="Q1561" s="268">
        <f t="shared" si="101"/>
        <v>2</v>
      </c>
      <c r="R1561" s="643" t="str">
        <f t="shared" si="102"/>
        <v>Gastos_custeados_por_captação</v>
      </c>
      <c r="S1561" s="605" t="s">
        <v>310</v>
      </c>
      <c r="T1561" s="605" t="s">
        <v>310</v>
      </c>
      <c r="U1561" s="623"/>
      <c r="V1561" s="623"/>
      <c r="W1561" s="623"/>
    </row>
    <row r="1562" spans="1:23" ht="48" x14ac:dyDescent="0.2">
      <c r="A1562" s="636">
        <f t="shared" si="99"/>
        <v>1559</v>
      </c>
      <c r="B1562" s="559">
        <v>44638</v>
      </c>
      <c r="C1562" s="555">
        <v>44593</v>
      </c>
      <c r="D1562" s="545" t="s">
        <v>468</v>
      </c>
      <c r="E1562" s="545" t="s">
        <v>468</v>
      </c>
      <c r="F1562" s="556">
        <v>-930</v>
      </c>
      <c r="G1562" s="573" t="s">
        <v>2534</v>
      </c>
      <c r="H1562" s="545" t="s">
        <v>468</v>
      </c>
      <c r="I1562" s="612" t="s">
        <v>876</v>
      </c>
      <c r="J1562" s="545" t="s">
        <v>877</v>
      </c>
      <c r="K1562" s="545" t="s">
        <v>878</v>
      </c>
      <c r="L1562" s="545" t="s">
        <v>879</v>
      </c>
      <c r="M1562" s="545" t="s">
        <v>310</v>
      </c>
      <c r="N1562" s="544">
        <v>44638</v>
      </c>
      <c r="O1562" s="544" t="s">
        <v>400</v>
      </c>
      <c r="P1562" s="268">
        <f t="shared" si="100"/>
        <v>3</v>
      </c>
      <c r="Q1562" s="268">
        <f t="shared" si="101"/>
        <v>2</v>
      </c>
      <c r="R1562" s="643" t="str">
        <f t="shared" si="102"/>
        <v>Gastos_custeados_por_captação</v>
      </c>
      <c r="S1562" s="605" t="s">
        <v>310</v>
      </c>
      <c r="T1562" s="605" t="s">
        <v>310</v>
      </c>
      <c r="U1562" s="623"/>
      <c r="V1562" s="623"/>
      <c r="W1562" s="623"/>
    </row>
    <row r="1563" spans="1:23" ht="60" x14ac:dyDescent="0.2">
      <c r="A1563" s="636">
        <f t="shared" si="99"/>
        <v>1560</v>
      </c>
      <c r="B1563" s="559">
        <v>44638</v>
      </c>
      <c r="C1563" s="555">
        <v>44621</v>
      </c>
      <c r="D1563" s="545" t="s">
        <v>271</v>
      </c>
      <c r="E1563" s="545" t="s">
        <v>442</v>
      </c>
      <c r="F1563" s="556">
        <v>860</v>
      </c>
      <c r="G1563" s="558" t="s">
        <v>2117</v>
      </c>
      <c r="H1563" s="545" t="s">
        <v>871</v>
      </c>
      <c r="I1563" s="612" t="s">
        <v>2535</v>
      </c>
      <c r="J1563" s="545" t="s">
        <v>2116</v>
      </c>
      <c r="K1563" s="545" t="s">
        <v>887</v>
      </c>
      <c r="L1563" s="545" t="s">
        <v>920</v>
      </c>
      <c r="M1563" s="545">
        <v>1636</v>
      </c>
      <c r="N1563" s="544">
        <v>44638</v>
      </c>
      <c r="O1563" s="544" t="s">
        <v>400</v>
      </c>
      <c r="P1563" s="268">
        <f t="shared" si="100"/>
        <v>3</v>
      </c>
      <c r="Q1563" s="268">
        <f t="shared" si="101"/>
        <v>3</v>
      </c>
      <c r="R1563" s="643" t="str">
        <f t="shared" si="102"/>
        <v>Gastos_Gerais</v>
      </c>
      <c r="S1563" s="605" t="s">
        <v>1079</v>
      </c>
      <c r="T1563" s="605">
        <v>2981</v>
      </c>
      <c r="U1563" s="623"/>
      <c r="V1563" s="623"/>
      <c r="W1563" s="623"/>
    </row>
    <row r="1564" spans="1:23" ht="48" x14ac:dyDescent="0.2">
      <c r="A1564" s="636">
        <f t="shared" si="99"/>
        <v>1561</v>
      </c>
      <c r="B1564" s="559">
        <v>44638</v>
      </c>
      <c r="C1564" s="555">
        <v>44593</v>
      </c>
      <c r="D1564" s="545" t="s">
        <v>468</v>
      </c>
      <c r="E1564" s="545" t="s">
        <v>468</v>
      </c>
      <c r="F1564" s="556">
        <v>155</v>
      </c>
      <c r="G1564" s="589" t="s">
        <v>2521</v>
      </c>
      <c r="H1564" s="545" t="s">
        <v>468</v>
      </c>
      <c r="I1564" s="612" t="s">
        <v>876</v>
      </c>
      <c r="J1564" s="545" t="s">
        <v>877</v>
      </c>
      <c r="K1564" s="545" t="s">
        <v>878</v>
      </c>
      <c r="L1564" s="545" t="s">
        <v>879</v>
      </c>
      <c r="M1564" s="545" t="s">
        <v>310</v>
      </c>
      <c r="N1564" s="544">
        <v>44638</v>
      </c>
      <c r="O1564" s="544" t="s">
        <v>400</v>
      </c>
      <c r="P1564" s="268">
        <f t="shared" si="100"/>
        <v>3</v>
      </c>
      <c r="Q1564" s="268">
        <f t="shared" si="101"/>
        <v>2</v>
      </c>
      <c r="R1564" s="643" t="str">
        <f t="shared" si="102"/>
        <v>Gastos_custeados_por_captação</v>
      </c>
      <c r="S1564" s="605" t="s">
        <v>310</v>
      </c>
      <c r="T1564" s="605" t="s">
        <v>310</v>
      </c>
      <c r="U1564" s="623"/>
      <c r="V1564" s="623"/>
      <c r="W1564" s="623"/>
    </row>
    <row r="1565" spans="1:23" ht="48" x14ac:dyDescent="0.2">
      <c r="A1565" s="636">
        <f t="shared" si="99"/>
        <v>1562</v>
      </c>
      <c r="B1565" s="559">
        <v>44638</v>
      </c>
      <c r="C1565" s="555">
        <v>44593</v>
      </c>
      <c r="D1565" s="545" t="s">
        <v>468</v>
      </c>
      <c r="E1565" s="545" t="s">
        <v>468</v>
      </c>
      <c r="F1565" s="556">
        <v>3100</v>
      </c>
      <c r="G1565" s="589" t="s">
        <v>2522</v>
      </c>
      <c r="H1565" s="545" t="s">
        <v>468</v>
      </c>
      <c r="I1565" s="612" t="s">
        <v>876</v>
      </c>
      <c r="J1565" s="545" t="s">
        <v>877</v>
      </c>
      <c r="K1565" s="545" t="s">
        <v>878</v>
      </c>
      <c r="L1565" s="545" t="s">
        <v>879</v>
      </c>
      <c r="M1565" s="545" t="s">
        <v>310</v>
      </c>
      <c r="N1565" s="544">
        <v>44638</v>
      </c>
      <c r="O1565" s="544" t="s">
        <v>400</v>
      </c>
      <c r="P1565" s="268">
        <f t="shared" si="100"/>
        <v>3</v>
      </c>
      <c r="Q1565" s="268">
        <f t="shared" si="101"/>
        <v>2</v>
      </c>
      <c r="R1565" s="643" t="str">
        <f t="shared" si="102"/>
        <v>Gastos_custeados_por_captação</v>
      </c>
      <c r="S1565" s="605" t="s">
        <v>310</v>
      </c>
      <c r="T1565" s="605" t="s">
        <v>310</v>
      </c>
      <c r="U1565" s="623"/>
      <c r="V1565" s="623"/>
      <c r="W1565" s="623"/>
    </row>
    <row r="1566" spans="1:23" ht="48" x14ac:dyDescent="0.2">
      <c r="A1566" s="636">
        <f t="shared" si="99"/>
        <v>1563</v>
      </c>
      <c r="B1566" s="559">
        <v>44638</v>
      </c>
      <c r="C1566" s="555">
        <v>44593</v>
      </c>
      <c r="D1566" s="545" t="s">
        <v>468</v>
      </c>
      <c r="E1566" s="545" t="s">
        <v>468</v>
      </c>
      <c r="F1566" s="556">
        <v>930</v>
      </c>
      <c r="G1566" s="589" t="s">
        <v>2523</v>
      </c>
      <c r="H1566" s="545" t="s">
        <v>468</v>
      </c>
      <c r="I1566" s="612" t="s">
        <v>876</v>
      </c>
      <c r="J1566" s="545" t="s">
        <v>877</v>
      </c>
      <c r="K1566" s="545" t="s">
        <v>878</v>
      </c>
      <c r="L1566" s="545" t="s">
        <v>879</v>
      </c>
      <c r="M1566" s="545" t="s">
        <v>310</v>
      </c>
      <c r="N1566" s="544">
        <v>44638</v>
      </c>
      <c r="O1566" s="544" t="s">
        <v>400</v>
      </c>
      <c r="P1566" s="268">
        <f t="shared" si="100"/>
        <v>3</v>
      </c>
      <c r="Q1566" s="268">
        <f t="shared" si="101"/>
        <v>2</v>
      </c>
      <c r="R1566" s="643" t="str">
        <f t="shared" si="102"/>
        <v>Gastos_custeados_por_captação</v>
      </c>
      <c r="S1566" s="605" t="s">
        <v>310</v>
      </c>
      <c r="T1566" s="605" t="s">
        <v>310</v>
      </c>
      <c r="U1566" s="623"/>
      <c r="V1566" s="623"/>
      <c r="W1566" s="623"/>
    </row>
    <row r="1567" spans="1:23" ht="48" x14ac:dyDescent="0.2">
      <c r="A1567" s="636">
        <f t="shared" si="99"/>
        <v>1564</v>
      </c>
      <c r="B1567" s="559">
        <v>44638</v>
      </c>
      <c r="C1567" s="555">
        <v>44593</v>
      </c>
      <c r="D1567" s="545" t="s">
        <v>468</v>
      </c>
      <c r="E1567" s="545" t="s">
        <v>468</v>
      </c>
      <c r="F1567" s="556">
        <v>1550</v>
      </c>
      <c r="G1567" s="589" t="s">
        <v>2524</v>
      </c>
      <c r="H1567" s="545" t="s">
        <v>468</v>
      </c>
      <c r="I1567" s="612" t="s">
        <v>876</v>
      </c>
      <c r="J1567" s="545" t="s">
        <v>877</v>
      </c>
      <c r="K1567" s="545" t="s">
        <v>878</v>
      </c>
      <c r="L1567" s="545" t="s">
        <v>879</v>
      </c>
      <c r="M1567" s="545" t="s">
        <v>310</v>
      </c>
      <c r="N1567" s="544">
        <v>44638</v>
      </c>
      <c r="O1567" s="544" t="s">
        <v>400</v>
      </c>
      <c r="P1567" s="268">
        <f t="shared" si="100"/>
        <v>3</v>
      </c>
      <c r="Q1567" s="268">
        <f t="shared" si="101"/>
        <v>2</v>
      </c>
      <c r="R1567" s="643" t="str">
        <f t="shared" si="102"/>
        <v>Gastos_custeados_por_captação</v>
      </c>
      <c r="S1567" s="605" t="s">
        <v>310</v>
      </c>
      <c r="T1567" s="605" t="s">
        <v>310</v>
      </c>
      <c r="U1567" s="623"/>
      <c r="V1567" s="623"/>
      <c r="W1567" s="623"/>
    </row>
    <row r="1568" spans="1:23" ht="48" x14ac:dyDescent="0.2">
      <c r="A1568" s="636">
        <f t="shared" si="99"/>
        <v>1565</v>
      </c>
      <c r="B1568" s="559">
        <v>44638</v>
      </c>
      <c r="C1568" s="555">
        <v>44593</v>
      </c>
      <c r="D1568" s="545" t="s">
        <v>271</v>
      </c>
      <c r="E1568" s="545" t="s">
        <v>90</v>
      </c>
      <c r="F1568" s="556">
        <v>706.8</v>
      </c>
      <c r="G1568" s="589" t="s">
        <v>2525</v>
      </c>
      <c r="H1568" s="545" t="s">
        <v>310</v>
      </c>
      <c r="I1568" s="612" t="s">
        <v>876</v>
      </c>
      <c r="J1568" s="545" t="s">
        <v>877</v>
      </c>
      <c r="K1568" s="545" t="s">
        <v>878</v>
      </c>
      <c r="L1568" s="545" t="s">
        <v>879</v>
      </c>
      <c r="M1568" s="545" t="s">
        <v>310</v>
      </c>
      <c r="N1568" s="544">
        <v>44638</v>
      </c>
      <c r="O1568" s="544" t="s">
        <v>400</v>
      </c>
      <c r="P1568" s="268">
        <f t="shared" si="100"/>
        <v>3</v>
      </c>
      <c r="Q1568" s="268">
        <f t="shared" si="101"/>
        <v>2</v>
      </c>
      <c r="R1568" s="643" t="str">
        <f t="shared" si="102"/>
        <v>Gastos_Gerais</v>
      </c>
      <c r="S1568" s="605" t="s">
        <v>310</v>
      </c>
      <c r="T1568" s="605" t="s">
        <v>310</v>
      </c>
      <c r="U1568" s="623"/>
      <c r="V1568" s="623"/>
      <c r="W1568" s="623"/>
    </row>
    <row r="1569" spans="1:23" ht="48" x14ac:dyDescent="0.2">
      <c r="A1569" s="636">
        <f t="shared" si="99"/>
        <v>1566</v>
      </c>
      <c r="B1569" s="559">
        <v>44638</v>
      </c>
      <c r="C1569" s="555">
        <v>44593</v>
      </c>
      <c r="D1569" s="545" t="s">
        <v>182</v>
      </c>
      <c r="E1569" s="545" t="s">
        <v>1</v>
      </c>
      <c r="F1569" s="556">
        <v>11258.86</v>
      </c>
      <c r="G1569" s="573" t="s">
        <v>2526</v>
      </c>
      <c r="H1569" s="545" t="s">
        <v>310</v>
      </c>
      <c r="I1569" s="612" t="s">
        <v>876</v>
      </c>
      <c r="J1569" s="545" t="s">
        <v>877</v>
      </c>
      <c r="K1569" s="545" t="s">
        <v>878</v>
      </c>
      <c r="L1569" s="545" t="s">
        <v>879</v>
      </c>
      <c r="M1569" s="545" t="s">
        <v>310</v>
      </c>
      <c r="N1569" s="544">
        <v>44638</v>
      </c>
      <c r="O1569" s="544" t="s">
        <v>400</v>
      </c>
      <c r="P1569" s="268">
        <f t="shared" si="100"/>
        <v>3</v>
      </c>
      <c r="Q1569" s="268">
        <f t="shared" si="101"/>
        <v>2</v>
      </c>
      <c r="R1569" s="643" t="str">
        <f t="shared" si="102"/>
        <v>Gastos_com_Pessoal</v>
      </c>
      <c r="S1569" s="605" t="s">
        <v>310</v>
      </c>
      <c r="T1569" s="605" t="s">
        <v>310</v>
      </c>
      <c r="U1569" s="623"/>
      <c r="V1569" s="623"/>
      <c r="W1569" s="623"/>
    </row>
    <row r="1570" spans="1:23" ht="48" x14ac:dyDescent="0.2">
      <c r="A1570" s="636">
        <f t="shared" si="99"/>
        <v>1567</v>
      </c>
      <c r="B1570" s="559">
        <v>44638</v>
      </c>
      <c r="C1570" s="555">
        <v>44593</v>
      </c>
      <c r="D1570" s="545" t="s">
        <v>271</v>
      </c>
      <c r="E1570" s="545" t="s">
        <v>90</v>
      </c>
      <c r="F1570" s="556">
        <v>6596.8</v>
      </c>
      <c r="G1570" s="589" t="s">
        <v>2529</v>
      </c>
      <c r="H1570" s="545" t="s">
        <v>310</v>
      </c>
      <c r="I1570" s="612" t="s">
        <v>876</v>
      </c>
      <c r="J1570" s="545" t="s">
        <v>877</v>
      </c>
      <c r="K1570" s="545" t="s">
        <v>878</v>
      </c>
      <c r="L1570" s="545" t="s">
        <v>879</v>
      </c>
      <c r="M1570" s="545" t="s">
        <v>310</v>
      </c>
      <c r="N1570" s="544">
        <v>44638</v>
      </c>
      <c r="O1570" s="544" t="s">
        <v>400</v>
      </c>
      <c r="P1570" s="268">
        <f t="shared" si="100"/>
        <v>3</v>
      </c>
      <c r="Q1570" s="268">
        <f t="shared" si="101"/>
        <v>2</v>
      </c>
      <c r="R1570" s="643" t="str">
        <f t="shared" si="102"/>
        <v>Gastos_Gerais</v>
      </c>
      <c r="S1570" s="605" t="s">
        <v>310</v>
      </c>
      <c r="T1570" s="605" t="s">
        <v>310</v>
      </c>
      <c r="U1570" s="623"/>
      <c r="V1570" s="623"/>
      <c r="W1570" s="623"/>
    </row>
    <row r="1571" spans="1:23" ht="48" x14ac:dyDescent="0.2">
      <c r="A1571" s="636">
        <f t="shared" si="99"/>
        <v>1568</v>
      </c>
      <c r="B1571" s="559">
        <v>44638</v>
      </c>
      <c r="C1571" s="555">
        <v>44593</v>
      </c>
      <c r="D1571" s="545" t="s">
        <v>468</v>
      </c>
      <c r="E1571" s="545" t="s">
        <v>468</v>
      </c>
      <c r="F1571" s="556">
        <v>8505.2900000000009</v>
      </c>
      <c r="G1571" s="573" t="s">
        <v>2530</v>
      </c>
      <c r="H1571" s="545" t="s">
        <v>468</v>
      </c>
      <c r="I1571" s="612" t="s">
        <v>876</v>
      </c>
      <c r="J1571" s="545" t="s">
        <v>877</v>
      </c>
      <c r="K1571" s="545" t="s">
        <v>878</v>
      </c>
      <c r="L1571" s="545" t="s">
        <v>879</v>
      </c>
      <c r="M1571" s="545" t="s">
        <v>310</v>
      </c>
      <c r="N1571" s="544">
        <v>44638</v>
      </c>
      <c r="O1571" s="544" t="s">
        <v>400</v>
      </c>
      <c r="P1571" s="268">
        <f t="shared" si="100"/>
        <v>3</v>
      </c>
      <c r="Q1571" s="268">
        <f t="shared" si="101"/>
        <v>2</v>
      </c>
      <c r="R1571" s="643" t="str">
        <f t="shared" si="102"/>
        <v>Gastos_custeados_por_captação</v>
      </c>
      <c r="S1571" s="605" t="s">
        <v>310</v>
      </c>
      <c r="T1571" s="605" t="s">
        <v>310</v>
      </c>
      <c r="U1571" s="623"/>
      <c r="V1571" s="623"/>
      <c r="W1571" s="623"/>
    </row>
    <row r="1572" spans="1:23" ht="48" x14ac:dyDescent="0.2">
      <c r="A1572" s="636">
        <f t="shared" si="99"/>
        <v>1569</v>
      </c>
      <c r="B1572" s="559">
        <v>44638</v>
      </c>
      <c r="C1572" s="555">
        <v>44593</v>
      </c>
      <c r="D1572" s="545" t="s">
        <v>468</v>
      </c>
      <c r="E1572" s="545" t="s">
        <v>468</v>
      </c>
      <c r="F1572" s="556">
        <v>634.82000000000005</v>
      </c>
      <c r="G1572" s="573" t="s">
        <v>2531</v>
      </c>
      <c r="H1572" s="545" t="s">
        <v>468</v>
      </c>
      <c r="I1572" s="612" t="s">
        <v>876</v>
      </c>
      <c r="J1572" s="545" t="s">
        <v>877</v>
      </c>
      <c r="K1572" s="545" t="s">
        <v>878</v>
      </c>
      <c r="L1572" s="545" t="s">
        <v>879</v>
      </c>
      <c r="M1572" s="545" t="s">
        <v>310</v>
      </c>
      <c r="N1572" s="544">
        <v>44638</v>
      </c>
      <c r="O1572" s="544" t="s">
        <v>400</v>
      </c>
      <c r="P1572" s="268">
        <f t="shared" si="100"/>
        <v>3</v>
      </c>
      <c r="Q1572" s="268">
        <f t="shared" si="101"/>
        <v>2</v>
      </c>
      <c r="R1572" s="643" t="str">
        <f t="shared" si="102"/>
        <v>Gastos_custeados_por_captação</v>
      </c>
      <c r="S1572" s="605" t="s">
        <v>310</v>
      </c>
      <c r="T1572" s="605" t="s">
        <v>310</v>
      </c>
      <c r="U1572" s="623"/>
      <c r="V1572" s="623"/>
      <c r="W1572" s="623"/>
    </row>
    <row r="1573" spans="1:23" ht="48" x14ac:dyDescent="0.2">
      <c r="A1573" s="636">
        <f t="shared" si="99"/>
        <v>1570</v>
      </c>
      <c r="B1573" s="559">
        <v>44638</v>
      </c>
      <c r="C1573" s="555">
        <v>44593</v>
      </c>
      <c r="D1573" s="545" t="s">
        <v>468</v>
      </c>
      <c r="E1573" s="545" t="s">
        <v>468</v>
      </c>
      <c r="F1573" s="556">
        <v>8338.77</v>
      </c>
      <c r="G1573" s="573" t="s">
        <v>2532</v>
      </c>
      <c r="H1573" s="545" t="s">
        <v>468</v>
      </c>
      <c r="I1573" s="612" t="s">
        <v>876</v>
      </c>
      <c r="J1573" s="545" t="s">
        <v>877</v>
      </c>
      <c r="K1573" s="545" t="s">
        <v>878</v>
      </c>
      <c r="L1573" s="545" t="s">
        <v>879</v>
      </c>
      <c r="M1573" s="545" t="s">
        <v>310</v>
      </c>
      <c r="N1573" s="544">
        <v>44638</v>
      </c>
      <c r="O1573" s="544" t="s">
        <v>400</v>
      </c>
      <c r="P1573" s="268">
        <f t="shared" si="100"/>
        <v>3</v>
      </c>
      <c r="Q1573" s="268">
        <f t="shared" si="101"/>
        <v>2</v>
      </c>
      <c r="R1573" s="643" t="str">
        <f t="shared" si="102"/>
        <v>Gastos_custeados_por_captação</v>
      </c>
      <c r="S1573" s="605" t="s">
        <v>310</v>
      </c>
      <c r="T1573" s="605" t="s">
        <v>310</v>
      </c>
      <c r="U1573" s="623"/>
      <c r="V1573" s="623"/>
      <c r="W1573" s="623"/>
    </row>
    <row r="1574" spans="1:23" ht="48" x14ac:dyDescent="0.2">
      <c r="A1574" s="636">
        <f t="shared" si="99"/>
        <v>1571</v>
      </c>
      <c r="B1574" s="559">
        <v>44638</v>
      </c>
      <c r="C1574" s="555">
        <v>44593</v>
      </c>
      <c r="D1574" s="545" t="s">
        <v>468</v>
      </c>
      <c r="E1574" s="545" t="s">
        <v>468</v>
      </c>
      <c r="F1574" s="556">
        <v>2170</v>
      </c>
      <c r="G1574" s="573" t="s">
        <v>2533</v>
      </c>
      <c r="H1574" s="545" t="s">
        <v>468</v>
      </c>
      <c r="I1574" s="612" t="s">
        <v>876</v>
      </c>
      <c r="J1574" s="545" t="s">
        <v>877</v>
      </c>
      <c r="K1574" s="545" t="s">
        <v>878</v>
      </c>
      <c r="L1574" s="545" t="s">
        <v>879</v>
      </c>
      <c r="M1574" s="545" t="s">
        <v>310</v>
      </c>
      <c r="N1574" s="544">
        <v>44638</v>
      </c>
      <c r="O1574" s="544" t="s">
        <v>400</v>
      </c>
      <c r="P1574" s="268">
        <f t="shared" si="100"/>
        <v>3</v>
      </c>
      <c r="Q1574" s="268">
        <f t="shared" si="101"/>
        <v>2</v>
      </c>
      <c r="R1574" s="643" t="str">
        <f t="shared" si="102"/>
        <v>Gastos_custeados_por_captação</v>
      </c>
      <c r="S1574" s="605" t="s">
        <v>310</v>
      </c>
      <c r="T1574" s="605" t="s">
        <v>310</v>
      </c>
      <c r="U1574" s="623"/>
      <c r="V1574" s="623"/>
      <c r="W1574" s="623"/>
    </row>
    <row r="1575" spans="1:23" ht="48" x14ac:dyDescent="0.2">
      <c r="A1575" s="636">
        <f t="shared" si="99"/>
        <v>1572</v>
      </c>
      <c r="B1575" s="559">
        <v>44638</v>
      </c>
      <c r="C1575" s="555">
        <v>44593</v>
      </c>
      <c r="D1575" s="545" t="s">
        <v>468</v>
      </c>
      <c r="E1575" s="545" t="s">
        <v>468</v>
      </c>
      <c r="F1575" s="556">
        <v>930</v>
      </c>
      <c r="G1575" s="573" t="s">
        <v>2534</v>
      </c>
      <c r="H1575" s="545" t="s">
        <v>468</v>
      </c>
      <c r="I1575" s="612" t="s">
        <v>876</v>
      </c>
      <c r="J1575" s="545" t="s">
        <v>877</v>
      </c>
      <c r="K1575" s="545" t="s">
        <v>878</v>
      </c>
      <c r="L1575" s="545" t="s">
        <v>879</v>
      </c>
      <c r="M1575" s="545" t="s">
        <v>310</v>
      </c>
      <c r="N1575" s="544">
        <v>44638</v>
      </c>
      <c r="O1575" s="544" t="s">
        <v>400</v>
      </c>
      <c r="P1575" s="268">
        <f t="shared" si="100"/>
        <v>3</v>
      </c>
      <c r="Q1575" s="268">
        <f t="shared" si="101"/>
        <v>2</v>
      </c>
      <c r="R1575" s="643" t="str">
        <f t="shared" si="102"/>
        <v>Gastos_custeados_por_captação</v>
      </c>
      <c r="S1575" s="605" t="s">
        <v>310</v>
      </c>
      <c r="T1575" s="605" t="s">
        <v>310</v>
      </c>
      <c r="U1575" s="623"/>
      <c r="V1575" s="623"/>
      <c r="W1575" s="623"/>
    </row>
    <row r="1576" spans="1:23" ht="24" x14ac:dyDescent="0.2">
      <c r="A1576" s="636">
        <f t="shared" si="99"/>
        <v>1573</v>
      </c>
      <c r="B1576" s="559">
        <v>44638</v>
      </c>
      <c r="C1576" s="555">
        <v>44562</v>
      </c>
      <c r="D1576" s="545" t="s">
        <v>271</v>
      </c>
      <c r="E1576" s="545" t="s">
        <v>1923</v>
      </c>
      <c r="F1576" s="556">
        <v>545.6</v>
      </c>
      <c r="G1576" s="558" t="s">
        <v>2538</v>
      </c>
      <c r="H1576" s="545" t="s">
        <v>766</v>
      </c>
      <c r="I1576" s="526" t="s">
        <v>1573</v>
      </c>
      <c r="J1576" s="545" t="s">
        <v>310</v>
      </c>
      <c r="K1576" s="545" t="s">
        <v>1320</v>
      </c>
      <c r="L1576" s="545" t="s">
        <v>1477</v>
      </c>
      <c r="M1576" s="545" t="s">
        <v>310</v>
      </c>
      <c r="N1576" s="544">
        <v>44638</v>
      </c>
      <c r="O1576" s="544" t="s">
        <v>400</v>
      </c>
      <c r="P1576" s="268">
        <f t="shared" si="100"/>
        <v>3</v>
      </c>
      <c r="Q1576" s="268">
        <f t="shared" si="101"/>
        <v>1</v>
      </c>
      <c r="R1576" s="643" t="str">
        <f t="shared" si="102"/>
        <v>Gastos_Gerais</v>
      </c>
      <c r="S1576" s="605" t="s">
        <v>310</v>
      </c>
      <c r="T1576" s="605" t="s">
        <v>310</v>
      </c>
      <c r="U1576" s="623"/>
      <c r="V1576" s="623"/>
      <c r="W1576" s="623"/>
    </row>
    <row r="1577" spans="1:23" ht="24" x14ac:dyDescent="0.2">
      <c r="A1577" s="636">
        <f t="shared" si="99"/>
        <v>1574</v>
      </c>
      <c r="B1577" s="559">
        <v>44638</v>
      </c>
      <c r="C1577" s="555">
        <v>44562</v>
      </c>
      <c r="D1577" s="545" t="s">
        <v>271</v>
      </c>
      <c r="E1577" s="545" t="s">
        <v>1923</v>
      </c>
      <c r="F1577" s="556">
        <v>186</v>
      </c>
      <c r="G1577" s="558" t="s">
        <v>1801</v>
      </c>
      <c r="H1577" s="545" t="s">
        <v>763</v>
      </c>
      <c r="I1577" s="526" t="s">
        <v>1573</v>
      </c>
      <c r="J1577" s="545" t="s">
        <v>310</v>
      </c>
      <c r="K1577" s="545" t="s">
        <v>1320</v>
      </c>
      <c r="L1577" s="545" t="s">
        <v>1477</v>
      </c>
      <c r="M1577" s="545" t="s">
        <v>310</v>
      </c>
      <c r="N1577" s="544">
        <v>44638</v>
      </c>
      <c r="O1577" s="544" t="s">
        <v>400</v>
      </c>
      <c r="P1577" s="268">
        <f t="shared" si="100"/>
        <v>3</v>
      </c>
      <c r="Q1577" s="268">
        <f t="shared" si="101"/>
        <v>1</v>
      </c>
      <c r="R1577" s="643" t="str">
        <f t="shared" si="102"/>
        <v>Gastos_Gerais</v>
      </c>
      <c r="S1577" s="605" t="s">
        <v>310</v>
      </c>
      <c r="T1577" s="605" t="s">
        <v>310</v>
      </c>
      <c r="U1577" s="623"/>
      <c r="V1577" s="623"/>
      <c r="W1577" s="623"/>
    </row>
    <row r="1578" spans="1:23" ht="24" x14ac:dyDescent="0.2">
      <c r="A1578" s="636">
        <f t="shared" si="99"/>
        <v>1575</v>
      </c>
      <c r="B1578" s="559">
        <v>44638</v>
      </c>
      <c r="C1578" s="555">
        <v>44562</v>
      </c>
      <c r="D1578" s="545" t="s">
        <v>271</v>
      </c>
      <c r="E1578" s="545" t="s">
        <v>1923</v>
      </c>
      <c r="F1578" s="556">
        <v>744</v>
      </c>
      <c r="G1578" s="558" t="s">
        <v>1905</v>
      </c>
      <c r="H1578" s="545" t="s">
        <v>766</v>
      </c>
      <c r="I1578" s="526" t="s">
        <v>1573</v>
      </c>
      <c r="J1578" s="545" t="s">
        <v>310</v>
      </c>
      <c r="K1578" s="545" t="s">
        <v>1320</v>
      </c>
      <c r="L1578" s="545" t="s">
        <v>1477</v>
      </c>
      <c r="M1578" s="545" t="s">
        <v>310</v>
      </c>
      <c r="N1578" s="544">
        <v>44638</v>
      </c>
      <c r="O1578" s="544" t="s">
        <v>400</v>
      </c>
      <c r="P1578" s="268">
        <f t="shared" si="100"/>
        <v>3</v>
      </c>
      <c r="Q1578" s="268">
        <f t="shared" si="101"/>
        <v>1</v>
      </c>
      <c r="R1578" s="643" t="str">
        <f t="shared" si="102"/>
        <v>Gastos_Gerais</v>
      </c>
      <c r="S1578" s="605" t="s">
        <v>310</v>
      </c>
      <c r="T1578" s="605" t="s">
        <v>310</v>
      </c>
      <c r="U1578" s="623"/>
      <c r="V1578" s="623"/>
      <c r="W1578" s="623"/>
    </row>
    <row r="1579" spans="1:23" ht="24" x14ac:dyDescent="0.2">
      <c r="A1579" s="636">
        <f t="shared" si="99"/>
        <v>1576</v>
      </c>
      <c r="B1579" s="559">
        <v>44638</v>
      </c>
      <c r="C1579" s="555">
        <v>44562</v>
      </c>
      <c r="D1579" s="545" t="s">
        <v>271</v>
      </c>
      <c r="E1579" s="545" t="s">
        <v>1923</v>
      </c>
      <c r="F1579" s="556">
        <v>744</v>
      </c>
      <c r="G1579" s="558" t="s">
        <v>1900</v>
      </c>
      <c r="H1579" s="545" t="s">
        <v>766</v>
      </c>
      <c r="I1579" s="526" t="s">
        <v>1573</v>
      </c>
      <c r="J1579" s="545" t="s">
        <v>310</v>
      </c>
      <c r="K1579" s="545" t="s">
        <v>1320</v>
      </c>
      <c r="L1579" s="545" t="s">
        <v>1477</v>
      </c>
      <c r="M1579" s="545" t="s">
        <v>310</v>
      </c>
      <c r="N1579" s="544">
        <v>44638</v>
      </c>
      <c r="O1579" s="544" t="s">
        <v>400</v>
      </c>
      <c r="P1579" s="268">
        <f t="shared" si="100"/>
        <v>3</v>
      </c>
      <c r="Q1579" s="268">
        <f t="shared" si="101"/>
        <v>1</v>
      </c>
      <c r="R1579" s="643" t="str">
        <f t="shared" si="102"/>
        <v>Gastos_Gerais</v>
      </c>
      <c r="S1579" s="605" t="s">
        <v>310</v>
      </c>
      <c r="T1579" s="605" t="s">
        <v>310</v>
      </c>
      <c r="U1579" s="623"/>
      <c r="V1579" s="623"/>
      <c r="W1579" s="623"/>
    </row>
    <row r="1580" spans="1:23" ht="24" x14ac:dyDescent="0.2">
      <c r="A1580" s="636">
        <f t="shared" si="99"/>
        <v>1577</v>
      </c>
      <c r="B1580" s="559">
        <v>44638</v>
      </c>
      <c r="C1580" s="555">
        <v>44562</v>
      </c>
      <c r="D1580" s="545" t="s">
        <v>271</v>
      </c>
      <c r="E1580" s="545" t="s">
        <v>456</v>
      </c>
      <c r="F1580" s="556">
        <v>74.400000000000006</v>
      </c>
      <c r="G1580" s="558" t="s">
        <v>1812</v>
      </c>
      <c r="H1580" s="545" t="s">
        <v>763</v>
      </c>
      <c r="I1580" s="526" t="s">
        <v>1573</v>
      </c>
      <c r="J1580" s="545" t="s">
        <v>310</v>
      </c>
      <c r="K1580" s="545" t="s">
        <v>1320</v>
      </c>
      <c r="L1580" s="545" t="s">
        <v>1477</v>
      </c>
      <c r="M1580" s="545" t="s">
        <v>310</v>
      </c>
      <c r="N1580" s="544">
        <v>44638</v>
      </c>
      <c r="O1580" s="544" t="s">
        <v>400</v>
      </c>
      <c r="P1580" s="268">
        <f t="shared" si="100"/>
        <v>3</v>
      </c>
      <c r="Q1580" s="268">
        <f t="shared" si="101"/>
        <v>1</v>
      </c>
      <c r="R1580" s="643" t="str">
        <f t="shared" si="102"/>
        <v>Gastos_Gerais</v>
      </c>
      <c r="S1580" s="605" t="s">
        <v>310</v>
      </c>
      <c r="T1580" s="605" t="s">
        <v>310</v>
      </c>
      <c r="U1580" s="623"/>
      <c r="V1580" s="623"/>
      <c r="W1580" s="623"/>
    </row>
    <row r="1581" spans="1:23" ht="36" x14ac:dyDescent="0.2">
      <c r="A1581" s="636">
        <f t="shared" si="99"/>
        <v>1578</v>
      </c>
      <c r="B1581" s="559">
        <v>44638</v>
      </c>
      <c r="C1581" s="555">
        <v>44562</v>
      </c>
      <c r="D1581" s="545" t="s">
        <v>271</v>
      </c>
      <c r="E1581" s="545" t="s">
        <v>90</v>
      </c>
      <c r="F1581" s="556">
        <v>930</v>
      </c>
      <c r="G1581" s="558" t="s">
        <v>1881</v>
      </c>
      <c r="H1581" s="545" t="s">
        <v>774</v>
      </c>
      <c r="I1581" s="526" t="s">
        <v>1573</v>
      </c>
      <c r="J1581" s="545" t="s">
        <v>310</v>
      </c>
      <c r="K1581" s="545" t="s">
        <v>1320</v>
      </c>
      <c r="L1581" s="545" t="s">
        <v>1477</v>
      </c>
      <c r="M1581" s="545" t="s">
        <v>310</v>
      </c>
      <c r="N1581" s="544">
        <v>44638</v>
      </c>
      <c r="O1581" s="544" t="s">
        <v>400</v>
      </c>
      <c r="P1581" s="268">
        <f t="shared" si="100"/>
        <v>3</v>
      </c>
      <c r="Q1581" s="268">
        <f t="shared" si="101"/>
        <v>1</v>
      </c>
      <c r="R1581" s="643" t="str">
        <f t="shared" si="102"/>
        <v>Gastos_Gerais</v>
      </c>
      <c r="S1581" s="605" t="s">
        <v>310</v>
      </c>
      <c r="T1581" s="605" t="s">
        <v>310</v>
      </c>
      <c r="U1581" s="623"/>
      <c r="V1581" s="623"/>
      <c r="W1581" s="623"/>
    </row>
    <row r="1582" spans="1:23" ht="24" x14ac:dyDescent="0.2">
      <c r="A1582" s="636">
        <f t="shared" si="99"/>
        <v>1579</v>
      </c>
      <c r="B1582" s="559">
        <v>44638</v>
      </c>
      <c r="C1582" s="555">
        <v>44562</v>
      </c>
      <c r="D1582" s="545" t="s">
        <v>271</v>
      </c>
      <c r="E1582" s="545" t="s">
        <v>1923</v>
      </c>
      <c r="F1582" s="556">
        <v>248</v>
      </c>
      <c r="G1582" s="558" t="s">
        <v>2025</v>
      </c>
      <c r="H1582" s="545" t="s">
        <v>766</v>
      </c>
      <c r="I1582" s="526" t="s">
        <v>1573</v>
      </c>
      <c r="J1582" s="545" t="s">
        <v>310</v>
      </c>
      <c r="K1582" s="545" t="s">
        <v>1320</v>
      </c>
      <c r="L1582" s="545" t="s">
        <v>1477</v>
      </c>
      <c r="M1582" s="545" t="s">
        <v>310</v>
      </c>
      <c r="N1582" s="544">
        <v>44638</v>
      </c>
      <c r="O1582" s="544" t="s">
        <v>400</v>
      </c>
      <c r="P1582" s="268">
        <f t="shared" si="100"/>
        <v>3</v>
      </c>
      <c r="Q1582" s="268">
        <f t="shared" si="101"/>
        <v>1</v>
      </c>
      <c r="R1582" s="643" t="str">
        <f t="shared" si="102"/>
        <v>Gastos_Gerais</v>
      </c>
      <c r="S1582" s="605" t="s">
        <v>310</v>
      </c>
      <c r="T1582" s="605" t="s">
        <v>310</v>
      </c>
      <c r="U1582" s="623"/>
      <c r="V1582" s="623"/>
      <c r="W1582" s="623"/>
    </row>
    <row r="1583" spans="1:23" ht="36" x14ac:dyDescent="0.2">
      <c r="A1583" s="636">
        <f t="shared" si="99"/>
        <v>1580</v>
      </c>
      <c r="B1583" s="559">
        <v>44638</v>
      </c>
      <c r="C1583" s="555">
        <v>44593</v>
      </c>
      <c r="D1583" s="545" t="s">
        <v>271</v>
      </c>
      <c r="E1583" s="545" t="s">
        <v>1923</v>
      </c>
      <c r="F1583" s="556">
        <v>620</v>
      </c>
      <c r="G1583" s="558" t="s">
        <v>1975</v>
      </c>
      <c r="H1583" s="545" t="s">
        <v>771</v>
      </c>
      <c r="I1583" s="526" t="s">
        <v>1573</v>
      </c>
      <c r="J1583" s="545" t="s">
        <v>310</v>
      </c>
      <c r="K1583" s="545" t="s">
        <v>1320</v>
      </c>
      <c r="L1583" s="545" t="s">
        <v>1477</v>
      </c>
      <c r="M1583" s="545" t="s">
        <v>310</v>
      </c>
      <c r="N1583" s="544">
        <v>44638</v>
      </c>
      <c r="O1583" s="544" t="s">
        <v>400</v>
      </c>
      <c r="P1583" s="268">
        <f t="shared" si="100"/>
        <v>3</v>
      </c>
      <c r="Q1583" s="268">
        <f t="shared" si="101"/>
        <v>2</v>
      </c>
      <c r="R1583" s="643" t="str">
        <f t="shared" si="102"/>
        <v>Gastos_Gerais</v>
      </c>
      <c r="S1583" s="605" t="s">
        <v>310</v>
      </c>
      <c r="T1583" s="605" t="s">
        <v>310</v>
      </c>
      <c r="U1583" s="623"/>
      <c r="V1583" s="623"/>
      <c r="W1583" s="623"/>
    </row>
    <row r="1584" spans="1:23" ht="24" x14ac:dyDescent="0.2">
      <c r="A1584" s="636">
        <f t="shared" si="99"/>
        <v>1581</v>
      </c>
      <c r="B1584" s="559">
        <v>44638</v>
      </c>
      <c r="C1584" s="555">
        <v>44593</v>
      </c>
      <c r="D1584" s="545" t="s">
        <v>271</v>
      </c>
      <c r="E1584" s="545" t="s">
        <v>466</v>
      </c>
      <c r="F1584" s="556">
        <v>465</v>
      </c>
      <c r="G1584" s="558" t="s">
        <v>2026</v>
      </c>
      <c r="H1584" s="545" t="s">
        <v>766</v>
      </c>
      <c r="I1584" s="526" t="s">
        <v>1573</v>
      </c>
      <c r="J1584" s="545" t="s">
        <v>310</v>
      </c>
      <c r="K1584" s="545" t="s">
        <v>1320</v>
      </c>
      <c r="L1584" s="545" t="s">
        <v>1477</v>
      </c>
      <c r="M1584" s="545" t="s">
        <v>310</v>
      </c>
      <c r="N1584" s="544">
        <v>44638</v>
      </c>
      <c r="O1584" s="544" t="s">
        <v>400</v>
      </c>
      <c r="P1584" s="268">
        <f t="shared" si="100"/>
        <v>3</v>
      </c>
      <c r="Q1584" s="268">
        <f t="shared" si="101"/>
        <v>2</v>
      </c>
      <c r="R1584" s="643" t="str">
        <f t="shared" si="102"/>
        <v>Gastos_Gerais</v>
      </c>
      <c r="S1584" s="605" t="s">
        <v>310</v>
      </c>
      <c r="T1584" s="605" t="s">
        <v>310</v>
      </c>
      <c r="U1584" s="623"/>
      <c r="V1584" s="623"/>
      <c r="W1584" s="623"/>
    </row>
    <row r="1585" spans="1:23" ht="24" x14ac:dyDescent="0.2">
      <c r="A1585" s="636">
        <f t="shared" si="99"/>
        <v>1582</v>
      </c>
      <c r="B1585" s="559">
        <v>44638</v>
      </c>
      <c r="C1585" s="555">
        <v>44562</v>
      </c>
      <c r="D1585" s="545" t="s">
        <v>271</v>
      </c>
      <c r="E1585" s="545" t="s">
        <v>1923</v>
      </c>
      <c r="F1585" s="556">
        <v>744</v>
      </c>
      <c r="G1585" s="558" t="s">
        <v>1910</v>
      </c>
      <c r="H1585" s="545" t="s">
        <v>766</v>
      </c>
      <c r="I1585" s="526" t="s">
        <v>1573</v>
      </c>
      <c r="J1585" s="545" t="s">
        <v>310</v>
      </c>
      <c r="K1585" s="545" t="s">
        <v>1320</v>
      </c>
      <c r="L1585" s="545" t="s">
        <v>1477</v>
      </c>
      <c r="M1585" s="545" t="s">
        <v>310</v>
      </c>
      <c r="N1585" s="544">
        <v>44638</v>
      </c>
      <c r="O1585" s="544" t="s">
        <v>400</v>
      </c>
      <c r="P1585" s="268">
        <f t="shared" si="100"/>
        <v>3</v>
      </c>
      <c r="Q1585" s="268">
        <f t="shared" si="101"/>
        <v>1</v>
      </c>
      <c r="R1585" s="643" t="str">
        <f t="shared" si="102"/>
        <v>Gastos_Gerais</v>
      </c>
      <c r="S1585" s="605" t="s">
        <v>310</v>
      </c>
      <c r="T1585" s="605" t="s">
        <v>310</v>
      </c>
      <c r="U1585" s="623"/>
      <c r="V1585" s="623"/>
      <c r="W1585" s="623"/>
    </row>
    <row r="1586" spans="1:23" ht="24" x14ac:dyDescent="0.2">
      <c r="A1586" s="636">
        <f t="shared" si="99"/>
        <v>1583</v>
      </c>
      <c r="B1586" s="559">
        <v>44638</v>
      </c>
      <c r="C1586" s="555">
        <v>44562</v>
      </c>
      <c r="D1586" s="545" t="s">
        <v>271</v>
      </c>
      <c r="E1586" s="545" t="s">
        <v>1923</v>
      </c>
      <c r="F1586" s="556">
        <v>37.200000000000003</v>
      </c>
      <c r="G1586" s="558" t="s">
        <v>1797</v>
      </c>
      <c r="H1586" s="545" t="s">
        <v>763</v>
      </c>
      <c r="I1586" s="526" t="s">
        <v>1573</v>
      </c>
      <c r="J1586" s="545" t="s">
        <v>310</v>
      </c>
      <c r="K1586" s="545" t="s">
        <v>1320</v>
      </c>
      <c r="L1586" s="545" t="s">
        <v>1477</v>
      </c>
      <c r="M1586" s="545" t="s">
        <v>310</v>
      </c>
      <c r="N1586" s="544">
        <v>44638</v>
      </c>
      <c r="O1586" s="544" t="s">
        <v>400</v>
      </c>
      <c r="P1586" s="268">
        <f t="shared" si="100"/>
        <v>3</v>
      </c>
      <c r="Q1586" s="268">
        <f t="shared" si="101"/>
        <v>1</v>
      </c>
      <c r="R1586" s="643" t="str">
        <f t="shared" si="102"/>
        <v>Gastos_Gerais</v>
      </c>
      <c r="S1586" s="605" t="s">
        <v>310</v>
      </c>
      <c r="T1586" s="605" t="s">
        <v>310</v>
      </c>
      <c r="U1586" s="623"/>
      <c r="V1586" s="623"/>
      <c r="W1586" s="623"/>
    </row>
    <row r="1587" spans="1:23" ht="24" x14ac:dyDescent="0.2">
      <c r="A1587" s="636">
        <f t="shared" si="99"/>
        <v>1584</v>
      </c>
      <c r="B1587" s="559">
        <v>44638</v>
      </c>
      <c r="C1587" s="555">
        <v>44562</v>
      </c>
      <c r="D1587" s="545" t="s">
        <v>271</v>
      </c>
      <c r="E1587" s="545" t="s">
        <v>1923</v>
      </c>
      <c r="F1587" s="556">
        <v>520.79999999999995</v>
      </c>
      <c r="G1587" s="558" t="s">
        <v>1837</v>
      </c>
      <c r="H1587" s="545" t="s">
        <v>766</v>
      </c>
      <c r="I1587" s="526" t="s">
        <v>1573</v>
      </c>
      <c r="J1587" s="545" t="s">
        <v>310</v>
      </c>
      <c r="K1587" s="545" t="s">
        <v>1320</v>
      </c>
      <c r="L1587" s="545" t="s">
        <v>1477</v>
      </c>
      <c r="M1587" s="545" t="s">
        <v>310</v>
      </c>
      <c r="N1587" s="544">
        <v>44638</v>
      </c>
      <c r="O1587" s="544" t="s">
        <v>400</v>
      </c>
      <c r="P1587" s="268">
        <f t="shared" si="100"/>
        <v>3</v>
      </c>
      <c r="Q1587" s="268">
        <f t="shared" si="101"/>
        <v>1</v>
      </c>
      <c r="R1587" s="643" t="str">
        <f t="shared" si="102"/>
        <v>Gastos_Gerais</v>
      </c>
      <c r="S1587" s="605" t="s">
        <v>310</v>
      </c>
      <c r="T1587" s="605" t="s">
        <v>310</v>
      </c>
      <c r="U1587" s="623"/>
      <c r="V1587" s="623"/>
      <c r="W1587" s="623"/>
    </row>
    <row r="1588" spans="1:23" ht="24" x14ac:dyDescent="0.2">
      <c r="A1588" s="636">
        <f t="shared" si="99"/>
        <v>1585</v>
      </c>
      <c r="B1588" s="559">
        <v>44638</v>
      </c>
      <c r="C1588" s="555">
        <v>44562</v>
      </c>
      <c r="D1588" s="545" t="s">
        <v>271</v>
      </c>
      <c r="E1588" s="545" t="s">
        <v>1923</v>
      </c>
      <c r="F1588" s="556">
        <v>198.4</v>
      </c>
      <c r="G1588" s="558" t="s">
        <v>1807</v>
      </c>
      <c r="H1588" s="545" t="s">
        <v>766</v>
      </c>
      <c r="I1588" s="526" t="s">
        <v>1573</v>
      </c>
      <c r="J1588" s="545" t="s">
        <v>310</v>
      </c>
      <c r="K1588" s="545" t="s">
        <v>1320</v>
      </c>
      <c r="L1588" s="545" t="s">
        <v>1477</v>
      </c>
      <c r="M1588" s="545" t="s">
        <v>310</v>
      </c>
      <c r="N1588" s="544">
        <v>44638</v>
      </c>
      <c r="O1588" s="544" t="s">
        <v>400</v>
      </c>
      <c r="P1588" s="268">
        <f t="shared" si="100"/>
        <v>3</v>
      </c>
      <c r="Q1588" s="268">
        <f t="shared" si="101"/>
        <v>1</v>
      </c>
      <c r="R1588" s="643" t="str">
        <f t="shared" si="102"/>
        <v>Gastos_Gerais</v>
      </c>
      <c r="S1588" s="605" t="s">
        <v>310</v>
      </c>
      <c r="T1588" s="605" t="s">
        <v>310</v>
      </c>
      <c r="U1588" s="623"/>
      <c r="V1588" s="623"/>
      <c r="W1588" s="623"/>
    </row>
    <row r="1589" spans="1:23" ht="24" x14ac:dyDescent="0.2">
      <c r="A1589" s="636">
        <f t="shared" si="99"/>
        <v>1586</v>
      </c>
      <c r="B1589" s="559">
        <v>44638</v>
      </c>
      <c r="C1589" s="555">
        <v>44562</v>
      </c>
      <c r="D1589" s="545" t="s">
        <v>271</v>
      </c>
      <c r="E1589" s="545" t="s">
        <v>1923</v>
      </c>
      <c r="F1589" s="556">
        <v>74.400000000000006</v>
      </c>
      <c r="G1589" s="558" t="s">
        <v>1799</v>
      </c>
      <c r="H1589" s="545" t="s">
        <v>763</v>
      </c>
      <c r="I1589" s="526" t="s">
        <v>1573</v>
      </c>
      <c r="J1589" s="545" t="s">
        <v>310</v>
      </c>
      <c r="K1589" s="545" t="s">
        <v>1320</v>
      </c>
      <c r="L1589" s="545" t="s">
        <v>1477</v>
      </c>
      <c r="M1589" s="545" t="s">
        <v>310</v>
      </c>
      <c r="N1589" s="544">
        <v>44638</v>
      </c>
      <c r="O1589" s="544" t="s">
        <v>400</v>
      </c>
      <c r="P1589" s="268">
        <f t="shared" si="100"/>
        <v>3</v>
      </c>
      <c r="Q1589" s="268">
        <f t="shared" si="101"/>
        <v>1</v>
      </c>
      <c r="R1589" s="643" t="str">
        <f t="shared" si="102"/>
        <v>Gastos_Gerais</v>
      </c>
      <c r="S1589" s="605" t="s">
        <v>310</v>
      </c>
      <c r="T1589" s="605" t="s">
        <v>310</v>
      </c>
      <c r="U1589" s="623"/>
      <c r="V1589" s="623"/>
      <c r="W1589" s="623"/>
    </row>
    <row r="1590" spans="1:23" ht="24" x14ac:dyDescent="0.2">
      <c r="A1590" s="636">
        <f t="shared" si="99"/>
        <v>1587</v>
      </c>
      <c r="B1590" s="559">
        <v>44638</v>
      </c>
      <c r="C1590" s="555">
        <v>44562</v>
      </c>
      <c r="D1590" s="545" t="s">
        <v>271</v>
      </c>
      <c r="E1590" s="545" t="s">
        <v>1923</v>
      </c>
      <c r="F1590" s="556">
        <v>744</v>
      </c>
      <c r="G1590" s="558" t="s">
        <v>1858</v>
      </c>
      <c r="H1590" s="545" t="s">
        <v>772</v>
      </c>
      <c r="I1590" s="526" t="s">
        <v>1573</v>
      </c>
      <c r="J1590" s="545" t="s">
        <v>310</v>
      </c>
      <c r="K1590" s="545" t="s">
        <v>1320</v>
      </c>
      <c r="L1590" s="545" t="s">
        <v>1477</v>
      </c>
      <c r="M1590" s="545" t="s">
        <v>310</v>
      </c>
      <c r="N1590" s="544">
        <v>44638</v>
      </c>
      <c r="O1590" s="544" t="s">
        <v>400</v>
      </c>
      <c r="P1590" s="268">
        <f t="shared" si="100"/>
        <v>3</v>
      </c>
      <c r="Q1590" s="268">
        <f t="shared" si="101"/>
        <v>1</v>
      </c>
      <c r="R1590" s="643" t="str">
        <f t="shared" si="102"/>
        <v>Gastos_Gerais</v>
      </c>
      <c r="S1590" s="605" t="s">
        <v>310</v>
      </c>
      <c r="T1590" s="605" t="s">
        <v>310</v>
      </c>
      <c r="U1590" s="623"/>
      <c r="V1590" s="623"/>
      <c r="W1590" s="623"/>
    </row>
    <row r="1591" spans="1:23" ht="24" x14ac:dyDescent="0.2">
      <c r="A1591" s="636">
        <f t="shared" si="99"/>
        <v>1588</v>
      </c>
      <c r="B1591" s="559">
        <v>44638</v>
      </c>
      <c r="C1591" s="555">
        <v>44562</v>
      </c>
      <c r="D1591" s="545" t="s">
        <v>271</v>
      </c>
      <c r="E1591" s="545" t="s">
        <v>1923</v>
      </c>
      <c r="F1591" s="556">
        <v>744</v>
      </c>
      <c r="G1591" s="558" t="s">
        <v>1802</v>
      </c>
      <c r="H1591" s="545" t="s">
        <v>766</v>
      </c>
      <c r="I1591" s="526" t="s">
        <v>1573</v>
      </c>
      <c r="J1591" s="545" t="s">
        <v>310</v>
      </c>
      <c r="K1591" s="545" t="s">
        <v>1320</v>
      </c>
      <c r="L1591" s="545" t="s">
        <v>1477</v>
      </c>
      <c r="M1591" s="545" t="s">
        <v>310</v>
      </c>
      <c r="N1591" s="544">
        <v>44638</v>
      </c>
      <c r="O1591" s="544" t="s">
        <v>400</v>
      </c>
      <c r="P1591" s="268">
        <f t="shared" si="100"/>
        <v>3</v>
      </c>
      <c r="Q1591" s="268">
        <f t="shared" si="101"/>
        <v>1</v>
      </c>
      <c r="R1591" s="643" t="str">
        <f t="shared" si="102"/>
        <v>Gastos_Gerais</v>
      </c>
      <c r="S1591" s="605" t="s">
        <v>310</v>
      </c>
      <c r="T1591" s="605" t="s">
        <v>310</v>
      </c>
      <c r="U1591" s="623"/>
      <c r="V1591" s="623"/>
      <c r="W1591" s="623"/>
    </row>
    <row r="1592" spans="1:23" ht="36" x14ac:dyDescent="0.2">
      <c r="A1592" s="636">
        <f t="shared" si="99"/>
        <v>1589</v>
      </c>
      <c r="B1592" s="559">
        <v>44638</v>
      </c>
      <c r="C1592" s="555">
        <v>44531</v>
      </c>
      <c r="D1592" s="545" t="s">
        <v>271</v>
      </c>
      <c r="E1592" s="545" t="s">
        <v>1923</v>
      </c>
      <c r="F1592" s="556">
        <v>409.2</v>
      </c>
      <c r="G1592" s="558" t="s">
        <v>1874</v>
      </c>
      <c r="H1592" s="545" t="s">
        <v>771</v>
      </c>
      <c r="I1592" s="526" t="s">
        <v>1573</v>
      </c>
      <c r="J1592" s="545" t="s">
        <v>310</v>
      </c>
      <c r="K1592" s="545" t="s">
        <v>1320</v>
      </c>
      <c r="L1592" s="545" t="s">
        <v>1477</v>
      </c>
      <c r="M1592" s="545" t="s">
        <v>310</v>
      </c>
      <c r="N1592" s="544">
        <v>44638</v>
      </c>
      <c r="O1592" s="544" t="s">
        <v>400</v>
      </c>
      <c r="P1592" s="268">
        <f t="shared" si="100"/>
        <v>3</v>
      </c>
      <c r="Q1592" s="268">
        <f t="shared" si="101"/>
        <v>0</v>
      </c>
      <c r="R1592" s="643" t="str">
        <f t="shared" si="102"/>
        <v>Gastos_Gerais</v>
      </c>
      <c r="S1592" s="605" t="s">
        <v>310</v>
      </c>
      <c r="T1592" s="605" t="s">
        <v>310</v>
      </c>
      <c r="U1592" s="623"/>
      <c r="V1592" s="623"/>
      <c r="W1592" s="623"/>
    </row>
    <row r="1593" spans="1:23" ht="24" x14ac:dyDescent="0.2">
      <c r="A1593" s="636">
        <f t="shared" si="99"/>
        <v>1590</v>
      </c>
      <c r="B1593" s="559">
        <v>44638</v>
      </c>
      <c r="C1593" s="565">
        <v>44593</v>
      </c>
      <c r="D1593" s="545" t="s">
        <v>182</v>
      </c>
      <c r="E1593" s="545" t="s">
        <v>1</v>
      </c>
      <c r="F1593" s="556">
        <v>16087.54</v>
      </c>
      <c r="G1593" s="558" t="s">
        <v>2115</v>
      </c>
      <c r="H1593" s="545" t="s">
        <v>310</v>
      </c>
      <c r="I1593" s="526" t="s">
        <v>1573</v>
      </c>
      <c r="J1593" s="545" t="s">
        <v>310</v>
      </c>
      <c r="K1593" s="545" t="s">
        <v>1320</v>
      </c>
      <c r="L1593" s="545" t="s">
        <v>1477</v>
      </c>
      <c r="M1593" s="545" t="s">
        <v>310</v>
      </c>
      <c r="N1593" s="544">
        <v>44638</v>
      </c>
      <c r="O1593" s="544" t="s">
        <v>400</v>
      </c>
      <c r="P1593" s="268">
        <f t="shared" si="100"/>
        <v>3</v>
      </c>
      <c r="Q1593" s="268">
        <f t="shared" si="101"/>
        <v>2</v>
      </c>
      <c r="R1593" s="643" t="str">
        <f t="shared" si="102"/>
        <v>Gastos_com_Pessoal</v>
      </c>
      <c r="S1593" s="605" t="s">
        <v>310</v>
      </c>
      <c r="T1593" s="605" t="s">
        <v>310</v>
      </c>
      <c r="U1593" s="623"/>
      <c r="V1593" s="623"/>
      <c r="W1593" s="623"/>
    </row>
    <row r="1594" spans="1:23" ht="24" x14ac:dyDescent="0.2">
      <c r="A1594" s="636">
        <f t="shared" si="99"/>
        <v>1591</v>
      </c>
      <c r="B1594" s="559">
        <v>44638</v>
      </c>
      <c r="C1594" s="565">
        <v>44593</v>
      </c>
      <c r="D1594" s="545" t="s">
        <v>182</v>
      </c>
      <c r="E1594" s="545" t="s">
        <v>252</v>
      </c>
      <c r="F1594" s="556">
        <v>50454.01</v>
      </c>
      <c r="G1594" s="558" t="s">
        <v>2539</v>
      </c>
      <c r="H1594" s="545" t="s">
        <v>310</v>
      </c>
      <c r="I1594" s="526" t="s">
        <v>1573</v>
      </c>
      <c r="J1594" s="545" t="s">
        <v>310</v>
      </c>
      <c r="K1594" s="545" t="s">
        <v>1320</v>
      </c>
      <c r="L1594" s="545" t="s">
        <v>1477</v>
      </c>
      <c r="M1594" s="545" t="s">
        <v>310</v>
      </c>
      <c r="N1594" s="544">
        <v>44638</v>
      </c>
      <c r="O1594" s="544" t="s">
        <v>400</v>
      </c>
      <c r="P1594" s="268">
        <f t="shared" si="100"/>
        <v>3</v>
      </c>
      <c r="Q1594" s="268">
        <f t="shared" si="101"/>
        <v>2</v>
      </c>
      <c r="R1594" s="643" t="str">
        <f t="shared" si="102"/>
        <v>Gastos_com_Pessoal</v>
      </c>
      <c r="S1594" s="605" t="s">
        <v>310</v>
      </c>
      <c r="T1594" s="605" t="s">
        <v>310</v>
      </c>
      <c r="U1594" s="623"/>
      <c r="V1594" s="623"/>
      <c r="W1594" s="623"/>
    </row>
    <row r="1595" spans="1:23" ht="24" x14ac:dyDescent="0.2">
      <c r="A1595" s="636">
        <f t="shared" si="99"/>
        <v>1592</v>
      </c>
      <c r="B1595" s="559">
        <v>44638</v>
      </c>
      <c r="C1595" s="555">
        <v>44562</v>
      </c>
      <c r="D1595" s="545" t="s">
        <v>271</v>
      </c>
      <c r="E1595" s="545" t="s">
        <v>1923</v>
      </c>
      <c r="F1595" s="556">
        <v>17.399999999999999</v>
      </c>
      <c r="G1595" s="558" t="s">
        <v>1904</v>
      </c>
      <c r="H1595" s="545" t="s">
        <v>766</v>
      </c>
      <c r="I1595" s="526" t="s">
        <v>1573</v>
      </c>
      <c r="J1595" s="545" t="s">
        <v>310</v>
      </c>
      <c r="K1595" s="545" t="s">
        <v>1320</v>
      </c>
      <c r="L1595" s="545" t="s">
        <v>1477</v>
      </c>
      <c r="M1595" s="545" t="s">
        <v>310</v>
      </c>
      <c r="N1595" s="544">
        <v>44638</v>
      </c>
      <c r="O1595" s="544" t="s">
        <v>400</v>
      </c>
      <c r="P1595" s="268">
        <f t="shared" si="100"/>
        <v>3</v>
      </c>
      <c r="Q1595" s="268">
        <f t="shared" si="101"/>
        <v>1</v>
      </c>
      <c r="R1595" s="643" t="str">
        <f t="shared" si="102"/>
        <v>Gastos_Gerais</v>
      </c>
      <c r="S1595" s="605" t="s">
        <v>310</v>
      </c>
      <c r="T1595" s="605" t="s">
        <v>310</v>
      </c>
      <c r="U1595" s="623"/>
      <c r="V1595" s="623"/>
      <c r="W1595" s="623"/>
    </row>
    <row r="1596" spans="1:23" ht="24" x14ac:dyDescent="0.2">
      <c r="A1596" s="636">
        <f t="shared" si="99"/>
        <v>1593</v>
      </c>
      <c r="B1596" s="559">
        <v>44638</v>
      </c>
      <c r="C1596" s="555">
        <v>44562</v>
      </c>
      <c r="D1596" s="545" t="s">
        <v>271</v>
      </c>
      <c r="E1596" s="545" t="s">
        <v>1923</v>
      </c>
      <c r="F1596" s="556">
        <v>17.399999999999999</v>
      </c>
      <c r="G1596" s="558" t="s">
        <v>1899</v>
      </c>
      <c r="H1596" s="545" t="s">
        <v>766</v>
      </c>
      <c r="I1596" s="526" t="s">
        <v>1573</v>
      </c>
      <c r="J1596" s="545" t="s">
        <v>310</v>
      </c>
      <c r="K1596" s="545" t="s">
        <v>1320</v>
      </c>
      <c r="L1596" s="545" t="s">
        <v>1477</v>
      </c>
      <c r="M1596" s="545" t="s">
        <v>310</v>
      </c>
      <c r="N1596" s="544">
        <v>44638</v>
      </c>
      <c r="O1596" s="544" t="s">
        <v>400</v>
      </c>
      <c r="P1596" s="268">
        <f t="shared" si="100"/>
        <v>3</v>
      </c>
      <c r="Q1596" s="268">
        <f t="shared" si="101"/>
        <v>1</v>
      </c>
      <c r="R1596" s="643" t="str">
        <f t="shared" si="102"/>
        <v>Gastos_Gerais</v>
      </c>
      <c r="S1596" s="605" t="s">
        <v>310</v>
      </c>
      <c r="T1596" s="605" t="s">
        <v>310</v>
      </c>
      <c r="U1596" s="623"/>
      <c r="V1596" s="623"/>
      <c r="W1596" s="623"/>
    </row>
    <row r="1597" spans="1:23" ht="36" x14ac:dyDescent="0.2">
      <c r="A1597" s="636">
        <f t="shared" ref="A1597:A1673" si="103">IF(B1597="","",ROW()-ROW($A$3))</f>
        <v>1594</v>
      </c>
      <c r="B1597" s="559">
        <v>44638</v>
      </c>
      <c r="C1597" s="555">
        <v>44562</v>
      </c>
      <c r="D1597" s="545" t="s">
        <v>271</v>
      </c>
      <c r="E1597" s="545" t="s">
        <v>90</v>
      </c>
      <c r="F1597" s="556">
        <v>541.69000000000005</v>
      </c>
      <c r="G1597" s="558" t="s">
        <v>1880</v>
      </c>
      <c r="H1597" s="545" t="s">
        <v>774</v>
      </c>
      <c r="I1597" s="526" t="s">
        <v>1573</v>
      </c>
      <c r="J1597" s="545" t="s">
        <v>310</v>
      </c>
      <c r="K1597" s="545" t="s">
        <v>1320</v>
      </c>
      <c r="L1597" s="545" t="s">
        <v>1477</v>
      </c>
      <c r="M1597" s="545" t="s">
        <v>310</v>
      </c>
      <c r="N1597" s="544">
        <v>44638</v>
      </c>
      <c r="O1597" s="544" t="s">
        <v>400</v>
      </c>
      <c r="P1597" s="268">
        <f t="shared" si="100"/>
        <v>3</v>
      </c>
      <c r="Q1597" s="268">
        <f t="shared" si="101"/>
        <v>1</v>
      </c>
      <c r="R1597" s="643" t="str">
        <f t="shared" si="102"/>
        <v>Gastos_Gerais</v>
      </c>
      <c r="S1597" s="605" t="s">
        <v>310</v>
      </c>
      <c r="T1597" s="605" t="s">
        <v>310</v>
      </c>
      <c r="U1597" s="623"/>
      <c r="V1597" s="623"/>
      <c r="W1597" s="623"/>
    </row>
    <row r="1598" spans="1:23" ht="24" x14ac:dyDescent="0.2">
      <c r="A1598" s="636">
        <f t="shared" si="103"/>
        <v>1595</v>
      </c>
      <c r="B1598" s="559">
        <v>44638</v>
      </c>
      <c r="C1598" s="555">
        <v>44562</v>
      </c>
      <c r="D1598" s="545" t="s">
        <v>271</v>
      </c>
      <c r="E1598" s="545" t="s">
        <v>1923</v>
      </c>
      <c r="F1598" s="556">
        <v>17.399999999999999</v>
      </c>
      <c r="G1598" s="558" t="s">
        <v>1909</v>
      </c>
      <c r="H1598" s="545" t="s">
        <v>766</v>
      </c>
      <c r="I1598" s="526" t="s">
        <v>1573</v>
      </c>
      <c r="J1598" s="545" t="s">
        <v>310</v>
      </c>
      <c r="K1598" s="545" t="s">
        <v>1320</v>
      </c>
      <c r="L1598" s="545" t="s">
        <v>1477</v>
      </c>
      <c r="M1598" s="545" t="s">
        <v>310</v>
      </c>
      <c r="N1598" s="544">
        <v>44638</v>
      </c>
      <c r="O1598" s="544" t="s">
        <v>400</v>
      </c>
      <c r="P1598" s="268">
        <f t="shared" si="100"/>
        <v>3</v>
      </c>
      <c r="Q1598" s="268">
        <f t="shared" si="101"/>
        <v>1</v>
      </c>
      <c r="R1598" s="643" t="str">
        <f t="shared" si="102"/>
        <v>Gastos_Gerais</v>
      </c>
      <c r="S1598" s="605" t="s">
        <v>310</v>
      </c>
      <c r="T1598" s="605" t="s">
        <v>310</v>
      </c>
      <c r="U1598" s="623"/>
      <c r="V1598" s="623"/>
      <c r="W1598" s="623"/>
    </row>
    <row r="1599" spans="1:23" ht="24" x14ac:dyDescent="0.2">
      <c r="A1599" s="636">
        <f t="shared" si="103"/>
        <v>1596</v>
      </c>
      <c r="B1599" s="559">
        <v>44638</v>
      </c>
      <c r="C1599" s="555">
        <v>44562</v>
      </c>
      <c r="D1599" s="545" t="s">
        <v>271</v>
      </c>
      <c r="E1599" s="545" t="s">
        <v>1923</v>
      </c>
      <c r="F1599" s="556">
        <v>17.399999999999999</v>
      </c>
      <c r="G1599" s="558" t="s">
        <v>1803</v>
      </c>
      <c r="H1599" s="545" t="s">
        <v>766</v>
      </c>
      <c r="I1599" s="526" t="s">
        <v>1573</v>
      </c>
      <c r="J1599" s="545" t="s">
        <v>310</v>
      </c>
      <c r="K1599" s="545" t="s">
        <v>1320</v>
      </c>
      <c r="L1599" s="545" t="s">
        <v>1477</v>
      </c>
      <c r="M1599" s="545" t="s">
        <v>310</v>
      </c>
      <c r="N1599" s="544">
        <v>44638</v>
      </c>
      <c r="O1599" s="544" t="s">
        <v>400</v>
      </c>
      <c r="P1599" s="268">
        <f t="shared" si="100"/>
        <v>3</v>
      </c>
      <c r="Q1599" s="268">
        <f t="shared" si="101"/>
        <v>1</v>
      </c>
      <c r="R1599" s="643" t="str">
        <f t="shared" si="102"/>
        <v>Gastos_Gerais</v>
      </c>
      <c r="S1599" s="605" t="s">
        <v>310</v>
      </c>
      <c r="T1599" s="605" t="s">
        <v>310</v>
      </c>
      <c r="U1599" s="623"/>
      <c r="V1599" s="623"/>
      <c r="W1599" s="623"/>
    </row>
    <row r="1600" spans="1:23" ht="24" x14ac:dyDescent="0.2">
      <c r="A1600" s="636">
        <f t="shared" si="103"/>
        <v>1597</v>
      </c>
      <c r="B1600" s="559">
        <v>44638</v>
      </c>
      <c r="C1600" s="555">
        <v>44562</v>
      </c>
      <c r="D1600" s="545" t="s">
        <v>271</v>
      </c>
      <c r="E1600" s="545" t="s">
        <v>1923</v>
      </c>
      <c r="F1600" s="556">
        <v>17.399999999999999</v>
      </c>
      <c r="G1600" s="558" t="s">
        <v>1859</v>
      </c>
      <c r="H1600" s="545" t="s">
        <v>772</v>
      </c>
      <c r="I1600" s="526" t="s">
        <v>1573</v>
      </c>
      <c r="J1600" s="545" t="s">
        <v>310</v>
      </c>
      <c r="K1600" s="545" t="s">
        <v>1320</v>
      </c>
      <c r="L1600" s="545" t="s">
        <v>1477</v>
      </c>
      <c r="M1600" s="545" t="s">
        <v>310</v>
      </c>
      <c r="N1600" s="544">
        <v>44638</v>
      </c>
      <c r="O1600" s="544" t="s">
        <v>400</v>
      </c>
      <c r="P1600" s="268">
        <f t="shared" si="100"/>
        <v>3</v>
      </c>
      <c r="Q1600" s="268">
        <f t="shared" si="101"/>
        <v>1</v>
      </c>
      <c r="R1600" s="643" t="str">
        <f t="shared" si="102"/>
        <v>Gastos_Gerais</v>
      </c>
      <c r="S1600" s="605" t="s">
        <v>310</v>
      </c>
      <c r="T1600" s="605" t="s">
        <v>310</v>
      </c>
      <c r="U1600" s="623"/>
      <c r="V1600" s="623"/>
      <c r="W1600" s="623"/>
    </row>
    <row r="1601" spans="1:23" ht="24" x14ac:dyDescent="0.2">
      <c r="A1601" s="636">
        <f t="shared" si="103"/>
        <v>1598</v>
      </c>
      <c r="B1601" s="559">
        <v>44638</v>
      </c>
      <c r="C1601" s="555">
        <v>44562</v>
      </c>
      <c r="D1601" s="545" t="s">
        <v>271</v>
      </c>
      <c r="E1601" s="545" t="s">
        <v>297</v>
      </c>
      <c r="F1601" s="556">
        <v>365.12</v>
      </c>
      <c r="G1601" s="558" t="s">
        <v>2564</v>
      </c>
      <c r="H1601" s="545" t="s">
        <v>310</v>
      </c>
      <c r="I1601" s="526" t="s">
        <v>1573</v>
      </c>
      <c r="J1601" s="545" t="s">
        <v>310</v>
      </c>
      <c r="K1601" s="545" t="s">
        <v>1320</v>
      </c>
      <c r="L1601" s="545" t="s">
        <v>1477</v>
      </c>
      <c r="M1601" s="545" t="s">
        <v>310</v>
      </c>
      <c r="N1601" s="544">
        <v>44638</v>
      </c>
      <c r="O1601" s="544" t="s">
        <v>400</v>
      </c>
      <c r="P1601" s="268">
        <f t="shared" si="100"/>
        <v>3</v>
      </c>
      <c r="Q1601" s="268">
        <f t="shared" si="101"/>
        <v>1</v>
      </c>
      <c r="R1601" s="643" t="str">
        <f t="shared" si="102"/>
        <v>Gastos_Gerais</v>
      </c>
      <c r="S1601" s="605" t="s">
        <v>310</v>
      </c>
      <c r="T1601" s="605" t="s">
        <v>310</v>
      </c>
      <c r="U1601" s="623"/>
      <c r="V1601" s="623"/>
      <c r="W1601" s="623"/>
    </row>
    <row r="1602" spans="1:23" ht="24" x14ac:dyDescent="0.2">
      <c r="A1602" s="636">
        <f t="shared" si="103"/>
        <v>1599</v>
      </c>
      <c r="B1602" s="559">
        <v>44638</v>
      </c>
      <c r="C1602" s="555">
        <v>44562</v>
      </c>
      <c r="D1602" s="545" t="s">
        <v>182</v>
      </c>
      <c r="E1602" s="545" t="s">
        <v>1</v>
      </c>
      <c r="F1602" s="556">
        <v>8403.39</v>
      </c>
      <c r="G1602" s="558" t="s">
        <v>1981</v>
      </c>
      <c r="H1602" s="545" t="s">
        <v>310</v>
      </c>
      <c r="I1602" s="526" t="s">
        <v>1573</v>
      </c>
      <c r="J1602" s="549" t="s">
        <v>310</v>
      </c>
      <c r="K1602" s="549" t="s">
        <v>1320</v>
      </c>
      <c r="L1602" s="527" t="s">
        <v>1477</v>
      </c>
      <c r="M1602" s="545" t="s">
        <v>310</v>
      </c>
      <c r="N1602" s="544">
        <v>44638</v>
      </c>
      <c r="O1602" s="544" t="s">
        <v>400</v>
      </c>
      <c r="P1602" s="268">
        <f t="shared" si="100"/>
        <v>3</v>
      </c>
      <c r="Q1602" s="268">
        <f t="shared" si="101"/>
        <v>1</v>
      </c>
      <c r="R1602" s="643" t="str">
        <f t="shared" si="102"/>
        <v>Gastos_com_Pessoal</v>
      </c>
      <c r="S1602" s="605" t="s">
        <v>310</v>
      </c>
      <c r="T1602" s="605" t="s">
        <v>310</v>
      </c>
      <c r="U1602" s="623"/>
      <c r="V1602" s="623"/>
      <c r="W1602" s="623"/>
    </row>
    <row r="1603" spans="1:23" ht="24" x14ac:dyDescent="0.2">
      <c r="A1603" s="636">
        <f t="shared" si="103"/>
        <v>1600</v>
      </c>
      <c r="B1603" s="559">
        <v>44638</v>
      </c>
      <c r="C1603" s="555">
        <v>44562</v>
      </c>
      <c r="D1603" s="545" t="s">
        <v>182</v>
      </c>
      <c r="E1603" s="545" t="s">
        <v>287</v>
      </c>
      <c r="F1603" s="556">
        <v>13.72</v>
      </c>
      <c r="G1603" s="558" t="s">
        <v>2556</v>
      </c>
      <c r="H1603" s="545" t="s">
        <v>310</v>
      </c>
      <c r="I1603" s="526" t="s">
        <v>1573</v>
      </c>
      <c r="J1603" s="549" t="s">
        <v>310</v>
      </c>
      <c r="K1603" s="549" t="s">
        <v>1320</v>
      </c>
      <c r="L1603" s="527" t="s">
        <v>1477</v>
      </c>
      <c r="M1603" s="545" t="s">
        <v>310</v>
      </c>
      <c r="N1603" s="544">
        <v>44638</v>
      </c>
      <c r="O1603" s="544" t="s">
        <v>400</v>
      </c>
      <c r="P1603" s="268">
        <f t="shared" si="100"/>
        <v>3</v>
      </c>
      <c r="Q1603" s="268">
        <f t="shared" si="101"/>
        <v>1</v>
      </c>
      <c r="R1603" s="643" t="str">
        <f t="shared" si="102"/>
        <v>Gastos_com_Pessoal</v>
      </c>
      <c r="S1603" s="605" t="s">
        <v>310</v>
      </c>
      <c r="T1603" s="605" t="s">
        <v>310</v>
      </c>
      <c r="U1603" s="623"/>
      <c r="V1603" s="623"/>
      <c r="W1603" s="623"/>
    </row>
    <row r="1604" spans="1:23" ht="24" x14ac:dyDescent="0.2">
      <c r="A1604" s="636">
        <f t="shared" si="103"/>
        <v>1601</v>
      </c>
      <c r="B1604" s="559">
        <v>44638</v>
      </c>
      <c r="C1604" s="555">
        <v>44593</v>
      </c>
      <c r="D1604" s="545" t="s">
        <v>271</v>
      </c>
      <c r="E1604" s="545" t="s">
        <v>59</v>
      </c>
      <c r="F1604" s="556">
        <v>127.5</v>
      </c>
      <c r="G1604" s="558" t="s">
        <v>2286</v>
      </c>
      <c r="H1604" s="545" t="s">
        <v>309</v>
      </c>
      <c r="I1604" s="526" t="s">
        <v>1573</v>
      </c>
      <c r="J1604" s="549" t="s">
        <v>310</v>
      </c>
      <c r="K1604" s="549" t="s">
        <v>1320</v>
      </c>
      <c r="L1604" s="527" t="s">
        <v>1477</v>
      </c>
      <c r="M1604" s="545" t="s">
        <v>310</v>
      </c>
      <c r="N1604" s="544">
        <v>44638</v>
      </c>
      <c r="O1604" s="544" t="s">
        <v>400</v>
      </c>
      <c r="P1604" s="268">
        <f t="shared" si="100"/>
        <v>3</v>
      </c>
      <c r="Q1604" s="268">
        <f t="shared" si="101"/>
        <v>2</v>
      </c>
      <c r="R1604" s="643" t="str">
        <f t="shared" si="102"/>
        <v>Gastos_Gerais</v>
      </c>
      <c r="S1604" s="605" t="s">
        <v>310</v>
      </c>
      <c r="T1604" s="605" t="s">
        <v>310</v>
      </c>
      <c r="U1604" s="623"/>
      <c r="V1604" s="623"/>
      <c r="W1604" s="623"/>
    </row>
    <row r="1605" spans="1:23" ht="24" x14ac:dyDescent="0.2">
      <c r="A1605" s="636">
        <f t="shared" si="103"/>
        <v>1602</v>
      </c>
      <c r="B1605" s="559">
        <v>44638</v>
      </c>
      <c r="C1605" s="555">
        <v>44562</v>
      </c>
      <c r="D1605" s="545" t="s">
        <v>271</v>
      </c>
      <c r="E1605" s="545" t="s">
        <v>59</v>
      </c>
      <c r="F1605" s="556">
        <v>395.25</v>
      </c>
      <c r="G1605" s="558" t="s">
        <v>1741</v>
      </c>
      <c r="H1605" s="545" t="s">
        <v>309</v>
      </c>
      <c r="I1605" s="526" t="s">
        <v>1573</v>
      </c>
      <c r="J1605" s="549" t="s">
        <v>310</v>
      </c>
      <c r="K1605" s="549" t="s">
        <v>1320</v>
      </c>
      <c r="L1605" s="527" t="s">
        <v>1477</v>
      </c>
      <c r="M1605" s="545" t="s">
        <v>310</v>
      </c>
      <c r="N1605" s="544">
        <v>44638</v>
      </c>
      <c r="O1605" s="544" t="s">
        <v>400</v>
      </c>
      <c r="P1605" s="268">
        <f t="shared" si="100"/>
        <v>3</v>
      </c>
      <c r="Q1605" s="268">
        <f t="shared" si="101"/>
        <v>1</v>
      </c>
      <c r="R1605" s="643" t="str">
        <f t="shared" si="102"/>
        <v>Gastos_Gerais</v>
      </c>
      <c r="S1605" s="605" t="s">
        <v>310</v>
      </c>
      <c r="T1605" s="605" t="s">
        <v>310</v>
      </c>
      <c r="U1605" s="623"/>
      <c r="V1605" s="623"/>
      <c r="W1605" s="623"/>
    </row>
    <row r="1606" spans="1:23" ht="24" x14ac:dyDescent="0.2">
      <c r="A1606" s="636">
        <f t="shared" si="103"/>
        <v>1603</v>
      </c>
      <c r="B1606" s="559">
        <v>44638</v>
      </c>
      <c r="C1606" s="555">
        <v>44562</v>
      </c>
      <c r="D1606" s="545" t="s">
        <v>182</v>
      </c>
      <c r="E1606" s="545" t="s">
        <v>179</v>
      </c>
      <c r="F1606" s="556">
        <v>19.760000000000002</v>
      </c>
      <c r="G1606" s="558" t="s">
        <v>1653</v>
      </c>
      <c r="H1606" s="545" t="s">
        <v>310</v>
      </c>
      <c r="I1606" s="526" t="s">
        <v>1573</v>
      </c>
      <c r="J1606" s="549" t="s">
        <v>310</v>
      </c>
      <c r="K1606" s="549" t="s">
        <v>1320</v>
      </c>
      <c r="L1606" s="527" t="s">
        <v>1477</v>
      </c>
      <c r="M1606" s="545" t="s">
        <v>310</v>
      </c>
      <c r="N1606" s="544">
        <v>44638</v>
      </c>
      <c r="O1606" s="544" t="s">
        <v>400</v>
      </c>
      <c r="P1606" s="268">
        <f t="shared" si="100"/>
        <v>3</v>
      </c>
      <c r="Q1606" s="268">
        <f t="shared" si="101"/>
        <v>1</v>
      </c>
      <c r="R1606" s="643" t="str">
        <f t="shared" si="102"/>
        <v>Gastos_com_Pessoal</v>
      </c>
      <c r="S1606" s="605" t="s">
        <v>310</v>
      </c>
      <c r="T1606" s="605" t="s">
        <v>310</v>
      </c>
      <c r="U1606" s="623"/>
      <c r="V1606" s="623"/>
      <c r="W1606" s="623"/>
    </row>
    <row r="1607" spans="1:23" ht="24" x14ac:dyDescent="0.2">
      <c r="A1607" s="636">
        <f t="shared" si="103"/>
        <v>1604</v>
      </c>
      <c r="B1607" s="559">
        <v>44638</v>
      </c>
      <c r="C1607" s="555">
        <v>44562</v>
      </c>
      <c r="D1607" s="545" t="s">
        <v>182</v>
      </c>
      <c r="E1607" s="545" t="s">
        <v>179</v>
      </c>
      <c r="F1607" s="556">
        <v>28.75</v>
      </c>
      <c r="G1607" s="558" t="s">
        <v>1643</v>
      </c>
      <c r="H1607" s="545" t="s">
        <v>310</v>
      </c>
      <c r="I1607" s="526" t="s">
        <v>1573</v>
      </c>
      <c r="J1607" s="549" t="s">
        <v>310</v>
      </c>
      <c r="K1607" s="549" t="s">
        <v>1320</v>
      </c>
      <c r="L1607" s="527" t="s">
        <v>1477</v>
      </c>
      <c r="M1607" s="545" t="s">
        <v>310</v>
      </c>
      <c r="N1607" s="544">
        <v>44638</v>
      </c>
      <c r="O1607" s="544" t="s">
        <v>400</v>
      </c>
      <c r="P1607" s="268">
        <f t="shared" si="100"/>
        <v>3</v>
      </c>
      <c r="Q1607" s="268">
        <f t="shared" si="101"/>
        <v>1</v>
      </c>
      <c r="R1607" s="643" t="str">
        <f t="shared" si="102"/>
        <v>Gastos_com_Pessoal</v>
      </c>
      <c r="S1607" s="605" t="s">
        <v>310</v>
      </c>
      <c r="T1607" s="605" t="s">
        <v>310</v>
      </c>
      <c r="U1607" s="623"/>
      <c r="V1607" s="623"/>
      <c r="W1607" s="623"/>
    </row>
    <row r="1608" spans="1:23" ht="24" x14ac:dyDescent="0.2">
      <c r="A1608" s="636">
        <f t="shared" si="103"/>
        <v>1605</v>
      </c>
      <c r="B1608" s="559">
        <v>44638</v>
      </c>
      <c r="C1608" s="555">
        <v>44531</v>
      </c>
      <c r="D1608" s="545" t="s">
        <v>182</v>
      </c>
      <c r="E1608" s="545" t="s">
        <v>1</v>
      </c>
      <c r="F1608" s="556">
        <v>34.75</v>
      </c>
      <c r="G1608" s="558" t="s">
        <v>1890</v>
      </c>
      <c r="H1608" s="545" t="s">
        <v>310</v>
      </c>
      <c r="I1608" s="526" t="s">
        <v>1573</v>
      </c>
      <c r="J1608" s="549" t="s">
        <v>310</v>
      </c>
      <c r="K1608" s="549" t="s">
        <v>1320</v>
      </c>
      <c r="L1608" s="527" t="s">
        <v>1477</v>
      </c>
      <c r="M1608" s="545" t="s">
        <v>310</v>
      </c>
      <c r="N1608" s="544">
        <v>44638</v>
      </c>
      <c r="O1608" s="544" t="s">
        <v>400</v>
      </c>
      <c r="P1608" s="268">
        <f t="shared" si="100"/>
        <v>3</v>
      </c>
      <c r="Q1608" s="268">
        <f t="shared" si="101"/>
        <v>0</v>
      </c>
      <c r="R1608" s="643" t="str">
        <f t="shared" si="102"/>
        <v>Gastos_com_Pessoal</v>
      </c>
      <c r="S1608" s="605" t="s">
        <v>310</v>
      </c>
      <c r="T1608" s="605" t="s">
        <v>310</v>
      </c>
      <c r="U1608" s="623"/>
      <c r="V1608" s="623"/>
      <c r="W1608" s="623"/>
    </row>
    <row r="1609" spans="1:23" ht="24" x14ac:dyDescent="0.2">
      <c r="A1609" s="636">
        <f t="shared" si="103"/>
        <v>1606</v>
      </c>
      <c r="B1609" s="559">
        <v>44638</v>
      </c>
      <c r="C1609" s="555">
        <v>44531</v>
      </c>
      <c r="D1609" s="545" t="s">
        <v>271</v>
      </c>
      <c r="E1609" s="545" t="s">
        <v>186</v>
      </c>
      <c r="F1609" s="556">
        <v>32.69</v>
      </c>
      <c r="G1609" s="558" t="s">
        <v>2557</v>
      </c>
      <c r="H1609" s="545" t="s">
        <v>309</v>
      </c>
      <c r="I1609" s="526" t="s">
        <v>1573</v>
      </c>
      <c r="J1609" s="549" t="s">
        <v>310</v>
      </c>
      <c r="K1609" s="549" t="s">
        <v>1320</v>
      </c>
      <c r="L1609" s="527" t="s">
        <v>1477</v>
      </c>
      <c r="M1609" s="545" t="s">
        <v>310</v>
      </c>
      <c r="N1609" s="544">
        <v>44638</v>
      </c>
      <c r="O1609" s="544" t="s">
        <v>400</v>
      </c>
      <c r="P1609" s="268">
        <f t="shared" si="100"/>
        <v>3</v>
      </c>
      <c r="Q1609" s="268">
        <f t="shared" si="101"/>
        <v>0</v>
      </c>
      <c r="R1609" s="643" t="str">
        <f t="shared" si="102"/>
        <v>Gastos_Gerais</v>
      </c>
      <c r="S1609" s="605" t="s">
        <v>310</v>
      </c>
      <c r="T1609" s="605" t="s">
        <v>310</v>
      </c>
      <c r="U1609" s="623"/>
      <c r="V1609" s="623"/>
      <c r="W1609" s="623"/>
    </row>
    <row r="1610" spans="1:23" ht="24" x14ac:dyDescent="0.2">
      <c r="A1610" s="636">
        <f t="shared" si="103"/>
        <v>1607</v>
      </c>
      <c r="B1610" s="559">
        <v>44638</v>
      </c>
      <c r="C1610" s="555">
        <v>44562</v>
      </c>
      <c r="D1610" s="545" t="s">
        <v>271</v>
      </c>
      <c r="E1610" s="545" t="s">
        <v>186</v>
      </c>
      <c r="F1610" s="556">
        <v>27.12</v>
      </c>
      <c r="G1610" s="558" t="s">
        <v>1742</v>
      </c>
      <c r="H1610" s="545" t="s">
        <v>309</v>
      </c>
      <c r="I1610" s="526" t="s">
        <v>1573</v>
      </c>
      <c r="J1610" s="549" t="s">
        <v>310</v>
      </c>
      <c r="K1610" s="549" t="s">
        <v>1320</v>
      </c>
      <c r="L1610" s="527" t="s">
        <v>1477</v>
      </c>
      <c r="M1610" s="545" t="s">
        <v>310</v>
      </c>
      <c r="N1610" s="544">
        <v>44638</v>
      </c>
      <c r="O1610" s="544" t="s">
        <v>400</v>
      </c>
      <c r="P1610" s="268">
        <f t="shared" si="100"/>
        <v>3</v>
      </c>
      <c r="Q1610" s="268">
        <f t="shared" si="101"/>
        <v>1</v>
      </c>
      <c r="R1610" s="643" t="str">
        <f t="shared" si="102"/>
        <v>Gastos_Gerais</v>
      </c>
      <c r="S1610" s="605" t="s">
        <v>310</v>
      </c>
      <c r="T1610" s="605" t="s">
        <v>310</v>
      </c>
      <c r="U1610" s="623"/>
      <c r="V1610" s="623"/>
      <c r="W1610" s="623"/>
    </row>
    <row r="1611" spans="1:23" ht="24" x14ac:dyDescent="0.2">
      <c r="A1611" s="636">
        <f t="shared" si="103"/>
        <v>1608</v>
      </c>
      <c r="B1611" s="559">
        <v>44638</v>
      </c>
      <c r="C1611" s="555">
        <v>44562</v>
      </c>
      <c r="D1611" s="545" t="s">
        <v>182</v>
      </c>
      <c r="E1611" s="545" t="s">
        <v>1</v>
      </c>
      <c r="F1611" s="556">
        <v>11.09</v>
      </c>
      <c r="G1611" s="558" t="s">
        <v>2561</v>
      </c>
      <c r="H1611" s="545" t="s">
        <v>310</v>
      </c>
      <c r="I1611" s="526" t="s">
        <v>1573</v>
      </c>
      <c r="J1611" s="549" t="s">
        <v>310</v>
      </c>
      <c r="K1611" s="549" t="s">
        <v>1320</v>
      </c>
      <c r="L1611" s="527" t="s">
        <v>1477</v>
      </c>
      <c r="M1611" s="545" t="s">
        <v>310</v>
      </c>
      <c r="N1611" s="544">
        <v>44638</v>
      </c>
      <c r="O1611" s="544" t="s">
        <v>400</v>
      </c>
      <c r="P1611" s="268">
        <f t="shared" si="100"/>
        <v>3</v>
      </c>
      <c r="Q1611" s="268">
        <f t="shared" si="101"/>
        <v>1</v>
      </c>
      <c r="R1611" s="643" t="str">
        <f t="shared" si="102"/>
        <v>Gastos_com_Pessoal</v>
      </c>
      <c r="S1611" s="605" t="s">
        <v>310</v>
      </c>
      <c r="T1611" s="605" t="s">
        <v>310</v>
      </c>
      <c r="U1611" s="623"/>
      <c r="V1611" s="623"/>
      <c r="W1611" s="623"/>
    </row>
    <row r="1612" spans="1:23" ht="24" x14ac:dyDescent="0.2">
      <c r="A1612" s="636">
        <f t="shared" si="103"/>
        <v>1609</v>
      </c>
      <c r="B1612" s="559">
        <v>44638</v>
      </c>
      <c r="C1612" s="555">
        <v>44562</v>
      </c>
      <c r="D1612" s="545" t="s">
        <v>271</v>
      </c>
      <c r="E1612" s="545" t="s">
        <v>2</v>
      </c>
      <c r="F1612" s="567">
        <v>1881</v>
      </c>
      <c r="G1612" s="569" t="s">
        <v>495</v>
      </c>
      <c r="H1612" s="566" t="s">
        <v>309</v>
      </c>
      <c r="I1612" s="526" t="s">
        <v>1573</v>
      </c>
      <c r="J1612" s="545" t="s">
        <v>310</v>
      </c>
      <c r="K1612" s="549" t="s">
        <v>1320</v>
      </c>
      <c r="L1612" s="545" t="s">
        <v>1477</v>
      </c>
      <c r="M1612" s="545" t="s">
        <v>310</v>
      </c>
      <c r="N1612" s="544">
        <v>44638</v>
      </c>
      <c r="O1612" s="544" t="s">
        <v>400</v>
      </c>
      <c r="P1612" s="268">
        <f t="shared" si="100"/>
        <v>3</v>
      </c>
      <c r="Q1612" s="268">
        <f t="shared" si="101"/>
        <v>1</v>
      </c>
      <c r="R1612" s="643" t="str">
        <f t="shared" si="102"/>
        <v>Gastos_Gerais</v>
      </c>
      <c r="S1612" s="605" t="s">
        <v>310</v>
      </c>
      <c r="T1612" s="605" t="s">
        <v>310</v>
      </c>
      <c r="U1612" s="623"/>
      <c r="V1612" s="623"/>
      <c r="W1612" s="623"/>
    </row>
    <row r="1613" spans="1:23" ht="36" x14ac:dyDescent="0.2">
      <c r="A1613" s="636">
        <f t="shared" si="103"/>
        <v>1610</v>
      </c>
      <c r="B1613" s="559">
        <v>44638</v>
      </c>
      <c r="C1613" s="555">
        <v>44621</v>
      </c>
      <c r="D1613" s="545" t="s">
        <v>271</v>
      </c>
      <c r="E1613" s="545" t="s">
        <v>71</v>
      </c>
      <c r="F1613" s="556">
        <v>11</v>
      </c>
      <c r="G1613" s="558" t="s">
        <v>2563</v>
      </c>
      <c r="H1613" s="545" t="s">
        <v>774</v>
      </c>
      <c r="I1613" s="526" t="s">
        <v>962</v>
      </c>
      <c r="J1613" s="549" t="s">
        <v>963</v>
      </c>
      <c r="K1613" s="549" t="s">
        <v>964</v>
      </c>
      <c r="L1613" s="527" t="s">
        <v>879</v>
      </c>
      <c r="M1613" s="655" t="s">
        <v>310</v>
      </c>
      <c r="N1613" s="544">
        <v>44638</v>
      </c>
      <c r="O1613" s="544" t="s">
        <v>400</v>
      </c>
      <c r="P1613" s="268">
        <f t="shared" si="100"/>
        <v>3</v>
      </c>
      <c r="Q1613" s="268">
        <f t="shared" si="101"/>
        <v>3</v>
      </c>
      <c r="R1613" s="643" t="str">
        <f t="shared" si="102"/>
        <v>Gastos_Gerais</v>
      </c>
      <c r="S1613" s="605" t="s">
        <v>310</v>
      </c>
      <c r="T1613" s="605" t="s">
        <v>310</v>
      </c>
      <c r="U1613" s="623"/>
      <c r="V1613" s="623"/>
      <c r="W1613" s="623"/>
    </row>
    <row r="1614" spans="1:23" ht="60" x14ac:dyDescent="0.2">
      <c r="A1614" s="636">
        <f t="shared" si="103"/>
        <v>1611</v>
      </c>
      <c r="B1614" s="559">
        <v>44638</v>
      </c>
      <c r="C1614" s="555">
        <v>44562</v>
      </c>
      <c r="D1614" s="545" t="s">
        <v>468</v>
      </c>
      <c r="E1614" s="545" t="s">
        <v>468</v>
      </c>
      <c r="F1614" s="556">
        <v>1550</v>
      </c>
      <c r="G1614" s="558" t="s">
        <v>3288</v>
      </c>
      <c r="H1614" s="545" t="s">
        <v>468</v>
      </c>
      <c r="I1614" s="526" t="s">
        <v>1573</v>
      </c>
      <c r="J1614" s="545" t="s">
        <v>310</v>
      </c>
      <c r="K1614" s="545" t="s">
        <v>1320</v>
      </c>
      <c r="L1614" s="545" t="s">
        <v>1477</v>
      </c>
      <c r="M1614" s="545" t="s">
        <v>310</v>
      </c>
      <c r="N1614" s="544">
        <v>44638</v>
      </c>
      <c r="O1614" s="544" t="s">
        <v>405</v>
      </c>
      <c r="P1614" s="268">
        <f t="shared" si="100"/>
        <v>3</v>
      </c>
      <c r="Q1614" s="268">
        <f t="shared" si="101"/>
        <v>1</v>
      </c>
      <c r="R1614" s="643" t="str">
        <f t="shared" si="102"/>
        <v>Gastos_custeados_por_captação</v>
      </c>
      <c r="S1614" s="605" t="s">
        <v>310</v>
      </c>
      <c r="T1614" s="605" t="s">
        <v>310</v>
      </c>
      <c r="U1614" s="623"/>
      <c r="V1614" s="623"/>
      <c r="W1614" s="623"/>
    </row>
    <row r="1615" spans="1:23" ht="48" x14ac:dyDescent="0.2">
      <c r="A1615" s="636">
        <f t="shared" si="103"/>
        <v>1612</v>
      </c>
      <c r="B1615" s="559">
        <v>44638</v>
      </c>
      <c r="C1615" s="555">
        <v>44562</v>
      </c>
      <c r="D1615" s="545" t="s">
        <v>468</v>
      </c>
      <c r="E1615" s="545" t="s">
        <v>468</v>
      </c>
      <c r="F1615" s="597">
        <v>2170</v>
      </c>
      <c r="G1615" s="558" t="s">
        <v>3406</v>
      </c>
      <c r="H1615" s="545" t="s">
        <v>468</v>
      </c>
      <c r="I1615" s="612" t="s">
        <v>876</v>
      </c>
      <c r="J1615" s="545" t="s">
        <v>877</v>
      </c>
      <c r="K1615" s="545" t="s">
        <v>878</v>
      </c>
      <c r="L1615" s="545" t="s">
        <v>879</v>
      </c>
      <c r="M1615" s="545" t="s">
        <v>310</v>
      </c>
      <c r="N1615" s="544">
        <v>44638</v>
      </c>
      <c r="O1615" s="544" t="s">
        <v>408</v>
      </c>
      <c r="P1615" s="268">
        <f t="shared" si="100"/>
        <v>3</v>
      </c>
      <c r="Q1615" s="268">
        <f t="shared" si="101"/>
        <v>1</v>
      </c>
      <c r="R1615" s="643" t="str">
        <f t="shared" si="102"/>
        <v>Gastos_custeados_por_captação</v>
      </c>
      <c r="S1615" s="605" t="s">
        <v>310</v>
      </c>
      <c r="T1615" s="605" t="s">
        <v>310</v>
      </c>
      <c r="U1615" s="623"/>
      <c r="V1615" s="623"/>
      <c r="W1615" s="623"/>
    </row>
    <row r="1616" spans="1:23" ht="36" x14ac:dyDescent="0.2">
      <c r="A1616" s="636">
        <f t="shared" si="103"/>
        <v>1613</v>
      </c>
      <c r="B1616" s="559">
        <v>44638</v>
      </c>
      <c r="C1616" s="555">
        <v>44593</v>
      </c>
      <c r="D1616" s="545" t="s">
        <v>468</v>
      </c>
      <c r="E1616" s="545" t="s">
        <v>468</v>
      </c>
      <c r="F1616" s="597">
        <v>236.65</v>
      </c>
      <c r="G1616" s="558" t="s">
        <v>3407</v>
      </c>
      <c r="H1616" s="545" t="s">
        <v>468</v>
      </c>
      <c r="I1616" s="526" t="s">
        <v>1573</v>
      </c>
      <c r="J1616" s="545" t="s">
        <v>310</v>
      </c>
      <c r="K1616" s="545" t="s">
        <v>1320</v>
      </c>
      <c r="L1616" s="545" t="s">
        <v>1477</v>
      </c>
      <c r="M1616" s="545" t="s">
        <v>310</v>
      </c>
      <c r="N1616" s="544">
        <v>44638</v>
      </c>
      <c r="O1616" s="544" t="s">
        <v>408</v>
      </c>
      <c r="P1616" s="268">
        <f t="shared" si="100"/>
        <v>3</v>
      </c>
      <c r="Q1616" s="268">
        <f t="shared" si="101"/>
        <v>2</v>
      </c>
      <c r="R1616" s="643" t="str">
        <f t="shared" si="102"/>
        <v>Gastos_custeados_por_captação</v>
      </c>
      <c r="S1616" s="605" t="s">
        <v>310</v>
      </c>
      <c r="T1616" s="605" t="s">
        <v>310</v>
      </c>
      <c r="U1616" s="623"/>
      <c r="V1616" s="623"/>
      <c r="W1616" s="623"/>
    </row>
    <row r="1617" spans="1:23" ht="108" x14ac:dyDescent="0.2">
      <c r="A1617" s="636">
        <f t="shared" si="103"/>
        <v>1614</v>
      </c>
      <c r="B1617" s="559">
        <v>44638</v>
      </c>
      <c r="C1617" s="563">
        <v>44593</v>
      </c>
      <c r="D1617" s="545" t="s">
        <v>468</v>
      </c>
      <c r="E1617" s="545" t="s">
        <v>468</v>
      </c>
      <c r="F1617" s="597">
        <v>3180.8</v>
      </c>
      <c r="G1617" s="558" t="s">
        <v>1866</v>
      </c>
      <c r="H1617" s="545" t="s">
        <v>468</v>
      </c>
      <c r="I1617" s="526" t="s">
        <v>3296</v>
      </c>
      <c r="J1617" s="545" t="s">
        <v>1865</v>
      </c>
      <c r="K1617" s="545" t="s">
        <v>911</v>
      </c>
      <c r="L1617" s="545" t="s">
        <v>920</v>
      </c>
      <c r="M1617" s="545">
        <v>1637</v>
      </c>
      <c r="N1617" s="544">
        <v>44638</v>
      </c>
      <c r="O1617" s="544" t="s">
        <v>408</v>
      </c>
      <c r="P1617" s="268">
        <f t="shared" si="100"/>
        <v>3</v>
      </c>
      <c r="Q1617" s="268">
        <f t="shared" si="101"/>
        <v>2</v>
      </c>
      <c r="R1617" s="643" t="str">
        <f t="shared" si="102"/>
        <v>Gastos_custeados_por_captação</v>
      </c>
      <c r="S1617" s="605" t="s">
        <v>1081</v>
      </c>
      <c r="T1617" s="605">
        <v>2759</v>
      </c>
      <c r="U1617" s="623"/>
      <c r="V1617" s="623"/>
      <c r="W1617" s="623"/>
    </row>
    <row r="1618" spans="1:23" ht="36" x14ac:dyDescent="0.2">
      <c r="A1618" s="636">
        <f t="shared" si="103"/>
        <v>1615</v>
      </c>
      <c r="B1618" s="559">
        <v>44638</v>
      </c>
      <c r="C1618" s="555">
        <v>44621</v>
      </c>
      <c r="D1618" s="545" t="s">
        <v>468</v>
      </c>
      <c r="E1618" s="545" t="s">
        <v>468</v>
      </c>
      <c r="F1618" s="597">
        <v>11</v>
      </c>
      <c r="G1618" s="558" t="s">
        <v>2742</v>
      </c>
      <c r="H1618" s="545" t="s">
        <v>468</v>
      </c>
      <c r="I1618" s="526" t="s">
        <v>962</v>
      </c>
      <c r="J1618" s="549" t="s">
        <v>963</v>
      </c>
      <c r="K1618" s="549" t="s">
        <v>964</v>
      </c>
      <c r="L1618" s="527" t="s">
        <v>879</v>
      </c>
      <c r="M1618" s="655" t="s">
        <v>310</v>
      </c>
      <c r="N1618" s="544">
        <v>44638</v>
      </c>
      <c r="O1618" s="544" t="s">
        <v>408</v>
      </c>
      <c r="P1618" s="268">
        <f t="shared" si="100"/>
        <v>3</v>
      </c>
      <c r="Q1618" s="268">
        <f t="shared" si="101"/>
        <v>3</v>
      </c>
      <c r="R1618" s="643" t="str">
        <f t="shared" si="102"/>
        <v>Gastos_custeados_por_captação</v>
      </c>
      <c r="S1618" s="605" t="s">
        <v>310</v>
      </c>
      <c r="T1618" s="605" t="s">
        <v>310</v>
      </c>
      <c r="U1618" s="623"/>
      <c r="V1618" s="623"/>
      <c r="W1618" s="623"/>
    </row>
    <row r="1619" spans="1:23" ht="36" x14ac:dyDescent="0.2">
      <c r="A1619" s="636">
        <f t="shared" si="103"/>
        <v>1616</v>
      </c>
      <c r="B1619" s="559">
        <v>44638</v>
      </c>
      <c r="C1619" s="555">
        <v>44593</v>
      </c>
      <c r="D1619" s="545" t="s">
        <v>271</v>
      </c>
      <c r="E1619" s="545" t="s">
        <v>1923</v>
      </c>
      <c r="F1619" s="556">
        <v>1200</v>
      </c>
      <c r="G1619" s="558" t="s">
        <v>1939</v>
      </c>
      <c r="H1619" s="545" t="s">
        <v>774</v>
      </c>
      <c r="I1619" s="612" t="s">
        <v>2540</v>
      </c>
      <c r="J1619" s="545" t="s">
        <v>1940</v>
      </c>
      <c r="K1619" s="545" t="s">
        <v>911</v>
      </c>
      <c r="L1619" s="545" t="s">
        <v>888</v>
      </c>
      <c r="M1619" s="545" t="s">
        <v>929</v>
      </c>
      <c r="N1619" s="544">
        <v>44637</v>
      </c>
      <c r="O1619" s="544" t="s">
        <v>400</v>
      </c>
      <c r="P1619" s="268">
        <f t="shared" si="100"/>
        <v>3</v>
      </c>
      <c r="Q1619" s="268">
        <f t="shared" si="101"/>
        <v>2</v>
      </c>
      <c r="R1619" s="643" t="str">
        <f t="shared" si="102"/>
        <v>Gastos_Gerais</v>
      </c>
      <c r="S1619" s="605" t="s">
        <v>1079</v>
      </c>
      <c r="T1619" s="605">
        <v>2808</v>
      </c>
      <c r="U1619" s="623"/>
      <c r="V1619" s="623"/>
      <c r="W1619" s="623"/>
    </row>
    <row r="1620" spans="1:23" ht="84" x14ac:dyDescent="0.2">
      <c r="A1620" s="636">
        <f t="shared" si="103"/>
        <v>1617</v>
      </c>
      <c r="B1620" s="559">
        <v>44638</v>
      </c>
      <c r="C1620" s="555">
        <v>44621</v>
      </c>
      <c r="D1620" s="545" t="s">
        <v>468</v>
      </c>
      <c r="E1620" s="545" t="s">
        <v>468</v>
      </c>
      <c r="F1620" s="556">
        <v>1008</v>
      </c>
      <c r="G1620" s="558" t="s">
        <v>1366</v>
      </c>
      <c r="H1620" s="545" t="s">
        <v>468</v>
      </c>
      <c r="I1620" s="666" t="s">
        <v>3006</v>
      </c>
      <c r="J1620" s="610" t="s">
        <v>1365</v>
      </c>
      <c r="K1620" s="545" t="s">
        <v>887</v>
      </c>
      <c r="L1620" s="545" t="s">
        <v>920</v>
      </c>
      <c r="M1620" s="545">
        <v>1635</v>
      </c>
      <c r="N1620" s="544">
        <v>44637</v>
      </c>
      <c r="O1620" s="544" t="s">
        <v>404</v>
      </c>
      <c r="P1620" s="268">
        <f t="shared" si="100"/>
        <v>3</v>
      </c>
      <c r="Q1620" s="268">
        <f t="shared" si="101"/>
        <v>3</v>
      </c>
      <c r="R1620" s="643" t="str">
        <f t="shared" si="102"/>
        <v>Gastos_custeados_por_captação</v>
      </c>
      <c r="S1620" s="605" t="s">
        <v>1079</v>
      </c>
      <c r="T1620" s="605">
        <v>2828</v>
      </c>
      <c r="U1620" s="623"/>
      <c r="V1620" s="623"/>
      <c r="W1620" s="623"/>
    </row>
    <row r="1621" spans="1:23" ht="72" x14ac:dyDescent="0.2">
      <c r="A1621" s="636">
        <f t="shared" si="103"/>
        <v>1618</v>
      </c>
      <c r="B1621" s="559">
        <v>44638</v>
      </c>
      <c r="C1621" s="555">
        <v>44621</v>
      </c>
      <c r="D1621" s="545" t="s">
        <v>468</v>
      </c>
      <c r="E1621" s="545" t="s">
        <v>468</v>
      </c>
      <c r="F1621" s="556">
        <v>1344</v>
      </c>
      <c r="G1621" s="558" t="s">
        <v>3145</v>
      </c>
      <c r="H1621" s="545" t="s">
        <v>468</v>
      </c>
      <c r="I1621" s="666" t="s">
        <v>1326</v>
      </c>
      <c r="J1621" s="610" t="s">
        <v>1152</v>
      </c>
      <c r="K1621" s="545" t="s">
        <v>887</v>
      </c>
      <c r="L1621" s="545" t="s">
        <v>920</v>
      </c>
      <c r="M1621" s="545">
        <v>1634</v>
      </c>
      <c r="N1621" s="544">
        <v>44637</v>
      </c>
      <c r="O1621" s="544" t="s">
        <v>404</v>
      </c>
      <c r="P1621" s="268">
        <f t="shared" si="100"/>
        <v>3</v>
      </c>
      <c r="Q1621" s="268">
        <f t="shared" si="101"/>
        <v>3</v>
      </c>
      <c r="R1621" s="643" t="str">
        <f t="shared" si="102"/>
        <v>Gastos_custeados_por_captação</v>
      </c>
      <c r="S1621" s="605" t="s">
        <v>1079</v>
      </c>
      <c r="T1621" s="605">
        <v>2845</v>
      </c>
      <c r="U1621" s="623"/>
      <c r="V1621" s="623"/>
      <c r="W1621" s="623"/>
    </row>
    <row r="1622" spans="1:23" ht="72" x14ac:dyDescent="0.2">
      <c r="A1622" s="636">
        <f t="shared" si="103"/>
        <v>1619</v>
      </c>
      <c r="B1622" s="559">
        <v>44638</v>
      </c>
      <c r="C1622" s="555">
        <v>44621</v>
      </c>
      <c r="D1622" s="545" t="s">
        <v>468</v>
      </c>
      <c r="E1622" s="545" t="s">
        <v>468</v>
      </c>
      <c r="F1622" s="556">
        <v>1008</v>
      </c>
      <c r="G1622" s="558" t="s">
        <v>1360</v>
      </c>
      <c r="H1622" s="545" t="s">
        <v>468</v>
      </c>
      <c r="I1622" s="666" t="s">
        <v>3007</v>
      </c>
      <c r="J1622" s="610" t="s">
        <v>1362</v>
      </c>
      <c r="K1622" s="545" t="s">
        <v>887</v>
      </c>
      <c r="L1622" s="545" t="s">
        <v>920</v>
      </c>
      <c r="M1622" s="545">
        <v>1629</v>
      </c>
      <c r="N1622" s="544">
        <v>44636</v>
      </c>
      <c r="O1622" s="544" t="s">
        <v>404</v>
      </c>
      <c r="P1622" s="268">
        <f t="shared" si="100"/>
        <v>3</v>
      </c>
      <c r="Q1622" s="268">
        <f t="shared" si="101"/>
        <v>3</v>
      </c>
      <c r="R1622" s="643" t="str">
        <f t="shared" si="102"/>
        <v>Gastos_custeados_por_captação</v>
      </c>
      <c r="S1622" s="605" t="s">
        <v>1079</v>
      </c>
      <c r="T1622" s="605">
        <v>2827</v>
      </c>
      <c r="U1622" s="623"/>
      <c r="V1622" s="623"/>
      <c r="W1622" s="623"/>
    </row>
    <row r="1623" spans="1:23" ht="24" x14ac:dyDescent="0.2">
      <c r="A1623" s="636">
        <f t="shared" si="103"/>
        <v>1620</v>
      </c>
      <c r="B1623" s="559">
        <v>44638</v>
      </c>
      <c r="C1623" s="563">
        <v>44593</v>
      </c>
      <c r="D1623" s="545" t="s">
        <v>271</v>
      </c>
      <c r="E1623" s="545" t="s">
        <v>84</v>
      </c>
      <c r="F1623" s="556">
        <v>138.31</v>
      </c>
      <c r="G1623" s="569" t="s">
        <v>2558</v>
      </c>
      <c r="H1623" s="545" t="s">
        <v>309</v>
      </c>
      <c r="I1623" s="613" t="s">
        <v>785</v>
      </c>
      <c r="J1623" s="545" t="s">
        <v>1104</v>
      </c>
      <c r="K1623" s="545" t="s">
        <v>1501</v>
      </c>
      <c r="L1623" s="527" t="s">
        <v>1481</v>
      </c>
      <c r="M1623" s="545" t="s">
        <v>2559</v>
      </c>
      <c r="N1623" s="544">
        <v>44622</v>
      </c>
      <c r="O1623" s="544" t="s">
        <v>400</v>
      </c>
      <c r="P1623" s="268">
        <f t="shared" si="100"/>
        <v>3</v>
      </c>
      <c r="Q1623" s="268">
        <f t="shared" si="101"/>
        <v>2</v>
      </c>
      <c r="R1623" s="643" t="str">
        <f t="shared" si="102"/>
        <v>Gastos_Gerais</v>
      </c>
      <c r="S1623" s="605" t="s">
        <v>310</v>
      </c>
      <c r="T1623" s="605" t="s">
        <v>310</v>
      </c>
      <c r="U1623" s="623"/>
      <c r="V1623" s="623"/>
      <c r="W1623" s="623"/>
    </row>
    <row r="1624" spans="1:23" ht="24" x14ac:dyDescent="0.2">
      <c r="A1624" s="636">
        <f t="shared" si="103"/>
        <v>1621</v>
      </c>
      <c r="B1624" s="559">
        <v>44638</v>
      </c>
      <c r="C1624" s="563">
        <v>44593</v>
      </c>
      <c r="D1624" s="545" t="s">
        <v>271</v>
      </c>
      <c r="E1624" s="545" t="s">
        <v>183</v>
      </c>
      <c r="F1624" s="556">
        <v>352.97</v>
      </c>
      <c r="G1624" s="569" t="s">
        <v>1542</v>
      </c>
      <c r="H1624" s="566" t="s">
        <v>309</v>
      </c>
      <c r="I1624" s="613" t="s">
        <v>787</v>
      </c>
      <c r="J1624" s="566" t="s">
        <v>1106</v>
      </c>
      <c r="K1624" s="549" t="s">
        <v>893</v>
      </c>
      <c r="L1624" s="527" t="s">
        <v>1481</v>
      </c>
      <c r="M1624" s="655" t="s">
        <v>2560</v>
      </c>
      <c r="N1624" s="544">
        <v>44621</v>
      </c>
      <c r="O1624" s="544" t="s">
        <v>400</v>
      </c>
      <c r="P1624" s="268">
        <f t="shared" si="100"/>
        <v>3</v>
      </c>
      <c r="Q1624" s="268">
        <f t="shared" si="101"/>
        <v>2</v>
      </c>
      <c r="R1624" s="643" t="str">
        <f t="shared" si="102"/>
        <v>Gastos_Gerais</v>
      </c>
      <c r="S1624" s="605" t="s">
        <v>310</v>
      </c>
      <c r="T1624" s="605" t="s">
        <v>310</v>
      </c>
      <c r="U1624" s="623"/>
      <c r="V1624" s="623"/>
      <c r="W1624" s="623"/>
    </row>
    <row r="1625" spans="1:23" ht="60" x14ac:dyDescent="0.2">
      <c r="A1625" s="636">
        <f t="shared" si="103"/>
        <v>1622</v>
      </c>
      <c r="B1625" s="559">
        <v>44638</v>
      </c>
      <c r="C1625" s="555">
        <v>44562</v>
      </c>
      <c r="D1625" s="545" t="s">
        <v>468</v>
      </c>
      <c r="E1625" s="545" t="s">
        <v>468</v>
      </c>
      <c r="F1625" s="556">
        <v>272.8</v>
      </c>
      <c r="G1625" s="558" t="s">
        <v>3542</v>
      </c>
      <c r="H1625" s="545" t="s">
        <v>468</v>
      </c>
      <c r="I1625" s="612" t="s">
        <v>876</v>
      </c>
      <c r="J1625" s="545" t="s">
        <v>877</v>
      </c>
      <c r="K1625" s="545" t="s">
        <v>887</v>
      </c>
      <c r="L1625" s="545" t="s">
        <v>879</v>
      </c>
      <c r="M1625" s="545" t="s">
        <v>310</v>
      </c>
      <c r="N1625" s="544">
        <v>44638</v>
      </c>
      <c r="O1625" s="544" t="s">
        <v>404</v>
      </c>
      <c r="P1625" s="268">
        <f t="shared" si="100"/>
        <v>3</v>
      </c>
      <c r="Q1625" s="268">
        <f t="shared" si="101"/>
        <v>1</v>
      </c>
      <c r="R1625" s="643" t="str">
        <f t="shared" si="102"/>
        <v>Gastos_custeados_por_captação</v>
      </c>
      <c r="S1625" s="605" t="s">
        <v>310</v>
      </c>
      <c r="T1625" s="605" t="s">
        <v>310</v>
      </c>
      <c r="U1625" s="623"/>
      <c r="V1625" s="623"/>
      <c r="W1625" s="623"/>
    </row>
    <row r="1626" spans="1:23" ht="60" x14ac:dyDescent="0.2">
      <c r="A1626" s="636">
        <f t="shared" si="103"/>
        <v>1623</v>
      </c>
      <c r="B1626" s="559">
        <v>44638</v>
      </c>
      <c r="C1626" s="555">
        <v>44562</v>
      </c>
      <c r="D1626" s="545" t="s">
        <v>468</v>
      </c>
      <c r="E1626" s="545" t="s">
        <v>468</v>
      </c>
      <c r="F1626" s="556">
        <v>1860</v>
      </c>
      <c r="G1626" s="558" t="s">
        <v>3543</v>
      </c>
      <c r="H1626" s="545" t="s">
        <v>468</v>
      </c>
      <c r="I1626" s="612" t="s">
        <v>876</v>
      </c>
      <c r="J1626" s="545" t="s">
        <v>877</v>
      </c>
      <c r="K1626" s="545" t="s">
        <v>887</v>
      </c>
      <c r="L1626" s="545" t="s">
        <v>879</v>
      </c>
      <c r="M1626" s="545" t="s">
        <v>310</v>
      </c>
      <c r="N1626" s="544">
        <v>44638</v>
      </c>
      <c r="O1626" s="544" t="s">
        <v>404</v>
      </c>
      <c r="P1626" s="268">
        <f t="shared" ref="P1626:P1638" si="104">IF(B1626=0,0,IF(YEAR(B1626)=$Q$1,MONTH(B1626)-$P$1+1,(YEAR(B1626)-$Q$1)*12-$P$1+1+MONTH(B1626)))</f>
        <v>3</v>
      </c>
      <c r="Q1626" s="268">
        <f t="shared" ref="Q1626:Q1638" si="105">IF(C1626=0,0,IF(YEAR(C1626)=$Q$1,MONTH(C1626)-$P$1+1,(YEAR(C1626)-$Q$1)*12-$P$1+1+MONTH(C1626)))</f>
        <v>1</v>
      </c>
      <c r="R1626" s="643" t="str">
        <f t="shared" ref="R1626:R1638" si="106">SUBSTITUTE(D1626," ","_")</f>
        <v>Gastos_custeados_por_captação</v>
      </c>
      <c r="S1626" s="605" t="s">
        <v>310</v>
      </c>
      <c r="T1626" s="605" t="s">
        <v>310</v>
      </c>
      <c r="U1626" s="623"/>
      <c r="V1626" s="623"/>
      <c r="W1626" s="623"/>
    </row>
    <row r="1627" spans="1:23" ht="60" x14ac:dyDescent="0.2">
      <c r="A1627" s="636">
        <f t="shared" si="103"/>
        <v>1624</v>
      </c>
      <c r="B1627" s="559">
        <v>44638</v>
      </c>
      <c r="C1627" s="555">
        <v>44562</v>
      </c>
      <c r="D1627" s="545" t="s">
        <v>468</v>
      </c>
      <c r="E1627" s="545" t="s">
        <v>468</v>
      </c>
      <c r="F1627" s="556">
        <v>744</v>
      </c>
      <c r="G1627" s="558" t="s">
        <v>3544</v>
      </c>
      <c r="H1627" s="545" t="s">
        <v>468</v>
      </c>
      <c r="I1627" s="612" t="s">
        <v>876</v>
      </c>
      <c r="J1627" s="545" t="s">
        <v>877</v>
      </c>
      <c r="K1627" s="545" t="s">
        <v>887</v>
      </c>
      <c r="L1627" s="545" t="s">
        <v>879</v>
      </c>
      <c r="M1627" s="545" t="s">
        <v>310</v>
      </c>
      <c r="N1627" s="544">
        <v>44638</v>
      </c>
      <c r="O1627" s="544" t="s">
        <v>404</v>
      </c>
      <c r="P1627" s="268">
        <f t="shared" si="104"/>
        <v>3</v>
      </c>
      <c r="Q1627" s="268">
        <f t="shared" si="105"/>
        <v>1</v>
      </c>
      <c r="R1627" s="643" t="str">
        <f t="shared" si="106"/>
        <v>Gastos_custeados_por_captação</v>
      </c>
      <c r="S1627" s="605" t="s">
        <v>310</v>
      </c>
      <c r="T1627" s="605" t="s">
        <v>310</v>
      </c>
      <c r="U1627" s="623"/>
      <c r="V1627" s="623"/>
      <c r="W1627" s="623"/>
    </row>
    <row r="1628" spans="1:23" ht="60" x14ac:dyDescent="0.2">
      <c r="A1628" s="636">
        <f t="shared" si="103"/>
        <v>1625</v>
      </c>
      <c r="B1628" s="559">
        <v>44638</v>
      </c>
      <c r="C1628" s="555">
        <v>44562</v>
      </c>
      <c r="D1628" s="545" t="s">
        <v>468</v>
      </c>
      <c r="E1628" s="545" t="s">
        <v>468</v>
      </c>
      <c r="F1628" s="556">
        <v>744</v>
      </c>
      <c r="G1628" s="558" t="s">
        <v>3545</v>
      </c>
      <c r="H1628" s="545" t="s">
        <v>468</v>
      </c>
      <c r="I1628" s="612" t="s">
        <v>876</v>
      </c>
      <c r="J1628" s="545" t="s">
        <v>877</v>
      </c>
      <c r="K1628" s="545" t="s">
        <v>887</v>
      </c>
      <c r="L1628" s="545" t="s">
        <v>879</v>
      </c>
      <c r="M1628" s="545" t="s">
        <v>310</v>
      </c>
      <c r="N1628" s="544">
        <v>44638</v>
      </c>
      <c r="O1628" s="544" t="s">
        <v>404</v>
      </c>
      <c r="P1628" s="268">
        <f t="shared" si="104"/>
        <v>3</v>
      </c>
      <c r="Q1628" s="268">
        <f t="shared" si="105"/>
        <v>1</v>
      </c>
      <c r="R1628" s="643" t="str">
        <f t="shared" si="106"/>
        <v>Gastos_custeados_por_captação</v>
      </c>
      <c r="S1628" s="605" t="s">
        <v>310</v>
      </c>
      <c r="T1628" s="605" t="s">
        <v>310</v>
      </c>
      <c r="U1628" s="623"/>
      <c r="V1628" s="623"/>
      <c r="W1628" s="623"/>
    </row>
    <row r="1629" spans="1:23" ht="60" x14ac:dyDescent="0.2">
      <c r="A1629" s="636">
        <f t="shared" si="103"/>
        <v>1626</v>
      </c>
      <c r="B1629" s="559">
        <v>44638</v>
      </c>
      <c r="C1629" s="555">
        <v>44562</v>
      </c>
      <c r="D1629" s="545" t="s">
        <v>468</v>
      </c>
      <c r="E1629" s="545" t="s">
        <v>468</v>
      </c>
      <c r="F1629" s="556">
        <v>744</v>
      </c>
      <c r="G1629" s="558" t="s">
        <v>3546</v>
      </c>
      <c r="H1629" s="545" t="s">
        <v>468</v>
      </c>
      <c r="I1629" s="612" t="s">
        <v>876</v>
      </c>
      <c r="J1629" s="545" t="s">
        <v>877</v>
      </c>
      <c r="K1629" s="545" t="s">
        <v>887</v>
      </c>
      <c r="L1629" s="545" t="s">
        <v>879</v>
      </c>
      <c r="M1629" s="545" t="s">
        <v>310</v>
      </c>
      <c r="N1629" s="544">
        <v>44638</v>
      </c>
      <c r="O1629" s="544" t="s">
        <v>404</v>
      </c>
      <c r="P1629" s="268">
        <f t="shared" si="104"/>
        <v>3</v>
      </c>
      <c r="Q1629" s="268">
        <f t="shared" si="105"/>
        <v>1</v>
      </c>
      <c r="R1629" s="643" t="str">
        <f t="shared" si="106"/>
        <v>Gastos_custeados_por_captação</v>
      </c>
      <c r="S1629" s="605" t="s">
        <v>310</v>
      </c>
      <c r="T1629" s="605" t="s">
        <v>310</v>
      </c>
      <c r="U1629" s="623"/>
      <c r="V1629" s="623"/>
      <c r="W1629" s="623"/>
    </row>
    <row r="1630" spans="1:23" ht="60" x14ac:dyDescent="0.2">
      <c r="A1630" s="636">
        <f t="shared" si="103"/>
        <v>1627</v>
      </c>
      <c r="B1630" s="559">
        <v>44638</v>
      </c>
      <c r="C1630" s="555">
        <v>44562</v>
      </c>
      <c r="D1630" s="545" t="s">
        <v>468</v>
      </c>
      <c r="E1630" s="545" t="s">
        <v>468</v>
      </c>
      <c r="F1630" s="556">
        <v>744</v>
      </c>
      <c r="G1630" s="558" t="s">
        <v>3547</v>
      </c>
      <c r="H1630" s="545" t="s">
        <v>468</v>
      </c>
      <c r="I1630" s="612" t="s">
        <v>876</v>
      </c>
      <c r="J1630" s="545" t="s">
        <v>877</v>
      </c>
      <c r="K1630" s="545" t="s">
        <v>887</v>
      </c>
      <c r="L1630" s="545" t="s">
        <v>879</v>
      </c>
      <c r="M1630" s="545" t="s">
        <v>310</v>
      </c>
      <c r="N1630" s="544">
        <v>44638</v>
      </c>
      <c r="O1630" s="544" t="s">
        <v>404</v>
      </c>
      <c r="P1630" s="268">
        <f t="shared" si="104"/>
        <v>3</v>
      </c>
      <c r="Q1630" s="268">
        <f t="shared" si="105"/>
        <v>1</v>
      </c>
      <c r="R1630" s="643" t="str">
        <f t="shared" si="106"/>
        <v>Gastos_custeados_por_captação</v>
      </c>
      <c r="S1630" s="605" t="s">
        <v>310</v>
      </c>
      <c r="T1630" s="605" t="s">
        <v>310</v>
      </c>
      <c r="U1630" s="623"/>
      <c r="V1630" s="623"/>
      <c r="W1630" s="623"/>
    </row>
    <row r="1631" spans="1:23" ht="60" x14ac:dyDescent="0.2">
      <c r="A1631" s="636">
        <f t="shared" si="103"/>
        <v>1628</v>
      </c>
      <c r="B1631" s="559">
        <v>44638</v>
      </c>
      <c r="C1631" s="555">
        <v>44562</v>
      </c>
      <c r="D1631" s="545" t="s">
        <v>468</v>
      </c>
      <c r="E1631" s="545" t="s">
        <v>468</v>
      </c>
      <c r="F1631" s="556">
        <v>744</v>
      </c>
      <c r="G1631" s="558" t="s">
        <v>3548</v>
      </c>
      <c r="H1631" s="545" t="s">
        <v>468</v>
      </c>
      <c r="I1631" s="612" t="s">
        <v>876</v>
      </c>
      <c r="J1631" s="545" t="s">
        <v>877</v>
      </c>
      <c r="K1631" s="545" t="s">
        <v>887</v>
      </c>
      <c r="L1631" s="545" t="s">
        <v>879</v>
      </c>
      <c r="M1631" s="545" t="s">
        <v>310</v>
      </c>
      <c r="N1631" s="544">
        <v>44638</v>
      </c>
      <c r="O1631" s="544" t="s">
        <v>404</v>
      </c>
      <c r="P1631" s="268">
        <f t="shared" si="104"/>
        <v>3</v>
      </c>
      <c r="Q1631" s="268">
        <f t="shared" si="105"/>
        <v>1</v>
      </c>
      <c r="R1631" s="643" t="str">
        <f t="shared" si="106"/>
        <v>Gastos_custeados_por_captação</v>
      </c>
      <c r="S1631" s="605" t="s">
        <v>310</v>
      </c>
      <c r="T1631" s="605" t="s">
        <v>310</v>
      </c>
      <c r="U1631" s="623"/>
      <c r="V1631" s="623"/>
      <c r="W1631" s="623"/>
    </row>
    <row r="1632" spans="1:23" ht="60" x14ac:dyDescent="0.2">
      <c r="A1632" s="636">
        <f t="shared" si="103"/>
        <v>1629</v>
      </c>
      <c r="B1632" s="559">
        <v>44638</v>
      </c>
      <c r="C1632" s="555">
        <v>44562</v>
      </c>
      <c r="D1632" s="545" t="s">
        <v>468</v>
      </c>
      <c r="E1632" s="545" t="s">
        <v>468</v>
      </c>
      <c r="F1632" s="556">
        <v>744</v>
      </c>
      <c r="G1632" s="558" t="s">
        <v>3549</v>
      </c>
      <c r="H1632" s="545" t="s">
        <v>468</v>
      </c>
      <c r="I1632" s="612" t="s">
        <v>876</v>
      </c>
      <c r="J1632" s="545" t="s">
        <v>877</v>
      </c>
      <c r="K1632" s="545" t="s">
        <v>887</v>
      </c>
      <c r="L1632" s="545" t="s">
        <v>879</v>
      </c>
      <c r="M1632" s="545" t="s">
        <v>310</v>
      </c>
      <c r="N1632" s="544">
        <v>44638</v>
      </c>
      <c r="O1632" s="544" t="s">
        <v>404</v>
      </c>
      <c r="P1632" s="268">
        <f t="shared" si="104"/>
        <v>3</v>
      </c>
      <c r="Q1632" s="268">
        <f t="shared" si="105"/>
        <v>1</v>
      </c>
      <c r="R1632" s="643" t="str">
        <f t="shared" si="106"/>
        <v>Gastos_custeados_por_captação</v>
      </c>
      <c r="S1632" s="605" t="s">
        <v>310</v>
      </c>
      <c r="T1632" s="605" t="s">
        <v>310</v>
      </c>
      <c r="U1632" s="623"/>
      <c r="V1632" s="623"/>
      <c r="W1632" s="623"/>
    </row>
    <row r="1633" spans="1:23" ht="60" x14ac:dyDescent="0.2">
      <c r="A1633" s="636">
        <f t="shared" si="103"/>
        <v>1630</v>
      </c>
      <c r="B1633" s="559">
        <v>44638</v>
      </c>
      <c r="C1633" s="555">
        <v>44562</v>
      </c>
      <c r="D1633" s="545" t="s">
        <v>468</v>
      </c>
      <c r="E1633" s="545" t="s">
        <v>468</v>
      </c>
      <c r="F1633" s="556">
        <v>599.14</v>
      </c>
      <c r="G1633" s="558" t="s">
        <v>3550</v>
      </c>
      <c r="H1633" s="545" t="s">
        <v>468</v>
      </c>
      <c r="I1633" s="526" t="s">
        <v>1573</v>
      </c>
      <c r="J1633" s="545" t="s">
        <v>310</v>
      </c>
      <c r="K1633" s="545" t="s">
        <v>1320</v>
      </c>
      <c r="L1633" s="545" t="s">
        <v>1477</v>
      </c>
      <c r="M1633" s="545" t="s">
        <v>310</v>
      </c>
      <c r="N1633" s="544">
        <v>44638</v>
      </c>
      <c r="O1633" s="544" t="s">
        <v>404</v>
      </c>
      <c r="P1633" s="268">
        <f t="shared" si="104"/>
        <v>3</v>
      </c>
      <c r="Q1633" s="268">
        <f t="shared" si="105"/>
        <v>1</v>
      </c>
      <c r="R1633" s="643" t="str">
        <f t="shared" si="106"/>
        <v>Gastos_custeados_por_captação</v>
      </c>
      <c r="S1633" s="605" t="s">
        <v>310</v>
      </c>
      <c r="T1633" s="605" t="s">
        <v>310</v>
      </c>
      <c r="U1633" s="623"/>
      <c r="V1633" s="623"/>
      <c r="W1633" s="623"/>
    </row>
    <row r="1634" spans="1:23" ht="60" x14ac:dyDescent="0.2">
      <c r="A1634" s="636">
        <f t="shared" si="103"/>
        <v>1631</v>
      </c>
      <c r="B1634" s="559">
        <v>44638</v>
      </c>
      <c r="C1634" s="555">
        <v>44562</v>
      </c>
      <c r="D1634" s="545" t="s">
        <v>468</v>
      </c>
      <c r="E1634" s="545" t="s">
        <v>468</v>
      </c>
      <c r="F1634" s="556">
        <v>17.399999999999999</v>
      </c>
      <c r="G1634" s="558" t="s">
        <v>3551</v>
      </c>
      <c r="H1634" s="545" t="s">
        <v>468</v>
      </c>
      <c r="I1634" s="526" t="s">
        <v>1573</v>
      </c>
      <c r="J1634" s="545" t="s">
        <v>310</v>
      </c>
      <c r="K1634" s="545" t="s">
        <v>1320</v>
      </c>
      <c r="L1634" s="545" t="s">
        <v>1477</v>
      </c>
      <c r="M1634" s="545" t="s">
        <v>310</v>
      </c>
      <c r="N1634" s="544">
        <v>44638</v>
      </c>
      <c r="O1634" s="544" t="s">
        <v>404</v>
      </c>
      <c r="P1634" s="268">
        <f t="shared" si="104"/>
        <v>3</v>
      </c>
      <c r="Q1634" s="268">
        <f t="shared" si="105"/>
        <v>1</v>
      </c>
      <c r="R1634" s="643" t="str">
        <f t="shared" si="106"/>
        <v>Gastos_custeados_por_captação</v>
      </c>
      <c r="S1634" s="605" t="s">
        <v>310</v>
      </c>
      <c r="T1634" s="605" t="s">
        <v>310</v>
      </c>
      <c r="U1634" s="623"/>
      <c r="V1634" s="623"/>
      <c r="W1634" s="623"/>
    </row>
    <row r="1635" spans="1:23" ht="60" x14ac:dyDescent="0.2">
      <c r="A1635" s="636">
        <f t="shared" si="103"/>
        <v>1632</v>
      </c>
      <c r="B1635" s="559">
        <v>44638</v>
      </c>
      <c r="C1635" s="555">
        <v>44562</v>
      </c>
      <c r="D1635" s="545" t="s">
        <v>468</v>
      </c>
      <c r="E1635" s="545" t="s">
        <v>468</v>
      </c>
      <c r="F1635" s="556">
        <v>17.399999999999999</v>
      </c>
      <c r="G1635" s="558" t="s">
        <v>3552</v>
      </c>
      <c r="H1635" s="545" t="s">
        <v>468</v>
      </c>
      <c r="I1635" s="526" t="s">
        <v>1573</v>
      </c>
      <c r="J1635" s="545" t="s">
        <v>310</v>
      </c>
      <c r="K1635" s="545" t="s">
        <v>1320</v>
      </c>
      <c r="L1635" s="545" t="s">
        <v>1477</v>
      </c>
      <c r="M1635" s="545" t="s">
        <v>310</v>
      </c>
      <c r="N1635" s="544">
        <v>44638</v>
      </c>
      <c r="O1635" s="544" t="s">
        <v>404</v>
      </c>
      <c r="P1635" s="268">
        <f t="shared" si="104"/>
        <v>3</v>
      </c>
      <c r="Q1635" s="268">
        <f t="shared" si="105"/>
        <v>1</v>
      </c>
      <c r="R1635" s="643" t="str">
        <f t="shared" si="106"/>
        <v>Gastos_custeados_por_captação</v>
      </c>
      <c r="S1635" s="605" t="s">
        <v>310</v>
      </c>
      <c r="T1635" s="605" t="s">
        <v>310</v>
      </c>
      <c r="U1635" s="623"/>
      <c r="V1635" s="623"/>
      <c r="W1635" s="623"/>
    </row>
    <row r="1636" spans="1:23" ht="60" x14ac:dyDescent="0.2">
      <c r="A1636" s="636">
        <f t="shared" si="103"/>
        <v>1633</v>
      </c>
      <c r="B1636" s="559">
        <v>44638</v>
      </c>
      <c r="C1636" s="555">
        <v>44562</v>
      </c>
      <c r="D1636" s="545" t="s">
        <v>468</v>
      </c>
      <c r="E1636" s="545" t="s">
        <v>468</v>
      </c>
      <c r="F1636" s="556">
        <v>60.12</v>
      </c>
      <c r="G1636" s="558" t="s">
        <v>3553</v>
      </c>
      <c r="H1636" s="545" t="s">
        <v>468</v>
      </c>
      <c r="I1636" s="526" t="s">
        <v>1573</v>
      </c>
      <c r="J1636" s="545" t="s">
        <v>310</v>
      </c>
      <c r="K1636" s="545" t="s">
        <v>1320</v>
      </c>
      <c r="L1636" s="545" t="s">
        <v>1477</v>
      </c>
      <c r="M1636" s="545" t="s">
        <v>310</v>
      </c>
      <c r="N1636" s="544">
        <v>44638</v>
      </c>
      <c r="O1636" s="544" t="s">
        <v>404</v>
      </c>
      <c r="P1636" s="268">
        <f t="shared" si="104"/>
        <v>3</v>
      </c>
      <c r="Q1636" s="268">
        <f t="shared" si="105"/>
        <v>1</v>
      </c>
      <c r="R1636" s="643" t="str">
        <f t="shared" si="106"/>
        <v>Gastos_custeados_por_captação</v>
      </c>
      <c r="S1636" s="605" t="s">
        <v>310</v>
      </c>
      <c r="T1636" s="605" t="s">
        <v>310</v>
      </c>
      <c r="U1636" s="623"/>
      <c r="V1636" s="623"/>
      <c r="W1636" s="623"/>
    </row>
    <row r="1637" spans="1:23" ht="60" x14ac:dyDescent="0.2">
      <c r="A1637" s="636">
        <f t="shared" si="103"/>
        <v>1634</v>
      </c>
      <c r="B1637" s="559">
        <v>44638</v>
      </c>
      <c r="C1637" s="555">
        <v>44562</v>
      </c>
      <c r="D1637" s="545" t="s">
        <v>468</v>
      </c>
      <c r="E1637" s="545" t="s">
        <v>468</v>
      </c>
      <c r="F1637" s="556">
        <v>17.399999999999999</v>
      </c>
      <c r="G1637" s="558" t="s">
        <v>3554</v>
      </c>
      <c r="H1637" s="545" t="s">
        <v>468</v>
      </c>
      <c r="I1637" s="526" t="s">
        <v>1573</v>
      </c>
      <c r="J1637" s="545" t="s">
        <v>310</v>
      </c>
      <c r="K1637" s="545" t="s">
        <v>1320</v>
      </c>
      <c r="L1637" s="545" t="s">
        <v>1477</v>
      </c>
      <c r="M1637" s="545" t="s">
        <v>310</v>
      </c>
      <c r="N1637" s="544">
        <v>44638</v>
      </c>
      <c r="O1637" s="544" t="s">
        <v>404</v>
      </c>
      <c r="P1637" s="268">
        <f t="shared" si="104"/>
        <v>3</v>
      </c>
      <c r="Q1637" s="268">
        <f t="shared" si="105"/>
        <v>1</v>
      </c>
      <c r="R1637" s="643" t="str">
        <f t="shared" si="106"/>
        <v>Gastos_custeados_por_captação</v>
      </c>
      <c r="S1637" s="605" t="s">
        <v>310</v>
      </c>
      <c r="T1637" s="605" t="s">
        <v>310</v>
      </c>
      <c r="U1637" s="623"/>
      <c r="V1637" s="623"/>
      <c r="W1637" s="623"/>
    </row>
    <row r="1638" spans="1:23" ht="60" x14ac:dyDescent="0.2">
      <c r="A1638" s="636">
        <f t="shared" si="103"/>
        <v>1635</v>
      </c>
      <c r="B1638" s="559">
        <v>44638</v>
      </c>
      <c r="C1638" s="555">
        <v>44562</v>
      </c>
      <c r="D1638" s="545" t="s">
        <v>468</v>
      </c>
      <c r="E1638" s="545" t="s">
        <v>468</v>
      </c>
      <c r="F1638" s="556">
        <v>17.399999999999999</v>
      </c>
      <c r="G1638" s="558" t="s">
        <v>3555</v>
      </c>
      <c r="H1638" s="545" t="s">
        <v>468</v>
      </c>
      <c r="I1638" s="526" t="s">
        <v>1573</v>
      </c>
      <c r="J1638" s="545" t="s">
        <v>310</v>
      </c>
      <c r="K1638" s="545" t="s">
        <v>1320</v>
      </c>
      <c r="L1638" s="545" t="s">
        <v>1477</v>
      </c>
      <c r="M1638" s="545" t="s">
        <v>310</v>
      </c>
      <c r="N1638" s="544">
        <v>44638</v>
      </c>
      <c r="O1638" s="544" t="s">
        <v>404</v>
      </c>
      <c r="P1638" s="268">
        <f t="shared" si="104"/>
        <v>3</v>
      </c>
      <c r="Q1638" s="268">
        <f t="shared" si="105"/>
        <v>1</v>
      </c>
      <c r="R1638" s="643" t="str">
        <f t="shared" si="106"/>
        <v>Gastos_custeados_por_captação</v>
      </c>
      <c r="S1638" s="605" t="s">
        <v>310</v>
      </c>
      <c r="T1638" s="605" t="s">
        <v>310</v>
      </c>
      <c r="U1638" s="623"/>
      <c r="V1638" s="623"/>
      <c r="W1638" s="623"/>
    </row>
    <row r="1639" spans="1:23" ht="60" x14ac:dyDescent="0.2">
      <c r="A1639" s="636">
        <f t="shared" si="103"/>
        <v>1636</v>
      </c>
      <c r="B1639" s="559">
        <v>44638</v>
      </c>
      <c r="C1639" s="555">
        <v>44562</v>
      </c>
      <c r="D1639" s="545" t="s">
        <v>468</v>
      </c>
      <c r="E1639" s="545" t="s">
        <v>468</v>
      </c>
      <c r="F1639" s="556">
        <v>17.399999999999999</v>
      </c>
      <c r="G1639" s="558" t="s">
        <v>3556</v>
      </c>
      <c r="H1639" s="545" t="s">
        <v>468</v>
      </c>
      <c r="I1639" s="526" t="s">
        <v>1573</v>
      </c>
      <c r="J1639" s="545" t="s">
        <v>310</v>
      </c>
      <c r="K1639" s="545" t="s">
        <v>1320</v>
      </c>
      <c r="L1639" s="545" t="s">
        <v>1477</v>
      </c>
      <c r="M1639" s="545" t="s">
        <v>310</v>
      </c>
      <c r="N1639" s="544">
        <v>44638</v>
      </c>
      <c r="O1639" s="544" t="s">
        <v>404</v>
      </c>
      <c r="P1639" s="268">
        <f t="shared" ref="P1639:P1670" si="107">IF(B1639=0,0,IF(YEAR(B1639)=$Q$1,MONTH(B1639)-$P$1+1,(YEAR(B1639)-$Q$1)*12-$P$1+1+MONTH(B1639)))</f>
        <v>3</v>
      </c>
      <c r="Q1639" s="268">
        <f t="shared" ref="Q1639:Q1670" si="108">IF(C1639=0,0,IF(YEAR(C1639)=$Q$1,MONTH(C1639)-$P$1+1,(YEAR(C1639)-$Q$1)*12-$P$1+1+MONTH(C1639)))</f>
        <v>1</v>
      </c>
      <c r="R1639" s="643" t="str">
        <f t="shared" ref="R1639:R1670" si="109">SUBSTITUTE(D1639," ","_")</f>
        <v>Gastos_custeados_por_captação</v>
      </c>
      <c r="S1639" s="605" t="s">
        <v>310</v>
      </c>
      <c r="T1639" s="605" t="s">
        <v>310</v>
      </c>
      <c r="U1639" s="623"/>
      <c r="V1639" s="623"/>
      <c r="W1639" s="623"/>
    </row>
    <row r="1640" spans="1:23" ht="72" x14ac:dyDescent="0.2">
      <c r="A1640" s="636">
        <f t="shared" si="103"/>
        <v>1637</v>
      </c>
      <c r="B1640" s="559">
        <v>44638</v>
      </c>
      <c r="C1640" s="563">
        <v>44562</v>
      </c>
      <c r="D1640" s="545" t="s">
        <v>468</v>
      </c>
      <c r="E1640" s="545" t="s">
        <v>468</v>
      </c>
      <c r="F1640" s="556">
        <v>930</v>
      </c>
      <c r="G1640" s="558" t="s">
        <v>3557</v>
      </c>
      <c r="H1640" s="545" t="s">
        <v>468</v>
      </c>
      <c r="I1640" s="612" t="s">
        <v>876</v>
      </c>
      <c r="J1640" s="545" t="s">
        <v>877</v>
      </c>
      <c r="K1640" s="545" t="s">
        <v>887</v>
      </c>
      <c r="L1640" s="545" t="s">
        <v>879</v>
      </c>
      <c r="M1640" s="545" t="s">
        <v>310</v>
      </c>
      <c r="N1640" s="544">
        <v>44638</v>
      </c>
      <c r="O1640" s="544" t="s">
        <v>402</v>
      </c>
      <c r="P1640" s="268">
        <f t="shared" si="107"/>
        <v>3</v>
      </c>
      <c r="Q1640" s="268">
        <f t="shared" si="108"/>
        <v>1</v>
      </c>
      <c r="R1640" s="643" t="str">
        <f t="shared" si="109"/>
        <v>Gastos_custeados_por_captação</v>
      </c>
      <c r="S1640" s="605" t="s">
        <v>310</v>
      </c>
      <c r="T1640" s="605" t="s">
        <v>310</v>
      </c>
      <c r="U1640" s="623"/>
      <c r="V1640" s="623"/>
      <c r="W1640" s="623"/>
    </row>
    <row r="1641" spans="1:23" ht="72" x14ac:dyDescent="0.2">
      <c r="A1641" s="636">
        <f t="shared" si="103"/>
        <v>1638</v>
      </c>
      <c r="B1641" s="559">
        <v>44638</v>
      </c>
      <c r="C1641" s="563">
        <v>44562</v>
      </c>
      <c r="D1641" s="545" t="s">
        <v>468</v>
      </c>
      <c r="E1641" s="545" t="s">
        <v>468</v>
      </c>
      <c r="F1641" s="556">
        <v>57.45</v>
      </c>
      <c r="G1641" s="558" t="s">
        <v>3558</v>
      </c>
      <c r="H1641" s="545" t="s">
        <v>468</v>
      </c>
      <c r="I1641" s="526" t="s">
        <v>1573</v>
      </c>
      <c r="J1641" s="545" t="s">
        <v>310</v>
      </c>
      <c r="K1641" s="545" t="s">
        <v>1320</v>
      </c>
      <c r="L1641" s="545" t="s">
        <v>1477</v>
      </c>
      <c r="M1641" s="545" t="s">
        <v>310</v>
      </c>
      <c r="N1641" s="544">
        <v>44638</v>
      </c>
      <c r="O1641" s="544" t="s">
        <v>402</v>
      </c>
      <c r="P1641" s="268">
        <f t="shared" si="107"/>
        <v>3</v>
      </c>
      <c r="Q1641" s="268">
        <f t="shared" si="108"/>
        <v>1</v>
      </c>
      <c r="R1641" s="643" t="str">
        <f t="shared" si="109"/>
        <v>Gastos_custeados_por_captação</v>
      </c>
      <c r="S1641" s="605" t="s">
        <v>310</v>
      </c>
      <c r="T1641" s="605" t="s">
        <v>310</v>
      </c>
      <c r="U1641" s="623"/>
      <c r="V1641" s="623"/>
      <c r="W1641" s="623"/>
    </row>
    <row r="1642" spans="1:23" ht="72" x14ac:dyDescent="0.2">
      <c r="A1642" s="636">
        <f t="shared" si="103"/>
        <v>1639</v>
      </c>
      <c r="B1642" s="683">
        <v>44638</v>
      </c>
      <c r="C1642" s="555">
        <v>44562</v>
      </c>
      <c r="D1642" s="545" t="s">
        <v>468</v>
      </c>
      <c r="E1642" s="545" t="s">
        <v>468</v>
      </c>
      <c r="F1642" s="597">
        <v>2779.59</v>
      </c>
      <c r="G1642" s="558" t="s">
        <v>3526</v>
      </c>
      <c r="H1642" s="545" t="s">
        <v>468</v>
      </c>
      <c r="I1642" s="612" t="s">
        <v>876</v>
      </c>
      <c r="J1642" s="545" t="s">
        <v>877</v>
      </c>
      <c r="K1642" s="545" t="s">
        <v>887</v>
      </c>
      <c r="L1642" s="545" t="s">
        <v>879</v>
      </c>
      <c r="M1642" s="545" t="s">
        <v>310</v>
      </c>
      <c r="N1642" s="544">
        <v>44638</v>
      </c>
      <c r="O1642" s="544" t="s">
        <v>407</v>
      </c>
      <c r="P1642" s="268">
        <f t="shared" si="107"/>
        <v>3</v>
      </c>
      <c r="Q1642" s="268">
        <f t="shared" si="108"/>
        <v>1</v>
      </c>
      <c r="R1642" s="545" t="str">
        <f t="shared" si="109"/>
        <v>Gastos_custeados_por_captação</v>
      </c>
      <c r="S1642" s="605" t="s">
        <v>310</v>
      </c>
      <c r="T1642" s="605" t="s">
        <v>310</v>
      </c>
      <c r="U1642" s="624"/>
      <c r="V1642" s="624"/>
      <c r="W1642" s="624"/>
    </row>
    <row r="1643" spans="1:23" ht="72" x14ac:dyDescent="0.2">
      <c r="A1643" s="636">
        <f t="shared" si="103"/>
        <v>1640</v>
      </c>
      <c r="B1643" s="683">
        <v>44638</v>
      </c>
      <c r="C1643" s="555">
        <v>44562</v>
      </c>
      <c r="D1643" s="545" t="s">
        <v>468</v>
      </c>
      <c r="E1643" s="545" t="s">
        <v>468</v>
      </c>
      <c r="F1643" s="597">
        <v>1860</v>
      </c>
      <c r="G1643" s="558" t="s">
        <v>3527</v>
      </c>
      <c r="H1643" s="545" t="s">
        <v>468</v>
      </c>
      <c r="I1643" s="612" t="s">
        <v>876</v>
      </c>
      <c r="J1643" s="545" t="s">
        <v>877</v>
      </c>
      <c r="K1643" s="545" t="s">
        <v>887</v>
      </c>
      <c r="L1643" s="545" t="s">
        <v>879</v>
      </c>
      <c r="M1643" s="545" t="s">
        <v>310</v>
      </c>
      <c r="N1643" s="544">
        <v>44638</v>
      </c>
      <c r="O1643" s="544" t="s">
        <v>407</v>
      </c>
      <c r="P1643" s="268">
        <f t="shared" si="107"/>
        <v>3</v>
      </c>
      <c r="Q1643" s="268">
        <f t="shared" si="108"/>
        <v>1</v>
      </c>
      <c r="R1643" s="545" t="str">
        <f t="shared" si="109"/>
        <v>Gastos_custeados_por_captação</v>
      </c>
      <c r="S1643" s="605" t="s">
        <v>310</v>
      </c>
      <c r="T1643" s="605" t="s">
        <v>310</v>
      </c>
      <c r="U1643" s="624"/>
      <c r="V1643" s="624"/>
      <c r="W1643" s="624"/>
    </row>
    <row r="1644" spans="1:23" ht="72" x14ac:dyDescent="0.2">
      <c r="A1644" s="636">
        <f t="shared" si="103"/>
        <v>1641</v>
      </c>
      <c r="B1644" s="683">
        <v>44638</v>
      </c>
      <c r="C1644" s="555">
        <v>44531</v>
      </c>
      <c r="D1644" s="545" t="s">
        <v>468</v>
      </c>
      <c r="E1644" s="545" t="s">
        <v>468</v>
      </c>
      <c r="F1644" s="597">
        <v>1395</v>
      </c>
      <c r="G1644" s="558" t="s">
        <v>3528</v>
      </c>
      <c r="H1644" s="545" t="s">
        <v>468</v>
      </c>
      <c r="I1644" s="612" t="s">
        <v>876</v>
      </c>
      <c r="J1644" s="545" t="s">
        <v>877</v>
      </c>
      <c r="K1644" s="545" t="s">
        <v>887</v>
      </c>
      <c r="L1644" s="545" t="s">
        <v>879</v>
      </c>
      <c r="M1644" s="545" t="s">
        <v>310</v>
      </c>
      <c r="N1644" s="544">
        <v>44638</v>
      </c>
      <c r="O1644" s="544" t="s">
        <v>407</v>
      </c>
      <c r="P1644" s="268">
        <f t="shared" si="107"/>
        <v>3</v>
      </c>
      <c r="Q1644" s="268">
        <f t="shared" si="108"/>
        <v>0</v>
      </c>
      <c r="R1644" s="545" t="str">
        <f t="shared" si="109"/>
        <v>Gastos_custeados_por_captação</v>
      </c>
      <c r="S1644" s="605" t="s">
        <v>310</v>
      </c>
      <c r="T1644" s="605" t="s">
        <v>310</v>
      </c>
      <c r="U1644" s="624"/>
      <c r="V1644" s="624"/>
      <c r="W1644" s="624"/>
    </row>
    <row r="1645" spans="1:23" ht="72" x14ac:dyDescent="0.2">
      <c r="A1645" s="636">
        <f t="shared" si="103"/>
        <v>1642</v>
      </c>
      <c r="B1645" s="683">
        <v>44638</v>
      </c>
      <c r="C1645" s="555">
        <v>44531</v>
      </c>
      <c r="D1645" s="545" t="s">
        <v>468</v>
      </c>
      <c r="E1645" s="545" t="s">
        <v>468</v>
      </c>
      <c r="F1645" s="597">
        <v>362.7</v>
      </c>
      <c r="G1645" s="558" t="s">
        <v>3529</v>
      </c>
      <c r="H1645" s="545" t="s">
        <v>468</v>
      </c>
      <c r="I1645" s="612" t="s">
        <v>876</v>
      </c>
      <c r="J1645" s="545" t="s">
        <v>877</v>
      </c>
      <c r="K1645" s="545" t="s">
        <v>887</v>
      </c>
      <c r="L1645" s="545" t="s">
        <v>879</v>
      </c>
      <c r="M1645" s="545" t="s">
        <v>310</v>
      </c>
      <c r="N1645" s="544">
        <v>44638</v>
      </c>
      <c r="O1645" s="544" t="s">
        <v>407</v>
      </c>
      <c r="P1645" s="268">
        <f t="shared" si="107"/>
        <v>3</v>
      </c>
      <c r="Q1645" s="268">
        <f t="shared" si="108"/>
        <v>0</v>
      </c>
      <c r="R1645" s="545" t="str">
        <f t="shared" si="109"/>
        <v>Gastos_custeados_por_captação</v>
      </c>
      <c r="S1645" s="605" t="s">
        <v>310</v>
      </c>
      <c r="T1645" s="605" t="s">
        <v>310</v>
      </c>
      <c r="U1645" s="624"/>
      <c r="V1645" s="624"/>
      <c r="W1645" s="624"/>
    </row>
    <row r="1646" spans="1:23" ht="72" x14ac:dyDescent="0.2">
      <c r="A1646" s="636">
        <f t="shared" si="103"/>
        <v>1643</v>
      </c>
      <c r="B1646" s="683">
        <v>44638</v>
      </c>
      <c r="C1646" s="555">
        <v>44501</v>
      </c>
      <c r="D1646" s="545" t="s">
        <v>468</v>
      </c>
      <c r="E1646" s="545" t="s">
        <v>468</v>
      </c>
      <c r="F1646" s="597">
        <v>1302</v>
      </c>
      <c r="G1646" s="558" t="s">
        <v>3530</v>
      </c>
      <c r="H1646" s="545" t="s">
        <v>468</v>
      </c>
      <c r="I1646" s="612" t="s">
        <v>876</v>
      </c>
      <c r="J1646" s="545" t="s">
        <v>877</v>
      </c>
      <c r="K1646" s="545" t="s">
        <v>887</v>
      </c>
      <c r="L1646" s="545" t="s">
        <v>879</v>
      </c>
      <c r="M1646" s="545" t="s">
        <v>310</v>
      </c>
      <c r="N1646" s="544">
        <v>44638</v>
      </c>
      <c r="O1646" s="544" t="s">
        <v>407</v>
      </c>
      <c r="P1646" s="268">
        <f t="shared" si="107"/>
        <v>3</v>
      </c>
      <c r="Q1646" s="268">
        <f t="shared" si="108"/>
        <v>-1</v>
      </c>
      <c r="R1646" s="545" t="str">
        <f t="shared" si="109"/>
        <v>Gastos_custeados_por_captação</v>
      </c>
      <c r="S1646" s="605" t="s">
        <v>310</v>
      </c>
      <c r="T1646" s="605" t="s">
        <v>310</v>
      </c>
      <c r="U1646" s="624"/>
      <c r="V1646" s="624"/>
      <c r="W1646" s="624"/>
    </row>
    <row r="1647" spans="1:23" ht="72" x14ac:dyDescent="0.2">
      <c r="A1647" s="636">
        <f t="shared" si="103"/>
        <v>1644</v>
      </c>
      <c r="B1647" s="683">
        <v>44638</v>
      </c>
      <c r="C1647" s="555">
        <v>44501</v>
      </c>
      <c r="D1647" s="545" t="s">
        <v>468</v>
      </c>
      <c r="E1647" s="545" t="s">
        <v>468</v>
      </c>
      <c r="F1647" s="597">
        <v>186</v>
      </c>
      <c r="G1647" s="558" t="s">
        <v>3535</v>
      </c>
      <c r="H1647" s="545" t="s">
        <v>468</v>
      </c>
      <c r="I1647" s="612" t="s">
        <v>876</v>
      </c>
      <c r="J1647" s="545" t="s">
        <v>877</v>
      </c>
      <c r="K1647" s="545" t="s">
        <v>887</v>
      </c>
      <c r="L1647" s="545" t="s">
        <v>879</v>
      </c>
      <c r="M1647" s="545" t="s">
        <v>310</v>
      </c>
      <c r="N1647" s="544">
        <v>44638</v>
      </c>
      <c r="O1647" s="544" t="s">
        <v>407</v>
      </c>
      <c r="P1647" s="268">
        <f t="shared" si="107"/>
        <v>3</v>
      </c>
      <c r="Q1647" s="268">
        <f t="shared" si="108"/>
        <v>-1</v>
      </c>
      <c r="R1647" s="545" t="str">
        <f t="shared" si="109"/>
        <v>Gastos_custeados_por_captação</v>
      </c>
      <c r="S1647" s="605" t="s">
        <v>310</v>
      </c>
      <c r="T1647" s="605" t="s">
        <v>310</v>
      </c>
      <c r="U1647" s="624"/>
      <c r="V1647" s="624"/>
      <c r="W1647" s="624"/>
    </row>
    <row r="1648" spans="1:23" ht="72" x14ac:dyDescent="0.2">
      <c r="A1648" s="636">
        <f t="shared" si="103"/>
        <v>1645</v>
      </c>
      <c r="B1648" s="683">
        <v>44638</v>
      </c>
      <c r="C1648" s="555">
        <v>44501</v>
      </c>
      <c r="D1648" s="545" t="s">
        <v>468</v>
      </c>
      <c r="E1648" s="545" t="s">
        <v>468</v>
      </c>
      <c r="F1648" s="597">
        <v>155</v>
      </c>
      <c r="G1648" s="558" t="s">
        <v>3531</v>
      </c>
      <c r="H1648" s="545" t="s">
        <v>468</v>
      </c>
      <c r="I1648" s="612" t="s">
        <v>876</v>
      </c>
      <c r="J1648" s="545" t="s">
        <v>877</v>
      </c>
      <c r="K1648" s="545" t="s">
        <v>887</v>
      </c>
      <c r="L1648" s="545" t="s">
        <v>879</v>
      </c>
      <c r="M1648" s="545" t="s">
        <v>310</v>
      </c>
      <c r="N1648" s="544">
        <v>44638</v>
      </c>
      <c r="O1648" s="544" t="s">
        <v>407</v>
      </c>
      <c r="P1648" s="268">
        <f t="shared" si="107"/>
        <v>3</v>
      </c>
      <c r="Q1648" s="268">
        <f t="shared" si="108"/>
        <v>-1</v>
      </c>
      <c r="R1648" s="545" t="str">
        <f t="shared" si="109"/>
        <v>Gastos_custeados_por_captação</v>
      </c>
      <c r="S1648" s="605" t="s">
        <v>310</v>
      </c>
      <c r="T1648" s="605" t="s">
        <v>310</v>
      </c>
      <c r="U1648" s="624"/>
      <c r="V1648" s="624"/>
      <c r="W1648" s="624"/>
    </row>
    <row r="1649" spans="1:23" ht="72" x14ac:dyDescent="0.2">
      <c r="A1649" s="636">
        <f t="shared" si="103"/>
        <v>1646</v>
      </c>
      <c r="B1649" s="683">
        <v>44638</v>
      </c>
      <c r="C1649" s="555">
        <v>44409</v>
      </c>
      <c r="D1649" s="545" t="s">
        <v>468</v>
      </c>
      <c r="E1649" s="545" t="s">
        <v>468</v>
      </c>
      <c r="F1649" s="597">
        <v>310</v>
      </c>
      <c r="G1649" s="558" t="s">
        <v>3532</v>
      </c>
      <c r="H1649" s="545" t="s">
        <v>468</v>
      </c>
      <c r="I1649" s="612" t="s">
        <v>876</v>
      </c>
      <c r="J1649" s="545" t="s">
        <v>877</v>
      </c>
      <c r="K1649" s="545" t="s">
        <v>887</v>
      </c>
      <c r="L1649" s="545" t="s">
        <v>879</v>
      </c>
      <c r="M1649" s="545" t="s">
        <v>310</v>
      </c>
      <c r="N1649" s="544">
        <v>44638</v>
      </c>
      <c r="O1649" s="544" t="s">
        <v>407</v>
      </c>
      <c r="P1649" s="268">
        <f t="shared" si="107"/>
        <v>3</v>
      </c>
      <c r="Q1649" s="268">
        <f t="shared" si="108"/>
        <v>-4</v>
      </c>
      <c r="R1649" s="545" t="str">
        <f t="shared" si="109"/>
        <v>Gastos_custeados_por_captação</v>
      </c>
      <c r="S1649" s="605" t="s">
        <v>310</v>
      </c>
      <c r="T1649" s="605" t="s">
        <v>310</v>
      </c>
      <c r="U1649" s="624"/>
      <c r="V1649" s="624"/>
      <c r="W1649" s="624"/>
    </row>
    <row r="1650" spans="1:23" ht="72" x14ac:dyDescent="0.2">
      <c r="A1650" s="636">
        <f t="shared" si="103"/>
        <v>1647</v>
      </c>
      <c r="B1650" s="683">
        <v>44638</v>
      </c>
      <c r="C1650" s="555">
        <v>44531</v>
      </c>
      <c r="D1650" s="545" t="s">
        <v>468</v>
      </c>
      <c r="E1650" s="545" t="s">
        <v>468</v>
      </c>
      <c r="F1650" s="597">
        <v>155</v>
      </c>
      <c r="G1650" s="558" t="s">
        <v>3533</v>
      </c>
      <c r="H1650" s="545" t="s">
        <v>468</v>
      </c>
      <c r="I1650" s="612" t="s">
        <v>876</v>
      </c>
      <c r="J1650" s="545" t="s">
        <v>877</v>
      </c>
      <c r="K1650" s="545" t="s">
        <v>887</v>
      </c>
      <c r="L1650" s="545" t="s">
        <v>879</v>
      </c>
      <c r="M1650" s="545" t="s">
        <v>310</v>
      </c>
      <c r="N1650" s="544">
        <v>44638</v>
      </c>
      <c r="O1650" s="544" t="s">
        <v>407</v>
      </c>
      <c r="P1650" s="268">
        <f t="shared" si="107"/>
        <v>3</v>
      </c>
      <c r="Q1650" s="268">
        <f t="shared" si="108"/>
        <v>0</v>
      </c>
      <c r="R1650" s="545" t="str">
        <f t="shared" si="109"/>
        <v>Gastos_custeados_por_captação</v>
      </c>
      <c r="S1650" s="605" t="s">
        <v>310</v>
      </c>
      <c r="T1650" s="605" t="s">
        <v>310</v>
      </c>
      <c r="U1650" s="624"/>
      <c r="V1650" s="624"/>
      <c r="W1650" s="624"/>
    </row>
    <row r="1651" spans="1:23" ht="72" x14ac:dyDescent="0.2">
      <c r="A1651" s="636">
        <f t="shared" si="103"/>
        <v>1648</v>
      </c>
      <c r="B1651" s="683">
        <v>44638</v>
      </c>
      <c r="C1651" s="555">
        <v>44621</v>
      </c>
      <c r="D1651" s="545" t="s">
        <v>468</v>
      </c>
      <c r="E1651" s="545" t="s">
        <v>468</v>
      </c>
      <c r="F1651" s="597">
        <v>1220.68</v>
      </c>
      <c r="G1651" s="599" t="s">
        <v>2316</v>
      </c>
      <c r="H1651" s="545" t="s">
        <v>468</v>
      </c>
      <c r="I1651" s="667" t="s">
        <v>3354</v>
      </c>
      <c r="J1651" s="606" t="s">
        <v>2317</v>
      </c>
      <c r="K1651" s="545" t="s">
        <v>911</v>
      </c>
      <c r="L1651" s="545" t="s">
        <v>32</v>
      </c>
      <c r="M1651" s="602">
        <v>19839</v>
      </c>
      <c r="N1651" s="607">
        <v>44636</v>
      </c>
      <c r="O1651" s="544" t="s">
        <v>407</v>
      </c>
      <c r="P1651" s="268">
        <f t="shared" si="107"/>
        <v>3</v>
      </c>
      <c r="Q1651" s="268">
        <f t="shared" si="108"/>
        <v>3</v>
      </c>
      <c r="R1651" s="545" t="str">
        <f t="shared" si="109"/>
        <v>Gastos_custeados_por_captação</v>
      </c>
      <c r="S1651" s="605" t="s">
        <v>1080</v>
      </c>
      <c r="T1651" s="605">
        <v>3152</v>
      </c>
      <c r="U1651" s="624"/>
      <c r="V1651" s="624"/>
      <c r="W1651" s="624"/>
    </row>
    <row r="1652" spans="1:23" ht="72" x14ac:dyDescent="0.2">
      <c r="A1652" s="636">
        <f t="shared" si="103"/>
        <v>1649</v>
      </c>
      <c r="B1652" s="683">
        <v>44638</v>
      </c>
      <c r="C1652" s="555">
        <v>44531</v>
      </c>
      <c r="D1652" s="545" t="s">
        <v>468</v>
      </c>
      <c r="E1652" s="545" t="s">
        <v>468</v>
      </c>
      <c r="F1652" s="597">
        <v>182.25</v>
      </c>
      <c r="G1652" s="558" t="s">
        <v>3541</v>
      </c>
      <c r="H1652" s="545" t="s">
        <v>468</v>
      </c>
      <c r="I1652" s="599" t="s">
        <v>3233</v>
      </c>
      <c r="J1652" s="545" t="s">
        <v>310</v>
      </c>
      <c r="K1652" s="545" t="s">
        <v>1320</v>
      </c>
      <c r="L1652" s="545" t="s">
        <v>1477</v>
      </c>
      <c r="M1652" s="602" t="s">
        <v>310</v>
      </c>
      <c r="N1652" s="607">
        <v>44620</v>
      </c>
      <c r="O1652" s="544" t="s">
        <v>407</v>
      </c>
      <c r="P1652" s="268">
        <f t="shared" si="107"/>
        <v>3</v>
      </c>
      <c r="Q1652" s="268">
        <f t="shared" si="108"/>
        <v>0</v>
      </c>
      <c r="R1652" s="545" t="str">
        <f t="shared" si="109"/>
        <v>Gastos_custeados_por_captação</v>
      </c>
      <c r="S1652" s="605" t="s">
        <v>310</v>
      </c>
      <c r="T1652" s="605" t="s">
        <v>310</v>
      </c>
      <c r="U1652" s="624"/>
      <c r="V1652" s="624"/>
      <c r="W1652" s="624"/>
    </row>
    <row r="1653" spans="1:23" ht="72" x14ac:dyDescent="0.2">
      <c r="A1653" s="636">
        <f t="shared" si="103"/>
        <v>1650</v>
      </c>
      <c r="B1653" s="683">
        <v>44638</v>
      </c>
      <c r="C1653" s="555">
        <v>44531</v>
      </c>
      <c r="D1653" s="545" t="s">
        <v>468</v>
      </c>
      <c r="E1653" s="545" t="s">
        <v>468</v>
      </c>
      <c r="F1653" s="597">
        <v>564.98</v>
      </c>
      <c r="G1653" s="558" t="s">
        <v>3540</v>
      </c>
      <c r="H1653" s="545" t="s">
        <v>468</v>
      </c>
      <c r="I1653" s="599" t="s">
        <v>3233</v>
      </c>
      <c r="J1653" s="545" t="s">
        <v>310</v>
      </c>
      <c r="K1653" s="545" t="s">
        <v>1320</v>
      </c>
      <c r="L1653" s="545" t="s">
        <v>1477</v>
      </c>
      <c r="M1653" s="602" t="s">
        <v>310</v>
      </c>
      <c r="N1653" s="607">
        <v>44620</v>
      </c>
      <c r="O1653" s="544" t="s">
        <v>407</v>
      </c>
      <c r="P1653" s="268">
        <f t="shared" si="107"/>
        <v>3</v>
      </c>
      <c r="Q1653" s="268">
        <f t="shared" si="108"/>
        <v>0</v>
      </c>
      <c r="R1653" s="545" t="str">
        <f t="shared" si="109"/>
        <v>Gastos_custeados_por_captação</v>
      </c>
      <c r="S1653" s="605" t="s">
        <v>310</v>
      </c>
      <c r="T1653" s="605" t="s">
        <v>310</v>
      </c>
      <c r="U1653" s="624"/>
      <c r="V1653" s="624"/>
      <c r="W1653" s="624"/>
    </row>
    <row r="1654" spans="1:23" ht="36" x14ac:dyDescent="0.2">
      <c r="A1654" s="636">
        <f t="shared" si="103"/>
        <v>1651</v>
      </c>
      <c r="B1654" s="559">
        <v>44641</v>
      </c>
      <c r="C1654" s="555">
        <v>44621</v>
      </c>
      <c r="D1654" s="545" t="s">
        <v>271</v>
      </c>
      <c r="E1654" s="545" t="s">
        <v>71</v>
      </c>
      <c r="F1654" s="556">
        <v>11</v>
      </c>
      <c r="G1654" s="558" t="s">
        <v>2578</v>
      </c>
      <c r="H1654" s="545" t="s">
        <v>874</v>
      </c>
      <c r="I1654" s="526" t="s">
        <v>962</v>
      </c>
      <c r="J1654" s="549" t="s">
        <v>963</v>
      </c>
      <c r="K1654" s="549" t="s">
        <v>964</v>
      </c>
      <c r="L1654" s="527" t="s">
        <v>879</v>
      </c>
      <c r="M1654" s="655" t="s">
        <v>310</v>
      </c>
      <c r="N1654" s="544">
        <v>44641</v>
      </c>
      <c r="O1654" s="544" t="s">
        <v>400</v>
      </c>
      <c r="P1654" s="268">
        <f t="shared" si="107"/>
        <v>3</v>
      </c>
      <c r="Q1654" s="268">
        <f t="shared" si="108"/>
        <v>3</v>
      </c>
      <c r="R1654" s="643" t="str">
        <f t="shared" si="109"/>
        <v>Gastos_Gerais</v>
      </c>
      <c r="S1654" s="605" t="s">
        <v>310</v>
      </c>
      <c r="T1654" s="605" t="s">
        <v>310</v>
      </c>
      <c r="U1654" s="623"/>
      <c r="V1654" s="623"/>
      <c r="W1654" s="623"/>
    </row>
    <row r="1655" spans="1:23" s="617" customFormat="1" ht="84" x14ac:dyDescent="0.2">
      <c r="A1655" s="636">
        <f t="shared" si="103"/>
        <v>1652</v>
      </c>
      <c r="B1655" s="559">
        <v>44641</v>
      </c>
      <c r="C1655" s="555">
        <v>44593</v>
      </c>
      <c r="D1655" s="545" t="s">
        <v>271</v>
      </c>
      <c r="E1655" s="545" t="s">
        <v>442</v>
      </c>
      <c r="F1655" s="556">
        <v>1500</v>
      </c>
      <c r="G1655" s="558" t="s">
        <v>1821</v>
      </c>
      <c r="H1655" s="545" t="s">
        <v>874</v>
      </c>
      <c r="I1655" s="612" t="s">
        <v>2577</v>
      </c>
      <c r="J1655" s="545" t="s">
        <v>1820</v>
      </c>
      <c r="K1655" s="545" t="s">
        <v>911</v>
      </c>
      <c r="L1655" s="545" t="s">
        <v>32</v>
      </c>
      <c r="M1655" s="545">
        <v>44</v>
      </c>
      <c r="N1655" s="544">
        <v>44637</v>
      </c>
      <c r="O1655" s="544" t="s">
        <v>400</v>
      </c>
      <c r="P1655" s="268">
        <f t="shared" si="107"/>
        <v>3</v>
      </c>
      <c r="Q1655" s="268">
        <f t="shared" si="108"/>
        <v>2</v>
      </c>
      <c r="R1655" s="643" t="str">
        <f t="shared" si="109"/>
        <v>Gastos_Gerais</v>
      </c>
      <c r="S1655" s="605" t="s">
        <v>1079</v>
      </c>
      <c r="T1655" s="605">
        <v>2857</v>
      </c>
      <c r="U1655" s="623"/>
      <c r="V1655" s="623"/>
      <c r="W1655" s="623"/>
    </row>
    <row r="1656" spans="1:23" s="617" customFormat="1" ht="60" x14ac:dyDescent="0.2">
      <c r="A1656" s="636">
        <f t="shared" si="103"/>
        <v>1653</v>
      </c>
      <c r="B1656" s="559">
        <v>44641</v>
      </c>
      <c r="C1656" s="555">
        <v>44593</v>
      </c>
      <c r="D1656" s="545" t="s">
        <v>271</v>
      </c>
      <c r="E1656" s="545" t="s">
        <v>186</v>
      </c>
      <c r="F1656" s="556">
        <v>2911.59</v>
      </c>
      <c r="G1656" s="558" t="s">
        <v>528</v>
      </c>
      <c r="H1656" s="545" t="s">
        <v>765</v>
      </c>
      <c r="I1656" s="612" t="s">
        <v>1537</v>
      </c>
      <c r="J1656" s="545" t="s">
        <v>1114</v>
      </c>
      <c r="K1656" s="545" t="s">
        <v>893</v>
      </c>
      <c r="L1656" s="545" t="s">
        <v>888</v>
      </c>
      <c r="M1656" s="545" t="s">
        <v>2575</v>
      </c>
      <c r="N1656" s="544">
        <v>44628</v>
      </c>
      <c r="O1656" s="544" t="s">
        <v>400</v>
      </c>
      <c r="P1656" s="268">
        <f t="shared" si="107"/>
        <v>3</v>
      </c>
      <c r="Q1656" s="268">
        <f t="shared" si="108"/>
        <v>2</v>
      </c>
      <c r="R1656" s="643" t="str">
        <f t="shared" si="109"/>
        <v>Gastos_Gerais</v>
      </c>
      <c r="S1656" s="605" t="s">
        <v>1081</v>
      </c>
      <c r="T1656" s="605">
        <v>1501</v>
      </c>
      <c r="U1656" s="623"/>
      <c r="V1656" s="623"/>
      <c r="W1656" s="623"/>
    </row>
    <row r="1657" spans="1:23" s="617" customFormat="1" ht="36" x14ac:dyDescent="0.2">
      <c r="A1657" s="636">
        <f t="shared" si="103"/>
        <v>1654</v>
      </c>
      <c r="B1657" s="559">
        <v>44641</v>
      </c>
      <c r="C1657" s="563">
        <v>44562</v>
      </c>
      <c r="D1657" s="545" t="s">
        <v>468</v>
      </c>
      <c r="E1657" s="545" t="s">
        <v>468</v>
      </c>
      <c r="F1657" s="556">
        <v>1000</v>
      </c>
      <c r="G1657" s="558" t="s">
        <v>1568</v>
      </c>
      <c r="H1657" s="545" t="s">
        <v>468</v>
      </c>
      <c r="I1657" s="526" t="s">
        <v>3300</v>
      </c>
      <c r="J1657" s="549" t="s">
        <v>3301</v>
      </c>
      <c r="K1657" s="549" t="s">
        <v>893</v>
      </c>
      <c r="L1657" s="527" t="s">
        <v>888</v>
      </c>
      <c r="M1657" s="655">
        <v>14527</v>
      </c>
      <c r="N1657" s="544">
        <v>44623</v>
      </c>
      <c r="O1657" s="544" t="s">
        <v>408</v>
      </c>
      <c r="P1657" s="268">
        <f t="shared" si="107"/>
        <v>3</v>
      </c>
      <c r="Q1657" s="268">
        <f t="shared" si="108"/>
        <v>1</v>
      </c>
      <c r="R1657" s="643" t="str">
        <f t="shared" si="109"/>
        <v>Gastos_custeados_por_captação</v>
      </c>
      <c r="S1657" s="605" t="s">
        <v>1081</v>
      </c>
      <c r="T1657" s="605">
        <v>2783</v>
      </c>
      <c r="U1657" s="623"/>
      <c r="V1657" s="623"/>
      <c r="W1657" s="623"/>
    </row>
    <row r="1658" spans="1:23" s="617" customFormat="1" ht="72" x14ac:dyDescent="0.2">
      <c r="A1658" s="636">
        <f t="shared" si="103"/>
        <v>1655</v>
      </c>
      <c r="B1658" s="683">
        <v>44641</v>
      </c>
      <c r="C1658" s="555">
        <v>44621</v>
      </c>
      <c r="D1658" s="545" t="s">
        <v>468</v>
      </c>
      <c r="E1658" s="545" t="s">
        <v>468</v>
      </c>
      <c r="F1658" s="597">
        <v>1177.2</v>
      </c>
      <c r="G1658" s="599" t="s">
        <v>2505</v>
      </c>
      <c r="H1658" s="545" t="s">
        <v>468</v>
      </c>
      <c r="I1658" s="599" t="s">
        <v>3355</v>
      </c>
      <c r="J1658" s="606" t="s">
        <v>2507</v>
      </c>
      <c r="K1658" s="545" t="s">
        <v>3387</v>
      </c>
      <c r="L1658" s="545" t="s">
        <v>32</v>
      </c>
      <c r="M1658" s="602">
        <v>1691</v>
      </c>
      <c r="N1658" s="607">
        <v>44638</v>
      </c>
      <c r="O1658" s="544" t="s">
        <v>407</v>
      </c>
      <c r="P1658" s="268">
        <f t="shared" si="107"/>
        <v>3</v>
      </c>
      <c r="Q1658" s="268">
        <f t="shared" si="108"/>
        <v>3</v>
      </c>
      <c r="R1658" s="545" t="str">
        <f t="shared" si="109"/>
        <v>Gastos_custeados_por_captação</v>
      </c>
      <c r="S1658" s="605" t="s">
        <v>1080</v>
      </c>
      <c r="T1658" s="605">
        <v>3193</v>
      </c>
      <c r="U1658" s="624"/>
      <c r="V1658" s="624"/>
      <c r="W1658" s="624"/>
    </row>
    <row r="1659" spans="1:23" s="617" customFormat="1" ht="72" x14ac:dyDescent="0.2">
      <c r="A1659" s="636">
        <f t="shared" si="103"/>
        <v>1656</v>
      </c>
      <c r="B1659" s="559">
        <v>44642</v>
      </c>
      <c r="C1659" s="555">
        <v>44621</v>
      </c>
      <c r="D1659" s="545" t="s">
        <v>271</v>
      </c>
      <c r="E1659" s="545" t="s">
        <v>82</v>
      </c>
      <c r="F1659" s="556">
        <v>436.3</v>
      </c>
      <c r="G1659" s="558" t="s">
        <v>2520</v>
      </c>
      <c r="H1659" s="545" t="s">
        <v>769</v>
      </c>
      <c r="I1659" s="612" t="s">
        <v>2581</v>
      </c>
      <c r="J1659" s="545" t="s">
        <v>1725</v>
      </c>
      <c r="K1659" s="545" t="s">
        <v>893</v>
      </c>
      <c r="L1659" s="545" t="s">
        <v>888</v>
      </c>
      <c r="M1659" s="545" t="s">
        <v>310</v>
      </c>
      <c r="N1659" s="544" t="s">
        <v>310</v>
      </c>
      <c r="O1659" s="544" t="s">
        <v>400</v>
      </c>
      <c r="P1659" s="268">
        <f t="shared" si="107"/>
        <v>3</v>
      </c>
      <c r="Q1659" s="268">
        <f t="shared" si="108"/>
        <v>3</v>
      </c>
      <c r="R1659" s="643" t="str">
        <f t="shared" si="109"/>
        <v>Gastos_Gerais</v>
      </c>
      <c r="S1659" s="605" t="s">
        <v>310</v>
      </c>
      <c r="T1659" s="605" t="s">
        <v>310</v>
      </c>
      <c r="U1659" s="623"/>
      <c r="V1659" s="623"/>
      <c r="W1659" s="623"/>
    </row>
    <row r="1660" spans="1:23" s="617" customFormat="1" ht="36" x14ac:dyDescent="0.2">
      <c r="A1660" s="636">
        <f t="shared" si="103"/>
        <v>1657</v>
      </c>
      <c r="B1660" s="559">
        <v>44642</v>
      </c>
      <c r="C1660" s="555">
        <v>44621</v>
      </c>
      <c r="D1660" s="545" t="s">
        <v>271</v>
      </c>
      <c r="E1660" s="545" t="s">
        <v>71</v>
      </c>
      <c r="F1660" s="556">
        <v>11</v>
      </c>
      <c r="G1660" s="558" t="s">
        <v>2582</v>
      </c>
      <c r="H1660" s="545" t="s">
        <v>766</v>
      </c>
      <c r="I1660" s="526" t="s">
        <v>962</v>
      </c>
      <c r="J1660" s="549" t="s">
        <v>963</v>
      </c>
      <c r="K1660" s="549" t="s">
        <v>964</v>
      </c>
      <c r="L1660" s="527" t="s">
        <v>879</v>
      </c>
      <c r="M1660" s="655" t="s">
        <v>310</v>
      </c>
      <c r="N1660" s="544">
        <v>44642</v>
      </c>
      <c r="O1660" s="544" t="s">
        <v>400</v>
      </c>
      <c r="P1660" s="268">
        <f t="shared" si="107"/>
        <v>3</v>
      </c>
      <c r="Q1660" s="268">
        <f t="shared" si="108"/>
        <v>3</v>
      </c>
      <c r="R1660" s="643" t="str">
        <f t="shared" si="109"/>
        <v>Gastos_Gerais</v>
      </c>
      <c r="S1660" s="605" t="s">
        <v>310</v>
      </c>
      <c r="T1660" s="605" t="s">
        <v>310</v>
      </c>
      <c r="U1660" s="623"/>
      <c r="V1660" s="623"/>
      <c r="W1660" s="623"/>
    </row>
    <row r="1661" spans="1:23" s="617" customFormat="1" ht="48" x14ac:dyDescent="0.2">
      <c r="A1661" s="636">
        <f t="shared" si="103"/>
        <v>1658</v>
      </c>
      <c r="B1661" s="559">
        <v>44642</v>
      </c>
      <c r="C1661" s="555">
        <v>44593</v>
      </c>
      <c r="D1661" s="545" t="s">
        <v>271</v>
      </c>
      <c r="E1661" s="545" t="s">
        <v>1923</v>
      </c>
      <c r="F1661" s="556">
        <v>134.4</v>
      </c>
      <c r="G1661" s="558" t="s">
        <v>678</v>
      </c>
      <c r="H1661" s="545" t="s">
        <v>766</v>
      </c>
      <c r="I1661" s="612" t="s">
        <v>1902</v>
      </c>
      <c r="J1661" s="545" t="s">
        <v>1901</v>
      </c>
      <c r="K1661" s="545" t="s">
        <v>911</v>
      </c>
      <c r="L1661" s="545" t="s">
        <v>1450</v>
      </c>
      <c r="M1661" s="545">
        <v>1642</v>
      </c>
      <c r="N1661" s="544">
        <v>44641</v>
      </c>
      <c r="O1661" s="544" t="s">
        <v>400</v>
      </c>
      <c r="P1661" s="268">
        <f t="shared" si="107"/>
        <v>3</v>
      </c>
      <c r="Q1661" s="268">
        <f t="shared" si="108"/>
        <v>2</v>
      </c>
      <c r="R1661" s="643" t="str">
        <f t="shared" si="109"/>
        <v>Gastos_Gerais</v>
      </c>
      <c r="S1661" s="605" t="s">
        <v>1079</v>
      </c>
      <c r="T1661" s="605">
        <v>2739</v>
      </c>
      <c r="U1661" s="623"/>
      <c r="V1661" s="623"/>
      <c r="W1661" s="623"/>
    </row>
    <row r="1662" spans="1:23" s="617" customFormat="1" ht="24" x14ac:dyDescent="0.2">
      <c r="A1662" s="636">
        <f t="shared" si="103"/>
        <v>1659</v>
      </c>
      <c r="B1662" s="559">
        <v>44643</v>
      </c>
      <c r="C1662" s="604">
        <v>44621</v>
      </c>
      <c r="D1662" s="545" t="s">
        <v>182</v>
      </c>
      <c r="E1662" s="545" t="s">
        <v>161</v>
      </c>
      <c r="F1662" s="556">
        <v>48.06</v>
      </c>
      <c r="G1662" s="558" t="s">
        <v>1609</v>
      </c>
      <c r="H1662" s="545" t="s">
        <v>310</v>
      </c>
      <c r="I1662" s="612" t="s">
        <v>2214</v>
      </c>
      <c r="J1662" s="659" t="s">
        <v>2215</v>
      </c>
      <c r="K1662" s="545" t="s">
        <v>893</v>
      </c>
      <c r="L1662" s="545" t="s">
        <v>888</v>
      </c>
      <c r="M1662" s="545" t="s">
        <v>3453</v>
      </c>
      <c r="N1662" s="544">
        <v>44645</v>
      </c>
      <c r="O1662" s="544" t="s">
        <v>400</v>
      </c>
      <c r="P1662" s="268">
        <f t="shared" si="107"/>
        <v>3</v>
      </c>
      <c r="Q1662" s="268">
        <f t="shared" si="108"/>
        <v>3</v>
      </c>
      <c r="R1662" s="643" t="str">
        <f t="shared" si="109"/>
        <v>Gastos_com_Pessoal</v>
      </c>
      <c r="S1662" s="605" t="s">
        <v>310</v>
      </c>
      <c r="T1662" s="605" t="s">
        <v>310</v>
      </c>
      <c r="U1662" s="623"/>
      <c r="V1662" s="623"/>
      <c r="W1662" s="623"/>
    </row>
    <row r="1663" spans="1:23" s="617" customFormat="1" ht="48" x14ac:dyDescent="0.2">
      <c r="A1663" s="636">
        <f t="shared" si="103"/>
        <v>1660</v>
      </c>
      <c r="B1663" s="559">
        <v>44643</v>
      </c>
      <c r="C1663" s="563">
        <v>44593</v>
      </c>
      <c r="D1663" s="545" t="s">
        <v>34</v>
      </c>
      <c r="E1663" s="545" t="s">
        <v>330</v>
      </c>
      <c r="F1663" s="556">
        <v>1064189.07</v>
      </c>
      <c r="G1663" s="558" t="s">
        <v>2599</v>
      </c>
      <c r="H1663" s="545" t="s">
        <v>310</v>
      </c>
      <c r="I1663" s="612" t="s">
        <v>876</v>
      </c>
      <c r="J1663" s="545" t="s">
        <v>877</v>
      </c>
      <c r="K1663" s="545" t="s">
        <v>878</v>
      </c>
      <c r="L1663" s="545" t="s">
        <v>1413</v>
      </c>
      <c r="M1663" s="545" t="s">
        <v>310</v>
      </c>
      <c r="N1663" s="544">
        <v>44643</v>
      </c>
      <c r="O1663" s="544" t="s">
        <v>400</v>
      </c>
      <c r="P1663" s="268">
        <f t="shared" si="107"/>
        <v>3</v>
      </c>
      <c r="Q1663" s="268">
        <f t="shared" si="108"/>
        <v>2</v>
      </c>
      <c r="R1663" s="643" t="str">
        <f t="shared" si="109"/>
        <v>Receitas</v>
      </c>
      <c r="S1663" s="605" t="s">
        <v>310</v>
      </c>
      <c r="T1663" s="605" t="s">
        <v>310</v>
      </c>
      <c r="U1663" s="623"/>
      <c r="V1663" s="623"/>
      <c r="W1663" s="623"/>
    </row>
    <row r="1664" spans="1:23" s="617" customFormat="1" ht="36" x14ac:dyDescent="0.2">
      <c r="A1664" s="636">
        <f t="shared" si="103"/>
        <v>1661</v>
      </c>
      <c r="B1664" s="559">
        <v>44643</v>
      </c>
      <c r="C1664" s="604">
        <v>44621</v>
      </c>
      <c r="D1664" s="545" t="s">
        <v>271</v>
      </c>
      <c r="E1664" s="545" t="s">
        <v>71</v>
      </c>
      <c r="F1664" s="556">
        <v>11</v>
      </c>
      <c r="G1664" s="558" t="s">
        <v>2602</v>
      </c>
      <c r="H1664" s="545" t="s">
        <v>772</v>
      </c>
      <c r="I1664" s="526" t="s">
        <v>962</v>
      </c>
      <c r="J1664" s="549" t="s">
        <v>963</v>
      </c>
      <c r="K1664" s="549" t="s">
        <v>964</v>
      </c>
      <c r="L1664" s="527" t="s">
        <v>879</v>
      </c>
      <c r="M1664" s="655" t="s">
        <v>310</v>
      </c>
      <c r="N1664" s="544">
        <v>44643</v>
      </c>
      <c r="O1664" s="544" t="s">
        <v>400</v>
      </c>
      <c r="P1664" s="268">
        <f t="shared" si="107"/>
        <v>3</v>
      </c>
      <c r="Q1664" s="268">
        <f t="shared" si="108"/>
        <v>3</v>
      </c>
      <c r="R1664" s="643" t="str">
        <f t="shared" si="109"/>
        <v>Gastos_Gerais</v>
      </c>
      <c r="S1664" s="605" t="s">
        <v>310</v>
      </c>
      <c r="T1664" s="605" t="s">
        <v>310</v>
      </c>
      <c r="U1664" s="623"/>
      <c r="V1664" s="623"/>
      <c r="W1664" s="623"/>
    </row>
    <row r="1665" spans="1:23" s="617" customFormat="1" ht="48" x14ac:dyDescent="0.2">
      <c r="A1665" s="636">
        <f t="shared" si="103"/>
        <v>1662</v>
      </c>
      <c r="B1665" s="559">
        <v>44643</v>
      </c>
      <c r="C1665" s="555">
        <v>44621</v>
      </c>
      <c r="D1665" s="545" t="s">
        <v>271</v>
      </c>
      <c r="E1665" s="545" t="s">
        <v>456</v>
      </c>
      <c r="F1665" s="556">
        <v>6000</v>
      </c>
      <c r="G1665" s="558" t="s">
        <v>2348</v>
      </c>
      <c r="H1665" s="545" t="s">
        <v>766</v>
      </c>
      <c r="I1665" s="612" t="s">
        <v>2600</v>
      </c>
      <c r="J1665" s="545" t="s">
        <v>2349</v>
      </c>
      <c r="K1665" s="545" t="s">
        <v>887</v>
      </c>
      <c r="L1665" s="545" t="s">
        <v>888</v>
      </c>
      <c r="M1665" s="545">
        <v>239</v>
      </c>
      <c r="N1665" s="544">
        <v>44642</v>
      </c>
      <c r="O1665" s="544" t="s">
        <v>400</v>
      </c>
      <c r="P1665" s="268">
        <f t="shared" si="107"/>
        <v>3</v>
      </c>
      <c r="Q1665" s="268">
        <f t="shared" si="108"/>
        <v>3</v>
      </c>
      <c r="R1665" s="643" t="str">
        <f t="shared" si="109"/>
        <v>Gastos_Gerais</v>
      </c>
      <c r="S1665" s="605" t="s">
        <v>1081</v>
      </c>
      <c r="T1665" s="605">
        <v>3066</v>
      </c>
      <c r="U1665" s="623"/>
      <c r="V1665" s="623"/>
      <c r="W1665" s="623"/>
    </row>
    <row r="1666" spans="1:23" s="617" customFormat="1" ht="48" x14ac:dyDescent="0.2">
      <c r="A1666" s="636">
        <f t="shared" si="103"/>
        <v>1663</v>
      </c>
      <c r="B1666" s="559">
        <v>44643</v>
      </c>
      <c r="C1666" s="555">
        <v>44593</v>
      </c>
      <c r="D1666" s="545" t="s">
        <v>271</v>
      </c>
      <c r="E1666" s="545" t="s">
        <v>1923</v>
      </c>
      <c r="F1666" s="556">
        <v>1080</v>
      </c>
      <c r="G1666" s="558" t="s">
        <v>2032</v>
      </c>
      <c r="H1666" s="545" t="s">
        <v>772</v>
      </c>
      <c r="I1666" s="612" t="s">
        <v>2601</v>
      </c>
      <c r="J1666" s="545" t="s">
        <v>2031</v>
      </c>
      <c r="K1666" s="545" t="s">
        <v>911</v>
      </c>
      <c r="L1666" s="545" t="s">
        <v>888</v>
      </c>
      <c r="M1666" s="545" t="s">
        <v>1416</v>
      </c>
      <c r="N1666" s="544">
        <v>44641</v>
      </c>
      <c r="O1666" s="544" t="s">
        <v>400</v>
      </c>
      <c r="P1666" s="268">
        <f t="shared" si="107"/>
        <v>3</v>
      </c>
      <c r="Q1666" s="268">
        <f t="shared" si="108"/>
        <v>2</v>
      </c>
      <c r="R1666" s="643" t="str">
        <f t="shared" si="109"/>
        <v>Gastos_Gerais</v>
      </c>
      <c r="S1666" s="605" t="s">
        <v>1079</v>
      </c>
      <c r="T1666" s="605">
        <v>2932</v>
      </c>
      <c r="U1666" s="623"/>
      <c r="V1666" s="623"/>
      <c r="W1666" s="623"/>
    </row>
    <row r="1667" spans="1:23" s="617" customFormat="1" ht="72" x14ac:dyDescent="0.2">
      <c r="A1667" s="636">
        <f t="shared" si="103"/>
        <v>1664</v>
      </c>
      <c r="B1667" s="559">
        <v>44643</v>
      </c>
      <c r="C1667" s="563">
        <v>44562</v>
      </c>
      <c r="D1667" s="545" t="s">
        <v>468</v>
      </c>
      <c r="E1667" s="545" t="s">
        <v>468</v>
      </c>
      <c r="F1667" s="556">
        <v>3420.2</v>
      </c>
      <c r="G1667" s="558" t="s">
        <v>730</v>
      </c>
      <c r="H1667" s="545" t="s">
        <v>468</v>
      </c>
      <c r="I1667" s="612" t="s">
        <v>3401</v>
      </c>
      <c r="J1667" s="545" t="s">
        <v>1236</v>
      </c>
      <c r="K1667" s="545" t="s">
        <v>911</v>
      </c>
      <c r="L1667" s="545" t="s">
        <v>888</v>
      </c>
      <c r="M1667" s="545" t="s">
        <v>1823</v>
      </c>
      <c r="N1667" s="544">
        <v>44638</v>
      </c>
      <c r="O1667" s="544" t="s">
        <v>402</v>
      </c>
      <c r="P1667" s="268">
        <f t="shared" si="107"/>
        <v>3</v>
      </c>
      <c r="Q1667" s="268">
        <f t="shared" si="108"/>
        <v>1</v>
      </c>
      <c r="R1667" s="643" t="str">
        <f t="shared" si="109"/>
        <v>Gastos_custeados_por_captação</v>
      </c>
      <c r="S1667" s="605" t="s">
        <v>1079</v>
      </c>
      <c r="T1667" s="605">
        <v>1485</v>
      </c>
      <c r="U1667" s="623"/>
      <c r="V1667" s="623"/>
      <c r="W1667" s="623"/>
    </row>
    <row r="1668" spans="1:23" s="617" customFormat="1" ht="72" x14ac:dyDescent="0.2">
      <c r="A1668" s="636">
        <f t="shared" si="103"/>
        <v>1665</v>
      </c>
      <c r="B1668" s="683">
        <v>44643</v>
      </c>
      <c r="C1668" s="555">
        <v>44501</v>
      </c>
      <c r="D1668" s="545" t="s">
        <v>468</v>
      </c>
      <c r="E1668" s="545" t="s">
        <v>468</v>
      </c>
      <c r="F1668" s="597">
        <v>420</v>
      </c>
      <c r="G1668" s="680" t="s">
        <v>3451</v>
      </c>
      <c r="H1668" s="545" t="s">
        <v>468</v>
      </c>
      <c r="I1668" s="599" t="s">
        <v>3356</v>
      </c>
      <c r="J1668" s="606" t="s">
        <v>3376</v>
      </c>
      <c r="K1668" s="545" t="s">
        <v>3387</v>
      </c>
      <c r="L1668" s="545" t="s">
        <v>920</v>
      </c>
      <c r="M1668" s="602">
        <v>1639</v>
      </c>
      <c r="N1668" s="607">
        <v>44641</v>
      </c>
      <c r="O1668" s="544" t="s">
        <v>407</v>
      </c>
      <c r="P1668" s="268">
        <f t="shared" si="107"/>
        <v>3</v>
      </c>
      <c r="Q1668" s="268">
        <f t="shared" si="108"/>
        <v>-1</v>
      </c>
      <c r="R1668" s="545" t="str">
        <f t="shared" si="109"/>
        <v>Gastos_custeados_por_captação</v>
      </c>
      <c r="S1668" s="605" t="s">
        <v>1079</v>
      </c>
      <c r="T1668" s="605">
        <v>2511</v>
      </c>
      <c r="U1668" s="624"/>
      <c r="V1668" s="624"/>
      <c r="W1668" s="624"/>
    </row>
    <row r="1669" spans="1:23" s="617" customFormat="1" ht="72" x14ac:dyDescent="0.2">
      <c r="A1669" s="636">
        <f t="shared" si="103"/>
        <v>1666</v>
      </c>
      <c r="B1669" s="683">
        <v>44643</v>
      </c>
      <c r="C1669" s="555">
        <v>44593</v>
      </c>
      <c r="D1669" s="545" t="s">
        <v>468</v>
      </c>
      <c r="E1669" s="545" t="s">
        <v>468</v>
      </c>
      <c r="F1669" s="597">
        <v>3393.95</v>
      </c>
      <c r="G1669" s="599" t="s">
        <v>3450</v>
      </c>
      <c r="H1669" s="545" t="s">
        <v>468</v>
      </c>
      <c r="I1669" s="599" t="s">
        <v>834</v>
      </c>
      <c r="J1669" s="606" t="s">
        <v>1142</v>
      </c>
      <c r="K1669" s="545" t="s">
        <v>911</v>
      </c>
      <c r="L1669" s="545" t="s">
        <v>32</v>
      </c>
      <c r="M1669" s="638" t="s">
        <v>1442</v>
      </c>
      <c r="N1669" s="607">
        <v>44642</v>
      </c>
      <c r="O1669" s="544" t="s">
        <v>407</v>
      </c>
      <c r="P1669" s="268">
        <f t="shared" si="107"/>
        <v>3</v>
      </c>
      <c r="Q1669" s="268">
        <f t="shared" si="108"/>
        <v>2</v>
      </c>
      <c r="R1669" s="545" t="str">
        <f t="shared" si="109"/>
        <v>Gastos_custeados_por_captação</v>
      </c>
      <c r="S1669" s="605" t="s">
        <v>1081</v>
      </c>
      <c r="T1669" s="605">
        <v>2912</v>
      </c>
      <c r="U1669" s="624"/>
      <c r="V1669" s="624"/>
      <c r="W1669" s="624"/>
    </row>
    <row r="1670" spans="1:23" s="617" customFormat="1" ht="144" x14ac:dyDescent="0.2">
      <c r="A1670" s="636">
        <f t="shared" si="103"/>
        <v>1667</v>
      </c>
      <c r="B1670" s="559">
        <v>44644</v>
      </c>
      <c r="C1670" s="563">
        <v>44166</v>
      </c>
      <c r="D1670" s="545" t="s">
        <v>271</v>
      </c>
      <c r="E1670" s="545" t="s">
        <v>183</v>
      </c>
      <c r="F1670" s="556">
        <v>1024.5899999999999</v>
      </c>
      <c r="G1670" s="569" t="s">
        <v>470</v>
      </c>
      <c r="H1670" s="566" t="s">
        <v>762</v>
      </c>
      <c r="I1670" s="613" t="s">
        <v>1600</v>
      </c>
      <c r="J1670" s="549" t="s">
        <v>1601</v>
      </c>
      <c r="K1670" s="549" t="s">
        <v>893</v>
      </c>
      <c r="L1670" s="527" t="s">
        <v>888</v>
      </c>
      <c r="M1670" s="655">
        <v>536781</v>
      </c>
      <c r="N1670" s="544">
        <v>44646</v>
      </c>
      <c r="O1670" s="544" t="s">
        <v>400</v>
      </c>
      <c r="P1670" s="268">
        <f t="shared" si="107"/>
        <v>3</v>
      </c>
      <c r="Q1670" s="268">
        <f t="shared" si="108"/>
        <v>-12</v>
      </c>
      <c r="R1670" s="643" t="str">
        <f t="shared" si="109"/>
        <v>Gastos_Gerais</v>
      </c>
      <c r="S1670" s="605" t="s">
        <v>1081</v>
      </c>
      <c r="T1670" s="605">
        <v>528</v>
      </c>
      <c r="U1670" s="623"/>
      <c r="V1670" s="623"/>
      <c r="W1670" s="623"/>
    </row>
    <row r="1671" spans="1:23" s="617" customFormat="1" ht="48" x14ac:dyDescent="0.2">
      <c r="A1671" s="636">
        <f t="shared" si="103"/>
        <v>1668</v>
      </c>
      <c r="B1671" s="559">
        <v>44644</v>
      </c>
      <c r="C1671" s="555">
        <v>44621</v>
      </c>
      <c r="D1671" s="545" t="s">
        <v>271</v>
      </c>
      <c r="E1671" s="545" t="s">
        <v>442</v>
      </c>
      <c r="F1671" s="556">
        <v>500</v>
      </c>
      <c r="G1671" s="558" t="s">
        <v>2138</v>
      </c>
      <c r="H1671" s="545" t="s">
        <v>775</v>
      </c>
      <c r="I1671" s="612" t="s">
        <v>2646</v>
      </c>
      <c r="J1671" s="545" t="s">
        <v>2139</v>
      </c>
      <c r="K1671" s="545" t="s">
        <v>887</v>
      </c>
      <c r="L1671" s="545" t="s">
        <v>888</v>
      </c>
      <c r="M1671" s="545">
        <v>28</v>
      </c>
      <c r="N1671" s="544">
        <v>44642</v>
      </c>
      <c r="O1671" s="544" t="s">
        <v>400</v>
      </c>
      <c r="P1671" s="268">
        <f t="shared" ref="P1671:P1702" si="110">IF(B1671=0,0,IF(YEAR(B1671)=$Q$1,MONTH(B1671)-$P$1+1,(YEAR(B1671)-$Q$1)*12-$P$1+1+MONTH(B1671)))</f>
        <v>3</v>
      </c>
      <c r="Q1671" s="268">
        <f t="shared" ref="Q1671:Q1702" si="111">IF(C1671=0,0,IF(YEAR(C1671)=$Q$1,MONTH(C1671)-$P$1+1,(YEAR(C1671)-$Q$1)*12-$P$1+1+MONTH(C1671)))</f>
        <v>3</v>
      </c>
      <c r="R1671" s="643" t="str">
        <f t="shared" ref="R1671:R1702" si="112">SUBSTITUTE(D1671," ","_")</f>
        <v>Gastos_Gerais</v>
      </c>
      <c r="S1671" s="605" t="s">
        <v>1079</v>
      </c>
      <c r="T1671" s="605">
        <v>2955</v>
      </c>
      <c r="U1671" s="623"/>
      <c r="V1671" s="623"/>
      <c r="W1671" s="623"/>
    </row>
    <row r="1672" spans="1:23" s="617" customFormat="1" ht="60" x14ac:dyDescent="0.2">
      <c r="A1672" s="636">
        <f t="shared" si="103"/>
        <v>1669</v>
      </c>
      <c r="B1672" s="559">
        <v>44644</v>
      </c>
      <c r="C1672" s="555">
        <v>44593</v>
      </c>
      <c r="D1672" s="545" t="s">
        <v>271</v>
      </c>
      <c r="E1672" s="545" t="s">
        <v>442</v>
      </c>
      <c r="F1672" s="556">
        <v>800</v>
      </c>
      <c r="G1672" s="558" t="s">
        <v>2645</v>
      </c>
      <c r="H1672" s="545" t="s">
        <v>771</v>
      </c>
      <c r="I1672" s="612" t="s">
        <v>1852</v>
      </c>
      <c r="J1672" s="545" t="s">
        <v>1134</v>
      </c>
      <c r="K1672" s="545" t="s">
        <v>887</v>
      </c>
      <c r="L1672" s="545" t="s">
        <v>888</v>
      </c>
      <c r="M1672" s="545">
        <v>69</v>
      </c>
      <c r="N1672" s="544">
        <v>44637</v>
      </c>
      <c r="O1672" s="544" t="s">
        <v>400</v>
      </c>
      <c r="P1672" s="268">
        <f t="shared" si="110"/>
        <v>3</v>
      </c>
      <c r="Q1672" s="268">
        <f t="shared" si="111"/>
        <v>2</v>
      </c>
      <c r="R1672" s="643" t="str">
        <f t="shared" si="112"/>
        <v>Gastos_Gerais</v>
      </c>
      <c r="S1672" s="605" t="s">
        <v>1079</v>
      </c>
      <c r="T1672" s="605">
        <v>2838</v>
      </c>
      <c r="U1672" s="623"/>
      <c r="V1672" s="623"/>
      <c r="W1672" s="623"/>
    </row>
    <row r="1673" spans="1:23" s="617" customFormat="1" ht="24" x14ac:dyDescent="0.2">
      <c r="A1673" s="636">
        <f t="shared" si="103"/>
        <v>1670</v>
      </c>
      <c r="B1673" s="559">
        <v>44644</v>
      </c>
      <c r="C1673" s="555">
        <v>44621</v>
      </c>
      <c r="D1673" s="545" t="s">
        <v>271</v>
      </c>
      <c r="E1673" s="545" t="s">
        <v>139</v>
      </c>
      <c r="F1673" s="556">
        <v>112</v>
      </c>
      <c r="G1673" s="558" t="s">
        <v>2318</v>
      </c>
      <c r="H1673" s="545" t="s">
        <v>764</v>
      </c>
      <c r="I1673" s="612" t="s">
        <v>2603</v>
      </c>
      <c r="J1673" s="545" t="s">
        <v>1354</v>
      </c>
      <c r="K1673" s="545" t="s">
        <v>893</v>
      </c>
      <c r="L1673" s="545" t="s">
        <v>888</v>
      </c>
      <c r="M1673" s="545" t="s">
        <v>2604</v>
      </c>
      <c r="N1673" s="544">
        <v>44636</v>
      </c>
      <c r="O1673" s="544" t="s">
        <v>400</v>
      </c>
      <c r="P1673" s="268">
        <f t="shared" si="110"/>
        <v>3</v>
      </c>
      <c r="Q1673" s="268">
        <f t="shared" si="111"/>
        <v>3</v>
      </c>
      <c r="R1673" s="643" t="str">
        <f t="shared" si="112"/>
        <v>Gastos_Gerais</v>
      </c>
      <c r="S1673" s="605" t="s">
        <v>1080</v>
      </c>
      <c r="T1673" s="605">
        <v>3170</v>
      </c>
      <c r="U1673" s="623"/>
      <c r="V1673" s="623"/>
      <c r="W1673" s="623"/>
    </row>
    <row r="1674" spans="1:23" s="617" customFormat="1" ht="48" x14ac:dyDescent="0.2">
      <c r="A1674" s="636">
        <f t="shared" ref="A1674:A1737" si="113">IF(B1674="","",ROW()-ROW($A$3))</f>
        <v>1671</v>
      </c>
      <c r="B1674" s="559">
        <v>44644</v>
      </c>
      <c r="C1674" s="555">
        <v>44593</v>
      </c>
      <c r="D1674" s="545" t="s">
        <v>271</v>
      </c>
      <c r="E1674" s="545" t="s">
        <v>456</v>
      </c>
      <c r="F1674" s="556">
        <v>576.32000000000005</v>
      </c>
      <c r="G1674" s="558" t="s">
        <v>2020</v>
      </c>
      <c r="H1674" s="545" t="s">
        <v>871</v>
      </c>
      <c r="I1674" s="612" t="s">
        <v>2019</v>
      </c>
      <c r="J1674" s="545" t="s">
        <v>1640</v>
      </c>
      <c r="K1674" s="545" t="s">
        <v>893</v>
      </c>
      <c r="L1674" s="545" t="s">
        <v>888</v>
      </c>
      <c r="M1674" s="545">
        <v>82229</v>
      </c>
      <c r="N1674" s="544">
        <v>44614</v>
      </c>
      <c r="O1674" s="544" t="s">
        <v>400</v>
      </c>
      <c r="P1674" s="268">
        <f t="shared" si="110"/>
        <v>3</v>
      </c>
      <c r="Q1674" s="268">
        <f t="shared" si="111"/>
        <v>2</v>
      </c>
      <c r="R1674" s="643" t="str">
        <f t="shared" si="112"/>
        <v>Gastos_Gerais</v>
      </c>
      <c r="S1674" s="605" t="s">
        <v>1411</v>
      </c>
      <c r="T1674" s="605">
        <v>2947</v>
      </c>
      <c r="U1674" s="623"/>
      <c r="V1674" s="623"/>
      <c r="W1674" s="623"/>
    </row>
    <row r="1675" spans="1:23" s="617" customFormat="1" ht="72" x14ac:dyDescent="0.2">
      <c r="A1675" s="636">
        <f t="shared" si="113"/>
        <v>1672</v>
      </c>
      <c r="B1675" s="683">
        <v>44644</v>
      </c>
      <c r="C1675" s="555">
        <v>44470</v>
      </c>
      <c r="D1675" s="545" t="s">
        <v>468</v>
      </c>
      <c r="E1675" s="545" t="s">
        <v>468</v>
      </c>
      <c r="F1675" s="597">
        <v>420</v>
      </c>
      <c r="G1675" s="680" t="s">
        <v>3389</v>
      </c>
      <c r="H1675" s="545" t="s">
        <v>468</v>
      </c>
      <c r="I1675" s="599" t="s">
        <v>3390</v>
      </c>
      <c r="J1675" s="606" t="s">
        <v>3377</v>
      </c>
      <c r="K1675" s="545" t="s">
        <v>911</v>
      </c>
      <c r="L1675" s="545" t="s">
        <v>920</v>
      </c>
      <c r="M1675" s="602">
        <v>1640</v>
      </c>
      <c r="N1675" s="607">
        <v>44641</v>
      </c>
      <c r="O1675" s="544" t="s">
        <v>407</v>
      </c>
      <c r="P1675" s="268">
        <f t="shared" si="110"/>
        <v>3</v>
      </c>
      <c r="Q1675" s="268">
        <f t="shared" si="111"/>
        <v>-2</v>
      </c>
      <c r="R1675" s="545" t="str">
        <f t="shared" si="112"/>
        <v>Gastos_custeados_por_captação</v>
      </c>
      <c r="S1675" s="605" t="s">
        <v>1079</v>
      </c>
      <c r="T1675" s="605">
        <v>2334</v>
      </c>
      <c r="U1675" s="624"/>
      <c r="V1675" s="624"/>
      <c r="W1675" s="624"/>
    </row>
    <row r="1676" spans="1:23" s="617" customFormat="1" ht="72" x14ac:dyDescent="0.2">
      <c r="A1676" s="636">
        <f t="shared" si="113"/>
        <v>1673</v>
      </c>
      <c r="B1676" s="683">
        <v>44644</v>
      </c>
      <c r="C1676" s="555">
        <v>44593</v>
      </c>
      <c r="D1676" s="545" t="s">
        <v>468</v>
      </c>
      <c r="E1676" s="545" t="s">
        <v>468</v>
      </c>
      <c r="F1676" s="597">
        <v>1184.83</v>
      </c>
      <c r="G1676" s="558" t="s">
        <v>3405</v>
      </c>
      <c r="H1676" s="545" t="s">
        <v>468</v>
      </c>
      <c r="I1676" s="599" t="s">
        <v>3233</v>
      </c>
      <c r="J1676" s="545" t="s">
        <v>310</v>
      </c>
      <c r="K1676" s="545" t="s">
        <v>1320</v>
      </c>
      <c r="L1676" s="545" t="s">
        <v>1477</v>
      </c>
      <c r="M1676" s="602" t="s">
        <v>310</v>
      </c>
      <c r="N1676" s="607">
        <v>44620</v>
      </c>
      <c r="O1676" s="544" t="s">
        <v>407</v>
      </c>
      <c r="P1676" s="268">
        <f t="shared" si="110"/>
        <v>3</v>
      </c>
      <c r="Q1676" s="268">
        <f t="shared" si="111"/>
        <v>2</v>
      </c>
      <c r="R1676" s="545" t="str">
        <f t="shared" si="112"/>
        <v>Gastos_custeados_por_captação</v>
      </c>
      <c r="S1676" s="605" t="s">
        <v>310</v>
      </c>
      <c r="T1676" s="605" t="s">
        <v>310</v>
      </c>
      <c r="U1676" s="624"/>
      <c r="V1676" s="624"/>
      <c r="W1676" s="624"/>
    </row>
    <row r="1677" spans="1:23" s="617" customFormat="1" ht="48" x14ac:dyDescent="0.2">
      <c r="A1677" s="636">
        <f t="shared" si="113"/>
        <v>1674</v>
      </c>
      <c r="B1677" s="559">
        <v>44645</v>
      </c>
      <c r="C1677" s="555">
        <v>44562</v>
      </c>
      <c r="D1677" s="545" t="s">
        <v>271</v>
      </c>
      <c r="E1677" s="545" t="s">
        <v>297</v>
      </c>
      <c r="F1677" s="556">
        <v>-365.12</v>
      </c>
      <c r="G1677" s="558" t="s">
        <v>2692</v>
      </c>
      <c r="H1677" s="545" t="s">
        <v>310</v>
      </c>
      <c r="I1677" s="612" t="s">
        <v>876</v>
      </c>
      <c r="J1677" s="545" t="s">
        <v>877</v>
      </c>
      <c r="K1677" s="545" t="s">
        <v>878</v>
      </c>
      <c r="L1677" s="545" t="s">
        <v>879</v>
      </c>
      <c r="M1677" s="545" t="s">
        <v>310</v>
      </c>
      <c r="N1677" s="544">
        <v>44645</v>
      </c>
      <c r="O1677" s="544" t="s">
        <v>400</v>
      </c>
      <c r="P1677" s="268">
        <f t="shared" si="110"/>
        <v>3</v>
      </c>
      <c r="Q1677" s="268">
        <f t="shared" si="111"/>
        <v>1</v>
      </c>
      <c r="R1677" s="643" t="str">
        <f t="shared" si="112"/>
        <v>Gastos_Gerais</v>
      </c>
      <c r="S1677" s="605" t="s">
        <v>310</v>
      </c>
      <c r="T1677" s="605" t="s">
        <v>310</v>
      </c>
      <c r="U1677" s="623"/>
      <c r="V1677" s="623"/>
      <c r="W1677" s="623"/>
    </row>
    <row r="1678" spans="1:23" s="617" customFormat="1" ht="48" x14ac:dyDescent="0.2">
      <c r="A1678" s="636">
        <f t="shared" si="113"/>
        <v>1675</v>
      </c>
      <c r="B1678" s="559">
        <v>44645</v>
      </c>
      <c r="C1678" s="604">
        <v>44593</v>
      </c>
      <c r="D1678" s="545" t="s">
        <v>271</v>
      </c>
      <c r="E1678" s="545" t="s">
        <v>164</v>
      </c>
      <c r="F1678" s="567">
        <v>-204.23</v>
      </c>
      <c r="G1678" s="558" t="s">
        <v>2693</v>
      </c>
      <c r="H1678" s="545" t="s">
        <v>309</v>
      </c>
      <c r="I1678" s="612" t="s">
        <v>876</v>
      </c>
      <c r="J1678" s="545" t="s">
        <v>877</v>
      </c>
      <c r="K1678" s="545" t="s">
        <v>878</v>
      </c>
      <c r="L1678" s="545" t="s">
        <v>879</v>
      </c>
      <c r="M1678" s="545" t="s">
        <v>310</v>
      </c>
      <c r="N1678" s="544">
        <v>44645</v>
      </c>
      <c r="O1678" s="544" t="s">
        <v>400</v>
      </c>
      <c r="P1678" s="268">
        <f t="shared" si="110"/>
        <v>3</v>
      </c>
      <c r="Q1678" s="268">
        <f t="shared" si="111"/>
        <v>2</v>
      </c>
      <c r="R1678" s="643" t="str">
        <f t="shared" si="112"/>
        <v>Gastos_Gerais</v>
      </c>
      <c r="S1678" s="605" t="s">
        <v>310</v>
      </c>
      <c r="T1678" s="605" t="s">
        <v>310</v>
      </c>
      <c r="U1678" s="623"/>
      <c r="V1678" s="623"/>
      <c r="W1678" s="623"/>
    </row>
    <row r="1679" spans="1:23" s="617" customFormat="1" ht="48" x14ac:dyDescent="0.2">
      <c r="A1679" s="636">
        <f t="shared" si="113"/>
        <v>1676</v>
      </c>
      <c r="B1679" s="559">
        <v>44645</v>
      </c>
      <c r="C1679" s="604">
        <v>44593</v>
      </c>
      <c r="D1679" s="545" t="s">
        <v>271</v>
      </c>
      <c r="E1679" s="545" t="s">
        <v>92</v>
      </c>
      <c r="F1679" s="556">
        <v>-114.88</v>
      </c>
      <c r="G1679" s="558" t="s">
        <v>2694</v>
      </c>
      <c r="H1679" s="545" t="s">
        <v>309</v>
      </c>
      <c r="I1679" s="613" t="s">
        <v>876</v>
      </c>
      <c r="J1679" s="566" t="s">
        <v>877</v>
      </c>
      <c r="K1679" s="566" t="s">
        <v>878</v>
      </c>
      <c r="L1679" s="566" t="s">
        <v>879</v>
      </c>
      <c r="M1679" s="568" t="s">
        <v>310</v>
      </c>
      <c r="N1679" s="544">
        <v>44645</v>
      </c>
      <c r="O1679" s="544" t="s">
        <v>400</v>
      </c>
      <c r="P1679" s="268">
        <f t="shared" si="110"/>
        <v>3</v>
      </c>
      <c r="Q1679" s="268">
        <f t="shared" si="111"/>
        <v>2</v>
      </c>
      <c r="R1679" s="643" t="str">
        <f t="shared" si="112"/>
        <v>Gastos_Gerais</v>
      </c>
      <c r="S1679" s="605" t="s">
        <v>310</v>
      </c>
      <c r="T1679" s="605" t="s">
        <v>310</v>
      </c>
      <c r="U1679" s="623"/>
      <c r="V1679" s="623"/>
      <c r="W1679" s="623"/>
    </row>
    <row r="1680" spans="1:23" s="617" customFormat="1" ht="48" x14ac:dyDescent="0.2">
      <c r="A1680" s="636">
        <f t="shared" si="113"/>
        <v>1677</v>
      </c>
      <c r="B1680" s="559">
        <v>44645</v>
      </c>
      <c r="C1680" s="604">
        <v>44593</v>
      </c>
      <c r="D1680" s="545" t="s">
        <v>315</v>
      </c>
      <c r="E1680" s="545" t="s">
        <v>315</v>
      </c>
      <c r="F1680" s="567">
        <v>5030.43</v>
      </c>
      <c r="G1680" s="569" t="s">
        <v>2695</v>
      </c>
      <c r="H1680" s="566" t="s">
        <v>310</v>
      </c>
      <c r="I1680" s="613" t="s">
        <v>1585</v>
      </c>
      <c r="J1680" s="566" t="s">
        <v>877</v>
      </c>
      <c r="K1680" s="566" t="s">
        <v>878</v>
      </c>
      <c r="L1680" s="566" t="s">
        <v>879</v>
      </c>
      <c r="M1680" s="568" t="s">
        <v>310</v>
      </c>
      <c r="N1680" s="544">
        <v>44645</v>
      </c>
      <c r="O1680" s="544" t="s">
        <v>400</v>
      </c>
      <c r="P1680" s="268">
        <f t="shared" si="110"/>
        <v>3</v>
      </c>
      <c r="Q1680" s="268">
        <f t="shared" si="111"/>
        <v>2</v>
      </c>
      <c r="R1680" s="643" t="str">
        <f t="shared" si="112"/>
        <v>Transferência_para_Reserva_de_Recursos</v>
      </c>
      <c r="S1680" s="605" t="s">
        <v>310</v>
      </c>
      <c r="T1680" s="605" t="s">
        <v>310</v>
      </c>
      <c r="U1680" s="623"/>
      <c r="V1680" s="623"/>
      <c r="W1680" s="623"/>
    </row>
    <row r="1681" spans="1:23" s="617" customFormat="1" ht="24" x14ac:dyDescent="0.2">
      <c r="A1681" s="636">
        <f t="shared" si="113"/>
        <v>1678</v>
      </c>
      <c r="B1681" s="559">
        <v>44645</v>
      </c>
      <c r="C1681" s="604">
        <v>44593</v>
      </c>
      <c r="D1681" s="545" t="s">
        <v>182</v>
      </c>
      <c r="E1681" s="545" t="s">
        <v>267</v>
      </c>
      <c r="F1681" s="567">
        <v>1980.8</v>
      </c>
      <c r="G1681" s="569" t="s">
        <v>2696</v>
      </c>
      <c r="H1681" s="566" t="s">
        <v>310</v>
      </c>
      <c r="I1681" s="526" t="s">
        <v>1573</v>
      </c>
      <c r="J1681" s="566" t="s">
        <v>310</v>
      </c>
      <c r="K1681" s="566" t="s">
        <v>1320</v>
      </c>
      <c r="L1681" s="566" t="s">
        <v>1477</v>
      </c>
      <c r="M1681" s="545" t="s">
        <v>310</v>
      </c>
      <c r="N1681" s="544">
        <v>44645</v>
      </c>
      <c r="O1681" s="544" t="s">
        <v>400</v>
      </c>
      <c r="P1681" s="268">
        <f t="shared" si="110"/>
        <v>3</v>
      </c>
      <c r="Q1681" s="268">
        <f t="shared" si="111"/>
        <v>2</v>
      </c>
      <c r="R1681" s="643" t="str">
        <f t="shared" si="112"/>
        <v>Gastos_com_Pessoal</v>
      </c>
      <c r="S1681" s="605" t="s">
        <v>310</v>
      </c>
      <c r="T1681" s="605" t="s">
        <v>310</v>
      </c>
      <c r="U1681" s="623"/>
      <c r="V1681" s="623"/>
      <c r="W1681" s="623"/>
    </row>
    <row r="1682" spans="1:23" s="617" customFormat="1" ht="24" x14ac:dyDescent="0.2">
      <c r="A1682" s="636">
        <f t="shared" si="113"/>
        <v>1679</v>
      </c>
      <c r="B1682" s="559">
        <v>44645</v>
      </c>
      <c r="C1682" s="604">
        <v>44593</v>
      </c>
      <c r="D1682" s="545" t="s">
        <v>271</v>
      </c>
      <c r="E1682" s="545" t="s">
        <v>67</v>
      </c>
      <c r="F1682" s="567">
        <v>268.41000000000003</v>
      </c>
      <c r="G1682" s="569" t="s">
        <v>2697</v>
      </c>
      <c r="H1682" s="566" t="s">
        <v>310</v>
      </c>
      <c r="I1682" s="526" t="s">
        <v>1573</v>
      </c>
      <c r="J1682" s="566" t="s">
        <v>310</v>
      </c>
      <c r="K1682" s="566" t="s">
        <v>1320</v>
      </c>
      <c r="L1682" s="566" t="s">
        <v>1477</v>
      </c>
      <c r="M1682" s="545" t="s">
        <v>310</v>
      </c>
      <c r="N1682" s="544">
        <v>44645</v>
      </c>
      <c r="O1682" s="544" t="s">
        <v>400</v>
      </c>
      <c r="P1682" s="268">
        <f t="shared" si="110"/>
        <v>3</v>
      </c>
      <c r="Q1682" s="268">
        <f t="shared" si="111"/>
        <v>2</v>
      </c>
      <c r="R1682" s="643" t="str">
        <f t="shared" si="112"/>
        <v>Gastos_Gerais</v>
      </c>
      <c r="S1682" s="605" t="s">
        <v>310</v>
      </c>
      <c r="T1682" s="605" t="s">
        <v>310</v>
      </c>
      <c r="U1682" s="623"/>
      <c r="V1682" s="623"/>
      <c r="W1682" s="623"/>
    </row>
    <row r="1683" spans="1:23" s="617" customFormat="1" ht="60" x14ac:dyDescent="0.2">
      <c r="A1683" s="636">
        <f t="shared" si="113"/>
        <v>1680</v>
      </c>
      <c r="B1683" s="559">
        <v>44645</v>
      </c>
      <c r="C1683" s="604">
        <v>44593</v>
      </c>
      <c r="D1683" s="545" t="s">
        <v>468</v>
      </c>
      <c r="E1683" s="545" t="s">
        <v>468</v>
      </c>
      <c r="F1683" s="567">
        <v>356.45</v>
      </c>
      <c r="G1683" s="569" t="s">
        <v>2697</v>
      </c>
      <c r="H1683" s="566" t="s">
        <v>468</v>
      </c>
      <c r="I1683" s="526" t="s">
        <v>1573</v>
      </c>
      <c r="J1683" s="566" t="s">
        <v>310</v>
      </c>
      <c r="K1683" s="566" t="s">
        <v>1320</v>
      </c>
      <c r="L1683" s="566" t="s">
        <v>1477</v>
      </c>
      <c r="M1683" s="545" t="s">
        <v>310</v>
      </c>
      <c r="N1683" s="544">
        <v>44645</v>
      </c>
      <c r="O1683" s="544" t="s">
        <v>404</v>
      </c>
      <c r="P1683" s="268">
        <f t="shared" si="110"/>
        <v>3</v>
      </c>
      <c r="Q1683" s="268">
        <f t="shared" si="111"/>
        <v>2</v>
      </c>
      <c r="R1683" s="643" t="str">
        <f t="shared" si="112"/>
        <v>Gastos_custeados_por_captação</v>
      </c>
      <c r="S1683" s="605" t="s">
        <v>310</v>
      </c>
      <c r="T1683" s="605" t="s">
        <v>310</v>
      </c>
      <c r="U1683" s="623"/>
      <c r="V1683" s="623"/>
      <c r="W1683" s="623"/>
    </row>
    <row r="1684" spans="1:23" s="617" customFormat="1" ht="60" x14ac:dyDescent="0.2">
      <c r="A1684" s="636">
        <f t="shared" si="113"/>
        <v>1681</v>
      </c>
      <c r="B1684" s="559">
        <v>44645</v>
      </c>
      <c r="C1684" s="555">
        <v>44562</v>
      </c>
      <c r="D1684" s="545" t="s">
        <v>468</v>
      </c>
      <c r="E1684" s="545" t="s">
        <v>468</v>
      </c>
      <c r="F1684" s="556">
        <v>365.12</v>
      </c>
      <c r="G1684" s="558" t="s">
        <v>3289</v>
      </c>
      <c r="H1684" s="545" t="s">
        <v>468</v>
      </c>
      <c r="I1684" s="526" t="s">
        <v>1573</v>
      </c>
      <c r="J1684" s="545" t="s">
        <v>310</v>
      </c>
      <c r="K1684" s="545" t="s">
        <v>1320</v>
      </c>
      <c r="L1684" s="545" t="s">
        <v>1477</v>
      </c>
      <c r="M1684" s="545" t="s">
        <v>310</v>
      </c>
      <c r="N1684" s="544">
        <v>44645</v>
      </c>
      <c r="O1684" s="544" t="s">
        <v>405</v>
      </c>
      <c r="P1684" s="268">
        <f t="shared" si="110"/>
        <v>3</v>
      </c>
      <c r="Q1684" s="268">
        <f t="shared" si="111"/>
        <v>1</v>
      </c>
      <c r="R1684" s="643" t="str">
        <f t="shared" si="112"/>
        <v>Gastos_custeados_por_captação</v>
      </c>
      <c r="S1684" s="605" t="s">
        <v>310</v>
      </c>
      <c r="T1684" s="605" t="s">
        <v>310</v>
      </c>
      <c r="U1684" s="623"/>
      <c r="V1684" s="623"/>
      <c r="W1684" s="623"/>
    </row>
    <row r="1685" spans="1:23" s="617" customFormat="1" ht="60" x14ac:dyDescent="0.2">
      <c r="A1685" s="636">
        <f t="shared" si="113"/>
        <v>1682</v>
      </c>
      <c r="B1685" s="559">
        <v>44645</v>
      </c>
      <c r="C1685" s="604">
        <v>44593</v>
      </c>
      <c r="D1685" s="545" t="s">
        <v>468</v>
      </c>
      <c r="E1685" s="545" t="s">
        <v>468</v>
      </c>
      <c r="F1685" s="556">
        <v>275.05</v>
      </c>
      <c r="G1685" s="569" t="s">
        <v>2697</v>
      </c>
      <c r="H1685" s="545" t="s">
        <v>468</v>
      </c>
      <c r="I1685" s="526" t="s">
        <v>1573</v>
      </c>
      <c r="J1685" s="545" t="s">
        <v>310</v>
      </c>
      <c r="K1685" s="545" t="s">
        <v>1320</v>
      </c>
      <c r="L1685" s="545" t="s">
        <v>1477</v>
      </c>
      <c r="M1685" s="545" t="s">
        <v>310</v>
      </c>
      <c r="N1685" s="544">
        <v>44645</v>
      </c>
      <c r="O1685" s="544" t="s">
        <v>405</v>
      </c>
      <c r="P1685" s="268">
        <f t="shared" si="110"/>
        <v>3</v>
      </c>
      <c r="Q1685" s="268">
        <f t="shared" si="111"/>
        <v>2</v>
      </c>
      <c r="R1685" s="643" t="str">
        <f t="shared" si="112"/>
        <v>Gastos_custeados_por_captação</v>
      </c>
      <c r="S1685" s="605" t="s">
        <v>310</v>
      </c>
      <c r="T1685" s="605" t="s">
        <v>310</v>
      </c>
      <c r="U1685" s="623"/>
      <c r="V1685" s="623"/>
      <c r="W1685" s="623"/>
    </row>
    <row r="1686" spans="1:23" s="617" customFormat="1" ht="132" x14ac:dyDescent="0.2">
      <c r="A1686" s="636">
        <f t="shared" si="113"/>
        <v>1683</v>
      </c>
      <c r="B1686" s="559">
        <v>44645</v>
      </c>
      <c r="C1686" s="604">
        <v>44593</v>
      </c>
      <c r="D1686" s="545" t="s">
        <v>271</v>
      </c>
      <c r="E1686" s="545" t="s">
        <v>92</v>
      </c>
      <c r="F1686" s="567">
        <v>435</v>
      </c>
      <c r="G1686" s="569" t="s">
        <v>473</v>
      </c>
      <c r="H1686" s="566" t="s">
        <v>309</v>
      </c>
      <c r="I1686" s="598" t="s">
        <v>1602</v>
      </c>
      <c r="J1686" s="549" t="s">
        <v>1170</v>
      </c>
      <c r="K1686" s="549" t="s">
        <v>1462</v>
      </c>
      <c r="L1686" s="527" t="s">
        <v>1603</v>
      </c>
      <c r="M1686" s="545">
        <v>22152</v>
      </c>
      <c r="N1686" s="544">
        <v>44631</v>
      </c>
      <c r="O1686" s="544" t="s">
        <v>400</v>
      </c>
      <c r="P1686" s="268">
        <f t="shared" si="110"/>
        <v>3</v>
      </c>
      <c r="Q1686" s="268">
        <f t="shared" si="111"/>
        <v>2</v>
      </c>
      <c r="R1686" s="643" t="str">
        <f t="shared" si="112"/>
        <v>Gastos_Gerais</v>
      </c>
      <c r="S1686" s="605" t="s">
        <v>1081</v>
      </c>
      <c r="T1686" s="605">
        <v>2667</v>
      </c>
      <c r="U1686" s="623"/>
      <c r="V1686" s="623"/>
      <c r="W1686" s="623"/>
    </row>
    <row r="1687" spans="1:23" s="617" customFormat="1" ht="96" x14ac:dyDescent="0.2">
      <c r="A1687" s="636">
        <f t="shared" si="113"/>
        <v>1684</v>
      </c>
      <c r="B1687" s="559">
        <v>44645</v>
      </c>
      <c r="C1687" s="604">
        <v>44593</v>
      </c>
      <c r="D1687" s="545" t="s">
        <v>271</v>
      </c>
      <c r="E1687" s="545" t="s">
        <v>92</v>
      </c>
      <c r="F1687" s="556">
        <v>250</v>
      </c>
      <c r="G1687" s="558" t="s">
        <v>1813</v>
      </c>
      <c r="H1687" s="545" t="s">
        <v>309</v>
      </c>
      <c r="I1687" s="612" t="s">
        <v>1412</v>
      </c>
      <c r="J1687" s="545" t="s">
        <v>1118</v>
      </c>
      <c r="K1687" s="545" t="s">
        <v>911</v>
      </c>
      <c r="L1687" s="545" t="s">
        <v>1413</v>
      </c>
      <c r="M1687" s="545" t="s">
        <v>310</v>
      </c>
      <c r="N1687" s="544">
        <v>44631</v>
      </c>
      <c r="O1687" s="544" t="s">
        <v>400</v>
      </c>
      <c r="P1687" s="268">
        <f t="shared" si="110"/>
        <v>3</v>
      </c>
      <c r="Q1687" s="268">
        <f t="shared" si="111"/>
        <v>2</v>
      </c>
      <c r="R1687" s="643" t="str">
        <f t="shared" si="112"/>
        <v>Gastos_Gerais</v>
      </c>
      <c r="S1687" s="605" t="s">
        <v>1081</v>
      </c>
      <c r="T1687" s="621">
        <v>2842</v>
      </c>
      <c r="U1687" s="623"/>
      <c r="V1687" s="623"/>
      <c r="W1687" s="623"/>
    </row>
    <row r="1688" spans="1:23" s="617" customFormat="1" ht="24" x14ac:dyDescent="0.2">
      <c r="A1688" s="636">
        <f t="shared" si="113"/>
        <v>1685</v>
      </c>
      <c r="B1688" s="559">
        <v>44645</v>
      </c>
      <c r="C1688" s="604">
        <v>44593</v>
      </c>
      <c r="D1688" s="545" t="s">
        <v>271</v>
      </c>
      <c r="E1688" s="545" t="s">
        <v>164</v>
      </c>
      <c r="F1688" s="567">
        <v>773.3</v>
      </c>
      <c r="G1688" s="569" t="s">
        <v>1512</v>
      </c>
      <c r="H1688" s="566" t="s">
        <v>309</v>
      </c>
      <c r="I1688" s="613" t="s">
        <v>788</v>
      </c>
      <c r="J1688" s="566" t="s">
        <v>1590</v>
      </c>
      <c r="K1688" s="566" t="s">
        <v>1513</v>
      </c>
      <c r="L1688" s="566" t="s">
        <v>1481</v>
      </c>
      <c r="M1688" s="545">
        <v>4675613871</v>
      </c>
      <c r="N1688" s="544">
        <v>44627</v>
      </c>
      <c r="O1688" s="544" t="s">
        <v>400</v>
      </c>
      <c r="P1688" s="268">
        <f t="shared" si="110"/>
        <v>3</v>
      </c>
      <c r="Q1688" s="268">
        <f t="shared" si="111"/>
        <v>2</v>
      </c>
      <c r="R1688" s="643" t="str">
        <f t="shared" si="112"/>
        <v>Gastos_Gerais</v>
      </c>
      <c r="S1688" s="605" t="s">
        <v>310</v>
      </c>
      <c r="T1688" s="605" t="s">
        <v>310</v>
      </c>
      <c r="U1688" s="623"/>
      <c r="V1688" s="623"/>
      <c r="W1688" s="623"/>
    </row>
    <row r="1689" spans="1:23" s="617" customFormat="1" ht="60" x14ac:dyDescent="0.2">
      <c r="A1689" s="636">
        <f t="shared" si="113"/>
        <v>1686</v>
      </c>
      <c r="B1689" s="559">
        <v>44645</v>
      </c>
      <c r="C1689" s="604">
        <v>44562</v>
      </c>
      <c r="D1689" s="545" t="s">
        <v>468</v>
      </c>
      <c r="E1689" s="545" t="s">
        <v>468</v>
      </c>
      <c r="F1689" s="567">
        <v>4250</v>
      </c>
      <c r="G1689" s="558" t="s">
        <v>748</v>
      </c>
      <c r="H1689" s="566" t="s">
        <v>468</v>
      </c>
      <c r="I1689" s="526" t="s">
        <v>3147</v>
      </c>
      <c r="J1689" s="545" t="s">
        <v>1252</v>
      </c>
      <c r="K1689" s="545" t="s">
        <v>911</v>
      </c>
      <c r="L1689" s="545" t="s">
        <v>1413</v>
      </c>
      <c r="M1689" s="545">
        <v>1161</v>
      </c>
      <c r="N1689" s="544">
        <v>44581</v>
      </c>
      <c r="O1689" s="544" t="s">
        <v>404</v>
      </c>
      <c r="P1689" s="268">
        <f t="shared" si="110"/>
        <v>3</v>
      </c>
      <c r="Q1689" s="268">
        <f t="shared" si="111"/>
        <v>1</v>
      </c>
      <c r="R1689" s="668" t="str">
        <f t="shared" si="112"/>
        <v>Gastos_custeados_por_captação</v>
      </c>
      <c r="S1689" s="605" t="s">
        <v>1081</v>
      </c>
      <c r="T1689" s="605">
        <v>2788</v>
      </c>
      <c r="U1689" s="623"/>
      <c r="V1689" s="623"/>
      <c r="W1689" s="623"/>
    </row>
    <row r="1690" spans="1:23" s="617" customFormat="1" ht="60" x14ac:dyDescent="0.2">
      <c r="A1690" s="636">
        <f t="shared" si="113"/>
        <v>1687</v>
      </c>
      <c r="B1690" s="559">
        <v>44645</v>
      </c>
      <c r="C1690" s="604">
        <v>44562</v>
      </c>
      <c r="D1690" s="545" t="s">
        <v>468</v>
      </c>
      <c r="E1690" s="545" t="s">
        <v>468</v>
      </c>
      <c r="F1690" s="567">
        <v>4250</v>
      </c>
      <c r="G1690" s="558" t="s">
        <v>748</v>
      </c>
      <c r="H1690" s="566" t="s">
        <v>468</v>
      </c>
      <c r="I1690" s="526" t="s">
        <v>3147</v>
      </c>
      <c r="J1690" s="545" t="s">
        <v>1252</v>
      </c>
      <c r="K1690" s="545" t="s">
        <v>911</v>
      </c>
      <c r="L1690" s="545" t="s">
        <v>1413</v>
      </c>
      <c r="M1690" s="545">
        <v>1161</v>
      </c>
      <c r="N1690" s="544">
        <v>44581</v>
      </c>
      <c r="O1690" s="544" t="s">
        <v>404</v>
      </c>
      <c r="P1690" s="268">
        <f t="shared" si="110"/>
        <v>3</v>
      </c>
      <c r="Q1690" s="268">
        <f t="shared" si="111"/>
        <v>1</v>
      </c>
      <c r="R1690" s="668" t="str">
        <f t="shared" si="112"/>
        <v>Gastos_custeados_por_captação</v>
      </c>
      <c r="S1690" s="605" t="s">
        <v>1079</v>
      </c>
      <c r="T1690" s="605">
        <v>2788</v>
      </c>
      <c r="U1690" s="623"/>
      <c r="V1690" s="623"/>
      <c r="W1690" s="623"/>
    </row>
    <row r="1691" spans="1:23" s="617" customFormat="1" ht="72" x14ac:dyDescent="0.2">
      <c r="A1691" s="636">
        <f t="shared" si="113"/>
        <v>1688</v>
      </c>
      <c r="B1691" s="559">
        <v>44645</v>
      </c>
      <c r="C1691" s="563">
        <v>44562</v>
      </c>
      <c r="D1691" s="545" t="s">
        <v>468</v>
      </c>
      <c r="E1691" s="545" t="s">
        <v>468</v>
      </c>
      <c r="F1691" s="567">
        <v>5303.62</v>
      </c>
      <c r="G1691" s="558" t="s">
        <v>747</v>
      </c>
      <c r="H1691" s="566" t="s">
        <v>468</v>
      </c>
      <c r="I1691" s="526" t="s">
        <v>3403</v>
      </c>
      <c r="J1691" s="545" t="s">
        <v>1251</v>
      </c>
      <c r="K1691" s="545" t="s">
        <v>893</v>
      </c>
      <c r="L1691" s="545" t="s">
        <v>32</v>
      </c>
      <c r="M1691" s="545">
        <v>202269</v>
      </c>
      <c r="N1691" s="544">
        <v>44628</v>
      </c>
      <c r="O1691" s="544" t="s">
        <v>402</v>
      </c>
      <c r="P1691" s="268">
        <f t="shared" si="110"/>
        <v>3</v>
      </c>
      <c r="Q1691" s="268">
        <f t="shared" si="111"/>
        <v>1</v>
      </c>
      <c r="R1691" s="668" t="str">
        <f t="shared" si="112"/>
        <v>Gastos_custeados_por_captação</v>
      </c>
      <c r="S1691" s="605" t="s">
        <v>1079</v>
      </c>
      <c r="T1691" s="605">
        <v>2804</v>
      </c>
      <c r="U1691" s="623"/>
      <c r="V1691" s="623"/>
      <c r="W1691" s="623"/>
    </row>
    <row r="1692" spans="1:23" s="617" customFormat="1" ht="72" x14ac:dyDescent="0.2">
      <c r="A1692" s="636">
        <f t="shared" si="113"/>
        <v>1689</v>
      </c>
      <c r="B1692" s="559">
        <v>44645</v>
      </c>
      <c r="C1692" s="604">
        <v>44593</v>
      </c>
      <c r="D1692" s="545" t="s">
        <v>468</v>
      </c>
      <c r="E1692" s="545" t="s">
        <v>468</v>
      </c>
      <c r="F1692" s="567">
        <v>114.16</v>
      </c>
      <c r="G1692" s="558" t="s">
        <v>3405</v>
      </c>
      <c r="H1692" s="566" t="s">
        <v>468</v>
      </c>
      <c r="I1692" s="526" t="s">
        <v>1573</v>
      </c>
      <c r="J1692" s="545" t="s">
        <v>310</v>
      </c>
      <c r="K1692" s="545" t="s">
        <v>1320</v>
      </c>
      <c r="L1692" s="545" t="s">
        <v>1477</v>
      </c>
      <c r="M1692" s="545" t="s">
        <v>310</v>
      </c>
      <c r="N1692" s="544">
        <v>44645</v>
      </c>
      <c r="O1692" s="544" t="s">
        <v>402</v>
      </c>
      <c r="P1692" s="268">
        <f t="shared" si="110"/>
        <v>3</v>
      </c>
      <c r="Q1692" s="268">
        <f t="shared" si="111"/>
        <v>2</v>
      </c>
      <c r="R1692" s="668" t="str">
        <f t="shared" si="112"/>
        <v>Gastos_custeados_por_captação</v>
      </c>
      <c r="S1692" s="605" t="s">
        <v>310</v>
      </c>
      <c r="T1692" s="605" t="s">
        <v>310</v>
      </c>
      <c r="U1692" s="623"/>
      <c r="V1692" s="623"/>
      <c r="W1692" s="623"/>
    </row>
    <row r="1693" spans="1:23" s="617" customFormat="1" ht="72" x14ac:dyDescent="0.2">
      <c r="A1693" s="636">
        <f t="shared" si="113"/>
        <v>1690</v>
      </c>
      <c r="B1693" s="683">
        <v>44645</v>
      </c>
      <c r="C1693" s="555">
        <v>44621</v>
      </c>
      <c r="D1693" s="545" t="s">
        <v>468</v>
      </c>
      <c r="E1693" s="545" t="s">
        <v>468</v>
      </c>
      <c r="F1693" s="597">
        <v>319.2</v>
      </c>
      <c r="G1693" s="545" t="s">
        <v>2679</v>
      </c>
      <c r="H1693" s="545" t="s">
        <v>468</v>
      </c>
      <c r="I1693" s="599" t="s">
        <v>3357</v>
      </c>
      <c r="J1693" s="606" t="s">
        <v>2680</v>
      </c>
      <c r="K1693" s="545" t="s">
        <v>3387</v>
      </c>
      <c r="L1693" s="545" t="s">
        <v>32</v>
      </c>
      <c r="M1693" s="602">
        <v>1461</v>
      </c>
      <c r="N1693" s="607">
        <v>44645</v>
      </c>
      <c r="O1693" s="544" t="s">
        <v>407</v>
      </c>
      <c r="P1693" s="268">
        <f t="shared" si="110"/>
        <v>3</v>
      </c>
      <c r="Q1693" s="268">
        <f t="shared" si="111"/>
        <v>3</v>
      </c>
      <c r="R1693" s="545" t="str">
        <f t="shared" si="112"/>
        <v>Gastos_custeados_por_captação</v>
      </c>
      <c r="S1693" s="605" t="s">
        <v>1080</v>
      </c>
      <c r="T1693" s="605">
        <v>3269</v>
      </c>
      <c r="U1693" s="624"/>
      <c r="V1693" s="624"/>
      <c r="W1693" s="624"/>
    </row>
    <row r="1694" spans="1:23" s="617" customFormat="1" ht="72" x14ac:dyDescent="0.2">
      <c r="A1694" s="636">
        <f t="shared" si="113"/>
        <v>1691</v>
      </c>
      <c r="B1694" s="683">
        <v>44645</v>
      </c>
      <c r="C1694" s="555">
        <v>44621</v>
      </c>
      <c r="D1694" s="545" t="s">
        <v>468</v>
      </c>
      <c r="E1694" s="545" t="s">
        <v>468</v>
      </c>
      <c r="F1694" s="597">
        <v>131</v>
      </c>
      <c r="G1694" s="545" t="s">
        <v>2649</v>
      </c>
      <c r="H1694" s="545" t="s">
        <v>468</v>
      </c>
      <c r="I1694" s="599" t="s">
        <v>3358</v>
      </c>
      <c r="J1694" s="606" t="s">
        <v>3378</v>
      </c>
      <c r="K1694" s="545" t="s">
        <v>911</v>
      </c>
      <c r="L1694" s="545" t="s">
        <v>32</v>
      </c>
      <c r="M1694" s="602">
        <v>60</v>
      </c>
      <c r="N1694" s="607">
        <v>44644</v>
      </c>
      <c r="O1694" s="544" t="s">
        <v>407</v>
      </c>
      <c r="P1694" s="268">
        <f t="shared" si="110"/>
        <v>3</v>
      </c>
      <c r="Q1694" s="268">
        <f t="shared" si="111"/>
        <v>3</v>
      </c>
      <c r="R1694" s="545" t="str">
        <f t="shared" si="112"/>
        <v>Gastos_custeados_por_captação</v>
      </c>
      <c r="S1694" s="605" t="s">
        <v>1080</v>
      </c>
      <c r="T1694" s="605">
        <v>3255</v>
      </c>
      <c r="U1694" s="624"/>
      <c r="V1694" s="624"/>
      <c r="W1694" s="624"/>
    </row>
    <row r="1695" spans="1:23" s="617" customFormat="1" ht="72" x14ac:dyDescent="0.2">
      <c r="A1695" s="636">
        <f t="shared" si="113"/>
        <v>1692</v>
      </c>
      <c r="B1695" s="683">
        <v>44645</v>
      </c>
      <c r="C1695" s="555">
        <v>44621</v>
      </c>
      <c r="D1695" s="545" t="s">
        <v>468</v>
      </c>
      <c r="E1695" s="545" t="s">
        <v>468</v>
      </c>
      <c r="F1695" s="597">
        <v>473</v>
      </c>
      <c r="G1695" s="545" t="s">
        <v>2678</v>
      </c>
      <c r="H1695" s="545" t="s">
        <v>468</v>
      </c>
      <c r="I1695" s="599" t="s">
        <v>3359</v>
      </c>
      <c r="J1695" s="606" t="s">
        <v>2266</v>
      </c>
      <c r="K1695" s="545" t="s">
        <v>911</v>
      </c>
      <c r="L1695" s="545" t="s">
        <v>32</v>
      </c>
      <c r="M1695" s="602">
        <v>1629</v>
      </c>
      <c r="N1695" s="607">
        <v>44645</v>
      </c>
      <c r="O1695" s="544" t="s">
        <v>407</v>
      </c>
      <c r="P1695" s="268">
        <f t="shared" si="110"/>
        <v>3</v>
      </c>
      <c r="Q1695" s="268">
        <f t="shared" si="111"/>
        <v>3</v>
      </c>
      <c r="R1695" s="545" t="str">
        <f t="shared" si="112"/>
        <v>Gastos_custeados_por_captação</v>
      </c>
      <c r="S1695" s="605" t="s">
        <v>1080</v>
      </c>
      <c r="T1695" s="605">
        <v>3267</v>
      </c>
      <c r="U1695" s="624"/>
      <c r="V1695" s="624"/>
      <c r="W1695" s="624"/>
    </row>
    <row r="1696" spans="1:23" s="617" customFormat="1" ht="36" x14ac:dyDescent="0.2">
      <c r="A1696" s="636">
        <f t="shared" si="113"/>
        <v>1693</v>
      </c>
      <c r="B1696" s="559">
        <v>44648</v>
      </c>
      <c r="C1696" s="604">
        <v>44621</v>
      </c>
      <c r="D1696" s="545" t="s">
        <v>271</v>
      </c>
      <c r="E1696" s="545" t="s">
        <v>71</v>
      </c>
      <c r="F1696" s="556">
        <v>11</v>
      </c>
      <c r="G1696" s="558" t="s">
        <v>2443</v>
      </c>
      <c r="H1696" s="545" t="s">
        <v>309</v>
      </c>
      <c r="I1696" s="526" t="s">
        <v>962</v>
      </c>
      <c r="J1696" s="549" t="s">
        <v>963</v>
      </c>
      <c r="K1696" s="549" t="s">
        <v>964</v>
      </c>
      <c r="L1696" s="527" t="s">
        <v>879</v>
      </c>
      <c r="M1696" s="655" t="s">
        <v>310</v>
      </c>
      <c r="N1696" s="544">
        <v>44648</v>
      </c>
      <c r="O1696" s="544" t="s">
        <v>400</v>
      </c>
      <c r="P1696" s="268">
        <f t="shared" si="110"/>
        <v>3</v>
      </c>
      <c r="Q1696" s="268">
        <f t="shared" si="111"/>
        <v>3</v>
      </c>
      <c r="R1696" s="668" t="str">
        <f t="shared" si="112"/>
        <v>Gastos_Gerais</v>
      </c>
      <c r="S1696" s="605" t="s">
        <v>310</v>
      </c>
      <c r="T1696" s="605" t="s">
        <v>310</v>
      </c>
      <c r="U1696" s="623"/>
      <c r="V1696" s="623"/>
      <c r="W1696" s="623"/>
    </row>
    <row r="1697" spans="1:23" s="617" customFormat="1" ht="36" x14ac:dyDescent="0.2">
      <c r="A1697" s="636">
        <f t="shared" si="113"/>
        <v>1694</v>
      </c>
      <c r="B1697" s="559">
        <v>44648</v>
      </c>
      <c r="C1697" s="604">
        <v>44621</v>
      </c>
      <c r="D1697" s="545" t="s">
        <v>271</v>
      </c>
      <c r="E1697" s="545" t="s">
        <v>71</v>
      </c>
      <c r="F1697" s="556">
        <v>11</v>
      </c>
      <c r="G1697" s="558" t="s">
        <v>2720</v>
      </c>
      <c r="H1697" s="545" t="s">
        <v>309</v>
      </c>
      <c r="I1697" s="526" t="s">
        <v>962</v>
      </c>
      <c r="J1697" s="549" t="s">
        <v>963</v>
      </c>
      <c r="K1697" s="549" t="s">
        <v>964</v>
      </c>
      <c r="L1697" s="527" t="s">
        <v>879</v>
      </c>
      <c r="M1697" s="655" t="s">
        <v>310</v>
      </c>
      <c r="N1697" s="544">
        <v>44648</v>
      </c>
      <c r="O1697" s="544" t="s">
        <v>400</v>
      </c>
      <c r="P1697" s="268">
        <f t="shared" si="110"/>
        <v>3</v>
      </c>
      <c r="Q1697" s="268">
        <f t="shared" si="111"/>
        <v>3</v>
      </c>
      <c r="R1697" s="668" t="str">
        <f t="shared" si="112"/>
        <v>Gastos_Gerais</v>
      </c>
      <c r="S1697" s="605" t="s">
        <v>310</v>
      </c>
      <c r="T1697" s="605" t="s">
        <v>310</v>
      </c>
      <c r="U1697" s="623"/>
      <c r="V1697" s="623"/>
      <c r="W1697" s="623"/>
    </row>
    <row r="1698" spans="1:23" s="617" customFormat="1" ht="36" x14ac:dyDescent="0.2">
      <c r="A1698" s="636">
        <f t="shared" si="113"/>
        <v>1695</v>
      </c>
      <c r="B1698" s="559">
        <v>44648</v>
      </c>
      <c r="C1698" s="604">
        <v>44621</v>
      </c>
      <c r="D1698" s="545" t="s">
        <v>271</v>
      </c>
      <c r="E1698" s="545" t="s">
        <v>71</v>
      </c>
      <c r="F1698" s="556">
        <v>11</v>
      </c>
      <c r="G1698" s="558" t="s">
        <v>2719</v>
      </c>
      <c r="H1698" s="545" t="s">
        <v>771</v>
      </c>
      <c r="I1698" s="526" t="s">
        <v>962</v>
      </c>
      <c r="J1698" s="549" t="s">
        <v>963</v>
      </c>
      <c r="K1698" s="549" t="s">
        <v>964</v>
      </c>
      <c r="L1698" s="527" t="s">
        <v>879</v>
      </c>
      <c r="M1698" s="655" t="s">
        <v>310</v>
      </c>
      <c r="N1698" s="544">
        <v>44648</v>
      </c>
      <c r="O1698" s="544" t="s">
        <v>400</v>
      </c>
      <c r="P1698" s="268">
        <f t="shared" si="110"/>
        <v>3</v>
      </c>
      <c r="Q1698" s="268">
        <f t="shared" si="111"/>
        <v>3</v>
      </c>
      <c r="R1698" s="668" t="str">
        <f t="shared" si="112"/>
        <v>Gastos_Gerais</v>
      </c>
      <c r="S1698" s="605" t="s">
        <v>310</v>
      </c>
      <c r="T1698" s="605" t="s">
        <v>310</v>
      </c>
      <c r="U1698" s="623"/>
      <c r="V1698" s="623"/>
      <c r="W1698" s="623"/>
    </row>
    <row r="1699" spans="1:23" s="617" customFormat="1" ht="36" x14ac:dyDescent="0.2">
      <c r="A1699" s="636">
        <f t="shared" si="113"/>
        <v>1696</v>
      </c>
      <c r="B1699" s="559">
        <v>44648</v>
      </c>
      <c r="C1699" s="604">
        <v>44621</v>
      </c>
      <c r="D1699" s="545" t="s">
        <v>271</v>
      </c>
      <c r="E1699" s="545" t="s">
        <v>456</v>
      </c>
      <c r="F1699" s="556">
        <v>77.8</v>
      </c>
      <c r="G1699" s="558" t="s">
        <v>2700</v>
      </c>
      <c r="H1699" s="545" t="s">
        <v>771</v>
      </c>
      <c r="I1699" s="612" t="s">
        <v>2717</v>
      </c>
      <c r="J1699" s="545" t="s">
        <v>2699</v>
      </c>
      <c r="K1699" s="545" t="s">
        <v>911</v>
      </c>
      <c r="L1699" s="545" t="s">
        <v>888</v>
      </c>
      <c r="M1699" s="545" t="s">
        <v>2718</v>
      </c>
      <c r="N1699" s="544">
        <v>44645</v>
      </c>
      <c r="O1699" s="544" t="s">
        <v>400</v>
      </c>
      <c r="P1699" s="268">
        <f t="shared" si="110"/>
        <v>3</v>
      </c>
      <c r="Q1699" s="268">
        <f t="shared" si="111"/>
        <v>3</v>
      </c>
      <c r="R1699" s="668" t="str">
        <f t="shared" si="112"/>
        <v>Gastos_Gerais</v>
      </c>
      <c r="S1699" s="605" t="s">
        <v>1411</v>
      </c>
      <c r="T1699" s="605">
        <v>3260</v>
      </c>
      <c r="U1699" s="623"/>
      <c r="V1699" s="623"/>
      <c r="W1699" s="623"/>
    </row>
    <row r="1700" spans="1:23" s="617" customFormat="1" ht="24" x14ac:dyDescent="0.2">
      <c r="A1700" s="636">
        <f t="shared" si="113"/>
        <v>1697</v>
      </c>
      <c r="B1700" s="559">
        <v>44648</v>
      </c>
      <c r="C1700" s="604">
        <v>44621</v>
      </c>
      <c r="D1700" s="545" t="s">
        <v>271</v>
      </c>
      <c r="E1700" s="545" t="s">
        <v>84</v>
      </c>
      <c r="F1700" s="556">
        <v>71.5</v>
      </c>
      <c r="G1700" s="569" t="s">
        <v>1591</v>
      </c>
      <c r="H1700" s="566" t="s">
        <v>764</v>
      </c>
      <c r="I1700" s="613" t="s">
        <v>785</v>
      </c>
      <c r="J1700" s="545" t="s">
        <v>1104</v>
      </c>
      <c r="K1700" s="549" t="s">
        <v>1501</v>
      </c>
      <c r="L1700" s="527" t="s">
        <v>1481</v>
      </c>
      <c r="M1700" s="655" t="s">
        <v>2698</v>
      </c>
      <c r="N1700" s="544">
        <v>44635</v>
      </c>
      <c r="O1700" s="544" t="s">
        <v>400</v>
      </c>
      <c r="P1700" s="268">
        <f t="shared" si="110"/>
        <v>3</v>
      </c>
      <c r="Q1700" s="268">
        <f t="shared" si="111"/>
        <v>3</v>
      </c>
      <c r="R1700" s="668" t="str">
        <f t="shared" si="112"/>
        <v>Gastos_Gerais</v>
      </c>
      <c r="S1700" s="605" t="s">
        <v>310</v>
      </c>
      <c r="T1700" s="605" t="s">
        <v>310</v>
      </c>
      <c r="U1700" s="623"/>
      <c r="V1700" s="623"/>
      <c r="W1700" s="623"/>
    </row>
    <row r="1701" spans="1:23" s="617" customFormat="1" ht="72" x14ac:dyDescent="0.2">
      <c r="A1701" s="636">
        <f t="shared" si="113"/>
        <v>1698</v>
      </c>
      <c r="B1701" s="683">
        <v>44648</v>
      </c>
      <c r="C1701" s="555">
        <v>44621</v>
      </c>
      <c r="D1701" s="545" t="s">
        <v>468</v>
      </c>
      <c r="E1701" s="545" t="s">
        <v>468</v>
      </c>
      <c r="F1701" s="597">
        <v>455.2</v>
      </c>
      <c r="G1701" s="681" t="s">
        <v>2713</v>
      </c>
      <c r="H1701" s="545" t="s">
        <v>468</v>
      </c>
      <c r="I1701" s="599" t="s">
        <v>3360</v>
      </c>
      <c r="J1701" s="606" t="s">
        <v>2714</v>
      </c>
      <c r="K1701" s="545" t="s">
        <v>3387</v>
      </c>
      <c r="L1701" s="545" t="s">
        <v>32</v>
      </c>
      <c r="M1701" s="602">
        <v>1452</v>
      </c>
      <c r="N1701" s="607">
        <v>44648</v>
      </c>
      <c r="O1701" s="544" t="s">
        <v>407</v>
      </c>
      <c r="P1701" s="268">
        <f t="shared" si="110"/>
        <v>3</v>
      </c>
      <c r="Q1701" s="268">
        <f t="shared" si="111"/>
        <v>3</v>
      </c>
      <c r="R1701" s="545" t="str">
        <f t="shared" si="112"/>
        <v>Gastos_custeados_por_captação</v>
      </c>
      <c r="S1701" s="605" t="s">
        <v>1080</v>
      </c>
      <c r="T1701" s="605">
        <v>3254</v>
      </c>
      <c r="U1701" s="624"/>
      <c r="V1701" s="624"/>
      <c r="W1701" s="624"/>
    </row>
    <row r="1702" spans="1:23" s="617" customFormat="1" ht="72" x14ac:dyDescent="0.2">
      <c r="A1702" s="636">
        <f t="shared" si="113"/>
        <v>1699</v>
      </c>
      <c r="B1702" s="683">
        <v>44648</v>
      </c>
      <c r="C1702" s="555">
        <v>44621</v>
      </c>
      <c r="D1702" s="545" t="s">
        <v>468</v>
      </c>
      <c r="E1702" s="545" t="s">
        <v>468</v>
      </c>
      <c r="F1702" s="597">
        <v>11875</v>
      </c>
      <c r="G1702" s="682" t="s">
        <v>2163</v>
      </c>
      <c r="H1702" s="545" t="s">
        <v>468</v>
      </c>
      <c r="I1702" s="599" t="s">
        <v>3361</v>
      </c>
      <c r="J1702" s="606" t="s">
        <v>2164</v>
      </c>
      <c r="K1702" s="545" t="s">
        <v>911</v>
      </c>
      <c r="L1702" s="545" t="s">
        <v>32</v>
      </c>
      <c r="M1702" s="602">
        <v>9746</v>
      </c>
      <c r="N1702" s="607">
        <v>44645</v>
      </c>
      <c r="O1702" s="544" t="s">
        <v>407</v>
      </c>
      <c r="P1702" s="268">
        <f t="shared" si="110"/>
        <v>3</v>
      </c>
      <c r="Q1702" s="268">
        <f t="shared" si="111"/>
        <v>3</v>
      </c>
      <c r="R1702" s="545" t="str">
        <f t="shared" si="112"/>
        <v>Gastos_custeados_por_captação</v>
      </c>
      <c r="S1702" s="605" t="s">
        <v>1081</v>
      </c>
      <c r="T1702" s="605">
        <v>2913</v>
      </c>
      <c r="U1702" s="624"/>
      <c r="V1702" s="624"/>
      <c r="W1702" s="624"/>
    </row>
    <row r="1703" spans="1:23" s="617" customFormat="1" ht="72" x14ac:dyDescent="0.2">
      <c r="A1703" s="636">
        <f t="shared" si="113"/>
        <v>1700</v>
      </c>
      <c r="B1703" s="683">
        <v>44648</v>
      </c>
      <c r="C1703" s="555">
        <v>44621</v>
      </c>
      <c r="D1703" s="545" t="s">
        <v>468</v>
      </c>
      <c r="E1703" s="545" t="s">
        <v>468</v>
      </c>
      <c r="F1703" s="597">
        <v>3846.73</v>
      </c>
      <c r="G1703" s="599" t="s">
        <v>3444</v>
      </c>
      <c r="H1703" s="545" t="s">
        <v>468</v>
      </c>
      <c r="I1703" s="599" t="s">
        <v>3345</v>
      </c>
      <c r="J1703" s="606" t="s">
        <v>2711</v>
      </c>
      <c r="K1703" s="545" t="s">
        <v>911</v>
      </c>
      <c r="L1703" s="545" t="s">
        <v>32</v>
      </c>
      <c r="M1703" s="602">
        <v>51305</v>
      </c>
      <c r="N1703" s="607">
        <v>44646</v>
      </c>
      <c r="O1703" s="544" t="s">
        <v>407</v>
      </c>
      <c r="P1703" s="268">
        <f t="shared" ref="P1703:P1738" si="114">IF(B1703=0,0,IF(YEAR(B1703)=$Q$1,MONTH(B1703)-$P$1+1,(YEAR(B1703)-$Q$1)*12-$P$1+1+MONTH(B1703)))</f>
        <v>3</v>
      </c>
      <c r="Q1703" s="268">
        <f t="shared" ref="Q1703:Q1738" si="115">IF(C1703=0,0,IF(YEAR(C1703)=$Q$1,MONTH(C1703)-$P$1+1,(YEAR(C1703)-$Q$1)*12-$P$1+1+MONTH(C1703)))</f>
        <v>3</v>
      </c>
      <c r="R1703" s="545" t="str">
        <f t="shared" ref="R1703:R1738" si="116">SUBSTITUTE(D1703," ","_")</f>
        <v>Gastos_custeados_por_captação</v>
      </c>
      <c r="S1703" s="605" t="s">
        <v>1080</v>
      </c>
      <c r="T1703" s="605">
        <v>3194</v>
      </c>
      <c r="U1703" s="624"/>
      <c r="V1703" s="624"/>
      <c r="W1703" s="624"/>
    </row>
    <row r="1704" spans="1:23" s="617" customFormat="1" ht="72" x14ac:dyDescent="0.2">
      <c r="A1704" s="636">
        <f t="shared" si="113"/>
        <v>1701</v>
      </c>
      <c r="B1704" s="683">
        <v>44648</v>
      </c>
      <c r="C1704" s="555">
        <v>44621</v>
      </c>
      <c r="D1704" s="545" t="s">
        <v>468</v>
      </c>
      <c r="E1704" s="545" t="s">
        <v>468</v>
      </c>
      <c r="F1704" s="597">
        <v>11684.88</v>
      </c>
      <c r="G1704" s="599" t="s">
        <v>3445</v>
      </c>
      <c r="H1704" s="545" t="s">
        <v>468</v>
      </c>
      <c r="I1704" s="599" t="s">
        <v>834</v>
      </c>
      <c r="J1704" s="606" t="s">
        <v>1142</v>
      </c>
      <c r="K1704" s="545" t="s">
        <v>911</v>
      </c>
      <c r="L1704" s="545" t="s">
        <v>32</v>
      </c>
      <c r="M1704" s="602">
        <v>74.888888888888886</v>
      </c>
      <c r="N1704" s="607">
        <v>44641</v>
      </c>
      <c r="O1704" s="544" t="s">
        <v>407</v>
      </c>
      <c r="P1704" s="268">
        <f t="shared" si="114"/>
        <v>3</v>
      </c>
      <c r="Q1704" s="268">
        <f t="shared" si="115"/>
        <v>3</v>
      </c>
      <c r="R1704" s="545" t="str">
        <f t="shared" si="116"/>
        <v>Gastos_custeados_por_captação</v>
      </c>
      <c r="S1704" s="605" t="s">
        <v>1081</v>
      </c>
      <c r="T1704" s="605">
        <v>3064</v>
      </c>
      <c r="U1704" s="624"/>
      <c r="V1704" s="624"/>
      <c r="W1704" s="624"/>
    </row>
    <row r="1705" spans="1:23" s="617" customFormat="1" ht="72" x14ac:dyDescent="0.2">
      <c r="A1705" s="636">
        <f t="shared" si="113"/>
        <v>1702</v>
      </c>
      <c r="B1705" s="683">
        <v>44648</v>
      </c>
      <c r="C1705" s="555">
        <v>44621</v>
      </c>
      <c r="D1705" s="545" t="s">
        <v>468</v>
      </c>
      <c r="E1705" s="545" t="s">
        <v>468</v>
      </c>
      <c r="F1705" s="597">
        <v>369.19</v>
      </c>
      <c r="G1705" s="545" t="s">
        <v>2682</v>
      </c>
      <c r="H1705" s="545" t="s">
        <v>468</v>
      </c>
      <c r="I1705" s="667" t="s">
        <v>3363</v>
      </c>
      <c r="J1705" s="606" t="s">
        <v>2681</v>
      </c>
      <c r="K1705" s="545" t="s">
        <v>3387</v>
      </c>
      <c r="L1705" s="545" t="s">
        <v>32</v>
      </c>
      <c r="M1705" s="639">
        <v>31159</v>
      </c>
      <c r="N1705" s="607">
        <v>44645</v>
      </c>
      <c r="O1705" s="544" t="s">
        <v>407</v>
      </c>
      <c r="P1705" s="268">
        <f t="shared" si="114"/>
        <v>3</v>
      </c>
      <c r="Q1705" s="268">
        <f t="shared" si="115"/>
        <v>3</v>
      </c>
      <c r="R1705" s="545" t="str">
        <f t="shared" si="116"/>
        <v>Gastos_custeados_por_captação</v>
      </c>
      <c r="S1705" s="605" t="s">
        <v>1080</v>
      </c>
      <c r="T1705" s="605">
        <v>3253</v>
      </c>
      <c r="U1705" s="624"/>
      <c r="V1705" s="624"/>
      <c r="W1705" s="624"/>
    </row>
    <row r="1706" spans="1:23" s="617" customFormat="1" ht="36" x14ac:dyDescent="0.2">
      <c r="A1706" s="636">
        <f t="shared" si="113"/>
        <v>1703</v>
      </c>
      <c r="B1706" s="559">
        <v>44649</v>
      </c>
      <c r="C1706" s="555">
        <v>44621</v>
      </c>
      <c r="D1706" s="545" t="s">
        <v>271</v>
      </c>
      <c r="E1706" s="545" t="s">
        <v>456</v>
      </c>
      <c r="F1706" s="556">
        <v>41.85</v>
      </c>
      <c r="G1706" s="558" t="s">
        <v>2805</v>
      </c>
      <c r="H1706" s="545" t="s">
        <v>771</v>
      </c>
      <c r="I1706" s="612" t="s">
        <v>2842</v>
      </c>
      <c r="J1706" s="545" t="s">
        <v>2804</v>
      </c>
      <c r="K1706" s="545" t="s">
        <v>893</v>
      </c>
      <c r="L1706" s="545" t="s">
        <v>888</v>
      </c>
      <c r="M1706" s="545">
        <v>429517</v>
      </c>
      <c r="N1706" s="544">
        <v>44649</v>
      </c>
      <c r="O1706" s="544" t="s">
        <v>400</v>
      </c>
      <c r="P1706" s="268">
        <f t="shared" si="114"/>
        <v>3</v>
      </c>
      <c r="Q1706" s="268">
        <f t="shared" si="115"/>
        <v>3</v>
      </c>
      <c r="R1706" s="668" t="str">
        <f t="shared" si="116"/>
        <v>Gastos_Gerais</v>
      </c>
      <c r="S1706" s="605" t="s">
        <v>1080</v>
      </c>
      <c r="T1706" s="605">
        <v>3283</v>
      </c>
      <c r="U1706" s="623"/>
      <c r="V1706" s="623"/>
      <c r="W1706" s="623"/>
    </row>
    <row r="1707" spans="1:23" s="617" customFormat="1" ht="24" x14ac:dyDescent="0.2">
      <c r="A1707" s="636">
        <f t="shared" si="113"/>
        <v>1704</v>
      </c>
      <c r="B1707" s="559">
        <v>44649</v>
      </c>
      <c r="C1707" s="555">
        <v>44621</v>
      </c>
      <c r="D1707" s="545" t="s">
        <v>182</v>
      </c>
      <c r="E1707" s="545" t="s">
        <v>161</v>
      </c>
      <c r="F1707" s="556">
        <v>1139.3399999999999</v>
      </c>
      <c r="G1707" s="558" t="s">
        <v>1609</v>
      </c>
      <c r="H1707" s="545" t="s">
        <v>310</v>
      </c>
      <c r="I1707" s="612" t="s">
        <v>1610</v>
      </c>
      <c r="J1707" s="659" t="s">
        <v>1611</v>
      </c>
      <c r="K1707" s="545" t="s">
        <v>893</v>
      </c>
      <c r="L1707" s="545" t="s">
        <v>888</v>
      </c>
      <c r="M1707" s="545" t="s">
        <v>3455</v>
      </c>
      <c r="N1707" s="544">
        <v>44650</v>
      </c>
      <c r="O1707" s="544" t="s">
        <v>400</v>
      </c>
      <c r="P1707" s="268">
        <f t="shared" si="114"/>
        <v>3</v>
      </c>
      <c r="Q1707" s="268">
        <f t="shared" si="115"/>
        <v>3</v>
      </c>
      <c r="R1707" s="668" t="str">
        <f t="shared" si="116"/>
        <v>Gastos_com_Pessoal</v>
      </c>
      <c r="S1707" s="605" t="s">
        <v>310</v>
      </c>
      <c r="T1707" s="605" t="s">
        <v>310</v>
      </c>
      <c r="U1707" s="623"/>
      <c r="V1707" s="623"/>
      <c r="W1707" s="623"/>
    </row>
    <row r="1708" spans="1:23" s="617" customFormat="1" ht="24" x14ac:dyDescent="0.2">
      <c r="A1708" s="636">
        <f t="shared" si="113"/>
        <v>1705</v>
      </c>
      <c r="B1708" s="559">
        <v>44649</v>
      </c>
      <c r="C1708" s="555">
        <v>44621</v>
      </c>
      <c r="D1708" s="545" t="s">
        <v>182</v>
      </c>
      <c r="E1708" s="545" t="s">
        <v>161</v>
      </c>
      <c r="F1708" s="556">
        <v>1529.12</v>
      </c>
      <c r="G1708" s="558" t="s">
        <v>1609</v>
      </c>
      <c r="H1708" s="545" t="s">
        <v>310</v>
      </c>
      <c r="I1708" s="612" t="s">
        <v>2214</v>
      </c>
      <c r="J1708" s="659" t="s">
        <v>2215</v>
      </c>
      <c r="K1708" s="545" t="s">
        <v>893</v>
      </c>
      <c r="L1708" s="545" t="s">
        <v>888</v>
      </c>
      <c r="M1708" s="545" t="s">
        <v>3457</v>
      </c>
      <c r="N1708" s="544">
        <v>44651</v>
      </c>
      <c r="O1708" s="544" t="s">
        <v>400</v>
      </c>
      <c r="P1708" s="268">
        <f t="shared" si="114"/>
        <v>3</v>
      </c>
      <c r="Q1708" s="268">
        <f t="shared" si="115"/>
        <v>3</v>
      </c>
      <c r="R1708" s="668" t="str">
        <f t="shared" si="116"/>
        <v>Gastos_com_Pessoal</v>
      </c>
      <c r="S1708" s="605" t="s">
        <v>310</v>
      </c>
      <c r="T1708" s="605" t="s">
        <v>310</v>
      </c>
      <c r="U1708" s="623"/>
      <c r="V1708" s="623"/>
      <c r="W1708" s="623"/>
    </row>
    <row r="1709" spans="1:23" s="617" customFormat="1" ht="24" x14ac:dyDescent="0.2">
      <c r="A1709" s="636">
        <f t="shared" si="113"/>
        <v>1706</v>
      </c>
      <c r="B1709" s="559">
        <v>44649</v>
      </c>
      <c r="C1709" s="555">
        <v>44621</v>
      </c>
      <c r="D1709" s="545" t="s">
        <v>182</v>
      </c>
      <c r="E1709" s="545" t="s">
        <v>6</v>
      </c>
      <c r="F1709" s="556">
        <v>25489.74</v>
      </c>
      <c r="G1709" s="573" t="s">
        <v>1608</v>
      </c>
      <c r="H1709" s="545" t="s">
        <v>310</v>
      </c>
      <c r="I1709" s="613" t="s">
        <v>1600</v>
      </c>
      <c r="J1709" s="549" t="s">
        <v>1601</v>
      </c>
      <c r="K1709" s="549" t="s">
        <v>893</v>
      </c>
      <c r="L1709" s="527" t="s">
        <v>888</v>
      </c>
      <c r="M1709" s="655">
        <v>724130</v>
      </c>
      <c r="N1709" s="544">
        <v>44653</v>
      </c>
      <c r="O1709" s="544" t="s">
        <v>400</v>
      </c>
      <c r="P1709" s="268">
        <f t="shared" si="114"/>
        <v>3</v>
      </c>
      <c r="Q1709" s="268">
        <f t="shared" si="115"/>
        <v>3</v>
      </c>
      <c r="R1709" s="668" t="str">
        <f t="shared" si="116"/>
        <v>Gastos_com_Pessoal</v>
      </c>
      <c r="S1709" s="605" t="s">
        <v>310</v>
      </c>
      <c r="T1709" s="605" t="s">
        <v>310</v>
      </c>
      <c r="U1709" s="623"/>
      <c r="V1709" s="623"/>
      <c r="W1709" s="623"/>
    </row>
    <row r="1710" spans="1:23" s="617" customFormat="1" ht="36" x14ac:dyDescent="0.2">
      <c r="A1710" s="636">
        <f t="shared" si="113"/>
        <v>1707</v>
      </c>
      <c r="B1710" s="559">
        <v>44649</v>
      </c>
      <c r="C1710" s="555">
        <v>44621</v>
      </c>
      <c r="D1710" s="545" t="s">
        <v>182</v>
      </c>
      <c r="E1710" s="545" t="s">
        <v>6</v>
      </c>
      <c r="F1710" s="556">
        <v>3920.52</v>
      </c>
      <c r="G1710" s="573" t="s">
        <v>1607</v>
      </c>
      <c r="H1710" s="545" t="s">
        <v>310</v>
      </c>
      <c r="I1710" s="613" t="s">
        <v>1600</v>
      </c>
      <c r="J1710" s="549" t="s">
        <v>1601</v>
      </c>
      <c r="K1710" s="549" t="s">
        <v>893</v>
      </c>
      <c r="L1710" s="527" t="s">
        <v>888</v>
      </c>
      <c r="M1710" s="655" t="s">
        <v>3009</v>
      </c>
      <c r="N1710" s="544">
        <v>44653</v>
      </c>
      <c r="O1710" s="544" t="s">
        <v>400</v>
      </c>
      <c r="P1710" s="268">
        <f t="shared" si="114"/>
        <v>3</v>
      </c>
      <c r="Q1710" s="268">
        <f t="shared" si="115"/>
        <v>3</v>
      </c>
      <c r="R1710" s="668" t="str">
        <f t="shared" si="116"/>
        <v>Gastos_com_Pessoal</v>
      </c>
      <c r="S1710" s="605" t="s">
        <v>310</v>
      </c>
      <c r="T1710" s="605" t="s">
        <v>310</v>
      </c>
      <c r="U1710" s="623"/>
      <c r="V1710" s="623"/>
      <c r="W1710" s="623"/>
    </row>
    <row r="1711" spans="1:23" s="617" customFormat="1" ht="36" x14ac:dyDescent="0.2">
      <c r="A1711" s="636">
        <f t="shared" si="113"/>
        <v>1708</v>
      </c>
      <c r="B1711" s="559">
        <v>44649</v>
      </c>
      <c r="C1711" s="555">
        <v>44621</v>
      </c>
      <c r="D1711" s="545" t="s">
        <v>271</v>
      </c>
      <c r="E1711" s="545" t="s">
        <v>456</v>
      </c>
      <c r="F1711" s="556">
        <v>93.46</v>
      </c>
      <c r="G1711" s="558" t="s">
        <v>2803</v>
      </c>
      <c r="H1711" s="545" t="s">
        <v>771</v>
      </c>
      <c r="I1711" s="612" t="s">
        <v>2717</v>
      </c>
      <c r="J1711" s="545" t="s">
        <v>2699</v>
      </c>
      <c r="K1711" s="545" t="s">
        <v>911</v>
      </c>
      <c r="L1711" s="545" t="s">
        <v>888</v>
      </c>
      <c r="M1711" s="545" t="s">
        <v>2841</v>
      </c>
      <c r="N1711" s="544">
        <v>44649</v>
      </c>
      <c r="O1711" s="544" t="s">
        <v>400</v>
      </c>
      <c r="P1711" s="268">
        <f t="shared" si="114"/>
        <v>3</v>
      </c>
      <c r="Q1711" s="268">
        <f t="shared" si="115"/>
        <v>3</v>
      </c>
      <c r="R1711" s="668" t="str">
        <f t="shared" si="116"/>
        <v>Gastos_Gerais</v>
      </c>
      <c r="S1711" s="605" t="s">
        <v>1080</v>
      </c>
      <c r="T1711" s="605">
        <v>3282</v>
      </c>
      <c r="U1711" s="623"/>
      <c r="V1711" s="623"/>
      <c r="W1711" s="623"/>
    </row>
    <row r="1712" spans="1:23" s="617" customFormat="1" ht="36" x14ac:dyDescent="0.2">
      <c r="A1712" s="636">
        <f t="shared" si="113"/>
        <v>1709</v>
      </c>
      <c r="B1712" s="559">
        <v>44649</v>
      </c>
      <c r="C1712" s="555">
        <v>44621</v>
      </c>
      <c r="D1712" s="545" t="s">
        <v>271</v>
      </c>
      <c r="E1712" s="545" t="s">
        <v>71</v>
      </c>
      <c r="F1712" s="556">
        <v>11</v>
      </c>
      <c r="G1712" s="558" t="s">
        <v>2848</v>
      </c>
      <c r="H1712" s="545" t="s">
        <v>771</v>
      </c>
      <c r="I1712" s="526" t="s">
        <v>962</v>
      </c>
      <c r="J1712" s="549" t="s">
        <v>963</v>
      </c>
      <c r="K1712" s="549" t="s">
        <v>964</v>
      </c>
      <c r="L1712" s="527" t="s">
        <v>879</v>
      </c>
      <c r="M1712" s="655" t="s">
        <v>310</v>
      </c>
      <c r="N1712" s="544">
        <v>44649</v>
      </c>
      <c r="O1712" s="544" t="s">
        <v>400</v>
      </c>
      <c r="P1712" s="268">
        <f t="shared" si="114"/>
        <v>3</v>
      </c>
      <c r="Q1712" s="268">
        <f t="shared" si="115"/>
        <v>3</v>
      </c>
      <c r="R1712" s="668" t="str">
        <f t="shared" si="116"/>
        <v>Gastos_Gerais</v>
      </c>
      <c r="S1712" s="605" t="s">
        <v>310</v>
      </c>
      <c r="T1712" s="605" t="s">
        <v>310</v>
      </c>
      <c r="U1712" s="623"/>
      <c r="V1712" s="623"/>
      <c r="W1712" s="623"/>
    </row>
    <row r="1713" spans="1:23" s="617" customFormat="1" ht="36" x14ac:dyDescent="0.2">
      <c r="A1713" s="636">
        <f t="shared" si="113"/>
        <v>1710</v>
      </c>
      <c r="B1713" s="559">
        <v>44649</v>
      </c>
      <c r="C1713" s="555">
        <v>44621</v>
      </c>
      <c r="D1713" s="545" t="s">
        <v>271</v>
      </c>
      <c r="E1713" s="545" t="s">
        <v>71</v>
      </c>
      <c r="F1713" s="556">
        <v>11</v>
      </c>
      <c r="G1713" s="558" t="s">
        <v>2847</v>
      </c>
      <c r="H1713" s="545" t="s">
        <v>770</v>
      </c>
      <c r="I1713" s="526" t="s">
        <v>962</v>
      </c>
      <c r="J1713" s="549" t="s">
        <v>963</v>
      </c>
      <c r="K1713" s="549" t="s">
        <v>964</v>
      </c>
      <c r="L1713" s="527" t="s">
        <v>879</v>
      </c>
      <c r="M1713" s="655" t="s">
        <v>310</v>
      </c>
      <c r="N1713" s="544">
        <v>44649</v>
      </c>
      <c r="O1713" s="544" t="s">
        <v>400</v>
      </c>
      <c r="P1713" s="268">
        <f t="shared" si="114"/>
        <v>3</v>
      </c>
      <c r="Q1713" s="268">
        <f t="shared" si="115"/>
        <v>3</v>
      </c>
      <c r="R1713" s="668" t="str">
        <f t="shared" si="116"/>
        <v>Gastos_Gerais</v>
      </c>
      <c r="S1713" s="605" t="s">
        <v>310</v>
      </c>
      <c r="T1713" s="605" t="s">
        <v>310</v>
      </c>
      <c r="U1713" s="623"/>
      <c r="V1713" s="623"/>
      <c r="W1713" s="623"/>
    </row>
    <row r="1714" spans="1:23" s="617" customFormat="1" ht="36" x14ac:dyDescent="0.2">
      <c r="A1714" s="636">
        <f t="shared" si="113"/>
        <v>1711</v>
      </c>
      <c r="B1714" s="559">
        <v>44649</v>
      </c>
      <c r="C1714" s="555">
        <v>44621</v>
      </c>
      <c r="D1714" s="545" t="s">
        <v>271</v>
      </c>
      <c r="E1714" s="545" t="s">
        <v>71</v>
      </c>
      <c r="F1714" s="556">
        <v>11</v>
      </c>
      <c r="G1714" s="558" t="s">
        <v>2849</v>
      </c>
      <c r="H1714" s="545" t="s">
        <v>762</v>
      </c>
      <c r="I1714" s="526" t="s">
        <v>962</v>
      </c>
      <c r="J1714" s="549" t="s">
        <v>963</v>
      </c>
      <c r="K1714" s="549" t="s">
        <v>964</v>
      </c>
      <c r="L1714" s="527" t="s">
        <v>879</v>
      </c>
      <c r="M1714" s="655" t="s">
        <v>310</v>
      </c>
      <c r="N1714" s="544">
        <v>44649</v>
      </c>
      <c r="O1714" s="544" t="s">
        <v>400</v>
      </c>
      <c r="P1714" s="268">
        <f t="shared" si="114"/>
        <v>3</v>
      </c>
      <c r="Q1714" s="268">
        <f t="shared" si="115"/>
        <v>3</v>
      </c>
      <c r="R1714" s="668" t="str">
        <f t="shared" si="116"/>
        <v>Gastos_Gerais</v>
      </c>
      <c r="S1714" s="605" t="s">
        <v>310</v>
      </c>
      <c r="T1714" s="605" t="s">
        <v>310</v>
      </c>
      <c r="U1714" s="623"/>
      <c r="V1714" s="623"/>
      <c r="W1714" s="623"/>
    </row>
    <row r="1715" spans="1:23" s="617" customFormat="1" ht="108" x14ac:dyDescent="0.2">
      <c r="A1715" s="636">
        <f t="shared" si="113"/>
        <v>1712</v>
      </c>
      <c r="B1715" s="559">
        <v>44649</v>
      </c>
      <c r="C1715" s="555">
        <v>44621</v>
      </c>
      <c r="D1715" s="545" t="s">
        <v>271</v>
      </c>
      <c r="E1715" s="545" t="s">
        <v>297</v>
      </c>
      <c r="F1715" s="556">
        <v>19598</v>
      </c>
      <c r="G1715" s="558" t="s">
        <v>2148</v>
      </c>
      <c r="H1715" s="545" t="s">
        <v>762</v>
      </c>
      <c r="I1715" s="612" t="s">
        <v>2845</v>
      </c>
      <c r="J1715" s="545" t="s">
        <v>1920</v>
      </c>
      <c r="K1715" s="545" t="s">
        <v>911</v>
      </c>
      <c r="L1715" s="545" t="s">
        <v>888</v>
      </c>
      <c r="M1715" s="545" t="s">
        <v>1731</v>
      </c>
      <c r="N1715" s="544">
        <v>44645</v>
      </c>
      <c r="O1715" s="544" t="s">
        <v>400</v>
      </c>
      <c r="P1715" s="268">
        <f t="shared" si="114"/>
        <v>3</v>
      </c>
      <c r="Q1715" s="268">
        <f t="shared" si="115"/>
        <v>3</v>
      </c>
      <c r="R1715" s="668" t="str">
        <f t="shared" si="116"/>
        <v>Gastos_Gerais</v>
      </c>
      <c r="S1715" s="605" t="s">
        <v>1081</v>
      </c>
      <c r="T1715" s="605">
        <v>2998</v>
      </c>
      <c r="U1715" s="623"/>
      <c r="V1715" s="623"/>
      <c r="W1715" s="623"/>
    </row>
    <row r="1716" spans="1:23" s="617" customFormat="1" ht="60" x14ac:dyDescent="0.2">
      <c r="A1716" s="636">
        <f t="shared" si="113"/>
        <v>1713</v>
      </c>
      <c r="B1716" s="559">
        <v>44649</v>
      </c>
      <c r="C1716" s="604">
        <v>44593</v>
      </c>
      <c r="D1716" s="545" t="s">
        <v>468</v>
      </c>
      <c r="E1716" s="545" t="s">
        <v>468</v>
      </c>
      <c r="F1716" s="556">
        <v>2694.72</v>
      </c>
      <c r="G1716" s="569" t="s">
        <v>3290</v>
      </c>
      <c r="H1716" s="545" t="s">
        <v>468</v>
      </c>
      <c r="I1716" s="598" t="s">
        <v>3291</v>
      </c>
      <c r="J1716" s="606" t="s">
        <v>2590</v>
      </c>
      <c r="K1716" s="545" t="s">
        <v>911</v>
      </c>
      <c r="L1716" s="545" t="s">
        <v>32</v>
      </c>
      <c r="M1716" s="545" t="s">
        <v>2035</v>
      </c>
      <c r="N1716" s="544">
        <v>44643</v>
      </c>
      <c r="O1716" s="544" t="s">
        <v>405</v>
      </c>
      <c r="P1716" s="268">
        <f t="shared" si="114"/>
        <v>3</v>
      </c>
      <c r="Q1716" s="268">
        <f t="shared" si="115"/>
        <v>2</v>
      </c>
      <c r="R1716" s="668" t="str">
        <f t="shared" si="116"/>
        <v>Gastos_custeados_por_captação</v>
      </c>
      <c r="S1716" s="605" t="s">
        <v>1079</v>
      </c>
      <c r="T1716" s="605">
        <v>2903</v>
      </c>
      <c r="U1716" s="623"/>
      <c r="V1716" s="623"/>
      <c r="W1716" s="623"/>
    </row>
    <row r="1717" spans="1:23" s="617" customFormat="1" ht="72" x14ac:dyDescent="0.2">
      <c r="A1717" s="636">
        <f t="shared" si="113"/>
        <v>1714</v>
      </c>
      <c r="B1717" s="559">
        <v>44649</v>
      </c>
      <c r="C1717" s="555">
        <v>44562</v>
      </c>
      <c r="D1717" s="545" t="s">
        <v>271</v>
      </c>
      <c r="E1717" s="545" t="s">
        <v>456</v>
      </c>
      <c r="F1717" s="556">
        <v>4228.2700000000004</v>
      </c>
      <c r="G1717" s="558" t="s">
        <v>746</v>
      </c>
      <c r="H1717" s="545" t="s">
        <v>770</v>
      </c>
      <c r="I1717" s="612" t="s">
        <v>2843</v>
      </c>
      <c r="J1717" s="545" t="s">
        <v>2590</v>
      </c>
      <c r="K1717" s="545" t="s">
        <v>911</v>
      </c>
      <c r="L1717" s="545" t="s">
        <v>32</v>
      </c>
      <c r="M1717" s="545" t="s">
        <v>1617</v>
      </c>
      <c r="N1717" s="544">
        <v>44643</v>
      </c>
      <c r="O1717" s="544" t="s">
        <v>400</v>
      </c>
      <c r="P1717" s="268">
        <f t="shared" si="114"/>
        <v>3</v>
      </c>
      <c r="Q1717" s="268">
        <f t="shared" si="115"/>
        <v>1</v>
      </c>
      <c r="R1717" s="668" t="str">
        <f t="shared" si="116"/>
        <v>Gastos_Gerais</v>
      </c>
      <c r="S1717" s="605" t="s">
        <v>1079</v>
      </c>
      <c r="T1717" s="605">
        <v>1486</v>
      </c>
      <c r="U1717" s="623"/>
      <c r="V1717" s="623"/>
      <c r="W1717" s="623"/>
    </row>
    <row r="1718" spans="1:23" s="617" customFormat="1" ht="72" x14ac:dyDescent="0.2">
      <c r="A1718" s="636">
        <f t="shared" si="113"/>
        <v>1715</v>
      </c>
      <c r="B1718" s="683">
        <v>44649</v>
      </c>
      <c r="C1718" s="555">
        <v>44621</v>
      </c>
      <c r="D1718" s="545" t="s">
        <v>468</v>
      </c>
      <c r="E1718" s="545" t="s">
        <v>468</v>
      </c>
      <c r="F1718" s="597">
        <v>429.36</v>
      </c>
      <c r="G1718" s="599" t="s">
        <v>3446</v>
      </c>
      <c r="H1718" s="545" t="s">
        <v>468</v>
      </c>
      <c r="I1718" s="599" t="s">
        <v>3362</v>
      </c>
      <c r="J1718" s="606" t="s">
        <v>3379</v>
      </c>
      <c r="K1718" s="545" t="s">
        <v>3387</v>
      </c>
      <c r="L1718" s="545" t="s">
        <v>32</v>
      </c>
      <c r="M1718" s="602">
        <v>8780</v>
      </c>
      <c r="N1718" s="607">
        <v>44649</v>
      </c>
      <c r="O1718" s="544" t="s">
        <v>407</v>
      </c>
      <c r="P1718" s="268">
        <f t="shared" si="114"/>
        <v>3</v>
      </c>
      <c r="Q1718" s="268">
        <f t="shared" si="115"/>
        <v>3</v>
      </c>
      <c r="R1718" s="545" t="str">
        <f t="shared" si="116"/>
        <v>Gastos_custeados_por_captação</v>
      </c>
      <c r="S1718" s="605" t="s">
        <v>1080</v>
      </c>
      <c r="T1718" s="605">
        <v>3288</v>
      </c>
      <c r="U1718" s="624"/>
      <c r="V1718" s="624"/>
      <c r="W1718" s="624"/>
    </row>
    <row r="1719" spans="1:23" s="617" customFormat="1" ht="72" x14ac:dyDescent="0.2">
      <c r="A1719" s="636">
        <f t="shared" si="113"/>
        <v>1716</v>
      </c>
      <c r="B1719" s="683">
        <v>44649</v>
      </c>
      <c r="C1719" s="555">
        <v>44621</v>
      </c>
      <c r="D1719" s="545" t="s">
        <v>468</v>
      </c>
      <c r="E1719" s="545" t="s">
        <v>468</v>
      </c>
      <c r="F1719" s="597">
        <v>540.79999999999995</v>
      </c>
      <c r="G1719" s="527" t="s">
        <v>3388</v>
      </c>
      <c r="H1719" s="545" t="s">
        <v>468</v>
      </c>
      <c r="I1719" s="599" t="s">
        <v>3364</v>
      </c>
      <c r="J1719" s="606" t="s">
        <v>3380</v>
      </c>
      <c r="K1719" s="545" t="s">
        <v>911</v>
      </c>
      <c r="L1719" s="545" t="s">
        <v>32</v>
      </c>
      <c r="M1719" s="639">
        <v>3440</v>
      </c>
      <c r="N1719" s="607">
        <v>44648</v>
      </c>
      <c r="O1719" s="544" t="s">
        <v>407</v>
      </c>
      <c r="P1719" s="268">
        <f t="shared" si="114"/>
        <v>3</v>
      </c>
      <c r="Q1719" s="268">
        <f t="shared" si="115"/>
        <v>3</v>
      </c>
      <c r="R1719" s="545" t="str">
        <f t="shared" si="116"/>
        <v>Gastos_custeados_por_captação</v>
      </c>
      <c r="S1719" s="605" t="s">
        <v>1080</v>
      </c>
      <c r="T1719" s="605">
        <v>3284</v>
      </c>
      <c r="U1719" s="624"/>
      <c r="V1719" s="624"/>
      <c r="W1719" s="624"/>
    </row>
    <row r="1720" spans="1:23" s="617" customFormat="1" ht="72" x14ac:dyDescent="0.2">
      <c r="A1720" s="636">
        <f t="shared" si="113"/>
        <v>1717</v>
      </c>
      <c r="B1720" s="683">
        <v>44649</v>
      </c>
      <c r="C1720" s="555">
        <v>44621</v>
      </c>
      <c r="D1720" s="545" t="s">
        <v>468</v>
      </c>
      <c r="E1720" s="545" t="s">
        <v>468</v>
      </c>
      <c r="F1720" s="597">
        <v>210</v>
      </c>
      <c r="G1720" s="545" t="s">
        <v>2818</v>
      </c>
      <c r="H1720" s="545" t="s">
        <v>468</v>
      </c>
      <c r="I1720" s="599" t="s">
        <v>3365</v>
      </c>
      <c r="J1720" s="606" t="s">
        <v>3381</v>
      </c>
      <c r="K1720" s="545" t="s">
        <v>911</v>
      </c>
      <c r="L1720" s="545" t="s">
        <v>32</v>
      </c>
      <c r="M1720" s="639">
        <v>1</v>
      </c>
      <c r="N1720" s="607">
        <v>44649</v>
      </c>
      <c r="O1720" s="544" t="s">
        <v>407</v>
      </c>
      <c r="P1720" s="268">
        <f t="shared" si="114"/>
        <v>3</v>
      </c>
      <c r="Q1720" s="268">
        <f t="shared" si="115"/>
        <v>3</v>
      </c>
      <c r="R1720" s="545" t="str">
        <f t="shared" si="116"/>
        <v>Gastos_custeados_por_captação</v>
      </c>
      <c r="S1720" s="605" t="s">
        <v>1080</v>
      </c>
      <c r="T1720" s="605">
        <v>3289</v>
      </c>
      <c r="U1720" s="624"/>
      <c r="V1720" s="624"/>
      <c r="W1720" s="624"/>
    </row>
    <row r="1721" spans="1:23" s="617" customFormat="1" ht="72" x14ac:dyDescent="0.2">
      <c r="A1721" s="636">
        <f t="shared" si="113"/>
        <v>1718</v>
      </c>
      <c r="B1721" s="559">
        <v>44650</v>
      </c>
      <c r="C1721" s="555">
        <v>44621</v>
      </c>
      <c r="D1721" s="545" t="s">
        <v>271</v>
      </c>
      <c r="E1721" s="545" t="s">
        <v>297</v>
      </c>
      <c r="F1721" s="556">
        <v>241.92</v>
      </c>
      <c r="G1721" s="569" t="s">
        <v>475</v>
      </c>
      <c r="H1721" s="545" t="s">
        <v>309</v>
      </c>
      <c r="I1721" s="612" t="s">
        <v>1633</v>
      </c>
      <c r="J1721" s="566" t="s">
        <v>1096</v>
      </c>
      <c r="K1721" s="545" t="s">
        <v>893</v>
      </c>
      <c r="L1721" s="545" t="s">
        <v>888</v>
      </c>
      <c r="M1721" s="545">
        <v>34468</v>
      </c>
      <c r="N1721" s="544">
        <v>44624</v>
      </c>
      <c r="O1721" s="544" t="s">
        <v>400</v>
      </c>
      <c r="P1721" s="268">
        <f t="shared" si="114"/>
        <v>3</v>
      </c>
      <c r="Q1721" s="268">
        <f t="shared" si="115"/>
        <v>3</v>
      </c>
      <c r="R1721" s="668" t="str">
        <f t="shared" si="116"/>
        <v>Gastos_Gerais</v>
      </c>
      <c r="S1721" s="605" t="s">
        <v>1081</v>
      </c>
      <c r="T1721" s="605">
        <v>1672</v>
      </c>
      <c r="U1721" s="623"/>
      <c r="V1721" s="623"/>
      <c r="W1721" s="623"/>
    </row>
    <row r="1722" spans="1:23" s="617" customFormat="1" ht="36" x14ac:dyDescent="0.2">
      <c r="A1722" s="636">
        <f t="shared" si="113"/>
        <v>1719</v>
      </c>
      <c r="B1722" s="559">
        <v>44650</v>
      </c>
      <c r="C1722" s="555">
        <v>44621</v>
      </c>
      <c r="D1722" s="545" t="s">
        <v>271</v>
      </c>
      <c r="E1722" s="545" t="s">
        <v>297</v>
      </c>
      <c r="F1722" s="556">
        <v>80.5</v>
      </c>
      <c r="G1722" s="558" t="s">
        <v>2885</v>
      </c>
      <c r="H1722" s="545" t="s">
        <v>771</v>
      </c>
      <c r="I1722" s="612" t="s">
        <v>2900</v>
      </c>
      <c r="J1722" s="545" t="s">
        <v>2884</v>
      </c>
      <c r="K1722" s="545" t="s">
        <v>911</v>
      </c>
      <c r="L1722" s="545" t="s">
        <v>888</v>
      </c>
      <c r="M1722" s="545" t="s">
        <v>2901</v>
      </c>
      <c r="N1722" s="544">
        <v>44650</v>
      </c>
      <c r="O1722" s="544" t="s">
        <v>400</v>
      </c>
      <c r="P1722" s="268">
        <f t="shared" si="114"/>
        <v>3</v>
      </c>
      <c r="Q1722" s="268">
        <f t="shared" si="115"/>
        <v>3</v>
      </c>
      <c r="R1722" s="668" t="str">
        <f t="shared" si="116"/>
        <v>Gastos_Gerais</v>
      </c>
      <c r="S1722" s="605" t="s">
        <v>1080</v>
      </c>
      <c r="T1722" s="605">
        <v>3261</v>
      </c>
      <c r="U1722" s="623"/>
      <c r="V1722" s="623"/>
      <c r="W1722" s="623"/>
    </row>
    <row r="1723" spans="1:23" s="617" customFormat="1" ht="36" x14ac:dyDescent="0.2">
      <c r="A1723" s="636">
        <f t="shared" si="113"/>
        <v>1720</v>
      </c>
      <c r="B1723" s="559">
        <v>44650</v>
      </c>
      <c r="C1723" s="555">
        <v>44593</v>
      </c>
      <c r="D1723" s="545" t="s">
        <v>468</v>
      </c>
      <c r="E1723" s="545" t="s">
        <v>468</v>
      </c>
      <c r="F1723" s="597">
        <v>-10000</v>
      </c>
      <c r="G1723" s="558" t="s">
        <v>3408</v>
      </c>
      <c r="H1723" s="545" t="s">
        <v>468</v>
      </c>
      <c r="I1723" s="612" t="s">
        <v>2702</v>
      </c>
      <c r="J1723" s="545" t="s">
        <v>877</v>
      </c>
      <c r="K1723" s="545" t="s">
        <v>878</v>
      </c>
      <c r="L1723" s="545" t="s">
        <v>879</v>
      </c>
      <c r="M1723" s="545" t="s">
        <v>310</v>
      </c>
      <c r="N1723" s="544">
        <v>44650</v>
      </c>
      <c r="O1723" s="544" t="s">
        <v>408</v>
      </c>
      <c r="P1723" s="268">
        <f t="shared" si="114"/>
        <v>3</v>
      </c>
      <c r="Q1723" s="268">
        <f t="shared" si="115"/>
        <v>2</v>
      </c>
      <c r="R1723" s="668" t="str">
        <f t="shared" si="116"/>
        <v>Gastos_custeados_por_captação</v>
      </c>
      <c r="S1723" s="605" t="s">
        <v>310</v>
      </c>
      <c r="T1723" s="605" t="s">
        <v>310</v>
      </c>
      <c r="U1723" s="623"/>
      <c r="V1723" s="623"/>
      <c r="W1723" s="623"/>
    </row>
    <row r="1724" spans="1:23" s="617" customFormat="1" ht="36" x14ac:dyDescent="0.2">
      <c r="A1724" s="636">
        <f t="shared" si="113"/>
        <v>1721</v>
      </c>
      <c r="B1724" s="559">
        <v>44650</v>
      </c>
      <c r="C1724" s="555">
        <v>44593</v>
      </c>
      <c r="D1724" s="545" t="s">
        <v>468</v>
      </c>
      <c r="E1724" s="545" t="s">
        <v>468</v>
      </c>
      <c r="F1724" s="597">
        <v>-15000</v>
      </c>
      <c r="G1724" s="558" t="s">
        <v>3409</v>
      </c>
      <c r="H1724" s="545" t="s">
        <v>468</v>
      </c>
      <c r="I1724" s="612" t="s">
        <v>2702</v>
      </c>
      <c r="J1724" s="545" t="s">
        <v>877</v>
      </c>
      <c r="K1724" s="545" t="s">
        <v>878</v>
      </c>
      <c r="L1724" s="545" t="s">
        <v>879</v>
      </c>
      <c r="M1724" s="545" t="s">
        <v>310</v>
      </c>
      <c r="N1724" s="544">
        <v>44650</v>
      </c>
      <c r="O1724" s="544" t="s">
        <v>408</v>
      </c>
      <c r="P1724" s="268">
        <f t="shared" si="114"/>
        <v>3</v>
      </c>
      <c r="Q1724" s="268">
        <f t="shared" si="115"/>
        <v>2</v>
      </c>
      <c r="R1724" s="668" t="str">
        <f t="shared" si="116"/>
        <v>Gastos_custeados_por_captação</v>
      </c>
      <c r="S1724" s="605" t="s">
        <v>310</v>
      </c>
      <c r="T1724" s="605" t="s">
        <v>310</v>
      </c>
      <c r="U1724" s="623"/>
      <c r="V1724" s="623"/>
      <c r="W1724" s="623"/>
    </row>
    <row r="1725" spans="1:23" s="617" customFormat="1" ht="36" x14ac:dyDescent="0.2">
      <c r="A1725" s="636">
        <f t="shared" si="113"/>
        <v>1722</v>
      </c>
      <c r="B1725" s="559">
        <v>44650</v>
      </c>
      <c r="C1725" s="555">
        <v>44593</v>
      </c>
      <c r="D1725" s="545" t="s">
        <v>468</v>
      </c>
      <c r="E1725" s="545" t="s">
        <v>468</v>
      </c>
      <c r="F1725" s="597">
        <v>-6500</v>
      </c>
      <c r="G1725" s="558" t="s">
        <v>3410</v>
      </c>
      <c r="H1725" s="545" t="s">
        <v>468</v>
      </c>
      <c r="I1725" s="612" t="s">
        <v>2702</v>
      </c>
      <c r="J1725" s="545" t="s">
        <v>877</v>
      </c>
      <c r="K1725" s="545" t="s">
        <v>878</v>
      </c>
      <c r="L1725" s="545" t="s">
        <v>879</v>
      </c>
      <c r="M1725" s="545" t="s">
        <v>310</v>
      </c>
      <c r="N1725" s="544">
        <v>44650</v>
      </c>
      <c r="O1725" s="544" t="s">
        <v>408</v>
      </c>
      <c r="P1725" s="268">
        <f t="shared" si="114"/>
        <v>3</v>
      </c>
      <c r="Q1725" s="268">
        <f t="shared" si="115"/>
        <v>2</v>
      </c>
      <c r="R1725" s="668" t="str">
        <f t="shared" si="116"/>
        <v>Gastos_custeados_por_captação</v>
      </c>
      <c r="S1725" s="605" t="s">
        <v>310</v>
      </c>
      <c r="T1725" s="605" t="s">
        <v>310</v>
      </c>
      <c r="U1725" s="623"/>
      <c r="V1725" s="623"/>
      <c r="W1725" s="623"/>
    </row>
    <row r="1726" spans="1:23" s="617" customFormat="1" ht="36" x14ac:dyDescent="0.2">
      <c r="A1726" s="636">
        <f t="shared" si="113"/>
        <v>1723</v>
      </c>
      <c r="B1726" s="559">
        <v>44650</v>
      </c>
      <c r="C1726" s="563">
        <v>44621</v>
      </c>
      <c r="D1726" s="545" t="s">
        <v>468</v>
      </c>
      <c r="E1726" s="545" t="s">
        <v>468</v>
      </c>
      <c r="F1726" s="556">
        <v>11</v>
      </c>
      <c r="G1726" s="558" t="s">
        <v>2742</v>
      </c>
      <c r="H1726" s="545" t="s">
        <v>468</v>
      </c>
      <c r="I1726" s="526" t="s">
        <v>962</v>
      </c>
      <c r="J1726" s="549" t="s">
        <v>963</v>
      </c>
      <c r="K1726" s="549" t="s">
        <v>964</v>
      </c>
      <c r="L1726" s="527" t="s">
        <v>879</v>
      </c>
      <c r="M1726" s="655" t="s">
        <v>310</v>
      </c>
      <c r="N1726" s="544">
        <v>44650</v>
      </c>
      <c r="O1726" s="544" t="s">
        <v>408</v>
      </c>
      <c r="P1726" s="268">
        <f t="shared" si="114"/>
        <v>3</v>
      </c>
      <c r="Q1726" s="268">
        <f t="shared" si="115"/>
        <v>3</v>
      </c>
      <c r="R1726" s="668" t="str">
        <f t="shared" si="116"/>
        <v>Gastos_custeados_por_captação</v>
      </c>
      <c r="S1726" s="605" t="s">
        <v>310</v>
      </c>
      <c r="T1726" s="605" t="s">
        <v>310</v>
      </c>
      <c r="U1726" s="623"/>
      <c r="V1726" s="623"/>
      <c r="W1726" s="623"/>
    </row>
    <row r="1727" spans="1:23" s="617" customFormat="1" ht="36" x14ac:dyDescent="0.2">
      <c r="A1727" s="636">
        <f t="shared" si="113"/>
        <v>1724</v>
      </c>
      <c r="B1727" s="559">
        <v>44650</v>
      </c>
      <c r="C1727" s="555">
        <v>44621</v>
      </c>
      <c r="D1727" s="545" t="s">
        <v>271</v>
      </c>
      <c r="E1727" s="545" t="s">
        <v>71</v>
      </c>
      <c r="F1727" s="556">
        <v>11</v>
      </c>
      <c r="G1727" s="558" t="s">
        <v>2902</v>
      </c>
      <c r="H1727" s="545" t="s">
        <v>771</v>
      </c>
      <c r="I1727" s="526" t="s">
        <v>962</v>
      </c>
      <c r="J1727" s="549" t="s">
        <v>963</v>
      </c>
      <c r="K1727" s="549" t="s">
        <v>964</v>
      </c>
      <c r="L1727" s="527" t="s">
        <v>879</v>
      </c>
      <c r="M1727" s="655" t="s">
        <v>310</v>
      </c>
      <c r="N1727" s="544">
        <v>44649</v>
      </c>
      <c r="O1727" s="544" t="s">
        <v>400</v>
      </c>
      <c r="P1727" s="268">
        <f t="shared" si="114"/>
        <v>3</v>
      </c>
      <c r="Q1727" s="268">
        <f t="shared" si="115"/>
        <v>3</v>
      </c>
      <c r="R1727" s="668" t="str">
        <f t="shared" si="116"/>
        <v>Gastos_Gerais</v>
      </c>
      <c r="S1727" s="605" t="s">
        <v>310</v>
      </c>
      <c r="T1727" s="605" t="s">
        <v>310</v>
      </c>
      <c r="U1727" s="623"/>
      <c r="V1727" s="623"/>
      <c r="W1727" s="623"/>
    </row>
    <row r="1728" spans="1:23" s="617" customFormat="1" ht="48" x14ac:dyDescent="0.2">
      <c r="A1728" s="636">
        <f t="shared" si="113"/>
        <v>1725</v>
      </c>
      <c r="B1728" s="559">
        <v>44650</v>
      </c>
      <c r="C1728" s="563">
        <v>44621</v>
      </c>
      <c r="D1728" s="545" t="s">
        <v>468</v>
      </c>
      <c r="E1728" s="545" t="s">
        <v>468</v>
      </c>
      <c r="F1728" s="556">
        <v>14700</v>
      </c>
      <c r="G1728" s="558" t="s">
        <v>1723</v>
      </c>
      <c r="H1728" s="545" t="s">
        <v>468</v>
      </c>
      <c r="I1728" s="527" t="s">
        <v>3303</v>
      </c>
      <c r="J1728" s="549" t="s">
        <v>1724</v>
      </c>
      <c r="K1728" s="549" t="s">
        <v>911</v>
      </c>
      <c r="L1728" s="527" t="s">
        <v>888</v>
      </c>
      <c r="M1728" s="545" t="s">
        <v>1918</v>
      </c>
      <c r="N1728" s="544">
        <v>44644</v>
      </c>
      <c r="O1728" s="544" t="s">
        <v>408</v>
      </c>
      <c r="P1728" s="268">
        <f t="shared" si="114"/>
        <v>3</v>
      </c>
      <c r="Q1728" s="268">
        <f t="shared" si="115"/>
        <v>3</v>
      </c>
      <c r="R1728" s="668" t="str">
        <f t="shared" si="116"/>
        <v>Gastos_custeados_por_captação</v>
      </c>
      <c r="S1728" s="605" t="s">
        <v>1081</v>
      </c>
      <c r="T1728" s="605">
        <v>2385</v>
      </c>
      <c r="U1728" s="623"/>
      <c r="V1728" s="623"/>
      <c r="W1728" s="623"/>
    </row>
    <row r="1729" spans="1:23" s="617" customFormat="1" ht="72" x14ac:dyDescent="0.2">
      <c r="A1729" s="636">
        <f t="shared" si="113"/>
        <v>1726</v>
      </c>
      <c r="B1729" s="683">
        <v>44650</v>
      </c>
      <c r="C1729" s="555">
        <v>44621</v>
      </c>
      <c r="D1729" s="545" t="s">
        <v>468</v>
      </c>
      <c r="E1729" s="545" t="s">
        <v>468</v>
      </c>
      <c r="F1729" s="597">
        <v>10000</v>
      </c>
      <c r="G1729" s="527" t="s">
        <v>3447</v>
      </c>
      <c r="H1729" s="545" t="s">
        <v>468</v>
      </c>
      <c r="I1729" s="599" t="s">
        <v>3340</v>
      </c>
      <c r="J1729" s="606" t="s">
        <v>877</v>
      </c>
      <c r="K1729" s="545" t="s">
        <v>3387</v>
      </c>
      <c r="L1729" s="545" t="s">
        <v>1413</v>
      </c>
      <c r="M1729" s="602" t="s">
        <v>310</v>
      </c>
      <c r="N1729" s="607">
        <v>44650</v>
      </c>
      <c r="O1729" s="544" t="s">
        <v>407</v>
      </c>
      <c r="P1729" s="268">
        <f t="shared" si="114"/>
        <v>3</v>
      </c>
      <c r="Q1729" s="268">
        <f t="shared" si="115"/>
        <v>3</v>
      </c>
      <c r="R1729" s="545" t="str">
        <f t="shared" si="116"/>
        <v>Gastos_custeados_por_captação</v>
      </c>
      <c r="S1729" s="605" t="s">
        <v>310</v>
      </c>
      <c r="T1729" s="605" t="s">
        <v>310</v>
      </c>
      <c r="U1729" s="624"/>
      <c r="V1729" s="624"/>
      <c r="W1729" s="624"/>
    </row>
    <row r="1730" spans="1:23" s="617" customFormat="1" ht="72" x14ac:dyDescent="0.2">
      <c r="A1730" s="636">
        <f t="shared" si="113"/>
        <v>1727</v>
      </c>
      <c r="B1730" s="683">
        <v>44650</v>
      </c>
      <c r="C1730" s="555">
        <v>44621</v>
      </c>
      <c r="D1730" s="545" t="s">
        <v>468</v>
      </c>
      <c r="E1730" s="545" t="s">
        <v>468</v>
      </c>
      <c r="F1730" s="597">
        <v>15000</v>
      </c>
      <c r="G1730" s="527" t="s">
        <v>3448</v>
      </c>
      <c r="H1730" s="545" t="s">
        <v>468</v>
      </c>
      <c r="I1730" s="599" t="s">
        <v>3340</v>
      </c>
      <c r="J1730" s="606" t="s">
        <v>877</v>
      </c>
      <c r="K1730" s="545" t="s">
        <v>3387</v>
      </c>
      <c r="L1730" s="545" t="s">
        <v>1413</v>
      </c>
      <c r="M1730" s="602" t="s">
        <v>310</v>
      </c>
      <c r="N1730" s="607">
        <v>44650</v>
      </c>
      <c r="O1730" s="544" t="s">
        <v>407</v>
      </c>
      <c r="P1730" s="268">
        <f t="shared" si="114"/>
        <v>3</v>
      </c>
      <c r="Q1730" s="268">
        <f t="shared" si="115"/>
        <v>3</v>
      </c>
      <c r="R1730" s="545" t="str">
        <f t="shared" si="116"/>
        <v>Gastos_custeados_por_captação</v>
      </c>
      <c r="S1730" s="605" t="s">
        <v>310</v>
      </c>
      <c r="T1730" s="605" t="s">
        <v>310</v>
      </c>
      <c r="U1730" s="624"/>
      <c r="V1730" s="624"/>
      <c r="W1730" s="624"/>
    </row>
    <row r="1731" spans="1:23" s="622" customFormat="1" ht="72" x14ac:dyDescent="0.2">
      <c r="A1731" s="636">
        <f t="shared" si="113"/>
        <v>1728</v>
      </c>
      <c r="B1731" s="683">
        <v>44650</v>
      </c>
      <c r="C1731" s="555">
        <v>44621</v>
      </c>
      <c r="D1731" s="545" t="s">
        <v>468</v>
      </c>
      <c r="E1731" s="545" t="s">
        <v>468</v>
      </c>
      <c r="F1731" s="597">
        <v>6500</v>
      </c>
      <c r="G1731" s="527" t="s">
        <v>3449</v>
      </c>
      <c r="H1731" s="545" t="s">
        <v>468</v>
      </c>
      <c r="I1731" s="599" t="s">
        <v>3340</v>
      </c>
      <c r="J1731" s="606" t="s">
        <v>877</v>
      </c>
      <c r="K1731" s="545" t="s">
        <v>3387</v>
      </c>
      <c r="L1731" s="545" t="s">
        <v>1413</v>
      </c>
      <c r="M1731" s="602" t="s">
        <v>310</v>
      </c>
      <c r="N1731" s="607">
        <v>44650</v>
      </c>
      <c r="O1731" s="544" t="s">
        <v>407</v>
      </c>
      <c r="P1731" s="268">
        <f t="shared" si="114"/>
        <v>3</v>
      </c>
      <c r="Q1731" s="268">
        <f t="shared" si="115"/>
        <v>3</v>
      </c>
      <c r="R1731" s="545" t="str">
        <f t="shared" si="116"/>
        <v>Gastos_custeados_por_captação</v>
      </c>
      <c r="S1731" s="605" t="s">
        <v>310</v>
      </c>
      <c r="T1731" s="605" t="s">
        <v>310</v>
      </c>
      <c r="U1731" s="624"/>
      <c r="V1731" s="624"/>
      <c r="W1731" s="624"/>
    </row>
    <row r="1732" spans="1:23" s="617" customFormat="1" ht="84" x14ac:dyDescent="0.2">
      <c r="A1732" s="636">
        <f t="shared" si="113"/>
        <v>1729</v>
      </c>
      <c r="B1732" s="683">
        <v>44650</v>
      </c>
      <c r="C1732" s="555">
        <v>44621</v>
      </c>
      <c r="D1732" s="545" t="s">
        <v>468</v>
      </c>
      <c r="E1732" s="545" t="s">
        <v>468</v>
      </c>
      <c r="F1732" s="597">
        <v>550</v>
      </c>
      <c r="G1732" s="558" t="s">
        <v>2141</v>
      </c>
      <c r="H1732" s="545" t="s">
        <v>468</v>
      </c>
      <c r="I1732" s="599" t="s">
        <v>3366</v>
      </c>
      <c r="J1732" s="606" t="s">
        <v>2140</v>
      </c>
      <c r="K1732" s="545" t="s">
        <v>911</v>
      </c>
      <c r="L1732" s="545" t="s">
        <v>32</v>
      </c>
      <c r="M1732" s="639">
        <v>74</v>
      </c>
      <c r="N1732" s="607">
        <v>44631</v>
      </c>
      <c r="O1732" s="544" t="s">
        <v>407</v>
      </c>
      <c r="P1732" s="268">
        <f t="shared" si="114"/>
        <v>3</v>
      </c>
      <c r="Q1732" s="268">
        <f t="shared" si="115"/>
        <v>3</v>
      </c>
      <c r="R1732" s="545" t="str">
        <f t="shared" si="116"/>
        <v>Gastos_custeados_por_captação</v>
      </c>
      <c r="S1732" s="605" t="s">
        <v>1079</v>
      </c>
      <c r="T1732" s="605">
        <v>3055</v>
      </c>
      <c r="U1732" s="624"/>
      <c r="V1732" s="624"/>
      <c r="W1732" s="624"/>
    </row>
    <row r="1733" spans="1:23" s="617" customFormat="1" ht="72" x14ac:dyDescent="0.2">
      <c r="A1733" s="636">
        <f t="shared" si="113"/>
        <v>1730</v>
      </c>
      <c r="B1733" s="683">
        <v>44650</v>
      </c>
      <c r="C1733" s="555">
        <v>44621</v>
      </c>
      <c r="D1733" s="545" t="s">
        <v>468</v>
      </c>
      <c r="E1733" s="545" t="s">
        <v>468</v>
      </c>
      <c r="F1733" s="597">
        <v>6741.01</v>
      </c>
      <c r="G1733" s="545" t="s">
        <v>2587</v>
      </c>
      <c r="H1733" s="545" t="s">
        <v>468</v>
      </c>
      <c r="I1733" s="599" t="s">
        <v>3192</v>
      </c>
      <c r="J1733" s="606" t="s">
        <v>3382</v>
      </c>
      <c r="K1733" s="545" t="s">
        <v>911</v>
      </c>
      <c r="L1733" s="545" t="s">
        <v>32</v>
      </c>
      <c r="M1733" s="639" t="s">
        <v>3384</v>
      </c>
      <c r="N1733" s="607">
        <v>44645</v>
      </c>
      <c r="O1733" s="544" t="s">
        <v>407</v>
      </c>
      <c r="P1733" s="268">
        <f t="shared" si="114"/>
        <v>3</v>
      </c>
      <c r="Q1733" s="268">
        <f t="shared" si="115"/>
        <v>3</v>
      </c>
      <c r="R1733" s="545" t="str">
        <f t="shared" si="116"/>
        <v>Gastos_custeados_por_captação</v>
      </c>
      <c r="S1733" s="605" t="s">
        <v>1079</v>
      </c>
      <c r="T1733" s="605">
        <v>3202</v>
      </c>
      <c r="U1733" s="624"/>
      <c r="V1733" s="624"/>
      <c r="W1733" s="624"/>
    </row>
    <row r="1734" spans="1:23" s="622" customFormat="1" ht="48" x14ac:dyDescent="0.2">
      <c r="A1734" s="636">
        <f t="shared" si="113"/>
        <v>1731</v>
      </c>
      <c r="B1734" s="559">
        <v>44651</v>
      </c>
      <c r="C1734" s="555">
        <v>44621</v>
      </c>
      <c r="D1734" s="545" t="s">
        <v>295</v>
      </c>
      <c r="E1734" s="545" t="s">
        <v>295</v>
      </c>
      <c r="F1734" s="556">
        <v>12394.21</v>
      </c>
      <c r="G1734" s="589" t="s">
        <v>2981</v>
      </c>
      <c r="H1734" s="545" t="s">
        <v>310</v>
      </c>
      <c r="I1734" s="599" t="s">
        <v>1636</v>
      </c>
      <c r="J1734" s="599" t="s">
        <v>877</v>
      </c>
      <c r="K1734" s="599" t="s">
        <v>878</v>
      </c>
      <c r="L1734" s="599" t="s">
        <v>879</v>
      </c>
      <c r="M1734" s="660" t="s">
        <v>310</v>
      </c>
      <c r="N1734" s="544">
        <v>44651</v>
      </c>
      <c r="O1734" s="544" t="s">
        <v>400</v>
      </c>
      <c r="P1734" s="268">
        <f t="shared" si="114"/>
        <v>3</v>
      </c>
      <c r="Q1734" s="268">
        <f t="shared" si="115"/>
        <v>3</v>
      </c>
      <c r="R1734" s="668" t="str">
        <f t="shared" si="116"/>
        <v>Rendimentos_de_Aplicações_Fin.</v>
      </c>
      <c r="S1734" s="605" t="s">
        <v>310</v>
      </c>
      <c r="T1734" s="605" t="s">
        <v>310</v>
      </c>
      <c r="U1734" s="623"/>
      <c r="V1734" s="623"/>
      <c r="W1734" s="623"/>
    </row>
    <row r="1735" spans="1:23" s="617" customFormat="1" ht="24" x14ac:dyDescent="0.2">
      <c r="A1735" s="636">
        <f t="shared" si="113"/>
        <v>1732</v>
      </c>
      <c r="B1735" s="559">
        <v>44651</v>
      </c>
      <c r="C1735" s="555">
        <v>44621</v>
      </c>
      <c r="D1735" s="545" t="s">
        <v>271</v>
      </c>
      <c r="E1735" s="599" t="s">
        <v>78</v>
      </c>
      <c r="F1735" s="556">
        <v>571.44000000000005</v>
      </c>
      <c r="G1735" s="589" t="s">
        <v>2982</v>
      </c>
      <c r="H1735" s="545" t="s">
        <v>310</v>
      </c>
      <c r="I1735" s="527" t="s">
        <v>1573</v>
      </c>
      <c r="J1735" s="599" t="s">
        <v>310</v>
      </c>
      <c r="K1735" s="599" t="s">
        <v>1320</v>
      </c>
      <c r="L1735" s="599" t="s">
        <v>1477</v>
      </c>
      <c r="M1735" s="599" t="s">
        <v>310</v>
      </c>
      <c r="N1735" s="544">
        <v>44651</v>
      </c>
      <c r="O1735" s="544" t="s">
        <v>400</v>
      </c>
      <c r="P1735" s="268">
        <f t="shared" si="114"/>
        <v>3</v>
      </c>
      <c r="Q1735" s="268">
        <f t="shared" si="115"/>
        <v>3</v>
      </c>
      <c r="R1735" s="668" t="str">
        <f t="shared" si="116"/>
        <v>Gastos_Gerais</v>
      </c>
      <c r="S1735" s="605" t="s">
        <v>310</v>
      </c>
      <c r="T1735" s="605" t="s">
        <v>310</v>
      </c>
      <c r="U1735" s="623"/>
      <c r="V1735" s="623"/>
      <c r="W1735" s="623"/>
    </row>
    <row r="1736" spans="1:23" s="617" customFormat="1" ht="24" x14ac:dyDescent="0.2">
      <c r="A1736" s="636">
        <f t="shared" si="113"/>
        <v>1733</v>
      </c>
      <c r="B1736" s="559">
        <v>44651</v>
      </c>
      <c r="C1736" s="555">
        <v>44621</v>
      </c>
      <c r="D1736" s="545" t="s">
        <v>271</v>
      </c>
      <c r="E1736" s="599" t="s">
        <v>68</v>
      </c>
      <c r="F1736" s="556">
        <v>400.98</v>
      </c>
      <c r="G1736" s="589" t="s">
        <v>2983</v>
      </c>
      <c r="H1736" s="545" t="s">
        <v>310</v>
      </c>
      <c r="I1736" s="527" t="s">
        <v>1573</v>
      </c>
      <c r="J1736" s="599" t="s">
        <v>310</v>
      </c>
      <c r="K1736" s="599" t="s">
        <v>1320</v>
      </c>
      <c r="L1736" s="599" t="s">
        <v>1477</v>
      </c>
      <c r="M1736" s="599" t="s">
        <v>310</v>
      </c>
      <c r="N1736" s="544">
        <v>44651</v>
      </c>
      <c r="O1736" s="544" t="s">
        <v>400</v>
      </c>
      <c r="P1736" s="268">
        <f t="shared" si="114"/>
        <v>3</v>
      </c>
      <c r="Q1736" s="268">
        <f t="shared" si="115"/>
        <v>3</v>
      </c>
      <c r="R1736" s="668" t="str">
        <f t="shared" si="116"/>
        <v>Gastos_Gerais</v>
      </c>
      <c r="S1736" s="605" t="s">
        <v>310</v>
      </c>
      <c r="T1736" s="605" t="s">
        <v>310</v>
      </c>
      <c r="U1736" s="623"/>
      <c r="V1736" s="623"/>
      <c r="W1736" s="623"/>
    </row>
    <row r="1737" spans="1:23" s="617" customFormat="1" ht="48" x14ac:dyDescent="0.2">
      <c r="A1737" s="636">
        <f t="shared" si="113"/>
        <v>1734</v>
      </c>
      <c r="B1737" s="559">
        <v>44651</v>
      </c>
      <c r="C1737" s="555">
        <v>44593</v>
      </c>
      <c r="D1737" s="545" t="s">
        <v>271</v>
      </c>
      <c r="E1737" s="545" t="s">
        <v>456</v>
      </c>
      <c r="F1737" s="556">
        <v>9582</v>
      </c>
      <c r="G1737" s="558" t="s">
        <v>2812</v>
      </c>
      <c r="H1737" s="545" t="s">
        <v>769</v>
      </c>
      <c r="I1737" s="545" t="s">
        <v>2965</v>
      </c>
      <c r="J1737" s="545" t="s">
        <v>1848</v>
      </c>
      <c r="K1737" s="545" t="s">
        <v>893</v>
      </c>
      <c r="L1737" s="545" t="s">
        <v>888</v>
      </c>
      <c r="M1737" s="545" t="s">
        <v>2966</v>
      </c>
      <c r="N1737" s="544">
        <v>44638</v>
      </c>
      <c r="O1737" s="544" t="s">
        <v>400</v>
      </c>
      <c r="P1737" s="268">
        <f t="shared" si="114"/>
        <v>3</v>
      </c>
      <c r="Q1737" s="268">
        <f t="shared" si="115"/>
        <v>2</v>
      </c>
      <c r="R1737" s="668" t="str">
        <f t="shared" si="116"/>
        <v>Gastos_Gerais</v>
      </c>
      <c r="S1737" s="605" t="s">
        <v>1079</v>
      </c>
      <c r="T1737" s="605">
        <v>2891</v>
      </c>
      <c r="U1737" s="623"/>
      <c r="V1737" s="623"/>
      <c r="W1737" s="623"/>
    </row>
    <row r="1738" spans="1:23" s="617" customFormat="1" ht="132" x14ac:dyDescent="0.2">
      <c r="A1738" s="636">
        <f t="shared" ref="A1738:A1752" si="117">IF(B1738="","",ROW()-ROW($A$3))</f>
        <v>1735</v>
      </c>
      <c r="B1738" s="559">
        <v>44651</v>
      </c>
      <c r="C1738" s="555">
        <v>44593</v>
      </c>
      <c r="D1738" s="545" t="s">
        <v>271</v>
      </c>
      <c r="E1738" s="545" t="s">
        <v>456</v>
      </c>
      <c r="F1738" s="556">
        <v>8623.7999999999993</v>
      </c>
      <c r="G1738" s="558" t="s">
        <v>2053</v>
      </c>
      <c r="H1738" s="545" t="s">
        <v>871</v>
      </c>
      <c r="I1738" s="545" t="s">
        <v>2965</v>
      </c>
      <c r="J1738" s="545" t="s">
        <v>1848</v>
      </c>
      <c r="K1738" s="545" t="s">
        <v>893</v>
      </c>
      <c r="L1738" s="545" t="s">
        <v>888</v>
      </c>
      <c r="M1738" s="545" t="s">
        <v>2968</v>
      </c>
      <c r="N1738" s="544">
        <v>44638</v>
      </c>
      <c r="O1738" s="544" t="s">
        <v>400</v>
      </c>
      <c r="P1738" s="268">
        <f t="shared" si="114"/>
        <v>3</v>
      </c>
      <c r="Q1738" s="268">
        <f t="shared" si="115"/>
        <v>2</v>
      </c>
      <c r="R1738" s="668" t="str">
        <f t="shared" si="116"/>
        <v>Gastos_Gerais</v>
      </c>
      <c r="S1738" s="605" t="s">
        <v>1079</v>
      </c>
      <c r="T1738" s="605">
        <v>2952</v>
      </c>
      <c r="U1738" s="623"/>
      <c r="V1738" s="623"/>
      <c r="W1738" s="623"/>
    </row>
    <row r="1739" spans="1:23" x14ac:dyDescent="0.2">
      <c r="A1739" s="636" t="str">
        <f t="shared" si="117"/>
        <v/>
      </c>
      <c r="B1739" s="559"/>
      <c r="C1739" s="555"/>
      <c r="D1739" s="545"/>
      <c r="E1739" s="545"/>
      <c r="F1739" s="556"/>
      <c r="G1739" s="545"/>
      <c r="H1739" s="545"/>
      <c r="I1739" s="612"/>
      <c r="J1739" s="545"/>
      <c r="K1739" s="545"/>
      <c r="L1739" s="545"/>
      <c r="M1739" s="545"/>
      <c r="N1739" s="544"/>
      <c r="O1739" s="559"/>
      <c r="P1739" s="268">
        <f t="shared" ref="P1739:P1751" si="118">IF(B1739=0,0,IF(YEAR(B1739)=$Q$1,MONTH(B1739)-$P$1+1,(YEAR(B1739)-$Q$1)*12-$P$1+1+MONTH(B1739)))</f>
        <v>0</v>
      </c>
      <c r="Q1739" s="268">
        <f t="shared" ref="Q1739:Q1751" si="119">IF(C1739=0,0,IF(YEAR(C1739)=$Q$1,MONTH(C1739)-$P$1+1,(YEAR(C1739)-$Q$1)*12-$P$1+1+MONTH(C1739)))</f>
        <v>0</v>
      </c>
      <c r="R1739" s="605" t="str">
        <f t="shared" ref="R1739:R1751" si="120">SUBSTITUTE(D1739," ","_")</f>
        <v/>
      </c>
      <c r="S1739" s="605"/>
      <c r="T1739" s="605"/>
      <c r="U1739" s="623"/>
      <c r="V1739" s="623"/>
      <c r="W1739" s="623"/>
    </row>
    <row r="1740" spans="1:23" x14ac:dyDescent="0.2">
      <c r="A1740" s="636" t="str">
        <f t="shared" si="117"/>
        <v/>
      </c>
      <c r="B1740" s="559"/>
      <c r="C1740" s="555"/>
      <c r="D1740" s="545"/>
      <c r="E1740" s="545"/>
      <c r="F1740" s="556"/>
      <c r="G1740" s="545"/>
      <c r="H1740" s="545"/>
      <c r="I1740" s="612"/>
      <c r="J1740" s="545"/>
      <c r="K1740" s="545"/>
      <c r="L1740" s="545"/>
      <c r="M1740" s="545"/>
      <c r="N1740" s="544"/>
      <c r="O1740" s="559"/>
      <c r="P1740" s="268">
        <f t="shared" si="118"/>
        <v>0</v>
      </c>
      <c r="Q1740" s="268">
        <f t="shared" si="119"/>
        <v>0</v>
      </c>
      <c r="R1740" s="605" t="str">
        <f t="shared" si="120"/>
        <v/>
      </c>
      <c r="S1740" s="605"/>
      <c r="T1740" s="605"/>
      <c r="U1740" s="623"/>
      <c r="V1740" s="623"/>
      <c r="W1740" s="623"/>
    </row>
    <row r="1741" spans="1:23" x14ac:dyDescent="0.2">
      <c r="A1741" s="636" t="str">
        <f t="shared" si="117"/>
        <v/>
      </c>
      <c r="B1741" s="559"/>
      <c r="C1741" s="555"/>
      <c r="D1741" s="545"/>
      <c r="E1741" s="545"/>
      <c r="F1741" s="556"/>
      <c r="G1741" s="545"/>
      <c r="H1741" s="545"/>
      <c r="I1741" s="612"/>
      <c r="J1741" s="545"/>
      <c r="K1741" s="545"/>
      <c r="L1741" s="545"/>
      <c r="M1741" s="545"/>
      <c r="N1741" s="544"/>
      <c r="O1741" s="559"/>
      <c r="P1741" s="268">
        <f t="shared" si="118"/>
        <v>0</v>
      </c>
      <c r="Q1741" s="268">
        <f t="shared" si="119"/>
        <v>0</v>
      </c>
      <c r="R1741" s="605" t="str">
        <f t="shared" si="120"/>
        <v/>
      </c>
      <c r="S1741" s="605"/>
      <c r="T1741" s="605"/>
      <c r="U1741" s="623"/>
      <c r="V1741" s="623"/>
      <c r="W1741" s="623"/>
    </row>
    <row r="1742" spans="1:23" x14ac:dyDescent="0.2">
      <c r="A1742" s="636" t="str">
        <f t="shared" si="117"/>
        <v/>
      </c>
      <c r="B1742" s="559"/>
      <c r="C1742" s="555"/>
      <c r="D1742" s="545"/>
      <c r="E1742" s="545"/>
      <c r="F1742" s="556"/>
      <c r="G1742" s="545"/>
      <c r="H1742" s="545"/>
      <c r="I1742" s="612"/>
      <c r="J1742" s="545"/>
      <c r="K1742" s="545"/>
      <c r="L1742" s="545"/>
      <c r="M1742" s="545"/>
      <c r="N1742" s="544"/>
      <c r="O1742" s="559"/>
      <c r="P1742" s="268">
        <f t="shared" si="118"/>
        <v>0</v>
      </c>
      <c r="Q1742" s="268">
        <f t="shared" si="119"/>
        <v>0</v>
      </c>
      <c r="R1742" s="605" t="str">
        <f t="shared" si="120"/>
        <v/>
      </c>
      <c r="S1742" s="605"/>
      <c r="T1742" s="605"/>
      <c r="U1742" s="623"/>
      <c r="V1742" s="623"/>
      <c r="W1742" s="623"/>
    </row>
    <row r="1743" spans="1:23" x14ac:dyDescent="0.2">
      <c r="A1743" s="636" t="str">
        <f t="shared" si="117"/>
        <v/>
      </c>
      <c r="B1743" s="559"/>
      <c r="C1743" s="555"/>
      <c r="D1743" s="545"/>
      <c r="E1743" s="545"/>
      <c r="F1743" s="556"/>
      <c r="G1743" s="545"/>
      <c r="H1743" s="545"/>
      <c r="I1743" s="612"/>
      <c r="J1743" s="545"/>
      <c r="K1743" s="545"/>
      <c r="L1743" s="545"/>
      <c r="M1743" s="545"/>
      <c r="N1743" s="544"/>
      <c r="O1743" s="559"/>
      <c r="P1743" s="268">
        <f t="shared" si="118"/>
        <v>0</v>
      </c>
      <c r="Q1743" s="268">
        <f t="shared" si="119"/>
        <v>0</v>
      </c>
      <c r="R1743" s="605" t="str">
        <f t="shared" si="120"/>
        <v/>
      </c>
      <c r="S1743" s="605"/>
      <c r="T1743" s="605"/>
      <c r="U1743" s="623"/>
      <c r="V1743" s="623"/>
      <c r="W1743" s="623"/>
    </row>
    <row r="1744" spans="1:23" x14ac:dyDescent="0.2">
      <c r="A1744" s="636" t="str">
        <f t="shared" si="117"/>
        <v/>
      </c>
      <c r="B1744" s="559"/>
      <c r="C1744" s="555"/>
      <c r="D1744" s="545"/>
      <c r="E1744" s="545"/>
      <c r="F1744" s="556"/>
      <c r="G1744" s="545"/>
      <c r="H1744" s="545"/>
      <c r="I1744" s="612"/>
      <c r="J1744" s="545"/>
      <c r="K1744" s="545"/>
      <c r="L1744" s="545"/>
      <c r="M1744" s="545"/>
      <c r="N1744" s="544"/>
      <c r="O1744" s="559"/>
      <c r="P1744" s="268">
        <f t="shared" si="118"/>
        <v>0</v>
      </c>
      <c r="Q1744" s="268">
        <f t="shared" si="119"/>
        <v>0</v>
      </c>
      <c r="R1744" s="605" t="str">
        <f t="shared" si="120"/>
        <v/>
      </c>
      <c r="S1744" s="605"/>
      <c r="T1744" s="605"/>
      <c r="U1744" s="623"/>
      <c r="V1744" s="623"/>
      <c r="W1744" s="623"/>
    </row>
    <row r="1745" spans="1:23" x14ac:dyDescent="0.2">
      <c r="A1745" s="636" t="str">
        <f t="shared" si="117"/>
        <v/>
      </c>
      <c r="B1745" s="559"/>
      <c r="C1745" s="555"/>
      <c r="D1745" s="545"/>
      <c r="E1745" s="545"/>
      <c r="F1745" s="556"/>
      <c r="G1745" s="545"/>
      <c r="H1745" s="545"/>
      <c r="I1745" s="612"/>
      <c r="J1745" s="545"/>
      <c r="K1745" s="545"/>
      <c r="L1745" s="545"/>
      <c r="M1745" s="545"/>
      <c r="N1745" s="544"/>
      <c r="O1745" s="559"/>
      <c r="P1745" s="268">
        <f t="shared" si="118"/>
        <v>0</v>
      </c>
      <c r="Q1745" s="268">
        <f t="shared" si="119"/>
        <v>0</v>
      </c>
      <c r="R1745" s="605" t="str">
        <f t="shared" si="120"/>
        <v/>
      </c>
      <c r="S1745" s="605"/>
      <c r="T1745" s="605"/>
      <c r="U1745" s="623"/>
      <c r="V1745" s="623"/>
      <c r="W1745" s="623"/>
    </row>
    <row r="1746" spans="1:23" x14ac:dyDescent="0.2">
      <c r="A1746" s="636" t="str">
        <f t="shared" si="117"/>
        <v/>
      </c>
      <c r="B1746" s="559"/>
      <c r="C1746" s="555"/>
      <c r="D1746" s="545"/>
      <c r="E1746" s="545"/>
      <c r="F1746" s="556"/>
      <c r="G1746" s="545"/>
      <c r="H1746" s="545"/>
      <c r="I1746" s="612"/>
      <c r="J1746" s="545"/>
      <c r="K1746" s="545"/>
      <c r="L1746" s="545"/>
      <c r="M1746" s="545"/>
      <c r="N1746" s="544"/>
      <c r="O1746" s="559"/>
      <c r="P1746" s="268">
        <f t="shared" si="118"/>
        <v>0</v>
      </c>
      <c r="Q1746" s="268">
        <f t="shared" si="119"/>
        <v>0</v>
      </c>
      <c r="R1746" s="605" t="str">
        <f t="shared" si="120"/>
        <v/>
      </c>
      <c r="S1746" s="605"/>
      <c r="T1746" s="605"/>
      <c r="U1746" s="623"/>
      <c r="V1746" s="623"/>
      <c r="W1746" s="623"/>
    </row>
    <row r="1747" spans="1:23" x14ac:dyDescent="0.2">
      <c r="A1747" s="636" t="str">
        <f t="shared" si="117"/>
        <v/>
      </c>
      <c r="B1747" s="559"/>
      <c r="C1747" s="555"/>
      <c r="D1747" s="545"/>
      <c r="E1747" s="545"/>
      <c r="F1747" s="556"/>
      <c r="G1747" s="545"/>
      <c r="H1747" s="545"/>
      <c r="I1747" s="612"/>
      <c r="J1747" s="545"/>
      <c r="K1747" s="545"/>
      <c r="L1747" s="545"/>
      <c r="M1747" s="545"/>
      <c r="N1747" s="544"/>
      <c r="O1747" s="559"/>
      <c r="P1747" s="268">
        <f t="shared" si="118"/>
        <v>0</v>
      </c>
      <c r="Q1747" s="268">
        <f t="shared" si="119"/>
        <v>0</v>
      </c>
      <c r="R1747" s="605" t="str">
        <f t="shared" si="120"/>
        <v/>
      </c>
      <c r="S1747" s="605"/>
      <c r="T1747" s="605"/>
      <c r="U1747" s="623"/>
      <c r="V1747" s="623"/>
      <c r="W1747" s="623"/>
    </row>
    <row r="1748" spans="1:23" x14ac:dyDescent="0.2">
      <c r="A1748" s="636" t="str">
        <f t="shared" si="117"/>
        <v/>
      </c>
      <c r="B1748" s="559"/>
      <c r="C1748" s="555"/>
      <c r="D1748" s="545"/>
      <c r="E1748" s="545"/>
      <c r="F1748" s="556"/>
      <c r="G1748" s="545"/>
      <c r="H1748" s="545"/>
      <c r="I1748" s="612"/>
      <c r="J1748" s="545"/>
      <c r="K1748" s="545"/>
      <c r="L1748" s="545"/>
      <c r="M1748" s="545"/>
      <c r="N1748" s="544"/>
      <c r="O1748" s="559"/>
      <c r="P1748" s="268">
        <f t="shared" si="118"/>
        <v>0</v>
      </c>
      <c r="Q1748" s="268">
        <f t="shared" si="119"/>
        <v>0</v>
      </c>
      <c r="R1748" s="605" t="str">
        <f t="shared" si="120"/>
        <v/>
      </c>
      <c r="S1748" s="605"/>
      <c r="T1748" s="605"/>
      <c r="U1748" s="623"/>
      <c r="V1748" s="623"/>
      <c r="W1748" s="623"/>
    </row>
    <row r="1749" spans="1:23" x14ac:dyDescent="0.2">
      <c r="A1749" s="636" t="str">
        <f t="shared" si="117"/>
        <v/>
      </c>
      <c r="B1749" s="559"/>
      <c r="C1749" s="555"/>
      <c r="D1749" s="545"/>
      <c r="E1749" s="545"/>
      <c r="F1749" s="556"/>
      <c r="G1749" s="545"/>
      <c r="H1749" s="545"/>
      <c r="I1749" s="612"/>
      <c r="J1749" s="545"/>
      <c r="K1749" s="545"/>
      <c r="L1749" s="545"/>
      <c r="M1749" s="545"/>
      <c r="N1749" s="544"/>
      <c r="O1749" s="559"/>
      <c r="P1749" s="268">
        <f t="shared" si="118"/>
        <v>0</v>
      </c>
      <c r="Q1749" s="268">
        <f t="shared" si="119"/>
        <v>0</v>
      </c>
      <c r="R1749" s="605" t="str">
        <f t="shared" si="120"/>
        <v/>
      </c>
      <c r="S1749" s="605"/>
      <c r="T1749" s="605"/>
      <c r="U1749" s="623"/>
      <c r="V1749" s="623"/>
      <c r="W1749" s="623"/>
    </row>
    <row r="1750" spans="1:23" x14ac:dyDescent="0.2">
      <c r="A1750" s="636" t="str">
        <f t="shared" si="117"/>
        <v/>
      </c>
      <c r="B1750" s="559"/>
      <c r="C1750" s="555"/>
      <c r="D1750" s="545"/>
      <c r="E1750" s="545"/>
      <c r="F1750" s="556"/>
      <c r="G1750" s="545"/>
      <c r="H1750" s="545"/>
      <c r="I1750" s="612"/>
      <c r="J1750" s="545"/>
      <c r="K1750" s="545"/>
      <c r="L1750" s="545"/>
      <c r="M1750" s="545"/>
      <c r="N1750" s="544"/>
      <c r="O1750" s="559"/>
      <c r="P1750" s="268">
        <f t="shared" si="118"/>
        <v>0</v>
      </c>
      <c r="Q1750" s="268">
        <f t="shared" si="119"/>
        <v>0</v>
      </c>
      <c r="R1750" s="605" t="str">
        <f t="shared" si="120"/>
        <v/>
      </c>
      <c r="S1750" s="605"/>
      <c r="T1750" s="605"/>
      <c r="U1750" s="623"/>
      <c r="V1750" s="623"/>
      <c r="W1750" s="623"/>
    </row>
    <row r="1751" spans="1:23" x14ac:dyDescent="0.2">
      <c r="A1751" s="636" t="str">
        <f t="shared" si="117"/>
        <v/>
      </c>
      <c r="B1751" s="559"/>
      <c r="C1751" s="555"/>
      <c r="D1751" s="545"/>
      <c r="E1751" s="545"/>
      <c r="F1751" s="556"/>
      <c r="G1751" s="545"/>
      <c r="H1751" s="545"/>
      <c r="I1751" s="612"/>
      <c r="J1751" s="545"/>
      <c r="K1751" s="545"/>
      <c r="L1751" s="545"/>
      <c r="M1751" s="545"/>
      <c r="N1751" s="544"/>
      <c r="O1751" s="559"/>
      <c r="P1751" s="268">
        <f t="shared" si="118"/>
        <v>0</v>
      </c>
      <c r="Q1751" s="268">
        <f t="shared" si="119"/>
        <v>0</v>
      </c>
      <c r="R1751" s="605" t="str">
        <f t="shared" si="120"/>
        <v/>
      </c>
      <c r="S1751" s="605"/>
      <c r="T1751" s="605"/>
      <c r="U1751" s="623"/>
      <c r="V1751" s="623"/>
      <c r="W1751" s="623"/>
    </row>
    <row r="1752" spans="1:23" x14ac:dyDescent="0.2">
      <c r="A1752" s="636" t="str">
        <f t="shared" si="117"/>
        <v/>
      </c>
      <c r="B1752" s="559"/>
      <c r="C1752" s="555"/>
      <c r="D1752" s="545"/>
      <c r="E1752" s="545"/>
      <c r="F1752" s="556"/>
      <c r="G1752" s="545"/>
      <c r="H1752" s="545"/>
      <c r="I1752" s="612"/>
      <c r="J1752" s="545"/>
      <c r="K1752" s="545"/>
      <c r="L1752" s="545"/>
      <c r="M1752" s="545"/>
      <c r="N1752" s="544"/>
      <c r="O1752" s="559"/>
      <c r="P1752" s="268">
        <f t="shared" ref="P1752:P1815" si="121">IF(B1752=0,0,IF(YEAR(B1752)=$Q$1,MONTH(B1752)-$P$1+1,(YEAR(B1752)-$Q$1)*12-$P$1+1+MONTH(B1752)))</f>
        <v>0</v>
      </c>
      <c r="Q1752" s="268">
        <f t="shared" ref="Q1752:Q1815" si="122">IF(C1752=0,0,IF(YEAR(C1752)=$Q$1,MONTH(C1752)-$P$1+1,(YEAR(C1752)-$Q$1)*12-$P$1+1+MONTH(C1752)))</f>
        <v>0</v>
      </c>
      <c r="R1752" s="605" t="str">
        <f t="shared" ref="R1752:R1815" si="123">SUBSTITUTE(D1752," ","_")</f>
        <v/>
      </c>
      <c r="S1752" s="605"/>
      <c r="T1752" s="605"/>
      <c r="U1752" s="623"/>
      <c r="V1752" s="623"/>
      <c r="W1752" s="623"/>
    </row>
    <row r="1753" spans="1:23" x14ac:dyDescent="0.2">
      <c r="A1753" s="636" t="str">
        <f t="shared" ref="A1753:A1815" si="124">IF(B1753="","",ROW()-ROW($A$3))</f>
        <v/>
      </c>
      <c r="B1753" s="559"/>
      <c r="C1753" s="555"/>
      <c r="D1753" s="545"/>
      <c r="E1753" s="545"/>
      <c r="F1753" s="556"/>
      <c r="G1753" s="545"/>
      <c r="H1753" s="545"/>
      <c r="I1753" s="612"/>
      <c r="J1753" s="545"/>
      <c r="K1753" s="545"/>
      <c r="L1753" s="545"/>
      <c r="M1753" s="545"/>
      <c r="N1753" s="544"/>
      <c r="O1753" s="559"/>
      <c r="P1753" s="268">
        <f t="shared" si="121"/>
        <v>0</v>
      </c>
      <c r="Q1753" s="268">
        <f t="shared" si="122"/>
        <v>0</v>
      </c>
      <c r="R1753" s="605" t="str">
        <f t="shared" si="123"/>
        <v/>
      </c>
      <c r="S1753" s="605"/>
      <c r="T1753" s="605"/>
      <c r="U1753" s="623"/>
      <c r="V1753" s="623"/>
      <c r="W1753" s="623"/>
    </row>
    <row r="1754" spans="1:23" x14ac:dyDescent="0.2">
      <c r="A1754" s="636" t="str">
        <f t="shared" si="124"/>
        <v/>
      </c>
      <c r="B1754" s="559"/>
      <c r="C1754" s="555"/>
      <c r="D1754" s="545"/>
      <c r="E1754" s="545"/>
      <c r="F1754" s="556"/>
      <c r="G1754" s="545"/>
      <c r="H1754" s="545"/>
      <c r="I1754" s="612"/>
      <c r="J1754" s="545"/>
      <c r="K1754" s="545"/>
      <c r="L1754" s="545"/>
      <c r="M1754" s="545"/>
      <c r="N1754" s="544"/>
      <c r="O1754" s="559"/>
      <c r="P1754" s="268">
        <f t="shared" si="121"/>
        <v>0</v>
      </c>
      <c r="Q1754" s="268">
        <f t="shared" si="122"/>
        <v>0</v>
      </c>
      <c r="R1754" s="605" t="str">
        <f t="shared" si="123"/>
        <v/>
      </c>
      <c r="S1754" s="605"/>
      <c r="T1754" s="605"/>
      <c r="U1754" s="623"/>
      <c r="V1754" s="623"/>
      <c r="W1754" s="623"/>
    </row>
    <row r="1755" spans="1:23" x14ac:dyDescent="0.2">
      <c r="A1755" s="636" t="str">
        <f t="shared" si="124"/>
        <v/>
      </c>
      <c r="B1755" s="559"/>
      <c r="C1755" s="555"/>
      <c r="D1755" s="545"/>
      <c r="E1755" s="545"/>
      <c r="F1755" s="556"/>
      <c r="G1755" s="545"/>
      <c r="H1755" s="545"/>
      <c r="I1755" s="612"/>
      <c r="J1755" s="545"/>
      <c r="K1755" s="545"/>
      <c r="L1755" s="545"/>
      <c r="M1755" s="545"/>
      <c r="N1755" s="544"/>
      <c r="O1755" s="559"/>
      <c r="P1755" s="268">
        <f t="shared" si="121"/>
        <v>0</v>
      </c>
      <c r="Q1755" s="268">
        <f t="shared" si="122"/>
        <v>0</v>
      </c>
      <c r="R1755" s="605" t="str">
        <f t="shared" si="123"/>
        <v/>
      </c>
      <c r="S1755" s="605"/>
      <c r="T1755" s="605"/>
      <c r="U1755" s="623"/>
      <c r="V1755" s="623"/>
      <c r="W1755" s="623"/>
    </row>
    <row r="1756" spans="1:23" x14ac:dyDescent="0.2">
      <c r="A1756" s="636" t="str">
        <f t="shared" si="124"/>
        <v/>
      </c>
      <c r="B1756" s="559"/>
      <c r="C1756" s="555"/>
      <c r="D1756" s="545"/>
      <c r="E1756" s="545"/>
      <c r="F1756" s="556"/>
      <c r="G1756" s="545"/>
      <c r="H1756" s="545"/>
      <c r="I1756" s="612"/>
      <c r="J1756" s="545"/>
      <c r="K1756" s="545"/>
      <c r="L1756" s="545"/>
      <c r="M1756" s="545"/>
      <c r="N1756" s="544"/>
      <c r="O1756" s="559"/>
      <c r="P1756" s="268">
        <f t="shared" si="121"/>
        <v>0</v>
      </c>
      <c r="Q1756" s="268">
        <f t="shared" si="122"/>
        <v>0</v>
      </c>
      <c r="R1756" s="605" t="str">
        <f t="shared" si="123"/>
        <v/>
      </c>
      <c r="S1756" s="605"/>
      <c r="T1756" s="605"/>
      <c r="U1756" s="623"/>
      <c r="V1756" s="623"/>
      <c r="W1756" s="623"/>
    </row>
    <row r="1757" spans="1:23" x14ac:dyDescent="0.2">
      <c r="A1757" s="636" t="str">
        <f t="shared" si="124"/>
        <v/>
      </c>
      <c r="B1757" s="559"/>
      <c r="C1757" s="555"/>
      <c r="D1757" s="545"/>
      <c r="E1757" s="545"/>
      <c r="F1757" s="556"/>
      <c r="G1757" s="545"/>
      <c r="H1757" s="545"/>
      <c r="I1757" s="612"/>
      <c r="J1757" s="545"/>
      <c r="K1757" s="545"/>
      <c r="L1757" s="545"/>
      <c r="M1757" s="545"/>
      <c r="N1757" s="544"/>
      <c r="O1757" s="559"/>
      <c r="P1757" s="268">
        <f t="shared" si="121"/>
        <v>0</v>
      </c>
      <c r="Q1757" s="268">
        <f t="shared" si="122"/>
        <v>0</v>
      </c>
      <c r="R1757" s="605" t="str">
        <f t="shared" si="123"/>
        <v/>
      </c>
      <c r="S1757" s="605"/>
      <c r="T1757" s="605"/>
      <c r="U1757" s="623"/>
      <c r="V1757" s="623"/>
      <c r="W1757" s="623"/>
    </row>
    <row r="1758" spans="1:23" x14ac:dyDescent="0.2">
      <c r="A1758" s="636" t="str">
        <f t="shared" si="124"/>
        <v/>
      </c>
      <c r="B1758" s="559"/>
      <c r="C1758" s="555"/>
      <c r="D1758" s="545"/>
      <c r="E1758" s="545"/>
      <c r="F1758" s="556"/>
      <c r="G1758" s="545"/>
      <c r="H1758" s="545"/>
      <c r="I1758" s="612"/>
      <c r="J1758" s="545"/>
      <c r="K1758" s="545"/>
      <c r="L1758" s="545"/>
      <c r="M1758" s="545"/>
      <c r="N1758" s="544"/>
      <c r="O1758" s="559"/>
      <c r="P1758" s="268">
        <f t="shared" si="121"/>
        <v>0</v>
      </c>
      <c r="Q1758" s="268">
        <f t="shared" si="122"/>
        <v>0</v>
      </c>
      <c r="R1758" s="605" t="str">
        <f t="shared" si="123"/>
        <v/>
      </c>
      <c r="S1758" s="605"/>
      <c r="T1758" s="605"/>
      <c r="U1758" s="623"/>
      <c r="V1758" s="623"/>
      <c r="W1758" s="623"/>
    </row>
    <row r="1759" spans="1:23" x14ac:dyDescent="0.2">
      <c r="A1759" s="636" t="str">
        <f t="shared" si="124"/>
        <v/>
      </c>
      <c r="B1759" s="559"/>
      <c r="C1759" s="555"/>
      <c r="D1759" s="545"/>
      <c r="E1759" s="545"/>
      <c r="F1759" s="556"/>
      <c r="G1759" s="545"/>
      <c r="H1759" s="545"/>
      <c r="I1759" s="612"/>
      <c r="J1759" s="545"/>
      <c r="K1759" s="545"/>
      <c r="L1759" s="545"/>
      <c r="M1759" s="545"/>
      <c r="N1759" s="544"/>
      <c r="O1759" s="559"/>
      <c r="P1759" s="268">
        <f t="shared" si="121"/>
        <v>0</v>
      </c>
      <c r="Q1759" s="268">
        <f t="shared" si="122"/>
        <v>0</v>
      </c>
      <c r="R1759" s="605" t="str">
        <f t="shared" si="123"/>
        <v/>
      </c>
      <c r="S1759" s="605"/>
      <c r="T1759" s="605"/>
      <c r="U1759" s="623"/>
      <c r="V1759" s="623"/>
      <c r="W1759" s="623"/>
    </row>
    <row r="1760" spans="1:23" x14ac:dyDescent="0.2">
      <c r="A1760" s="636" t="str">
        <f t="shared" si="124"/>
        <v/>
      </c>
      <c r="B1760" s="559"/>
      <c r="C1760" s="555"/>
      <c r="D1760" s="545"/>
      <c r="E1760" s="545"/>
      <c r="F1760" s="556"/>
      <c r="G1760" s="545"/>
      <c r="H1760" s="545"/>
      <c r="I1760" s="612"/>
      <c r="J1760" s="545"/>
      <c r="K1760" s="545"/>
      <c r="L1760" s="545"/>
      <c r="M1760" s="545"/>
      <c r="N1760" s="544"/>
      <c r="O1760" s="559"/>
      <c r="P1760" s="268">
        <f t="shared" si="121"/>
        <v>0</v>
      </c>
      <c r="Q1760" s="268">
        <f t="shared" si="122"/>
        <v>0</v>
      </c>
      <c r="R1760" s="605" t="str">
        <f t="shared" si="123"/>
        <v/>
      </c>
      <c r="S1760" s="605"/>
      <c r="T1760" s="605"/>
      <c r="U1760" s="623"/>
      <c r="V1760" s="623"/>
      <c r="W1760" s="623"/>
    </row>
    <row r="1761" spans="1:23" x14ac:dyDescent="0.2">
      <c r="A1761" s="636" t="str">
        <f t="shared" si="124"/>
        <v/>
      </c>
      <c r="B1761" s="559"/>
      <c r="C1761" s="555"/>
      <c r="D1761" s="545"/>
      <c r="E1761" s="545"/>
      <c r="F1761" s="556"/>
      <c r="G1761" s="545"/>
      <c r="H1761" s="545"/>
      <c r="I1761" s="612"/>
      <c r="J1761" s="545"/>
      <c r="K1761" s="545"/>
      <c r="L1761" s="545"/>
      <c r="M1761" s="545"/>
      <c r="N1761" s="544"/>
      <c r="O1761" s="559"/>
      <c r="P1761" s="268">
        <f t="shared" si="121"/>
        <v>0</v>
      </c>
      <c r="Q1761" s="268">
        <f t="shared" si="122"/>
        <v>0</v>
      </c>
      <c r="R1761" s="605" t="str">
        <f t="shared" si="123"/>
        <v/>
      </c>
      <c r="S1761" s="605"/>
      <c r="T1761" s="605"/>
      <c r="U1761" s="623"/>
      <c r="V1761" s="623"/>
      <c r="W1761" s="623"/>
    </row>
    <row r="1762" spans="1:23" x14ac:dyDescent="0.2">
      <c r="A1762" s="636" t="str">
        <f t="shared" si="124"/>
        <v/>
      </c>
      <c r="B1762" s="559"/>
      <c r="C1762" s="555"/>
      <c r="D1762" s="545"/>
      <c r="E1762" s="545"/>
      <c r="F1762" s="556"/>
      <c r="G1762" s="545"/>
      <c r="H1762" s="545"/>
      <c r="I1762" s="612"/>
      <c r="J1762" s="545"/>
      <c r="K1762" s="545"/>
      <c r="L1762" s="545"/>
      <c r="M1762" s="545"/>
      <c r="N1762" s="544"/>
      <c r="O1762" s="559"/>
      <c r="P1762" s="268">
        <f t="shared" si="121"/>
        <v>0</v>
      </c>
      <c r="Q1762" s="268">
        <f t="shared" si="122"/>
        <v>0</v>
      </c>
      <c r="R1762" s="605" t="str">
        <f t="shared" si="123"/>
        <v/>
      </c>
      <c r="S1762" s="605"/>
      <c r="T1762" s="605"/>
      <c r="U1762" s="623"/>
      <c r="V1762" s="623"/>
      <c r="W1762" s="623"/>
    </row>
    <row r="1763" spans="1:23" x14ac:dyDescent="0.2">
      <c r="A1763" s="636" t="str">
        <f t="shared" si="124"/>
        <v/>
      </c>
      <c r="B1763" s="559"/>
      <c r="C1763" s="555"/>
      <c r="D1763" s="545"/>
      <c r="E1763" s="545"/>
      <c r="F1763" s="556"/>
      <c r="G1763" s="545"/>
      <c r="H1763" s="545"/>
      <c r="I1763" s="612"/>
      <c r="J1763" s="545"/>
      <c r="K1763" s="545"/>
      <c r="L1763" s="545"/>
      <c r="M1763" s="545"/>
      <c r="N1763" s="544"/>
      <c r="O1763" s="559"/>
      <c r="P1763" s="268">
        <f t="shared" si="121"/>
        <v>0</v>
      </c>
      <c r="Q1763" s="268">
        <f t="shared" si="122"/>
        <v>0</v>
      </c>
      <c r="R1763" s="605" t="str">
        <f t="shared" si="123"/>
        <v/>
      </c>
      <c r="S1763" s="605"/>
      <c r="T1763" s="605"/>
      <c r="U1763" s="623"/>
      <c r="V1763" s="623"/>
      <c r="W1763" s="623"/>
    </row>
    <row r="1764" spans="1:23" x14ac:dyDescent="0.2">
      <c r="A1764" s="636" t="str">
        <f t="shared" si="124"/>
        <v/>
      </c>
      <c r="B1764" s="559"/>
      <c r="C1764" s="555"/>
      <c r="D1764" s="545"/>
      <c r="E1764" s="545"/>
      <c r="F1764" s="556"/>
      <c r="G1764" s="545"/>
      <c r="H1764" s="545"/>
      <c r="I1764" s="612"/>
      <c r="J1764" s="545"/>
      <c r="K1764" s="545"/>
      <c r="L1764" s="545"/>
      <c r="M1764" s="545"/>
      <c r="N1764" s="544"/>
      <c r="O1764" s="559"/>
      <c r="P1764" s="268">
        <f t="shared" si="121"/>
        <v>0</v>
      </c>
      <c r="Q1764" s="268">
        <f t="shared" si="122"/>
        <v>0</v>
      </c>
      <c r="R1764" s="605" t="str">
        <f t="shared" si="123"/>
        <v/>
      </c>
      <c r="S1764" s="605"/>
      <c r="T1764" s="605"/>
      <c r="U1764" s="623"/>
      <c r="V1764" s="623"/>
      <c r="W1764" s="623"/>
    </row>
    <row r="1765" spans="1:23" x14ac:dyDescent="0.2">
      <c r="A1765" s="636" t="str">
        <f t="shared" si="124"/>
        <v/>
      </c>
      <c r="B1765" s="559"/>
      <c r="C1765" s="555"/>
      <c r="D1765" s="545"/>
      <c r="E1765" s="545"/>
      <c r="F1765" s="556"/>
      <c r="G1765" s="545"/>
      <c r="H1765" s="545"/>
      <c r="I1765" s="612"/>
      <c r="J1765" s="545"/>
      <c r="K1765" s="545"/>
      <c r="L1765" s="545"/>
      <c r="M1765" s="545"/>
      <c r="N1765" s="544"/>
      <c r="O1765" s="559"/>
      <c r="P1765" s="268">
        <f t="shared" si="121"/>
        <v>0</v>
      </c>
      <c r="Q1765" s="268">
        <f t="shared" si="122"/>
        <v>0</v>
      </c>
      <c r="R1765" s="605" t="str">
        <f t="shared" si="123"/>
        <v/>
      </c>
      <c r="S1765" s="605"/>
      <c r="T1765" s="605"/>
      <c r="U1765" s="623"/>
      <c r="V1765" s="623"/>
      <c r="W1765" s="623"/>
    </row>
    <row r="1766" spans="1:23" x14ac:dyDescent="0.2">
      <c r="A1766" s="636" t="str">
        <f t="shared" si="124"/>
        <v/>
      </c>
      <c r="B1766" s="559"/>
      <c r="C1766" s="555"/>
      <c r="D1766" s="545"/>
      <c r="E1766" s="545"/>
      <c r="F1766" s="556"/>
      <c r="G1766" s="545"/>
      <c r="H1766" s="545"/>
      <c r="I1766" s="612"/>
      <c r="J1766" s="545"/>
      <c r="K1766" s="545"/>
      <c r="L1766" s="545"/>
      <c r="M1766" s="545"/>
      <c r="N1766" s="544"/>
      <c r="O1766" s="559"/>
      <c r="P1766" s="268">
        <f t="shared" si="121"/>
        <v>0</v>
      </c>
      <c r="Q1766" s="268">
        <f t="shared" si="122"/>
        <v>0</v>
      </c>
      <c r="R1766" s="605" t="str">
        <f t="shared" si="123"/>
        <v/>
      </c>
      <c r="S1766" s="605"/>
      <c r="T1766" s="605"/>
      <c r="U1766" s="623"/>
      <c r="V1766" s="623"/>
      <c r="W1766" s="623"/>
    </row>
    <row r="1767" spans="1:23" x14ac:dyDescent="0.2">
      <c r="A1767" s="636" t="str">
        <f t="shared" si="124"/>
        <v/>
      </c>
      <c r="B1767" s="559"/>
      <c r="C1767" s="555"/>
      <c r="D1767" s="545"/>
      <c r="E1767" s="545"/>
      <c r="F1767" s="556"/>
      <c r="G1767" s="545"/>
      <c r="H1767" s="545"/>
      <c r="I1767" s="612"/>
      <c r="J1767" s="545"/>
      <c r="K1767" s="545"/>
      <c r="L1767" s="545"/>
      <c r="M1767" s="545"/>
      <c r="N1767" s="544"/>
      <c r="O1767" s="559"/>
      <c r="P1767" s="268">
        <f t="shared" si="121"/>
        <v>0</v>
      </c>
      <c r="Q1767" s="268">
        <f t="shared" si="122"/>
        <v>0</v>
      </c>
      <c r="R1767" s="605" t="str">
        <f t="shared" si="123"/>
        <v/>
      </c>
      <c r="S1767" s="605"/>
      <c r="T1767" s="605"/>
      <c r="U1767" s="623"/>
      <c r="V1767" s="623"/>
      <c r="W1767" s="623"/>
    </row>
    <row r="1768" spans="1:23" x14ac:dyDescent="0.2">
      <c r="A1768" s="636" t="str">
        <f t="shared" si="124"/>
        <v/>
      </c>
      <c r="B1768" s="559"/>
      <c r="C1768" s="555"/>
      <c r="D1768" s="545"/>
      <c r="E1768" s="545"/>
      <c r="F1768" s="556"/>
      <c r="G1768" s="545"/>
      <c r="H1768" s="545"/>
      <c r="I1768" s="612"/>
      <c r="J1768" s="545"/>
      <c r="K1768" s="545"/>
      <c r="L1768" s="545"/>
      <c r="M1768" s="545"/>
      <c r="N1768" s="544"/>
      <c r="O1768" s="559"/>
      <c r="P1768" s="268">
        <f t="shared" si="121"/>
        <v>0</v>
      </c>
      <c r="Q1768" s="268">
        <f t="shared" si="122"/>
        <v>0</v>
      </c>
      <c r="R1768" s="605" t="str">
        <f t="shared" si="123"/>
        <v/>
      </c>
      <c r="S1768" s="605"/>
      <c r="T1768" s="605"/>
      <c r="U1768" s="623"/>
      <c r="V1768" s="623"/>
      <c r="W1768" s="623"/>
    </row>
    <row r="1769" spans="1:23" x14ac:dyDescent="0.2">
      <c r="A1769" s="636" t="str">
        <f t="shared" si="124"/>
        <v/>
      </c>
      <c r="B1769" s="559"/>
      <c r="C1769" s="555"/>
      <c r="D1769" s="545"/>
      <c r="E1769" s="545"/>
      <c r="F1769" s="556"/>
      <c r="G1769" s="545"/>
      <c r="H1769" s="545"/>
      <c r="I1769" s="612"/>
      <c r="J1769" s="545"/>
      <c r="K1769" s="545"/>
      <c r="L1769" s="545"/>
      <c r="M1769" s="545"/>
      <c r="N1769" s="544"/>
      <c r="O1769" s="559"/>
      <c r="P1769" s="268">
        <f t="shared" si="121"/>
        <v>0</v>
      </c>
      <c r="Q1769" s="268">
        <f t="shared" si="122"/>
        <v>0</v>
      </c>
      <c r="R1769" s="605" t="str">
        <f t="shared" si="123"/>
        <v/>
      </c>
      <c r="S1769" s="605"/>
      <c r="T1769" s="605"/>
      <c r="U1769" s="623"/>
      <c r="V1769" s="623"/>
      <c r="W1769" s="623"/>
    </row>
    <row r="1770" spans="1:23" x14ac:dyDescent="0.2">
      <c r="A1770" s="636" t="str">
        <f t="shared" si="124"/>
        <v/>
      </c>
      <c r="B1770" s="559"/>
      <c r="C1770" s="555"/>
      <c r="D1770" s="545"/>
      <c r="E1770" s="545"/>
      <c r="F1770" s="556"/>
      <c r="G1770" s="545"/>
      <c r="H1770" s="545"/>
      <c r="I1770" s="612"/>
      <c r="J1770" s="545"/>
      <c r="K1770" s="545"/>
      <c r="L1770" s="545"/>
      <c r="M1770" s="545"/>
      <c r="N1770" s="544"/>
      <c r="O1770" s="559"/>
      <c r="P1770" s="268">
        <f t="shared" si="121"/>
        <v>0</v>
      </c>
      <c r="Q1770" s="268">
        <f t="shared" si="122"/>
        <v>0</v>
      </c>
      <c r="R1770" s="605" t="str">
        <f t="shared" si="123"/>
        <v/>
      </c>
      <c r="S1770" s="605"/>
      <c r="T1770" s="605"/>
      <c r="U1770" s="623"/>
      <c r="V1770" s="623"/>
      <c r="W1770" s="623"/>
    </row>
    <row r="1771" spans="1:23" x14ac:dyDescent="0.2">
      <c r="A1771" s="636" t="str">
        <f t="shared" si="124"/>
        <v/>
      </c>
      <c r="B1771" s="559"/>
      <c r="C1771" s="555"/>
      <c r="D1771" s="545"/>
      <c r="E1771" s="545"/>
      <c r="F1771" s="556"/>
      <c r="G1771" s="545"/>
      <c r="H1771" s="545"/>
      <c r="I1771" s="612"/>
      <c r="J1771" s="545"/>
      <c r="K1771" s="545"/>
      <c r="L1771" s="545"/>
      <c r="M1771" s="545"/>
      <c r="N1771" s="544"/>
      <c r="O1771" s="559"/>
      <c r="P1771" s="268">
        <f t="shared" si="121"/>
        <v>0</v>
      </c>
      <c r="Q1771" s="268">
        <f t="shared" si="122"/>
        <v>0</v>
      </c>
      <c r="R1771" s="605" t="str">
        <f t="shared" si="123"/>
        <v/>
      </c>
      <c r="S1771" s="605"/>
      <c r="T1771" s="605"/>
      <c r="U1771" s="623"/>
      <c r="V1771" s="623"/>
      <c r="W1771" s="623"/>
    </row>
    <row r="1772" spans="1:23" x14ac:dyDescent="0.2">
      <c r="A1772" s="636" t="str">
        <f t="shared" si="124"/>
        <v/>
      </c>
      <c r="B1772" s="559"/>
      <c r="C1772" s="555"/>
      <c r="D1772" s="545"/>
      <c r="E1772" s="545"/>
      <c r="F1772" s="556"/>
      <c r="G1772" s="545"/>
      <c r="H1772" s="545"/>
      <c r="I1772" s="612"/>
      <c r="J1772" s="545"/>
      <c r="K1772" s="545"/>
      <c r="L1772" s="545"/>
      <c r="M1772" s="545"/>
      <c r="N1772" s="544"/>
      <c r="O1772" s="559"/>
      <c r="P1772" s="268">
        <f t="shared" si="121"/>
        <v>0</v>
      </c>
      <c r="Q1772" s="268">
        <f t="shared" si="122"/>
        <v>0</v>
      </c>
      <c r="R1772" s="605" t="str">
        <f t="shared" si="123"/>
        <v/>
      </c>
      <c r="S1772" s="605"/>
      <c r="T1772" s="605"/>
      <c r="U1772" s="623"/>
      <c r="V1772" s="623"/>
      <c r="W1772" s="623"/>
    </row>
    <row r="1773" spans="1:23" x14ac:dyDescent="0.2">
      <c r="A1773" s="636" t="str">
        <f t="shared" si="124"/>
        <v/>
      </c>
      <c r="B1773" s="559"/>
      <c r="C1773" s="555"/>
      <c r="D1773" s="545"/>
      <c r="E1773" s="545"/>
      <c r="F1773" s="556"/>
      <c r="G1773" s="545"/>
      <c r="H1773" s="545"/>
      <c r="I1773" s="612"/>
      <c r="J1773" s="545"/>
      <c r="K1773" s="545"/>
      <c r="L1773" s="545"/>
      <c r="M1773" s="545"/>
      <c r="N1773" s="544"/>
      <c r="O1773" s="559"/>
      <c r="P1773" s="268">
        <f t="shared" si="121"/>
        <v>0</v>
      </c>
      <c r="Q1773" s="268">
        <f t="shared" si="122"/>
        <v>0</v>
      </c>
      <c r="R1773" s="605" t="str">
        <f t="shared" si="123"/>
        <v/>
      </c>
      <c r="S1773" s="605"/>
      <c r="T1773" s="605"/>
      <c r="U1773" s="623"/>
      <c r="V1773" s="623"/>
      <c r="W1773" s="623"/>
    </row>
    <row r="1774" spans="1:23" x14ac:dyDescent="0.2">
      <c r="A1774" s="636" t="str">
        <f t="shared" si="124"/>
        <v/>
      </c>
      <c r="B1774" s="559"/>
      <c r="C1774" s="555"/>
      <c r="D1774" s="545"/>
      <c r="E1774" s="545"/>
      <c r="F1774" s="556"/>
      <c r="G1774" s="545"/>
      <c r="H1774" s="545"/>
      <c r="I1774" s="612"/>
      <c r="J1774" s="545"/>
      <c r="K1774" s="545"/>
      <c r="L1774" s="545"/>
      <c r="M1774" s="545"/>
      <c r="N1774" s="544"/>
      <c r="O1774" s="559"/>
      <c r="P1774" s="268">
        <f t="shared" si="121"/>
        <v>0</v>
      </c>
      <c r="Q1774" s="268">
        <f t="shared" si="122"/>
        <v>0</v>
      </c>
      <c r="R1774" s="605" t="str">
        <f t="shared" si="123"/>
        <v/>
      </c>
      <c r="S1774" s="605"/>
      <c r="T1774" s="605"/>
      <c r="U1774" s="623"/>
      <c r="V1774" s="623"/>
      <c r="W1774" s="623"/>
    </row>
    <row r="1775" spans="1:23" x14ac:dyDescent="0.2">
      <c r="A1775" s="636" t="str">
        <f t="shared" si="124"/>
        <v/>
      </c>
      <c r="B1775" s="559"/>
      <c r="C1775" s="555"/>
      <c r="D1775" s="545"/>
      <c r="E1775" s="545"/>
      <c r="F1775" s="556"/>
      <c r="G1775" s="545"/>
      <c r="H1775" s="545"/>
      <c r="I1775" s="612"/>
      <c r="J1775" s="545"/>
      <c r="K1775" s="545"/>
      <c r="L1775" s="545"/>
      <c r="M1775" s="545"/>
      <c r="N1775" s="544"/>
      <c r="O1775" s="559"/>
      <c r="P1775" s="268">
        <f t="shared" si="121"/>
        <v>0</v>
      </c>
      <c r="Q1775" s="268">
        <f t="shared" si="122"/>
        <v>0</v>
      </c>
      <c r="R1775" s="605" t="str">
        <f t="shared" si="123"/>
        <v/>
      </c>
      <c r="S1775" s="605"/>
      <c r="T1775" s="605"/>
      <c r="U1775" s="623"/>
      <c r="V1775" s="623"/>
      <c r="W1775" s="623"/>
    </row>
    <row r="1776" spans="1:23" x14ac:dyDescent="0.2">
      <c r="A1776" s="636" t="str">
        <f t="shared" si="124"/>
        <v/>
      </c>
      <c r="B1776" s="559"/>
      <c r="C1776" s="555"/>
      <c r="D1776" s="545"/>
      <c r="E1776" s="545"/>
      <c r="F1776" s="556"/>
      <c r="G1776" s="545"/>
      <c r="H1776" s="545"/>
      <c r="I1776" s="612"/>
      <c r="J1776" s="545"/>
      <c r="K1776" s="545"/>
      <c r="L1776" s="545"/>
      <c r="M1776" s="545"/>
      <c r="N1776" s="544"/>
      <c r="O1776" s="559"/>
      <c r="P1776" s="268">
        <f t="shared" si="121"/>
        <v>0</v>
      </c>
      <c r="Q1776" s="268">
        <f t="shared" si="122"/>
        <v>0</v>
      </c>
      <c r="R1776" s="605" t="str">
        <f t="shared" si="123"/>
        <v/>
      </c>
      <c r="S1776" s="605"/>
      <c r="T1776" s="605"/>
      <c r="U1776" s="623"/>
      <c r="V1776" s="623"/>
      <c r="W1776" s="623"/>
    </row>
    <row r="1777" spans="1:23" x14ac:dyDescent="0.2">
      <c r="A1777" s="636" t="str">
        <f t="shared" si="124"/>
        <v/>
      </c>
      <c r="B1777" s="559"/>
      <c r="C1777" s="555"/>
      <c r="D1777" s="545"/>
      <c r="E1777" s="545"/>
      <c r="F1777" s="556"/>
      <c r="G1777" s="545"/>
      <c r="H1777" s="545"/>
      <c r="I1777" s="612"/>
      <c r="J1777" s="545"/>
      <c r="K1777" s="545"/>
      <c r="L1777" s="545"/>
      <c r="M1777" s="545"/>
      <c r="N1777" s="544"/>
      <c r="O1777" s="559"/>
      <c r="P1777" s="268">
        <f t="shared" si="121"/>
        <v>0</v>
      </c>
      <c r="Q1777" s="268">
        <f t="shared" si="122"/>
        <v>0</v>
      </c>
      <c r="R1777" s="605" t="str">
        <f t="shared" si="123"/>
        <v/>
      </c>
      <c r="S1777" s="605"/>
      <c r="T1777" s="605"/>
      <c r="U1777" s="623"/>
      <c r="V1777" s="623"/>
      <c r="W1777" s="623"/>
    </row>
    <row r="1778" spans="1:23" x14ac:dyDescent="0.2">
      <c r="A1778" s="636" t="str">
        <f t="shared" si="124"/>
        <v/>
      </c>
      <c r="B1778" s="559"/>
      <c r="C1778" s="555"/>
      <c r="D1778" s="545"/>
      <c r="E1778" s="545"/>
      <c r="F1778" s="556"/>
      <c r="G1778" s="545"/>
      <c r="H1778" s="545"/>
      <c r="I1778" s="612"/>
      <c r="J1778" s="545"/>
      <c r="K1778" s="545"/>
      <c r="L1778" s="545"/>
      <c r="M1778" s="545"/>
      <c r="N1778" s="544"/>
      <c r="O1778" s="559"/>
      <c r="P1778" s="268">
        <f t="shared" si="121"/>
        <v>0</v>
      </c>
      <c r="Q1778" s="268">
        <f t="shared" si="122"/>
        <v>0</v>
      </c>
      <c r="R1778" s="605" t="str">
        <f t="shared" si="123"/>
        <v/>
      </c>
      <c r="S1778" s="605"/>
      <c r="T1778" s="605"/>
      <c r="U1778" s="623"/>
      <c r="V1778" s="623"/>
      <c r="W1778" s="623"/>
    </row>
    <row r="1779" spans="1:23" x14ac:dyDescent="0.2">
      <c r="A1779" s="636" t="str">
        <f t="shared" si="124"/>
        <v/>
      </c>
      <c r="B1779" s="559"/>
      <c r="C1779" s="555"/>
      <c r="D1779" s="545"/>
      <c r="E1779" s="545"/>
      <c r="F1779" s="556"/>
      <c r="G1779" s="545"/>
      <c r="H1779" s="545"/>
      <c r="I1779" s="612"/>
      <c r="J1779" s="545"/>
      <c r="K1779" s="545"/>
      <c r="L1779" s="545"/>
      <c r="M1779" s="545"/>
      <c r="N1779" s="544"/>
      <c r="O1779" s="559"/>
      <c r="P1779" s="268">
        <f t="shared" si="121"/>
        <v>0</v>
      </c>
      <c r="Q1779" s="268">
        <f t="shared" si="122"/>
        <v>0</v>
      </c>
      <c r="R1779" s="605" t="str">
        <f t="shared" si="123"/>
        <v/>
      </c>
      <c r="S1779" s="605"/>
      <c r="T1779" s="605"/>
      <c r="U1779" s="623"/>
      <c r="V1779" s="623"/>
      <c r="W1779" s="623"/>
    </row>
    <row r="1780" spans="1:23" x14ac:dyDescent="0.2">
      <c r="A1780" s="636" t="str">
        <f t="shared" si="124"/>
        <v/>
      </c>
      <c r="B1780" s="559"/>
      <c r="C1780" s="555"/>
      <c r="D1780" s="545"/>
      <c r="E1780" s="545"/>
      <c r="F1780" s="556"/>
      <c r="G1780" s="545"/>
      <c r="H1780" s="545"/>
      <c r="I1780" s="612"/>
      <c r="J1780" s="545"/>
      <c r="K1780" s="545"/>
      <c r="L1780" s="545"/>
      <c r="M1780" s="545"/>
      <c r="N1780" s="544"/>
      <c r="O1780" s="559"/>
      <c r="P1780" s="268">
        <f t="shared" si="121"/>
        <v>0</v>
      </c>
      <c r="Q1780" s="268">
        <f t="shared" si="122"/>
        <v>0</v>
      </c>
      <c r="R1780" s="605" t="str">
        <f t="shared" si="123"/>
        <v/>
      </c>
      <c r="S1780" s="605"/>
      <c r="T1780" s="605"/>
      <c r="U1780" s="623"/>
      <c r="V1780" s="623"/>
      <c r="W1780" s="623"/>
    </row>
    <row r="1781" spans="1:23" x14ac:dyDescent="0.2">
      <c r="A1781" s="636" t="str">
        <f t="shared" si="124"/>
        <v/>
      </c>
      <c r="B1781" s="559"/>
      <c r="C1781" s="555"/>
      <c r="D1781" s="545"/>
      <c r="E1781" s="545"/>
      <c r="F1781" s="556"/>
      <c r="G1781" s="545"/>
      <c r="H1781" s="545"/>
      <c r="I1781" s="612"/>
      <c r="J1781" s="545"/>
      <c r="K1781" s="545"/>
      <c r="L1781" s="545"/>
      <c r="M1781" s="545"/>
      <c r="N1781" s="544"/>
      <c r="O1781" s="559"/>
      <c r="P1781" s="268">
        <f t="shared" si="121"/>
        <v>0</v>
      </c>
      <c r="Q1781" s="268">
        <f t="shared" si="122"/>
        <v>0</v>
      </c>
      <c r="R1781" s="605" t="str">
        <f t="shared" si="123"/>
        <v/>
      </c>
      <c r="S1781" s="605"/>
      <c r="T1781" s="605"/>
      <c r="U1781" s="623"/>
      <c r="V1781" s="623"/>
      <c r="W1781" s="623"/>
    </row>
    <row r="1782" spans="1:23" x14ac:dyDescent="0.2">
      <c r="A1782" s="636" t="str">
        <f t="shared" si="124"/>
        <v/>
      </c>
      <c r="B1782" s="559"/>
      <c r="C1782" s="555"/>
      <c r="D1782" s="545"/>
      <c r="E1782" s="545"/>
      <c r="F1782" s="556"/>
      <c r="G1782" s="545"/>
      <c r="H1782" s="545"/>
      <c r="I1782" s="612"/>
      <c r="J1782" s="545"/>
      <c r="K1782" s="545"/>
      <c r="L1782" s="545"/>
      <c r="M1782" s="545"/>
      <c r="N1782" s="544"/>
      <c r="O1782" s="559"/>
      <c r="P1782" s="268">
        <f t="shared" si="121"/>
        <v>0</v>
      </c>
      <c r="Q1782" s="268">
        <f t="shared" si="122"/>
        <v>0</v>
      </c>
      <c r="R1782" s="605" t="str">
        <f t="shared" si="123"/>
        <v/>
      </c>
      <c r="S1782" s="605"/>
      <c r="T1782" s="605"/>
      <c r="U1782" s="623"/>
      <c r="V1782" s="623"/>
      <c r="W1782" s="623"/>
    </row>
    <row r="1783" spans="1:23" x14ac:dyDescent="0.2">
      <c r="A1783" s="636" t="str">
        <f t="shared" si="124"/>
        <v/>
      </c>
      <c r="B1783" s="559"/>
      <c r="C1783" s="555"/>
      <c r="D1783" s="545"/>
      <c r="E1783" s="545"/>
      <c r="F1783" s="556"/>
      <c r="G1783" s="545"/>
      <c r="H1783" s="545"/>
      <c r="I1783" s="612"/>
      <c r="J1783" s="545"/>
      <c r="K1783" s="545"/>
      <c r="L1783" s="545"/>
      <c r="M1783" s="545"/>
      <c r="N1783" s="544"/>
      <c r="O1783" s="559"/>
      <c r="P1783" s="268">
        <f t="shared" si="121"/>
        <v>0</v>
      </c>
      <c r="Q1783" s="268">
        <f t="shared" si="122"/>
        <v>0</v>
      </c>
      <c r="R1783" s="605" t="str">
        <f t="shared" si="123"/>
        <v/>
      </c>
      <c r="S1783" s="605"/>
      <c r="T1783" s="605"/>
      <c r="U1783" s="623"/>
      <c r="V1783" s="623"/>
      <c r="W1783" s="623"/>
    </row>
    <row r="1784" spans="1:23" x14ac:dyDescent="0.2">
      <c r="A1784" s="636" t="str">
        <f t="shared" si="124"/>
        <v/>
      </c>
      <c r="B1784" s="559"/>
      <c r="C1784" s="555"/>
      <c r="D1784" s="545"/>
      <c r="E1784" s="545"/>
      <c r="F1784" s="556"/>
      <c r="G1784" s="545"/>
      <c r="H1784" s="545"/>
      <c r="I1784" s="612"/>
      <c r="J1784" s="545"/>
      <c r="K1784" s="545"/>
      <c r="L1784" s="545"/>
      <c r="M1784" s="545"/>
      <c r="N1784" s="544"/>
      <c r="O1784" s="559"/>
      <c r="P1784" s="268">
        <f t="shared" si="121"/>
        <v>0</v>
      </c>
      <c r="Q1784" s="268">
        <f t="shared" si="122"/>
        <v>0</v>
      </c>
      <c r="R1784" s="605" t="str">
        <f t="shared" si="123"/>
        <v/>
      </c>
      <c r="S1784" s="605"/>
      <c r="T1784" s="605"/>
      <c r="U1784" s="623"/>
      <c r="V1784" s="623"/>
      <c r="W1784" s="623"/>
    </row>
    <row r="1785" spans="1:23" x14ac:dyDescent="0.2">
      <c r="A1785" s="636" t="str">
        <f t="shared" si="124"/>
        <v/>
      </c>
      <c r="B1785" s="559"/>
      <c r="C1785" s="555"/>
      <c r="D1785" s="545"/>
      <c r="E1785" s="545"/>
      <c r="F1785" s="556"/>
      <c r="G1785" s="545"/>
      <c r="H1785" s="545"/>
      <c r="I1785" s="612"/>
      <c r="J1785" s="545"/>
      <c r="K1785" s="545"/>
      <c r="L1785" s="545"/>
      <c r="M1785" s="545"/>
      <c r="N1785" s="544"/>
      <c r="O1785" s="559"/>
      <c r="P1785" s="268">
        <f t="shared" si="121"/>
        <v>0</v>
      </c>
      <c r="Q1785" s="268">
        <f t="shared" si="122"/>
        <v>0</v>
      </c>
      <c r="R1785" s="605" t="str">
        <f t="shared" si="123"/>
        <v/>
      </c>
      <c r="S1785" s="605"/>
      <c r="T1785" s="605"/>
      <c r="U1785" s="623"/>
      <c r="V1785" s="623"/>
      <c r="W1785" s="623"/>
    </row>
    <row r="1786" spans="1:23" x14ac:dyDescent="0.2">
      <c r="A1786" s="636" t="str">
        <f t="shared" si="124"/>
        <v/>
      </c>
      <c r="B1786" s="559"/>
      <c r="C1786" s="555"/>
      <c r="D1786" s="545"/>
      <c r="E1786" s="545"/>
      <c r="F1786" s="556"/>
      <c r="G1786" s="545"/>
      <c r="H1786" s="545"/>
      <c r="I1786" s="612"/>
      <c r="J1786" s="545"/>
      <c r="K1786" s="545"/>
      <c r="L1786" s="545"/>
      <c r="M1786" s="545"/>
      <c r="N1786" s="544"/>
      <c r="O1786" s="559"/>
      <c r="P1786" s="268">
        <f t="shared" si="121"/>
        <v>0</v>
      </c>
      <c r="Q1786" s="268">
        <f t="shared" si="122"/>
        <v>0</v>
      </c>
      <c r="R1786" s="605" t="str">
        <f t="shared" si="123"/>
        <v/>
      </c>
      <c r="S1786" s="605"/>
      <c r="T1786" s="605"/>
      <c r="U1786" s="623"/>
      <c r="V1786" s="623"/>
      <c r="W1786" s="623"/>
    </row>
    <row r="1787" spans="1:23" x14ac:dyDescent="0.2">
      <c r="A1787" s="636" t="str">
        <f t="shared" si="124"/>
        <v/>
      </c>
      <c r="B1787" s="559"/>
      <c r="C1787" s="555"/>
      <c r="D1787" s="545"/>
      <c r="E1787" s="545"/>
      <c r="F1787" s="556"/>
      <c r="G1787" s="545"/>
      <c r="H1787" s="545"/>
      <c r="I1787" s="612"/>
      <c r="J1787" s="545"/>
      <c r="K1787" s="545"/>
      <c r="L1787" s="545"/>
      <c r="M1787" s="545"/>
      <c r="N1787" s="544"/>
      <c r="O1787" s="559"/>
      <c r="P1787" s="268">
        <f t="shared" si="121"/>
        <v>0</v>
      </c>
      <c r="Q1787" s="268">
        <f t="shared" si="122"/>
        <v>0</v>
      </c>
      <c r="R1787" s="605" t="str">
        <f t="shared" si="123"/>
        <v/>
      </c>
      <c r="S1787" s="605"/>
      <c r="T1787" s="605"/>
      <c r="U1787" s="623"/>
      <c r="V1787" s="623"/>
      <c r="W1787" s="623"/>
    </row>
    <row r="1788" spans="1:23" x14ac:dyDescent="0.2">
      <c r="A1788" s="636" t="str">
        <f t="shared" si="124"/>
        <v/>
      </c>
      <c r="B1788" s="559"/>
      <c r="C1788" s="555"/>
      <c r="D1788" s="545"/>
      <c r="E1788" s="545"/>
      <c r="F1788" s="556"/>
      <c r="G1788" s="545"/>
      <c r="H1788" s="545"/>
      <c r="I1788" s="612"/>
      <c r="J1788" s="545"/>
      <c r="K1788" s="545"/>
      <c r="L1788" s="545"/>
      <c r="M1788" s="545"/>
      <c r="N1788" s="544"/>
      <c r="O1788" s="559"/>
      <c r="P1788" s="268">
        <f t="shared" si="121"/>
        <v>0</v>
      </c>
      <c r="Q1788" s="268">
        <f t="shared" si="122"/>
        <v>0</v>
      </c>
      <c r="R1788" s="605" t="str">
        <f t="shared" si="123"/>
        <v/>
      </c>
      <c r="S1788" s="605"/>
      <c r="T1788" s="605"/>
      <c r="U1788" s="623"/>
      <c r="V1788" s="623"/>
      <c r="W1788" s="623"/>
    </row>
    <row r="1789" spans="1:23" x14ac:dyDescent="0.2">
      <c r="A1789" s="636" t="str">
        <f t="shared" si="124"/>
        <v/>
      </c>
      <c r="B1789" s="559"/>
      <c r="C1789" s="555"/>
      <c r="D1789" s="545"/>
      <c r="E1789" s="545"/>
      <c r="F1789" s="556"/>
      <c r="G1789" s="545"/>
      <c r="H1789" s="545"/>
      <c r="I1789" s="612"/>
      <c r="J1789" s="545"/>
      <c r="K1789" s="545"/>
      <c r="L1789" s="545"/>
      <c r="M1789" s="545"/>
      <c r="N1789" s="544"/>
      <c r="O1789" s="559"/>
      <c r="P1789" s="268">
        <f t="shared" si="121"/>
        <v>0</v>
      </c>
      <c r="Q1789" s="268">
        <f t="shared" si="122"/>
        <v>0</v>
      </c>
      <c r="R1789" s="605" t="str">
        <f t="shared" si="123"/>
        <v/>
      </c>
      <c r="S1789" s="605"/>
      <c r="T1789" s="605"/>
      <c r="U1789" s="623"/>
      <c r="V1789" s="623"/>
      <c r="W1789" s="623"/>
    </row>
    <row r="1790" spans="1:23" x14ac:dyDescent="0.2">
      <c r="A1790" s="636" t="str">
        <f t="shared" si="124"/>
        <v/>
      </c>
      <c r="B1790" s="559"/>
      <c r="C1790" s="555"/>
      <c r="D1790" s="545"/>
      <c r="E1790" s="545"/>
      <c r="F1790" s="556"/>
      <c r="G1790" s="545"/>
      <c r="H1790" s="545"/>
      <c r="I1790" s="612"/>
      <c r="J1790" s="545"/>
      <c r="K1790" s="545"/>
      <c r="L1790" s="545"/>
      <c r="M1790" s="545"/>
      <c r="N1790" s="544"/>
      <c r="O1790" s="559"/>
      <c r="P1790" s="268">
        <f t="shared" si="121"/>
        <v>0</v>
      </c>
      <c r="Q1790" s="268">
        <f t="shared" si="122"/>
        <v>0</v>
      </c>
      <c r="R1790" s="605" t="str">
        <f t="shared" si="123"/>
        <v/>
      </c>
      <c r="S1790" s="605"/>
      <c r="T1790" s="605"/>
      <c r="U1790" s="623"/>
      <c r="V1790" s="623"/>
      <c r="W1790" s="623"/>
    </row>
    <row r="1791" spans="1:23" x14ac:dyDescent="0.2">
      <c r="A1791" s="636" t="str">
        <f t="shared" si="124"/>
        <v/>
      </c>
      <c r="B1791" s="559"/>
      <c r="C1791" s="555"/>
      <c r="D1791" s="545"/>
      <c r="E1791" s="545"/>
      <c r="F1791" s="556"/>
      <c r="G1791" s="545"/>
      <c r="H1791" s="545"/>
      <c r="I1791" s="612"/>
      <c r="J1791" s="545"/>
      <c r="K1791" s="545"/>
      <c r="L1791" s="545"/>
      <c r="M1791" s="545"/>
      <c r="N1791" s="544"/>
      <c r="O1791" s="559"/>
      <c r="P1791" s="268">
        <f t="shared" si="121"/>
        <v>0</v>
      </c>
      <c r="Q1791" s="268">
        <f t="shared" si="122"/>
        <v>0</v>
      </c>
      <c r="R1791" s="605" t="str">
        <f t="shared" si="123"/>
        <v/>
      </c>
      <c r="S1791" s="605"/>
      <c r="T1791" s="605"/>
      <c r="U1791" s="623"/>
      <c r="V1791" s="623"/>
      <c r="W1791" s="623"/>
    </row>
    <row r="1792" spans="1:23" x14ac:dyDescent="0.2">
      <c r="A1792" s="636" t="str">
        <f t="shared" si="124"/>
        <v/>
      </c>
      <c r="B1792" s="559"/>
      <c r="C1792" s="555"/>
      <c r="D1792" s="545"/>
      <c r="E1792" s="545"/>
      <c r="F1792" s="556"/>
      <c r="G1792" s="545"/>
      <c r="H1792" s="545"/>
      <c r="I1792" s="612"/>
      <c r="J1792" s="545"/>
      <c r="K1792" s="545"/>
      <c r="L1792" s="545"/>
      <c r="M1792" s="545"/>
      <c r="N1792" s="544"/>
      <c r="O1792" s="559"/>
      <c r="P1792" s="268">
        <f t="shared" si="121"/>
        <v>0</v>
      </c>
      <c r="Q1792" s="268">
        <f t="shared" si="122"/>
        <v>0</v>
      </c>
      <c r="R1792" s="643" t="str">
        <f t="shared" si="123"/>
        <v/>
      </c>
      <c r="S1792" s="644"/>
      <c r="T1792" s="644"/>
      <c r="U1792" s="623"/>
      <c r="V1792" s="623"/>
      <c r="W1792" s="623"/>
    </row>
    <row r="1793" spans="1:23" s="378" customFormat="1" x14ac:dyDescent="0.2">
      <c r="A1793" s="636" t="str">
        <f t="shared" si="124"/>
        <v/>
      </c>
      <c r="B1793" s="603"/>
      <c r="C1793" s="604"/>
      <c r="D1793" s="545"/>
      <c r="E1793" s="545"/>
      <c r="F1793" s="567"/>
      <c r="G1793" s="545"/>
      <c r="H1793" s="566"/>
      <c r="I1793" s="612"/>
      <c r="J1793" s="545"/>
      <c r="K1793" s="566"/>
      <c r="L1793" s="566"/>
      <c r="M1793" s="566"/>
      <c r="N1793" s="588"/>
      <c r="O1793" s="559"/>
      <c r="P1793" s="268">
        <f t="shared" si="121"/>
        <v>0</v>
      </c>
      <c r="Q1793" s="268">
        <f t="shared" si="122"/>
        <v>0</v>
      </c>
      <c r="R1793" s="643" t="str">
        <f t="shared" si="123"/>
        <v/>
      </c>
      <c r="S1793" s="644"/>
      <c r="T1793" s="644"/>
      <c r="U1793" s="623"/>
      <c r="V1793" s="623"/>
      <c r="W1793" s="623"/>
    </row>
    <row r="1794" spans="1:23" x14ac:dyDescent="0.2">
      <c r="A1794" s="636" t="str">
        <f t="shared" si="124"/>
        <v/>
      </c>
      <c r="B1794" s="559"/>
      <c r="C1794" s="555"/>
      <c r="D1794" s="545"/>
      <c r="E1794" s="545"/>
      <c r="F1794" s="556"/>
      <c r="G1794" s="545"/>
      <c r="H1794" s="545"/>
      <c r="I1794" s="612"/>
      <c r="J1794" s="545"/>
      <c r="K1794" s="545"/>
      <c r="L1794" s="545"/>
      <c r="M1794" s="545"/>
      <c r="N1794" s="544"/>
      <c r="O1794" s="559"/>
      <c r="P1794" s="268">
        <f t="shared" si="121"/>
        <v>0</v>
      </c>
      <c r="Q1794" s="268">
        <f t="shared" si="122"/>
        <v>0</v>
      </c>
      <c r="R1794" s="643" t="str">
        <f t="shared" si="123"/>
        <v/>
      </c>
      <c r="S1794" s="644"/>
      <c r="T1794" s="644"/>
      <c r="U1794" s="623"/>
      <c r="V1794" s="623"/>
      <c r="W1794" s="623"/>
    </row>
    <row r="1795" spans="1:23" x14ac:dyDescent="0.2">
      <c r="A1795" s="636" t="str">
        <f t="shared" si="124"/>
        <v/>
      </c>
      <c r="B1795" s="559"/>
      <c r="C1795" s="555"/>
      <c r="D1795" s="545"/>
      <c r="E1795" s="545"/>
      <c r="F1795" s="556"/>
      <c r="G1795" s="545"/>
      <c r="H1795" s="545"/>
      <c r="I1795" s="612"/>
      <c r="J1795" s="545"/>
      <c r="K1795" s="545"/>
      <c r="L1795" s="545"/>
      <c r="M1795" s="545"/>
      <c r="N1795" s="544"/>
      <c r="O1795" s="559"/>
      <c r="P1795" s="268">
        <f t="shared" si="121"/>
        <v>0</v>
      </c>
      <c r="Q1795" s="268">
        <f t="shared" si="122"/>
        <v>0</v>
      </c>
      <c r="R1795" s="643" t="str">
        <f t="shared" si="123"/>
        <v/>
      </c>
      <c r="S1795" s="644"/>
      <c r="T1795" s="644"/>
      <c r="U1795" s="623"/>
      <c r="V1795" s="623"/>
      <c r="W1795" s="623"/>
    </row>
    <row r="1796" spans="1:23" s="377" customFormat="1" x14ac:dyDescent="0.2">
      <c r="A1796" s="636" t="str">
        <f t="shared" si="124"/>
        <v/>
      </c>
      <c r="B1796" s="559"/>
      <c r="C1796" s="555"/>
      <c r="D1796" s="545"/>
      <c r="E1796" s="545"/>
      <c r="F1796" s="556"/>
      <c r="G1796" s="545"/>
      <c r="H1796" s="545"/>
      <c r="I1796" s="612"/>
      <c r="J1796" s="545"/>
      <c r="K1796" s="545"/>
      <c r="L1796" s="545"/>
      <c r="M1796" s="545"/>
      <c r="N1796" s="544"/>
      <c r="O1796" s="559"/>
      <c r="P1796" s="268">
        <f t="shared" si="121"/>
        <v>0</v>
      </c>
      <c r="Q1796" s="268">
        <f t="shared" si="122"/>
        <v>0</v>
      </c>
      <c r="R1796" s="643" t="str">
        <f t="shared" si="123"/>
        <v/>
      </c>
      <c r="S1796" s="644"/>
      <c r="T1796" s="644"/>
      <c r="U1796" s="623"/>
      <c r="V1796" s="623"/>
      <c r="W1796" s="623"/>
    </row>
    <row r="1797" spans="1:23" x14ac:dyDescent="0.2">
      <c r="A1797" s="636" t="str">
        <f t="shared" si="124"/>
        <v/>
      </c>
      <c r="B1797" s="559"/>
      <c r="C1797" s="555"/>
      <c r="D1797" s="545"/>
      <c r="E1797" s="545"/>
      <c r="F1797" s="556"/>
      <c r="G1797" s="545"/>
      <c r="H1797" s="545"/>
      <c r="I1797" s="612"/>
      <c r="J1797" s="545"/>
      <c r="K1797" s="545"/>
      <c r="L1797" s="545"/>
      <c r="M1797" s="545"/>
      <c r="N1797" s="544"/>
      <c r="O1797" s="559"/>
      <c r="P1797" s="268">
        <f t="shared" si="121"/>
        <v>0</v>
      </c>
      <c r="Q1797" s="268">
        <f t="shared" si="122"/>
        <v>0</v>
      </c>
      <c r="R1797" s="643" t="str">
        <f t="shared" si="123"/>
        <v/>
      </c>
      <c r="S1797" s="644"/>
      <c r="T1797" s="644"/>
      <c r="U1797" s="623"/>
      <c r="V1797" s="623"/>
      <c r="W1797" s="623"/>
    </row>
    <row r="1798" spans="1:23" x14ac:dyDescent="0.2">
      <c r="A1798" s="636" t="str">
        <f t="shared" si="124"/>
        <v/>
      </c>
      <c r="B1798" s="559"/>
      <c r="C1798" s="555"/>
      <c r="D1798" s="545"/>
      <c r="E1798" s="545"/>
      <c r="F1798" s="556"/>
      <c r="G1798" s="545"/>
      <c r="H1798" s="545"/>
      <c r="I1798" s="612"/>
      <c r="J1798" s="545"/>
      <c r="K1798" s="545"/>
      <c r="L1798" s="545"/>
      <c r="M1798" s="545"/>
      <c r="N1798" s="544"/>
      <c r="O1798" s="559"/>
      <c r="P1798" s="268">
        <f t="shared" si="121"/>
        <v>0</v>
      </c>
      <c r="Q1798" s="268">
        <f t="shared" si="122"/>
        <v>0</v>
      </c>
      <c r="R1798" s="643" t="str">
        <f t="shared" si="123"/>
        <v/>
      </c>
      <c r="S1798" s="644"/>
      <c r="T1798" s="644"/>
      <c r="U1798" s="623"/>
      <c r="V1798" s="623"/>
      <c r="W1798" s="623"/>
    </row>
    <row r="1799" spans="1:23" x14ac:dyDescent="0.2">
      <c r="A1799" s="636" t="str">
        <f t="shared" si="124"/>
        <v/>
      </c>
      <c r="B1799" s="559"/>
      <c r="C1799" s="555"/>
      <c r="D1799" s="545"/>
      <c r="E1799" s="545"/>
      <c r="F1799" s="556"/>
      <c r="G1799" s="545"/>
      <c r="H1799" s="545"/>
      <c r="I1799" s="612"/>
      <c r="J1799" s="545"/>
      <c r="K1799" s="545"/>
      <c r="L1799" s="545"/>
      <c r="M1799" s="545"/>
      <c r="N1799" s="544"/>
      <c r="O1799" s="559"/>
      <c r="P1799" s="268">
        <f t="shared" si="121"/>
        <v>0</v>
      </c>
      <c r="Q1799" s="268">
        <f t="shared" si="122"/>
        <v>0</v>
      </c>
      <c r="R1799" s="643" t="str">
        <f t="shared" si="123"/>
        <v/>
      </c>
      <c r="S1799" s="644"/>
      <c r="T1799" s="644"/>
      <c r="U1799" s="623"/>
      <c r="V1799" s="623"/>
      <c r="W1799" s="623"/>
    </row>
    <row r="1800" spans="1:23" x14ac:dyDescent="0.2">
      <c r="A1800" s="636" t="str">
        <f t="shared" si="124"/>
        <v/>
      </c>
      <c r="B1800" s="559"/>
      <c r="C1800" s="555"/>
      <c r="D1800" s="545"/>
      <c r="E1800" s="545"/>
      <c r="F1800" s="556"/>
      <c r="G1800" s="545"/>
      <c r="H1800" s="545"/>
      <c r="I1800" s="612"/>
      <c r="J1800" s="545"/>
      <c r="K1800" s="545"/>
      <c r="L1800" s="545"/>
      <c r="M1800" s="545"/>
      <c r="N1800" s="544"/>
      <c r="O1800" s="559"/>
      <c r="P1800" s="268">
        <f t="shared" si="121"/>
        <v>0</v>
      </c>
      <c r="Q1800" s="268">
        <f t="shared" si="122"/>
        <v>0</v>
      </c>
      <c r="R1800" s="643" t="str">
        <f t="shared" si="123"/>
        <v/>
      </c>
      <c r="S1800" s="644"/>
      <c r="T1800" s="644"/>
      <c r="U1800" s="623"/>
      <c r="V1800" s="623"/>
      <c r="W1800" s="623"/>
    </row>
    <row r="1801" spans="1:23" x14ac:dyDescent="0.2">
      <c r="A1801" s="636" t="str">
        <f t="shared" si="124"/>
        <v/>
      </c>
      <c r="B1801" s="559"/>
      <c r="C1801" s="555"/>
      <c r="D1801" s="545"/>
      <c r="E1801" s="545"/>
      <c r="F1801" s="556"/>
      <c r="G1801" s="545"/>
      <c r="H1801" s="545"/>
      <c r="I1801" s="612"/>
      <c r="J1801" s="545"/>
      <c r="K1801" s="545"/>
      <c r="L1801" s="545"/>
      <c r="M1801" s="545"/>
      <c r="N1801" s="544"/>
      <c r="O1801" s="559"/>
      <c r="P1801" s="268">
        <f t="shared" si="121"/>
        <v>0</v>
      </c>
      <c r="Q1801" s="268">
        <f t="shared" si="122"/>
        <v>0</v>
      </c>
      <c r="R1801" s="643" t="str">
        <f t="shared" si="123"/>
        <v/>
      </c>
      <c r="S1801" s="644"/>
      <c r="T1801" s="644"/>
      <c r="U1801" s="623"/>
      <c r="V1801" s="623"/>
      <c r="W1801" s="623"/>
    </row>
    <row r="1802" spans="1:23" x14ac:dyDescent="0.2">
      <c r="A1802" s="636" t="str">
        <f t="shared" si="124"/>
        <v/>
      </c>
      <c r="B1802" s="559"/>
      <c r="C1802" s="555"/>
      <c r="D1802" s="545"/>
      <c r="E1802" s="545"/>
      <c r="F1802" s="556"/>
      <c r="G1802" s="545"/>
      <c r="H1802" s="545"/>
      <c r="I1802" s="612"/>
      <c r="J1802" s="545"/>
      <c r="K1802" s="545"/>
      <c r="L1802" s="545"/>
      <c r="M1802" s="545"/>
      <c r="N1802" s="544"/>
      <c r="O1802" s="559"/>
      <c r="P1802" s="268">
        <f t="shared" si="121"/>
        <v>0</v>
      </c>
      <c r="Q1802" s="268">
        <f t="shared" si="122"/>
        <v>0</v>
      </c>
      <c r="R1802" s="643" t="str">
        <f t="shared" si="123"/>
        <v/>
      </c>
      <c r="S1802" s="644"/>
      <c r="T1802" s="644"/>
      <c r="U1802" s="623"/>
      <c r="V1802" s="623"/>
      <c r="W1802" s="623"/>
    </row>
    <row r="1803" spans="1:23" x14ac:dyDescent="0.2">
      <c r="A1803" s="636" t="str">
        <f t="shared" si="124"/>
        <v/>
      </c>
      <c r="B1803" s="559"/>
      <c r="C1803" s="555"/>
      <c r="D1803" s="545"/>
      <c r="E1803" s="545"/>
      <c r="F1803" s="556"/>
      <c r="G1803" s="545"/>
      <c r="H1803" s="545"/>
      <c r="I1803" s="612"/>
      <c r="J1803" s="545"/>
      <c r="K1803" s="545"/>
      <c r="L1803" s="545"/>
      <c r="M1803" s="545"/>
      <c r="N1803" s="544"/>
      <c r="O1803" s="559"/>
      <c r="P1803" s="268">
        <f t="shared" si="121"/>
        <v>0</v>
      </c>
      <c r="Q1803" s="268">
        <f t="shared" si="122"/>
        <v>0</v>
      </c>
      <c r="R1803" s="643" t="str">
        <f t="shared" si="123"/>
        <v/>
      </c>
      <c r="S1803" s="644"/>
      <c r="T1803" s="644"/>
      <c r="U1803" s="623"/>
      <c r="V1803" s="623"/>
      <c r="W1803" s="623"/>
    </row>
    <row r="1804" spans="1:23" x14ac:dyDescent="0.2">
      <c r="A1804" s="636" t="str">
        <f t="shared" si="124"/>
        <v/>
      </c>
      <c r="B1804" s="559"/>
      <c r="C1804" s="555"/>
      <c r="D1804" s="545"/>
      <c r="E1804" s="545"/>
      <c r="F1804" s="556"/>
      <c r="G1804" s="545"/>
      <c r="H1804" s="545"/>
      <c r="I1804" s="612"/>
      <c r="J1804" s="545"/>
      <c r="K1804" s="545"/>
      <c r="L1804" s="545"/>
      <c r="M1804" s="545"/>
      <c r="N1804" s="544"/>
      <c r="O1804" s="559"/>
      <c r="P1804" s="268">
        <f t="shared" si="121"/>
        <v>0</v>
      </c>
      <c r="Q1804" s="268">
        <f t="shared" si="122"/>
        <v>0</v>
      </c>
      <c r="R1804" s="643" t="str">
        <f t="shared" si="123"/>
        <v/>
      </c>
      <c r="S1804" s="644"/>
      <c r="T1804" s="644"/>
      <c r="U1804" s="623"/>
      <c r="V1804" s="623"/>
      <c r="W1804" s="623"/>
    </row>
    <row r="1805" spans="1:23" x14ac:dyDescent="0.2">
      <c r="A1805" s="636" t="str">
        <f t="shared" si="124"/>
        <v/>
      </c>
      <c r="B1805" s="559"/>
      <c r="C1805" s="555"/>
      <c r="D1805" s="545"/>
      <c r="E1805" s="545"/>
      <c r="F1805" s="556"/>
      <c r="G1805" s="545"/>
      <c r="H1805" s="545"/>
      <c r="I1805" s="612"/>
      <c r="J1805" s="545"/>
      <c r="K1805" s="545"/>
      <c r="L1805" s="545"/>
      <c r="M1805" s="545"/>
      <c r="N1805" s="544"/>
      <c r="O1805" s="559"/>
      <c r="P1805" s="268">
        <f t="shared" si="121"/>
        <v>0</v>
      </c>
      <c r="Q1805" s="268">
        <f t="shared" si="122"/>
        <v>0</v>
      </c>
      <c r="R1805" s="643" t="str">
        <f t="shared" si="123"/>
        <v/>
      </c>
      <c r="S1805" s="644"/>
      <c r="T1805" s="644"/>
      <c r="U1805" s="623"/>
      <c r="V1805" s="623"/>
      <c r="W1805" s="623"/>
    </row>
    <row r="1806" spans="1:23" x14ac:dyDescent="0.2">
      <c r="A1806" s="636" t="str">
        <f t="shared" si="124"/>
        <v/>
      </c>
      <c r="B1806" s="559"/>
      <c r="C1806" s="555"/>
      <c r="D1806" s="545"/>
      <c r="E1806" s="545"/>
      <c r="F1806" s="556"/>
      <c r="G1806" s="545"/>
      <c r="H1806" s="545"/>
      <c r="I1806" s="612"/>
      <c r="J1806" s="545"/>
      <c r="K1806" s="545"/>
      <c r="L1806" s="545"/>
      <c r="M1806" s="545"/>
      <c r="N1806" s="544"/>
      <c r="O1806" s="559"/>
      <c r="P1806" s="268">
        <f t="shared" si="121"/>
        <v>0</v>
      </c>
      <c r="Q1806" s="268">
        <f t="shared" si="122"/>
        <v>0</v>
      </c>
      <c r="R1806" s="643" t="str">
        <f t="shared" si="123"/>
        <v/>
      </c>
      <c r="S1806" s="644"/>
      <c r="T1806" s="644"/>
      <c r="U1806" s="623"/>
      <c r="V1806" s="623"/>
      <c r="W1806" s="623"/>
    </row>
    <row r="1807" spans="1:23" x14ac:dyDescent="0.2">
      <c r="A1807" s="636" t="str">
        <f t="shared" si="124"/>
        <v/>
      </c>
      <c r="B1807" s="559"/>
      <c r="C1807" s="555"/>
      <c r="D1807" s="545"/>
      <c r="E1807" s="545"/>
      <c r="F1807" s="556"/>
      <c r="G1807" s="545"/>
      <c r="H1807" s="545"/>
      <c r="I1807" s="612"/>
      <c r="J1807" s="545"/>
      <c r="K1807" s="545"/>
      <c r="L1807" s="545"/>
      <c r="M1807" s="545"/>
      <c r="N1807" s="544"/>
      <c r="O1807" s="559"/>
      <c r="P1807" s="268">
        <f t="shared" si="121"/>
        <v>0</v>
      </c>
      <c r="Q1807" s="268">
        <f t="shared" si="122"/>
        <v>0</v>
      </c>
      <c r="R1807" s="643" t="str">
        <f t="shared" si="123"/>
        <v/>
      </c>
      <c r="S1807" s="644"/>
      <c r="T1807" s="644"/>
      <c r="U1807" s="623"/>
      <c r="V1807" s="623"/>
      <c r="W1807" s="623"/>
    </row>
    <row r="1808" spans="1:23" x14ac:dyDescent="0.2">
      <c r="A1808" s="636" t="str">
        <f t="shared" si="124"/>
        <v/>
      </c>
      <c r="B1808" s="559"/>
      <c r="C1808" s="555"/>
      <c r="D1808" s="545"/>
      <c r="E1808" s="545"/>
      <c r="F1808" s="556"/>
      <c r="G1808" s="545"/>
      <c r="H1808" s="545"/>
      <c r="I1808" s="612"/>
      <c r="J1808" s="545"/>
      <c r="K1808" s="545"/>
      <c r="L1808" s="545"/>
      <c r="M1808" s="545"/>
      <c r="N1808" s="544"/>
      <c r="O1808" s="559"/>
      <c r="P1808" s="268">
        <f t="shared" si="121"/>
        <v>0</v>
      </c>
      <c r="Q1808" s="268">
        <f t="shared" si="122"/>
        <v>0</v>
      </c>
      <c r="R1808" s="643" t="str">
        <f t="shared" si="123"/>
        <v/>
      </c>
      <c r="S1808" s="644"/>
      <c r="T1808" s="644"/>
      <c r="U1808" s="623"/>
      <c r="V1808" s="623"/>
      <c r="W1808" s="623"/>
    </row>
    <row r="1809" spans="1:23" x14ac:dyDescent="0.2">
      <c r="A1809" s="636" t="str">
        <f t="shared" si="124"/>
        <v/>
      </c>
      <c r="B1809" s="559"/>
      <c r="C1809" s="555"/>
      <c r="D1809" s="545"/>
      <c r="E1809" s="545"/>
      <c r="F1809" s="556"/>
      <c r="G1809" s="545"/>
      <c r="H1809" s="545"/>
      <c r="I1809" s="612"/>
      <c r="J1809" s="545"/>
      <c r="K1809" s="545"/>
      <c r="L1809" s="545"/>
      <c r="M1809" s="545"/>
      <c r="N1809" s="544"/>
      <c r="O1809" s="559"/>
      <c r="P1809" s="268">
        <f t="shared" si="121"/>
        <v>0</v>
      </c>
      <c r="Q1809" s="268">
        <f t="shared" si="122"/>
        <v>0</v>
      </c>
      <c r="R1809" s="643" t="str">
        <f t="shared" si="123"/>
        <v/>
      </c>
      <c r="S1809" s="644"/>
      <c r="T1809" s="644"/>
      <c r="U1809" s="623"/>
      <c r="V1809" s="623"/>
      <c r="W1809" s="623"/>
    </row>
    <row r="1810" spans="1:23" x14ac:dyDescent="0.2">
      <c r="A1810" s="636" t="str">
        <f t="shared" si="124"/>
        <v/>
      </c>
      <c r="B1810" s="559"/>
      <c r="C1810" s="555"/>
      <c r="D1810" s="545"/>
      <c r="E1810" s="545"/>
      <c r="F1810" s="556"/>
      <c r="G1810" s="545"/>
      <c r="H1810" s="545"/>
      <c r="I1810" s="612"/>
      <c r="J1810" s="545"/>
      <c r="K1810" s="545"/>
      <c r="L1810" s="545"/>
      <c r="M1810" s="545"/>
      <c r="N1810" s="544"/>
      <c r="O1810" s="559"/>
      <c r="P1810" s="268">
        <f t="shared" si="121"/>
        <v>0</v>
      </c>
      <c r="Q1810" s="268">
        <f t="shared" si="122"/>
        <v>0</v>
      </c>
      <c r="R1810" s="643" t="str">
        <f t="shared" si="123"/>
        <v/>
      </c>
      <c r="S1810" s="644"/>
      <c r="T1810" s="644"/>
      <c r="U1810" s="623"/>
      <c r="V1810" s="623"/>
      <c r="W1810" s="623"/>
    </row>
    <row r="1811" spans="1:23" x14ac:dyDescent="0.2">
      <c r="A1811" s="636" t="str">
        <f t="shared" si="124"/>
        <v/>
      </c>
      <c r="B1811" s="559"/>
      <c r="C1811" s="555"/>
      <c r="D1811" s="545"/>
      <c r="E1811" s="545"/>
      <c r="F1811" s="556"/>
      <c r="G1811" s="545"/>
      <c r="H1811" s="545"/>
      <c r="I1811" s="612"/>
      <c r="J1811" s="545"/>
      <c r="K1811" s="545"/>
      <c r="L1811" s="545"/>
      <c r="M1811" s="545"/>
      <c r="N1811" s="544"/>
      <c r="O1811" s="559"/>
      <c r="P1811" s="268">
        <f t="shared" si="121"/>
        <v>0</v>
      </c>
      <c r="Q1811" s="268">
        <f t="shared" si="122"/>
        <v>0</v>
      </c>
      <c r="R1811" s="643" t="str">
        <f t="shared" si="123"/>
        <v/>
      </c>
      <c r="S1811" s="644"/>
      <c r="T1811" s="644"/>
      <c r="U1811" s="623"/>
      <c r="V1811" s="623"/>
      <c r="W1811" s="623"/>
    </row>
    <row r="1812" spans="1:23" x14ac:dyDescent="0.2">
      <c r="A1812" s="636" t="str">
        <f t="shared" si="124"/>
        <v/>
      </c>
      <c r="B1812" s="559"/>
      <c r="C1812" s="555"/>
      <c r="D1812" s="545"/>
      <c r="E1812" s="545"/>
      <c r="F1812" s="556"/>
      <c r="G1812" s="545"/>
      <c r="H1812" s="545"/>
      <c r="I1812" s="612"/>
      <c r="J1812" s="545"/>
      <c r="K1812" s="545"/>
      <c r="L1812" s="545"/>
      <c r="M1812" s="545"/>
      <c r="N1812" s="544"/>
      <c r="O1812" s="559"/>
      <c r="P1812" s="268">
        <f t="shared" si="121"/>
        <v>0</v>
      </c>
      <c r="Q1812" s="268">
        <f t="shared" si="122"/>
        <v>0</v>
      </c>
      <c r="R1812" s="643" t="str">
        <f t="shared" si="123"/>
        <v/>
      </c>
      <c r="S1812" s="644"/>
      <c r="T1812" s="644"/>
      <c r="U1812" s="623"/>
      <c r="V1812" s="623"/>
      <c r="W1812" s="623"/>
    </row>
    <row r="1813" spans="1:23" x14ac:dyDescent="0.2">
      <c r="A1813" s="636" t="str">
        <f t="shared" si="124"/>
        <v/>
      </c>
      <c r="B1813" s="559"/>
      <c r="C1813" s="555"/>
      <c r="D1813" s="545"/>
      <c r="E1813" s="545"/>
      <c r="F1813" s="556"/>
      <c r="G1813" s="545"/>
      <c r="H1813" s="545"/>
      <c r="I1813" s="612"/>
      <c r="J1813" s="545"/>
      <c r="K1813" s="545"/>
      <c r="L1813" s="545"/>
      <c r="M1813" s="545"/>
      <c r="N1813" s="544"/>
      <c r="O1813" s="559"/>
      <c r="P1813" s="268">
        <f t="shared" si="121"/>
        <v>0</v>
      </c>
      <c r="Q1813" s="268">
        <f t="shared" si="122"/>
        <v>0</v>
      </c>
      <c r="R1813" s="643" t="str">
        <f t="shared" si="123"/>
        <v/>
      </c>
      <c r="S1813" s="644"/>
      <c r="T1813" s="644"/>
      <c r="U1813" s="623"/>
      <c r="V1813" s="623"/>
      <c r="W1813" s="623"/>
    </row>
    <row r="1814" spans="1:23" x14ac:dyDescent="0.2">
      <c r="A1814" s="636" t="str">
        <f t="shared" si="124"/>
        <v/>
      </c>
      <c r="B1814" s="559"/>
      <c r="C1814" s="555"/>
      <c r="D1814" s="545"/>
      <c r="E1814" s="545"/>
      <c r="F1814" s="556"/>
      <c r="G1814" s="545"/>
      <c r="H1814" s="545"/>
      <c r="I1814" s="612"/>
      <c r="J1814" s="545"/>
      <c r="K1814" s="545"/>
      <c r="L1814" s="545"/>
      <c r="M1814" s="545"/>
      <c r="N1814" s="544"/>
      <c r="O1814" s="559"/>
      <c r="P1814" s="268">
        <f t="shared" si="121"/>
        <v>0</v>
      </c>
      <c r="Q1814" s="268">
        <f t="shared" si="122"/>
        <v>0</v>
      </c>
      <c r="R1814" s="643" t="str">
        <f t="shared" si="123"/>
        <v/>
      </c>
      <c r="S1814" s="644"/>
      <c r="T1814" s="644"/>
      <c r="U1814" s="623"/>
      <c r="V1814" s="623"/>
      <c r="W1814" s="623"/>
    </row>
    <row r="1815" spans="1:23" x14ac:dyDescent="0.2">
      <c r="A1815" s="636" t="str">
        <f t="shared" si="124"/>
        <v/>
      </c>
      <c r="B1815" s="559"/>
      <c r="C1815" s="555"/>
      <c r="D1815" s="545"/>
      <c r="E1815" s="545"/>
      <c r="F1815" s="556"/>
      <c r="G1815" s="545"/>
      <c r="H1815" s="545"/>
      <c r="I1815" s="612"/>
      <c r="J1815" s="545"/>
      <c r="K1815" s="545"/>
      <c r="L1815" s="545"/>
      <c r="M1815" s="545"/>
      <c r="N1815" s="544"/>
      <c r="O1815" s="559"/>
      <c r="P1815" s="268">
        <f t="shared" si="121"/>
        <v>0</v>
      </c>
      <c r="Q1815" s="268">
        <f t="shared" si="122"/>
        <v>0</v>
      </c>
      <c r="R1815" s="643" t="str">
        <f t="shared" si="123"/>
        <v/>
      </c>
      <c r="S1815" s="644"/>
      <c r="T1815" s="644"/>
      <c r="U1815" s="623"/>
      <c r="V1815" s="623"/>
      <c r="W1815" s="623"/>
    </row>
    <row r="1816" spans="1:23" x14ac:dyDescent="0.2">
      <c r="A1816" s="636" t="str">
        <f t="shared" ref="A1816:A1879" si="125">IF(B1816="","",ROW()-ROW($A$3))</f>
        <v/>
      </c>
      <c r="B1816" s="559"/>
      <c r="C1816" s="555"/>
      <c r="D1816" s="545"/>
      <c r="E1816" s="545"/>
      <c r="F1816" s="556"/>
      <c r="G1816" s="545"/>
      <c r="H1816" s="545"/>
      <c r="I1816" s="612"/>
      <c r="J1816" s="545"/>
      <c r="K1816" s="545"/>
      <c r="L1816" s="545"/>
      <c r="M1816" s="545"/>
      <c r="N1816" s="544"/>
      <c r="O1816" s="559"/>
      <c r="P1816" s="268">
        <f t="shared" ref="P1816:P1879" si="126">IF(B1816=0,0,IF(YEAR(B1816)=$Q$1,MONTH(B1816)-$P$1+1,(YEAR(B1816)-$Q$1)*12-$P$1+1+MONTH(B1816)))</f>
        <v>0</v>
      </c>
      <c r="Q1816" s="268">
        <f t="shared" ref="Q1816:Q1879" si="127">IF(C1816=0,0,IF(YEAR(C1816)=$Q$1,MONTH(C1816)-$P$1+1,(YEAR(C1816)-$Q$1)*12-$P$1+1+MONTH(C1816)))</f>
        <v>0</v>
      </c>
      <c r="R1816" s="643" t="str">
        <f t="shared" ref="R1816:R1879" si="128">SUBSTITUTE(D1816," ","_")</f>
        <v/>
      </c>
      <c r="S1816" s="644"/>
      <c r="T1816" s="644"/>
      <c r="U1816" s="623"/>
      <c r="V1816" s="623"/>
      <c r="W1816" s="623"/>
    </row>
    <row r="1817" spans="1:23" x14ac:dyDescent="0.2">
      <c r="A1817" s="636" t="str">
        <f t="shared" si="125"/>
        <v/>
      </c>
      <c r="B1817" s="559"/>
      <c r="C1817" s="555"/>
      <c r="D1817" s="545"/>
      <c r="E1817" s="545"/>
      <c r="F1817" s="556"/>
      <c r="G1817" s="545"/>
      <c r="H1817" s="545"/>
      <c r="I1817" s="612"/>
      <c r="J1817" s="545"/>
      <c r="K1817" s="545"/>
      <c r="L1817" s="545"/>
      <c r="M1817" s="545"/>
      <c r="N1817" s="544"/>
      <c r="O1817" s="559"/>
      <c r="P1817" s="268">
        <f t="shared" si="126"/>
        <v>0</v>
      </c>
      <c r="Q1817" s="268">
        <f t="shared" si="127"/>
        <v>0</v>
      </c>
      <c r="R1817" s="643" t="str">
        <f t="shared" si="128"/>
        <v/>
      </c>
      <c r="S1817" s="644"/>
      <c r="T1817" s="644"/>
      <c r="U1817" s="623"/>
      <c r="V1817" s="623"/>
      <c r="W1817" s="623"/>
    </row>
    <row r="1818" spans="1:23" x14ac:dyDescent="0.2">
      <c r="A1818" s="636" t="str">
        <f t="shared" si="125"/>
        <v/>
      </c>
      <c r="B1818" s="559"/>
      <c r="C1818" s="555"/>
      <c r="D1818" s="545"/>
      <c r="E1818" s="545"/>
      <c r="F1818" s="556"/>
      <c r="G1818" s="545"/>
      <c r="H1818" s="545"/>
      <c r="I1818" s="612"/>
      <c r="J1818" s="545"/>
      <c r="K1818" s="545"/>
      <c r="L1818" s="545"/>
      <c r="M1818" s="545"/>
      <c r="N1818" s="544"/>
      <c r="O1818" s="559"/>
      <c r="P1818" s="268">
        <f t="shared" si="126"/>
        <v>0</v>
      </c>
      <c r="Q1818" s="268">
        <f t="shared" si="127"/>
        <v>0</v>
      </c>
      <c r="R1818" s="643" t="str">
        <f t="shared" si="128"/>
        <v/>
      </c>
      <c r="S1818" s="644"/>
      <c r="T1818" s="644"/>
      <c r="U1818" s="623"/>
      <c r="V1818" s="623"/>
      <c r="W1818" s="623"/>
    </row>
    <row r="1819" spans="1:23" x14ac:dyDescent="0.2">
      <c r="A1819" s="636" t="str">
        <f t="shared" si="125"/>
        <v/>
      </c>
      <c r="B1819" s="559"/>
      <c r="C1819" s="555"/>
      <c r="D1819" s="545"/>
      <c r="E1819" s="545"/>
      <c r="F1819" s="556"/>
      <c r="G1819" s="545"/>
      <c r="H1819" s="545"/>
      <c r="I1819" s="612"/>
      <c r="J1819" s="545"/>
      <c r="K1819" s="545"/>
      <c r="L1819" s="545"/>
      <c r="M1819" s="545"/>
      <c r="N1819" s="544"/>
      <c r="O1819" s="559"/>
      <c r="P1819" s="268">
        <f t="shared" si="126"/>
        <v>0</v>
      </c>
      <c r="Q1819" s="268">
        <f t="shared" si="127"/>
        <v>0</v>
      </c>
      <c r="R1819" s="643" t="str">
        <f t="shared" si="128"/>
        <v/>
      </c>
      <c r="S1819" s="644"/>
      <c r="T1819" s="644"/>
      <c r="U1819" s="623"/>
      <c r="V1819" s="623"/>
      <c r="W1819" s="623"/>
    </row>
    <row r="1820" spans="1:23" x14ac:dyDescent="0.2">
      <c r="A1820" s="636" t="str">
        <f t="shared" si="125"/>
        <v/>
      </c>
      <c r="B1820" s="559"/>
      <c r="C1820" s="555"/>
      <c r="D1820" s="545"/>
      <c r="E1820" s="545"/>
      <c r="F1820" s="556"/>
      <c r="G1820" s="545"/>
      <c r="H1820" s="545"/>
      <c r="I1820" s="612"/>
      <c r="J1820" s="545"/>
      <c r="K1820" s="545"/>
      <c r="L1820" s="545"/>
      <c r="M1820" s="545"/>
      <c r="N1820" s="544"/>
      <c r="O1820" s="559"/>
      <c r="P1820" s="268">
        <f t="shared" si="126"/>
        <v>0</v>
      </c>
      <c r="Q1820" s="268">
        <f t="shared" si="127"/>
        <v>0</v>
      </c>
      <c r="R1820" s="643" t="str">
        <f t="shared" si="128"/>
        <v/>
      </c>
      <c r="S1820" s="644"/>
      <c r="T1820" s="644"/>
      <c r="U1820" s="623"/>
      <c r="V1820" s="623"/>
      <c r="W1820" s="623"/>
    </row>
    <row r="1821" spans="1:23" x14ac:dyDescent="0.2">
      <c r="A1821" s="636" t="str">
        <f t="shared" si="125"/>
        <v/>
      </c>
      <c r="B1821" s="559"/>
      <c r="C1821" s="555"/>
      <c r="D1821" s="545"/>
      <c r="E1821" s="545"/>
      <c r="F1821" s="556"/>
      <c r="G1821" s="545"/>
      <c r="H1821" s="545"/>
      <c r="I1821" s="612"/>
      <c r="J1821" s="545"/>
      <c r="K1821" s="545"/>
      <c r="L1821" s="545"/>
      <c r="M1821" s="545"/>
      <c r="N1821" s="544"/>
      <c r="O1821" s="559"/>
      <c r="P1821" s="268">
        <f t="shared" si="126"/>
        <v>0</v>
      </c>
      <c r="Q1821" s="268">
        <f t="shared" si="127"/>
        <v>0</v>
      </c>
      <c r="R1821" s="643" t="str">
        <f t="shared" si="128"/>
        <v/>
      </c>
      <c r="S1821" s="644"/>
      <c r="T1821" s="644"/>
      <c r="U1821" s="623"/>
      <c r="V1821" s="623"/>
      <c r="W1821" s="623"/>
    </row>
    <row r="1822" spans="1:23" x14ac:dyDescent="0.2">
      <c r="A1822" s="636" t="str">
        <f t="shared" si="125"/>
        <v/>
      </c>
      <c r="B1822" s="559"/>
      <c r="C1822" s="555"/>
      <c r="D1822" s="545"/>
      <c r="E1822" s="545"/>
      <c r="F1822" s="556"/>
      <c r="G1822" s="545"/>
      <c r="H1822" s="545"/>
      <c r="I1822" s="612"/>
      <c r="J1822" s="545"/>
      <c r="K1822" s="545"/>
      <c r="L1822" s="545"/>
      <c r="M1822" s="545"/>
      <c r="N1822" s="544"/>
      <c r="O1822" s="559"/>
      <c r="P1822" s="268">
        <f t="shared" si="126"/>
        <v>0</v>
      </c>
      <c r="Q1822" s="268">
        <f t="shared" si="127"/>
        <v>0</v>
      </c>
      <c r="R1822" s="643" t="str">
        <f t="shared" si="128"/>
        <v/>
      </c>
      <c r="S1822" s="644"/>
      <c r="T1822" s="644"/>
      <c r="U1822" s="623"/>
      <c r="V1822" s="623"/>
      <c r="W1822" s="623"/>
    </row>
    <row r="1823" spans="1:23" x14ac:dyDescent="0.2">
      <c r="A1823" s="636" t="str">
        <f t="shared" si="125"/>
        <v/>
      </c>
      <c r="B1823" s="559"/>
      <c r="C1823" s="555"/>
      <c r="D1823" s="545"/>
      <c r="E1823" s="545"/>
      <c r="F1823" s="556"/>
      <c r="G1823" s="545"/>
      <c r="H1823" s="545"/>
      <c r="I1823" s="612"/>
      <c r="J1823" s="545"/>
      <c r="K1823" s="545"/>
      <c r="L1823" s="545"/>
      <c r="M1823" s="545"/>
      <c r="N1823" s="544"/>
      <c r="O1823" s="559"/>
      <c r="P1823" s="268">
        <f t="shared" si="126"/>
        <v>0</v>
      </c>
      <c r="Q1823" s="268">
        <f t="shared" si="127"/>
        <v>0</v>
      </c>
      <c r="R1823" s="643" t="str">
        <f t="shared" si="128"/>
        <v/>
      </c>
      <c r="S1823" s="644"/>
      <c r="T1823" s="644"/>
      <c r="U1823" s="623"/>
      <c r="V1823" s="623"/>
      <c r="W1823" s="623"/>
    </row>
    <row r="1824" spans="1:23" x14ac:dyDescent="0.2">
      <c r="A1824" s="636" t="str">
        <f t="shared" si="125"/>
        <v/>
      </c>
      <c r="B1824" s="559"/>
      <c r="C1824" s="555"/>
      <c r="D1824" s="545"/>
      <c r="E1824" s="545"/>
      <c r="F1824" s="556"/>
      <c r="G1824" s="545"/>
      <c r="H1824" s="545"/>
      <c r="I1824" s="612"/>
      <c r="J1824" s="545"/>
      <c r="K1824" s="545"/>
      <c r="L1824" s="545"/>
      <c r="M1824" s="545"/>
      <c r="N1824" s="544"/>
      <c r="O1824" s="559"/>
      <c r="P1824" s="268">
        <f t="shared" si="126"/>
        <v>0</v>
      </c>
      <c r="Q1824" s="268">
        <f t="shared" si="127"/>
        <v>0</v>
      </c>
      <c r="R1824" s="643" t="str">
        <f t="shared" si="128"/>
        <v/>
      </c>
      <c r="S1824" s="644"/>
      <c r="T1824" s="644"/>
      <c r="U1824" s="623"/>
      <c r="V1824" s="623"/>
      <c r="W1824" s="623"/>
    </row>
    <row r="1825" spans="1:23" s="377" customFormat="1" x14ac:dyDescent="0.2">
      <c r="A1825" s="636" t="str">
        <f t="shared" si="125"/>
        <v/>
      </c>
      <c r="B1825" s="559"/>
      <c r="C1825" s="555"/>
      <c r="D1825" s="545"/>
      <c r="E1825" s="545"/>
      <c r="F1825" s="556"/>
      <c r="G1825" s="545"/>
      <c r="H1825" s="545"/>
      <c r="I1825" s="612"/>
      <c r="J1825" s="545"/>
      <c r="K1825" s="545"/>
      <c r="L1825" s="545"/>
      <c r="M1825" s="545"/>
      <c r="N1825" s="544"/>
      <c r="O1825" s="559"/>
      <c r="P1825" s="268">
        <f t="shared" si="126"/>
        <v>0</v>
      </c>
      <c r="Q1825" s="268">
        <f t="shared" si="127"/>
        <v>0</v>
      </c>
      <c r="R1825" s="643" t="str">
        <f t="shared" si="128"/>
        <v/>
      </c>
      <c r="S1825" s="644"/>
      <c r="T1825" s="644"/>
      <c r="U1825" s="623"/>
      <c r="V1825" s="623"/>
      <c r="W1825" s="623"/>
    </row>
    <row r="1826" spans="1:23" x14ac:dyDescent="0.2">
      <c r="A1826" s="636" t="str">
        <f t="shared" si="125"/>
        <v/>
      </c>
      <c r="B1826" s="559"/>
      <c r="C1826" s="555"/>
      <c r="D1826" s="545"/>
      <c r="E1826" s="545"/>
      <c r="F1826" s="556"/>
      <c r="G1826" s="545"/>
      <c r="H1826" s="545"/>
      <c r="I1826" s="612"/>
      <c r="J1826" s="545"/>
      <c r="K1826" s="545"/>
      <c r="L1826" s="545"/>
      <c r="M1826" s="545"/>
      <c r="N1826" s="544"/>
      <c r="O1826" s="559"/>
      <c r="P1826" s="268">
        <f t="shared" si="126"/>
        <v>0</v>
      </c>
      <c r="Q1826" s="268">
        <f t="shared" si="127"/>
        <v>0</v>
      </c>
      <c r="R1826" s="643" t="str">
        <f t="shared" si="128"/>
        <v/>
      </c>
      <c r="S1826" s="644"/>
      <c r="T1826" s="644"/>
      <c r="U1826" s="623"/>
      <c r="V1826" s="623"/>
      <c r="W1826" s="623"/>
    </row>
    <row r="1827" spans="1:23" x14ac:dyDescent="0.2">
      <c r="A1827" s="636" t="str">
        <f t="shared" si="125"/>
        <v/>
      </c>
      <c r="B1827" s="559"/>
      <c r="C1827" s="555"/>
      <c r="D1827" s="545"/>
      <c r="E1827" s="545"/>
      <c r="F1827" s="556"/>
      <c r="G1827" s="545"/>
      <c r="H1827" s="545"/>
      <c r="I1827" s="612"/>
      <c r="J1827" s="545"/>
      <c r="K1827" s="545"/>
      <c r="L1827" s="545"/>
      <c r="M1827" s="545"/>
      <c r="N1827" s="544"/>
      <c r="O1827" s="559"/>
      <c r="P1827" s="268">
        <f t="shared" si="126"/>
        <v>0</v>
      </c>
      <c r="Q1827" s="268">
        <f t="shared" si="127"/>
        <v>0</v>
      </c>
      <c r="R1827" s="643" t="str">
        <f t="shared" si="128"/>
        <v/>
      </c>
      <c r="S1827" s="644"/>
      <c r="T1827" s="644"/>
      <c r="U1827" s="623"/>
      <c r="V1827" s="623"/>
      <c r="W1827" s="623"/>
    </row>
    <row r="1828" spans="1:23" x14ac:dyDescent="0.2">
      <c r="A1828" s="636" t="str">
        <f t="shared" si="125"/>
        <v/>
      </c>
      <c r="B1828" s="559"/>
      <c r="C1828" s="555"/>
      <c r="D1828" s="545"/>
      <c r="E1828" s="545"/>
      <c r="F1828" s="556"/>
      <c r="G1828" s="545"/>
      <c r="H1828" s="545"/>
      <c r="I1828" s="612"/>
      <c r="J1828" s="545"/>
      <c r="K1828" s="545"/>
      <c r="L1828" s="545"/>
      <c r="M1828" s="545"/>
      <c r="N1828" s="544"/>
      <c r="O1828" s="559"/>
      <c r="P1828" s="268">
        <f t="shared" si="126"/>
        <v>0</v>
      </c>
      <c r="Q1828" s="268">
        <f t="shared" si="127"/>
        <v>0</v>
      </c>
      <c r="R1828" s="643" t="str">
        <f t="shared" si="128"/>
        <v/>
      </c>
      <c r="S1828" s="644"/>
      <c r="T1828" s="644"/>
      <c r="U1828" s="623"/>
      <c r="V1828" s="623"/>
      <c r="W1828" s="623"/>
    </row>
    <row r="1829" spans="1:23" x14ac:dyDescent="0.2">
      <c r="A1829" s="636" t="str">
        <f t="shared" si="125"/>
        <v/>
      </c>
      <c r="B1829" s="559"/>
      <c r="C1829" s="555"/>
      <c r="D1829" s="545"/>
      <c r="E1829" s="545"/>
      <c r="F1829" s="556"/>
      <c r="G1829" s="545"/>
      <c r="H1829" s="545"/>
      <c r="I1829" s="612"/>
      <c r="J1829" s="545"/>
      <c r="K1829" s="545"/>
      <c r="L1829" s="545"/>
      <c r="M1829" s="545"/>
      <c r="N1829" s="544"/>
      <c r="O1829" s="559"/>
      <c r="P1829" s="268">
        <f t="shared" si="126"/>
        <v>0</v>
      </c>
      <c r="Q1829" s="268">
        <f t="shared" si="127"/>
        <v>0</v>
      </c>
      <c r="R1829" s="643" t="str">
        <f t="shared" si="128"/>
        <v/>
      </c>
      <c r="S1829" s="644"/>
      <c r="T1829" s="644"/>
      <c r="U1829" s="623"/>
      <c r="V1829" s="623"/>
      <c r="W1829" s="623"/>
    </row>
    <row r="1830" spans="1:23" s="372" customFormat="1" x14ac:dyDescent="0.2">
      <c r="A1830" s="636" t="str">
        <f t="shared" si="125"/>
        <v/>
      </c>
      <c r="B1830" s="559"/>
      <c r="C1830" s="555"/>
      <c r="D1830" s="545"/>
      <c r="E1830" s="545"/>
      <c r="F1830" s="556"/>
      <c r="G1830" s="545"/>
      <c r="H1830" s="545"/>
      <c r="I1830" s="612"/>
      <c r="J1830" s="545"/>
      <c r="K1830" s="545"/>
      <c r="L1830" s="545"/>
      <c r="M1830" s="545"/>
      <c r="N1830" s="544"/>
      <c r="O1830" s="559"/>
      <c r="P1830" s="268">
        <f t="shared" si="126"/>
        <v>0</v>
      </c>
      <c r="Q1830" s="268">
        <f t="shared" si="127"/>
        <v>0</v>
      </c>
      <c r="R1830" s="643" t="str">
        <f t="shared" si="128"/>
        <v/>
      </c>
      <c r="S1830" s="644"/>
      <c r="T1830" s="644"/>
      <c r="U1830" s="623"/>
      <c r="V1830" s="623"/>
      <c r="W1830" s="623"/>
    </row>
    <row r="1831" spans="1:23" x14ac:dyDescent="0.2">
      <c r="A1831" s="636" t="str">
        <f t="shared" si="125"/>
        <v/>
      </c>
      <c r="B1831" s="559"/>
      <c r="C1831" s="555"/>
      <c r="D1831" s="545"/>
      <c r="E1831" s="545"/>
      <c r="F1831" s="556"/>
      <c r="G1831" s="545"/>
      <c r="H1831" s="545"/>
      <c r="I1831" s="612"/>
      <c r="J1831" s="545"/>
      <c r="K1831" s="545"/>
      <c r="L1831" s="545"/>
      <c r="M1831" s="545"/>
      <c r="N1831" s="544"/>
      <c r="O1831" s="559"/>
      <c r="P1831" s="268">
        <f t="shared" si="126"/>
        <v>0</v>
      </c>
      <c r="Q1831" s="268">
        <f t="shared" si="127"/>
        <v>0</v>
      </c>
      <c r="R1831" s="643" t="str">
        <f t="shared" si="128"/>
        <v/>
      </c>
      <c r="S1831" s="644"/>
      <c r="T1831" s="644"/>
      <c r="U1831" s="623"/>
      <c r="V1831" s="623"/>
      <c r="W1831" s="623"/>
    </row>
    <row r="1832" spans="1:23" x14ac:dyDescent="0.2">
      <c r="A1832" s="636" t="str">
        <f t="shared" si="125"/>
        <v/>
      </c>
      <c r="B1832" s="559"/>
      <c r="C1832" s="555"/>
      <c r="D1832" s="545"/>
      <c r="E1832" s="545"/>
      <c r="F1832" s="556"/>
      <c r="G1832" s="545"/>
      <c r="H1832" s="545"/>
      <c r="I1832" s="612"/>
      <c r="J1832" s="545"/>
      <c r="K1832" s="545"/>
      <c r="L1832" s="545"/>
      <c r="M1832" s="545"/>
      <c r="N1832" s="544"/>
      <c r="O1832" s="559"/>
      <c r="P1832" s="268">
        <f t="shared" si="126"/>
        <v>0</v>
      </c>
      <c r="Q1832" s="268">
        <f t="shared" si="127"/>
        <v>0</v>
      </c>
      <c r="R1832" s="643" t="str">
        <f t="shared" si="128"/>
        <v/>
      </c>
      <c r="S1832" s="644"/>
      <c r="T1832" s="644"/>
      <c r="U1832" s="623"/>
      <c r="V1832" s="623"/>
      <c r="W1832" s="623"/>
    </row>
    <row r="1833" spans="1:23" x14ac:dyDescent="0.2">
      <c r="A1833" s="636" t="str">
        <f t="shared" si="125"/>
        <v/>
      </c>
      <c r="B1833" s="559"/>
      <c r="C1833" s="555"/>
      <c r="D1833" s="545"/>
      <c r="E1833" s="545"/>
      <c r="F1833" s="556"/>
      <c r="G1833" s="545"/>
      <c r="H1833" s="545"/>
      <c r="I1833" s="612"/>
      <c r="J1833" s="545"/>
      <c r="K1833" s="545"/>
      <c r="L1833" s="545"/>
      <c r="M1833" s="545"/>
      <c r="N1833" s="544"/>
      <c r="O1833" s="559"/>
      <c r="P1833" s="268">
        <f t="shared" si="126"/>
        <v>0</v>
      </c>
      <c r="Q1833" s="268">
        <f t="shared" si="127"/>
        <v>0</v>
      </c>
      <c r="R1833" s="643" t="str">
        <f t="shared" si="128"/>
        <v/>
      </c>
      <c r="S1833" s="644"/>
      <c r="T1833" s="644"/>
      <c r="U1833" s="623"/>
      <c r="V1833" s="623"/>
      <c r="W1833" s="623"/>
    </row>
    <row r="1834" spans="1:23" x14ac:dyDescent="0.2">
      <c r="A1834" s="636" t="str">
        <f t="shared" si="125"/>
        <v/>
      </c>
      <c r="B1834" s="559"/>
      <c r="C1834" s="555"/>
      <c r="D1834" s="545"/>
      <c r="E1834" s="545"/>
      <c r="F1834" s="556"/>
      <c r="G1834" s="545"/>
      <c r="H1834" s="545"/>
      <c r="I1834" s="612"/>
      <c r="J1834" s="545"/>
      <c r="K1834" s="545"/>
      <c r="L1834" s="545"/>
      <c r="M1834" s="545"/>
      <c r="N1834" s="544"/>
      <c r="O1834" s="559"/>
      <c r="P1834" s="268">
        <f t="shared" si="126"/>
        <v>0</v>
      </c>
      <c r="Q1834" s="268">
        <f t="shared" si="127"/>
        <v>0</v>
      </c>
      <c r="R1834" s="643" t="str">
        <f t="shared" si="128"/>
        <v/>
      </c>
      <c r="S1834" s="644"/>
      <c r="T1834" s="644"/>
      <c r="U1834" s="623"/>
      <c r="V1834" s="623"/>
      <c r="W1834" s="623"/>
    </row>
    <row r="1835" spans="1:23" x14ac:dyDescent="0.2">
      <c r="A1835" s="636" t="str">
        <f t="shared" si="125"/>
        <v/>
      </c>
      <c r="B1835" s="559"/>
      <c r="C1835" s="555"/>
      <c r="D1835" s="545"/>
      <c r="E1835" s="545"/>
      <c r="F1835" s="556"/>
      <c r="G1835" s="545"/>
      <c r="H1835" s="545"/>
      <c r="I1835" s="612"/>
      <c r="J1835" s="545"/>
      <c r="K1835" s="545"/>
      <c r="L1835" s="545"/>
      <c r="M1835" s="545"/>
      <c r="N1835" s="544"/>
      <c r="O1835" s="559"/>
      <c r="P1835" s="268">
        <f t="shared" si="126"/>
        <v>0</v>
      </c>
      <c r="Q1835" s="268">
        <f t="shared" si="127"/>
        <v>0</v>
      </c>
      <c r="R1835" s="643" t="str">
        <f t="shared" si="128"/>
        <v/>
      </c>
      <c r="S1835" s="644"/>
      <c r="T1835" s="644"/>
      <c r="U1835" s="623"/>
      <c r="V1835" s="623"/>
      <c r="W1835" s="623"/>
    </row>
    <row r="1836" spans="1:23" x14ac:dyDescent="0.2">
      <c r="A1836" s="636" t="str">
        <f t="shared" si="125"/>
        <v/>
      </c>
      <c r="B1836" s="559"/>
      <c r="C1836" s="555"/>
      <c r="D1836" s="545"/>
      <c r="E1836" s="545"/>
      <c r="F1836" s="556"/>
      <c r="G1836" s="545"/>
      <c r="H1836" s="545"/>
      <c r="I1836" s="612"/>
      <c r="J1836" s="545"/>
      <c r="K1836" s="545"/>
      <c r="L1836" s="545"/>
      <c r="M1836" s="545"/>
      <c r="N1836" s="544"/>
      <c r="O1836" s="559"/>
      <c r="P1836" s="268">
        <f t="shared" si="126"/>
        <v>0</v>
      </c>
      <c r="Q1836" s="268">
        <f t="shared" si="127"/>
        <v>0</v>
      </c>
      <c r="R1836" s="643" t="str">
        <f t="shared" si="128"/>
        <v/>
      </c>
      <c r="S1836" s="644"/>
      <c r="T1836" s="644"/>
      <c r="U1836" s="623"/>
      <c r="V1836" s="623"/>
      <c r="W1836" s="623"/>
    </row>
    <row r="1837" spans="1:23" x14ac:dyDescent="0.2">
      <c r="A1837" s="636" t="str">
        <f t="shared" si="125"/>
        <v/>
      </c>
      <c r="B1837" s="559"/>
      <c r="C1837" s="555"/>
      <c r="D1837" s="545"/>
      <c r="E1837" s="545"/>
      <c r="F1837" s="556"/>
      <c r="G1837" s="545"/>
      <c r="H1837" s="545"/>
      <c r="I1837" s="612"/>
      <c r="J1837" s="545"/>
      <c r="K1837" s="545"/>
      <c r="L1837" s="545"/>
      <c r="M1837" s="545"/>
      <c r="N1837" s="544"/>
      <c r="O1837" s="559"/>
      <c r="P1837" s="268">
        <f t="shared" si="126"/>
        <v>0</v>
      </c>
      <c r="Q1837" s="268">
        <f t="shared" si="127"/>
        <v>0</v>
      </c>
      <c r="R1837" s="643" t="str">
        <f t="shared" si="128"/>
        <v/>
      </c>
      <c r="S1837" s="644"/>
      <c r="T1837" s="644"/>
      <c r="U1837" s="623"/>
      <c r="V1837" s="623"/>
      <c r="W1837" s="623"/>
    </row>
    <row r="1838" spans="1:23" x14ac:dyDescent="0.2">
      <c r="A1838" s="636" t="str">
        <f t="shared" si="125"/>
        <v/>
      </c>
      <c r="B1838" s="559"/>
      <c r="C1838" s="555"/>
      <c r="D1838" s="545"/>
      <c r="E1838" s="545"/>
      <c r="F1838" s="556"/>
      <c r="G1838" s="545"/>
      <c r="H1838" s="545"/>
      <c r="I1838" s="612"/>
      <c r="J1838" s="545"/>
      <c r="K1838" s="545"/>
      <c r="L1838" s="545"/>
      <c r="M1838" s="545"/>
      <c r="N1838" s="544"/>
      <c r="O1838" s="559"/>
      <c r="P1838" s="268">
        <f t="shared" si="126"/>
        <v>0</v>
      </c>
      <c r="Q1838" s="268">
        <f t="shared" si="127"/>
        <v>0</v>
      </c>
      <c r="R1838" s="643" t="str">
        <f t="shared" si="128"/>
        <v/>
      </c>
      <c r="S1838" s="644"/>
      <c r="T1838" s="644"/>
      <c r="U1838" s="623"/>
      <c r="V1838" s="623"/>
      <c r="W1838" s="623"/>
    </row>
    <row r="1839" spans="1:23" x14ac:dyDescent="0.2">
      <c r="A1839" s="636" t="str">
        <f t="shared" si="125"/>
        <v/>
      </c>
      <c r="B1839" s="559"/>
      <c r="C1839" s="555"/>
      <c r="D1839" s="545"/>
      <c r="E1839" s="545"/>
      <c r="F1839" s="556"/>
      <c r="G1839" s="545"/>
      <c r="H1839" s="545"/>
      <c r="I1839" s="612"/>
      <c r="J1839" s="545"/>
      <c r="K1839" s="545"/>
      <c r="L1839" s="545"/>
      <c r="M1839" s="545"/>
      <c r="N1839" s="544"/>
      <c r="O1839" s="559"/>
      <c r="P1839" s="268">
        <f t="shared" si="126"/>
        <v>0</v>
      </c>
      <c r="Q1839" s="268">
        <f t="shared" si="127"/>
        <v>0</v>
      </c>
      <c r="R1839" s="643" t="str">
        <f t="shared" si="128"/>
        <v/>
      </c>
      <c r="S1839" s="644"/>
      <c r="T1839" s="644"/>
      <c r="U1839" s="623"/>
      <c r="V1839" s="623"/>
      <c r="W1839" s="623"/>
    </row>
    <row r="1840" spans="1:23" x14ac:dyDescent="0.2">
      <c r="A1840" s="636" t="str">
        <f t="shared" si="125"/>
        <v/>
      </c>
      <c r="B1840" s="559"/>
      <c r="C1840" s="555"/>
      <c r="D1840" s="545"/>
      <c r="E1840" s="545"/>
      <c r="F1840" s="556"/>
      <c r="G1840" s="545"/>
      <c r="H1840" s="545"/>
      <c r="I1840" s="612"/>
      <c r="J1840" s="545"/>
      <c r="K1840" s="545"/>
      <c r="L1840" s="545"/>
      <c r="M1840" s="545"/>
      <c r="N1840" s="544"/>
      <c r="O1840" s="559"/>
      <c r="P1840" s="268">
        <f t="shared" si="126"/>
        <v>0</v>
      </c>
      <c r="Q1840" s="268">
        <f t="shared" si="127"/>
        <v>0</v>
      </c>
      <c r="R1840" s="643" t="str">
        <f t="shared" si="128"/>
        <v/>
      </c>
      <c r="S1840" s="644"/>
      <c r="T1840" s="644"/>
      <c r="U1840" s="623"/>
      <c r="V1840" s="623"/>
      <c r="W1840" s="623"/>
    </row>
    <row r="1841" spans="1:23" x14ac:dyDescent="0.2">
      <c r="A1841" s="636" t="str">
        <f t="shared" si="125"/>
        <v/>
      </c>
      <c r="B1841" s="559"/>
      <c r="C1841" s="555"/>
      <c r="D1841" s="545"/>
      <c r="E1841" s="545"/>
      <c r="F1841" s="556"/>
      <c r="G1841" s="545"/>
      <c r="H1841" s="545"/>
      <c r="I1841" s="612"/>
      <c r="J1841" s="545"/>
      <c r="K1841" s="545"/>
      <c r="L1841" s="545"/>
      <c r="M1841" s="545"/>
      <c r="N1841" s="544"/>
      <c r="O1841" s="559"/>
      <c r="P1841" s="268">
        <f t="shared" si="126"/>
        <v>0</v>
      </c>
      <c r="Q1841" s="268">
        <f t="shared" si="127"/>
        <v>0</v>
      </c>
      <c r="R1841" s="643" t="str">
        <f t="shared" si="128"/>
        <v/>
      </c>
      <c r="S1841" s="644"/>
      <c r="T1841" s="644"/>
      <c r="U1841" s="623"/>
      <c r="V1841" s="623"/>
      <c r="W1841" s="623"/>
    </row>
    <row r="1842" spans="1:23" x14ac:dyDescent="0.2">
      <c r="A1842" s="636" t="str">
        <f t="shared" si="125"/>
        <v/>
      </c>
      <c r="B1842" s="559"/>
      <c r="C1842" s="555"/>
      <c r="D1842" s="545"/>
      <c r="E1842" s="545"/>
      <c r="F1842" s="556"/>
      <c r="G1842" s="545"/>
      <c r="H1842" s="545"/>
      <c r="I1842" s="612"/>
      <c r="J1842" s="545"/>
      <c r="K1842" s="545"/>
      <c r="L1842" s="545"/>
      <c r="M1842" s="545"/>
      <c r="N1842" s="544"/>
      <c r="O1842" s="559"/>
      <c r="P1842" s="268">
        <f t="shared" si="126"/>
        <v>0</v>
      </c>
      <c r="Q1842" s="268">
        <f t="shared" si="127"/>
        <v>0</v>
      </c>
      <c r="R1842" s="643" t="str">
        <f t="shared" si="128"/>
        <v/>
      </c>
      <c r="S1842" s="644"/>
      <c r="T1842" s="644"/>
      <c r="U1842" s="623"/>
      <c r="V1842" s="623"/>
      <c r="W1842" s="623"/>
    </row>
    <row r="1843" spans="1:23" x14ac:dyDescent="0.2">
      <c r="A1843" s="636" t="str">
        <f t="shared" si="125"/>
        <v/>
      </c>
      <c r="B1843" s="559"/>
      <c r="C1843" s="555"/>
      <c r="D1843" s="545"/>
      <c r="E1843" s="545"/>
      <c r="F1843" s="556"/>
      <c r="G1843" s="545"/>
      <c r="H1843" s="545"/>
      <c r="I1843" s="612"/>
      <c r="J1843" s="545"/>
      <c r="K1843" s="545"/>
      <c r="L1843" s="545"/>
      <c r="M1843" s="545"/>
      <c r="N1843" s="544"/>
      <c r="O1843" s="559"/>
      <c r="P1843" s="268">
        <f t="shared" si="126"/>
        <v>0</v>
      </c>
      <c r="Q1843" s="268">
        <f t="shared" si="127"/>
        <v>0</v>
      </c>
      <c r="R1843" s="643" t="str">
        <f t="shared" si="128"/>
        <v/>
      </c>
      <c r="S1843" s="644"/>
      <c r="T1843" s="644"/>
      <c r="U1843" s="623"/>
      <c r="V1843" s="623"/>
      <c r="W1843" s="623"/>
    </row>
    <row r="1844" spans="1:23" x14ac:dyDescent="0.2">
      <c r="A1844" s="636" t="str">
        <f t="shared" si="125"/>
        <v/>
      </c>
      <c r="B1844" s="559"/>
      <c r="C1844" s="555"/>
      <c r="D1844" s="545"/>
      <c r="E1844" s="545"/>
      <c r="F1844" s="556"/>
      <c r="G1844" s="545"/>
      <c r="H1844" s="545"/>
      <c r="I1844" s="612"/>
      <c r="J1844" s="545"/>
      <c r="K1844" s="545"/>
      <c r="L1844" s="545"/>
      <c r="M1844" s="545"/>
      <c r="N1844" s="544"/>
      <c r="O1844" s="559"/>
      <c r="P1844" s="268">
        <f t="shared" si="126"/>
        <v>0</v>
      </c>
      <c r="Q1844" s="268">
        <f t="shared" si="127"/>
        <v>0</v>
      </c>
      <c r="R1844" s="643" t="str">
        <f t="shared" si="128"/>
        <v/>
      </c>
      <c r="S1844" s="644"/>
      <c r="T1844" s="644"/>
      <c r="U1844" s="623"/>
      <c r="V1844" s="623"/>
      <c r="W1844" s="623"/>
    </row>
    <row r="1845" spans="1:23" x14ac:dyDescent="0.2">
      <c r="A1845" s="636" t="str">
        <f t="shared" si="125"/>
        <v/>
      </c>
      <c r="B1845" s="559"/>
      <c r="C1845" s="555"/>
      <c r="D1845" s="545"/>
      <c r="E1845" s="545"/>
      <c r="F1845" s="556"/>
      <c r="G1845" s="545"/>
      <c r="H1845" s="545"/>
      <c r="I1845" s="612"/>
      <c r="J1845" s="545"/>
      <c r="K1845" s="545"/>
      <c r="L1845" s="545"/>
      <c r="M1845" s="545"/>
      <c r="N1845" s="544"/>
      <c r="O1845" s="559"/>
      <c r="P1845" s="268">
        <f t="shared" si="126"/>
        <v>0</v>
      </c>
      <c r="Q1845" s="268">
        <f t="shared" si="127"/>
        <v>0</v>
      </c>
      <c r="R1845" s="643" t="str">
        <f t="shared" si="128"/>
        <v/>
      </c>
      <c r="S1845" s="644"/>
      <c r="T1845" s="644"/>
      <c r="U1845" s="623"/>
      <c r="V1845" s="623"/>
      <c r="W1845" s="623"/>
    </row>
    <row r="1846" spans="1:23" x14ac:dyDescent="0.2">
      <c r="A1846" s="636" t="str">
        <f t="shared" si="125"/>
        <v/>
      </c>
      <c r="B1846" s="559"/>
      <c r="C1846" s="555"/>
      <c r="D1846" s="545"/>
      <c r="E1846" s="545"/>
      <c r="F1846" s="556"/>
      <c r="G1846" s="545"/>
      <c r="H1846" s="545"/>
      <c r="I1846" s="612"/>
      <c r="J1846" s="545"/>
      <c r="K1846" s="545"/>
      <c r="L1846" s="545"/>
      <c r="M1846" s="545"/>
      <c r="N1846" s="544"/>
      <c r="O1846" s="559"/>
      <c r="P1846" s="268">
        <f t="shared" si="126"/>
        <v>0</v>
      </c>
      <c r="Q1846" s="268">
        <f t="shared" si="127"/>
        <v>0</v>
      </c>
      <c r="R1846" s="643" t="str">
        <f t="shared" si="128"/>
        <v/>
      </c>
      <c r="S1846" s="644"/>
      <c r="T1846" s="644"/>
      <c r="U1846" s="623"/>
      <c r="V1846" s="623"/>
      <c r="W1846" s="623"/>
    </row>
    <row r="1847" spans="1:23" x14ac:dyDescent="0.2">
      <c r="A1847" s="636" t="str">
        <f t="shared" si="125"/>
        <v/>
      </c>
      <c r="B1847" s="559"/>
      <c r="C1847" s="555"/>
      <c r="D1847" s="545"/>
      <c r="E1847" s="545"/>
      <c r="F1847" s="556"/>
      <c r="G1847" s="545"/>
      <c r="H1847" s="545"/>
      <c r="I1847" s="612"/>
      <c r="J1847" s="545"/>
      <c r="K1847" s="545"/>
      <c r="L1847" s="545"/>
      <c r="M1847" s="545"/>
      <c r="N1847" s="544"/>
      <c r="O1847" s="559"/>
      <c r="P1847" s="268">
        <f t="shared" si="126"/>
        <v>0</v>
      </c>
      <c r="Q1847" s="268">
        <f t="shared" si="127"/>
        <v>0</v>
      </c>
      <c r="R1847" s="643" t="str">
        <f t="shared" si="128"/>
        <v/>
      </c>
      <c r="S1847" s="644"/>
      <c r="T1847" s="644"/>
      <c r="U1847" s="623"/>
      <c r="V1847" s="623"/>
      <c r="W1847" s="623"/>
    </row>
    <row r="1848" spans="1:23" s="378" customFormat="1" x14ac:dyDescent="0.2">
      <c r="A1848" s="636" t="str">
        <f t="shared" si="125"/>
        <v/>
      </c>
      <c r="B1848" s="559"/>
      <c r="C1848" s="555"/>
      <c r="D1848" s="545"/>
      <c r="E1848" s="545"/>
      <c r="F1848" s="556"/>
      <c r="G1848" s="545"/>
      <c r="H1848" s="545"/>
      <c r="I1848" s="612"/>
      <c r="J1848" s="545"/>
      <c r="K1848" s="545"/>
      <c r="L1848" s="545"/>
      <c r="M1848" s="545"/>
      <c r="N1848" s="544"/>
      <c r="O1848" s="559"/>
      <c r="P1848" s="268">
        <f t="shared" si="126"/>
        <v>0</v>
      </c>
      <c r="Q1848" s="268">
        <f t="shared" si="127"/>
        <v>0</v>
      </c>
      <c r="R1848" s="643" t="str">
        <f t="shared" si="128"/>
        <v/>
      </c>
      <c r="S1848" s="644"/>
      <c r="T1848" s="644"/>
      <c r="U1848" s="623"/>
      <c r="V1848" s="623"/>
      <c r="W1848" s="623"/>
    </row>
    <row r="1849" spans="1:23" x14ac:dyDescent="0.2">
      <c r="A1849" s="636" t="str">
        <f t="shared" si="125"/>
        <v/>
      </c>
      <c r="B1849" s="559"/>
      <c r="C1849" s="555"/>
      <c r="D1849" s="545"/>
      <c r="E1849" s="545"/>
      <c r="F1849" s="556"/>
      <c r="G1849" s="545"/>
      <c r="H1849" s="545"/>
      <c r="I1849" s="612"/>
      <c r="J1849" s="545"/>
      <c r="K1849" s="545"/>
      <c r="L1849" s="545"/>
      <c r="M1849" s="545"/>
      <c r="N1849" s="544"/>
      <c r="O1849" s="559"/>
      <c r="P1849" s="268">
        <f t="shared" si="126"/>
        <v>0</v>
      </c>
      <c r="Q1849" s="268">
        <f t="shared" si="127"/>
        <v>0</v>
      </c>
      <c r="R1849" s="643" t="str">
        <f t="shared" si="128"/>
        <v/>
      </c>
      <c r="S1849" s="644"/>
      <c r="T1849" s="644"/>
      <c r="U1849" s="623"/>
      <c r="V1849" s="623"/>
      <c r="W1849" s="623"/>
    </row>
    <row r="1850" spans="1:23" x14ac:dyDescent="0.2">
      <c r="A1850" s="636" t="str">
        <f t="shared" si="125"/>
        <v/>
      </c>
      <c r="B1850" s="559"/>
      <c r="C1850" s="555"/>
      <c r="D1850" s="545"/>
      <c r="E1850" s="545"/>
      <c r="F1850" s="556"/>
      <c r="G1850" s="545"/>
      <c r="H1850" s="545"/>
      <c r="I1850" s="612"/>
      <c r="J1850" s="545"/>
      <c r="K1850" s="545"/>
      <c r="L1850" s="545"/>
      <c r="M1850" s="545"/>
      <c r="N1850" s="544"/>
      <c r="O1850" s="559"/>
      <c r="P1850" s="268">
        <f t="shared" si="126"/>
        <v>0</v>
      </c>
      <c r="Q1850" s="268">
        <f t="shared" si="127"/>
        <v>0</v>
      </c>
      <c r="R1850" s="643" t="str">
        <f t="shared" si="128"/>
        <v/>
      </c>
      <c r="S1850" s="644"/>
      <c r="T1850" s="644"/>
      <c r="U1850" s="623"/>
      <c r="V1850" s="623"/>
      <c r="W1850" s="623"/>
    </row>
    <row r="1851" spans="1:23" x14ac:dyDescent="0.2">
      <c r="A1851" s="636" t="str">
        <f t="shared" si="125"/>
        <v/>
      </c>
      <c r="B1851" s="559"/>
      <c r="C1851" s="555"/>
      <c r="D1851" s="545"/>
      <c r="E1851" s="545"/>
      <c r="F1851" s="556"/>
      <c r="G1851" s="545"/>
      <c r="H1851" s="545"/>
      <c r="I1851" s="612"/>
      <c r="J1851" s="545"/>
      <c r="K1851" s="545"/>
      <c r="L1851" s="545"/>
      <c r="M1851" s="545"/>
      <c r="N1851" s="544"/>
      <c r="O1851" s="559"/>
      <c r="P1851" s="268">
        <f t="shared" si="126"/>
        <v>0</v>
      </c>
      <c r="Q1851" s="268">
        <f t="shared" si="127"/>
        <v>0</v>
      </c>
      <c r="R1851" s="643" t="str">
        <f t="shared" si="128"/>
        <v/>
      </c>
      <c r="S1851" s="644"/>
      <c r="T1851" s="644"/>
      <c r="U1851" s="623"/>
      <c r="V1851" s="623"/>
      <c r="W1851" s="623"/>
    </row>
    <row r="1852" spans="1:23" x14ac:dyDescent="0.2">
      <c r="A1852" s="636" t="str">
        <f t="shared" si="125"/>
        <v/>
      </c>
      <c r="B1852" s="559"/>
      <c r="C1852" s="555"/>
      <c r="D1852" s="545"/>
      <c r="E1852" s="545"/>
      <c r="F1852" s="556"/>
      <c r="G1852" s="545"/>
      <c r="H1852" s="545"/>
      <c r="I1852" s="612"/>
      <c r="J1852" s="545"/>
      <c r="K1852" s="545"/>
      <c r="L1852" s="545"/>
      <c r="M1852" s="545"/>
      <c r="N1852" s="544"/>
      <c r="O1852" s="559"/>
      <c r="P1852" s="268">
        <f t="shared" si="126"/>
        <v>0</v>
      </c>
      <c r="Q1852" s="268">
        <f t="shared" si="127"/>
        <v>0</v>
      </c>
      <c r="R1852" s="643" t="str">
        <f t="shared" si="128"/>
        <v/>
      </c>
      <c r="S1852" s="644"/>
      <c r="T1852" s="644"/>
      <c r="U1852" s="623"/>
      <c r="V1852" s="623"/>
      <c r="W1852" s="623"/>
    </row>
    <row r="1853" spans="1:23" x14ac:dyDescent="0.2">
      <c r="A1853" s="636" t="str">
        <f t="shared" si="125"/>
        <v/>
      </c>
      <c r="B1853" s="559"/>
      <c r="C1853" s="555"/>
      <c r="D1853" s="545"/>
      <c r="E1853" s="545"/>
      <c r="F1853" s="556"/>
      <c r="G1853" s="545"/>
      <c r="H1853" s="545"/>
      <c r="I1853" s="612"/>
      <c r="J1853" s="545"/>
      <c r="K1853" s="545"/>
      <c r="L1853" s="545"/>
      <c r="M1853" s="545"/>
      <c r="N1853" s="544"/>
      <c r="O1853" s="559"/>
      <c r="P1853" s="268">
        <f t="shared" si="126"/>
        <v>0</v>
      </c>
      <c r="Q1853" s="268">
        <f t="shared" si="127"/>
        <v>0</v>
      </c>
      <c r="R1853" s="643" t="str">
        <f t="shared" si="128"/>
        <v/>
      </c>
      <c r="S1853" s="644"/>
      <c r="T1853" s="644"/>
      <c r="U1853" s="623"/>
      <c r="V1853" s="623"/>
      <c r="W1853" s="623"/>
    </row>
    <row r="1854" spans="1:23" x14ac:dyDescent="0.2">
      <c r="A1854" s="636" t="str">
        <f t="shared" si="125"/>
        <v/>
      </c>
      <c r="B1854" s="559"/>
      <c r="C1854" s="555"/>
      <c r="D1854" s="545"/>
      <c r="E1854" s="545"/>
      <c r="F1854" s="556"/>
      <c r="G1854" s="545"/>
      <c r="H1854" s="545"/>
      <c r="I1854" s="612"/>
      <c r="J1854" s="545"/>
      <c r="K1854" s="545"/>
      <c r="L1854" s="545"/>
      <c r="M1854" s="545"/>
      <c r="N1854" s="544"/>
      <c r="O1854" s="559"/>
      <c r="P1854" s="268">
        <f t="shared" si="126"/>
        <v>0</v>
      </c>
      <c r="Q1854" s="268">
        <f t="shared" si="127"/>
        <v>0</v>
      </c>
      <c r="R1854" s="643" t="str">
        <f t="shared" si="128"/>
        <v/>
      </c>
      <c r="S1854" s="644"/>
      <c r="T1854" s="644"/>
      <c r="U1854" s="623"/>
      <c r="V1854" s="623"/>
      <c r="W1854" s="623"/>
    </row>
    <row r="1855" spans="1:23" x14ac:dyDescent="0.2">
      <c r="A1855" s="636" t="str">
        <f t="shared" si="125"/>
        <v/>
      </c>
      <c r="B1855" s="559"/>
      <c r="C1855" s="555"/>
      <c r="D1855" s="545"/>
      <c r="E1855" s="545"/>
      <c r="F1855" s="556"/>
      <c r="G1855" s="545"/>
      <c r="H1855" s="545"/>
      <c r="I1855" s="612"/>
      <c r="J1855" s="545"/>
      <c r="K1855" s="545"/>
      <c r="L1855" s="545"/>
      <c r="M1855" s="545"/>
      <c r="N1855" s="544"/>
      <c r="O1855" s="559"/>
      <c r="P1855" s="268">
        <f t="shared" si="126"/>
        <v>0</v>
      </c>
      <c r="Q1855" s="268">
        <f t="shared" si="127"/>
        <v>0</v>
      </c>
      <c r="R1855" s="643" t="str">
        <f t="shared" si="128"/>
        <v/>
      </c>
      <c r="S1855" s="644"/>
      <c r="T1855" s="644"/>
      <c r="U1855" s="623"/>
      <c r="V1855" s="623"/>
      <c r="W1855" s="623"/>
    </row>
    <row r="1856" spans="1:23" x14ac:dyDescent="0.2">
      <c r="A1856" s="636" t="str">
        <f t="shared" si="125"/>
        <v/>
      </c>
      <c r="B1856" s="559"/>
      <c r="C1856" s="555"/>
      <c r="D1856" s="545"/>
      <c r="E1856" s="545"/>
      <c r="F1856" s="556"/>
      <c r="G1856" s="545"/>
      <c r="H1856" s="545"/>
      <c r="I1856" s="612"/>
      <c r="J1856" s="545"/>
      <c r="K1856" s="545"/>
      <c r="L1856" s="545"/>
      <c r="M1856" s="545"/>
      <c r="N1856" s="544"/>
      <c r="O1856" s="559"/>
      <c r="P1856" s="268">
        <f t="shared" si="126"/>
        <v>0</v>
      </c>
      <c r="Q1856" s="268">
        <f t="shared" si="127"/>
        <v>0</v>
      </c>
      <c r="R1856" s="643" t="str">
        <f t="shared" si="128"/>
        <v/>
      </c>
      <c r="S1856" s="644"/>
      <c r="T1856" s="644"/>
      <c r="U1856" s="623"/>
      <c r="V1856" s="623"/>
      <c r="W1856" s="623"/>
    </row>
    <row r="1857" spans="1:23" x14ac:dyDescent="0.2">
      <c r="A1857" s="636" t="str">
        <f t="shared" si="125"/>
        <v/>
      </c>
      <c r="B1857" s="559"/>
      <c r="C1857" s="555"/>
      <c r="D1857" s="545"/>
      <c r="E1857" s="545"/>
      <c r="F1857" s="556"/>
      <c r="G1857" s="545"/>
      <c r="H1857" s="545"/>
      <c r="I1857" s="612"/>
      <c r="J1857" s="545"/>
      <c r="K1857" s="545"/>
      <c r="L1857" s="545"/>
      <c r="M1857" s="545"/>
      <c r="N1857" s="544"/>
      <c r="O1857" s="559"/>
      <c r="P1857" s="268">
        <f t="shared" si="126"/>
        <v>0</v>
      </c>
      <c r="Q1857" s="268">
        <f t="shared" si="127"/>
        <v>0</v>
      </c>
      <c r="R1857" s="643" t="str">
        <f t="shared" si="128"/>
        <v/>
      </c>
      <c r="S1857" s="644"/>
      <c r="T1857" s="644"/>
      <c r="U1857" s="623"/>
      <c r="V1857" s="623"/>
      <c r="W1857" s="623"/>
    </row>
    <row r="1858" spans="1:23" x14ac:dyDescent="0.2">
      <c r="A1858" s="636" t="str">
        <f t="shared" si="125"/>
        <v/>
      </c>
      <c r="B1858" s="559"/>
      <c r="C1858" s="555"/>
      <c r="D1858" s="545"/>
      <c r="E1858" s="545"/>
      <c r="F1858" s="556"/>
      <c r="G1858" s="545"/>
      <c r="H1858" s="545"/>
      <c r="I1858" s="612"/>
      <c r="J1858" s="545"/>
      <c r="K1858" s="545"/>
      <c r="L1858" s="545"/>
      <c r="M1858" s="545"/>
      <c r="N1858" s="544"/>
      <c r="O1858" s="559"/>
      <c r="P1858" s="268">
        <f t="shared" si="126"/>
        <v>0</v>
      </c>
      <c r="Q1858" s="268">
        <f t="shared" si="127"/>
        <v>0</v>
      </c>
      <c r="R1858" s="643" t="str">
        <f t="shared" si="128"/>
        <v/>
      </c>
      <c r="S1858" s="644"/>
      <c r="T1858" s="644"/>
      <c r="U1858" s="623"/>
      <c r="V1858" s="623"/>
      <c r="W1858" s="623"/>
    </row>
    <row r="1859" spans="1:23" x14ac:dyDescent="0.2">
      <c r="A1859" s="636" t="str">
        <f t="shared" si="125"/>
        <v/>
      </c>
      <c r="B1859" s="559"/>
      <c r="C1859" s="555"/>
      <c r="D1859" s="545"/>
      <c r="E1859" s="545"/>
      <c r="F1859" s="556"/>
      <c r="G1859" s="545"/>
      <c r="H1859" s="545"/>
      <c r="I1859" s="612"/>
      <c r="J1859" s="545"/>
      <c r="K1859" s="545"/>
      <c r="L1859" s="545"/>
      <c r="M1859" s="545"/>
      <c r="N1859" s="544"/>
      <c r="O1859" s="559"/>
      <c r="P1859" s="268">
        <f t="shared" si="126"/>
        <v>0</v>
      </c>
      <c r="Q1859" s="268">
        <f t="shared" si="127"/>
        <v>0</v>
      </c>
      <c r="R1859" s="643" t="str">
        <f t="shared" si="128"/>
        <v/>
      </c>
      <c r="S1859" s="644"/>
      <c r="T1859" s="644"/>
      <c r="U1859" s="623"/>
      <c r="V1859" s="623"/>
      <c r="W1859" s="623"/>
    </row>
    <row r="1860" spans="1:23" x14ac:dyDescent="0.2">
      <c r="A1860" s="636" t="str">
        <f t="shared" si="125"/>
        <v/>
      </c>
      <c r="B1860" s="559"/>
      <c r="C1860" s="555"/>
      <c r="D1860" s="545"/>
      <c r="E1860" s="545"/>
      <c r="F1860" s="556"/>
      <c r="G1860" s="545"/>
      <c r="H1860" s="545"/>
      <c r="I1860" s="612"/>
      <c r="J1860" s="545"/>
      <c r="K1860" s="545"/>
      <c r="L1860" s="545"/>
      <c r="M1860" s="545"/>
      <c r="N1860" s="544"/>
      <c r="O1860" s="559"/>
      <c r="P1860" s="268">
        <f t="shared" si="126"/>
        <v>0</v>
      </c>
      <c r="Q1860" s="268">
        <f t="shared" si="127"/>
        <v>0</v>
      </c>
      <c r="R1860" s="643" t="str">
        <f t="shared" si="128"/>
        <v/>
      </c>
      <c r="S1860" s="644"/>
      <c r="T1860" s="644"/>
      <c r="U1860" s="623"/>
      <c r="V1860" s="623"/>
      <c r="W1860" s="623"/>
    </row>
    <row r="1861" spans="1:23" x14ac:dyDescent="0.2">
      <c r="A1861" s="636" t="str">
        <f t="shared" si="125"/>
        <v/>
      </c>
      <c r="B1861" s="559"/>
      <c r="C1861" s="555"/>
      <c r="D1861" s="545"/>
      <c r="E1861" s="545"/>
      <c r="F1861" s="556"/>
      <c r="G1861" s="545"/>
      <c r="H1861" s="545"/>
      <c r="I1861" s="612"/>
      <c r="J1861" s="545"/>
      <c r="K1861" s="545"/>
      <c r="L1861" s="545"/>
      <c r="M1861" s="545"/>
      <c r="N1861" s="544"/>
      <c r="O1861" s="559"/>
      <c r="P1861" s="268">
        <f t="shared" si="126"/>
        <v>0</v>
      </c>
      <c r="Q1861" s="268">
        <f t="shared" si="127"/>
        <v>0</v>
      </c>
      <c r="R1861" s="643" t="str">
        <f t="shared" si="128"/>
        <v/>
      </c>
      <c r="S1861" s="644"/>
      <c r="T1861" s="644"/>
      <c r="U1861" s="623"/>
      <c r="V1861" s="623"/>
      <c r="W1861" s="623"/>
    </row>
    <row r="1862" spans="1:23" x14ac:dyDescent="0.2">
      <c r="A1862" s="636" t="str">
        <f t="shared" si="125"/>
        <v/>
      </c>
      <c r="B1862" s="559"/>
      <c r="C1862" s="555"/>
      <c r="D1862" s="545"/>
      <c r="E1862" s="545"/>
      <c r="F1862" s="556"/>
      <c r="G1862" s="545"/>
      <c r="H1862" s="545"/>
      <c r="I1862" s="612"/>
      <c r="J1862" s="545"/>
      <c r="K1862" s="545"/>
      <c r="L1862" s="545"/>
      <c r="M1862" s="545"/>
      <c r="N1862" s="544"/>
      <c r="O1862" s="559"/>
      <c r="P1862" s="268">
        <f t="shared" si="126"/>
        <v>0</v>
      </c>
      <c r="Q1862" s="268">
        <f t="shared" si="127"/>
        <v>0</v>
      </c>
      <c r="R1862" s="643" t="str">
        <f t="shared" si="128"/>
        <v/>
      </c>
      <c r="S1862" s="644"/>
      <c r="T1862" s="644"/>
      <c r="U1862" s="623"/>
      <c r="V1862" s="623"/>
      <c r="W1862" s="623"/>
    </row>
    <row r="1863" spans="1:23" x14ac:dyDescent="0.2">
      <c r="A1863" s="636" t="str">
        <f t="shared" si="125"/>
        <v/>
      </c>
      <c r="B1863" s="559"/>
      <c r="C1863" s="555"/>
      <c r="D1863" s="545"/>
      <c r="E1863" s="545"/>
      <c r="F1863" s="556"/>
      <c r="G1863" s="545"/>
      <c r="H1863" s="545"/>
      <c r="I1863" s="612"/>
      <c r="J1863" s="545"/>
      <c r="K1863" s="545"/>
      <c r="L1863" s="545"/>
      <c r="M1863" s="545"/>
      <c r="N1863" s="544"/>
      <c r="O1863" s="559"/>
      <c r="P1863" s="268">
        <f t="shared" si="126"/>
        <v>0</v>
      </c>
      <c r="Q1863" s="268">
        <f t="shared" si="127"/>
        <v>0</v>
      </c>
      <c r="R1863" s="643" t="str">
        <f t="shared" si="128"/>
        <v/>
      </c>
      <c r="S1863" s="644"/>
      <c r="T1863" s="644"/>
      <c r="U1863" s="623"/>
      <c r="V1863" s="623"/>
      <c r="W1863" s="623"/>
    </row>
    <row r="1864" spans="1:23" x14ac:dyDescent="0.2">
      <c r="A1864" s="636" t="str">
        <f t="shared" si="125"/>
        <v/>
      </c>
      <c r="B1864" s="559"/>
      <c r="C1864" s="555"/>
      <c r="D1864" s="545"/>
      <c r="E1864" s="545"/>
      <c r="F1864" s="556"/>
      <c r="G1864" s="545"/>
      <c r="H1864" s="545"/>
      <c r="I1864" s="612"/>
      <c r="J1864" s="545"/>
      <c r="K1864" s="545"/>
      <c r="L1864" s="545"/>
      <c r="M1864" s="545"/>
      <c r="N1864" s="544"/>
      <c r="O1864" s="559"/>
      <c r="P1864" s="268">
        <f t="shared" si="126"/>
        <v>0</v>
      </c>
      <c r="Q1864" s="268">
        <f t="shared" si="127"/>
        <v>0</v>
      </c>
      <c r="R1864" s="643" t="str">
        <f t="shared" si="128"/>
        <v/>
      </c>
      <c r="S1864" s="644"/>
      <c r="T1864" s="644"/>
      <c r="U1864" s="623"/>
      <c r="V1864" s="623"/>
      <c r="W1864" s="623"/>
    </row>
    <row r="1865" spans="1:23" x14ac:dyDescent="0.2">
      <c r="A1865" s="636" t="str">
        <f t="shared" si="125"/>
        <v/>
      </c>
      <c r="B1865" s="559"/>
      <c r="C1865" s="555"/>
      <c r="D1865" s="545"/>
      <c r="E1865" s="545"/>
      <c r="F1865" s="556"/>
      <c r="G1865" s="545"/>
      <c r="H1865" s="545"/>
      <c r="I1865" s="612"/>
      <c r="J1865" s="545"/>
      <c r="K1865" s="545"/>
      <c r="L1865" s="545"/>
      <c r="M1865" s="545"/>
      <c r="N1865" s="544"/>
      <c r="O1865" s="559"/>
      <c r="P1865" s="268">
        <f t="shared" si="126"/>
        <v>0</v>
      </c>
      <c r="Q1865" s="268">
        <f t="shared" si="127"/>
        <v>0</v>
      </c>
      <c r="R1865" s="643" t="str">
        <f t="shared" si="128"/>
        <v/>
      </c>
      <c r="S1865" s="644"/>
      <c r="T1865" s="644"/>
      <c r="U1865" s="623"/>
      <c r="V1865" s="623"/>
      <c r="W1865" s="623"/>
    </row>
    <row r="1866" spans="1:23" x14ac:dyDescent="0.2">
      <c r="A1866" s="636" t="str">
        <f t="shared" si="125"/>
        <v/>
      </c>
      <c r="B1866" s="559"/>
      <c r="C1866" s="555"/>
      <c r="D1866" s="545"/>
      <c r="E1866" s="545"/>
      <c r="F1866" s="556"/>
      <c r="G1866" s="545"/>
      <c r="H1866" s="545"/>
      <c r="I1866" s="612"/>
      <c r="J1866" s="545"/>
      <c r="K1866" s="545"/>
      <c r="L1866" s="545"/>
      <c r="M1866" s="545"/>
      <c r="N1866" s="544"/>
      <c r="O1866" s="559"/>
      <c r="P1866" s="268">
        <f t="shared" si="126"/>
        <v>0</v>
      </c>
      <c r="Q1866" s="268">
        <f t="shared" si="127"/>
        <v>0</v>
      </c>
      <c r="R1866" s="643" t="str">
        <f t="shared" si="128"/>
        <v/>
      </c>
      <c r="S1866" s="644"/>
      <c r="T1866" s="644"/>
      <c r="U1866" s="623"/>
      <c r="V1866" s="623"/>
      <c r="W1866" s="623"/>
    </row>
    <row r="1867" spans="1:23" x14ac:dyDescent="0.2">
      <c r="A1867" s="636" t="str">
        <f t="shared" si="125"/>
        <v/>
      </c>
      <c r="B1867" s="559"/>
      <c r="C1867" s="555"/>
      <c r="D1867" s="545"/>
      <c r="E1867" s="545"/>
      <c r="F1867" s="556"/>
      <c r="G1867" s="545"/>
      <c r="H1867" s="545"/>
      <c r="I1867" s="612"/>
      <c r="J1867" s="545"/>
      <c r="K1867" s="545"/>
      <c r="L1867" s="545"/>
      <c r="M1867" s="545"/>
      <c r="N1867" s="544"/>
      <c r="O1867" s="559"/>
      <c r="P1867" s="268">
        <f t="shared" si="126"/>
        <v>0</v>
      </c>
      <c r="Q1867" s="268">
        <f t="shared" si="127"/>
        <v>0</v>
      </c>
      <c r="R1867" s="643" t="str">
        <f t="shared" si="128"/>
        <v/>
      </c>
      <c r="S1867" s="644"/>
      <c r="T1867" s="644"/>
      <c r="U1867" s="623"/>
      <c r="V1867" s="623"/>
      <c r="W1867" s="623"/>
    </row>
    <row r="1868" spans="1:23" s="373" customFormat="1" x14ac:dyDescent="0.2">
      <c r="A1868" s="636" t="str">
        <f t="shared" si="125"/>
        <v/>
      </c>
      <c r="B1868" s="559"/>
      <c r="C1868" s="555"/>
      <c r="D1868" s="545"/>
      <c r="E1868" s="545"/>
      <c r="F1868" s="556"/>
      <c r="G1868" s="545"/>
      <c r="H1868" s="545"/>
      <c r="I1868" s="612"/>
      <c r="J1868" s="545"/>
      <c r="K1868" s="545"/>
      <c r="L1868" s="545"/>
      <c r="M1868" s="545"/>
      <c r="N1868" s="544"/>
      <c r="O1868" s="559"/>
      <c r="P1868" s="268">
        <f t="shared" si="126"/>
        <v>0</v>
      </c>
      <c r="Q1868" s="268">
        <f t="shared" si="127"/>
        <v>0</v>
      </c>
      <c r="R1868" s="643" t="str">
        <f t="shared" si="128"/>
        <v/>
      </c>
      <c r="S1868" s="645"/>
      <c r="T1868" s="645"/>
      <c r="U1868" s="646"/>
      <c r="V1868" s="646"/>
      <c r="W1868" s="646"/>
    </row>
    <row r="1869" spans="1:23" x14ac:dyDescent="0.2">
      <c r="A1869" s="636" t="str">
        <f t="shared" si="125"/>
        <v/>
      </c>
      <c r="B1869" s="559"/>
      <c r="C1869" s="555"/>
      <c r="D1869" s="545"/>
      <c r="E1869" s="545"/>
      <c r="F1869" s="556"/>
      <c r="G1869" s="545"/>
      <c r="H1869" s="545"/>
      <c r="I1869" s="612"/>
      <c r="J1869" s="545"/>
      <c r="K1869" s="545"/>
      <c r="L1869" s="545"/>
      <c r="M1869" s="545"/>
      <c r="N1869" s="544"/>
      <c r="O1869" s="559"/>
      <c r="P1869" s="268">
        <f t="shared" si="126"/>
        <v>0</v>
      </c>
      <c r="Q1869" s="268">
        <f t="shared" si="127"/>
        <v>0</v>
      </c>
      <c r="R1869" s="643" t="str">
        <f t="shared" si="128"/>
        <v/>
      </c>
      <c r="S1869" s="644"/>
      <c r="T1869" s="644"/>
      <c r="U1869" s="623"/>
      <c r="V1869" s="623"/>
      <c r="W1869" s="623"/>
    </row>
    <row r="1870" spans="1:23" x14ac:dyDescent="0.2">
      <c r="A1870" s="636" t="str">
        <f t="shared" si="125"/>
        <v/>
      </c>
      <c r="B1870" s="559"/>
      <c r="C1870" s="555"/>
      <c r="D1870" s="545"/>
      <c r="E1870" s="545"/>
      <c r="F1870" s="556"/>
      <c r="G1870" s="545"/>
      <c r="H1870" s="545"/>
      <c r="I1870" s="612"/>
      <c r="J1870" s="545"/>
      <c r="K1870" s="545"/>
      <c r="L1870" s="545"/>
      <c r="M1870" s="545"/>
      <c r="N1870" s="544"/>
      <c r="O1870" s="559"/>
      <c r="P1870" s="268">
        <f t="shared" si="126"/>
        <v>0</v>
      </c>
      <c r="Q1870" s="268">
        <f t="shared" si="127"/>
        <v>0</v>
      </c>
      <c r="R1870" s="643" t="str">
        <f t="shared" si="128"/>
        <v/>
      </c>
      <c r="S1870" s="644"/>
      <c r="T1870" s="644"/>
      <c r="U1870" s="623"/>
      <c r="V1870" s="623"/>
      <c r="W1870" s="623"/>
    </row>
    <row r="1871" spans="1:23" x14ac:dyDescent="0.2">
      <c r="A1871" s="636" t="str">
        <f t="shared" si="125"/>
        <v/>
      </c>
      <c r="B1871" s="559"/>
      <c r="C1871" s="555"/>
      <c r="D1871" s="545"/>
      <c r="E1871" s="545"/>
      <c r="F1871" s="556"/>
      <c r="G1871" s="545"/>
      <c r="H1871" s="545"/>
      <c r="I1871" s="612"/>
      <c r="J1871" s="545"/>
      <c r="K1871" s="545"/>
      <c r="L1871" s="545"/>
      <c r="M1871" s="545"/>
      <c r="N1871" s="544"/>
      <c r="O1871" s="559"/>
      <c r="P1871" s="268">
        <f t="shared" si="126"/>
        <v>0</v>
      </c>
      <c r="Q1871" s="268">
        <f t="shared" si="127"/>
        <v>0</v>
      </c>
      <c r="R1871" s="643" t="str">
        <f t="shared" si="128"/>
        <v/>
      </c>
      <c r="S1871" s="644"/>
      <c r="T1871" s="644"/>
      <c r="U1871" s="623"/>
      <c r="V1871" s="623"/>
      <c r="W1871" s="623"/>
    </row>
    <row r="1872" spans="1:23" x14ac:dyDescent="0.2">
      <c r="A1872" s="636" t="str">
        <f t="shared" si="125"/>
        <v/>
      </c>
      <c r="B1872" s="559"/>
      <c r="C1872" s="555"/>
      <c r="D1872" s="545"/>
      <c r="E1872" s="545"/>
      <c r="F1872" s="556"/>
      <c r="G1872" s="545"/>
      <c r="H1872" s="545"/>
      <c r="I1872" s="612"/>
      <c r="J1872" s="545"/>
      <c r="K1872" s="545"/>
      <c r="L1872" s="545"/>
      <c r="M1872" s="545"/>
      <c r="N1872" s="544"/>
      <c r="O1872" s="559"/>
      <c r="P1872" s="268">
        <f t="shared" si="126"/>
        <v>0</v>
      </c>
      <c r="Q1872" s="268">
        <f t="shared" si="127"/>
        <v>0</v>
      </c>
      <c r="R1872" s="643" t="str">
        <f t="shared" si="128"/>
        <v/>
      </c>
      <c r="S1872" s="644"/>
      <c r="T1872" s="644"/>
      <c r="U1872" s="623"/>
      <c r="V1872" s="623"/>
      <c r="W1872" s="623"/>
    </row>
    <row r="1873" spans="1:23" x14ac:dyDescent="0.2">
      <c r="A1873" s="636" t="str">
        <f t="shared" si="125"/>
        <v/>
      </c>
      <c r="B1873" s="559"/>
      <c r="C1873" s="555"/>
      <c r="D1873" s="545"/>
      <c r="E1873" s="545"/>
      <c r="F1873" s="556"/>
      <c r="G1873" s="545"/>
      <c r="H1873" s="545"/>
      <c r="I1873" s="612"/>
      <c r="J1873" s="545"/>
      <c r="K1873" s="545"/>
      <c r="L1873" s="545"/>
      <c r="M1873" s="545"/>
      <c r="N1873" s="544"/>
      <c r="O1873" s="559"/>
      <c r="P1873" s="268">
        <f t="shared" si="126"/>
        <v>0</v>
      </c>
      <c r="Q1873" s="268">
        <f t="shared" si="127"/>
        <v>0</v>
      </c>
      <c r="R1873" s="643" t="str">
        <f t="shared" si="128"/>
        <v/>
      </c>
      <c r="S1873" s="644"/>
      <c r="T1873" s="644"/>
      <c r="U1873" s="623"/>
      <c r="V1873" s="623"/>
      <c r="W1873" s="623"/>
    </row>
    <row r="1874" spans="1:23" x14ac:dyDescent="0.2">
      <c r="A1874" s="636" t="str">
        <f t="shared" si="125"/>
        <v/>
      </c>
      <c r="B1874" s="559"/>
      <c r="C1874" s="555"/>
      <c r="D1874" s="545"/>
      <c r="E1874" s="545"/>
      <c r="F1874" s="556"/>
      <c r="G1874" s="545"/>
      <c r="H1874" s="545"/>
      <c r="I1874" s="612"/>
      <c r="J1874" s="545"/>
      <c r="K1874" s="545"/>
      <c r="L1874" s="545"/>
      <c r="M1874" s="545"/>
      <c r="N1874" s="544"/>
      <c r="O1874" s="559"/>
      <c r="P1874" s="268">
        <f t="shared" si="126"/>
        <v>0</v>
      </c>
      <c r="Q1874" s="268">
        <f t="shared" si="127"/>
        <v>0</v>
      </c>
      <c r="R1874" s="643" t="str">
        <f t="shared" si="128"/>
        <v/>
      </c>
      <c r="S1874" s="644"/>
      <c r="T1874" s="644"/>
      <c r="U1874" s="623"/>
      <c r="V1874" s="623"/>
      <c r="W1874" s="623"/>
    </row>
    <row r="1875" spans="1:23" x14ac:dyDescent="0.2">
      <c r="A1875" s="636" t="str">
        <f t="shared" si="125"/>
        <v/>
      </c>
      <c r="B1875" s="559"/>
      <c r="C1875" s="555"/>
      <c r="D1875" s="545"/>
      <c r="E1875" s="545"/>
      <c r="F1875" s="556"/>
      <c r="G1875" s="545"/>
      <c r="H1875" s="545"/>
      <c r="I1875" s="612"/>
      <c r="J1875" s="545"/>
      <c r="K1875" s="545"/>
      <c r="L1875" s="545"/>
      <c r="M1875" s="545"/>
      <c r="N1875" s="544"/>
      <c r="O1875" s="559"/>
      <c r="P1875" s="268">
        <f t="shared" si="126"/>
        <v>0</v>
      </c>
      <c r="Q1875" s="268">
        <f t="shared" si="127"/>
        <v>0</v>
      </c>
      <c r="R1875" s="643" t="str">
        <f t="shared" si="128"/>
        <v/>
      </c>
      <c r="S1875" s="644"/>
      <c r="T1875" s="644"/>
      <c r="U1875" s="623"/>
      <c r="V1875" s="623"/>
      <c r="W1875" s="623"/>
    </row>
    <row r="1876" spans="1:23" x14ac:dyDescent="0.2">
      <c r="A1876" s="636" t="str">
        <f t="shared" si="125"/>
        <v/>
      </c>
      <c r="B1876" s="559"/>
      <c r="C1876" s="555"/>
      <c r="D1876" s="545"/>
      <c r="E1876" s="545"/>
      <c r="F1876" s="556"/>
      <c r="G1876" s="545"/>
      <c r="H1876" s="545"/>
      <c r="I1876" s="612"/>
      <c r="J1876" s="545"/>
      <c r="K1876" s="545"/>
      <c r="L1876" s="545"/>
      <c r="M1876" s="545"/>
      <c r="N1876" s="544"/>
      <c r="O1876" s="559"/>
      <c r="P1876" s="268">
        <f t="shared" si="126"/>
        <v>0</v>
      </c>
      <c r="Q1876" s="268">
        <f t="shared" si="127"/>
        <v>0</v>
      </c>
      <c r="R1876" s="643" t="str">
        <f t="shared" si="128"/>
        <v/>
      </c>
      <c r="S1876" s="644"/>
      <c r="T1876" s="644"/>
      <c r="U1876" s="623"/>
      <c r="V1876" s="623"/>
      <c r="W1876" s="623"/>
    </row>
    <row r="1877" spans="1:23" x14ac:dyDescent="0.2">
      <c r="A1877" s="636" t="str">
        <f t="shared" si="125"/>
        <v/>
      </c>
      <c r="B1877" s="559"/>
      <c r="C1877" s="555"/>
      <c r="D1877" s="545"/>
      <c r="E1877" s="545"/>
      <c r="F1877" s="556"/>
      <c r="G1877" s="545"/>
      <c r="H1877" s="545"/>
      <c r="I1877" s="612"/>
      <c r="J1877" s="545"/>
      <c r="K1877" s="545"/>
      <c r="L1877" s="545"/>
      <c r="M1877" s="545"/>
      <c r="N1877" s="544"/>
      <c r="O1877" s="559"/>
      <c r="P1877" s="268">
        <f t="shared" si="126"/>
        <v>0</v>
      </c>
      <c r="Q1877" s="268">
        <f t="shared" si="127"/>
        <v>0</v>
      </c>
      <c r="R1877" s="643" t="str">
        <f t="shared" si="128"/>
        <v/>
      </c>
      <c r="S1877" s="644"/>
      <c r="T1877" s="644"/>
      <c r="U1877" s="623"/>
      <c r="V1877" s="623"/>
      <c r="W1877" s="623"/>
    </row>
    <row r="1878" spans="1:23" x14ac:dyDescent="0.2">
      <c r="A1878" s="636" t="str">
        <f t="shared" si="125"/>
        <v/>
      </c>
      <c r="B1878" s="559"/>
      <c r="C1878" s="555"/>
      <c r="D1878" s="545"/>
      <c r="E1878" s="545"/>
      <c r="F1878" s="556"/>
      <c r="G1878" s="545"/>
      <c r="H1878" s="545"/>
      <c r="I1878" s="612"/>
      <c r="J1878" s="545"/>
      <c r="K1878" s="545"/>
      <c r="L1878" s="545"/>
      <c r="M1878" s="545"/>
      <c r="N1878" s="544"/>
      <c r="O1878" s="559"/>
      <c r="P1878" s="268">
        <f t="shared" si="126"/>
        <v>0</v>
      </c>
      <c r="Q1878" s="268">
        <f t="shared" si="127"/>
        <v>0</v>
      </c>
      <c r="R1878" s="643" t="str">
        <f t="shared" si="128"/>
        <v/>
      </c>
      <c r="S1878" s="644"/>
      <c r="T1878" s="644"/>
      <c r="U1878" s="623"/>
      <c r="V1878" s="623"/>
      <c r="W1878" s="623"/>
    </row>
    <row r="1879" spans="1:23" x14ac:dyDescent="0.2">
      <c r="A1879" s="636" t="str">
        <f t="shared" si="125"/>
        <v/>
      </c>
      <c r="B1879" s="559"/>
      <c r="C1879" s="555"/>
      <c r="D1879" s="545"/>
      <c r="E1879" s="545"/>
      <c r="F1879" s="556"/>
      <c r="G1879" s="545"/>
      <c r="H1879" s="545"/>
      <c r="I1879" s="612"/>
      <c r="J1879" s="545"/>
      <c r="K1879" s="545"/>
      <c r="L1879" s="545"/>
      <c r="M1879" s="545"/>
      <c r="N1879" s="544"/>
      <c r="O1879" s="559"/>
      <c r="P1879" s="268">
        <f t="shared" si="126"/>
        <v>0</v>
      </c>
      <c r="Q1879" s="268">
        <f t="shared" si="127"/>
        <v>0</v>
      </c>
      <c r="R1879" s="643" t="str">
        <f t="shared" si="128"/>
        <v/>
      </c>
      <c r="S1879" s="644"/>
      <c r="T1879" s="644"/>
      <c r="U1879" s="623"/>
      <c r="V1879" s="623"/>
      <c r="W1879" s="623"/>
    </row>
    <row r="1880" spans="1:23" x14ac:dyDescent="0.2">
      <c r="A1880" s="636" t="str">
        <f t="shared" ref="A1880:A1943" si="129">IF(B1880="","",ROW()-ROW($A$3))</f>
        <v/>
      </c>
      <c r="B1880" s="559"/>
      <c r="C1880" s="555"/>
      <c r="D1880" s="545"/>
      <c r="E1880" s="545"/>
      <c r="F1880" s="556"/>
      <c r="G1880" s="545"/>
      <c r="H1880" s="545"/>
      <c r="I1880" s="612"/>
      <c r="J1880" s="545"/>
      <c r="K1880" s="545"/>
      <c r="L1880" s="545"/>
      <c r="M1880" s="545"/>
      <c r="N1880" s="544"/>
      <c r="O1880" s="559"/>
      <c r="P1880" s="268">
        <f t="shared" ref="P1880:P1943" si="130">IF(B1880=0,0,IF(YEAR(B1880)=$Q$1,MONTH(B1880)-$P$1+1,(YEAR(B1880)-$Q$1)*12-$P$1+1+MONTH(B1880)))</f>
        <v>0</v>
      </c>
      <c r="Q1880" s="268">
        <f t="shared" ref="Q1880:Q1943" si="131">IF(C1880=0,0,IF(YEAR(C1880)=$Q$1,MONTH(C1880)-$P$1+1,(YEAR(C1880)-$Q$1)*12-$P$1+1+MONTH(C1880)))</f>
        <v>0</v>
      </c>
      <c r="R1880" s="643" t="str">
        <f t="shared" ref="R1880:R1943" si="132">SUBSTITUTE(D1880," ","_")</f>
        <v/>
      </c>
      <c r="S1880" s="644"/>
      <c r="T1880" s="644"/>
      <c r="U1880" s="623"/>
      <c r="V1880" s="623"/>
      <c r="W1880" s="623"/>
    </row>
    <row r="1881" spans="1:23" x14ac:dyDescent="0.2">
      <c r="A1881" s="636" t="str">
        <f t="shared" si="129"/>
        <v/>
      </c>
      <c r="B1881" s="559"/>
      <c r="C1881" s="555"/>
      <c r="D1881" s="545"/>
      <c r="E1881" s="545"/>
      <c r="F1881" s="556"/>
      <c r="G1881" s="545"/>
      <c r="H1881" s="545"/>
      <c r="I1881" s="612"/>
      <c r="J1881" s="545"/>
      <c r="K1881" s="545"/>
      <c r="L1881" s="545"/>
      <c r="M1881" s="545"/>
      <c r="N1881" s="544"/>
      <c r="O1881" s="559"/>
      <c r="P1881" s="268">
        <f t="shared" si="130"/>
        <v>0</v>
      </c>
      <c r="Q1881" s="268">
        <f t="shared" si="131"/>
        <v>0</v>
      </c>
      <c r="R1881" s="643" t="str">
        <f t="shared" si="132"/>
        <v/>
      </c>
      <c r="S1881" s="644"/>
      <c r="T1881" s="644"/>
      <c r="U1881" s="623"/>
      <c r="V1881" s="623"/>
      <c r="W1881" s="623"/>
    </row>
    <row r="1882" spans="1:23" x14ac:dyDescent="0.2">
      <c r="A1882" s="636" t="str">
        <f t="shared" si="129"/>
        <v/>
      </c>
      <c r="B1882" s="559"/>
      <c r="C1882" s="555"/>
      <c r="D1882" s="545"/>
      <c r="E1882" s="545"/>
      <c r="F1882" s="556"/>
      <c r="G1882" s="545"/>
      <c r="H1882" s="545"/>
      <c r="I1882" s="612"/>
      <c r="J1882" s="545"/>
      <c r="K1882" s="545"/>
      <c r="L1882" s="545"/>
      <c r="M1882" s="545"/>
      <c r="N1882" s="544"/>
      <c r="O1882" s="559"/>
      <c r="P1882" s="268">
        <f t="shared" si="130"/>
        <v>0</v>
      </c>
      <c r="Q1882" s="268">
        <f t="shared" si="131"/>
        <v>0</v>
      </c>
      <c r="R1882" s="643" t="str">
        <f t="shared" si="132"/>
        <v/>
      </c>
      <c r="S1882" s="644"/>
      <c r="T1882" s="644"/>
      <c r="U1882" s="623"/>
      <c r="V1882" s="623"/>
      <c r="W1882" s="623"/>
    </row>
    <row r="1883" spans="1:23" s="372" customFormat="1" x14ac:dyDescent="0.2">
      <c r="A1883" s="636" t="str">
        <f t="shared" si="129"/>
        <v/>
      </c>
      <c r="B1883" s="559"/>
      <c r="C1883" s="555"/>
      <c r="D1883" s="545"/>
      <c r="E1883" s="545"/>
      <c r="F1883" s="556"/>
      <c r="G1883" s="545"/>
      <c r="H1883" s="545"/>
      <c r="I1883" s="612"/>
      <c r="J1883" s="545"/>
      <c r="K1883" s="545"/>
      <c r="L1883" s="545"/>
      <c r="M1883" s="545"/>
      <c r="N1883" s="544"/>
      <c r="O1883" s="559"/>
      <c r="P1883" s="268">
        <f t="shared" si="130"/>
        <v>0</v>
      </c>
      <c r="Q1883" s="268">
        <f t="shared" si="131"/>
        <v>0</v>
      </c>
      <c r="R1883" s="643" t="str">
        <f t="shared" si="132"/>
        <v/>
      </c>
      <c r="S1883" s="644"/>
      <c r="T1883" s="644"/>
      <c r="U1883" s="623"/>
      <c r="V1883" s="623"/>
      <c r="W1883" s="623"/>
    </row>
    <row r="1884" spans="1:23" x14ac:dyDescent="0.2">
      <c r="A1884" s="636" t="str">
        <f t="shared" si="129"/>
        <v/>
      </c>
      <c r="B1884" s="559"/>
      <c r="C1884" s="555"/>
      <c r="D1884" s="545"/>
      <c r="E1884" s="545"/>
      <c r="F1884" s="556"/>
      <c r="G1884" s="545"/>
      <c r="H1884" s="545"/>
      <c r="I1884" s="612"/>
      <c r="J1884" s="545"/>
      <c r="K1884" s="545"/>
      <c r="L1884" s="545"/>
      <c r="M1884" s="545"/>
      <c r="N1884" s="544"/>
      <c r="O1884" s="559"/>
      <c r="P1884" s="268">
        <f t="shared" si="130"/>
        <v>0</v>
      </c>
      <c r="Q1884" s="268">
        <f t="shared" si="131"/>
        <v>0</v>
      </c>
      <c r="R1884" s="643" t="str">
        <f t="shared" si="132"/>
        <v/>
      </c>
      <c r="S1884" s="644"/>
      <c r="T1884" s="644"/>
      <c r="U1884" s="623"/>
      <c r="V1884" s="623"/>
      <c r="W1884" s="623"/>
    </row>
    <row r="1885" spans="1:23" x14ac:dyDescent="0.2">
      <c r="A1885" s="636" t="str">
        <f t="shared" si="129"/>
        <v/>
      </c>
      <c r="B1885" s="559"/>
      <c r="C1885" s="555"/>
      <c r="D1885" s="545"/>
      <c r="E1885" s="545"/>
      <c r="F1885" s="556"/>
      <c r="G1885" s="545"/>
      <c r="H1885" s="545"/>
      <c r="I1885" s="612"/>
      <c r="J1885" s="545"/>
      <c r="K1885" s="545"/>
      <c r="L1885" s="545"/>
      <c r="M1885" s="545"/>
      <c r="N1885" s="544"/>
      <c r="O1885" s="559"/>
      <c r="P1885" s="268">
        <f t="shared" si="130"/>
        <v>0</v>
      </c>
      <c r="Q1885" s="268">
        <f t="shared" si="131"/>
        <v>0</v>
      </c>
      <c r="R1885" s="643" t="str">
        <f t="shared" si="132"/>
        <v/>
      </c>
      <c r="S1885" s="644"/>
      <c r="T1885" s="644"/>
      <c r="U1885" s="623"/>
      <c r="V1885" s="623"/>
      <c r="W1885" s="623"/>
    </row>
    <row r="1886" spans="1:23" x14ac:dyDescent="0.2">
      <c r="A1886" s="636" t="str">
        <f t="shared" si="129"/>
        <v/>
      </c>
      <c r="B1886" s="559"/>
      <c r="C1886" s="555"/>
      <c r="D1886" s="545"/>
      <c r="E1886" s="545"/>
      <c r="F1886" s="556"/>
      <c r="G1886" s="545"/>
      <c r="H1886" s="545"/>
      <c r="I1886" s="612"/>
      <c r="J1886" s="545"/>
      <c r="K1886" s="545"/>
      <c r="L1886" s="545"/>
      <c r="M1886" s="545"/>
      <c r="N1886" s="544"/>
      <c r="O1886" s="559"/>
      <c r="P1886" s="268">
        <f t="shared" si="130"/>
        <v>0</v>
      </c>
      <c r="Q1886" s="268">
        <f t="shared" si="131"/>
        <v>0</v>
      </c>
      <c r="R1886" s="643" t="str">
        <f t="shared" si="132"/>
        <v/>
      </c>
      <c r="S1886" s="644"/>
      <c r="T1886" s="644"/>
      <c r="U1886" s="623"/>
      <c r="V1886" s="623"/>
      <c r="W1886" s="623"/>
    </row>
    <row r="1887" spans="1:23" x14ac:dyDescent="0.2">
      <c r="A1887" s="636" t="str">
        <f t="shared" si="129"/>
        <v/>
      </c>
      <c r="B1887" s="559"/>
      <c r="C1887" s="555"/>
      <c r="D1887" s="545"/>
      <c r="E1887" s="545"/>
      <c r="F1887" s="556"/>
      <c r="G1887" s="545"/>
      <c r="H1887" s="545"/>
      <c r="I1887" s="612"/>
      <c r="J1887" s="545"/>
      <c r="K1887" s="545"/>
      <c r="L1887" s="545"/>
      <c r="M1887" s="545"/>
      <c r="N1887" s="544"/>
      <c r="O1887" s="559"/>
      <c r="P1887" s="268">
        <f t="shared" si="130"/>
        <v>0</v>
      </c>
      <c r="Q1887" s="268">
        <f t="shared" si="131"/>
        <v>0</v>
      </c>
      <c r="R1887" s="643" t="str">
        <f t="shared" si="132"/>
        <v/>
      </c>
      <c r="S1887" s="644"/>
      <c r="T1887" s="644"/>
      <c r="U1887" s="623"/>
      <c r="V1887" s="623"/>
      <c r="W1887" s="623"/>
    </row>
    <row r="1888" spans="1:23" x14ac:dyDescent="0.2">
      <c r="A1888" s="636" t="str">
        <f t="shared" si="129"/>
        <v/>
      </c>
      <c r="B1888" s="559"/>
      <c r="C1888" s="555"/>
      <c r="D1888" s="545"/>
      <c r="E1888" s="545"/>
      <c r="F1888" s="556"/>
      <c r="G1888" s="545"/>
      <c r="H1888" s="545"/>
      <c r="I1888" s="612"/>
      <c r="J1888" s="545"/>
      <c r="K1888" s="545"/>
      <c r="L1888" s="545"/>
      <c r="M1888" s="545"/>
      <c r="N1888" s="544"/>
      <c r="O1888" s="559"/>
      <c r="P1888" s="268">
        <f t="shared" si="130"/>
        <v>0</v>
      </c>
      <c r="Q1888" s="268">
        <f t="shared" si="131"/>
        <v>0</v>
      </c>
      <c r="R1888" s="643" t="str">
        <f t="shared" si="132"/>
        <v/>
      </c>
      <c r="S1888" s="644"/>
      <c r="T1888" s="644"/>
      <c r="U1888" s="623"/>
      <c r="V1888" s="623"/>
      <c r="W1888" s="623"/>
    </row>
    <row r="1889" spans="1:23" x14ac:dyDescent="0.2">
      <c r="A1889" s="636" t="str">
        <f t="shared" si="129"/>
        <v/>
      </c>
      <c r="B1889" s="559"/>
      <c r="C1889" s="555"/>
      <c r="D1889" s="545"/>
      <c r="E1889" s="545"/>
      <c r="F1889" s="556"/>
      <c r="G1889" s="545"/>
      <c r="H1889" s="545"/>
      <c r="I1889" s="612"/>
      <c r="J1889" s="545"/>
      <c r="K1889" s="545"/>
      <c r="L1889" s="545"/>
      <c r="M1889" s="545"/>
      <c r="N1889" s="544"/>
      <c r="O1889" s="559"/>
      <c r="P1889" s="268">
        <f t="shared" si="130"/>
        <v>0</v>
      </c>
      <c r="Q1889" s="268">
        <f t="shared" si="131"/>
        <v>0</v>
      </c>
      <c r="R1889" s="643" t="str">
        <f t="shared" si="132"/>
        <v/>
      </c>
      <c r="S1889" s="644"/>
      <c r="T1889" s="644"/>
      <c r="U1889" s="623"/>
      <c r="V1889" s="623"/>
      <c r="W1889" s="623"/>
    </row>
    <row r="1890" spans="1:23" x14ac:dyDescent="0.2">
      <c r="A1890" s="636" t="str">
        <f t="shared" si="129"/>
        <v/>
      </c>
      <c r="B1890" s="559"/>
      <c r="C1890" s="555"/>
      <c r="D1890" s="545"/>
      <c r="E1890" s="545"/>
      <c r="F1890" s="556"/>
      <c r="G1890" s="545"/>
      <c r="H1890" s="545"/>
      <c r="I1890" s="612"/>
      <c r="J1890" s="545"/>
      <c r="K1890" s="545"/>
      <c r="L1890" s="545"/>
      <c r="M1890" s="545"/>
      <c r="N1890" s="544"/>
      <c r="O1890" s="559"/>
      <c r="P1890" s="268">
        <f t="shared" si="130"/>
        <v>0</v>
      </c>
      <c r="Q1890" s="268">
        <f t="shared" si="131"/>
        <v>0</v>
      </c>
      <c r="R1890" s="643" t="str">
        <f t="shared" si="132"/>
        <v/>
      </c>
      <c r="S1890" s="644"/>
      <c r="T1890" s="644"/>
      <c r="U1890" s="623"/>
      <c r="V1890" s="623"/>
      <c r="W1890" s="623"/>
    </row>
    <row r="1891" spans="1:23" x14ac:dyDescent="0.2">
      <c r="A1891" s="636" t="str">
        <f t="shared" si="129"/>
        <v/>
      </c>
      <c r="B1891" s="559"/>
      <c r="C1891" s="555"/>
      <c r="D1891" s="545"/>
      <c r="E1891" s="545"/>
      <c r="F1891" s="556"/>
      <c r="G1891" s="545"/>
      <c r="H1891" s="545"/>
      <c r="I1891" s="612"/>
      <c r="J1891" s="545"/>
      <c r="K1891" s="545"/>
      <c r="L1891" s="545"/>
      <c r="M1891" s="545"/>
      <c r="N1891" s="544"/>
      <c r="O1891" s="559"/>
      <c r="P1891" s="268">
        <f t="shared" si="130"/>
        <v>0</v>
      </c>
      <c r="Q1891" s="268">
        <f t="shared" si="131"/>
        <v>0</v>
      </c>
      <c r="R1891" s="643" t="str">
        <f t="shared" si="132"/>
        <v/>
      </c>
      <c r="S1891" s="644"/>
      <c r="T1891" s="644"/>
      <c r="U1891" s="623"/>
      <c r="V1891" s="623"/>
      <c r="W1891" s="623"/>
    </row>
    <row r="1892" spans="1:23" x14ac:dyDescent="0.2">
      <c r="A1892" s="636" t="str">
        <f t="shared" si="129"/>
        <v/>
      </c>
      <c r="B1892" s="559"/>
      <c r="C1892" s="555"/>
      <c r="D1892" s="545"/>
      <c r="E1892" s="545"/>
      <c r="F1892" s="556"/>
      <c r="G1892" s="545"/>
      <c r="H1892" s="545"/>
      <c r="I1892" s="612"/>
      <c r="J1892" s="545"/>
      <c r="K1892" s="545"/>
      <c r="L1892" s="545"/>
      <c r="M1892" s="545"/>
      <c r="N1892" s="544"/>
      <c r="O1892" s="559"/>
      <c r="P1892" s="268">
        <f t="shared" si="130"/>
        <v>0</v>
      </c>
      <c r="Q1892" s="268">
        <f t="shared" si="131"/>
        <v>0</v>
      </c>
      <c r="R1892" s="643" t="str">
        <f t="shared" si="132"/>
        <v/>
      </c>
      <c r="S1892" s="644"/>
      <c r="T1892" s="644"/>
      <c r="U1892" s="623"/>
      <c r="V1892" s="623"/>
      <c r="W1892" s="623"/>
    </row>
    <row r="1893" spans="1:23" x14ac:dyDescent="0.2">
      <c r="A1893" s="636" t="str">
        <f t="shared" si="129"/>
        <v/>
      </c>
      <c r="B1893" s="559"/>
      <c r="C1893" s="555"/>
      <c r="D1893" s="545"/>
      <c r="E1893" s="545"/>
      <c r="F1893" s="556"/>
      <c r="G1893" s="545"/>
      <c r="H1893" s="545"/>
      <c r="I1893" s="612"/>
      <c r="J1893" s="545"/>
      <c r="K1893" s="545"/>
      <c r="L1893" s="545"/>
      <c r="M1893" s="545"/>
      <c r="N1893" s="544"/>
      <c r="O1893" s="559"/>
      <c r="P1893" s="268">
        <f t="shared" si="130"/>
        <v>0</v>
      </c>
      <c r="Q1893" s="268">
        <f t="shared" si="131"/>
        <v>0</v>
      </c>
      <c r="R1893" s="643" t="str">
        <f t="shared" si="132"/>
        <v/>
      </c>
      <c r="S1893" s="644"/>
      <c r="T1893" s="644"/>
      <c r="U1893" s="623"/>
      <c r="V1893" s="623"/>
      <c r="W1893" s="623"/>
    </row>
    <row r="1894" spans="1:23" x14ac:dyDescent="0.2">
      <c r="A1894" s="636" t="str">
        <f t="shared" si="129"/>
        <v/>
      </c>
      <c r="B1894" s="559"/>
      <c r="C1894" s="555"/>
      <c r="D1894" s="545"/>
      <c r="E1894" s="545"/>
      <c r="F1894" s="556"/>
      <c r="G1894" s="545"/>
      <c r="H1894" s="545"/>
      <c r="I1894" s="612"/>
      <c r="J1894" s="545"/>
      <c r="K1894" s="545"/>
      <c r="L1894" s="545"/>
      <c r="M1894" s="545"/>
      <c r="N1894" s="544"/>
      <c r="O1894" s="559"/>
      <c r="P1894" s="268">
        <f t="shared" si="130"/>
        <v>0</v>
      </c>
      <c r="Q1894" s="268">
        <f t="shared" si="131"/>
        <v>0</v>
      </c>
      <c r="R1894" s="643" t="str">
        <f t="shared" si="132"/>
        <v/>
      </c>
      <c r="S1894" s="644"/>
      <c r="T1894" s="644"/>
      <c r="U1894" s="623"/>
      <c r="V1894" s="623"/>
      <c r="W1894" s="623"/>
    </row>
    <row r="1895" spans="1:23" x14ac:dyDescent="0.2">
      <c r="A1895" s="636" t="str">
        <f t="shared" si="129"/>
        <v/>
      </c>
      <c r="B1895" s="559"/>
      <c r="C1895" s="555"/>
      <c r="D1895" s="545"/>
      <c r="E1895" s="545"/>
      <c r="F1895" s="556"/>
      <c r="G1895" s="545"/>
      <c r="H1895" s="545"/>
      <c r="I1895" s="612"/>
      <c r="J1895" s="545"/>
      <c r="K1895" s="545"/>
      <c r="L1895" s="545"/>
      <c r="M1895" s="545"/>
      <c r="N1895" s="544"/>
      <c r="O1895" s="559"/>
      <c r="P1895" s="268">
        <f t="shared" si="130"/>
        <v>0</v>
      </c>
      <c r="Q1895" s="268">
        <f t="shared" si="131"/>
        <v>0</v>
      </c>
      <c r="R1895" s="643" t="str">
        <f t="shared" si="132"/>
        <v/>
      </c>
      <c r="S1895" s="644"/>
      <c r="T1895" s="644"/>
      <c r="U1895" s="623"/>
      <c r="V1895" s="623"/>
      <c r="W1895" s="623"/>
    </row>
    <row r="1896" spans="1:23" x14ac:dyDescent="0.2">
      <c r="A1896" s="636" t="str">
        <f t="shared" si="129"/>
        <v/>
      </c>
      <c r="B1896" s="559"/>
      <c r="C1896" s="555"/>
      <c r="D1896" s="545"/>
      <c r="E1896" s="545"/>
      <c r="F1896" s="556"/>
      <c r="G1896" s="545"/>
      <c r="H1896" s="545"/>
      <c r="I1896" s="612"/>
      <c r="J1896" s="545"/>
      <c r="K1896" s="545"/>
      <c r="L1896" s="545"/>
      <c r="M1896" s="545"/>
      <c r="N1896" s="544"/>
      <c r="O1896" s="559"/>
      <c r="P1896" s="268">
        <f t="shared" si="130"/>
        <v>0</v>
      </c>
      <c r="Q1896" s="268">
        <f t="shared" si="131"/>
        <v>0</v>
      </c>
      <c r="R1896" s="643" t="str">
        <f t="shared" si="132"/>
        <v/>
      </c>
      <c r="S1896" s="644"/>
      <c r="T1896" s="644"/>
      <c r="U1896" s="623"/>
      <c r="V1896" s="623"/>
      <c r="W1896" s="623"/>
    </row>
    <row r="1897" spans="1:23" x14ac:dyDescent="0.2">
      <c r="A1897" s="636" t="str">
        <f t="shared" si="129"/>
        <v/>
      </c>
      <c r="B1897" s="559"/>
      <c r="C1897" s="555"/>
      <c r="D1897" s="545"/>
      <c r="E1897" s="545"/>
      <c r="F1897" s="556"/>
      <c r="G1897" s="545"/>
      <c r="H1897" s="545"/>
      <c r="I1897" s="612"/>
      <c r="J1897" s="545"/>
      <c r="K1897" s="545"/>
      <c r="L1897" s="545"/>
      <c r="M1897" s="545"/>
      <c r="N1897" s="544"/>
      <c r="O1897" s="559"/>
      <c r="P1897" s="268">
        <f t="shared" si="130"/>
        <v>0</v>
      </c>
      <c r="Q1897" s="268">
        <f t="shared" si="131"/>
        <v>0</v>
      </c>
      <c r="R1897" s="643" t="str">
        <f t="shared" si="132"/>
        <v/>
      </c>
      <c r="S1897" s="644"/>
      <c r="T1897" s="644"/>
      <c r="U1897" s="623"/>
      <c r="V1897" s="623"/>
      <c r="W1897" s="623"/>
    </row>
    <row r="1898" spans="1:23" x14ac:dyDescent="0.2">
      <c r="A1898" s="636" t="str">
        <f t="shared" si="129"/>
        <v/>
      </c>
      <c r="B1898" s="559"/>
      <c r="C1898" s="555"/>
      <c r="D1898" s="545"/>
      <c r="E1898" s="545"/>
      <c r="F1898" s="556"/>
      <c r="G1898" s="545"/>
      <c r="H1898" s="545"/>
      <c r="I1898" s="612"/>
      <c r="J1898" s="545"/>
      <c r="K1898" s="545"/>
      <c r="L1898" s="545"/>
      <c r="M1898" s="545"/>
      <c r="N1898" s="544"/>
      <c r="O1898" s="559"/>
      <c r="P1898" s="268">
        <f t="shared" si="130"/>
        <v>0</v>
      </c>
      <c r="Q1898" s="268">
        <f t="shared" si="131"/>
        <v>0</v>
      </c>
      <c r="R1898" s="643" t="str">
        <f t="shared" si="132"/>
        <v/>
      </c>
      <c r="S1898" s="644"/>
      <c r="T1898" s="644"/>
      <c r="U1898" s="623"/>
      <c r="V1898" s="623"/>
      <c r="W1898" s="623"/>
    </row>
    <row r="1899" spans="1:23" x14ac:dyDescent="0.2">
      <c r="A1899" s="636" t="str">
        <f t="shared" si="129"/>
        <v/>
      </c>
      <c r="B1899" s="559"/>
      <c r="C1899" s="555"/>
      <c r="D1899" s="545"/>
      <c r="E1899" s="545"/>
      <c r="F1899" s="556"/>
      <c r="G1899" s="545"/>
      <c r="H1899" s="545"/>
      <c r="I1899" s="612"/>
      <c r="J1899" s="545"/>
      <c r="K1899" s="545"/>
      <c r="L1899" s="545"/>
      <c r="M1899" s="545"/>
      <c r="N1899" s="544"/>
      <c r="O1899" s="559"/>
      <c r="P1899" s="268">
        <f t="shared" si="130"/>
        <v>0</v>
      </c>
      <c r="Q1899" s="268">
        <f t="shared" si="131"/>
        <v>0</v>
      </c>
      <c r="R1899" s="643" t="str">
        <f t="shared" si="132"/>
        <v/>
      </c>
      <c r="S1899" s="644"/>
      <c r="T1899" s="644"/>
      <c r="U1899" s="623"/>
      <c r="V1899" s="623"/>
      <c r="W1899" s="623"/>
    </row>
    <row r="1900" spans="1:23" x14ac:dyDescent="0.2">
      <c r="A1900" s="636" t="str">
        <f t="shared" si="129"/>
        <v/>
      </c>
      <c r="B1900" s="559"/>
      <c r="C1900" s="555"/>
      <c r="D1900" s="545"/>
      <c r="E1900" s="545"/>
      <c r="F1900" s="556"/>
      <c r="G1900" s="545"/>
      <c r="H1900" s="545"/>
      <c r="I1900" s="612"/>
      <c r="J1900" s="545"/>
      <c r="K1900" s="545"/>
      <c r="L1900" s="545"/>
      <c r="M1900" s="545"/>
      <c r="N1900" s="544"/>
      <c r="O1900" s="559"/>
      <c r="P1900" s="268">
        <f t="shared" si="130"/>
        <v>0</v>
      </c>
      <c r="Q1900" s="268">
        <f t="shared" si="131"/>
        <v>0</v>
      </c>
      <c r="R1900" s="643" t="str">
        <f t="shared" si="132"/>
        <v/>
      </c>
      <c r="S1900" s="644"/>
      <c r="T1900" s="644"/>
      <c r="U1900" s="623"/>
      <c r="V1900" s="623"/>
      <c r="W1900" s="623"/>
    </row>
    <row r="1901" spans="1:23" x14ac:dyDescent="0.2">
      <c r="A1901" s="636" t="str">
        <f t="shared" si="129"/>
        <v/>
      </c>
      <c r="B1901" s="559"/>
      <c r="C1901" s="555"/>
      <c r="D1901" s="545"/>
      <c r="E1901" s="545"/>
      <c r="F1901" s="556"/>
      <c r="G1901" s="545"/>
      <c r="H1901" s="545"/>
      <c r="I1901" s="612"/>
      <c r="J1901" s="545"/>
      <c r="K1901" s="545"/>
      <c r="L1901" s="545"/>
      <c r="M1901" s="545"/>
      <c r="N1901" s="544"/>
      <c r="O1901" s="559"/>
      <c r="P1901" s="268">
        <f t="shared" si="130"/>
        <v>0</v>
      </c>
      <c r="Q1901" s="268">
        <f t="shared" si="131"/>
        <v>0</v>
      </c>
      <c r="R1901" s="643" t="str">
        <f t="shared" si="132"/>
        <v/>
      </c>
      <c r="S1901" s="644"/>
      <c r="T1901" s="644"/>
      <c r="U1901" s="623"/>
      <c r="V1901" s="623"/>
      <c r="W1901" s="623"/>
    </row>
    <row r="1902" spans="1:23" x14ac:dyDescent="0.2">
      <c r="A1902" s="636" t="str">
        <f t="shared" si="129"/>
        <v/>
      </c>
      <c r="B1902" s="559"/>
      <c r="C1902" s="555"/>
      <c r="D1902" s="545"/>
      <c r="E1902" s="545"/>
      <c r="F1902" s="556"/>
      <c r="G1902" s="545"/>
      <c r="H1902" s="545"/>
      <c r="I1902" s="612"/>
      <c r="J1902" s="545"/>
      <c r="K1902" s="545"/>
      <c r="L1902" s="545"/>
      <c r="M1902" s="545"/>
      <c r="N1902" s="544"/>
      <c r="O1902" s="559"/>
      <c r="P1902" s="268">
        <f t="shared" si="130"/>
        <v>0</v>
      </c>
      <c r="Q1902" s="268">
        <f t="shared" si="131"/>
        <v>0</v>
      </c>
      <c r="R1902" s="643" t="str">
        <f t="shared" si="132"/>
        <v/>
      </c>
      <c r="S1902" s="644"/>
      <c r="T1902" s="644"/>
      <c r="U1902" s="623"/>
      <c r="V1902" s="623"/>
      <c r="W1902" s="623"/>
    </row>
    <row r="1903" spans="1:23" x14ac:dyDescent="0.2">
      <c r="A1903" s="636" t="str">
        <f t="shared" si="129"/>
        <v/>
      </c>
      <c r="B1903" s="559"/>
      <c r="C1903" s="555"/>
      <c r="D1903" s="545"/>
      <c r="E1903" s="545"/>
      <c r="F1903" s="556"/>
      <c r="G1903" s="545"/>
      <c r="H1903" s="545"/>
      <c r="I1903" s="612"/>
      <c r="J1903" s="545"/>
      <c r="K1903" s="545"/>
      <c r="L1903" s="545"/>
      <c r="M1903" s="545"/>
      <c r="N1903" s="544"/>
      <c r="O1903" s="559"/>
      <c r="P1903" s="268">
        <f t="shared" si="130"/>
        <v>0</v>
      </c>
      <c r="Q1903" s="268">
        <f t="shared" si="131"/>
        <v>0</v>
      </c>
      <c r="R1903" s="643" t="str">
        <f t="shared" si="132"/>
        <v/>
      </c>
      <c r="S1903" s="644"/>
      <c r="T1903" s="644"/>
      <c r="U1903" s="623"/>
      <c r="V1903" s="623"/>
      <c r="W1903" s="623"/>
    </row>
    <row r="1904" spans="1:23" x14ac:dyDescent="0.2">
      <c r="A1904" s="636" t="str">
        <f t="shared" si="129"/>
        <v/>
      </c>
      <c r="B1904" s="559"/>
      <c r="C1904" s="555"/>
      <c r="D1904" s="545"/>
      <c r="E1904" s="545"/>
      <c r="F1904" s="556"/>
      <c r="G1904" s="545"/>
      <c r="H1904" s="545"/>
      <c r="I1904" s="612"/>
      <c r="J1904" s="545"/>
      <c r="K1904" s="545"/>
      <c r="L1904" s="545"/>
      <c r="M1904" s="545"/>
      <c r="N1904" s="544"/>
      <c r="O1904" s="559"/>
      <c r="P1904" s="268">
        <f t="shared" si="130"/>
        <v>0</v>
      </c>
      <c r="Q1904" s="268">
        <f t="shared" si="131"/>
        <v>0</v>
      </c>
      <c r="R1904" s="643" t="str">
        <f t="shared" si="132"/>
        <v/>
      </c>
      <c r="S1904" s="644"/>
      <c r="T1904" s="644"/>
      <c r="U1904" s="623"/>
      <c r="V1904" s="623"/>
      <c r="W1904" s="623"/>
    </row>
    <row r="1905" spans="1:23" x14ac:dyDescent="0.2">
      <c r="A1905" s="636" t="str">
        <f t="shared" si="129"/>
        <v/>
      </c>
      <c r="B1905" s="559"/>
      <c r="C1905" s="555"/>
      <c r="D1905" s="545"/>
      <c r="E1905" s="545"/>
      <c r="F1905" s="556"/>
      <c r="G1905" s="545"/>
      <c r="H1905" s="545"/>
      <c r="I1905" s="612"/>
      <c r="J1905" s="545"/>
      <c r="K1905" s="545"/>
      <c r="L1905" s="545"/>
      <c r="M1905" s="545"/>
      <c r="N1905" s="544"/>
      <c r="O1905" s="559"/>
      <c r="P1905" s="268">
        <f t="shared" si="130"/>
        <v>0</v>
      </c>
      <c r="Q1905" s="268">
        <f t="shared" si="131"/>
        <v>0</v>
      </c>
      <c r="R1905" s="643" t="str">
        <f t="shared" si="132"/>
        <v/>
      </c>
      <c r="S1905" s="644"/>
      <c r="T1905" s="644"/>
      <c r="U1905" s="623"/>
      <c r="V1905" s="623"/>
      <c r="W1905" s="623"/>
    </row>
    <row r="1906" spans="1:23" x14ac:dyDescent="0.2">
      <c r="A1906" s="636" t="str">
        <f t="shared" si="129"/>
        <v/>
      </c>
      <c r="B1906" s="559"/>
      <c r="C1906" s="555"/>
      <c r="D1906" s="545"/>
      <c r="E1906" s="545"/>
      <c r="F1906" s="556"/>
      <c r="G1906" s="545"/>
      <c r="H1906" s="545"/>
      <c r="I1906" s="612"/>
      <c r="J1906" s="545"/>
      <c r="K1906" s="545"/>
      <c r="L1906" s="545"/>
      <c r="M1906" s="545"/>
      <c r="N1906" s="544"/>
      <c r="O1906" s="559"/>
      <c r="P1906" s="268">
        <f t="shared" si="130"/>
        <v>0</v>
      </c>
      <c r="Q1906" s="268">
        <f t="shared" si="131"/>
        <v>0</v>
      </c>
      <c r="R1906" s="643" t="str">
        <f t="shared" si="132"/>
        <v/>
      </c>
      <c r="S1906" s="644"/>
      <c r="T1906" s="644"/>
      <c r="U1906" s="623"/>
      <c r="V1906" s="623"/>
      <c r="W1906" s="623"/>
    </row>
    <row r="1907" spans="1:23" x14ac:dyDescent="0.2">
      <c r="A1907" s="636" t="str">
        <f t="shared" si="129"/>
        <v/>
      </c>
      <c r="B1907" s="559"/>
      <c r="C1907" s="555"/>
      <c r="D1907" s="545"/>
      <c r="E1907" s="545"/>
      <c r="F1907" s="556"/>
      <c r="G1907" s="545"/>
      <c r="H1907" s="545"/>
      <c r="I1907" s="612"/>
      <c r="J1907" s="545"/>
      <c r="K1907" s="545"/>
      <c r="L1907" s="545"/>
      <c r="M1907" s="545"/>
      <c r="N1907" s="544"/>
      <c r="O1907" s="559"/>
      <c r="P1907" s="268">
        <f t="shared" si="130"/>
        <v>0</v>
      </c>
      <c r="Q1907" s="268">
        <f t="shared" si="131"/>
        <v>0</v>
      </c>
      <c r="R1907" s="643" t="str">
        <f t="shared" si="132"/>
        <v/>
      </c>
      <c r="S1907" s="644"/>
      <c r="T1907" s="644"/>
      <c r="U1907" s="623"/>
      <c r="V1907" s="623"/>
      <c r="W1907" s="623"/>
    </row>
    <row r="1908" spans="1:23" x14ac:dyDescent="0.2">
      <c r="A1908" s="636" t="str">
        <f t="shared" si="129"/>
        <v/>
      </c>
      <c r="B1908" s="559"/>
      <c r="C1908" s="555"/>
      <c r="D1908" s="545"/>
      <c r="E1908" s="545"/>
      <c r="F1908" s="556"/>
      <c r="G1908" s="545"/>
      <c r="H1908" s="545"/>
      <c r="I1908" s="612"/>
      <c r="J1908" s="545"/>
      <c r="K1908" s="545"/>
      <c r="L1908" s="545"/>
      <c r="M1908" s="545"/>
      <c r="N1908" s="544"/>
      <c r="O1908" s="559"/>
      <c r="P1908" s="268">
        <f t="shared" si="130"/>
        <v>0</v>
      </c>
      <c r="Q1908" s="268">
        <f t="shared" si="131"/>
        <v>0</v>
      </c>
      <c r="R1908" s="643" t="str">
        <f t="shared" si="132"/>
        <v/>
      </c>
      <c r="S1908" s="644"/>
      <c r="T1908" s="644"/>
      <c r="U1908" s="623"/>
      <c r="V1908" s="623"/>
      <c r="W1908" s="623"/>
    </row>
    <row r="1909" spans="1:23" x14ac:dyDescent="0.2">
      <c r="A1909" s="636" t="str">
        <f t="shared" si="129"/>
        <v/>
      </c>
      <c r="B1909" s="559"/>
      <c r="C1909" s="555"/>
      <c r="D1909" s="545"/>
      <c r="E1909" s="545"/>
      <c r="F1909" s="556"/>
      <c r="G1909" s="545"/>
      <c r="H1909" s="545"/>
      <c r="I1909" s="612"/>
      <c r="J1909" s="545"/>
      <c r="K1909" s="545"/>
      <c r="L1909" s="545"/>
      <c r="M1909" s="545"/>
      <c r="N1909" s="544"/>
      <c r="O1909" s="559"/>
      <c r="P1909" s="268">
        <f t="shared" si="130"/>
        <v>0</v>
      </c>
      <c r="Q1909" s="268">
        <f t="shared" si="131"/>
        <v>0</v>
      </c>
      <c r="R1909" s="643" t="str">
        <f t="shared" si="132"/>
        <v/>
      </c>
      <c r="S1909" s="644"/>
      <c r="T1909" s="644"/>
      <c r="U1909" s="623"/>
      <c r="V1909" s="623"/>
      <c r="W1909" s="623"/>
    </row>
    <row r="1910" spans="1:23" x14ac:dyDescent="0.2">
      <c r="A1910" s="636" t="str">
        <f t="shared" si="129"/>
        <v/>
      </c>
      <c r="B1910" s="559"/>
      <c r="C1910" s="555"/>
      <c r="D1910" s="545"/>
      <c r="E1910" s="545"/>
      <c r="F1910" s="556"/>
      <c r="G1910" s="545"/>
      <c r="H1910" s="545"/>
      <c r="I1910" s="612"/>
      <c r="J1910" s="545"/>
      <c r="K1910" s="545"/>
      <c r="L1910" s="545"/>
      <c r="M1910" s="545"/>
      <c r="N1910" s="544"/>
      <c r="O1910" s="559"/>
      <c r="P1910" s="268">
        <f t="shared" si="130"/>
        <v>0</v>
      </c>
      <c r="Q1910" s="268">
        <f t="shared" si="131"/>
        <v>0</v>
      </c>
      <c r="R1910" s="643" t="str">
        <f t="shared" si="132"/>
        <v/>
      </c>
      <c r="S1910" s="644"/>
      <c r="T1910" s="644"/>
      <c r="U1910" s="623"/>
      <c r="V1910" s="623"/>
      <c r="W1910" s="623"/>
    </row>
    <row r="1911" spans="1:23" x14ac:dyDescent="0.2">
      <c r="A1911" s="636" t="str">
        <f t="shared" si="129"/>
        <v/>
      </c>
      <c r="B1911" s="559"/>
      <c r="C1911" s="555"/>
      <c r="D1911" s="545"/>
      <c r="E1911" s="545"/>
      <c r="F1911" s="556"/>
      <c r="G1911" s="545"/>
      <c r="H1911" s="545"/>
      <c r="I1911" s="612"/>
      <c r="J1911" s="545"/>
      <c r="K1911" s="545"/>
      <c r="L1911" s="545"/>
      <c r="M1911" s="545"/>
      <c r="N1911" s="544"/>
      <c r="O1911" s="559"/>
      <c r="P1911" s="268">
        <f t="shared" si="130"/>
        <v>0</v>
      </c>
      <c r="Q1911" s="268">
        <f t="shared" si="131"/>
        <v>0</v>
      </c>
      <c r="R1911" s="643" t="str">
        <f t="shared" si="132"/>
        <v/>
      </c>
      <c r="S1911" s="644"/>
      <c r="T1911" s="644"/>
      <c r="U1911" s="623"/>
      <c r="V1911" s="623"/>
      <c r="W1911" s="623"/>
    </row>
    <row r="1912" spans="1:23" x14ac:dyDescent="0.2">
      <c r="A1912" s="636" t="str">
        <f t="shared" si="129"/>
        <v/>
      </c>
      <c r="B1912" s="559"/>
      <c r="C1912" s="555"/>
      <c r="D1912" s="545"/>
      <c r="E1912" s="545"/>
      <c r="F1912" s="556"/>
      <c r="G1912" s="545"/>
      <c r="H1912" s="545"/>
      <c r="I1912" s="612"/>
      <c r="J1912" s="545"/>
      <c r="K1912" s="545"/>
      <c r="L1912" s="545"/>
      <c r="M1912" s="545"/>
      <c r="N1912" s="544"/>
      <c r="O1912" s="559"/>
      <c r="P1912" s="268">
        <f t="shared" si="130"/>
        <v>0</v>
      </c>
      <c r="Q1912" s="268">
        <f t="shared" si="131"/>
        <v>0</v>
      </c>
      <c r="R1912" s="643" t="str">
        <f t="shared" si="132"/>
        <v/>
      </c>
      <c r="S1912" s="644"/>
      <c r="T1912" s="644"/>
      <c r="U1912" s="623"/>
      <c r="V1912" s="623"/>
      <c r="W1912" s="623"/>
    </row>
    <row r="1913" spans="1:23" x14ac:dyDescent="0.2">
      <c r="A1913" s="636" t="str">
        <f t="shared" si="129"/>
        <v/>
      </c>
      <c r="B1913" s="559"/>
      <c r="C1913" s="555"/>
      <c r="D1913" s="545"/>
      <c r="E1913" s="545"/>
      <c r="F1913" s="556"/>
      <c r="G1913" s="545"/>
      <c r="H1913" s="545"/>
      <c r="I1913" s="612"/>
      <c r="J1913" s="545"/>
      <c r="K1913" s="545"/>
      <c r="L1913" s="545"/>
      <c r="M1913" s="545"/>
      <c r="N1913" s="544"/>
      <c r="O1913" s="559"/>
      <c r="P1913" s="268">
        <f t="shared" si="130"/>
        <v>0</v>
      </c>
      <c r="Q1913" s="268">
        <f t="shared" si="131"/>
        <v>0</v>
      </c>
      <c r="R1913" s="643" t="str">
        <f t="shared" si="132"/>
        <v/>
      </c>
      <c r="S1913" s="644"/>
      <c r="T1913" s="644"/>
      <c r="U1913" s="623"/>
      <c r="V1913" s="623"/>
      <c r="W1913" s="623"/>
    </row>
    <row r="1914" spans="1:23" x14ac:dyDescent="0.2">
      <c r="A1914" s="636" t="str">
        <f t="shared" si="129"/>
        <v/>
      </c>
      <c r="B1914" s="559"/>
      <c r="C1914" s="555"/>
      <c r="D1914" s="545"/>
      <c r="E1914" s="545"/>
      <c r="F1914" s="556"/>
      <c r="G1914" s="545"/>
      <c r="H1914" s="545"/>
      <c r="I1914" s="612"/>
      <c r="J1914" s="545"/>
      <c r="K1914" s="545"/>
      <c r="L1914" s="545"/>
      <c r="M1914" s="545"/>
      <c r="N1914" s="544"/>
      <c r="O1914" s="559"/>
      <c r="P1914" s="268">
        <f t="shared" si="130"/>
        <v>0</v>
      </c>
      <c r="Q1914" s="268">
        <f t="shared" si="131"/>
        <v>0</v>
      </c>
      <c r="R1914" s="643" t="str">
        <f t="shared" si="132"/>
        <v/>
      </c>
      <c r="S1914" s="644"/>
      <c r="T1914" s="644"/>
      <c r="U1914" s="623"/>
      <c r="V1914" s="623"/>
      <c r="W1914" s="623"/>
    </row>
    <row r="1915" spans="1:23" x14ac:dyDescent="0.2">
      <c r="A1915" s="636" t="str">
        <f t="shared" si="129"/>
        <v/>
      </c>
      <c r="B1915" s="559"/>
      <c r="C1915" s="555"/>
      <c r="D1915" s="545"/>
      <c r="E1915" s="545"/>
      <c r="F1915" s="556"/>
      <c r="G1915" s="545"/>
      <c r="H1915" s="545"/>
      <c r="I1915" s="612"/>
      <c r="J1915" s="545"/>
      <c r="K1915" s="545"/>
      <c r="L1915" s="545"/>
      <c r="M1915" s="545"/>
      <c r="N1915" s="544"/>
      <c r="O1915" s="559"/>
      <c r="P1915" s="268">
        <f t="shared" si="130"/>
        <v>0</v>
      </c>
      <c r="Q1915" s="268">
        <f t="shared" si="131"/>
        <v>0</v>
      </c>
      <c r="R1915" s="643" t="str">
        <f t="shared" si="132"/>
        <v/>
      </c>
      <c r="S1915" s="644"/>
      <c r="T1915" s="644"/>
      <c r="U1915" s="623"/>
      <c r="V1915" s="623"/>
      <c r="W1915" s="623"/>
    </row>
    <row r="1916" spans="1:23" s="372" customFormat="1" x14ac:dyDescent="0.2">
      <c r="A1916" s="636" t="str">
        <f t="shared" si="129"/>
        <v/>
      </c>
      <c r="B1916" s="603"/>
      <c r="C1916" s="604"/>
      <c r="D1916" s="545"/>
      <c r="E1916" s="545"/>
      <c r="F1916" s="567"/>
      <c r="G1916" s="545"/>
      <c r="H1916" s="566"/>
      <c r="I1916" s="612"/>
      <c r="J1916" s="545"/>
      <c r="K1916" s="566"/>
      <c r="L1916" s="566"/>
      <c r="M1916" s="566"/>
      <c r="N1916" s="588"/>
      <c r="O1916" s="559"/>
      <c r="P1916" s="268">
        <f t="shared" si="130"/>
        <v>0</v>
      </c>
      <c r="Q1916" s="268">
        <f t="shared" si="131"/>
        <v>0</v>
      </c>
      <c r="R1916" s="643" t="str">
        <f t="shared" si="132"/>
        <v/>
      </c>
      <c r="S1916" s="644"/>
      <c r="T1916" s="644"/>
      <c r="U1916" s="623"/>
      <c r="V1916" s="623"/>
      <c r="W1916" s="623"/>
    </row>
    <row r="1917" spans="1:23" x14ac:dyDescent="0.2">
      <c r="A1917" s="636" t="str">
        <f t="shared" si="129"/>
        <v/>
      </c>
      <c r="B1917" s="559"/>
      <c r="C1917" s="555"/>
      <c r="D1917" s="545"/>
      <c r="E1917" s="545"/>
      <c r="F1917" s="556"/>
      <c r="G1917" s="545"/>
      <c r="H1917" s="545"/>
      <c r="I1917" s="612"/>
      <c r="J1917" s="545"/>
      <c r="K1917" s="545"/>
      <c r="L1917" s="545"/>
      <c r="M1917" s="545"/>
      <c r="N1917" s="544"/>
      <c r="O1917" s="559"/>
      <c r="P1917" s="268">
        <f t="shared" si="130"/>
        <v>0</v>
      </c>
      <c r="Q1917" s="268">
        <f t="shared" si="131"/>
        <v>0</v>
      </c>
      <c r="R1917" s="643" t="str">
        <f t="shared" si="132"/>
        <v/>
      </c>
      <c r="S1917" s="644"/>
      <c r="T1917" s="644"/>
      <c r="U1917" s="623"/>
      <c r="V1917" s="623"/>
      <c r="W1917" s="623"/>
    </row>
    <row r="1918" spans="1:23" x14ac:dyDescent="0.2">
      <c r="A1918" s="636" t="str">
        <f t="shared" si="129"/>
        <v/>
      </c>
      <c r="B1918" s="559"/>
      <c r="C1918" s="555"/>
      <c r="D1918" s="545"/>
      <c r="E1918" s="545"/>
      <c r="F1918" s="556"/>
      <c r="G1918" s="545"/>
      <c r="H1918" s="545"/>
      <c r="I1918" s="612"/>
      <c r="J1918" s="545"/>
      <c r="K1918" s="545"/>
      <c r="L1918" s="545"/>
      <c r="M1918" s="545"/>
      <c r="N1918" s="544"/>
      <c r="O1918" s="559"/>
      <c r="P1918" s="268">
        <f t="shared" si="130"/>
        <v>0</v>
      </c>
      <c r="Q1918" s="268">
        <f t="shared" si="131"/>
        <v>0</v>
      </c>
      <c r="R1918" s="643" t="str">
        <f t="shared" si="132"/>
        <v/>
      </c>
      <c r="S1918" s="644"/>
      <c r="T1918" s="644"/>
      <c r="U1918" s="623"/>
      <c r="V1918" s="623"/>
      <c r="W1918" s="623"/>
    </row>
    <row r="1919" spans="1:23" x14ac:dyDescent="0.2">
      <c r="A1919" s="636" t="str">
        <f t="shared" si="129"/>
        <v/>
      </c>
      <c r="B1919" s="559"/>
      <c r="C1919" s="555"/>
      <c r="D1919" s="545"/>
      <c r="E1919" s="545"/>
      <c r="F1919" s="556"/>
      <c r="G1919" s="545"/>
      <c r="H1919" s="545"/>
      <c r="I1919" s="612"/>
      <c r="J1919" s="545"/>
      <c r="K1919" s="545"/>
      <c r="L1919" s="545"/>
      <c r="M1919" s="545"/>
      <c r="N1919" s="544"/>
      <c r="O1919" s="559"/>
      <c r="P1919" s="268">
        <f t="shared" si="130"/>
        <v>0</v>
      </c>
      <c r="Q1919" s="268">
        <f t="shared" si="131"/>
        <v>0</v>
      </c>
      <c r="R1919" s="643" t="str">
        <f t="shared" si="132"/>
        <v/>
      </c>
      <c r="S1919" s="644"/>
      <c r="T1919" s="644"/>
      <c r="U1919" s="623"/>
      <c r="V1919" s="623"/>
      <c r="W1919" s="623"/>
    </row>
    <row r="1920" spans="1:23" x14ac:dyDescent="0.2">
      <c r="A1920" s="636" t="str">
        <f t="shared" si="129"/>
        <v/>
      </c>
      <c r="B1920" s="559"/>
      <c r="C1920" s="555"/>
      <c r="D1920" s="545"/>
      <c r="E1920" s="545"/>
      <c r="F1920" s="556"/>
      <c r="G1920" s="545"/>
      <c r="H1920" s="545"/>
      <c r="I1920" s="612"/>
      <c r="J1920" s="545"/>
      <c r="K1920" s="545"/>
      <c r="L1920" s="545"/>
      <c r="M1920" s="545"/>
      <c r="N1920" s="544"/>
      <c r="O1920" s="559"/>
      <c r="P1920" s="268">
        <f t="shared" si="130"/>
        <v>0</v>
      </c>
      <c r="Q1920" s="268">
        <f t="shared" si="131"/>
        <v>0</v>
      </c>
      <c r="R1920" s="643" t="str">
        <f t="shared" si="132"/>
        <v/>
      </c>
      <c r="S1920" s="644"/>
      <c r="T1920" s="644"/>
      <c r="U1920" s="623"/>
      <c r="V1920" s="623"/>
      <c r="W1920" s="623"/>
    </row>
    <row r="1921" spans="1:23" x14ac:dyDescent="0.2">
      <c r="A1921" s="636" t="str">
        <f t="shared" si="129"/>
        <v/>
      </c>
      <c r="B1921" s="559"/>
      <c r="C1921" s="555"/>
      <c r="D1921" s="545"/>
      <c r="E1921" s="545"/>
      <c r="F1921" s="556"/>
      <c r="G1921" s="545"/>
      <c r="H1921" s="545"/>
      <c r="I1921" s="612"/>
      <c r="J1921" s="545"/>
      <c r="K1921" s="545"/>
      <c r="L1921" s="545"/>
      <c r="M1921" s="545"/>
      <c r="N1921" s="544"/>
      <c r="O1921" s="559"/>
      <c r="P1921" s="268">
        <f t="shared" si="130"/>
        <v>0</v>
      </c>
      <c r="Q1921" s="268">
        <f t="shared" si="131"/>
        <v>0</v>
      </c>
      <c r="R1921" s="643" t="str">
        <f t="shared" si="132"/>
        <v/>
      </c>
      <c r="S1921" s="644"/>
      <c r="T1921" s="644"/>
      <c r="U1921" s="623"/>
      <c r="V1921" s="623"/>
      <c r="W1921" s="623"/>
    </row>
    <row r="1922" spans="1:23" x14ac:dyDescent="0.2">
      <c r="A1922" s="636" t="str">
        <f t="shared" si="129"/>
        <v/>
      </c>
      <c r="B1922" s="559"/>
      <c r="C1922" s="555"/>
      <c r="D1922" s="545"/>
      <c r="E1922" s="545"/>
      <c r="F1922" s="556"/>
      <c r="G1922" s="545"/>
      <c r="H1922" s="545"/>
      <c r="I1922" s="612"/>
      <c r="J1922" s="545"/>
      <c r="K1922" s="545"/>
      <c r="L1922" s="545"/>
      <c r="M1922" s="545"/>
      <c r="N1922" s="544"/>
      <c r="O1922" s="559"/>
      <c r="P1922" s="268">
        <f t="shared" si="130"/>
        <v>0</v>
      </c>
      <c r="Q1922" s="268">
        <f t="shared" si="131"/>
        <v>0</v>
      </c>
      <c r="R1922" s="643" t="str">
        <f t="shared" si="132"/>
        <v/>
      </c>
      <c r="S1922" s="644"/>
      <c r="T1922" s="644"/>
      <c r="U1922" s="623"/>
      <c r="V1922" s="623"/>
      <c r="W1922" s="623"/>
    </row>
    <row r="1923" spans="1:23" x14ac:dyDescent="0.2">
      <c r="A1923" s="636" t="str">
        <f t="shared" si="129"/>
        <v/>
      </c>
      <c r="B1923" s="559"/>
      <c r="C1923" s="555"/>
      <c r="D1923" s="545"/>
      <c r="E1923" s="545"/>
      <c r="F1923" s="556"/>
      <c r="G1923" s="545"/>
      <c r="H1923" s="545"/>
      <c r="I1923" s="612"/>
      <c r="J1923" s="545"/>
      <c r="K1923" s="545"/>
      <c r="L1923" s="545"/>
      <c r="M1923" s="545"/>
      <c r="N1923" s="544"/>
      <c r="O1923" s="559"/>
      <c r="P1923" s="268">
        <f t="shared" si="130"/>
        <v>0</v>
      </c>
      <c r="Q1923" s="268">
        <f t="shared" si="131"/>
        <v>0</v>
      </c>
      <c r="R1923" s="643" t="str">
        <f t="shared" si="132"/>
        <v/>
      </c>
      <c r="S1923" s="644"/>
      <c r="T1923" s="644"/>
      <c r="U1923" s="623"/>
      <c r="V1923" s="623"/>
      <c r="W1923" s="623"/>
    </row>
    <row r="1924" spans="1:23" x14ac:dyDescent="0.2">
      <c r="A1924" s="636" t="str">
        <f t="shared" si="129"/>
        <v/>
      </c>
      <c r="B1924" s="559"/>
      <c r="C1924" s="555"/>
      <c r="D1924" s="545"/>
      <c r="E1924" s="545"/>
      <c r="F1924" s="556"/>
      <c r="G1924" s="545"/>
      <c r="H1924" s="545"/>
      <c r="I1924" s="612"/>
      <c r="J1924" s="545"/>
      <c r="K1924" s="545"/>
      <c r="L1924" s="545"/>
      <c r="M1924" s="545"/>
      <c r="N1924" s="544"/>
      <c r="O1924" s="559"/>
      <c r="P1924" s="268">
        <f t="shared" si="130"/>
        <v>0</v>
      </c>
      <c r="Q1924" s="268">
        <f t="shared" si="131"/>
        <v>0</v>
      </c>
      <c r="R1924" s="643" t="str">
        <f t="shared" si="132"/>
        <v/>
      </c>
      <c r="S1924" s="644"/>
      <c r="T1924" s="644"/>
      <c r="U1924" s="623"/>
      <c r="V1924" s="623"/>
      <c r="W1924" s="623"/>
    </row>
    <row r="1925" spans="1:23" x14ac:dyDescent="0.2">
      <c r="A1925" s="636" t="str">
        <f t="shared" si="129"/>
        <v/>
      </c>
      <c r="B1925" s="559"/>
      <c r="C1925" s="555"/>
      <c r="D1925" s="545"/>
      <c r="E1925" s="545"/>
      <c r="F1925" s="556"/>
      <c r="G1925" s="545"/>
      <c r="H1925" s="545"/>
      <c r="I1925" s="612"/>
      <c r="J1925" s="545"/>
      <c r="K1925" s="545"/>
      <c r="L1925" s="545"/>
      <c r="M1925" s="545"/>
      <c r="N1925" s="544"/>
      <c r="O1925" s="559"/>
      <c r="P1925" s="268">
        <f t="shared" si="130"/>
        <v>0</v>
      </c>
      <c r="Q1925" s="268">
        <f t="shared" si="131"/>
        <v>0</v>
      </c>
      <c r="R1925" s="643" t="str">
        <f t="shared" si="132"/>
        <v/>
      </c>
      <c r="S1925" s="644"/>
      <c r="T1925" s="644"/>
      <c r="U1925" s="623"/>
      <c r="V1925" s="623"/>
      <c r="W1925" s="623"/>
    </row>
    <row r="1926" spans="1:23" x14ac:dyDescent="0.2">
      <c r="A1926" s="636" t="str">
        <f t="shared" si="129"/>
        <v/>
      </c>
      <c r="B1926" s="559"/>
      <c r="C1926" s="555"/>
      <c r="D1926" s="545"/>
      <c r="E1926" s="545"/>
      <c r="F1926" s="556"/>
      <c r="G1926" s="545"/>
      <c r="H1926" s="545"/>
      <c r="I1926" s="612"/>
      <c r="J1926" s="545"/>
      <c r="K1926" s="545"/>
      <c r="L1926" s="545"/>
      <c r="M1926" s="545"/>
      <c r="N1926" s="544"/>
      <c r="O1926" s="559"/>
      <c r="P1926" s="268">
        <f t="shared" si="130"/>
        <v>0</v>
      </c>
      <c r="Q1926" s="268">
        <f t="shared" si="131"/>
        <v>0</v>
      </c>
      <c r="R1926" s="643" t="str">
        <f t="shared" si="132"/>
        <v/>
      </c>
      <c r="S1926" s="644"/>
      <c r="T1926" s="644"/>
      <c r="U1926" s="623"/>
      <c r="V1926" s="623"/>
      <c r="W1926" s="623"/>
    </row>
    <row r="1927" spans="1:23" x14ac:dyDescent="0.2">
      <c r="A1927" s="636" t="str">
        <f t="shared" si="129"/>
        <v/>
      </c>
      <c r="B1927" s="559"/>
      <c r="C1927" s="555"/>
      <c r="D1927" s="545"/>
      <c r="E1927" s="545"/>
      <c r="F1927" s="556"/>
      <c r="G1927" s="545"/>
      <c r="H1927" s="545"/>
      <c r="I1927" s="612"/>
      <c r="J1927" s="545"/>
      <c r="K1927" s="545"/>
      <c r="L1927" s="545"/>
      <c r="M1927" s="545"/>
      <c r="N1927" s="544"/>
      <c r="O1927" s="559"/>
      <c r="P1927" s="268">
        <f t="shared" si="130"/>
        <v>0</v>
      </c>
      <c r="Q1927" s="268">
        <f t="shared" si="131"/>
        <v>0</v>
      </c>
      <c r="R1927" s="643" t="str">
        <f t="shared" si="132"/>
        <v/>
      </c>
      <c r="S1927" s="644"/>
      <c r="T1927" s="644"/>
      <c r="U1927" s="623"/>
      <c r="V1927" s="623"/>
      <c r="W1927" s="623"/>
    </row>
    <row r="1928" spans="1:23" x14ac:dyDescent="0.2">
      <c r="A1928" s="636" t="str">
        <f t="shared" si="129"/>
        <v/>
      </c>
      <c r="B1928" s="559"/>
      <c r="C1928" s="555"/>
      <c r="D1928" s="545"/>
      <c r="E1928" s="545"/>
      <c r="F1928" s="556"/>
      <c r="G1928" s="545"/>
      <c r="H1928" s="545"/>
      <c r="I1928" s="612"/>
      <c r="J1928" s="545"/>
      <c r="K1928" s="545"/>
      <c r="L1928" s="545"/>
      <c r="M1928" s="545"/>
      <c r="N1928" s="544"/>
      <c r="O1928" s="559"/>
      <c r="P1928" s="268">
        <f t="shared" si="130"/>
        <v>0</v>
      </c>
      <c r="Q1928" s="268">
        <f t="shared" si="131"/>
        <v>0</v>
      </c>
      <c r="R1928" s="643" t="str">
        <f t="shared" si="132"/>
        <v/>
      </c>
      <c r="S1928" s="644"/>
      <c r="T1928" s="644"/>
      <c r="U1928" s="623"/>
      <c r="V1928" s="623"/>
      <c r="W1928" s="623"/>
    </row>
    <row r="1929" spans="1:23" x14ac:dyDescent="0.2">
      <c r="A1929" s="636" t="str">
        <f t="shared" si="129"/>
        <v/>
      </c>
      <c r="B1929" s="559"/>
      <c r="C1929" s="555"/>
      <c r="D1929" s="545"/>
      <c r="E1929" s="545"/>
      <c r="F1929" s="556"/>
      <c r="G1929" s="545"/>
      <c r="H1929" s="545"/>
      <c r="I1929" s="612"/>
      <c r="J1929" s="545"/>
      <c r="K1929" s="545"/>
      <c r="L1929" s="545"/>
      <c r="M1929" s="545"/>
      <c r="N1929" s="544"/>
      <c r="O1929" s="559"/>
      <c r="P1929" s="268">
        <f t="shared" si="130"/>
        <v>0</v>
      </c>
      <c r="Q1929" s="268">
        <f t="shared" si="131"/>
        <v>0</v>
      </c>
      <c r="R1929" s="643" t="str">
        <f t="shared" si="132"/>
        <v/>
      </c>
      <c r="S1929" s="644"/>
      <c r="T1929" s="644"/>
      <c r="U1929" s="623"/>
      <c r="V1929" s="623"/>
      <c r="W1929" s="623"/>
    </row>
    <row r="1930" spans="1:23" x14ac:dyDescent="0.2">
      <c r="A1930" s="636" t="str">
        <f t="shared" si="129"/>
        <v/>
      </c>
      <c r="B1930" s="559"/>
      <c r="C1930" s="555"/>
      <c r="D1930" s="545"/>
      <c r="E1930" s="545"/>
      <c r="F1930" s="556"/>
      <c r="G1930" s="545"/>
      <c r="H1930" s="545"/>
      <c r="I1930" s="612"/>
      <c r="J1930" s="545"/>
      <c r="K1930" s="545"/>
      <c r="L1930" s="545"/>
      <c r="M1930" s="545"/>
      <c r="N1930" s="544"/>
      <c r="O1930" s="559"/>
      <c r="P1930" s="268">
        <f t="shared" si="130"/>
        <v>0</v>
      </c>
      <c r="Q1930" s="268">
        <f t="shared" si="131"/>
        <v>0</v>
      </c>
      <c r="R1930" s="643" t="str">
        <f t="shared" si="132"/>
        <v/>
      </c>
      <c r="S1930" s="644"/>
      <c r="T1930" s="644"/>
      <c r="U1930" s="623"/>
      <c r="V1930" s="623"/>
      <c r="W1930" s="623"/>
    </row>
    <row r="1931" spans="1:23" x14ac:dyDescent="0.2">
      <c r="A1931" s="636" t="str">
        <f t="shared" si="129"/>
        <v/>
      </c>
      <c r="B1931" s="559"/>
      <c r="C1931" s="555"/>
      <c r="D1931" s="545"/>
      <c r="E1931" s="545"/>
      <c r="F1931" s="556"/>
      <c r="G1931" s="545"/>
      <c r="H1931" s="545"/>
      <c r="I1931" s="612"/>
      <c r="J1931" s="545"/>
      <c r="K1931" s="545"/>
      <c r="L1931" s="545"/>
      <c r="M1931" s="545"/>
      <c r="N1931" s="544"/>
      <c r="O1931" s="559"/>
      <c r="P1931" s="268">
        <f t="shared" si="130"/>
        <v>0</v>
      </c>
      <c r="Q1931" s="268">
        <f t="shared" si="131"/>
        <v>0</v>
      </c>
      <c r="R1931" s="643" t="str">
        <f t="shared" si="132"/>
        <v/>
      </c>
      <c r="S1931" s="644"/>
      <c r="T1931" s="644"/>
      <c r="U1931" s="623"/>
      <c r="V1931" s="623"/>
      <c r="W1931" s="623"/>
    </row>
    <row r="1932" spans="1:23" x14ac:dyDescent="0.2">
      <c r="A1932" s="636" t="str">
        <f t="shared" si="129"/>
        <v/>
      </c>
      <c r="B1932" s="559"/>
      <c r="C1932" s="555"/>
      <c r="D1932" s="545"/>
      <c r="E1932" s="545"/>
      <c r="F1932" s="556"/>
      <c r="G1932" s="545"/>
      <c r="H1932" s="545"/>
      <c r="I1932" s="612"/>
      <c r="J1932" s="545"/>
      <c r="K1932" s="545"/>
      <c r="L1932" s="545"/>
      <c r="M1932" s="545"/>
      <c r="N1932" s="544"/>
      <c r="O1932" s="559"/>
      <c r="P1932" s="268">
        <f t="shared" si="130"/>
        <v>0</v>
      </c>
      <c r="Q1932" s="268">
        <f t="shared" si="131"/>
        <v>0</v>
      </c>
      <c r="R1932" s="643" t="str">
        <f t="shared" si="132"/>
        <v/>
      </c>
      <c r="S1932" s="644"/>
      <c r="T1932" s="644"/>
      <c r="U1932" s="623"/>
      <c r="V1932" s="623"/>
      <c r="W1932" s="623"/>
    </row>
    <row r="1933" spans="1:23" x14ac:dyDescent="0.2">
      <c r="A1933" s="636" t="str">
        <f t="shared" si="129"/>
        <v/>
      </c>
      <c r="B1933" s="559"/>
      <c r="C1933" s="555"/>
      <c r="D1933" s="545"/>
      <c r="E1933" s="545"/>
      <c r="F1933" s="556"/>
      <c r="G1933" s="545"/>
      <c r="H1933" s="545"/>
      <c r="I1933" s="612"/>
      <c r="J1933" s="545"/>
      <c r="K1933" s="545"/>
      <c r="L1933" s="545"/>
      <c r="M1933" s="545"/>
      <c r="N1933" s="544"/>
      <c r="O1933" s="559"/>
      <c r="P1933" s="268">
        <f t="shared" si="130"/>
        <v>0</v>
      </c>
      <c r="Q1933" s="268">
        <f t="shared" si="131"/>
        <v>0</v>
      </c>
      <c r="R1933" s="643" t="str">
        <f t="shared" si="132"/>
        <v/>
      </c>
      <c r="S1933" s="644"/>
      <c r="T1933" s="644"/>
      <c r="U1933" s="623"/>
      <c r="V1933" s="623"/>
      <c r="W1933" s="623"/>
    </row>
    <row r="1934" spans="1:23" x14ac:dyDescent="0.2">
      <c r="A1934" s="636" t="str">
        <f t="shared" si="129"/>
        <v/>
      </c>
      <c r="B1934" s="559"/>
      <c r="C1934" s="555"/>
      <c r="D1934" s="545"/>
      <c r="E1934" s="545"/>
      <c r="F1934" s="556"/>
      <c r="G1934" s="545"/>
      <c r="H1934" s="545"/>
      <c r="I1934" s="612"/>
      <c r="J1934" s="545"/>
      <c r="K1934" s="545"/>
      <c r="L1934" s="545"/>
      <c r="M1934" s="545"/>
      <c r="N1934" s="544"/>
      <c r="O1934" s="559"/>
      <c r="P1934" s="268">
        <f t="shared" si="130"/>
        <v>0</v>
      </c>
      <c r="Q1934" s="268">
        <f t="shared" si="131"/>
        <v>0</v>
      </c>
      <c r="R1934" s="643" t="str">
        <f t="shared" si="132"/>
        <v/>
      </c>
      <c r="S1934" s="644"/>
      <c r="T1934" s="644"/>
      <c r="U1934" s="623"/>
      <c r="V1934" s="623"/>
      <c r="W1934" s="623"/>
    </row>
    <row r="1935" spans="1:23" x14ac:dyDescent="0.2">
      <c r="A1935" s="636" t="str">
        <f t="shared" si="129"/>
        <v/>
      </c>
      <c r="B1935" s="559"/>
      <c r="C1935" s="555"/>
      <c r="D1935" s="545"/>
      <c r="E1935" s="545"/>
      <c r="F1935" s="556"/>
      <c r="G1935" s="545"/>
      <c r="H1935" s="545"/>
      <c r="I1935" s="612"/>
      <c r="J1935" s="545"/>
      <c r="K1935" s="545"/>
      <c r="L1935" s="545"/>
      <c r="M1935" s="545"/>
      <c r="N1935" s="544"/>
      <c r="O1935" s="559"/>
      <c r="P1935" s="268">
        <f t="shared" si="130"/>
        <v>0</v>
      </c>
      <c r="Q1935" s="268">
        <f t="shared" si="131"/>
        <v>0</v>
      </c>
      <c r="R1935" s="643" t="str">
        <f t="shared" si="132"/>
        <v/>
      </c>
      <c r="S1935" s="644"/>
      <c r="T1935" s="644"/>
      <c r="U1935" s="623"/>
      <c r="V1935" s="623"/>
      <c r="W1935" s="623"/>
    </row>
    <row r="1936" spans="1:23" x14ac:dyDescent="0.2">
      <c r="A1936" s="636" t="str">
        <f t="shared" si="129"/>
        <v/>
      </c>
      <c r="B1936" s="559"/>
      <c r="C1936" s="555"/>
      <c r="D1936" s="545"/>
      <c r="E1936" s="545"/>
      <c r="F1936" s="556"/>
      <c r="G1936" s="545"/>
      <c r="H1936" s="545"/>
      <c r="I1936" s="612"/>
      <c r="J1936" s="545"/>
      <c r="K1936" s="545"/>
      <c r="L1936" s="545"/>
      <c r="M1936" s="545"/>
      <c r="N1936" s="544"/>
      <c r="O1936" s="559"/>
      <c r="P1936" s="268">
        <f t="shared" si="130"/>
        <v>0</v>
      </c>
      <c r="Q1936" s="268">
        <f t="shared" si="131"/>
        <v>0</v>
      </c>
      <c r="R1936" s="643" t="str">
        <f t="shared" si="132"/>
        <v/>
      </c>
      <c r="S1936" s="644"/>
      <c r="T1936" s="644"/>
      <c r="U1936" s="623"/>
      <c r="V1936" s="623"/>
      <c r="W1936" s="623"/>
    </row>
    <row r="1937" spans="1:23" x14ac:dyDescent="0.2">
      <c r="A1937" s="636" t="str">
        <f t="shared" si="129"/>
        <v/>
      </c>
      <c r="B1937" s="559"/>
      <c r="C1937" s="555"/>
      <c r="D1937" s="545"/>
      <c r="E1937" s="545"/>
      <c r="F1937" s="556"/>
      <c r="G1937" s="545"/>
      <c r="H1937" s="545"/>
      <c r="I1937" s="612"/>
      <c r="J1937" s="545"/>
      <c r="K1937" s="545"/>
      <c r="L1937" s="545"/>
      <c r="M1937" s="545"/>
      <c r="N1937" s="544"/>
      <c r="O1937" s="559"/>
      <c r="P1937" s="268">
        <f t="shared" si="130"/>
        <v>0</v>
      </c>
      <c r="Q1937" s="268">
        <f t="shared" si="131"/>
        <v>0</v>
      </c>
      <c r="R1937" s="643" t="str">
        <f t="shared" si="132"/>
        <v/>
      </c>
      <c r="S1937" s="644"/>
      <c r="T1937" s="644"/>
      <c r="U1937" s="623"/>
      <c r="V1937" s="623"/>
      <c r="W1937" s="623"/>
    </row>
    <row r="1938" spans="1:23" x14ac:dyDescent="0.2">
      <c r="A1938" s="636" t="str">
        <f t="shared" si="129"/>
        <v/>
      </c>
      <c r="B1938" s="559"/>
      <c r="C1938" s="555"/>
      <c r="D1938" s="545"/>
      <c r="E1938" s="545"/>
      <c r="F1938" s="556"/>
      <c r="G1938" s="545"/>
      <c r="H1938" s="545"/>
      <c r="I1938" s="612"/>
      <c r="J1938" s="545"/>
      <c r="K1938" s="545"/>
      <c r="L1938" s="545"/>
      <c r="M1938" s="545"/>
      <c r="N1938" s="544"/>
      <c r="O1938" s="559"/>
      <c r="P1938" s="268">
        <f t="shared" si="130"/>
        <v>0</v>
      </c>
      <c r="Q1938" s="268">
        <f t="shared" si="131"/>
        <v>0</v>
      </c>
      <c r="R1938" s="643" t="str">
        <f t="shared" si="132"/>
        <v/>
      </c>
      <c r="S1938" s="644"/>
      <c r="T1938" s="644"/>
      <c r="U1938" s="623"/>
      <c r="V1938" s="623"/>
      <c r="W1938" s="623"/>
    </row>
    <row r="1939" spans="1:23" x14ac:dyDescent="0.2">
      <c r="A1939" s="636" t="str">
        <f t="shared" si="129"/>
        <v/>
      </c>
      <c r="B1939" s="559"/>
      <c r="C1939" s="555"/>
      <c r="D1939" s="545"/>
      <c r="E1939" s="545"/>
      <c r="F1939" s="556"/>
      <c r="G1939" s="545"/>
      <c r="H1939" s="545"/>
      <c r="I1939" s="612"/>
      <c r="J1939" s="545"/>
      <c r="K1939" s="545"/>
      <c r="L1939" s="545"/>
      <c r="M1939" s="545"/>
      <c r="N1939" s="544"/>
      <c r="O1939" s="559"/>
      <c r="P1939" s="268">
        <f t="shared" si="130"/>
        <v>0</v>
      </c>
      <c r="Q1939" s="268">
        <f t="shared" si="131"/>
        <v>0</v>
      </c>
      <c r="R1939" s="643" t="str">
        <f t="shared" si="132"/>
        <v/>
      </c>
      <c r="S1939" s="644"/>
      <c r="T1939" s="644"/>
      <c r="U1939" s="623"/>
      <c r="V1939" s="623"/>
      <c r="W1939" s="623"/>
    </row>
    <row r="1940" spans="1:23" x14ac:dyDescent="0.2">
      <c r="A1940" s="636" t="str">
        <f t="shared" si="129"/>
        <v/>
      </c>
      <c r="B1940" s="559"/>
      <c r="C1940" s="555"/>
      <c r="D1940" s="545"/>
      <c r="E1940" s="545"/>
      <c r="F1940" s="556"/>
      <c r="G1940" s="545"/>
      <c r="H1940" s="545"/>
      <c r="I1940" s="612"/>
      <c r="J1940" s="545"/>
      <c r="K1940" s="545"/>
      <c r="L1940" s="545"/>
      <c r="M1940" s="545"/>
      <c r="N1940" s="544"/>
      <c r="O1940" s="559"/>
      <c r="P1940" s="268">
        <f t="shared" si="130"/>
        <v>0</v>
      </c>
      <c r="Q1940" s="268">
        <f t="shared" si="131"/>
        <v>0</v>
      </c>
      <c r="R1940" s="643" t="str">
        <f t="shared" si="132"/>
        <v/>
      </c>
      <c r="S1940" s="644"/>
      <c r="T1940" s="644"/>
      <c r="U1940" s="623"/>
      <c r="V1940" s="623"/>
      <c r="W1940" s="623"/>
    </row>
    <row r="1941" spans="1:23" x14ac:dyDescent="0.2">
      <c r="A1941" s="636" t="str">
        <f t="shared" si="129"/>
        <v/>
      </c>
      <c r="B1941" s="559"/>
      <c r="C1941" s="555"/>
      <c r="D1941" s="545"/>
      <c r="E1941" s="545"/>
      <c r="F1941" s="556"/>
      <c r="G1941" s="545"/>
      <c r="H1941" s="545"/>
      <c r="I1941" s="612"/>
      <c r="J1941" s="545"/>
      <c r="K1941" s="545"/>
      <c r="L1941" s="545"/>
      <c r="M1941" s="545"/>
      <c r="N1941" s="544"/>
      <c r="O1941" s="559"/>
      <c r="P1941" s="268">
        <f t="shared" si="130"/>
        <v>0</v>
      </c>
      <c r="Q1941" s="268">
        <f t="shared" si="131"/>
        <v>0</v>
      </c>
      <c r="R1941" s="643" t="str">
        <f t="shared" si="132"/>
        <v/>
      </c>
      <c r="S1941" s="644"/>
      <c r="T1941" s="644"/>
      <c r="U1941" s="623"/>
      <c r="V1941" s="623"/>
      <c r="W1941" s="623"/>
    </row>
    <row r="1942" spans="1:23" x14ac:dyDescent="0.2">
      <c r="A1942" s="636" t="str">
        <f t="shared" si="129"/>
        <v/>
      </c>
      <c r="B1942" s="559"/>
      <c r="C1942" s="555"/>
      <c r="D1942" s="545"/>
      <c r="E1942" s="545"/>
      <c r="F1942" s="556"/>
      <c r="G1942" s="545"/>
      <c r="H1942" s="545"/>
      <c r="I1942" s="612"/>
      <c r="J1942" s="545"/>
      <c r="K1942" s="545"/>
      <c r="L1942" s="545"/>
      <c r="M1942" s="545"/>
      <c r="N1942" s="544"/>
      <c r="O1942" s="559"/>
      <c r="P1942" s="268">
        <f t="shared" si="130"/>
        <v>0</v>
      </c>
      <c r="Q1942" s="268">
        <f t="shared" si="131"/>
        <v>0</v>
      </c>
      <c r="R1942" s="643" t="str">
        <f t="shared" si="132"/>
        <v/>
      </c>
      <c r="S1942" s="644"/>
      <c r="T1942" s="644"/>
      <c r="U1942" s="623"/>
      <c r="V1942" s="623"/>
      <c r="W1942" s="623"/>
    </row>
    <row r="1943" spans="1:23" x14ac:dyDescent="0.2">
      <c r="A1943" s="636" t="str">
        <f t="shared" si="129"/>
        <v/>
      </c>
      <c r="B1943" s="559"/>
      <c r="C1943" s="555"/>
      <c r="D1943" s="545"/>
      <c r="E1943" s="545"/>
      <c r="F1943" s="556"/>
      <c r="G1943" s="545"/>
      <c r="H1943" s="545"/>
      <c r="I1943" s="612"/>
      <c r="J1943" s="545"/>
      <c r="K1943" s="545"/>
      <c r="L1943" s="545"/>
      <c r="M1943" s="545"/>
      <c r="N1943" s="544"/>
      <c r="O1943" s="559"/>
      <c r="P1943" s="268">
        <f t="shared" si="130"/>
        <v>0</v>
      </c>
      <c r="Q1943" s="268">
        <f t="shared" si="131"/>
        <v>0</v>
      </c>
      <c r="R1943" s="643" t="str">
        <f t="shared" si="132"/>
        <v/>
      </c>
      <c r="S1943" s="644"/>
      <c r="T1943" s="644"/>
      <c r="U1943" s="623"/>
      <c r="V1943" s="623"/>
      <c r="W1943" s="623"/>
    </row>
    <row r="1944" spans="1:23" x14ac:dyDescent="0.2">
      <c r="A1944" s="636" t="str">
        <f t="shared" ref="A1944:A2007" si="133">IF(B1944="","",ROW()-ROW($A$3))</f>
        <v/>
      </c>
      <c r="B1944" s="559"/>
      <c r="C1944" s="555"/>
      <c r="D1944" s="545"/>
      <c r="E1944" s="545"/>
      <c r="F1944" s="556"/>
      <c r="G1944" s="545"/>
      <c r="H1944" s="545"/>
      <c r="I1944" s="612"/>
      <c r="J1944" s="545"/>
      <c r="K1944" s="545"/>
      <c r="L1944" s="545"/>
      <c r="M1944" s="545"/>
      <c r="N1944" s="544"/>
      <c r="O1944" s="559"/>
      <c r="P1944" s="268">
        <f t="shared" ref="P1944:P2007" si="134">IF(B1944=0,0,IF(YEAR(B1944)=$Q$1,MONTH(B1944)-$P$1+1,(YEAR(B1944)-$Q$1)*12-$P$1+1+MONTH(B1944)))</f>
        <v>0</v>
      </c>
      <c r="Q1944" s="268">
        <f t="shared" ref="Q1944:Q2007" si="135">IF(C1944=0,0,IF(YEAR(C1944)=$Q$1,MONTH(C1944)-$P$1+1,(YEAR(C1944)-$Q$1)*12-$P$1+1+MONTH(C1944)))</f>
        <v>0</v>
      </c>
      <c r="R1944" s="643" t="str">
        <f t="shared" ref="R1944:R2007" si="136">SUBSTITUTE(D1944," ","_")</f>
        <v/>
      </c>
      <c r="S1944" s="644"/>
      <c r="T1944" s="644"/>
      <c r="U1944" s="623"/>
      <c r="V1944" s="623"/>
      <c r="W1944" s="623"/>
    </row>
    <row r="1945" spans="1:23" x14ac:dyDescent="0.2">
      <c r="A1945" s="636" t="str">
        <f t="shared" si="133"/>
        <v/>
      </c>
      <c r="B1945" s="559"/>
      <c r="C1945" s="555"/>
      <c r="D1945" s="545"/>
      <c r="E1945" s="545"/>
      <c r="F1945" s="556"/>
      <c r="G1945" s="545"/>
      <c r="H1945" s="545"/>
      <c r="I1945" s="612"/>
      <c r="J1945" s="545"/>
      <c r="K1945" s="545"/>
      <c r="L1945" s="545"/>
      <c r="M1945" s="545"/>
      <c r="N1945" s="544"/>
      <c r="O1945" s="559"/>
      <c r="P1945" s="268">
        <f t="shared" si="134"/>
        <v>0</v>
      </c>
      <c r="Q1945" s="268">
        <f t="shared" si="135"/>
        <v>0</v>
      </c>
      <c r="R1945" s="643" t="str">
        <f t="shared" si="136"/>
        <v/>
      </c>
      <c r="S1945" s="644"/>
      <c r="T1945" s="644"/>
      <c r="U1945" s="623"/>
      <c r="V1945" s="623"/>
      <c r="W1945" s="623"/>
    </row>
    <row r="1946" spans="1:23" x14ac:dyDescent="0.2">
      <c r="A1946" s="636" t="str">
        <f t="shared" si="133"/>
        <v/>
      </c>
      <c r="B1946" s="559"/>
      <c r="C1946" s="555"/>
      <c r="D1946" s="545"/>
      <c r="E1946" s="545"/>
      <c r="F1946" s="556"/>
      <c r="G1946" s="545"/>
      <c r="H1946" s="545"/>
      <c r="I1946" s="612"/>
      <c r="J1946" s="545"/>
      <c r="K1946" s="545"/>
      <c r="L1946" s="545"/>
      <c r="M1946" s="545"/>
      <c r="N1946" s="544"/>
      <c r="O1946" s="559"/>
      <c r="P1946" s="268">
        <f t="shared" si="134"/>
        <v>0</v>
      </c>
      <c r="Q1946" s="268">
        <f t="shared" si="135"/>
        <v>0</v>
      </c>
      <c r="R1946" s="643" t="str">
        <f t="shared" si="136"/>
        <v/>
      </c>
      <c r="S1946" s="644"/>
      <c r="T1946" s="644"/>
      <c r="U1946" s="623"/>
      <c r="V1946" s="623"/>
      <c r="W1946" s="623"/>
    </row>
    <row r="1947" spans="1:23" x14ac:dyDescent="0.2">
      <c r="A1947" s="636" t="str">
        <f t="shared" si="133"/>
        <v/>
      </c>
      <c r="B1947" s="559"/>
      <c r="C1947" s="555"/>
      <c r="D1947" s="545"/>
      <c r="E1947" s="545"/>
      <c r="F1947" s="556"/>
      <c r="G1947" s="545"/>
      <c r="H1947" s="545"/>
      <c r="I1947" s="612"/>
      <c r="J1947" s="545"/>
      <c r="K1947" s="545"/>
      <c r="L1947" s="545"/>
      <c r="M1947" s="545"/>
      <c r="N1947" s="544"/>
      <c r="O1947" s="559"/>
      <c r="P1947" s="268">
        <f t="shared" si="134"/>
        <v>0</v>
      </c>
      <c r="Q1947" s="268">
        <f t="shared" si="135"/>
        <v>0</v>
      </c>
      <c r="R1947" s="643" t="str">
        <f t="shared" si="136"/>
        <v/>
      </c>
      <c r="S1947" s="644"/>
      <c r="T1947" s="644"/>
      <c r="U1947" s="623"/>
      <c r="V1947" s="623"/>
      <c r="W1947" s="623"/>
    </row>
    <row r="1948" spans="1:23" x14ac:dyDescent="0.2">
      <c r="A1948" s="636" t="str">
        <f t="shared" si="133"/>
        <v/>
      </c>
      <c r="B1948" s="559"/>
      <c r="C1948" s="555"/>
      <c r="D1948" s="545"/>
      <c r="E1948" s="545"/>
      <c r="F1948" s="556"/>
      <c r="G1948" s="545"/>
      <c r="H1948" s="545"/>
      <c r="I1948" s="612"/>
      <c r="J1948" s="545"/>
      <c r="K1948" s="545"/>
      <c r="L1948" s="545"/>
      <c r="M1948" s="545"/>
      <c r="N1948" s="544"/>
      <c r="O1948" s="559"/>
      <c r="P1948" s="268">
        <f t="shared" si="134"/>
        <v>0</v>
      </c>
      <c r="Q1948" s="268">
        <f t="shared" si="135"/>
        <v>0</v>
      </c>
      <c r="R1948" s="643" t="str">
        <f t="shared" si="136"/>
        <v/>
      </c>
      <c r="S1948" s="644"/>
      <c r="T1948" s="644"/>
      <c r="U1948" s="623"/>
      <c r="V1948" s="623"/>
      <c r="W1948" s="623"/>
    </row>
    <row r="1949" spans="1:23" x14ac:dyDescent="0.2">
      <c r="A1949" s="636" t="str">
        <f t="shared" si="133"/>
        <v/>
      </c>
      <c r="B1949" s="559"/>
      <c r="C1949" s="555"/>
      <c r="D1949" s="545"/>
      <c r="E1949" s="545"/>
      <c r="F1949" s="556"/>
      <c r="G1949" s="545"/>
      <c r="H1949" s="545"/>
      <c r="I1949" s="612"/>
      <c r="J1949" s="545"/>
      <c r="K1949" s="545"/>
      <c r="L1949" s="545"/>
      <c r="M1949" s="545"/>
      <c r="N1949" s="544"/>
      <c r="O1949" s="559"/>
      <c r="P1949" s="268">
        <f t="shared" si="134"/>
        <v>0</v>
      </c>
      <c r="Q1949" s="268">
        <f t="shared" si="135"/>
        <v>0</v>
      </c>
      <c r="R1949" s="643" t="str">
        <f t="shared" si="136"/>
        <v/>
      </c>
      <c r="S1949" s="644"/>
      <c r="T1949" s="644"/>
      <c r="U1949" s="623"/>
      <c r="V1949" s="623"/>
      <c r="W1949" s="623"/>
    </row>
    <row r="1950" spans="1:23" x14ac:dyDescent="0.2">
      <c r="A1950" s="636" t="str">
        <f t="shared" si="133"/>
        <v/>
      </c>
      <c r="B1950" s="559"/>
      <c r="C1950" s="555"/>
      <c r="D1950" s="545"/>
      <c r="E1950" s="545"/>
      <c r="F1950" s="556"/>
      <c r="G1950" s="545"/>
      <c r="H1950" s="545"/>
      <c r="I1950" s="612"/>
      <c r="J1950" s="545"/>
      <c r="K1950" s="545"/>
      <c r="L1950" s="545"/>
      <c r="M1950" s="545"/>
      <c r="N1950" s="544"/>
      <c r="O1950" s="559"/>
      <c r="P1950" s="268">
        <f t="shared" si="134"/>
        <v>0</v>
      </c>
      <c r="Q1950" s="268">
        <f t="shared" si="135"/>
        <v>0</v>
      </c>
      <c r="R1950" s="643" t="str">
        <f t="shared" si="136"/>
        <v/>
      </c>
      <c r="S1950" s="644"/>
      <c r="T1950" s="644"/>
      <c r="U1950" s="623"/>
      <c r="V1950" s="623"/>
      <c r="W1950" s="623"/>
    </row>
    <row r="1951" spans="1:23" x14ac:dyDescent="0.2">
      <c r="A1951" s="636" t="str">
        <f t="shared" si="133"/>
        <v/>
      </c>
      <c r="B1951" s="559"/>
      <c r="C1951" s="555"/>
      <c r="D1951" s="545"/>
      <c r="E1951" s="545"/>
      <c r="F1951" s="556"/>
      <c r="G1951" s="545"/>
      <c r="H1951" s="545"/>
      <c r="I1951" s="612"/>
      <c r="J1951" s="545"/>
      <c r="K1951" s="545"/>
      <c r="L1951" s="545"/>
      <c r="M1951" s="545"/>
      <c r="N1951" s="544"/>
      <c r="O1951" s="559"/>
      <c r="P1951" s="268">
        <f t="shared" si="134"/>
        <v>0</v>
      </c>
      <c r="Q1951" s="268">
        <f t="shared" si="135"/>
        <v>0</v>
      </c>
      <c r="R1951" s="643" t="str">
        <f t="shared" si="136"/>
        <v/>
      </c>
      <c r="S1951" s="644"/>
      <c r="T1951" s="644"/>
      <c r="U1951" s="623"/>
      <c r="V1951" s="623"/>
      <c r="W1951" s="623"/>
    </row>
    <row r="1952" spans="1:23" x14ac:dyDescent="0.2">
      <c r="A1952" s="636" t="str">
        <f t="shared" si="133"/>
        <v/>
      </c>
      <c r="B1952" s="559"/>
      <c r="C1952" s="555"/>
      <c r="D1952" s="545"/>
      <c r="E1952" s="545"/>
      <c r="F1952" s="556"/>
      <c r="G1952" s="545"/>
      <c r="H1952" s="545"/>
      <c r="I1952" s="612"/>
      <c r="J1952" s="545"/>
      <c r="K1952" s="545"/>
      <c r="L1952" s="545"/>
      <c r="M1952" s="545"/>
      <c r="N1952" s="544"/>
      <c r="O1952" s="559"/>
      <c r="P1952" s="268">
        <f t="shared" si="134"/>
        <v>0</v>
      </c>
      <c r="Q1952" s="268">
        <f t="shared" si="135"/>
        <v>0</v>
      </c>
      <c r="R1952" s="643" t="str">
        <f t="shared" si="136"/>
        <v/>
      </c>
      <c r="S1952" s="644"/>
      <c r="T1952" s="644"/>
      <c r="U1952" s="623"/>
      <c r="V1952" s="623"/>
      <c r="W1952" s="623"/>
    </row>
    <row r="1953" spans="1:23" x14ac:dyDescent="0.2">
      <c r="A1953" s="636" t="str">
        <f t="shared" si="133"/>
        <v/>
      </c>
      <c r="B1953" s="559"/>
      <c r="C1953" s="555"/>
      <c r="D1953" s="545"/>
      <c r="E1953" s="545"/>
      <c r="F1953" s="556"/>
      <c r="G1953" s="545"/>
      <c r="H1953" s="545"/>
      <c r="I1953" s="612"/>
      <c r="J1953" s="545"/>
      <c r="K1953" s="545"/>
      <c r="L1953" s="545"/>
      <c r="M1953" s="545"/>
      <c r="N1953" s="544"/>
      <c r="O1953" s="559"/>
      <c r="P1953" s="268">
        <f t="shared" si="134"/>
        <v>0</v>
      </c>
      <c r="Q1953" s="268">
        <f t="shared" si="135"/>
        <v>0</v>
      </c>
      <c r="R1953" s="643" t="str">
        <f t="shared" si="136"/>
        <v/>
      </c>
      <c r="S1953" s="644"/>
      <c r="T1953" s="644"/>
      <c r="U1953" s="623"/>
      <c r="V1953" s="623"/>
      <c r="W1953" s="623"/>
    </row>
    <row r="1954" spans="1:23" x14ac:dyDescent="0.2">
      <c r="A1954" s="636" t="str">
        <f t="shared" si="133"/>
        <v/>
      </c>
      <c r="B1954" s="559"/>
      <c r="C1954" s="555"/>
      <c r="D1954" s="545"/>
      <c r="E1954" s="545"/>
      <c r="F1954" s="556"/>
      <c r="G1954" s="545"/>
      <c r="H1954" s="545"/>
      <c r="I1954" s="612"/>
      <c r="J1954" s="545"/>
      <c r="K1954" s="545"/>
      <c r="L1954" s="545"/>
      <c r="M1954" s="545"/>
      <c r="N1954" s="544"/>
      <c r="O1954" s="559"/>
      <c r="P1954" s="268">
        <f t="shared" si="134"/>
        <v>0</v>
      </c>
      <c r="Q1954" s="268">
        <f t="shared" si="135"/>
        <v>0</v>
      </c>
      <c r="R1954" s="643" t="str">
        <f t="shared" si="136"/>
        <v/>
      </c>
      <c r="S1954" s="644"/>
      <c r="T1954" s="644"/>
      <c r="U1954" s="623"/>
      <c r="V1954" s="623"/>
      <c r="W1954" s="623"/>
    </row>
    <row r="1955" spans="1:23" x14ac:dyDescent="0.2">
      <c r="A1955" s="636" t="str">
        <f t="shared" si="133"/>
        <v/>
      </c>
      <c r="B1955" s="559"/>
      <c r="C1955" s="555"/>
      <c r="D1955" s="545"/>
      <c r="E1955" s="545"/>
      <c r="F1955" s="556"/>
      <c r="G1955" s="545"/>
      <c r="H1955" s="545"/>
      <c r="I1955" s="612"/>
      <c r="J1955" s="545"/>
      <c r="K1955" s="545"/>
      <c r="L1955" s="545"/>
      <c r="M1955" s="545"/>
      <c r="N1955" s="544"/>
      <c r="O1955" s="559"/>
      <c r="P1955" s="268">
        <f t="shared" si="134"/>
        <v>0</v>
      </c>
      <c r="Q1955" s="268">
        <f t="shared" si="135"/>
        <v>0</v>
      </c>
      <c r="R1955" s="643" t="str">
        <f t="shared" si="136"/>
        <v/>
      </c>
      <c r="S1955" s="644"/>
      <c r="T1955" s="644"/>
      <c r="U1955" s="623"/>
      <c r="V1955" s="623"/>
      <c r="W1955" s="623"/>
    </row>
    <row r="1956" spans="1:23" x14ac:dyDescent="0.2">
      <c r="A1956" s="636" t="str">
        <f t="shared" si="133"/>
        <v/>
      </c>
      <c r="B1956" s="559"/>
      <c r="C1956" s="555"/>
      <c r="D1956" s="545"/>
      <c r="E1956" s="545"/>
      <c r="F1956" s="556"/>
      <c r="G1956" s="545"/>
      <c r="H1956" s="545"/>
      <c r="I1956" s="612"/>
      <c r="J1956" s="545"/>
      <c r="K1956" s="545"/>
      <c r="L1956" s="545"/>
      <c r="M1956" s="545"/>
      <c r="N1956" s="544"/>
      <c r="O1956" s="559"/>
      <c r="P1956" s="268">
        <f t="shared" si="134"/>
        <v>0</v>
      </c>
      <c r="Q1956" s="268">
        <f t="shared" si="135"/>
        <v>0</v>
      </c>
      <c r="R1956" s="643" t="str">
        <f t="shared" si="136"/>
        <v/>
      </c>
      <c r="S1956" s="644"/>
      <c r="T1956" s="644"/>
      <c r="U1956" s="623"/>
      <c r="V1956" s="623"/>
      <c r="W1956" s="623"/>
    </row>
    <row r="1957" spans="1:23" x14ac:dyDescent="0.2">
      <c r="A1957" s="636" t="str">
        <f t="shared" si="133"/>
        <v/>
      </c>
      <c r="B1957" s="559"/>
      <c r="C1957" s="555"/>
      <c r="D1957" s="545"/>
      <c r="E1957" s="545"/>
      <c r="F1957" s="556"/>
      <c r="G1957" s="545"/>
      <c r="H1957" s="545"/>
      <c r="I1957" s="612"/>
      <c r="J1957" s="545"/>
      <c r="K1957" s="545"/>
      <c r="L1957" s="545"/>
      <c r="M1957" s="545"/>
      <c r="N1957" s="544"/>
      <c r="O1957" s="559"/>
      <c r="P1957" s="268">
        <f t="shared" si="134"/>
        <v>0</v>
      </c>
      <c r="Q1957" s="268">
        <f t="shared" si="135"/>
        <v>0</v>
      </c>
      <c r="R1957" s="643" t="str">
        <f t="shared" si="136"/>
        <v/>
      </c>
      <c r="S1957" s="644"/>
      <c r="T1957" s="644"/>
      <c r="U1957" s="623"/>
      <c r="V1957" s="623"/>
      <c r="W1957" s="623"/>
    </row>
    <row r="1958" spans="1:23" x14ac:dyDescent="0.2">
      <c r="A1958" s="636" t="str">
        <f t="shared" si="133"/>
        <v/>
      </c>
      <c r="B1958" s="559"/>
      <c r="C1958" s="555"/>
      <c r="D1958" s="545"/>
      <c r="E1958" s="545"/>
      <c r="F1958" s="556"/>
      <c r="G1958" s="545"/>
      <c r="H1958" s="545"/>
      <c r="I1958" s="612"/>
      <c r="J1958" s="545"/>
      <c r="K1958" s="545"/>
      <c r="L1958" s="545"/>
      <c r="M1958" s="545"/>
      <c r="N1958" s="544"/>
      <c r="O1958" s="559"/>
      <c r="P1958" s="268">
        <f t="shared" si="134"/>
        <v>0</v>
      </c>
      <c r="Q1958" s="268">
        <f t="shared" si="135"/>
        <v>0</v>
      </c>
      <c r="R1958" s="643" t="str">
        <f t="shared" si="136"/>
        <v/>
      </c>
      <c r="S1958" s="644"/>
      <c r="T1958" s="644"/>
      <c r="U1958" s="623"/>
      <c r="V1958" s="623"/>
      <c r="W1958" s="623"/>
    </row>
    <row r="1959" spans="1:23" x14ac:dyDescent="0.2">
      <c r="A1959" s="636" t="str">
        <f t="shared" si="133"/>
        <v/>
      </c>
      <c r="B1959" s="559"/>
      <c r="C1959" s="555"/>
      <c r="D1959" s="545"/>
      <c r="E1959" s="545"/>
      <c r="F1959" s="556"/>
      <c r="G1959" s="545"/>
      <c r="H1959" s="545"/>
      <c r="I1959" s="612"/>
      <c r="J1959" s="545"/>
      <c r="K1959" s="545"/>
      <c r="L1959" s="545"/>
      <c r="M1959" s="545"/>
      <c r="N1959" s="544"/>
      <c r="O1959" s="559"/>
      <c r="P1959" s="268">
        <f t="shared" si="134"/>
        <v>0</v>
      </c>
      <c r="Q1959" s="268">
        <f t="shared" si="135"/>
        <v>0</v>
      </c>
      <c r="R1959" s="643" t="str">
        <f t="shared" si="136"/>
        <v/>
      </c>
      <c r="S1959" s="644"/>
      <c r="T1959" s="644"/>
      <c r="U1959" s="623"/>
      <c r="V1959" s="623"/>
      <c r="W1959" s="623"/>
    </row>
    <row r="1960" spans="1:23" x14ac:dyDescent="0.2">
      <c r="A1960" s="636" t="str">
        <f t="shared" si="133"/>
        <v/>
      </c>
      <c r="B1960" s="559"/>
      <c r="C1960" s="555"/>
      <c r="D1960" s="545"/>
      <c r="E1960" s="545"/>
      <c r="F1960" s="556"/>
      <c r="G1960" s="545"/>
      <c r="H1960" s="545"/>
      <c r="I1960" s="612"/>
      <c r="J1960" s="545"/>
      <c r="K1960" s="545"/>
      <c r="L1960" s="545"/>
      <c r="M1960" s="545"/>
      <c r="N1960" s="544"/>
      <c r="O1960" s="559"/>
      <c r="P1960" s="268">
        <f t="shared" si="134"/>
        <v>0</v>
      </c>
      <c r="Q1960" s="268">
        <f t="shared" si="135"/>
        <v>0</v>
      </c>
      <c r="R1960" s="643" t="str">
        <f t="shared" si="136"/>
        <v/>
      </c>
      <c r="S1960" s="644"/>
      <c r="T1960" s="644"/>
      <c r="U1960" s="623"/>
      <c r="V1960" s="623"/>
      <c r="W1960" s="623"/>
    </row>
    <row r="1961" spans="1:23" x14ac:dyDescent="0.2">
      <c r="A1961" s="636" t="str">
        <f t="shared" si="133"/>
        <v/>
      </c>
      <c r="B1961" s="559"/>
      <c r="C1961" s="555"/>
      <c r="D1961" s="545"/>
      <c r="E1961" s="545"/>
      <c r="F1961" s="556"/>
      <c r="G1961" s="545"/>
      <c r="H1961" s="545"/>
      <c r="I1961" s="612"/>
      <c r="J1961" s="545"/>
      <c r="K1961" s="545"/>
      <c r="L1961" s="545"/>
      <c r="M1961" s="545"/>
      <c r="N1961" s="544"/>
      <c r="O1961" s="559"/>
      <c r="P1961" s="268">
        <f t="shared" si="134"/>
        <v>0</v>
      </c>
      <c r="Q1961" s="268">
        <f t="shared" si="135"/>
        <v>0</v>
      </c>
      <c r="R1961" s="643" t="str">
        <f t="shared" si="136"/>
        <v/>
      </c>
      <c r="S1961" s="644"/>
      <c r="T1961" s="644"/>
      <c r="U1961" s="623"/>
      <c r="V1961" s="623"/>
      <c r="W1961" s="623"/>
    </row>
    <row r="1962" spans="1:23" x14ac:dyDescent="0.2">
      <c r="A1962" s="636" t="str">
        <f t="shared" si="133"/>
        <v/>
      </c>
      <c r="B1962" s="559"/>
      <c r="C1962" s="555"/>
      <c r="D1962" s="545"/>
      <c r="E1962" s="545"/>
      <c r="F1962" s="556"/>
      <c r="G1962" s="545"/>
      <c r="H1962" s="545"/>
      <c r="I1962" s="612"/>
      <c r="J1962" s="545"/>
      <c r="K1962" s="545"/>
      <c r="L1962" s="545"/>
      <c r="M1962" s="545"/>
      <c r="N1962" s="544"/>
      <c r="O1962" s="559"/>
      <c r="P1962" s="268">
        <f t="shared" si="134"/>
        <v>0</v>
      </c>
      <c r="Q1962" s="268">
        <f t="shared" si="135"/>
        <v>0</v>
      </c>
      <c r="R1962" s="643" t="str">
        <f t="shared" si="136"/>
        <v/>
      </c>
      <c r="S1962" s="644"/>
      <c r="T1962" s="644"/>
      <c r="U1962" s="623"/>
      <c r="V1962" s="623"/>
      <c r="W1962" s="623"/>
    </row>
    <row r="1963" spans="1:23" x14ac:dyDescent="0.2">
      <c r="A1963" s="636" t="str">
        <f t="shared" si="133"/>
        <v/>
      </c>
      <c r="B1963" s="559"/>
      <c r="C1963" s="555"/>
      <c r="D1963" s="545"/>
      <c r="E1963" s="545"/>
      <c r="F1963" s="556"/>
      <c r="G1963" s="545"/>
      <c r="H1963" s="545"/>
      <c r="I1963" s="612"/>
      <c r="J1963" s="545"/>
      <c r="K1963" s="545"/>
      <c r="L1963" s="545"/>
      <c r="M1963" s="545"/>
      <c r="N1963" s="544"/>
      <c r="O1963" s="559"/>
      <c r="P1963" s="268">
        <f t="shared" si="134"/>
        <v>0</v>
      </c>
      <c r="Q1963" s="268">
        <f t="shared" si="135"/>
        <v>0</v>
      </c>
      <c r="R1963" s="643" t="str">
        <f t="shared" si="136"/>
        <v/>
      </c>
      <c r="S1963" s="644"/>
      <c r="T1963" s="644"/>
      <c r="U1963" s="623"/>
      <c r="V1963" s="623"/>
      <c r="W1963" s="623"/>
    </row>
    <row r="1964" spans="1:23" x14ac:dyDescent="0.2">
      <c r="A1964" s="636" t="str">
        <f t="shared" si="133"/>
        <v/>
      </c>
      <c r="B1964" s="559"/>
      <c r="C1964" s="555"/>
      <c r="D1964" s="545"/>
      <c r="E1964" s="545"/>
      <c r="F1964" s="556"/>
      <c r="G1964" s="545"/>
      <c r="H1964" s="545"/>
      <c r="I1964" s="612"/>
      <c r="J1964" s="545"/>
      <c r="K1964" s="545"/>
      <c r="L1964" s="545"/>
      <c r="M1964" s="545"/>
      <c r="N1964" s="544"/>
      <c r="O1964" s="559"/>
      <c r="P1964" s="268">
        <f t="shared" si="134"/>
        <v>0</v>
      </c>
      <c r="Q1964" s="268">
        <f t="shared" si="135"/>
        <v>0</v>
      </c>
      <c r="R1964" s="643" t="str">
        <f t="shared" si="136"/>
        <v/>
      </c>
      <c r="S1964" s="644"/>
      <c r="T1964" s="644"/>
      <c r="U1964" s="623"/>
      <c r="V1964" s="623"/>
      <c r="W1964" s="623"/>
    </row>
    <row r="1965" spans="1:23" x14ac:dyDescent="0.2">
      <c r="A1965" s="636" t="str">
        <f t="shared" si="133"/>
        <v/>
      </c>
      <c r="B1965" s="559"/>
      <c r="C1965" s="555"/>
      <c r="D1965" s="545"/>
      <c r="E1965" s="545"/>
      <c r="F1965" s="556"/>
      <c r="G1965" s="545"/>
      <c r="H1965" s="545"/>
      <c r="I1965" s="612"/>
      <c r="J1965" s="545"/>
      <c r="K1965" s="545"/>
      <c r="L1965" s="545"/>
      <c r="M1965" s="545"/>
      <c r="N1965" s="544"/>
      <c r="O1965" s="559"/>
      <c r="P1965" s="268">
        <f t="shared" si="134"/>
        <v>0</v>
      </c>
      <c r="Q1965" s="268">
        <f t="shared" si="135"/>
        <v>0</v>
      </c>
      <c r="R1965" s="643" t="str">
        <f t="shared" si="136"/>
        <v/>
      </c>
      <c r="S1965" s="644"/>
      <c r="T1965" s="644"/>
      <c r="U1965" s="623"/>
      <c r="V1965" s="623"/>
      <c r="W1965" s="623"/>
    </row>
    <row r="1966" spans="1:23" x14ac:dyDescent="0.2">
      <c r="A1966" s="636" t="str">
        <f t="shared" si="133"/>
        <v/>
      </c>
      <c r="B1966" s="559"/>
      <c r="C1966" s="555"/>
      <c r="D1966" s="545"/>
      <c r="E1966" s="545"/>
      <c r="F1966" s="556"/>
      <c r="G1966" s="545"/>
      <c r="H1966" s="545"/>
      <c r="I1966" s="612"/>
      <c r="J1966" s="545"/>
      <c r="K1966" s="545"/>
      <c r="L1966" s="545"/>
      <c r="M1966" s="545"/>
      <c r="N1966" s="544"/>
      <c r="O1966" s="559"/>
      <c r="P1966" s="268">
        <f t="shared" si="134"/>
        <v>0</v>
      </c>
      <c r="Q1966" s="268">
        <f t="shared" si="135"/>
        <v>0</v>
      </c>
      <c r="R1966" s="643" t="str">
        <f t="shared" si="136"/>
        <v/>
      </c>
      <c r="S1966" s="644"/>
      <c r="T1966" s="644"/>
      <c r="U1966" s="623"/>
      <c r="V1966" s="623"/>
      <c r="W1966" s="623"/>
    </row>
    <row r="1967" spans="1:23" x14ac:dyDescent="0.2">
      <c r="A1967" s="636" t="str">
        <f t="shared" si="133"/>
        <v/>
      </c>
      <c r="B1967" s="559"/>
      <c r="C1967" s="555"/>
      <c r="D1967" s="545"/>
      <c r="E1967" s="545"/>
      <c r="F1967" s="556"/>
      <c r="G1967" s="545"/>
      <c r="H1967" s="545"/>
      <c r="I1967" s="612"/>
      <c r="J1967" s="545"/>
      <c r="K1967" s="545"/>
      <c r="L1967" s="545"/>
      <c r="M1967" s="545"/>
      <c r="N1967" s="544"/>
      <c r="O1967" s="559"/>
      <c r="P1967" s="268">
        <f t="shared" si="134"/>
        <v>0</v>
      </c>
      <c r="Q1967" s="268">
        <f t="shared" si="135"/>
        <v>0</v>
      </c>
      <c r="R1967" s="643" t="str">
        <f t="shared" si="136"/>
        <v/>
      </c>
      <c r="S1967" s="644"/>
      <c r="T1967" s="644"/>
      <c r="U1967" s="623"/>
      <c r="V1967" s="623"/>
      <c r="W1967" s="623"/>
    </row>
    <row r="1968" spans="1:23" x14ac:dyDescent="0.2">
      <c r="A1968" s="636" t="str">
        <f t="shared" si="133"/>
        <v/>
      </c>
      <c r="B1968" s="559"/>
      <c r="C1968" s="555"/>
      <c r="D1968" s="545"/>
      <c r="E1968" s="545"/>
      <c r="F1968" s="556"/>
      <c r="G1968" s="545"/>
      <c r="H1968" s="545"/>
      <c r="I1968" s="612"/>
      <c r="J1968" s="545"/>
      <c r="K1968" s="545"/>
      <c r="L1968" s="545"/>
      <c r="M1968" s="545"/>
      <c r="N1968" s="544"/>
      <c r="O1968" s="559"/>
      <c r="P1968" s="268">
        <f t="shared" si="134"/>
        <v>0</v>
      </c>
      <c r="Q1968" s="268">
        <f t="shared" si="135"/>
        <v>0</v>
      </c>
      <c r="R1968" s="643" t="str">
        <f t="shared" si="136"/>
        <v/>
      </c>
      <c r="S1968" s="644"/>
      <c r="T1968" s="644"/>
      <c r="U1968" s="623"/>
      <c r="V1968" s="623"/>
      <c r="W1968" s="623"/>
    </row>
    <row r="1969" spans="1:23" x14ac:dyDescent="0.2">
      <c r="A1969" s="636" t="str">
        <f t="shared" si="133"/>
        <v/>
      </c>
      <c r="B1969" s="559"/>
      <c r="C1969" s="555"/>
      <c r="D1969" s="545"/>
      <c r="E1969" s="545"/>
      <c r="F1969" s="556"/>
      <c r="G1969" s="545"/>
      <c r="H1969" s="545"/>
      <c r="I1969" s="612"/>
      <c r="J1969" s="545"/>
      <c r="K1969" s="545"/>
      <c r="L1969" s="545"/>
      <c r="M1969" s="545"/>
      <c r="N1969" s="544"/>
      <c r="O1969" s="559"/>
      <c r="P1969" s="268">
        <f t="shared" si="134"/>
        <v>0</v>
      </c>
      <c r="Q1969" s="268">
        <f t="shared" si="135"/>
        <v>0</v>
      </c>
      <c r="R1969" s="643" t="str">
        <f t="shared" si="136"/>
        <v/>
      </c>
      <c r="S1969" s="644"/>
      <c r="T1969" s="644"/>
      <c r="U1969" s="623"/>
      <c r="V1969" s="623"/>
      <c r="W1969" s="623"/>
    </row>
    <row r="1970" spans="1:23" x14ac:dyDescent="0.2">
      <c r="A1970" s="636" t="str">
        <f t="shared" si="133"/>
        <v/>
      </c>
      <c r="B1970" s="559"/>
      <c r="C1970" s="555"/>
      <c r="D1970" s="545"/>
      <c r="E1970" s="545"/>
      <c r="F1970" s="556"/>
      <c r="G1970" s="545"/>
      <c r="H1970" s="545"/>
      <c r="I1970" s="612"/>
      <c r="J1970" s="545"/>
      <c r="K1970" s="545"/>
      <c r="L1970" s="545"/>
      <c r="M1970" s="545"/>
      <c r="N1970" s="544"/>
      <c r="O1970" s="559"/>
      <c r="P1970" s="268">
        <f t="shared" si="134"/>
        <v>0</v>
      </c>
      <c r="Q1970" s="268">
        <f t="shared" si="135"/>
        <v>0</v>
      </c>
      <c r="R1970" s="643" t="str">
        <f t="shared" si="136"/>
        <v/>
      </c>
      <c r="S1970" s="644"/>
      <c r="T1970" s="644"/>
      <c r="U1970" s="623"/>
      <c r="V1970" s="623"/>
      <c r="W1970" s="623"/>
    </row>
    <row r="1971" spans="1:23" x14ac:dyDescent="0.2">
      <c r="A1971" s="636" t="str">
        <f t="shared" si="133"/>
        <v/>
      </c>
      <c r="B1971" s="559"/>
      <c r="C1971" s="555"/>
      <c r="D1971" s="545"/>
      <c r="E1971" s="545"/>
      <c r="F1971" s="556"/>
      <c r="G1971" s="545"/>
      <c r="H1971" s="545"/>
      <c r="I1971" s="612"/>
      <c r="J1971" s="545"/>
      <c r="K1971" s="545"/>
      <c r="L1971" s="545"/>
      <c r="M1971" s="545"/>
      <c r="N1971" s="544"/>
      <c r="O1971" s="559"/>
      <c r="P1971" s="268">
        <f t="shared" si="134"/>
        <v>0</v>
      </c>
      <c r="Q1971" s="268">
        <f t="shared" si="135"/>
        <v>0</v>
      </c>
      <c r="R1971" s="643" t="str">
        <f t="shared" si="136"/>
        <v/>
      </c>
      <c r="S1971" s="644"/>
      <c r="T1971" s="644"/>
      <c r="U1971" s="623"/>
      <c r="V1971" s="623"/>
      <c r="W1971" s="623"/>
    </row>
    <row r="1972" spans="1:23" x14ac:dyDescent="0.2">
      <c r="A1972" s="636" t="str">
        <f t="shared" si="133"/>
        <v/>
      </c>
      <c r="B1972" s="559"/>
      <c r="C1972" s="555"/>
      <c r="D1972" s="545"/>
      <c r="E1972" s="545"/>
      <c r="F1972" s="556"/>
      <c r="G1972" s="545"/>
      <c r="H1972" s="545"/>
      <c r="I1972" s="612"/>
      <c r="J1972" s="545"/>
      <c r="K1972" s="545"/>
      <c r="L1972" s="545"/>
      <c r="M1972" s="545"/>
      <c r="N1972" s="544"/>
      <c r="O1972" s="559"/>
      <c r="P1972" s="268">
        <f t="shared" si="134"/>
        <v>0</v>
      </c>
      <c r="Q1972" s="268">
        <f t="shared" si="135"/>
        <v>0</v>
      </c>
      <c r="R1972" s="643" t="str">
        <f t="shared" si="136"/>
        <v/>
      </c>
      <c r="S1972" s="644"/>
      <c r="T1972" s="644"/>
      <c r="U1972" s="623"/>
      <c r="V1972" s="623"/>
      <c r="W1972" s="623"/>
    </row>
    <row r="1973" spans="1:23" x14ac:dyDescent="0.2">
      <c r="A1973" s="636" t="str">
        <f t="shared" si="133"/>
        <v/>
      </c>
      <c r="B1973" s="559"/>
      <c r="C1973" s="555"/>
      <c r="D1973" s="545"/>
      <c r="E1973" s="545"/>
      <c r="F1973" s="556"/>
      <c r="G1973" s="545"/>
      <c r="H1973" s="545"/>
      <c r="I1973" s="612"/>
      <c r="J1973" s="545"/>
      <c r="K1973" s="545"/>
      <c r="L1973" s="545"/>
      <c r="M1973" s="545"/>
      <c r="N1973" s="544"/>
      <c r="O1973" s="559"/>
      <c r="P1973" s="268">
        <f t="shared" si="134"/>
        <v>0</v>
      </c>
      <c r="Q1973" s="268">
        <f t="shared" si="135"/>
        <v>0</v>
      </c>
      <c r="R1973" s="643" t="str">
        <f t="shared" si="136"/>
        <v/>
      </c>
      <c r="S1973" s="644"/>
      <c r="T1973" s="644"/>
      <c r="U1973" s="623"/>
      <c r="V1973" s="623"/>
      <c r="W1973" s="623"/>
    </row>
    <row r="1974" spans="1:23" x14ac:dyDescent="0.2">
      <c r="A1974" s="636" t="str">
        <f t="shared" si="133"/>
        <v/>
      </c>
      <c r="B1974" s="559"/>
      <c r="C1974" s="555"/>
      <c r="D1974" s="545"/>
      <c r="E1974" s="545"/>
      <c r="F1974" s="556"/>
      <c r="G1974" s="545"/>
      <c r="H1974" s="545"/>
      <c r="I1974" s="612"/>
      <c r="J1974" s="545"/>
      <c r="K1974" s="545"/>
      <c r="L1974" s="545"/>
      <c r="M1974" s="545"/>
      <c r="N1974" s="544"/>
      <c r="O1974" s="559"/>
      <c r="P1974" s="268">
        <f t="shared" si="134"/>
        <v>0</v>
      </c>
      <c r="Q1974" s="268">
        <f t="shared" si="135"/>
        <v>0</v>
      </c>
      <c r="R1974" s="643" t="str">
        <f t="shared" si="136"/>
        <v/>
      </c>
      <c r="S1974" s="644"/>
      <c r="T1974" s="644"/>
      <c r="U1974" s="623"/>
      <c r="V1974" s="623"/>
      <c r="W1974" s="623"/>
    </row>
    <row r="1975" spans="1:23" x14ac:dyDescent="0.2">
      <c r="A1975" s="636" t="str">
        <f t="shared" si="133"/>
        <v/>
      </c>
      <c r="B1975" s="559"/>
      <c r="C1975" s="555"/>
      <c r="D1975" s="545"/>
      <c r="E1975" s="545"/>
      <c r="F1975" s="556"/>
      <c r="G1975" s="545"/>
      <c r="H1975" s="545"/>
      <c r="I1975" s="612"/>
      <c r="J1975" s="545"/>
      <c r="K1975" s="545"/>
      <c r="L1975" s="545"/>
      <c r="M1975" s="545"/>
      <c r="N1975" s="544"/>
      <c r="O1975" s="559"/>
      <c r="P1975" s="268">
        <f t="shared" si="134"/>
        <v>0</v>
      </c>
      <c r="Q1975" s="268">
        <f t="shared" si="135"/>
        <v>0</v>
      </c>
      <c r="R1975" s="643" t="str">
        <f t="shared" si="136"/>
        <v/>
      </c>
      <c r="S1975" s="644"/>
      <c r="T1975" s="644"/>
      <c r="U1975" s="623"/>
      <c r="V1975" s="623"/>
      <c r="W1975" s="623"/>
    </row>
    <row r="1976" spans="1:23" x14ac:dyDescent="0.2">
      <c r="A1976" s="636" t="str">
        <f t="shared" si="133"/>
        <v/>
      </c>
      <c r="B1976" s="559"/>
      <c r="C1976" s="555"/>
      <c r="D1976" s="545"/>
      <c r="E1976" s="545"/>
      <c r="F1976" s="556"/>
      <c r="G1976" s="545"/>
      <c r="H1976" s="545"/>
      <c r="I1976" s="612"/>
      <c r="J1976" s="545"/>
      <c r="K1976" s="545"/>
      <c r="L1976" s="545"/>
      <c r="M1976" s="545"/>
      <c r="N1976" s="544"/>
      <c r="O1976" s="559"/>
      <c r="P1976" s="268">
        <f t="shared" si="134"/>
        <v>0</v>
      </c>
      <c r="Q1976" s="268">
        <f t="shared" si="135"/>
        <v>0</v>
      </c>
      <c r="R1976" s="643" t="str">
        <f t="shared" si="136"/>
        <v/>
      </c>
      <c r="S1976" s="644"/>
      <c r="T1976" s="644"/>
      <c r="U1976" s="623"/>
      <c r="V1976" s="623"/>
      <c r="W1976" s="623"/>
    </row>
    <row r="1977" spans="1:23" x14ac:dyDescent="0.2">
      <c r="A1977" s="636" t="str">
        <f t="shared" si="133"/>
        <v/>
      </c>
      <c r="B1977" s="559"/>
      <c r="C1977" s="555"/>
      <c r="D1977" s="545"/>
      <c r="E1977" s="545"/>
      <c r="F1977" s="556"/>
      <c r="G1977" s="545"/>
      <c r="H1977" s="545"/>
      <c r="I1977" s="612"/>
      <c r="J1977" s="545"/>
      <c r="K1977" s="545"/>
      <c r="L1977" s="545"/>
      <c r="M1977" s="545"/>
      <c r="N1977" s="544"/>
      <c r="O1977" s="559"/>
      <c r="P1977" s="268">
        <f t="shared" si="134"/>
        <v>0</v>
      </c>
      <c r="Q1977" s="268">
        <f t="shared" si="135"/>
        <v>0</v>
      </c>
      <c r="R1977" s="643" t="str">
        <f t="shared" si="136"/>
        <v/>
      </c>
      <c r="S1977" s="644"/>
      <c r="T1977" s="644"/>
      <c r="U1977" s="623"/>
      <c r="V1977" s="623"/>
      <c r="W1977" s="623"/>
    </row>
    <row r="1978" spans="1:23" x14ac:dyDescent="0.2">
      <c r="A1978" s="636" t="str">
        <f t="shared" si="133"/>
        <v/>
      </c>
      <c r="B1978" s="559"/>
      <c r="C1978" s="555"/>
      <c r="D1978" s="545"/>
      <c r="E1978" s="545"/>
      <c r="F1978" s="556"/>
      <c r="G1978" s="545"/>
      <c r="H1978" s="545"/>
      <c r="I1978" s="612"/>
      <c r="J1978" s="545"/>
      <c r="K1978" s="545"/>
      <c r="L1978" s="545"/>
      <c r="M1978" s="545"/>
      <c r="N1978" s="544"/>
      <c r="O1978" s="559"/>
      <c r="P1978" s="268">
        <f t="shared" si="134"/>
        <v>0</v>
      </c>
      <c r="Q1978" s="268">
        <f t="shared" si="135"/>
        <v>0</v>
      </c>
      <c r="R1978" s="643" t="str">
        <f t="shared" si="136"/>
        <v/>
      </c>
      <c r="S1978" s="644"/>
      <c r="T1978" s="644"/>
      <c r="U1978" s="623"/>
      <c r="V1978" s="623"/>
      <c r="W1978" s="623"/>
    </row>
    <row r="1979" spans="1:23" x14ac:dyDescent="0.2">
      <c r="A1979" s="636" t="str">
        <f t="shared" si="133"/>
        <v/>
      </c>
      <c r="B1979" s="559"/>
      <c r="C1979" s="555"/>
      <c r="D1979" s="545"/>
      <c r="E1979" s="545"/>
      <c r="F1979" s="556"/>
      <c r="G1979" s="545"/>
      <c r="H1979" s="545"/>
      <c r="I1979" s="612"/>
      <c r="J1979" s="545"/>
      <c r="K1979" s="545"/>
      <c r="L1979" s="545"/>
      <c r="M1979" s="545"/>
      <c r="N1979" s="544"/>
      <c r="O1979" s="559"/>
      <c r="P1979" s="268">
        <f t="shared" si="134"/>
        <v>0</v>
      </c>
      <c r="Q1979" s="268">
        <f t="shared" si="135"/>
        <v>0</v>
      </c>
      <c r="R1979" s="643" t="str">
        <f t="shared" si="136"/>
        <v/>
      </c>
      <c r="S1979" s="644"/>
      <c r="T1979" s="644"/>
      <c r="U1979" s="623"/>
      <c r="V1979" s="623"/>
      <c r="W1979" s="623"/>
    </row>
    <row r="1980" spans="1:23" x14ac:dyDescent="0.2">
      <c r="A1980" s="636" t="str">
        <f t="shared" si="133"/>
        <v/>
      </c>
      <c r="B1980" s="559"/>
      <c r="C1980" s="555"/>
      <c r="D1980" s="545"/>
      <c r="E1980" s="545"/>
      <c r="F1980" s="556"/>
      <c r="G1980" s="545"/>
      <c r="H1980" s="545"/>
      <c r="I1980" s="612"/>
      <c r="J1980" s="545"/>
      <c r="K1980" s="545"/>
      <c r="L1980" s="545"/>
      <c r="M1980" s="545"/>
      <c r="N1980" s="544"/>
      <c r="O1980" s="559"/>
      <c r="P1980" s="268">
        <f t="shared" si="134"/>
        <v>0</v>
      </c>
      <c r="Q1980" s="268">
        <f t="shared" si="135"/>
        <v>0</v>
      </c>
      <c r="R1980" s="643" t="str">
        <f t="shared" si="136"/>
        <v/>
      </c>
      <c r="S1980" s="644"/>
      <c r="T1980" s="644"/>
      <c r="U1980" s="623"/>
      <c r="V1980" s="623"/>
      <c r="W1980" s="623"/>
    </row>
    <row r="1981" spans="1:23" x14ac:dyDescent="0.2">
      <c r="A1981" s="636" t="str">
        <f t="shared" si="133"/>
        <v/>
      </c>
      <c r="B1981" s="559"/>
      <c r="C1981" s="555"/>
      <c r="D1981" s="545"/>
      <c r="E1981" s="545"/>
      <c r="F1981" s="556"/>
      <c r="G1981" s="545"/>
      <c r="H1981" s="545"/>
      <c r="I1981" s="612"/>
      <c r="J1981" s="545"/>
      <c r="K1981" s="545"/>
      <c r="L1981" s="545"/>
      <c r="M1981" s="545"/>
      <c r="N1981" s="544"/>
      <c r="O1981" s="559"/>
      <c r="P1981" s="268">
        <f t="shared" si="134"/>
        <v>0</v>
      </c>
      <c r="Q1981" s="268">
        <f t="shared" si="135"/>
        <v>0</v>
      </c>
      <c r="R1981" s="643" t="str">
        <f t="shared" si="136"/>
        <v/>
      </c>
      <c r="S1981" s="644"/>
      <c r="T1981" s="644"/>
      <c r="U1981" s="623"/>
      <c r="V1981" s="623"/>
      <c r="W1981" s="623"/>
    </row>
    <row r="1982" spans="1:23" x14ac:dyDescent="0.2">
      <c r="A1982" s="636" t="str">
        <f t="shared" si="133"/>
        <v/>
      </c>
      <c r="B1982" s="559"/>
      <c r="C1982" s="555"/>
      <c r="D1982" s="545"/>
      <c r="E1982" s="545"/>
      <c r="F1982" s="556"/>
      <c r="G1982" s="545"/>
      <c r="H1982" s="545"/>
      <c r="I1982" s="612"/>
      <c r="J1982" s="545"/>
      <c r="K1982" s="545"/>
      <c r="L1982" s="545"/>
      <c r="M1982" s="545"/>
      <c r="N1982" s="544"/>
      <c r="O1982" s="559"/>
      <c r="P1982" s="268">
        <f t="shared" si="134"/>
        <v>0</v>
      </c>
      <c r="Q1982" s="268">
        <f t="shared" si="135"/>
        <v>0</v>
      </c>
      <c r="R1982" s="643" t="str">
        <f t="shared" si="136"/>
        <v/>
      </c>
      <c r="S1982" s="644"/>
      <c r="T1982" s="644"/>
      <c r="U1982" s="623"/>
      <c r="V1982" s="623"/>
      <c r="W1982" s="623"/>
    </row>
    <row r="1983" spans="1:23" x14ac:dyDescent="0.2">
      <c r="A1983" s="636" t="str">
        <f t="shared" si="133"/>
        <v/>
      </c>
      <c r="B1983" s="559"/>
      <c r="C1983" s="555"/>
      <c r="D1983" s="545"/>
      <c r="E1983" s="545"/>
      <c r="F1983" s="556"/>
      <c r="G1983" s="545"/>
      <c r="H1983" s="545"/>
      <c r="I1983" s="612"/>
      <c r="J1983" s="545"/>
      <c r="K1983" s="545"/>
      <c r="L1983" s="545"/>
      <c r="M1983" s="545"/>
      <c r="N1983" s="544"/>
      <c r="O1983" s="559"/>
      <c r="P1983" s="268">
        <f t="shared" si="134"/>
        <v>0</v>
      </c>
      <c r="Q1983" s="268">
        <f t="shared" si="135"/>
        <v>0</v>
      </c>
      <c r="R1983" s="643" t="str">
        <f t="shared" si="136"/>
        <v/>
      </c>
      <c r="S1983" s="644"/>
      <c r="T1983" s="644"/>
      <c r="U1983" s="623"/>
      <c r="V1983" s="623"/>
      <c r="W1983" s="623"/>
    </row>
    <row r="1984" spans="1:23" x14ac:dyDescent="0.2">
      <c r="A1984" s="636" t="str">
        <f t="shared" si="133"/>
        <v/>
      </c>
      <c r="B1984" s="559"/>
      <c r="C1984" s="555"/>
      <c r="D1984" s="545"/>
      <c r="E1984" s="545"/>
      <c r="F1984" s="556"/>
      <c r="G1984" s="545"/>
      <c r="H1984" s="545"/>
      <c r="I1984" s="612"/>
      <c r="J1984" s="545"/>
      <c r="K1984" s="545"/>
      <c r="L1984" s="545"/>
      <c r="M1984" s="545"/>
      <c r="N1984" s="544"/>
      <c r="O1984" s="559"/>
      <c r="P1984" s="268">
        <f t="shared" si="134"/>
        <v>0</v>
      </c>
      <c r="Q1984" s="268">
        <f t="shared" si="135"/>
        <v>0</v>
      </c>
      <c r="R1984" s="643" t="str">
        <f t="shared" si="136"/>
        <v/>
      </c>
      <c r="S1984" s="644"/>
      <c r="T1984" s="644"/>
      <c r="U1984" s="623"/>
      <c r="V1984" s="623"/>
      <c r="W1984" s="623"/>
    </row>
    <row r="1985" spans="1:23" x14ac:dyDescent="0.2">
      <c r="A1985" s="636" t="str">
        <f t="shared" si="133"/>
        <v/>
      </c>
      <c r="B1985" s="559"/>
      <c r="C1985" s="555"/>
      <c r="D1985" s="545"/>
      <c r="E1985" s="545"/>
      <c r="F1985" s="556"/>
      <c r="G1985" s="545"/>
      <c r="H1985" s="545"/>
      <c r="I1985" s="612"/>
      <c r="J1985" s="545"/>
      <c r="K1985" s="545"/>
      <c r="L1985" s="545"/>
      <c r="M1985" s="545"/>
      <c r="N1985" s="544"/>
      <c r="O1985" s="559"/>
      <c r="P1985" s="268">
        <f t="shared" si="134"/>
        <v>0</v>
      </c>
      <c r="Q1985" s="268">
        <f t="shared" si="135"/>
        <v>0</v>
      </c>
      <c r="R1985" s="643" t="str">
        <f t="shared" si="136"/>
        <v/>
      </c>
      <c r="S1985" s="644"/>
      <c r="T1985" s="644"/>
      <c r="U1985" s="623"/>
      <c r="V1985" s="623"/>
      <c r="W1985" s="623"/>
    </row>
    <row r="1986" spans="1:23" x14ac:dyDescent="0.2">
      <c r="A1986" s="636" t="str">
        <f t="shared" si="133"/>
        <v/>
      </c>
      <c r="B1986" s="559"/>
      <c r="C1986" s="555"/>
      <c r="D1986" s="545"/>
      <c r="E1986" s="545"/>
      <c r="F1986" s="556"/>
      <c r="G1986" s="545"/>
      <c r="H1986" s="545"/>
      <c r="I1986" s="612"/>
      <c r="J1986" s="545"/>
      <c r="K1986" s="545"/>
      <c r="L1986" s="545"/>
      <c r="M1986" s="545"/>
      <c r="N1986" s="544"/>
      <c r="O1986" s="559"/>
      <c r="P1986" s="268">
        <f t="shared" si="134"/>
        <v>0</v>
      </c>
      <c r="Q1986" s="268">
        <f t="shared" si="135"/>
        <v>0</v>
      </c>
      <c r="R1986" s="643" t="str">
        <f t="shared" si="136"/>
        <v/>
      </c>
      <c r="S1986" s="644"/>
      <c r="T1986" s="644"/>
      <c r="U1986" s="623"/>
      <c r="V1986" s="623"/>
      <c r="W1986" s="623"/>
    </row>
    <row r="1987" spans="1:23" x14ac:dyDescent="0.2">
      <c r="A1987" s="636" t="str">
        <f t="shared" si="133"/>
        <v/>
      </c>
      <c r="B1987" s="559"/>
      <c r="C1987" s="555"/>
      <c r="D1987" s="545"/>
      <c r="E1987" s="545"/>
      <c r="F1987" s="556"/>
      <c r="G1987" s="545"/>
      <c r="H1987" s="545"/>
      <c r="I1987" s="612"/>
      <c r="J1987" s="545"/>
      <c r="K1987" s="545"/>
      <c r="L1987" s="545"/>
      <c r="M1987" s="545"/>
      <c r="N1987" s="544"/>
      <c r="O1987" s="559"/>
      <c r="P1987" s="268">
        <f t="shared" si="134"/>
        <v>0</v>
      </c>
      <c r="Q1987" s="268">
        <f t="shared" si="135"/>
        <v>0</v>
      </c>
      <c r="R1987" s="643" t="str">
        <f t="shared" si="136"/>
        <v/>
      </c>
      <c r="S1987" s="644"/>
      <c r="T1987" s="644"/>
      <c r="U1987" s="623"/>
      <c r="V1987" s="623"/>
      <c r="W1987" s="623"/>
    </row>
    <row r="1988" spans="1:23" x14ac:dyDescent="0.2">
      <c r="A1988" s="636" t="str">
        <f t="shared" si="133"/>
        <v/>
      </c>
      <c r="B1988" s="559"/>
      <c r="C1988" s="555"/>
      <c r="D1988" s="545"/>
      <c r="E1988" s="545"/>
      <c r="F1988" s="556"/>
      <c r="G1988" s="545"/>
      <c r="H1988" s="545"/>
      <c r="I1988" s="612"/>
      <c r="J1988" s="545"/>
      <c r="K1988" s="545"/>
      <c r="L1988" s="545"/>
      <c r="M1988" s="545"/>
      <c r="N1988" s="544"/>
      <c r="O1988" s="559"/>
      <c r="P1988" s="268">
        <f t="shared" si="134"/>
        <v>0</v>
      </c>
      <c r="Q1988" s="268">
        <f t="shared" si="135"/>
        <v>0</v>
      </c>
      <c r="R1988" s="643" t="str">
        <f t="shared" si="136"/>
        <v/>
      </c>
      <c r="S1988" s="644"/>
      <c r="T1988" s="644"/>
      <c r="U1988" s="623"/>
      <c r="V1988" s="623"/>
      <c r="W1988" s="623"/>
    </row>
    <row r="1989" spans="1:23" x14ac:dyDescent="0.2">
      <c r="A1989" s="636" t="str">
        <f t="shared" si="133"/>
        <v/>
      </c>
      <c r="B1989" s="559"/>
      <c r="C1989" s="555"/>
      <c r="D1989" s="545"/>
      <c r="E1989" s="545"/>
      <c r="F1989" s="556"/>
      <c r="G1989" s="545"/>
      <c r="H1989" s="545"/>
      <c r="I1989" s="612"/>
      <c r="J1989" s="545"/>
      <c r="K1989" s="545"/>
      <c r="L1989" s="545"/>
      <c r="M1989" s="545"/>
      <c r="N1989" s="544"/>
      <c r="O1989" s="559"/>
      <c r="P1989" s="268">
        <f t="shared" si="134"/>
        <v>0</v>
      </c>
      <c r="Q1989" s="268">
        <f t="shared" si="135"/>
        <v>0</v>
      </c>
      <c r="R1989" s="643" t="str">
        <f t="shared" si="136"/>
        <v/>
      </c>
      <c r="S1989" s="644"/>
      <c r="T1989" s="644"/>
      <c r="U1989" s="623"/>
      <c r="V1989" s="623"/>
      <c r="W1989" s="623"/>
    </row>
    <row r="1990" spans="1:23" x14ac:dyDescent="0.2">
      <c r="A1990" s="636" t="str">
        <f t="shared" si="133"/>
        <v/>
      </c>
      <c r="B1990" s="559"/>
      <c r="C1990" s="555"/>
      <c r="D1990" s="545"/>
      <c r="E1990" s="545"/>
      <c r="F1990" s="556"/>
      <c r="G1990" s="545"/>
      <c r="H1990" s="545"/>
      <c r="I1990" s="612"/>
      <c r="J1990" s="545"/>
      <c r="K1990" s="545"/>
      <c r="L1990" s="545"/>
      <c r="M1990" s="545"/>
      <c r="N1990" s="544"/>
      <c r="O1990" s="559"/>
      <c r="P1990" s="268">
        <f t="shared" si="134"/>
        <v>0</v>
      </c>
      <c r="Q1990" s="268">
        <f t="shared" si="135"/>
        <v>0</v>
      </c>
      <c r="R1990" s="643" t="str">
        <f t="shared" si="136"/>
        <v/>
      </c>
      <c r="S1990" s="644"/>
      <c r="T1990" s="644"/>
      <c r="U1990" s="623"/>
      <c r="V1990" s="623"/>
      <c r="W1990" s="623"/>
    </row>
    <row r="1991" spans="1:23" x14ac:dyDescent="0.2">
      <c r="A1991" s="636" t="str">
        <f t="shared" si="133"/>
        <v/>
      </c>
      <c r="B1991" s="559"/>
      <c r="C1991" s="555"/>
      <c r="D1991" s="545"/>
      <c r="E1991" s="545"/>
      <c r="F1991" s="556"/>
      <c r="G1991" s="545"/>
      <c r="H1991" s="545"/>
      <c r="I1991" s="612"/>
      <c r="J1991" s="545"/>
      <c r="K1991" s="545"/>
      <c r="L1991" s="545"/>
      <c r="M1991" s="545"/>
      <c r="N1991" s="544"/>
      <c r="O1991" s="559"/>
      <c r="P1991" s="268">
        <f t="shared" si="134"/>
        <v>0</v>
      </c>
      <c r="Q1991" s="268">
        <f t="shared" si="135"/>
        <v>0</v>
      </c>
      <c r="R1991" s="643" t="str">
        <f t="shared" si="136"/>
        <v/>
      </c>
      <c r="S1991" s="644"/>
      <c r="T1991" s="644"/>
      <c r="U1991" s="623"/>
      <c r="V1991" s="623"/>
      <c r="W1991" s="623"/>
    </row>
    <row r="1992" spans="1:23" x14ac:dyDescent="0.2">
      <c r="A1992" s="636" t="str">
        <f t="shared" si="133"/>
        <v/>
      </c>
      <c r="B1992" s="559"/>
      <c r="C1992" s="555"/>
      <c r="D1992" s="545"/>
      <c r="E1992" s="545"/>
      <c r="F1992" s="556"/>
      <c r="G1992" s="545"/>
      <c r="H1992" s="545"/>
      <c r="I1992" s="612"/>
      <c r="J1992" s="545"/>
      <c r="K1992" s="545"/>
      <c r="L1992" s="545"/>
      <c r="M1992" s="545"/>
      <c r="N1992" s="544"/>
      <c r="O1992" s="559"/>
      <c r="P1992" s="268">
        <f t="shared" si="134"/>
        <v>0</v>
      </c>
      <c r="Q1992" s="268">
        <f t="shared" si="135"/>
        <v>0</v>
      </c>
      <c r="R1992" s="643" t="str">
        <f t="shared" si="136"/>
        <v/>
      </c>
      <c r="S1992" s="644"/>
      <c r="T1992" s="644"/>
      <c r="U1992" s="623"/>
      <c r="V1992" s="623"/>
      <c r="W1992" s="623"/>
    </row>
    <row r="1993" spans="1:23" x14ac:dyDescent="0.2">
      <c r="A1993" s="636" t="str">
        <f t="shared" si="133"/>
        <v/>
      </c>
      <c r="B1993" s="559"/>
      <c r="C1993" s="555"/>
      <c r="D1993" s="545"/>
      <c r="E1993" s="545"/>
      <c r="F1993" s="556"/>
      <c r="G1993" s="545"/>
      <c r="H1993" s="545"/>
      <c r="I1993" s="612"/>
      <c r="J1993" s="545"/>
      <c r="K1993" s="545"/>
      <c r="L1993" s="545"/>
      <c r="M1993" s="545"/>
      <c r="N1993" s="544"/>
      <c r="O1993" s="559"/>
      <c r="P1993" s="268">
        <f t="shared" si="134"/>
        <v>0</v>
      </c>
      <c r="Q1993" s="268">
        <f t="shared" si="135"/>
        <v>0</v>
      </c>
      <c r="R1993" s="643" t="str">
        <f t="shared" si="136"/>
        <v/>
      </c>
      <c r="S1993" s="644"/>
      <c r="T1993" s="644"/>
      <c r="U1993" s="623"/>
      <c r="V1993" s="623"/>
      <c r="W1993" s="623"/>
    </row>
    <row r="1994" spans="1:23" x14ac:dyDescent="0.2">
      <c r="A1994" s="636" t="str">
        <f t="shared" si="133"/>
        <v/>
      </c>
      <c r="B1994" s="559"/>
      <c r="C1994" s="555"/>
      <c r="D1994" s="545"/>
      <c r="E1994" s="545"/>
      <c r="F1994" s="556"/>
      <c r="G1994" s="545"/>
      <c r="H1994" s="545"/>
      <c r="I1994" s="612"/>
      <c r="J1994" s="545"/>
      <c r="K1994" s="545"/>
      <c r="L1994" s="545"/>
      <c r="M1994" s="545"/>
      <c r="N1994" s="544"/>
      <c r="O1994" s="559"/>
      <c r="P1994" s="268">
        <f t="shared" si="134"/>
        <v>0</v>
      </c>
      <c r="Q1994" s="268">
        <f t="shared" si="135"/>
        <v>0</v>
      </c>
      <c r="R1994" s="643" t="str">
        <f t="shared" si="136"/>
        <v/>
      </c>
      <c r="S1994" s="644"/>
      <c r="T1994" s="644"/>
      <c r="U1994" s="623"/>
      <c r="V1994" s="623"/>
      <c r="W1994" s="623"/>
    </row>
    <row r="1995" spans="1:23" x14ac:dyDescent="0.2">
      <c r="A1995" s="636" t="str">
        <f t="shared" si="133"/>
        <v/>
      </c>
      <c r="B1995" s="559"/>
      <c r="C1995" s="555"/>
      <c r="D1995" s="545"/>
      <c r="E1995" s="545"/>
      <c r="F1995" s="556"/>
      <c r="G1995" s="545"/>
      <c r="H1995" s="545"/>
      <c r="I1995" s="612"/>
      <c r="J1995" s="545"/>
      <c r="K1995" s="545"/>
      <c r="L1995" s="545"/>
      <c r="M1995" s="545"/>
      <c r="N1995" s="544"/>
      <c r="O1995" s="559"/>
      <c r="P1995" s="268">
        <f t="shared" si="134"/>
        <v>0</v>
      </c>
      <c r="Q1995" s="268">
        <f t="shared" si="135"/>
        <v>0</v>
      </c>
      <c r="R1995" s="643" t="str">
        <f t="shared" si="136"/>
        <v/>
      </c>
      <c r="S1995" s="644"/>
      <c r="T1995" s="644"/>
      <c r="U1995" s="623"/>
      <c r="V1995" s="623"/>
      <c r="W1995" s="623"/>
    </row>
    <row r="1996" spans="1:23" x14ac:dyDescent="0.2">
      <c r="A1996" s="636" t="str">
        <f t="shared" si="133"/>
        <v/>
      </c>
      <c r="B1996" s="559"/>
      <c r="C1996" s="555"/>
      <c r="D1996" s="545"/>
      <c r="E1996" s="545"/>
      <c r="F1996" s="556"/>
      <c r="G1996" s="545"/>
      <c r="H1996" s="545"/>
      <c r="I1996" s="612"/>
      <c r="J1996" s="545"/>
      <c r="K1996" s="545"/>
      <c r="L1996" s="545"/>
      <c r="M1996" s="545"/>
      <c r="N1996" s="544"/>
      <c r="O1996" s="559"/>
      <c r="P1996" s="268">
        <f t="shared" si="134"/>
        <v>0</v>
      </c>
      <c r="Q1996" s="268">
        <f t="shared" si="135"/>
        <v>0</v>
      </c>
      <c r="R1996" s="643" t="str">
        <f t="shared" si="136"/>
        <v/>
      </c>
      <c r="S1996" s="644"/>
      <c r="T1996" s="644"/>
      <c r="U1996" s="623"/>
      <c r="V1996" s="623"/>
      <c r="W1996" s="623"/>
    </row>
    <row r="1997" spans="1:23" x14ac:dyDescent="0.2">
      <c r="A1997" s="636" t="str">
        <f t="shared" si="133"/>
        <v/>
      </c>
      <c r="B1997" s="559"/>
      <c r="C1997" s="555"/>
      <c r="D1997" s="545"/>
      <c r="E1997" s="545"/>
      <c r="F1997" s="556"/>
      <c r="G1997" s="545"/>
      <c r="H1997" s="545"/>
      <c r="I1997" s="612"/>
      <c r="J1997" s="545"/>
      <c r="K1997" s="545"/>
      <c r="L1997" s="545"/>
      <c r="M1997" s="545"/>
      <c r="N1997" s="544"/>
      <c r="O1997" s="559"/>
      <c r="P1997" s="268">
        <f t="shared" si="134"/>
        <v>0</v>
      </c>
      <c r="Q1997" s="268">
        <f t="shared" si="135"/>
        <v>0</v>
      </c>
      <c r="R1997" s="643" t="str">
        <f t="shared" si="136"/>
        <v/>
      </c>
      <c r="S1997" s="644"/>
      <c r="T1997" s="644"/>
      <c r="U1997" s="623"/>
      <c r="V1997" s="623"/>
      <c r="W1997" s="623"/>
    </row>
    <row r="1998" spans="1:23" x14ac:dyDescent="0.2">
      <c r="A1998" s="636" t="str">
        <f t="shared" si="133"/>
        <v/>
      </c>
      <c r="B1998" s="559"/>
      <c r="C1998" s="555"/>
      <c r="D1998" s="545"/>
      <c r="E1998" s="545"/>
      <c r="F1998" s="556"/>
      <c r="G1998" s="545"/>
      <c r="H1998" s="545"/>
      <c r="I1998" s="612"/>
      <c r="J1998" s="545"/>
      <c r="K1998" s="545"/>
      <c r="L1998" s="545"/>
      <c r="M1998" s="545"/>
      <c r="N1998" s="544"/>
      <c r="O1998" s="559"/>
      <c r="P1998" s="268">
        <f t="shared" si="134"/>
        <v>0</v>
      </c>
      <c r="Q1998" s="268">
        <f t="shared" si="135"/>
        <v>0</v>
      </c>
      <c r="R1998" s="643" t="str">
        <f t="shared" si="136"/>
        <v/>
      </c>
      <c r="S1998" s="644"/>
      <c r="T1998" s="644"/>
      <c r="U1998" s="623"/>
      <c r="V1998" s="623"/>
      <c r="W1998" s="623"/>
    </row>
    <row r="1999" spans="1:23" x14ac:dyDescent="0.2">
      <c r="A1999" s="636" t="str">
        <f t="shared" si="133"/>
        <v/>
      </c>
      <c r="B1999" s="559"/>
      <c r="C1999" s="555"/>
      <c r="D1999" s="545"/>
      <c r="E1999" s="545"/>
      <c r="F1999" s="556"/>
      <c r="G1999" s="545"/>
      <c r="H1999" s="545"/>
      <c r="I1999" s="612"/>
      <c r="J1999" s="545"/>
      <c r="K1999" s="545"/>
      <c r="L1999" s="545"/>
      <c r="M1999" s="545"/>
      <c r="N1999" s="544"/>
      <c r="O1999" s="559"/>
      <c r="P1999" s="268">
        <f t="shared" si="134"/>
        <v>0</v>
      </c>
      <c r="Q1999" s="268">
        <f t="shared" si="135"/>
        <v>0</v>
      </c>
      <c r="R1999" s="643" t="str">
        <f t="shared" si="136"/>
        <v/>
      </c>
      <c r="S1999" s="644"/>
      <c r="T1999" s="644"/>
      <c r="U1999" s="623"/>
      <c r="V1999" s="623"/>
      <c r="W1999" s="623"/>
    </row>
    <row r="2000" spans="1:23" x14ac:dyDescent="0.2">
      <c r="A2000" s="636" t="str">
        <f t="shared" si="133"/>
        <v/>
      </c>
      <c r="B2000" s="559"/>
      <c r="C2000" s="555"/>
      <c r="D2000" s="545"/>
      <c r="E2000" s="545"/>
      <c r="F2000" s="556"/>
      <c r="G2000" s="545"/>
      <c r="H2000" s="545"/>
      <c r="I2000" s="612"/>
      <c r="J2000" s="545"/>
      <c r="K2000" s="545"/>
      <c r="L2000" s="545"/>
      <c r="M2000" s="545"/>
      <c r="N2000" s="544"/>
      <c r="O2000" s="559"/>
      <c r="P2000" s="268">
        <f t="shared" si="134"/>
        <v>0</v>
      </c>
      <c r="Q2000" s="268">
        <f t="shared" si="135"/>
        <v>0</v>
      </c>
      <c r="R2000" s="643" t="str">
        <f t="shared" si="136"/>
        <v/>
      </c>
      <c r="S2000" s="644"/>
      <c r="T2000" s="644"/>
      <c r="U2000" s="623"/>
      <c r="V2000" s="623"/>
      <c r="W2000" s="623"/>
    </row>
    <row r="2001" spans="1:23" x14ac:dyDescent="0.2">
      <c r="A2001" s="636" t="str">
        <f t="shared" si="133"/>
        <v/>
      </c>
      <c r="B2001" s="559"/>
      <c r="C2001" s="555"/>
      <c r="D2001" s="545"/>
      <c r="E2001" s="545"/>
      <c r="F2001" s="556"/>
      <c r="G2001" s="545"/>
      <c r="H2001" s="545"/>
      <c r="I2001" s="612"/>
      <c r="J2001" s="545"/>
      <c r="K2001" s="545"/>
      <c r="L2001" s="545"/>
      <c r="M2001" s="545"/>
      <c r="N2001" s="544"/>
      <c r="O2001" s="559"/>
      <c r="P2001" s="268">
        <f t="shared" si="134"/>
        <v>0</v>
      </c>
      <c r="Q2001" s="268">
        <f t="shared" si="135"/>
        <v>0</v>
      </c>
      <c r="R2001" s="643" t="str">
        <f t="shared" si="136"/>
        <v/>
      </c>
      <c r="S2001" s="644"/>
      <c r="T2001" s="644"/>
      <c r="U2001" s="623"/>
      <c r="V2001" s="623"/>
      <c r="W2001" s="623"/>
    </row>
    <row r="2002" spans="1:23" x14ac:dyDescent="0.2">
      <c r="A2002" s="636" t="str">
        <f t="shared" si="133"/>
        <v/>
      </c>
      <c r="B2002" s="559"/>
      <c r="C2002" s="555"/>
      <c r="D2002" s="545"/>
      <c r="E2002" s="545"/>
      <c r="F2002" s="556"/>
      <c r="G2002" s="545"/>
      <c r="H2002" s="545"/>
      <c r="I2002" s="612"/>
      <c r="J2002" s="545"/>
      <c r="K2002" s="545"/>
      <c r="L2002" s="545"/>
      <c r="M2002" s="545"/>
      <c r="N2002" s="544"/>
      <c r="O2002" s="559"/>
      <c r="P2002" s="268">
        <f t="shared" si="134"/>
        <v>0</v>
      </c>
      <c r="Q2002" s="268">
        <f t="shared" si="135"/>
        <v>0</v>
      </c>
      <c r="R2002" s="643" t="str">
        <f t="shared" si="136"/>
        <v/>
      </c>
      <c r="S2002" s="644"/>
      <c r="T2002" s="644"/>
      <c r="U2002" s="623"/>
      <c r="V2002" s="623"/>
      <c r="W2002" s="623"/>
    </row>
    <row r="2003" spans="1:23" x14ac:dyDescent="0.2">
      <c r="A2003" s="636" t="str">
        <f t="shared" si="133"/>
        <v/>
      </c>
      <c r="B2003" s="559"/>
      <c r="C2003" s="555"/>
      <c r="D2003" s="545"/>
      <c r="E2003" s="545"/>
      <c r="F2003" s="556"/>
      <c r="G2003" s="545"/>
      <c r="H2003" s="545"/>
      <c r="I2003" s="612"/>
      <c r="J2003" s="545"/>
      <c r="K2003" s="545"/>
      <c r="L2003" s="545"/>
      <c r="M2003" s="545"/>
      <c r="N2003" s="544"/>
      <c r="O2003" s="559"/>
      <c r="P2003" s="268">
        <f t="shared" si="134"/>
        <v>0</v>
      </c>
      <c r="Q2003" s="268">
        <f t="shared" si="135"/>
        <v>0</v>
      </c>
      <c r="R2003" s="643" t="str">
        <f t="shared" si="136"/>
        <v/>
      </c>
      <c r="S2003" s="644"/>
      <c r="T2003" s="644"/>
      <c r="U2003" s="623"/>
      <c r="V2003" s="623"/>
      <c r="W2003" s="623"/>
    </row>
    <row r="2004" spans="1:23" x14ac:dyDescent="0.2">
      <c r="A2004" s="636" t="str">
        <f t="shared" si="133"/>
        <v/>
      </c>
      <c r="B2004" s="559"/>
      <c r="C2004" s="555"/>
      <c r="D2004" s="545"/>
      <c r="E2004" s="545"/>
      <c r="F2004" s="556"/>
      <c r="G2004" s="545"/>
      <c r="H2004" s="545"/>
      <c r="I2004" s="612"/>
      <c r="J2004" s="545"/>
      <c r="K2004" s="545"/>
      <c r="L2004" s="545"/>
      <c r="M2004" s="545"/>
      <c r="N2004" s="544"/>
      <c r="O2004" s="559"/>
      <c r="P2004" s="268">
        <f t="shared" si="134"/>
        <v>0</v>
      </c>
      <c r="Q2004" s="268">
        <f t="shared" si="135"/>
        <v>0</v>
      </c>
      <c r="R2004" s="643" t="str">
        <f t="shared" si="136"/>
        <v/>
      </c>
      <c r="S2004" s="644"/>
      <c r="T2004" s="644"/>
      <c r="U2004" s="623"/>
      <c r="V2004" s="623"/>
      <c r="W2004" s="623"/>
    </row>
    <row r="2005" spans="1:23" x14ac:dyDescent="0.2">
      <c r="A2005" s="636" t="str">
        <f t="shared" si="133"/>
        <v/>
      </c>
      <c r="B2005" s="559"/>
      <c r="C2005" s="555"/>
      <c r="D2005" s="545"/>
      <c r="E2005" s="545"/>
      <c r="F2005" s="556"/>
      <c r="G2005" s="545"/>
      <c r="H2005" s="545"/>
      <c r="I2005" s="612"/>
      <c r="J2005" s="545"/>
      <c r="K2005" s="545"/>
      <c r="L2005" s="545"/>
      <c r="M2005" s="545"/>
      <c r="N2005" s="544"/>
      <c r="O2005" s="559"/>
      <c r="P2005" s="268">
        <f t="shared" si="134"/>
        <v>0</v>
      </c>
      <c r="Q2005" s="268">
        <f t="shared" si="135"/>
        <v>0</v>
      </c>
      <c r="R2005" s="643" t="str">
        <f t="shared" si="136"/>
        <v/>
      </c>
      <c r="S2005" s="644"/>
      <c r="T2005" s="644"/>
      <c r="U2005" s="623"/>
      <c r="V2005" s="623"/>
      <c r="W2005" s="623"/>
    </row>
    <row r="2006" spans="1:23" x14ac:dyDescent="0.2">
      <c r="A2006" s="636" t="str">
        <f t="shared" si="133"/>
        <v/>
      </c>
      <c r="B2006" s="559"/>
      <c r="C2006" s="555"/>
      <c r="D2006" s="545"/>
      <c r="E2006" s="545"/>
      <c r="F2006" s="556"/>
      <c r="G2006" s="545"/>
      <c r="H2006" s="545"/>
      <c r="I2006" s="612"/>
      <c r="J2006" s="545"/>
      <c r="K2006" s="545"/>
      <c r="L2006" s="545"/>
      <c r="M2006" s="545"/>
      <c r="N2006" s="544"/>
      <c r="O2006" s="559"/>
      <c r="P2006" s="268">
        <f t="shared" si="134"/>
        <v>0</v>
      </c>
      <c r="Q2006" s="268">
        <f t="shared" si="135"/>
        <v>0</v>
      </c>
      <c r="R2006" s="643" t="str">
        <f t="shared" si="136"/>
        <v/>
      </c>
      <c r="S2006" s="644"/>
      <c r="T2006" s="644"/>
      <c r="U2006" s="623"/>
      <c r="V2006" s="623"/>
      <c r="W2006" s="623"/>
    </row>
    <row r="2007" spans="1:23" x14ac:dyDescent="0.2">
      <c r="A2007" s="636" t="str">
        <f t="shared" si="133"/>
        <v/>
      </c>
      <c r="B2007" s="559"/>
      <c r="C2007" s="555"/>
      <c r="D2007" s="545"/>
      <c r="E2007" s="545"/>
      <c r="F2007" s="556"/>
      <c r="G2007" s="545"/>
      <c r="H2007" s="545"/>
      <c r="I2007" s="612"/>
      <c r="J2007" s="545"/>
      <c r="K2007" s="545"/>
      <c r="L2007" s="545"/>
      <c r="M2007" s="545"/>
      <c r="N2007" s="544"/>
      <c r="O2007" s="559"/>
      <c r="P2007" s="268">
        <f t="shared" si="134"/>
        <v>0</v>
      </c>
      <c r="Q2007" s="268">
        <f t="shared" si="135"/>
        <v>0</v>
      </c>
      <c r="R2007" s="643" t="str">
        <f t="shared" si="136"/>
        <v/>
      </c>
      <c r="S2007" s="644"/>
      <c r="T2007" s="644"/>
      <c r="U2007" s="623"/>
      <c r="V2007" s="623"/>
      <c r="W2007" s="623"/>
    </row>
    <row r="2008" spans="1:23" x14ac:dyDescent="0.2">
      <c r="A2008" s="636" t="str">
        <f t="shared" ref="A2008:A2071" si="137">IF(B2008="","",ROW()-ROW($A$3))</f>
        <v/>
      </c>
      <c r="B2008" s="559"/>
      <c r="C2008" s="555"/>
      <c r="D2008" s="545"/>
      <c r="E2008" s="545"/>
      <c r="F2008" s="556"/>
      <c r="G2008" s="545"/>
      <c r="H2008" s="545"/>
      <c r="I2008" s="612"/>
      <c r="J2008" s="545"/>
      <c r="K2008" s="545"/>
      <c r="L2008" s="545"/>
      <c r="M2008" s="545"/>
      <c r="N2008" s="544"/>
      <c r="O2008" s="559"/>
      <c r="P2008" s="268">
        <f t="shared" ref="P2008:P2071" si="138">IF(B2008=0,0,IF(YEAR(B2008)=$Q$1,MONTH(B2008)-$P$1+1,(YEAR(B2008)-$Q$1)*12-$P$1+1+MONTH(B2008)))</f>
        <v>0</v>
      </c>
      <c r="Q2008" s="268">
        <f t="shared" ref="Q2008:Q2071" si="139">IF(C2008=0,0,IF(YEAR(C2008)=$Q$1,MONTH(C2008)-$P$1+1,(YEAR(C2008)-$Q$1)*12-$P$1+1+MONTH(C2008)))</f>
        <v>0</v>
      </c>
      <c r="R2008" s="643" t="str">
        <f t="shared" ref="R2008:R2071" si="140">SUBSTITUTE(D2008," ","_")</f>
        <v/>
      </c>
      <c r="S2008" s="644"/>
      <c r="T2008" s="644"/>
      <c r="U2008" s="623"/>
      <c r="V2008" s="623"/>
      <c r="W2008" s="623"/>
    </row>
    <row r="2009" spans="1:23" x14ac:dyDescent="0.2">
      <c r="A2009" s="636" t="str">
        <f t="shared" si="137"/>
        <v/>
      </c>
      <c r="B2009" s="559"/>
      <c r="C2009" s="555"/>
      <c r="D2009" s="545"/>
      <c r="E2009" s="545"/>
      <c r="F2009" s="556"/>
      <c r="G2009" s="545"/>
      <c r="H2009" s="545"/>
      <c r="I2009" s="612"/>
      <c r="J2009" s="545"/>
      <c r="K2009" s="545"/>
      <c r="L2009" s="545"/>
      <c r="M2009" s="545"/>
      <c r="N2009" s="544"/>
      <c r="O2009" s="559"/>
      <c r="P2009" s="268">
        <f t="shared" si="138"/>
        <v>0</v>
      </c>
      <c r="Q2009" s="268">
        <f t="shared" si="139"/>
        <v>0</v>
      </c>
      <c r="R2009" s="643" t="str">
        <f t="shared" si="140"/>
        <v/>
      </c>
      <c r="S2009" s="644"/>
      <c r="T2009" s="644"/>
      <c r="U2009" s="623"/>
      <c r="V2009" s="623"/>
      <c r="W2009" s="623"/>
    </row>
    <row r="2010" spans="1:23" x14ac:dyDescent="0.2">
      <c r="A2010" s="636" t="str">
        <f t="shared" si="137"/>
        <v/>
      </c>
      <c r="B2010" s="559"/>
      <c r="C2010" s="555"/>
      <c r="D2010" s="545"/>
      <c r="E2010" s="545"/>
      <c r="F2010" s="556"/>
      <c r="G2010" s="545"/>
      <c r="H2010" s="545"/>
      <c r="I2010" s="612"/>
      <c r="J2010" s="545"/>
      <c r="K2010" s="545"/>
      <c r="L2010" s="545"/>
      <c r="M2010" s="545"/>
      <c r="N2010" s="544"/>
      <c r="O2010" s="559"/>
      <c r="P2010" s="268">
        <f t="shared" si="138"/>
        <v>0</v>
      </c>
      <c r="Q2010" s="268">
        <f t="shared" si="139"/>
        <v>0</v>
      </c>
      <c r="R2010" s="643" t="str">
        <f t="shared" si="140"/>
        <v/>
      </c>
      <c r="S2010" s="644"/>
      <c r="T2010" s="644"/>
      <c r="U2010" s="623"/>
      <c r="V2010" s="623"/>
      <c r="W2010" s="623"/>
    </row>
    <row r="2011" spans="1:23" x14ac:dyDescent="0.2">
      <c r="A2011" s="636" t="str">
        <f t="shared" si="137"/>
        <v/>
      </c>
      <c r="B2011" s="559"/>
      <c r="C2011" s="555"/>
      <c r="D2011" s="545"/>
      <c r="E2011" s="545"/>
      <c r="F2011" s="556"/>
      <c r="G2011" s="545"/>
      <c r="H2011" s="545"/>
      <c r="I2011" s="612"/>
      <c r="J2011" s="545"/>
      <c r="K2011" s="545"/>
      <c r="L2011" s="545"/>
      <c r="M2011" s="545"/>
      <c r="N2011" s="544"/>
      <c r="O2011" s="559"/>
      <c r="P2011" s="268">
        <f t="shared" si="138"/>
        <v>0</v>
      </c>
      <c r="Q2011" s="268">
        <f t="shared" si="139"/>
        <v>0</v>
      </c>
      <c r="R2011" s="643" t="str">
        <f t="shared" si="140"/>
        <v/>
      </c>
      <c r="S2011" s="644"/>
      <c r="T2011" s="644"/>
      <c r="U2011" s="623"/>
      <c r="V2011" s="623"/>
      <c r="W2011" s="623"/>
    </row>
    <row r="2012" spans="1:23" x14ac:dyDescent="0.2">
      <c r="A2012" s="636" t="str">
        <f t="shared" si="137"/>
        <v/>
      </c>
      <c r="B2012" s="559"/>
      <c r="C2012" s="555"/>
      <c r="D2012" s="545"/>
      <c r="E2012" s="545"/>
      <c r="F2012" s="556"/>
      <c r="G2012" s="545"/>
      <c r="H2012" s="545"/>
      <c r="I2012" s="612"/>
      <c r="J2012" s="545"/>
      <c r="K2012" s="545"/>
      <c r="L2012" s="545"/>
      <c r="M2012" s="545"/>
      <c r="N2012" s="544"/>
      <c r="O2012" s="559"/>
      <c r="P2012" s="268">
        <f t="shared" si="138"/>
        <v>0</v>
      </c>
      <c r="Q2012" s="268">
        <f t="shared" si="139"/>
        <v>0</v>
      </c>
      <c r="R2012" s="643" t="str">
        <f t="shared" si="140"/>
        <v/>
      </c>
      <c r="S2012" s="644"/>
      <c r="T2012" s="644"/>
      <c r="U2012" s="623"/>
      <c r="V2012" s="623"/>
      <c r="W2012" s="623"/>
    </row>
    <row r="2013" spans="1:23" x14ac:dyDescent="0.2">
      <c r="A2013" s="636" t="str">
        <f t="shared" si="137"/>
        <v/>
      </c>
      <c r="B2013" s="559"/>
      <c r="C2013" s="555"/>
      <c r="D2013" s="545"/>
      <c r="E2013" s="545"/>
      <c r="F2013" s="556"/>
      <c r="G2013" s="545"/>
      <c r="H2013" s="545"/>
      <c r="I2013" s="612"/>
      <c r="J2013" s="545"/>
      <c r="K2013" s="545"/>
      <c r="L2013" s="545"/>
      <c r="M2013" s="545"/>
      <c r="N2013" s="544"/>
      <c r="O2013" s="559"/>
      <c r="P2013" s="268">
        <f t="shared" si="138"/>
        <v>0</v>
      </c>
      <c r="Q2013" s="268">
        <f t="shared" si="139"/>
        <v>0</v>
      </c>
      <c r="R2013" s="643" t="str">
        <f t="shared" si="140"/>
        <v/>
      </c>
      <c r="S2013" s="644"/>
      <c r="T2013" s="644"/>
      <c r="U2013" s="623"/>
      <c r="V2013" s="623"/>
      <c r="W2013" s="623"/>
    </row>
    <row r="2014" spans="1:23" x14ac:dyDescent="0.2">
      <c r="A2014" s="636" t="str">
        <f t="shared" si="137"/>
        <v/>
      </c>
      <c r="B2014" s="559"/>
      <c r="C2014" s="555"/>
      <c r="D2014" s="545"/>
      <c r="E2014" s="545"/>
      <c r="F2014" s="556"/>
      <c r="G2014" s="545"/>
      <c r="H2014" s="545"/>
      <c r="I2014" s="612"/>
      <c r="J2014" s="545"/>
      <c r="K2014" s="545"/>
      <c r="L2014" s="545"/>
      <c r="M2014" s="545"/>
      <c r="N2014" s="544"/>
      <c r="O2014" s="559"/>
      <c r="P2014" s="268">
        <f t="shared" si="138"/>
        <v>0</v>
      </c>
      <c r="Q2014" s="268">
        <f t="shared" si="139"/>
        <v>0</v>
      </c>
      <c r="R2014" s="643" t="str">
        <f t="shared" si="140"/>
        <v/>
      </c>
      <c r="S2014" s="644"/>
      <c r="T2014" s="644"/>
      <c r="U2014" s="623"/>
      <c r="V2014" s="623"/>
      <c r="W2014" s="623"/>
    </row>
    <row r="2015" spans="1:23" x14ac:dyDescent="0.2">
      <c r="A2015" s="636" t="str">
        <f t="shared" si="137"/>
        <v/>
      </c>
      <c r="B2015" s="559"/>
      <c r="C2015" s="555"/>
      <c r="D2015" s="545"/>
      <c r="E2015" s="545"/>
      <c r="F2015" s="556"/>
      <c r="G2015" s="545"/>
      <c r="H2015" s="545"/>
      <c r="I2015" s="612"/>
      <c r="J2015" s="545"/>
      <c r="K2015" s="545"/>
      <c r="L2015" s="545"/>
      <c r="M2015" s="545"/>
      <c r="N2015" s="544"/>
      <c r="O2015" s="559"/>
      <c r="P2015" s="268">
        <f t="shared" si="138"/>
        <v>0</v>
      </c>
      <c r="Q2015" s="268">
        <f t="shared" si="139"/>
        <v>0</v>
      </c>
      <c r="R2015" s="643" t="str">
        <f t="shared" si="140"/>
        <v/>
      </c>
      <c r="S2015" s="644"/>
      <c r="T2015" s="644"/>
      <c r="U2015" s="623"/>
      <c r="V2015" s="623"/>
      <c r="W2015" s="623"/>
    </row>
    <row r="2016" spans="1:23" x14ac:dyDescent="0.2">
      <c r="A2016" s="636" t="str">
        <f t="shared" si="137"/>
        <v/>
      </c>
      <c r="B2016" s="559"/>
      <c r="C2016" s="555"/>
      <c r="D2016" s="545"/>
      <c r="E2016" s="545"/>
      <c r="F2016" s="556"/>
      <c r="G2016" s="545"/>
      <c r="H2016" s="545"/>
      <c r="I2016" s="612"/>
      <c r="J2016" s="545"/>
      <c r="K2016" s="545"/>
      <c r="L2016" s="545"/>
      <c r="M2016" s="545"/>
      <c r="N2016" s="544"/>
      <c r="O2016" s="559"/>
      <c r="P2016" s="268">
        <f t="shared" si="138"/>
        <v>0</v>
      </c>
      <c r="Q2016" s="268">
        <f t="shared" si="139"/>
        <v>0</v>
      </c>
      <c r="R2016" s="643" t="str">
        <f t="shared" si="140"/>
        <v/>
      </c>
      <c r="S2016" s="644"/>
      <c r="T2016" s="644"/>
      <c r="U2016" s="623"/>
      <c r="V2016" s="623"/>
      <c r="W2016" s="623"/>
    </row>
    <row r="2017" spans="1:23" x14ac:dyDescent="0.2">
      <c r="A2017" s="636" t="str">
        <f t="shared" si="137"/>
        <v/>
      </c>
      <c r="B2017" s="559"/>
      <c r="C2017" s="555"/>
      <c r="D2017" s="545"/>
      <c r="E2017" s="545"/>
      <c r="F2017" s="556"/>
      <c r="G2017" s="545"/>
      <c r="H2017" s="545"/>
      <c r="I2017" s="612"/>
      <c r="J2017" s="545"/>
      <c r="K2017" s="545"/>
      <c r="L2017" s="545"/>
      <c r="M2017" s="545"/>
      <c r="N2017" s="544"/>
      <c r="O2017" s="559"/>
      <c r="P2017" s="268">
        <f t="shared" si="138"/>
        <v>0</v>
      </c>
      <c r="Q2017" s="268">
        <f t="shared" si="139"/>
        <v>0</v>
      </c>
      <c r="R2017" s="643" t="str">
        <f t="shared" si="140"/>
        <v/>
      </c>
      <c r="S2017" s="644"/>
      <c r="T2017" s="644"/>
      <c r="U2017" s="623"/>
      <c r="V2017" s="623"/>
      <c r="W2017" s="623"/>
    </row>
    <row r="2018" spans="1:23" x14ac:dyDescent="0.2">
      <c r="A2018" s="636" t="str">
        <f t="shared" si="137"/>
        <v/>
      </c>
      <c r="B2018" s="559"/>
      <c r="C2018" s="555"/>
      <c r="D2018" s="545"/>
      <c r="E2018" s="545"/>
      <c r="F2018" s="556"/>
      <c r="G2018" s="545"/>
      <c r="H2018" s="545"/>
      <c r="I2018" s="612"/>
      <c r="J2018" s="545"/>
      <c r="K2018" s="545"/>
      <c r="L2018" s="545"/>
      <c r="M2018" s="545"/>
      <c r="N2018" s="544"/>
      <c r="O2018" s="559"/>
      <c r="P2018" s="268">
        <f t="shared" si="138"/>
        <v>0</v>
      </c>
      <c r="Q2018" s="268">
        <f t="shared" si="139"/>
        <v>0</v>
      </c>
      <c r="R2018" s="643" t="str">
        <f t="shared" si="140"/>
        <v/>
      </c>
      <c r="S2018" s="644"/>
      <c r="T2018" s="644"/>
      <c r="U2018" s="623"/>
      <c r="V2018" s="623"/>
      <c r="W2018" s="623"/>
    </row>
    <row r="2019" spans="1:23" x14ac:dyDescent="0.2">
      <c r="A2019" s="636" t="str">
        <f t="shared" si="137"/>
        <v/>
      </c>
      <c r="B2019" s="559"/>
      <c r="C2019" s="555"/>
      <c r="D2019" s="545"/>
      <c r="E2019" s="545"/>
      <c r="F2019" s="556"/>
      <c r="G2019" s="545"/>
      <c r="H2019" s="545"/>
      <c r="I2019" s="612"/>
      <c r="J2019" s="545"/>
      <c r="K2019" s="545"/>
      <c r="L2019" s="545"/>
      <c r="M2019" s="545"/>
      <c r="N2019" s="544"/>
      <c r="O2019" s="559"/>
      <c r="P2019" s="268">
        <f t="shared" si="138"/>
        <v>0</v>
      </c>
      <c r="Q2019" s="268">
        <f t="shared" si="139"/>
        <v>0</v>
      </c>
      <c r="R2019" s="643" t="str">
        <f t="shared" si="140"/>
        <v/>
      </c>
      <c r="S2019" s="644"/>
      <c r="T2019" s="644"/>
      <c r="U2019" s="623"/>
      <c r="V2019" s="623"/>
      <c r="W2019" s="623"/>
    </row>
    <row r="2020" spans="1:23" x14ac:dyDescent="0.2">
      <c r="A2020" s="636" t="str">
        <f t="shared" si="137"/>
        <v/>
      </c>
      <c r="B2020" s="559"/>
      <c r="C2020" s="555"/>
      <c r="D2020" s="545"/>
      <c r="E2020" s="545"/>
      <c r="F2020" s="556"/>
      <c r="G2020" s="545"/>
      <c r="H2020" s="545"/>
      <c r="I2020" s="612"/>
      <c r="J2020" s="545"/>
      <c r="K2020" s="545"/>
      <c r="L2020" s="545"/>
      <c r="M2020" s="545"/>
      <c r="N2020" s="544"/>
      <c r="O2020" s="559"/>
      <c r="P2020" s="268">
        <f t="shared" si="138"/>
        <v>0</v>
      </c>
      <c r="Q2020" s="268">
        <f t="shared" si="139"/>
        <v>0</v>
      </c>
      <c r="R2020" s="643" t="str">
        <f t="shared" si="140"/>
        <v/>
      </c>
      <c r="S2020" s="644"/>
      <c r="T2020" s="644"/>
      <c r="U2020" s="623"/>
      <c r="V2020" s="623"/>
      <c r="W2020" s="623"/>
    </row>
    <row r="2021" spans="1:23" x14ac:dyDescent="0.2">
      <c r="A2021" s="636" t="str">
        <f t="shared" si="137"/>
        <v/>
      </c>
      <c r="B2021" s="559"/>
      <c r="C2021" s="555"/>
      <c r="D2021" s="545"/>
      <c r="E2021" s="545"/>
      <c r="F2021" s="556"/>
      <c r="G2021" s="545"/>
      <c r="H2021" s="545"/>
      <c r="I2021" s="612"/>
      <c r="J2021" s="545"/>
      <c r="K2021" s="545"/>
      <c r="L2021" s="545"/>
      <c r="M2021" s="545"/>
      <c r="N2021" s="544"/>
      <c r="O2021" s="559"/>
      <c r="P2021" s="268">
        <f t="shared" si="138"/>
        <v>0</v>
      </c>
      <c r="Q2021" s="268">
        <f t="shared" si="139"/>
        <v>0</v>
      </c>
      <c r="R2021" s="643" t="str">
        <f t="shared" si="140"/>
        <v/>
      </c>
      <c r="S2021" s="644"/>
      <c r="T2021" s="644"/>
      <c r="U2021" s="623"/>
      <c r="V2021" s="623"/>
      <c r="W2021" s="623"/>
    </row>
    <row r="2022" spans="1:23" x14ac:dyDescent="0.2">
      <c r="A2022" s="636" t="str">
        <f t="shared" si="137"/>
        <v/>
      </c>
      <c r="B2022" s="559"/>
      <c r="C2022" s="555"/>
      <c r="D2022" s="545"/>
      <c r="E2022" s="545"/>
      <c r="F2022" s="556"/>
      <c r="G2022" s="545"/>
      <c r="H2022" s="545"/>
      <c r="I2022" s="612"/>
      <c r="J2022" s="545"/>
      <c r="K2022" s="545"/>
      <c r="L2022" s="545"/>
      <c r="M2022" s="545"/>
      <c r="N2022" s="544"/>
      <c r="O2022" s="559"/>
      <c r="P2022" s="268">
        <f t="shared" si="138"/>
        <v>0</v>
      </c>
      <c r="Q2022" s="268">
        <f t="shared" si="139"/>
        <v>0</v>
      </c>
      <c r="R2022" s="643" t="str">
        <f t="shared" si="140"/>
        <v/>
      </c>
      <c r="S2022" s="644"/>
      <c r="T2022" s="644"/>
      <c r="U2022" s="623"/>
      <c r="V2022" s="623"/>
      <c r="W2022" s="623"/>
    </row>
    <row r="2023" spans="1:23" x14ac:dyDescent="0.2">
      <c r="A2023" s="636" t="str">
        <f t="shared" si="137"/>
        <v/>
      </c>
      <c r="B2023" s="559"/>
      <c r="C2023" s="555"/>
      <c r="D2023" s="545"/>
      <c r="E2023" s="545"/>
      <c r="F2023" s="556"/>
      <c r="G2023" s="545"/>
      <c r="H2023" s="545"/>
      <c r="I2023" s="612"/>
      <c r="J2023" s="545"/>
      <c r="K2023" s="545"/>
      <c r="L2023" s="545"/>
      <c r="M2023" s="545"/>
      <c r="N2023" s="544"/>
      <c r="O2023" s="559"/>
      <c r="P2023" s="268">
        <f t="shared" si="138"/>
        <v>0</v>
      </c>
      <c r="Q2023" s="268">
        <f t="shared" si="139"/>
        <v>0</v>
      </c>
      <c r="R2023" s="643" t="str">
        <f t="shared" si="140"/>
        <v/>
      </c>
      <c r="S2023" s="644"/>
      <c r="T2023" s="644"/>
      <c r="U2023" s="623"/>
      <c r="V2023" s="623"/>
      <c r="W2023" s="623"/>
    </row>
    <row r="2024" spans="1:23" x14ac:dyDescent="0.2">
      <c r="A2024" s="636" t="str">
        <f t="shared" si="137"/>
        <v/>
      </c>
      <c r="B2024" s="559"/>
      <c r="C2024" s="555"/>
      <c r="D2024" s="545"/>
      <c r="E2024" s="545"/>
      <c r="F2024" s="556"/>
      <c r="G2024" s="545"/>
      <c r="H2024" s="545"/>
      <c r="I2024" s="612"/>
      <c r="J2024" s="545"/>
      <c r="K2024" s="545"/>
      <c r="L2024" s="545"/>
      <c r="M2024" s="545"/>
      <c r="N2024" s="544"/>
      <c r="O2024" s="559"/>
      <c r="P2024" s="268">
        <f t="shared" si="138"/>
        <v>0</v>
      </c>
      <c r="Q2024" s="268">
        <f t="shared" si="139"/>
        <v>0</v>
      </c>
      <c r="R2024" s="643" t="str">
        <f t="shared" si="140"/>
        <v/>
      </c>
      <c r="S2024" s="644"/>
      <c r="T2024" s="644"/>
      <c r="U2024" s="623"/>
      <c r="V2024" s="623"/>
      <c r="W2024" s="623"/>
    </row>
    <row r="2025" spans="1:23" x14ac:dyDescent="0.2">
      <c r="A2025" s="636" t="str">
        <f t="shared" si="137"/>
        <v/>
      </c>
      <c r="B2025" s="559"/>
      <c r="C2025" s="555"/>
      <c r="D2025" s="545"/>
      <c r="E2025" s="545"/>
      <c r="F2025" s="556"/>
      <c r="G2025" s="545"/>
      <c r="H2025" s="545"/>
      <c r="I2025" s="612"/>
      <c r="J2025" s="545"/>
      <c r="K2025" s="545"/>
      <c r="L2025" s="545"/>
      <c r="M2025" s="545"/>
      <c r="N2025" s="544"/>
      <c r="O2025" s="559"/>
      <c r="P2025" s="268">
        <f t="shared" si="138"/>
        <v>0</v>
      </c>
      <c r="Q2025" s="268">
        <f t="shared" si="139"/>
        <v>0</v>
      </c>
      <c r="R2025" s="643" t="str">
        <f t="shared" si="140"/>
        <v/>
      </c>
      <c r="S2025" s="644"/>
      <c r="T2025" s="644"/>
      <c r="U2025" s="623"/>
      <c r="V2025" s="623"/>
      <c r="W2025" s="623"/>
    </row>
    <row r="2026" spans="1:23" x14ac:dyDescent="0.2">
      <c r="A2026" s="636" t="str">
        <f t="shared" si="137"/>
        <v/>
      </c>
      <c r="B2026" s="559"/>
      <c r="C2026" s="555"/>
      <c r="D2026" s="545"/>
      <c r="E2026" s="545"/>
      <c r="F2026" s="556"/>
      <c r="G2026" s="545"/>
      <c r="H2026" s="545"/>
      <c r="I2026" s="612"/>
      <c r="J2026" s="545"/>
      <c r="K2026" s="545"/>
      <c r="L2026" s="545"/>
      <c r="M2026" s="545"/>
      <c r="N2026" s="544"/>
      <c r="O2026" s="559"/>
      <c r="P2026" s="268">
        <f t="shared" si="138"/>
        <v>0</v>
      </c>
      <c r="Q2026" s="268">
        <f t="shared" si="139"/>
        <v>0</v>
      </c>
      <c r="R2026" s="643" t="str">
        <f t="shared" si="140"/>
        <v/>
      </c>
      <c r="S2026" s="644"/>
      <c r="T2026" s="644"/>
      <c r="U2026" s="623"/>
      <c r="V2026" s="623"/>
      <c r="W2026" s="623"/>
    </row>
    <row r="2027" spans="1:23" x14ac:dyDescent="0.2">
      <c r="A2027" s="636" t="str">
        <f t="shared" si="137"/>
        <v/>
      </c>
      <c r="B2027" s="559"/>
      <c r="C2027" s="555"/>
      <c r="D2027" s="545"/>
      <c r="E2027" s="545"/>
      <c r="F2027" s="556"/>
      <c r="G2027" s="545"/>
      <c r="H2027" s="545"/>
      <c r="I2027" s="612"/>
      <c r="J2027" s="545"/>
      <c r="K2027" s="545"/>
      <c r="L2027" s="545"/>
      <c r="M2027" s="545"/>
      <c r="N2027" s="544"/>
      <c r="O2027" s="559"/>
      <c r="P2027" s="268">
        <f t="shared" si="138"/>
        <v>0</v>
      </c>
      <c r="Q2027" s="268">
        <f t="shared" si="139"/>
        <v>0</v>
      </c>
      <c r="R2027" s="643" t="str">
        <f t="shared" si="140"/>
        <v/>
      </c>
      <c r="S2027" s="644"/>
      <c r="T2027" s="644"/>
      <c r="U2027" s="623"/>
      <c r="V2027" s="623"/>
      <c r="W2027" s="623"/>
    </row>
    <row r="2028" spans="1:23" x14ac:dyDescent="0.2">
      <c r="A2028" s="636" t="str">
        <f t="shared" si="137"/>
        <v/>
      </c>
      <c r="B2028" s="559"/>
      <c r="C2028" s="555"/>
      <c r="D2028" s="545"/>
      <c r="E2028" s="545"/>
      <c r="F2028" s="556"/>
      <c r="G2028" s="545"/>
      <c r="H2028" s="545"/>
      <c r="I2028" s="612"/>
      <c r="J2028" s="545"/>
      <c r="K2028" s="545"/>
      <c r="L2028" s="545"/>
      <c r="M2028" s="545"/>
      <c r="N2028" s="544"/>
      <c r="O2028" s="559"/>
      <c r="P2028" s="268">
        <f t="shared" si="138"/>
        <v>0</v>
      </c>
      <c r="Q2028" s="268">
        <f t="shared" si="139"/>
        <v>0</v>
      </c>
      <c r="R2028" s="643" t="str">
        <f t="shared" si="140"/>
        <v/>
      </c>
      <c r="S2028" s="644"/>
      <c r="T2028" s="644"/>
      <c r="U2028" s="623"/>
      <c r="V2028" s="623"/>
      <c r="W2028" s="623"/>
    </row>
    <row r="2029" spans="1:23" x14ac:dyDescent="0.2">
      <c r="A2029" s="636" t="str">
        <f t="shared" si="137"/>
        <v/>
      </c>
      <c r="B2029" s="559"/>
      <c r="C2029" s="555"/>
      <c r="D2029" s="545"/>
      <c r="E2029" s="545"/>
      <c r="F2029" s="556"/>
      <c r="G2029" s="545"/>
      <c r="H2029" s="545"/>
      <c r="I2029" s="612"/>
      <c r="J2029" s="545"/>
      <c r="K2029" s="545"/>
      <c r="L2029" s="545"/>
      <c r="M2029" s="545"/>
      <c r="N2029" s="544"/>
      <c r="O2029" s="559"/>
      <c r="P2029" s="268">
        <f t="shared" si="138"/>
        <v>0</v>
      </c>
      <c r="Q2029" s="268">
        <f t="shared" si="139"/>
        <v>0</v>
      </c>
      <c r="R2029" s="643" t="str">
        <f t="shared" si="140"/>
        <v/>
      </c>
      <c r="S2029" s="644"/>
      <c r="T2029" s="644"/>
      <c r="U2029" s="623"/>
      <c r="V2029" s="623"/>
      <c r="W2029" s="623"/>
    </row>
    <row r="2030" spans="1:23" x14ac:dyDescent="0.2">
      <c r="A2030" s="636" t="str">
        <f t="shared" si="137"/>
        <v/>
      </c>
      <c r="B2030" s="559"/>
      <c r="C2030" s="555"/>
      <c r="D2030" s="545"/>
      <c r="E2030" s="545"/>
      <c r="F2030" s="556"/>
      <c r="G2030" s="545"/>
      <c r="H2030" s="545"/>
      <c r="I2030" s="612"/>
      <c r="J2030" s="545"/>
      <c r="K2030" s="545"/>
      <c r="L2030" s="545"/>
      <c r="M2030" s="545"/>
      <c r="N2030" s="544"/>
      <c r="O2030" s="559"/>
      <c r="P2030" s="268">
        <f t="shared" si="138"/>
        <v>0</v>
      </c>
      <c r="Q2030" s="268">
        <f t="shared" si="139"/>
        <v>0</v>
      </c>
      <c r="R2030" s="643" t="str">
        <f t="shared" si="140"/>
        <v/>
      </c>
      <c r="S2030" s="644"/>
      <c r="T2030" s="644"/>
      <c r="U2030" s="623"/>
      <c r="V2030" s="623"/>
      <c r="W2030" s="623"/>
    </row>
    <row r="2031" spans="1:23" x14ac:dyDescent="0.2">
      <c r="A2031" s="636" t="str">
        <f t="shared" si="137"/>
        <v/>
      </c>
      <c r="B2031" s="559"/>
      <c r="C2031" s="555"/>
      <c r="D2031" s="545"/>
      <c r="E2031" s="545"/>
      <c r="F2031" s="556"/>
      <c r="G2031" s="545"/>
      <c r="H2031" s="545"/>
      <c r="I2031" s="612"/>
      <c r="J2031" s="545"/>
      <c r="K2031" s="545"/>
      <c r="L2031" s="545"/>
      <c r="M2031" s="545"/>
      <c r="N2031" s="544"/>
      <c r="O2031" s="559"/>
      <c r="P2031" s="268">
        <f t="shared" si="138"/>
        <v>0</v>
      </c>
      <c r="Q2031" s="268">
        <f t="shared" si="139"/>
        <v>0</v>
      </c>
      <c r="R2031" s="643" t="str">
        <f t="shared" si="140"/>
        <v/>
      </c>
      <c r="S2031" s="644"/>
      <c r="T2031" s="644"/>
      <c r="U2031" s="623"/>
      <c r="V2031" s="623"/>
      <c r="W2031" s="623"/>
    </row>
    <row r="2032" spans="1:23" x14ac:dyDescent="0.2">
      <c r="A2032" s="636" t="str">
        <f t="shared" si="137"/>
        <v/>
      </c>
      <c r="B2032" s="559"/>
      <c r="C2032" s="555"/>
      <c r="D2032" s="545"/>
      <c r="E2032" s="545"/>
      <c r="F2032" s="556"/>
      <c r="G2032" s="545"/>
      <c r="H2032" s="545"/>
      <c r="I2032" s="612"/>
      <c r="J2032" s="545"/>
      <c r="K2032" s="545"/>
      <c r="L2032" s="545"/>
      <c r="M2032" s="545"/>
      <c r="N2032" s="544"/>
      <c r="O2032" s="559"/>
      <c r="P2032" s="268">
        <f t="shared" si="138"/>
        <v>0</v>
      </c>
      <c r="Q2032" s="268">
        <f t="shared" si="139"/>
        <v>0</v>
      </c>
      <c r="R2032" s="643" t="str">
        <f t="shared" si="140"/>
        <v/>
      </c>
      <c r="S2032" s="644"/>
      <c r="T2032" s="644"/>
      <c r="U2032" s="623"/>
      <c r="V2032" s="623"/>
      <c r="W2032" s="623"/>
    </row>
    <row r="2033" spans="1:23" x14ac:dyDescent="0.2">
      <c r="A2033" s="636" t="str">
        <f t="shared" si="137"/>
        <v/>
      </c>
      <c r="B2033" s="559"/>
      <c r="C2033" s="555"/>
      <c r="D2033" s="545"/>
      <c r="E2033" s="545"/>
      <c r="F2033" s="556"/>
      <c r="G2033" s="545"/>
      <c r="H2033" s="545"/>
      <c r="I2033" s="612"/>
      <c r="J2033" s="545"/>
      <c r="K2033" s="545"/>
      <c r="L2033" s="545"/>
      <c r="M2033" s="545"/>
      <c r="N2033" s="544"/>
      <c r="O2033" s="559"/>
      <c r="P2033" s="268">
        <f t="shared" si="138"/>
        <v>0</v>
      </c>
      <c r="Q2033" s="268">
        <f t="shared" si="139"/>
        <v>0</v>
      </c>
      <c r="R2033" s="643" t="str">
        <f t="shared" si="140"/>
        <v/>
      </c>
      <c r="S2033" s="644"/>
      <c r="T2033" s="644"/>
      <c r="U2033" s="623"/>
      <c r="V2033" s="623"/>
      <c r="W2033" s="623"/>
    </row>
    <row r="2034" spans="1:23" x14ac:dyDescent="0.2">
      <c r="A2034" s="636" t="str">
        <f t="shared" si="137"/>
        <v/>
      </c>
      <c r="B2034" s="559"/>
      <c r="C2034" s="555"/>
      <c r="D2034" s="545"/>
      <c r="E2034" s="545"/>
      <c r="F2034" s="556"/>
      <c r="G2034" s="545"/>
      <c r="H2034" s="545"/>
      <c r="I2034" s="612"/>
      <c r="J2034" s="545"/>
      <c r="K2034" s="545"/>
      <c r="L2034" s="545"/>
      <c r="M2034" s="545"/>
      <c r="N2034" s="544"/>
      <c r="O2034" s="559"/>
      <c r="P2034" s="268">
        <f t="shared" si="138"/>
        <v>0</v>
      </c>
      <c r="Q2034" s="268">
        <f t="shared" si="139"/>
        <v>0</v>
      </c>
      <c r="R2034" s="643" t="str">
        <f t="shared" si="140"/>
        <v/>
      </c>
      <c r="S2034" s="644"/>
      <c r="T2034" s="644"/>
      <c r="U2034" s="623"/>
      <c r="V2034" s="623"/>
      <c r="W2034" s="623"/>
    </row>
    <row r="2035" spans="1:23" x14ac:dyDescent="0.2">
      <c r="A2035" s="636" t="str">
        <f t="shared" si="137"/>
        <v/>
      </c>
      <c r="B2035" s="559"/>
      <c r="C2035" s="555"/>
      <c r="D2035" s="545"/>
      <c r="E2035" s="545"/>
      <c r="F2035" s="556"/>
      <c r="G2035" s="545"/>
      <c r="H2035" s="545"/>
      <c r="I2035" s="612"/>
      <c r="J2035" s="545"/>
      <c r="K2035" s="545"/>
      <c r="L2035" s="545"/>
      <c r="M2035" s="545"/>
      <c r="N2035" s="544"/>
      <c r="O2035" s="559"/>
      <c r="P2035" s="268">
        <f t="shared" si="138"/>
        <v>0</v>
      </c>
      <c r="Q2035" s="268">
        <f t="shared" si="139"/>
        <v>0</v>
      </c>
      <c r="R2035" s="643" t="str">
        <f t="shared" si="140"/>
        <v/>
      </c>
      <c r="S2035" s="644"/>
      <c r="T2035" s="644"/>
      <c r="U2035" s="623"/>
      <c r="V2035" s="623"/>
      <c r="W2035" s="623"/>
    </row>
    <row r="2036" spans="1:23" x14ac:dyDescent="0.2">
      <c r="A2036" s="636" t="str">
        <f t="shared" si="137"/>
        <v/>
      </c>
      <c r="B2036" s="559"/>
      <c r="C2036" s="555"/>
      <c r="D2036" s="545"/>
      <c r="E2036" s="545"/>
      <c r="F2036" s="556"/>
      <c r="G2036" s="545"/>
      <c r="H2036" s="545"/>
      <c r="I2036" s="612"/>
      <c r="J2036" s="545"/>
      <c r="K2036" s="545"/>
      <c r="L2036" s="545"/>
      <c r="M2036" s="545"/>
      <c r="N2036" s="544"/>
      <c r="O2036" s="559"/>
      <c r="P2036" s="268">
        <f t="shared" si="138"/>
        <v>0</v>
      </c>
      <c r="Q2036" s="268">
        <f t="shared" si="139"/>
        <v>0</v>
      </c>
      <c r="R2036" s="643" t="str">
        <f t="shared" si="140"/>
        <v/>
      </c>
      <c r="S2036" s="644"/>
      <c r="T2036" s="644"/>
      <c r="U2036" s="623"/>
      <c r="V2036" s="623"/>
      <c r="W2036" s="623"/>
    </row>
    <row r="2037" spans="1:23" x14ac:dyDescent="0.2">
      <c r="A2037" s="636" t="str">
        <f t="shared" si="137"/>
        <v/>
      </c>
      <c r="B2037" s="559"/>
      <c r="C2037" s="555"/>
      <c r="D2037" s="545"/>
      <c r="E2037" s="545"/>
      <c r="F2037" s="556"/>
      <c r="G2037" s="545"/>
      <c r="H2037" s="545"/>
      <c r="I2037" s="612"/>
      <c r="J2037" s="545"/>
      <c r="K2037" s="545"/>
      <c r="L2037" s="545"/>
      <c r="M2037" s="545"/>
      <c r="N2037" s="544"/>
      <c r="O2037" s="559"/>
      <c r="P2037" s="268">
        <f t="shared" si="138"/>
        <v>0</v>
      </c>
      <c r="Q2037" s="268">
        <f t="shared" si="139"/>
        <v>0</v>
      </c>
      <c r="R2037" s="643" t="str">
        <f t="shared" si="140"/>
        <v/>
      </c>
      <c r="S2037" s="644"/>
      <c r="T2037" s="644"/>
      <c r="U2037" s="623"/>
      <c r="V2037" s="623"/>
      <c r="W2037" s="623"/>
    </row>
    <row r="2038" spans="1:23" x14ac:dyDescent="0.2">
      <c r="A2038" s="636" t="str">
        <f t="shared" si="137"/>
        <v/>
      </c>
      <c r="B2038" s="559"/>
      <c r="C2038" s="555"/>
      <c r="D2038" s="545"/>
      <c r="E2038" s="545"/>
      <c r="F2038" s="556"/>
      <c r="G2038" s="545"/>
      <c r="H2038" s="545"/>
      <c r="I2038" s="612"/>
      <c r="J2038" s="545"/>
      <c r="K2038" s="545"/>
      <c r="L2038" s="545"/>
      <c r="M2038" s="545"/>
      <c r="N2038" s="544"/>
      <c r="O2038" s="559"/>
      <c r="P2038" s="268">
        <f t="shared" si="138"/>
        <v>0</v>
      </c>
      <c r="Q2038" s="268">
        <f t="shared" si="139"/>
        <v>0</v>
      </c>
      <c r="R2038" s="643" t="str">
        <f t="shared" si="140"/>
        <v/>
      </c>
      <c r="S2038" s="644"/>
      <c r="T2038" s="644"/>
      <c r="U2038" s="623"/>
      <c r="V2038" s="623"/>
      <c r="W2038" s="623"/>
    </row>
    <row r="2039" spans="1:23" x14ac:dyDescent="0.2">
      <c r="A2039" s="636" t="str">
        <f t="shared" si="137"/>
        <v/>
      </c>
      <c r="B2039" s="559"/>
      <c r="C2039" s="555"/>
      <c r="D2039" s="545"/>
      <c r="E2039" s="545"/>
      <c r="F2039" s="556"/>
      <c r="G2039" s="545"/>
      <c r="H2039" s="545"/>
      <c r="I2039" s="612"/>
      <c r="J2039" s="545"/>
      <c r="K2039" s="545"/>
      <c r="L2039" s="545"/>
      <c r="M2039" s="545"/>
      <c r="N2039" s="544"/>
      <c r="O2039" s="559"/>
      <c r="P2039" s="268">
        <f t="shared" si="138"/>
        <v>0</v>
      </c>
      <c r="Q2039" s="268">
        <f t="shared" si="139"/>
        <v>0</v>
      </c>
      <c r="R2039" s="643" t="str">
        <f t="shared" si="140"/>
        <v/>
      </c>
      <c r="S2039" s="644"/>
      <c r="T2039" s="644"/>
      <c r="U2039" s="623"/>
      <c r="V2039" s="623"/>
      <c r="W2039" s="623"/>
    </row>
    <row r="2040" spans="1:23" x14ac:dyDescent="0.2">
      <c r="A2040" s="636" t="str">
        <f t="shared" si="137"/>
        <v/>
      </c>
      <c r="B2040" s="559"/>
      <c r="C2040" s="555"/>
      <c r="D2040" s="545"/>
      <c r="E2040" s="545"/>
      <c r="F2040" s="556"/>
      <c r="G2040" s="545"/>
      <c r="H2040" s="545"/>
      <c r="I2040" s="612"/>
      <c r="J2040" s="545"/>
      <c r="K2040" s="545"/>
      <c r="L2040" s="545"/>
      <c r="M2040" s="545"/>
      <c r="N2040" s="544"/>
      <c r="O2040" s="559"/>
      <c r="P2040" s="268">
        <f t="shared" si="138"/>
        <v>0</v>
      </c>
      <c r="Q2040" s="268">
        <f t="shared" si="139"/>
        <v>0</v>
      </c>
      <c r="R2040" s="643" t="str">
        <f t="shared" si="140"/>
        <v/>
      </c>
      <c r="S2040" s="644"/>
      <c r="T2040" s="644"/>
      <c r="U2040" s="623"/>
      <c r="V2040" s="623"/>
      <c r="W2040" s="623"/>
    </row>
    <row r="2041" spans="1:23" x14ac:dyDescent="0.2">
      <c r="A2041" s="636" t="str">
        <f t="shared" si="137"/>
        <v/>
      </c>
      <c r="B2041" s="559"/>
      <c r="C2041" s="555"/>
      <c r="D2041" s="545"/>
      <c r="E2041" s="545"/>
      <c r="F2041" s="556"/>
      <c r="G2041" s="545"/>
      <c r="H2041" s="545"/>
      <c r="I2041" s="612"/>
      <c r="J2041" s="545"/>
      <c r="K2041" s="545"/>
      <c r="L2041" s="545"/>
      <c r="M2041" s="545"/>
      <c r="N2041" s="544"/>
      <c r="O2041" s="559"/>
      <c r="P2041" s="268">
        <f t="shared" si="138"/>
        <v>0</v>
      </c>
      <c r="Q2041" s="268">
        <f t="shared" si="139"/>
        <v>0</v>
      </c>
      <c r="R2041" s="643" t="str">
        <f t="shared" si="140"/>
        <v/>
      </c>
      <c r="S2041" s="644"/>
      <c r="T2041" s="644"/>
      <c r="U2041" s="623"/>
      <c r="V2041" s="623"/>
      <c r="W2041" s="623"/>
    </row>
    <row r="2042" spans="1:23" x14ac:dyDescent="0.2">
      <c r="A2042" s="636" t="str">
        <f t="shared" si="137"/>
        <v/>
      </c>
      <c r="B2042" s="559"/>
      <c r="C2042" s="555"/>
      <c r="D2042" s="545"/>
      <c r="E2042" s="545"/>
      <c r="F2042" s="556"/>
      <c r="G2042" s="545"/>
      <c r="H2042" s="545"/>
      <c r="I2042" s="612"/>
      <c r="J2042" s="545"/>
      <c r="K2042" s="545"/>
      <c r="L2042" s="545"/>
      <c r="M2042" s="545"/>
      <c r="N2042" s="544"/>
      <c r="O2042" s="559"/>
      <c r="P2042" s="268">
        <f t="shared" si="138"/>
        <v>0</v>
      </c>
      <c r="Q2042" s="268">
        <f t="shared" si="139"/>
        <v>0</v>
      </c>
      <c r="R2042" s="643" t="str">
        <f t="shared" si="140"/>
        <v/>
      </c>
      <c r="S2042" s="644"/>
      <c r="T2042" s="644"/>
      <c r="U2042" s="623"/>
      <c r="V2042" s="623"/>
      <c r="W2042" s="623"/>
    </row>
    <row r="2043" spans="1:23" x14ac:dyDescent="0.2">
      <c r="A2043" s="636" t="str">
        <f t="shared" si="137"/>
        <v/>
      </c>
      <c r="B2043" s="559"/>
      <c r="C2043" s="555"/>
      <c r="D2043" s="545"/>
      <c r="E2043" s="545"/>
      <c r="F2043" s="556"/>
      <c r="G2043" s="545"/>
      <c r="H2043" s="545"/>
      <c r="I2043" s="612"/>
      <c r="J2043" s="545"/>
      <c r="K2043" s="545"/>
      <c r="L2043" s="545"/>
      <c r="M2043" s="545"/>
      <c r="N2043" s="544"/>
      <c r="O2043" s="559"/>
      <c r="P2043" s="268">
        <f t="shared" si="138"/>
        <v>0</v>
      </c>
      <c r="Q2043" s="268">
        <f t="shared" si="139"/>
        <v>0</v>
      </c>
      <c r="R2043" s="643" t="str">
        <f t="shared" si="140"/>
        <v/>
      </c>
      <c r="S2043" s="644"/>
      <c r="T2043" s="644"/>
      <c r="U2043" s="623"/>
      <c r="V2043" s="623"/>
      <c r="W2043" s="623"/>
    </row>
    <row r="2044" spans="1:23" x14ac:dyDescent="0.2">
      <c r="A2044" s="636" t="str">
        <f t="shared" si="137"/>
        <v/>
      </c>
      <c r="B2044" s="559"/>
      <c r="C2044" s="555"/>
      <c r="D2044" s="545"/>
      <c r="E2044" s="545"/>
      <c r="F2044" s="556"/>
      <c r="G2044" s="545"/>
      <c r="H2044" s="545"/>
      <c r="I2044" s="612"/>
      <c r="J2044" s="545"/>
      <c r="K2044" s="545"/>
      <c r="L2044" s="545"/>
      <c r="M2044" s="545"/>
      <c r="N2044" s="544"/>
      <c r="O2044" s="559"/>
      <c r="P2044" s="268">
        <f t="shared" si="138"/>
        <v>0</v>
      </c>
      <c r="Q2044" s="268">
        <f t="shared" si="139"/>
        <v>0</v>
      </c>
      <c r="R2044" s="643" t="str">
        <f t="shared" si="140"/>
        <v/>
      </c>
      <c r="S2044" s="644"/>
      <c r="T2044" s="644"/>
      <c r="U2044" s="623"/>
      <c r="V2044" s="623"/>
      <c r="W2044" s="623"/>
    </row>
    <row r="2045" spans="1:23" x14ac:dyDescent="0.2">
      <c r="A2045" s="636" t="str">
        <f t="shared" si="137"/>
        <v/>
      </c>
      <c r="B2045" s="559"/>
      <c r="C2045" s="555"/>
      <c r="D2045" s="545"/>
      <c r="E2045" s="545"/>
      <c r="F2045" s="556"/>
      <c r="G2045" s="545"/>
      <c r="H2045" s="545"/>
      <c r="I2045" s="612"/>
      <c r="J2045" s="545"/>
      <c r="K2045" s="545"/>
      <c r="L2045" s="545"/>
      <c r="M2045" s="545"/>
      <c r="N2045" s="544"/>
      <c r="O2045" s="559"/>
      <c r="P2045" s="268">
        <f t="shared" si="138"/>
        <v>0</v>
      </c>
      <c r="Q2045" s="268">
        <f t="shared" si="139"/>
        <v>0</v>
      </c>
      <c r="R2045" s="643" t="str">
        <f t="shared" si="140"/>
        <v/>
      </c>
      <c r="S2045" s="644"/>
      <c r="T2045" s="644"/>
      <c r="U2045" s="623"/>
      <c r="V2045" s="623"/>
      <c r="W2045" s="623"/>
    </row>
    <row r="2046" spans="1:23" x14ac:dyDescent="0.2">
      <c r="A2046" s="636" t="str">
        <f t="shared" si="137"/>
        <v/>
      </c>
      <c r="B2046" s="559"/>
      <c r="C2046" s="555"/>
      <c r="D2046" s="545"/>
      <c r="E2046" s="545"/>
      <c r="F2046" s="556"/>
      <c r="G2046" s="545"/>
      <c r="H2046" s="545"/>
      <c r="I2046" s="612"/>
      <c r="J2046" s="545"/>
      <c r="K2046" s="545"/>
      <c r="L2046" s="545"/>
      <c r="M2046" s="545"/>
      <c r="N2046" s="544"/>
      <c r="O2046" s="559"/>
      <c r="P2046" s="268">
        <f t="shared" si="138"/>
        <v>0</v>
      </c>
      <c r="Q2046" s="268">
        <f t="shared" si="139"/>
        <v>0</v>
      </c>
      <c r="R2046" s="643" t="str">
        <f t="shared" si="140"/>
        <v/>
      </c>
      <c r="S2046" s="644"/>
      <c r="T2046" s="644"/>
      <c r="U2046" s="623"/>
      <c r="V2046" s="623"/>
      <c r="W2046" s="623"/>
    </row>
    <row r="2047" spans="1:23" x14ac:dyDescent="0.2">
      <c r="A2047" s="636" t="str">
        <f t="shared" si="137"/>
        <v/>
      </c>
      <c r="B2047" s="559"/>
      <c r="C2047" s="555"/>
      <c r="D2047" s="545"/>
      <c r="E2047" s="545"/>
      <c r="F2047" s="556"/>
      <c r="G2047" s="545"/>
      <c r="H2047" s="545"/>
      <c r="I2047" s="612"/>
      <c r="J2047" s="545"/>
      <c r="K2047" s="545"/>
      <c r="L2047" s="545"/>
      <c r="M2047" s="545"/>
      <c r="N2047" s="544"/>
      <c r="O2047" s="559"/>
      <c r="P2047" s="268">
        <f t="shared" si="138"/>
        <v>0</v>
      </c>
      <c r="Q2047" s="268">
        <f t="shared" si="139"/>
        <v>0</v>
      </c>
      <c r="R2047" s="643" t="str">
        <f t="shared" si="140"/>
        <v/>
      </c>
      <c r="S2047" s="644"/>
      <c r="T2047" s="644"/>
      <c r="U2047" s="623"/>
      <c r="V2047" s="623"/>
      <c r="W2047" s="623"/>
    </row>
    <row r="2048" spans="1:23" x14ac:dyDescent="0.2">
      <c r="A2048" s="636" t="str">
        <f t="shared" si="137"/>
        <v/>
      </c>
      <c r="B2048" s="559"/>
      <c r="C2048" s="555"/>
      <c r="D2048" s="545"/>
      <c r="E2048" s="545"/>
      <c r="F2048" s="556"/>
      <c r="G2048" s="545"/>
      <c r="H2048" s="545"/>
      <c r="I2048" s="612"/>
      <c r="J2048" s="545"/>
      <c r="K2048" s="545"/>
      <c r="L2048" s="545"/>
      <c r="M2048" s="545"/>
      <c r="N2048" s="544"/>
      <c r="O2048" s="559"/>
      <c r="P2048" s="268">
        <f t="shared" si="138"/>
        <v>0</v>
      </c>
      <c r="Q2048" s="268">
        <f t="shared" si="139"/>
        <v>0</v>
      </c>
      <c r="R2048" s="643" t="str">
        <f t="shared" si="140"/>
        <v/>
      </c>
      <c r="S2048" s="644"/>
      <c r="T2048" s="644"/>
      <c r="U2048" s="623"/>
      <c r="V2048" s="623"/>
      <c r="W2048" s="623"/>
    </row>
    <row r="2049" spans="1:23" x14ac:dyDescent="0.2">
      <c r="A2049" s="636" t="str">
        <f t="shared" si="137"/>
        <v/>
      </c>
      <c r="B2049" s="559"/>
      <c r="C2049" s="555"/>
      <c r="D2049" s="545"/>
      <c r="E2049" s="545"/>
      <c r="F2049" s="556"/>
      <c r="G2049" s="545"/>
      <c r="H2049" s="545"/>
      <c r="I2049" s="612"/>
      <c r="J2049" s="545"/>
      <c r="K2049" s="545"/>
      <c r="L2049" s="545"/>
      <c r="M2049" s="545"/>
      <c r="N2049" s="544"/>
      <c r="O2049" s="559"/>
      <c r="P2049" s="268">
        <f t="shared" si="138"/>
        <v>0</v>
      </c>
      <c r="Q2049" s="268">
        <f t="shared" si="139"/>
        <v>0</v>
      </c>
      <c r="R2049" s="643" t="str">
        <f t="shared" si="140"/>
        <v/>
      </c>
      <c r="S2049" s="644"/>
      <c r="T2049" s="644"/>
      <c r="U2049" s="623"/>
      <c r="V2049" s="623"/>
      <c r="W2049" s="623"/>
    </row>
    <row r="2050" spans="1:23" x14ac:dyDescent="0.2">
      <c r="A2050" s="636" t="str">
        <f t="shared" si="137"/>
        <v/>
      </c>
      <c r="B2050" s="559"/>
      <c r="C2050" s="555"/>
      <c r="D2050" s="545"/>
      <c r="E2050" s="545"/>
      <c r="F2050" s="556"/>
      <c r="G2050" s="545"/>
      <c r="H2050" s="545"/>
      <c r="I2050" s="612"/>
      <c r="J2050" s="545"/>
      <c r="K2050" s="545"/>
      <c r="L2050" s="545"/>
      <c r="M2050" s="545"/>
      <c r="N2050" s="544"/>
      <c r="O2050" s="559"/>
      <c r="P2050" s="268">
        <f t="shared" si="138"/>
        <v>0</v>
      </c>
      <c r="Q2050" s="268">
        <f t="shared" si="139"/>
        <v>0</v>
      </c>
      <c r="R2050" s="643" t="str">
        <f t="shared" si="140"/>
        <v/>
      </c>
      <c r="S2050" s="644"/>
      <c r="T2050" s="644"/>
      <c r="U2050" s="623"/>
      <c r="V2050" s="623"/>
      <c r="W2050" s="623"/>
    </row>
    <row r="2051" spans="1:23" x14ac:dyDescent="0.2">
      <c r="A2051" s="636" t="str">
        <f t="shared" si="137"/>
        <v/>
      </c>
      <c r="B2051" s="559"/>
      <c r="C2051" s="555"/>
      <c r="D2051" s="545"/>
      <c r="E2051" s="545"/>
      <c r="F2051" s="556"/>
      <c r="G2051" s="545"/>
      <c r="H2051" s="545"/>
      <c r="I2051" s="612"/>
      <c r="J2051" s="545"/>
      <c r="K2051" s="545"/>
      <c r="L2051" s="545"/>
      <c r="M2051" s="545"/>
      <c r="N2051" s="544"/>
      <c r="O2051" s="559"/>
      <c r="P2051" s="268">
        <f t="shared" si="138"/>
        <v>0</v>
      </c>
      <c r="Q2051" s="268">
        <f t="shared" si="139"/>
        <v>0</v>
      </c>
      <c r="R2051" s="643" t="str">
        <f t="shared" si="140"/>
        <v/>
      </c>
      <c r="S2051" s="644"/>
      <c r="T2051" s="644"/>
      <c r="U2051" s="623"/>
      <c r="V2051" s="623"/>
      <c r="W2051" s="623"/>
    </row>
    <row r="2052" spans="1:23" x14ac:dyDescent="0.2">
      <c r="A2052" s="636" t="str">
        <f t="shared" si="137"/>
        <v/>
      </c>
      <c r="B2052" s="559"/>
      <c r="C2052" s="555"/>
      <c r="D2052" s="545"/>
      <c r="E2052" s="545"/>
      <c r="F2052" s="556"/>
      <c r="G2052" s="545"/>
      <c r="H2052" s="545"/>
      <c r="I2052" s="612"/>
      <c r="J2052" s="545"/>
      <c r="K2052" s="545"/>
      <c r="L2052" s="545"/>
      <c r="M2052" s="545"/>
      <c r="N2052" s="544"/>
      <c r="O2052" s="559"/>
      <c r="P2052" s="268">
        <f t="shared" si="138"/>
        <v>0</v>
      </c>
      <c r="Q2052" s="268">
        <f t="shared" si="139"/>
        <v>0</v>
      </c>
      <c r="R2052" s="643" t="str">
        <f t="shared" si="140"/>
        <v/>
      </c>
      <c r="S2052" s="644"/>
      <c r="T2052" s="644"/>
      <c r="U2052" s="623"/>
      <c r="V2052" s="623"/>
      <c r="W2052" s="623"/>
    </row>
    <row r="2053" spans="1:23" x14ac:dyDescent="0.2">
      <c r="A2053" s="636" t="str">
        <f t="shared" si="137"/>
        <v/>
      </c>
      <c r="B2053" s="559"/>
      <c r="C2053" s="555"/>
      <c r="D2053" s="545"/>
      <c r="E2053" s="545"/>
      <c r="F2053" s="556"/>
      <c r="G2053" s="545"/>
      <c r="H2053" s="545"/>
      <c r="I2053" s="612"/>
      <c r="J2053" s="545"/>
      <c r="K2053" s="545"/>
      <c r="L2053" s="545"/>
      <c r="M2053" s="545"/>
      <c r="N2053" s="544"/>
      <c r="O2053" s="559"/>
      <c r="P2053" s="268">
        <f t="shared" si="138"/>
        <v>0</v>
      </c>
      <c r="Q2053" s="268">
        <f t="shared" si="139"/>
        <v>0</v>
      </c>
      <c r="R2053" s="643" t="str">
        <f t="shared" si="140"/>
        <v/>
      </c>
      <c r="S2053" s="644"/>
      <c r="T2053" s="644"/>
      <c r="U2053" s="623"/>
      <c r="V2053" s="623"/>
      <c r="W2053" s="623"/>
    </row>
    <row r="2054" spans="1:23" x14ac:dyDescent="0.2">
      <c r="A2054" s="636" t="str">
        <f t="shared" si="137"/>
        <v/>
      </c>
      <c r="B2054" s="559"/>
      <c r="C2054" s="555"/>
      <c r="D2054" s="545"/>
      <c r="E2054" s="545"/>
      <c r="F2054" s="556"/>
      <c r="G2054" s="545"/>
      <c r="H2054" s="545"/>
      <c r="I2054" s="612"/>
      <c r="J2054" s="545"/>
      <c r="K2054" s="545"/>
      <c r="L2054" s="545"/>
      <c r="M2054" s="545"/>
      <c r="N2054" s="544"/>
      <c r="O2054" s="559"/>
      <c r="P2054" s="268">
        <f t="shared" si="138"/>
        <v>0</v>
      </c>
      <c r="Q2054" s="268">
        <f t="shared" si="139"/>
        <v>0</v>
      </c>
      <c r="R2054" s="643" t="str">
        <f t="shared" si="140"/>
        <v/>
      </c>
      <c r="S2054" s="644"/>
      <c r="T2054" s="644"/>
      <c r="U2054" s="623"/>
      <c r="V2054" s="623"/>
      <c r="W2054" s="623"/>
    </row>
    <row r="2055" spans="1:23" x14ac:dyDescent="0.2">
      <c r="A2055" s="636" t="str">
        <f t="shared" si="137"/>
        <v/>
      </c>
      <c r="B2055" s="559"/>
      <c r="C2055" s="555"/>
      <c r="D2055" s="545"/>
      <c r="E2055" s="545"/>
      <c r="F2055" s="556"/>
      <c r="G2055" s="545"/>
      <c r="H2055" s="545"/>
      <c r="I2055" s="612"/>
      <c r="J2055" s="545"/>
      <c r="K2055" s="545"/>
      <c r="L2055" s="545"/>
      <c r="M2055" s="545"/>
      <c r="N2055" s="544"/>
      <c r="O2055" s="559"/>
      <c r="P2055" s="268">
        <f t="shared" si="138"/>
        <v>0</v>
      </c>
      <c r="Q2055" s="268">
        <f t="shared" si="139"/>
        <v>0</v>
      </c>
      <c r="R2055" s="643" t="str">
        <f t="shared" si="140"/>
        <v/>
      </c>
      <c r="S2055" s="644"/>
      <c r="T2055" s="644"/>
      <c r="U2055" s="623"/>
      <c r="V2055" s="623"/>
      <c r="W2055" s="623"/>
    </row>
    <row r="2056" spans="1:23" x14ac:dyDescent="0.2">
      <c r="A2056" s="636" t="str">
        <f t="shared" si="137"/>
        <v/>
      </c>
      <c r="B2056" s="559"/>
      <c r="C2056" s="555"/>
      <c r="D2056" s="545"/>
      <c r="E2056" s="545"/>
      <c r="F2056" s="556"/>
      <c r="G2056" s="545"/>
      <c r="H2056" s="545"/>
      <c r="I2056" s="612"/>
      <c r="J2056" s="545"/>
      <c r="K2056" s="545"/>
      <c r="L2056" s="545"/>
      <c r="M2056" s="545"/>
      <c r="N2056" s="544"/>
      <c r="O2056" s="559"/>
      <c r="P2056" s="268">
        <f t="shared" si="138"/>
        <v>0</v>
      </c>
      <c r="Q2056" s="268">
        <f t="shared" si="139"/>
        <v>0</v>
      </c>
      <c r="R2056" s="643" t="str">
        <f t="shared" si="140"/>
        <v/>
      </c>
      <c r="S2056" s="644"/>
      <c r="T2056" s="644"/>
      <c r="U2056" s="623"/>
      <c r="V2056" s="623"/>
      <c r="W2056" s="623"/>
    </row>
    <row r="2057" spans="1:23" x14ac:dyDescent="0.2">
      <c r="A2057" s="636" t="str">
        <f t="shared" si="137"/>
        <v/>
      </c>
      <c r="B2057" s="559"/>
      <c r="C2057" s="555"/>
      <c r="D2057" s="545"/>
      <c r="E2057" s="545"/>
      <c r="F2057" s="556"/>
      <c r="G2057" s="545"/>
      <c r="H2057" s="545"/>
      <c r="I2057" s="612"/>
      <c r="J2057" s="545"/>
      <c r="K2057" s="545"/>
      <c r="L2057" s="545"/>
      <c r="M2057" s="545"/>
      <c r="N2057" s="544"/>
      <c r="O2057" s="559"/>
      <c r="P2057" s="268">
        <f t="shared" si="138"/>
        <v>0</v>
      </c>
      <c r="Q2057" s="268">
        <f t="shared" si="139"/>
        <v>0</v>
      </c>
      <c r="R2057" s="643" t="str">
        <f t="shared" si="140"/>
        <v/>
      </c>
      <c r="S2057" s="644"/>
      <c r="T2057" s="644"/>
      <c r="U2057" s="623"/>
      <c r="V2057" s="623"/>
      <c r="W2057" s="623"/>
    </row>
    <row r="2058" spans="1:23" x14ac:dyDescent="0.2">
      <c r="A2058" s="636" t="str">
        <f t="shared" si="137"/>
        <v/>
      </c>
      <c r="B2058" s="559"/>
      <c r="C2058" s="555"/>
      <c r="D2058" s="545"/>
      <c r="E2058" s="545"/>
      <c r="F2058" s="556"/>
      <c r="G2058" s="545"/>
      <c r="H2058" s="545"/>
      <c r="I2058" s="612"/>
      <c r="J2058" s="545"/>
      <c r="K2058" s="545"/>
      <c r="L2058" s="545"/>
      <c r="M2058" s="545"/>
      <c r="N2058" s="544"/>
      <c r="O2058" s="559"/>
      <c r="P2058" s="268">
        <f t="shared" si="138"/>
        <v>0</v>
      </c>
      <c r="Q2058" s="268">
        <f t="shared" si="139"/>
        <v>0</v>
      </c>
      <c r="R2058" s="643" t="str">
        <f t="shared" si="140"/>
        <v/>
      </c>
      <c r="S2058" s="644"/>
      <c r="T2058" s="644"/>
      <c r="U2058" s="623"/>
      <c r="V2058" s="623"/>
      <c r="W2058" s="623"/>
    </row>
    <row r="2059" spans="1:23" x14ac:dyDescent="0.2">
      <c r="A2059" s="636" t="str">
        <f t="shared" si="137"/>
        <v/>
      </c>
      <c r="B2059" s="559"/>
      <c r="C2059" s="555"/>
      <c r="D2059" s="545"/>
      <c r="E2059" s="545"/>
      <c r="F2059" s="556"/>
      <c r="G2059" s="545"/>
      <c r="H2059" s="545"/>
      <c r="I2059" s="612"/>
      <c r="J2059" s="545"/>
      <c r="K2059" s="545"/>
      <c r="L2059" s="545"/>
      <c r="M2059" s="545"/>
      <c r="N2059" s="544"/>
      <c r="O2059" s="559"/>
      <c r="P2059" s="268">
        <f t="shared" si="138"/>
        <v>0</v>
      </c>
      <c r="Q2059" s="268">
        <f t="shared" si="139"/>
        <v>0</v>
      </c>
      <c r="R2059" s="643" t="str">
        <f t="shared" si="140"/>
        <v/>
      </c>
      <c r="S2059" s="644"/>
      <c r="T2059" s="644"/>
      <c r="U2059" s="623"/>
      <c r="V2059" s="623"/>
      <c r="W2059" s="623"/>
    </row>
    <row r="2060" spans="1:23" x14ac:dyDescent="0.2">
      <c r="A2060" s="636" t="str">
        <f t="shared" si="137"/>
        <v/>
      </c>
      <c r="B2060" s="559"/>
      <c r="C2060" s="555"/>
      <c r="D2060" s="545"/>
      <c r="E2060" s="545"/>
      <c r="F2060" s="556"/>
      <c r="G2060" s="545"/>
      <c r="H2060" s="545"/>
      <c r="I2060" s="612"/>
      <c r="J2060" s="545"/>
      <c r="K2060" s="545"/>
      <c r="L2060" s="545"/>
      <c r="M2060" s="545"/>
      <c r="N2060" s="544"/>
      <c r="O2060" s="559"/>
      <c r="P2060" s="268">
        <f t="shared" si="138"/>
        <v>0</v>
      </c>
      <c r="Q2060" s="268">
        <f t="shared" si="139"/>
        <v>0</v>
      </c>
      <c r="R2060" s="643" t="str">
        <f t="shared" si="140"/>
        <v/>
      </c>
      <c r="S2060" s="644"/>
      <c r="T2060" s="644"/>
      <c r="U2060" s="623"/>
      <c r="V2060" s="623"/>
      <c r="W2060" s="623"/>
    </row>
    <row r="2061" spans="1:23" x14ac:dyDescent="0.2">
      <c r="A2061" s="636" t="str">
        <f t="shared" si="137"/>
        <v/>
      </c>
      <c r="B2061" s="559"/>
      <c r="C2061" s="555"/>
      <c r="D2061" s="545"/>
      <c r="E2061" s="545"/>
      <c r="F2061" s="556"/>
      <c r="G2061" s="545"/>
      <c r="H2061" s="545"/>
      <c r="I2061" s="612"/>
      <c r="J2061" s="545"/>
      <c r="K2061" s="545"/>
      <c r="L2061" s="545"/>
      <c r="M2061" s="545"/>
      <c r="N2061" s="544"/>
      <c r="O2061" s="559"/>
      <c r="P2061" s="268">
        <f t="shared" si="138"/>
        <v>0</v>
      </c>
      <c r="Q2061" s="268">
        <f t="shared" si="139"/>
        <v>0</v>
      </c>
      <c r="R2061" s="643" t="str">
        <f t="shared" si="140"/>
        <v/>
      </c>
      <c r="S2061" s="644"/>
      <c r="T2061" s="644"/>
      <c r="U2061" s="623"/>
      <c r="V2061" s="623"/>
      <c r="W2061" s="623"/>
    </row>
    <row r="2062" spans="1:23" x14ac:dyDescent="0.2">
      <c r="A2062" s="636" t="str">
        <f t="shared" si="137"/>
        <v/>
      </c>
      <c r="B2062" s="559"/>
      <c r="C2062" s="555"/>
      <c r="D2062" s="545"/>
      <c r="E2062" s="545"/>
      <c r="F2062" s="556"/>
      <c r="G2062" s="545"/>
      <c r="H2062" s="545"/>
      <c r="I2062" s="612"/>
      <c r="J2062" s="545"/>
      <c r="K2062" s="545"/>
      <c r="L2062" s="545"/>
      <c r="M2062" s="545"/>
      <c r="N2062" s="544"/>
      <c r="O2062" s="559"/>
      <c r="P2062" s="268">
        <f t="shared" si="138"/>
        <v>0</v>
      </c>
      <c r="Q2062" s="268">
        <f t="shared" si="139"/>
        <v>0</v>
      </c>
      <c r="R2062" s="643" t="str">
        <f t="shared" si="140"/>
        <v/>
      </c>
      <c r="S2062" s="644"/>
      <c r="T2062" s="644"/>
      <c r="U2062" s="623"/>
      <c r="V2062" s="623"/>
      <c r="W2062" s="623"/>
    </row>
    <row r="2063" spans="1:23" x14ac:dyDescent="0.2">
      <c r="A2063" s="636" t="str">
        <f t="shared" si="137"/>
        <v/>
      </c>
      <c r="B2063" s="559"/>
      <c r="C2063" s="555"/>
      <c r="D2063" s="545"/>
      <c r="E2063" s="545"/>
      <c r="F2063" s="556"/>
      <c r="G2063" s="545"/>
      <c r="H2063" s="545"/>
      <c r="I2063" s="612"/>
      <c r="J2063" s="545"/>
      <c r="K2063" s="545"/>
      <c r="L2063" s="545"/>
      <c r="M2063" s="545"/>
      <c r="N2063" s="544"/>
      <c r="O2063" s="559"/>
      <c r="P2063" s="268">
        <f t="shared" si="138"/>
        <v>0</v>
      </c>
      <c r="Q2063" s="268">
        <f t="shared" si="139"/>
        <v>0</v>
      </c>
      <c r="R2063" s="643" t="str">
        <f t="shared" si="140"/>
        <v/>
      </c>
      <c r="S2063" s="644"/>
      <c r="T2063" s="644"/>
      <c r="U2063" s="623"/>
      <c r="V2063" s="623"/>
      <c r="W2063" s="623"/>
    </row>
    <row r="2064" spans="1:23" x14ac:dyDescent="0.2">
      <c r="A2064" s="636" t="str">
        <f t="shared" si="137"/>
        <v/>
      </c>
      <c r="B2064" s="559"/>
      <c r="C2064" s="555"/>
      <c r="D2064" s="545"/>
      <c r="E2064" s="545"/>
      <c r="F2064" s="556"/>
      <c r="G2064" s="545"/>
      <c r="H2064" s="545"/>
      <c r="I2064" s="612"/>
      <c r="J2064" s="545"/>
      <c r="K2064" s="545"/>
      <c r="L2064" s="545"/>
      <c r="M2064" s="545"/>
      <c r="N2064" s="544"/>
      <c r="O2064" s="559"/>
      <c r="P2064" s="268">
        <f t="shared" si="138"/>
        <v>0</v>
      </c>
      <c r="Q2064" s="268">
        <f t="shared" si="139"/>
        <v>0</v>
      </c>
      <c r="R2064" s="643" t="str">
        <f t="shared" si="140"/>
        <v/>
      </c>
      <c r="S2064" s="644"/>
      <c r="T2064" s="644"/>
      <c r="U2064" s="623"/>
      <c r="V2064" s="623"/>
      <c r="W2064" s="623"/>
    </row>
    <row r="2065" spans="1:23" x14ac:dyDescent="0.2">
      <c r="A2065" s="636" t="str">
        <f t="shared" si="137"/>
        <v/>
      </c>
      <c r="B2065" s="559"/>
      <c r="C2065" s="555"/>
      <c r="D2065" s="545"/>
      <c r="E2065" s="545"/>
      <c r="F2065" s="556"/>
      <c r="G2065" s="545"/>
      <c r="H2065" s="545"/>
      <c r="I2065" s="612"/>
      <c r="J2065" s="545"/>
      <c r="K2065" s="545"/>
      <c r="L2065" s="545"/>
      <c r="M2065" s="545"/>
      <c r="N2065" s="544"/>
      <c r="O2065" s="559"/>
      <c r="P2065" s="268">
        <f t="shared" si="138"/>
        <v>0</v>
      </c>
      <c r="Q2065" s="268">
        <f t="shared" si="139"/>
        <v>0</v>
      </c>
      <c r="R2065" s="643" t="str">
        <f t="shared" si="140"/>
        <v/>
      </c>
      <c r="S2065" s="644"/>
      <c r="T2065" s="644"/>
      <c r="U2065" s="623"/>
      <c r="V2065" s="623"/>
      <c r="W2065" s="623"/>
    </row>
    <row r="2066" spans="1:23" x14ac:dyDescent="0.2">
      <c r="A2066" s="636" t="str">
        <f t="shared" si="137"/>
        <v/>
      </c>
      <c r="B2066" s="559"/>
      <c r="C2066" s="555"/>
      <c r="D2066" s="545"/>
      <c r="E2066" s="545"/>
      <c r="F2066" s="556"/>
      <c r="G2066" s="545"/>
      <c r="H2066" s="545"/>
      <c r="I2066" s="612"/>
      <c r="J2066" s="545"/>
      <c r="K2066" s="545"/>
      <c r="L2066" s="545"/>
      <c r="M2066" s="545"/>
      <c r="N2066" s="544"/>
      <c r="O2066" s="559"/>
      <c r="P2066" s="268">
        <f t="shared" si="138"/>
        <v>0</v>
      </c>
      <c r="Q2066" s="268">
        <f t="shared" si="139"/>
        <v>0</v>
      </c>
      <c r="R2066" s="643" t="str">
        <f t="shared" si="140"/>
        <v/>
      </c>
      <c r="S2066" s="644"/>
      <c r="T2066" s="644"/>
      <c r="U2066" s="623"/>
      <c r="V2066" s="623"/>
      <c r="W2066" s="623"/>
    </row>
    <row r="2067" spans="1:23" x14ac:dyDescent="0.2">
      <c r="A2067" s="636" t="str">
        <f t="shared" si="137"/>
        <v/>
      </c>
      <c r="B2067" s="559"/>
      <c r="C2067" s="555"/>
      <c r="D2067" s="545"/>
      <c r="E2067" s="545"/>
      <c r="F2067" s="556"/>
      <c r="G2067" s="545"/>
      <c r="H2067" s="545"/>
      <c r="I2067" s="612"/>
      <c r="J2067" s="545"/>
      <c r="K2067" s="545"/>
      <c r="L2067" s="545"/>
      <c r="M2067" s="545"/>
      <c r="N2067" s="544"/>
      <c r="O2067" s="559"/>
      <c r="P2067" s="268">
        <f t="shared" si="138"/>
        <v>0</v>
      </c>
      <c r="Q2067" s="268">
        <f t="shared" si="139"/>
        <v>0</v>
      </c>
      <c r="R2067" s="643" t="str">
        <f t="shared" si="140"/>
        <v/>
      </c>
      <c r="S2067" s="644"/>
      <c r="T2067" s="644"/>
      <c r="U2067" s="623"/>
      <c r="V2067" s="623"/>
      <c r="W2067" s="623"/>
    </row>
    <row r="2068" spans="1:23" x14ac:dyDescent="0.2">
      <c r="A2068" s="636" t="str">
        <f t="shared" si="137"/>
        <v/>
      </c>
      <c r="B2068" s="559"/>
      <c r="C2068" s="555"/>
      <c r="D2068" s="545"/>
      <c r="E2068" s="545"/>
      <c r="F2068" s="556"/>
      <c r="G2068" s="545"/>
      <c r="H2068" s="545"/>
      <c r="I2068" s="612"/>
      <c r="J2068" s="545"/>
      <c r="K2068" s="545"/>
      <c r="L2068" s="545"/>
      <c r="M2068" s="545"/>
      <c r="N2068" s="544"/>
      <c r="O2068" s="559"/>
      <c r="P2068" s="268">
        <f t="shared" si="138"/>
        <v>0</v>
      </c>
      <c r="Q2068" s="268">
        <f t="shared" si="139"/>
        <v>0</v>
      </c>
      <c r="R2068" s="643" t="str">
        <f t="shared" si="140"/>
        <v/>
      </c>
      <c r="S2068" s="644"/>
      <c r="T2068" s="644"/>
      <c r="U2068" s="623"/>
      <c r="V2068" s="623"/>
      <c r="W2068" s="623"/>
    </row>
    <row r="2069" spans="1:23" x14ac:dyDescent="0.2">
      <c r="A2069" s="636" t="str">
        <f t="shared" si="137"/>
        <v/>
      </c>
      <c r="B2069" s="559"/>
      <c r="C2069" s="555"/>
      <c r="D2069" s="545"/>
      <c r="E2069" s="545"/>
      <c r="F2069" s="556"/>
      <c r="G2069" s="545"/>
      <c r="H2069" s="545"/>
      <c r="I2069" s="612"/>
      <c r="J2069" s="545"/>
      <c r="K2069" s="545"/>
      <c r="L2069" s="545"/>
      <c r="M2069" s="545"/>
      <c r="N2069" s="544"/>
      <c r="O2069" s="559"/>
      <c r="P2069" s="268">
        <f t="shared" si="138"/>
        <v>0</v>
      </c>
      <c r="Q2069" s="268">
        <f t="shared" si="139"/>
        <v>0</v>
      </c>
      <c r="R2069" s="643" t="str">
        <f t="shared" si="140"/>
        <v/>
      </c>
      <c r="S2069" s="644"/>
      <c r="T2069" s="644"/>
      <c r="U2069" s="623"/>
      <c r="V2069" s="623"/>
      <c r="W2069" s="623"/>
    </row>
    <row r="2070" spans="1:23" x14ac:dyDescent="0.2">
      <c r="A2070" s="636" t="str">
        <f t="shared" si="137"/>
        <v/>
      </c>
      <c r="B2070" s="559"/>
      <c r="C2070" s="555"/>
      <c r="D2070" s="545"/>
      <c r="E2070" s="545"/>
      <c r="F2070" s="556"/>
      <c r="G2070" s="545"/>
      <c r="H2070" s="545"/>
      <c r="I2070" s="612"/>
      <c r="J2070" s="545"/>
      <c r="K2070" s="545"/>
      <c r="L2070" s="545"/>
      <c r="M2070" s="545"/>
      <c r="N2070" s="544"/>
      <c r="O2070" s="559"/>
      <c r="P2070" s="268">
        <f t="shared" si="138"/>
        <v>0</v>
      </c>
      <c r="Q2070" s="268">
        <f t="shared" si="139"/>
        <v>0</v>
      </c>
      <c r="R2070" s="643" t="str">
        <f t="shared" si="140"/>
        <v/>
      </c>
      <c r="S2070" s="644"/>
      <c r="T2070" s="644"/>
      <c r="U2070" s="623"/>
      <c r="V2070" s="623"/>
      <c r="W2070" s="623"/>
    </row>
    <row r="2071" spans="1:23" x14ac:dyDescent="0.2">
      <c r="A2071" s="636" t="str">
        <f t="shared" si="137"/>
        <v/>
      </c>
      <c r="B2071" s="559"/>
      <c r="C2071" s="555"/>
      <c r="D2071" s="545"/>
      <c r="E2071" s="545"/>
      <c r="F2071" s="556"/>
      <c r="G2071" s="545"/>
      <c r="H2071" s="545"/>
      <c r="I2071" s="612"/>
      <c r="J2071" s="545"/>
      <c r="K2071" s="545"/>
      <c r="L2071" s="545"/>
      <c r="M2071" s="545"/>
      <c r="N2071" s="544"/>
      <c r="O2071" s="559"/>
      <c r="P2071" s="268">
        <f t="shared" si="138"/>
        <v>0</v>
      </c>
      <c r="Q2071" s="268">
        <f t="shared" si="139"/>
        <v>0</v>
      </c>
      <c r="R2071" s="643" t="str">
        <f t="shared" si="140"/>
        <v/>
      </c>
      <c r="S2071" s="644"/>
      <c r="T2071" s="644"/>
      <c r="U2071" s="623"/>
      <c r="V2071" s="623"/>
      <c r="W2071" s="623"/>
    </row>
    <row r="2072" spans="1:23" x14ac:dyDescent="0.2">
      <c r="A2072" s="636" t="str">
        <f t="shared" ref="A2072:A2135" si="141">IF(B2072="","",ROW()-ROW($A$3))</f>
        <v/>
      </c>
      <c r="B2072" s="559"/>
      <c r="C2072" s="555"/>
      <c r="D2072" s="545"/>
      <c r="E2072" s="545"/>
      <c r="F2072" s="556"/>
      <c r="G2072" s="545"/>
      <c r="H2072" s="545"/>
      <c r="I2072" s="612"/>
      <c r="J2072" s="545"/>
      <c r="K2072" s="545"/>
      <c r="L2072" s="545"/>
      <c r="M2072" s="545"/>
      <c r="N2072" s="544"/>
      <c r="O2072" s="559"/>
      <c r="P2072" s="268">
        <f t="shared" ref="P2072:P2135" si="142">IF(B2072=0,0,IF(YEAR(B2072)=$Q$1,MONTH(B2072)-$P$1+1,(YEAR(B2072)-$Q$1)*12-$P$1+1+MONTH(B2072)))</f>
        <v>0</v>
      </c>
      <c r="Q2072" s="268">
        <f t="shared" ref="Q2072:Q2135" si="143">IF(C2072=0,0,IF(YEAR(C2072)=$Q$1,MONTH(C2072)-$P$1+1,(YEAR(C2072)-$Q$1)*12-$P$1+1+MONTH(C2072)))</f>
        <v>0</v>
      </c>
      <c r="R2072" s="643" t="str">
        <f t="shared" ref="R2072:R2135" si="144">SUBSTITUTE(D2072," ","_")</f>
        <v/>
      </c>
      <c r="S2072" s="644"/>
      <c r="T2072" s="644"/>
      <c r="U2072" s="623"/>
      <c r="V2072" s="623"/>
      <c r="W2072" s="623"/>
    </row>
    <row r="2073" spans="1:23" x14ac:dyDescent="0.2">
      <c r="A2073" s="636" t="str">
        <f t="shared" si="141"/>
        <v/>
      </c>
      <c r="B2073" s="559"/>
      <c r="C2073" s="555"/>
      <c r="D2073" s="545"/>
      <c r="E2073" s="545"/>
      <c r="F2073" s="556"/>
      <c r="G2073" s="545"/>
      <c r="H2073" s="545"/>
      <c r="I2073" s="612"/>
      <c r="J2073" s="545"/>
      <c r="K2073" s="545"/>
      <c r="L2073" s="545"/>
      <c r="M2073" s="545"/>
      <c r="N2073" s="544"/>
      <c r="O2073" s="559"/>
      <c r="P2073" s="268">
        <f t="shared" si="142"/>
        <v>0</v>
      </c>
      <c r="Q2073" s="268">
        <f t="shared" si="143"/>
        <v>0</v>
      </c>
      <c r="R2073" s="643" t="str">
        <f t="shared" si="144"/>
        <v/>
      </c>
      <c r="S2073" s="644"/>
      <c r="T2073" s="644"/>
      <c r="U2073" s="623"/>
      <c r="V2073" s="623"/>
      <c r="W2073" s="623"/>
    </row>
    <row r="2074" spans="1:23" x14ac:dyDescent="0.2">
      <c r="A2074" s="636" t="str">
        <f t="shared" si="141"/>
        <v/>
      </c>
      <c r="B2074" s="559"/>
      <c r="C2074" s="555"/>
      <c r="D2074" s="545"/>
      <c r="E2074" s="545"/>
      <c r="F2074" s="556"/>
      <c r="G2074" s="545"/>
      <c r="H2074" s="545"/>
      <c r="I2074" s="612"/>
      <c r="J2074" s="545"/>
      <c r="K2074" s="545"/>
      <c r="L2074" s="545"/>
      <c r="M2074" s="545"/>
      <c r="N2074" s="544"/>
      <c r="O2074" s="559"/>
      <c r="P2074" s="268">
        <f t="shared" si="142"/>
        <v>0</v>
      </c>
      <c r="Q2074" s="268">
        <f t="shared" si="143"/>
        <v>0</v>
      </c>
      <c r="R2074" s="643" t="str">
        <f t="shared" si="144"/>
        <v/>
      </c>
      <c r="S2074" s="644"/>
      <c r="T2074" s="644"/>
      <c r="U2074" s="623"/>
      <c r="V2074" s="623"/>
      <c r="W2074" s="623"/>
    </row>
    <row r="2075" spans="1:23" x14ac:dyDescent="0.2">
      <c r="A2075" s="636" t="str">
        <f t="shared" si="141"/>
        <v/>
      </c>
      <c r="B2075" s="559"/>
      <c r="C2075" s="555"/>
      <c r="D2075" s="545"/>
      <c r="E2075" s="545"/>
      <c r="F2075" s="556"/>
      <c r="G2075" s="545"/>
      <c r="H2075" s="545"/>
      <c r="I2075" s="612"/>
      <c r="J2075" s="545"/>
      <c r="K2075" s="545"/>
      <c r="L2075" s="545"/>
      <c r="M2075" s="545"/>
      <c r="N2075" s="544"/>
      <c r="O2075" s="559"/>
      <c r="P2075" s="268">
        <f t="shared" si="142"/>
        <v>0</v>
      </c>
      <c r="Q2075" s="268">
        <f t="shared" si="143"/>
        <v>0</v>
      </c>
      <c r="R2075" s="643" t="str">
        <f t="shared" si="144"/>
        <v/>
      </c>
      <c r="S2075" s="644"/>
      <c r="T2075" s="644"/>
      <c r="U2075" s="623"/>
      <c r="V2075" s="623"/>
      <c r="W2075" s="623"/>
    </row>
    <row r="2076" spans="1:23" x14ac:dyDescent="0.2">
      <c r="A2076" s="636" t="str">
        <f t="shared" si="141"/>
        <v/>
      </c>
      <c r="B2076" s="559"/>
      <c r="C2076" s="555"/>
      <c r="D2076" s="545"/>
      <c r="E2076" s="545"/>
      <c r="F2076" s="556"/>
      <c r="G2076" s="545"/>
      <c r="H2076" s="545"/>
      <c r="I2076" s="612"/>
      <c r="J2076" s="545"/>
      <c r="K2076" s="545"/>
      <c r="L2076" s="545"/>
      <c r="M2076" s="545"/>
      <c r="N2076" s="544"/>
      <c r="O2076" s="559"/>
      <c r="P2076" s="268">
        <f t="shared" si="142"/>
        <v>0</v>
      </c>
      <c r="Q2076" s="268">
        <f t="shared" si="143"/>
        <v>0</v>
      </c>
      <c r="R2076" s="643" t="str">
        <f t="shared" si="144"/>
        <v/>
      </c>
      <c r="S2076" s="644"/>
      <c r="T2076" s="644"/>
      <c r="U2076" s="623"/>
      <c r="V2076" s="623"/>
      <c r="W2076" s="623"/>
    </row>
    <row r="2077" spans="1:23" x14ac:dyDescent="0.2">
      <c r="A2077" s="636" t="str">
        <f t="shared" si="141"/>
        <v/>
      </c>
      <c r="B2077" s="559"/>
      <c r="C2077" s="555"/>
      <c r="D2077" s="545"/>
      <c r="E2077" s="545"/>
      <c r="F2077" s="556"/>
      <c r="G2077" s="545"/>
      <c r="H2077" s="545"/>
      <c r="I2077" s="612"/>
      <c r="J2077" s="545"/>
      <c r="K2077" s="545"/>
      <c r="L2077" s="545"/>
      <c r="M2077" s="545"/>
      <c r="N2077" s="544"/>
      <c r="O2077" s="559"/>
      <c r="P2077" s="268">
        <f t="shared" si="142"/>
        <v>0</v>
      </c>
      <c r="Q2077" s="268">
        <f t="shared" si="143"/>
        <v>0</v>
      </c>
      <c r="R2077" s="643" t="str">
        <f t="shared" si="144"/>
        <v/>
      </c>
      <c r="S2077" s="644"/>
      <c r="T2077" s="644"/>
      <c r="U2077" s="623"/>
      <c r="V2077" s="623"/>
      <c r="W2077" s="623"/>
    </row>
    <row r="2078" spans="1:23" x14ac:dyDescent="0.2">
      <c r="A2078" s="636" t="str">
        <f t="shared" si="141"/>
        <v/>
      </c>
      <c r="B2078" s="559"/>
      <c r="C2078" s="555"/>
      <c r="D2078" s="545"/>
      <c r="E2078" s="545"/>
      <c r="F2078" s="556"/>
      <c r="G2078" s="545"/>
      <c r="H2078" s="545"/>
      <c r="I2078" s="612"/>
      <c r="J2078" s="545"/>
      <c r="K2078" s="545"/>
      <c r="L2078" s="545"/>
      <c r="M2078" s="545"/>
      <c r="N2078" s="544"/>
      <c r="O2078" s="559"/>
      <c r="P2078" s="268">
        <f t="shared" si="142"/>
        <v>0</v>
      </c>
      <c r="Q2078" s="268">
        <f t="shared" si="143"/>
        <v>0</v>
      </c>
      <c r="R2078" s="643" t="str">
        <f t="shared" si="144"/>
        <v/>
      </c>
      <c r="S2078" s="644"/>
      <c r="T2078" s="644"/>
      <c r="U2078" s="623"/>
      <c r="V2078" s="623"/>
      <c r="W2078" s="623"/>
    </row>
    <row r="2079" spans="1:23" x14ac:dyDescent="0.2">
      <c r="A2079" s="636" t="str">
        <f t="shared" si="141"/>
        <v/>
      </c>
      <c r="B2079" s="559"/>
      <c r="C2079" s="555"/>
      <c r="D2079" s="545"/>
      <c r="E2079" s="545"/>
      <c r="F2079" s="556"/>
      <c r="G2079" s="545"/>
      <c r="H2079" s="545"/>
      <c r="I2079" s="612"/>
      <c r="J2079" s="545"/>
      <c r="K2079" s="545"/>
      <c r="L2079" s="545"/>
      <c r="M2079" s="545"/>
      <c r="N2079" s="544"/>
      <c r="O2079" s="559"/>
      <c r="P2079" s="268">
        <f t="shared" si="142"/>
        <v>0</v>
      </c>
      <c r="Q2079" s="268">
        <f t="shared" si="143"/>
        <v>0</v>
      </c>
      <c r="R2079" s="643" t="str">
        <f t="shared" si="144"/>
        <v/>
      </c>
      <c r="S2079" s="644"/>
      <c r="T2079" s="644"/>
      <c r="U2079" s="623"/>
      <c r="V2079" s="623"/>
      <c r="W2079" s="623"/>
    </row>
    <row r="2080" spans="1:23" x14ac:dyDescent="0.2">
      <c r="A2080" s="636" t="str">
        <f t="shared" si="141"/>
        <v/>
      </c>
      <c r="B2080" s="559"/>
      <c r="C2080" s="555"/>
      <c r="D2080" s="545"/>
      <c r="E2080" s="545"/>
      <c r="F2080" s="556"/>
      <c r="G2080" s="545"/>
      <c r="H2080" s="545"/>
      <c r="I2080" s="612"/>
      <c r="J2080" s="545"/>
      <c r="K2080" s="545"/>
      <c r="L2080" s="545"/>
      <c r="M2080" s="545"/>
      <c r="N2080" s="544"/>
      <c r="O2080" s="559"/>
      <c r="P2080" s="268">
        <f t="shared" si="142"/>
        <v>0</v>
      </c>
      <c r="Q2080" s="268">
        <f t="shared" si="143"/>
        <v>0</v>
      </c>
      <c r="R2080" s="643" t="str">
        <f t="shared" si="144"/>
        <v/>
      </c>
      <c r="S2080" s="644"/>
      <c r="T2080" s="644"/>
      <c r="U2080" s="623"/>
      <c r="V2080" s="623"/>
      <c r="W2080" s="623"/>
    </row>
    <row r="2081" spans="1:23" x14ac:dyDescent="0.2">
      <c r="A2081" s="636" t="str">
        <f t="shared" si="141"/>
        <v/>
      </c>
      <c r="B2081" s="559"/>
      <c r="C2081" s="555"/>
      <c r="D2081" s="545"/>
      <c r="E2081" s="545"/>
      <c r="F2081" s="556"/>
      <c r="G2081" s="545"/>
      <c r="H2081" s="545"/>
      <c r="I2081" s="612"/>
      <c r="J2081" s="545"/>
      <c r="K2081" s="545"/>
      <c r="L2081" s="545"/>
      <c r="M2081" s="545"/>
      <c r="N2081" s="544"/>
      <c r="O2081" s="559"/>
      <c r="P2081" s="268">
        <f t="shared" si="142"/>
        <v>0</v>
      </c>
      <c r="Q2081" s="268">
        <f t="shared" si="143"/>
        <v>0</v>
      </c>
      <c r="R2081" s="643" t="str">
        <f t="shared" si="144"/>
        <v/>
      </c>
      <c r="S2081" s="644"/>
      <c r="T2081" s="644"/>
      <c r="U2081" s="623"/>
      <c r="V2081" s="623"/>
      <c r="W2081" s="623"/>
    </row>
    <row r="2082" spans="1:23" x14ac:dyDescent="0.2">
      <c r="A2082" s="636" t="str">
        <f t="shared" si="141"/>
        <v/>
      </c>
      <c r="B2082" s="559"/>
      <c r="C2082" s="555"/>
      <c r="D2082" s="545"/>
      <c r="E2082" s="545"/>
      <c r="F2082" s="556"/>
      <c r="G2082" s="545"/>
      <c r="H2082" s="545"/>
      <c r="I2082" s="612"/>
      <c r="J2082" s="545"/>
      <c r="K2082" s="545"/>
      <c r="L2082" s="545"/>
      <c r="M2082" s="545"/>
      <c r="N2082" s="544"/>
      <c r="O2082" s="559"/>
      <c r="P2082" s="268">
        <f t="shared" si="142"/>
        <v>0</v>
      </c>
      <c r="Q2082" s="268">
        <f t="shared" si="143"/>
        <v>0</v>
      </c>
      <c r="R2082" s="643" t="str">
        <f t="shared" si="144"/>
        <v/>
      </c>
      <c r="S2082" s="644"/>
      <c r="T2082" s="644"/>
      <c r="U2082" s="623"/>
      <c r="V2082" s="623"/>
      <c r="W2082" s="623"/>
    </row>
    <row r="2083" spans="1:23" x14ac:dyDescent="0.2">
      <c r="A2083" s="636" t="str">
        <f t="shared" si="141"/>
        <v/>
      </c>
      <c r="B2083" s="559"/>
      <c r="C2083" s="555"/>
      <c r="D2083" s="545"/>
      <c r="E2083" s="545"/>
      <c r="F2083" s="556"/>
      <c r="G2083" s="545"/>
      <c r="H2083" s="545"/>
      <c r="I2083" s="612"/>
      <c r="J2083" s="545"/>
      <c r="K2083" s="545"/>
      <c r="L2083" s="545"/>
      <c r="M2083" s="545"/>
      <c r="N2083" s="544"/>
      <c r="O2083" s="559"/>
      <c r="P2083" s="268">
        <f t="shared" si="142"/>
        <v>0</v>
      </c>
      <c r="Q2083" s="268">
        <f t="shared" si="143"/>
        <v>0</v>
      </c>
      <c r="R2083" s="643" t="str">
        <f t="shared" si="144"/>
        <v/>
      </c>
      <c r="S2083" s="644"/>
      <c r="T2083" s="644"/>
      <c r="U2083" s="623"/>
      <c r="V2083" s="623"/>
      <c r="W2083" s="623"/>
    </row>
    <row r="2084" spans="1:23" x14ac:dyDescent="0.2">
      <c r="A2084" s="636" t="str">
        <f t="shared" si="141"/>
        <v/>
      </c>
      <c r="B2084" s="559"/>
      <c r="C2084" s="555"/>
      <c r="D2084" s="545"/>
      <c r="E2084" s="545"/>
      <c r="F2084" s="556"/>
      <c r="G2084" s="545"/>
      <c r="H2084" s="545"/>
      <c r="I2084" s="612"/>
      <c r="J2084" s="545"/>
      <c r="K2084" s="545"/>
      <c r="L2084" s="545"/>
      <c r="M2084" s="545"/>
      <c r="N2084" s="544"/>
      <c r="O2084" s="559"/>
      <c r="P2084" s="268">
        <f t="shared" si="142"/>
        <v>0</v>
      </c>
      <c r="Q2084" s="268">
        <f t="shared" si="143"/>
        <v>0</v>
      </c>
      <c r="R2084" s="643" t="str">
        <f t="shared" si="144"/>
        <v/>
      </c>
      <c r="S2084" s="644"/>
      <c r="T2084" s="644"/>
      <c r="U2084" s="623"/>
      <c r="V2084" s="623"/>
      <c r="W2084" s="623"/>
    </row>
    <row r="2085" spans="1:23" x14ac:dyDescent="0.2">
      <c r="A2085" s="636" t="str">
        <f t="shared" si="141"/>
        <v/>
      </c>
      <c r="B2085" s="559"/>
      <c r="C2085" s="555"/>
      <c r="D2085" s="545"/>
      <c r="E2085" s="545"/>
      <c r="F2085" s="556"/>
      <c r="G2085" s="545"/>
      <c r="H2085" s="545"/>
      <c r="I2085" s="612"/>
      <c r="J2085" s="545"/>
      <c r="K2085" s="545"/>
      <c r="L2085" s="545"/>
      <c r="M2085" s="545"/>
      <c r="N2085" s="544"/>
      <c r="O2085" s="559"/>
      <c r="P2085" s="268">
        <f t="shared" si="142"/>
        <v>0</v>
      </c>
      <c r="Q2085" s="268">
        <f t="shared" si="143"/>
        <v>0</v>
      </c>
      <c r="R2085" s="643" t="str">
        <f t="shared" si="144"/>
        <v/>
      </c>
      <c r="S2085" s="644"/>
      <c r="T2085" s="644"/>
      <c r="U2085" s="623"/>
      <c r="V2085" s="623"/>
      <c r="W2085" s="623"/>
    </row>
    <row r="2086" spans="1:23" x14ac:dyDescent="0.2">
      <c r="A2086" s="636" t="str">
        <f t="shared" si="141"/>
        <v/>
      </c>
      <c r="B2086" s="559"/>
      <c r="C2086" s="555"/>
      <c r="D2086" s="545"/>
      <c r="E2086" s="545"/>
      <c r="F2086" s="556"/>
      <c r="G2086" s="545"/>
      <c r="H2086" s="545"/>
      <c r="I2086" s="612"/>
      <c r="J2086" s="545"/>
      <c r="K2086" s="545"/>
      <c r="L2086" s="545"/>
      <c r="M2086" s="545"/>
      <c r="N2086" s="544"/>
      <c r="O2086" s="559"/>
      <c r="P2086" s="268">
        <f t="shared" si="142"/>
        <v>0</v>
      </c>
      <c r="Q2086" s="268">
        <f t="shared" si="143"/>
        <v>0</v>
      </c>
      <c r="R2086" s="643" t="str">
        <f t="shared" si="144"/>
        <v/>
      </c>
      <c r="S2086" s="644"/>
      <c r="T2086" s="644"/>
      <c r="U2086" s="623"/>
      <c r="V2086" s="623"/>
      <c r="W2086" s="623"/>
    </row>
    <row r="2087" spans="1:23" x14ac:dyDescent="0.2">
      <c r="A2087" s="636" t="str">
        <f t="shared" si="141"/>
        <v/>
      </c>
      <c r="B2087" s="559"/>
      <c r="C2087" s="555"/>
      <c r="D2087" s="545"/>
      <c r="E2087" s="545"/>
      <c r="F2087" s="556"/>
      <c r="G2087" s="545"/>
      <c r="H2087" s="545"/>
      <c r="I2087" s="612"/>
      <c r="J2087" s="545"/>
      <c r="K2087" s="545"/>
      <c r="L2087" s="545"/>
      <c r="M2087" s="545"/>
      <c r="N2087" s="544"/>
      <c r="O2087" s="559"/>
      <c r="P2087" s="268">
        <f t="shared" si="142"/>
        <v>0</v>
      </c>
      <c r="Q2087" s="268">
        <f t="shared" si="143"/>
        <v>0</v>
      </c>
      <c r="R2087" s="643" t="str">
        <f t="shared" si="144"/>
        <v/>
      </c>
      <c r="S2087" s="644"/>
      <c r="T2087" s="644"/>
      <c r="U2087" s="623"/>
      <c r="V2087" s="623"/>
      <c r="W2087" s="623"/>
    </row>
    <row r="2088" spans="1:23" x14ac:dyDescent="0.2">
      <c r="A2088" s="636" t="str">
        <f t="shared" si="141"/>
        <v/>
      </c>
      <c r="B2088" s="559"/>
      <c r="C2088" s="555"/>
      <c r="D2088" s="545"/>
      <c r="E2088" s="545"/>
      <c r="F2088" s="556"/>
      <c r="G2088" s="545"/>
      <c r="H2088" s="545"/>
      <c r="I2088" s="612"/>
      <c r="J2088" s="545"/>
      <c r="K2088" s="545"/>
      <c r="L2088" s="545"/>
      <c r="M2088" s="545"/>
      <c r="N2088" s="544"/>
      <c r="O2088" s="559"/>
      <c r="P2088" s="268">
        <f t="shared" si="142"/>
        <v>0</v>
      </c>
      <c r="Q2088" s="268">
        <f t="shared" si="143"/>
        <v>0</v>
      </c>
      <c r="R2088" s="643" t="str">
        <f t="shared" si="144"/>
        <v/>
      </c>
      <c r="S2088" s="644"/>
      <c r="T2088" s="644"/>
      <c r="U2088" s="623"/>
      <c r="V2088" s="623"/>
      <c r="W2088" s="623"/>
    </row>
    <row r="2089" spans="1:23" x14ac:dyDescent="0.2">
      <c r="A2089" s="636" t="str">
        <f t="shared" si="141"/>
        <v/>
      </c>
      <c r="B2089" s="559"/>
      <c r="C2089" s="555"/>
      <c r="D2089" s="545"/>
      <c r="E2089" s="545"/>
      <c r="F2089" s="556"/>
      <c r="G2089" s="545"/>
      <c r="H2089" s="545"/>
      <c r="I2089" s="612"/>
      <c r="J2089" s="545"/>
      <c r="K2089" s="545"/>
      <c r="L2089" s="545"/>
      <c r="M2089" s="545"/>
      <c r="N2089" s="544"/>
      <c r="O2089" s="559"/>
      <c r="P2089" s="268">
        <f t="shared" si="142"/>
        <v>0</v>
      </c>
      <c r="Q2089" s="268">
        <f t="shared" si="143"/>
        <v>0</v>
      </c>
      <c r="R2089" s="643" t="str">
        <f t="shared" si="144"/>
        <v/>
      </c>
      <c r="S2089" s="644"/>
      <c r="T2089" s="644"/>
      <c r="U2089" s="623"/>
      <c r="V2089" s="623"/>
      <c r="W2089" s="623"/>
    </row>
    <row r="2090" spans="1:23" x14ac:dyDescent="0.2">
      <c r="A2090" s="636" t="str">
        <f t="shared" si="141"/>
        <v/>
      </c>
      <c r="B2090" s="559"/>
      <c r="C2090" s="555"/>
      <c r="D2090" s="545"/>
      <c r="E2090" s="545"/>
      <c r="F2090" s="556"/>
      <c r="G2090" s="545"/>
      <c r="H2090" s="545"/>
      <c r="I2090" s="612"/>
      <c r="J2090" s="545"/>
      <c r="K2090" s="545"/>
      <c r="L2090" s="545"/>
      <c r="M2090" s="545"/>
      <c r="N2090" s="544"/>
      <c r="O2090" s="559"/>
      <c r="P2090" s="268">
        <f t="shared" si="142"/>
        <v>0</v>
      </c>
      <c r="Q2090" s="268">
        <f t="shared" si="143"/>
        <v>0</v>
      </c>
      <c r="R2090" s="643" t="str">
        <f t="shared" si="144"/>
        <v/>
      </c>
      <c r="S2090" s="644"/>
      <c r="T2090" s="644"/>
      <c r="U2090" s="623"/>
      <c r="V2090" s="623"/>
      <c r="W2090" s="623"/>
    </row>
    <row r="2091" spans="1:23" x14ac:dyDescent="0.2">
      <c r="A2091" s="636" t="str">
        <f t="shared" si="141"/>
        <v/>
      </c>
      <c r="B2091" s="559"/>
      <c r="C2091" s="555"/>
      <c r="D2091" s="545"/>
      <c r="E2091" s="545"/>
      <c r="F2091" s="556"/>
      <c r="G2091" s="545"/>
      <c r="H2091" s="545"/>
      <c r="I2091" s="612"/>
      <c r="J2091" s="545"/>
      <c r="K2091" s="545"/>
      <c r="L2091" s="545"/>
      <c r="M2091" s="545"/>
      <c r="N2091" s="544"/>
      <c r="O2091" s="559"/>
      <c r="P2091" s="268">
        <f t="shared" si="142"/>
        <v>0</v>
      </c>
      <c r="Q2091" s="268">
        <f t="shared" si="143"/>
        <v>0</v>
      </c>
      <c r="R2091" s="643" t="str">
        <f t="shared" si="144"/>
        <v/>
      </c>
      <c r="S2091" s="644"/>
      <c r="T2091" s="644"/>
      <c r="U2091" s="623"/>
      <c r="V2091" s="623"/>
      <c r="W2091" s="623"/>
    </row>
    <row r="2092" spans="1:23" x14ac:dyDescent="0.2">
      <c r="A2092" s="636" t="str">
        <f t="shared" si="141"/>
        <v/>
      </c>
      <c r="B2092" s="559"/>
      <c r="C2092" s="555"/>
      <c r="D2092" s="545"/>
      <c r="E2092" s="545"/>
      <c r="F2092" s="556"/>
      <c r="G2092" s="545"/>
      <c r="H2092" s="545"/>
      <c r="I2092" s="612"/>
      <c r="J2092" s="545"/>
      <c r="K2092" s="545"/>
      <c r="L2092" s="545"/>
      <c r="M2092" s="545"/>
      <c r="N2092" s="544"/>
      <c r="O2092" s="559"/>
      <c r="P2092" s="268">
        <f t="shared" si="142"/>
        <v>0</v>
      </c>
      <c r="Q2092" s="268">
        <f t="shared" si="143"/>
        <v>0</v>
      </c>
      <c r="R2092" s="643" t="str">
        <f t="shared" si="144"/>
        <v/>
      </c>
      <c r="S2092" s="644"/>
      <c r="T2092" s="644"/>
      <c r="U2092" s="623"/>
      <c r="V2092" s="623"/>
      <c r="W2092" s="623"/>
    </row>
    <row r="2093" spans="1:23" x14ac:dyDescent="0.2">
      <c r="A2093" s="636" t="str">
        <f t="shared" si="141"/>
        <v/>
      </c>
      <c r="B2093" s="559"/>
      <c r="C2093" s="555"/>
      <c r="D2093" s="545"/>
      <c r="E2093" s="545"/>
      <c r="F2093" s="556"/>
      <c r="G2093" s="545"/>
      <c r="H2093" s="545"/>
      <c r="I2093" s="612"/>
      <c r="J2093" s="545"/>
      <c r="K2093" s="545"/>
      <c r="L2093" s="545"/>
      <c r="M2093" s="545"/>
      <c r="N2093" s="544"/>
      <c r="O2093" s="559"/>
      <c r="P2093" s="268">
        <f t="shared" si="142"/>
        <v>0</v>
      </c>
      <c r="Q2093" s="268">
        <f t="shared" si="143"/>
        <v>0</v>
      </c>
      <c r="R2093" s="643" t="str">
        <f t="shared" si="144"/>
        <v/>
      </c>
      <c r="S2093" s="644"/>
      <c r="T2093" s="644"/>
      <c r="U2093" s="623"/>
      <c r="V2093" s="623"/>
      <c r="W2093" s="623"/>
    </row>
    <row r="2094" spans="1:23" x14ac:dyDescent="0.2">
      <c r="A2094" s="636" t="str">
        <f t="shared" si="141"/>
        <v/>
      </c>
      <c r="B2094" s="559"/>
      <c r="C2094" s="555"/>
      <c r="D2094" s="545"/>
      <c r="E2094" s="545"/>
      <c r="F2094" s="556"/>
      <c r="G2094" s="545"/>
      <c r="H2094" s="545"/>
      <c r="I2094" s="612"/>
      <c r="J2094" s="545"/>
      <c r="K2094" s="545"/>
      <c r="L2094" s="545"/>
      <c r="M2094" s="545"/>
      <c r="N2094" s="544"/>
      <c r="O2094" s="559"/>
      <c r="P2094" s="268">
        <f t="shared" si="142"/>
        <v>0</v>
      </c>
      <c r="Q2094" s="268">
        <f t="shared" si="143"/>
        <v>0</v>
      </c>
      <c r="R2094" s="643" t="str">
        <f t="shared" si="144"/>
        <v/>
      </c>
      <c r="S2094" s="644"/>
      <c r="T2094" s="644"/>
      <c r="U2094" s="623"/>
      <c r="V2094" s="623"/>
      <c r="W2094" s="623"/>
    </row>
    <row r="2095" spans="1:23" x14ac:dyDescent="0.2">
      <c r="A2095" s="636" t="str">
        <f t="shared" si="141"/>
        <v/>
      </c>
      <c r="B2095" s="559"/>
      <c r="C2095" s="555"/>
      <c r="D2095" s="545"/>
      <c r="E2095" s="545"/>
      <c r="F2095" s="556"/>
      <c r="G2095" s="545"/>
      <c r="H2095" s="545"/>
      <c r="I2095" s="612"/>
      <c r="J2095" s="545"/>
      <c r="K2095" s="545"/>
      <c r="L2095" s="545"/>
      <c r="M2095" s="545"/>
      <c r="N2095" s="544"/>
      <c r="O2095" s="559"/>
      <c r="P2095" s="268">
        <f t="shared" si="142"/>
        <v>0</v>
      </c>
      <c r="Q2095" s="268">
        <f t="shared" si="143"/>
        <v>0</v>
      </c>
      <c r="R2095" s="643" t="str">
        <f t="shared" si="144"/>
        <v/>
      </c>
      <c r="S2095" s="644"/>
      <c r="T2095" s="644"/>
      <c r="U2095" s="623"/>
      <c r="V2095" s="623"/>
      <c r="W2095" s="623"/>
    </row>
    <row r="2096" spans="1:23" x14ac:dyDescent="0.2">
      <c r="A2096" s="636" t="str">
        <f t="shared" si="141"/>
        <v/>
      </c>
      <c r="B2096" s="559"/>
      <c r="C2096" s="555"/>
      <c r="D2096" s="545"/>
      <c r="E2096" s="545"/>
      <c r="F2096" s="556"/>
      <c r="G2096" s="545"/>
      <c r="H2096" s="545"/>
      <c r="I2096" s="612"/>
      <c r="J2096" s="545"/>
      <c r="K2096" s="545"/>
      <c r="L2096" s="545"/>
      <c r="M2096" s="545"/>
      <c r="N2096" s="544"/>
      <c r="O2096" s="559"/>
      <c r="P2096" s="268">
        <f t="shared" si="142"/>
        <v>0</v>
      </c>
      <c r="Q2096" s="268">
        <f t="shared" si="143"/>
        <v>0</v>
      </c>
      <c r="R2096" s="643" t="str">
        <f t="shared" si="144"/>
        <v/>
      </c>
      <c r="S2096" s="644"/>
      <c r="T2096" s="644"/>
      <c r="U2096" s="623"/>
      <c r="V2096" s="623"/>
      <c r="W2096" s="623"/>
    </row>
    <row r="2097" spans="1:23" x14ac:dyDescent="0.2">
      <c r="A2097" s="636" t="str">
        <f t="shared" si="141"/>
        <v/>
      </c>
      <c r="B2097" s="559"/>
      <c r="C2097" s="555"/>
      <c r="D2097" s="545"/>
      <c r="E2097" s="545"/>
      <c r="F2097" s="556"/>
      <c r="G2097" s="545"/>
      <c r="H2097" s="545"/>
      <c r="I2097" s="612"/>
      <c r="J2097" s="545"/>
      <c r="K2097" s="545"/>
      <c r="L2097" s="545"/>
      <c r="M2097" s="545"/>
      <c r="N2097" s="544"/>
      <c r="O2097" s="559"/>
      <c r="P2097" s="268">
        <f t="shared" si="142"/>
        <v>0</v>
      </c>
      <c r="Q2097" s="268">
        <f t="shared" si="143"/>
        <v>0</v>
      </c>
      <c r="R2097" s="643" t="str">
        <f t="shared" si="144"/>
        <v/>
      </c>
      <c r="S2097" s="644"/>
      <c r="T2097" s="644"/>
      <c r="U2097" s="623"/>
      <c r="V2097" s="623"/>
      <c r="W2097" s="623"/>
    </row>
    <row r="2098" spans="1:23" x14ac:dyDescent="0.2">
      <c r="A2098" s="636" t="str">
        <f t="shared" si="141"/>
        <v/>
      </c>
      <c r="B2098" s="559"/>
      <c r="C2098" s="555"/>
      <c r="D2098" s="545"/>
      <c r="E2098" s="545"/>
      <c r="F2098" s="556"/>
      <c r="G2098" s="545"/>
      <c r="H2098" s="545"/>
      <c r="I2098" s="612"/>
      <c r="J2098" s="545"/>
      <c r="K2098" s="545"/>
      <c r="L2098" s="545"/>
      <c r="M2098" s="545"/>
      <c r="N2098" s="544"/>
      <c r="O2098" s="559"/>
      <c r="P2098" s="268">
        <f t="shared" si="142"/>
        <v>0</v>
      </c>
      <c r="Q2098" s="268">
        <f t="shared" si="143"/>
        <v>0</v>
      </c>
      <c r="R2098" s="643" t="str">
        <f t="shared" si="144"/>
        <v/>
      </c>
      <c r="S2098" s="644"/>
      <c r="T2098" s="644"/>
      <c r="U2098" s="623"/>
      <c r="V2098" s="623"/>
      <c r="W2098" s="623"/>
    </row>
    <row r="2099" spans="1:23" x14ac:dyDescent="0.2">
      <c r="A2099" s="636" t="str">
        <f t="shared" si="141"/>
        <v/>
      </c>
      <c r="B2099" s="559"/>
      <c r="C2099" s="555"/>
      <c r="D2099" s="545"/>
      <c r="E2099" s="545"/>
      <c r="F2099" s="556"/>
      <c r="G2099" s="545"/>
      <c r="H2099" s="545"/>
      <c r="I2099" s="612"/>
      <c r="J2099" s="545"/>
      <c r="K2099" s="545"/>
      <c r="L2099" s="545"/>
      <c r="M2099" s="545"/>
      <c r="N2099" s="544"/>
      <c r="O2099" s="559"/>
      <c r="P2099" s="268">
        <f t="shared" si="142"/>
        <v>0</v>
      </c>
      <c r="Q2099" s="268">
        <f t="shared" si="143"/>
        <v>0</v>
      </c>
      <c r="R2099" s="643" t="str">
        <f t="shared" si="144"/>
        <v/>
      </c>
      <c r="S2099" s="644"/>
      <c r="T2099" s="644"/>
      <c r="U2099" s="623"/>
      <c r="V2099" s="623"/>
      <c r="W2099" s="623"/>
    </row>
    <row r="2100" spans="1:23" x14ac:dyDescent="0.2">
      <c r="A2100" s="636" t="str">
        <f t="shared" si="141"/>
        <v/>
      </c>
      <c r="B2100" s="559"/>
      <c r="C2100" s="555"/>
      <c r="D2100" s="545"/>
      <c r="E2100" s="545"/>
      <c r="F2100" s="556"/>
      <c r="G2100" s="545"/>
      <c r="H2100" s="545"/>
      <c r="I2100" s="612"/>
      <c r="J2100" s="545"/>
      <c r="K2100" s="545"/>
      <c r="L2100" s="545"/>
      <c r="M2100" s="545"/>
      <c r="N2100" s="544"/>
      <c r="O2100" s="559"/>
      <c r="P2100" s="268">
        <f t="shared" si="142"/>
        <v>0</v>
      </c>
      <c r="Q2100" s="268">
        <f t="shared" si="143"/>
        <v>0</v>
      </c>
      <c r="R2100" s="643" t="str">
        <f t="shared" si="144"/>
        <v/>
      </c>
      <c r="S2100" s="644"/>
      <c r="T2100" s="644"/>
      <c r="U2100" s="623"/>
      <c r="V2100" s="623"/>
      <c r="W2100" s="623"/>
    </row>
    <row r="2101" spans="1:23" x14ac:dyDescent="0.2">
      <c r="A2101" s="636" t="str">
        <f t="shared" si="141"/>
        <v/>
      </c>
      <c r="B2101" s="559"/>
      <c r="C2101" s="555"/>
      <c r="D2101" s="545"/>
      <c r="E2101" s="545"/>
      <c r="F2101" s="556"/>
      <c r="G2101" s="545"/>
      <c r="H2101" s="545"/>
      <c r="I2101" s="612"/>
      <c r="J2101" s="545"/>
      <c r="K2101" s="545"/>
      <c r="L2101" s="545"/>
      <c r="M2101" s="545"/>
      <c r="N2101" s="544"/>
      <c r="O2101" s="559"/>
      <c r="P2101" s="268">
        <f t="shared" si="142"/>
        <v>0</v>
      </c>
      <c r="Q2101" s="268">
        <f t="shared" si="143"/>
        <v>0</v>
      </c>
      <c r="R2101" s="643" t="str">
        <f t="shared" si="144"/>
        <v/>
      </c>
      <c r="S2101" s="644"/>
      <c r="T2101" s="644"/>
      <c r="U2101" s="623"/>
      <c r="V2101" s="623"/>
      <c r="W2101" s="623"/>
    </row>
    <row r="2102" spans="1:23" x14ac:dyDescent="0.2">
      <c r="A2102" s="636" t="str">
        <f t="shared" si="141"/>
        <v/>
      </c>
      <c r="B2102" s="559"/>
      <c r="C2102" s="555"/>
      <c r="D2102" s="545"/>
      <c r="E2102" s="545"/>
      <c r="F2102" s="556"/>
      <c r="G2102" s="545"/>
      <c r="H2102" s="545"/>
      <c r="I2102" s="612"/>
      <c r="J2102" s="545"/>
      <c r="K2102" s="545"/>
      <c r="L2102" s="545"/>
      <c r="M2102" s="545"/>
      <c r="N2102" s="544"/>
      <c r="O2102" s="559"/>
      <c r="P2102" s="268">
        <f t="shared" si="142"/>
        <v>0</v>
      </c>
      <c r="Q2102" s="268">
        <f t="shared" si="143"/>
        <v>0</v>
      </c>
      <c r="R2102" s="643" t="str">
        <f t="shared" si="144"/>
        <v/>
      </c>
      <c r="S2102" s="644"/>
      <c r="T2102" s="644"/>
      <c r="U2102" s="623"/>
      <c r="V2102" s="623"/>
      <c r="W2102" s="623"/>
    </row>
    <row r="2103" spans="1:23" x14ac:dyDescent="0.2">
      <c r="A2103" s="636" t="str">
        <f t="shared" si="141"/>
        <v/>
      </c>
      <c r="B2103" s="559"/>
      <c r="C2103" s="555"/>
      <c r="D2103" s="545"/>
      <c r="E2103" s="545"/>
      <c r="F2103" s="556"/>
      <c r="G2103" s="545"/>
      <c r="H2103" s="545"/>
      <c r="I2103" s="612"/>
      <c r="J2103" s="545"/>
      <c r="K2103" s="545"/>
      <c r="L2103" s="545"/>
      <c r="M2103" s="545"/>
      <c r="N2103" s="544"/>
      <c r="O2103" s="559"/>
      <c r="P2103" s="268">
        <f t="shared" si="142"/>
        <v>0</v>
      </c>
      <c r="Q2103" s="268">
        <f t="shared" si="143"/>
        <v>0</v>
      </c>
      <c r="R2103" s="643" t="str">
        <f t="shared" si="144"/>
        <v/>
      </c>
      <c r="S2103" s="644"/>
      <c r="T2103" s="644"/>
      <c r="U2103" s="623"/>
      <c r="V2103" s="623"/>
      <c r="W2103" s="623"/>
    </row>
    <row r="2104" spans="1:23" x14ac:dyDescent="0.2">
      <c r="A2104" s="636" t="str">
        <f t="shared" si="141"/>
        <v/>
      </c>
      <c r="B2104" s="559"/>
      <c r="C2104" s="555"/>
      <c r="D2104" s="545"/>
      <c r="E2104" s="545"/>
      <c r="F2104" s="556"/>
      <c r="G2104" s="545"/>
      <c r="H2104" s="545"/>
      <c r="I2104" s="612"/>
      <c r="J2104" s="545"/>
      <c r="K2104" s="545"/>
      <c r="L2104" s="545"/>
      <c r="M2104" s="545"/>
      <c r="N2104" s="544"/>
      <c r="O2104" s="559"/>
      <c r="P2104" s="268">
        <f t="shared" si="142"/>
        <v>0</v>
      </c>
      <c r="Q2104" s="268">
        <f t="shared" si="143"/>
        <v>0</v>
      </c>
      <c r="R2104" s="643" t="str">
        <f t="shared" si="144"/>
        <v/>
      </c>
      <c r="S2104" s="644"/>
      <c r="T2104" s="644"/>
      <c r="U2104" s="623"/>
      <c r="V2104" s="623"/>
      <c r="W2104" s="623"/>
    </row>
    <row r="2105" spans="1:23" x14ac:dyDescent="0.2">
      <c r="A2105" s="636" t="str">
        <f t="shared" si="141"/>
        <v/>
      </c>
      <c r="B2105" s="559"/>
      <c r="C2105" s="555"/>
      <c r="D2105" s="545"/>
      <c r="E2105" s="545"/>
      <c r="F2105" s="556"/>
      <c r="G2105" s="545"/>
      <c r="H2105" s="545"/>
      <c r="I2105" s="612"/>
      <c r="J2105" s="545"/>
      <c r="K2105" s="545"/>
      <c r="L2105" s="545"/>
      <c r="M2105" s="545"/>
      <c r="N2105" s="544"/>
      <c r="O2105" s="559"/>
      <c r="P2105" s="268">
        <f t="shared" si="142"/>
        <v>0</v>
      </c>
      <c r="Q2105" s="268">
        <f t="shared" si="143"/>
        <v>0</v>
      </c>
      <c r="R2105" s="643" t="str">
        <f t="shared" si="144"/>
        <v/>
      </c>
      <c r="S2105" s="644"/>
      <c r="T2105" s="644"/>
      <c r="U2105" s="623"/>
      <c r="V2105" s="623"/>
      <c r="W2105" s="623"/>
    </row>
    <row r="2106" spans="1:23" x14ac:dyDescent="0.2">
      <c r="A2106" s="636" t="str">
        <f t="shared" si="141"/>
        <v/>
      </c>
      <c r="B2106" s="559"/>
      <c r="C2106" s="555"/>
      <c r="D2106" s="545"/>
      <c r="E2106" s="545"/>
      <c r="F2106" s="556"/>
      <c r="G2106" s="545"/>
      <c r="H2106" s="545"/>
      <c r="I2106" s="612"/>
      <c r="J2106" s="545"/>
      <c r="K2106" s="545"/>
      <c r="L2106" s="545"/>
      <c r="M2106" s="545"/>
      <c r="N2106" s="544"/>
      <c r="O2106" s="559"/>
      <c r="P2106" s="268">
        <f t="shared" si="142"/>
        <v>0</v>
      </c>
      <c r="Q2106" s="268">
        <f t="shared" si="143"/>
        <v>0</v>
      </c>
      <c r="R2106" s="643" t="str">
        <f t="shared" si="144"/>
        <v/>
      </c>
      <c r="S2106" s="644"/>
      <c r="T2106" s="644"/>
      <c r="U2106" s="623"/>
      <c r="V2106" s="623"/>
      <c r="W2106" s="623"/>
    </row>
    <row r="2107" spans="1:23" x14ac:dyDescent="0.2">
      <c r="A2107" s="636" t="str">
        <f t="shared" si="141"/>
        <v/>
      </c>
      <c r="B2107" s="559"/>
      <c r="C2107" s="555"/>
      <c r="D2107" s="545"/>
      <c r="E2107" s="545"/>
      <c r="F2107" s="556"/>
      <c r="G2107" s="545"/>
      <c r="H2107" s="545"/>
      <c r="I2107" s="612"/>
      <c r="J2107" s="545"/>
      <c r="K2107" s="545"/>
      <c r="L2107" s="545"/>
      <c r="M2107" s="545"/>
      <c r="N2107" s="544"/>
      <c r="O2107" s="559"/>
      <c r="P2107" s="268">
        <f t="shared" si="142"/>
        <v>0</v>
      </c>
      <c r="Q2107" s="268">
        <f t="shared" si="143"/>
        <v>0</v>
      </c>
      <c r="R2107" s="643" t="str">
        <f t="shared" si="144"/>
        <v/>
      </c>
      <c r="S2107" s="644"/>
      <c r="T2107" s="644"/>
      <c r="U2107" s="623"/>
      <c r="V2107" s="623"/>
      <c r="W2107" s="623"/>
    </row>
    <row r="2108" spans="1:23" x14ac:dyDescent="0.2">
      <c r="A2108" s="636" t="str">
        <f t="shared" si="141"/>
        <v/>
      </c>
      <c r="B2108" s="559"/>
      <c r="C2108" s="555"/>
      <c r="D2108" s="545"/>
      <c r="E2108" s="545"/>
      <c r="F2108" s="556"/>
      <c r="G2108" s="545"/>
      <c r="H2108" s="545"/>
      <c r="I2108" s="612"/>
      <c r="J2108" s="545"/>
      <c r="K2108" s="545"/>
      <c r="L2108" s="545"/>
      <c r="M2108" s="545"/>
      <c r="N2108" s="544"/>
      <c r="O2108" s="559"/>
      <c r="P2108" s="268">
        <f t="shared" si="142"/>
        <v>0</v>
      </c>
      <c r="Q2108" s="268">
        <f t="shared" si="143"/>
        <v>0</v>
      </c>
      <c r="R2108" s="643" t="str">
        <f t="shared" si="144"/>
        <v/>
      </c>
      <c r="S2108" s="644"/>
      <c r="T2108" s="644"/>
      <c r="U2108" s="623"/>
      <c r="V2108" s="623"/>
      <c r="W2108" s="623"/>
    </row>
    <row r="2109" spans="1:23" x14ac:dyDescent="0.2">
      <c r="A2109" s="636" t="str">
        <f t="shared" si="141"/>
        <v/>
      </c>
      <c r="B2109" s="559"/>
      <c r="C2109" s="555"/>
      <c r="D2109" s="545"/>
      <c r="E2109" s="545"/>
      <c r="F2109" s="556"/>
      <c r="G2109" s="545"/>
      <c r="H2109" s="545"/>
      <c r="I2109" s="612"/>
      <c r="J2109" s="545"/>
      <c r="K2109" s="545"/>
      <c r="L2109" s="545"/>
      <c r="M2109" s="545"/>
      <c r="N2109" s="544"/>
      <c r="O2109" s="559"/>
      <c r="P2109" s="268">
        <f t="shared" si="142"/>
        <v>0</v>
      </c>
      <c r="Q2109" s="268">
        <f t="shared" si="143"/>
        <v>0</v>
      </c>
      <c r="R2109" s="643" t="str">
        <f t="shared" si="144"/>
        <v/>
      </c>
      <c r="S2109" s="644"/>
      <c r="T2109" s="644"/>
      <c r="U2109" s="623"/>
      <c r="V2109" s="623"/>
      <c r="W2109" s="623"/>
    </row>
    <row r="2110" spans="1:23" x14ac:dyDescent="0.2">
      <c r="A2110" s="636" t="str">
        <f t="shared" si="141"/>
        <v/>
      </c>
      <c r="B2110" s="559"/>
      <c r="C2110" s="555"/>
      <c r="D2110" s="545"/>
      <c r="E2110" s="545"/>
      <c r="F2110" s="556"/>
      <c r="G2110" s="545"/>
      <c r="H2110" s="545"/>
      <c r="I2110" s="612"/>
      <c r="J2110" s="545"/>
      <c r="K2110" s="545"/>
      <c r="L2110" s="545"/>
      <c r="M2110" s="545"/>
      <c r="N2110" s="544"/>
      <c r="O2110" s="559"/>
      <c r="P2110" s="268">
        <f t="shared" si="142"/>
        <v>0</v>
      </c>
      <c r="Q2110" s="268">
        <f t="shared" si="143"/>
        <v>0</v>
      </c>
      <c r="R2110" s="643" t="str">
        <f t="shared" si="144"/>
        <v/>
      </c>
      <c r="S2110" s="644"/>
      <c r="T2110" s="644"/>
      <c r="U2110" s="623"/>
      <c r="V2110" s="623"/>
      <c r="W2110" s="623"/>
    </row>
    <row r="2111" spans="1:23" s="379" customFormat="1" x14ac:dyDescent="0.2">
      <c r="A2111" s="636" t="str">
        <f t="shared" si="141"/>
        <v/>
      </c>
      <c r="B2111" s="559"/>
      <c r="C2111" s="555"/>
      <c r="D2111" s="545"/>
      <c r="E2111" s="545"/>
      <c r="F2111" s="556"/>
      <c r="G2111" s="545"/>
      <c r="H2111" s="545"/>
      <c r="I2111" s="612"/>
      <c r="J2111" s="545"/>
      <c r="K2111" s="545"/>
      <c r="L2111" s="545"/>
      <c r="M2111" s="545"/>
      <c r="N2111" s="544"/>
      <c r="O2111" s="559"/>
      <c r="P2111" s="268">
        <f t="shared" si="142"/>
        <v>0</v>
      </c>
      <c r="Q2111" s="268">
        <f t="shared" si="143"/>
        <v>0</v>
      </c>
      <c r="R2111" s="643" t="str">
        <f t="shared" si="144"/>
        <v/>
      </c>
      <c r="S2111" s="644"/>
      <c r="T2111" s="644"/>
      <c r="U2111" s="623"/>
      <c r="V2111" s="623"/>
      <c r="W2111" s="623"/>
    </row>
    <row r="2112" spans="1:23" x14ac:dyDescent="0.2">
      <c r="A2112" s="636" t="str">
        <f t="shared" si="141"/>
        <v/>
      </c>
      <c r="B2112" s="559"/>
      <c r="C2112" s="555"/>
      <c r="D2112" s="545"/>
      <c r="E2112" s="545"/>
      <c r="F2112" s="556"/>
      <c r="G2112" s="545"/>
      <c r="H2112" s="545"/>
      <c r="I2112" s="612"/>
      <c r="J2112" s="545"/>
      <c r="K2112" s="545"/>
      <c r="L2112" s="545"/>
      <c r="M2112" s="545"/>
      <c r="N2112" s="544"/>
      <c r="O2112" s="559"/>
      <c r="P2112" s="268">
        <f t="shared" si="142"/>
        <v>0</v>
      </c>
      <c r="Q2112" s="268">
        <f t="shared" si="143"/>
        <v>0</v>
      </c>
      <c r="R2112" s="643" t="str">
        <f t="shared" si="144"/>
        <v/>
      </c>
      <c r="S2112" s="644"/>
      <c r="T2112" s="644"/>
      <c r="U2112" s="623"/>
      <c r="V2112" s="623"/>
      <c r="W2112" s="623"/>
    </row>
    <row r="2113" spans="1:23" x14ac:dyDescent="0.2">
      <c r="A2113" s="636" t="str">
        <f t="shared" si="141"/>
        <v/>
      </c>
      <c r="B2113" s="559"/>
      <c r="C2113" s="555"/>
      <c r="D2113" s="545"/>
      <c r="E2113" s="545"/>
      <c r="F2113" s="556"/>
      <c r="G2113" s="545"/>
      <c r="H2113" s="545"/>
      <c r="I2113" s="612"/>
      <c r="J2113" s="545"/>
      <c r="K2113" s="545"/>
      <c r="L2113" s="545"/>
      <c r="M2113" s="545"/>
      <c r="N2113" s="544"/>
      <c r="O2113" s="559"/>
      <c r="P2113" s="268">
        <f t="shared" si="142"/>
        <v>0</v>
      </c>
      <c r="Q2113" s="268">
        <f t="shared" si="143"/>
        <v>0</v>
      </c>
      <c r="R2113" s="643" t="str">
        <f t="shared" si="144"/>
        <v/>
      </c>
      <c r="S2113" s="644"/>
      <c r="T2113" s="644"/>
      <c r="U2113" s="623"/>
      <c r="V2113" s="623"/>
      <c r="W2113" s="623"/>
    </row>
    <row r="2114" spans="1:23" x14ac:dyDescent="0.2">
      <c r="A2114" s="636" t="str">
        <f t="shared" si="141"/>
        <v/>
      </c>
      <c r="B2114" s="559"/>
      <c r="C2114" s="555"/>
      <c r="D2114" s="545"/>
      <c r="E2114" s="545"/>
      <c r="F2114" s="556"/>
      <c r="G2114" s="545"/>
      <c r="H2114" s="545"/>
      <c r="I2114" s="612"/>
      <c r="J2114" s="545"/>
      <c r="K2114" s="545"/>
      <c r="L2114" s="545"/>
      <c r="M2114" s="545"/>
      <c r="N2114" s="544"/>
      <c r="O2114" s="559"/>
      <c r="P2114" s="268">
        <f t="shared" si="142"/>
        <v>0</v>
      </c>
      <c r="Q2114" s="268">
        <f t="shared" si="143"/>
        <v>0</v>
      </c>
      <c r="R2114" s="643" t="str">
        <f t="shared" si="144"/>
        <v/>
      </c>
      <c r="S2114" s="644"/>
      <c r="T2114" s="644"/>
      <c r="U2114" s="623"/>
      <c r="V2114" s="623"/>
      <c r="W2114" s="623"/>
    </row>
    <row r="2115" spans="1:23" x14ac:dyDescent="0.2">
      <c r="A2115" s="636" t="str">
        <f t="shared" si="141"/>
        <v/>
      </c>
      <c r="B2115" s="559"/>
      <c r="C2115" s="555"/>
      <c r="D2115" s="545"/>
      <c r="E2115" s="545"/>
      <c r="F2115" s="556"/>
      <c r="G2115" s="545"/>
      <c r="H2115" s="545"/>
      <c r="I2115" s="612"/>
      <c r="J2115" s="545"/>
      <c r="K2115" s="545"/>
      <c r="L2115" s="545"/>
      <c r="M2115" s="545"/>
      <c r="N2115" s="544"/>
      <c r="O2115" s="559"/>
      <c r="P2115" s="268">
        <f t="shared" si="142"/>
        <v>0</v>
      </c>
      <c r="Q2115" s="268">
        <f t="shared" si="143"/>
        <v>0</v>
      </c>
      <c r="R2115" s="643" t="str">
        <f t="shared" si="144"/>
        <v/>
      </c>
      <c r="S2115" s="644"/>
      <c r="T2115" s="644"/>
      <c r="U2115" s="623"/>
      <c r="V2115" s="623"/>
      <c r="W2115" s="623"/>
    </row>
    <row r="2116" spans="1:23" x14ac:dyDescent="0.2">
      <c r="A2116" s="636" t="str">
        <f t="shared" si="141"/>
        <v/>
      </c>
      <c r="B2116" s="559"/>
      <c r="C2116" s="555"/>
      <c r="D2116" s="545"/>
      <c r="E2116" s="545"/>
      <c r="F2116" s="556"/>
      <c r="G2116" s="545"/>
      <c r="H2116" s="545"/>
      <c r="I2116" s="612"/>
      <c r="J2116" s="545"/>
      <c r="K2116" s="545"/>
      <c r="L2116" s="545"/>
      <c r="M2116" s="545"/>
      <c r="N2116" s="544"/>
      <c r="O2116" s="559"/>
      <c r="P2116" s="268">
        <f t="shared" si="142"/>
        <v>0</v>
      </c>
      <c r="Q2116" s="268">
        <f t="shared" si="143"/>
        <v>0</v>
      </c>
      <c r="R2116" s="643" t="str">
        <f t="shared" si="144"/>
        <v/>
      </c>
      <c r="S2116" s="644"/>
      <c r="T2116" s="644"/>
      <c r="U2116" s="623"/>
      <c r="V2116" s="623"/>
      <c r="W2116" s="623"/>
    </row>
    <row r="2117" spans="1:23" x14ac:dyDescent="0.2">
      <c r="A2117" s="636" t="str">
        <f t="shared" si="141"/>
        <v/>
      </c>
      <c r="B2117" s="559"/>
      <c r="C2117" s="555"/>
      <c r="D2117" s="545"/>
      <c r="E2117" s="545"/>
      <c r="F2117" s="556"/>
      <c r="G2117" s="545"/>
      <c r="H2117" s="545"/>
      <c r="I2117" s="612"/>
      <c r="J2117" s="545"/>
      <c r="K2117" s="545"/>
      <c r="L2117" s="545"/>
      <c r="M2117" s="545"/>
      <c r="N2117" s="544"/>
      <c r="O2117" s="559"/>
      <c r="P2117" s="268">
        <f t="shared" si="142"/>
        <v>0</v>
      </c>
      <c r="Q2117" s="268">
        <f t="shared" si="143"/>
        <v>0</v>
      </c>
      <c r="R2117" s="643" t="str">
        <f t="shared" si="144"/>
        <v/>
      </c>
      <c r="S2117" s="644"/>
      <c r="T2117" s="644"/>
      <c r="U2117" s="623"/>
      <c r="V2117" s="623"/>
      <c r="W2117" s="623"/>
    </row>
    <row r="2118" spans="1:23" x14ac:dyDescent="0.2">
      <c r="A2118" s="636" t="str">
        <f t="shared" si="141"/>
        <v/>
      </c>
      <c r="B2118" s="559"/>
      <c r="C2118" s="555"/>
      <c r="D2118" s="545"/>
      <c r="E2118" s="545"/>
      <c r="F2118" s="556"/>
      <c r="G2118" s="545"/>
      <c r="H2118" s="545"/>
      <c r="I2118" s="612"/>
      <c r="J2118" s="545"/>
      <c r="K2118" s="545"/>
      <c r="L2118" s="545"/>
      <c r="M2118" s="545"/>
      <c r="N2118" s="544"/>
      <c r="O2118" s="559"/>
      <c r="P2118" s="268">
        <f t="shared" si="142"/>
        <v>0</v>
      </c>
      <c r="Q2118" s="268">
        <f t="shared" si="143"/>
        <v>0</v>
      </c>
      <c r="R2118" s="643" t="str">
        <f t="shared" si="144"/>
        <v/>
      </c>
      <c r="S2118" s="644"/>
      <c r="T2118" s="644"/>
      <c r="U2118" s="623"/>
      <c r="V2118" s="623"/>
      <c r="W2118" s="623"/>
    </row>
    <row r="2119" spans="1:23" x14ac:dyDescent="0.2">
      <c r="A2119" s="636" t="str">
        <f t="shared" si="141"/>
        <v/>
      </c>
      <c r="B2119" s="559"/>
      <c r="C2119" s="555"/>
      <c r="D2119" s="545"/>
      <c r="E2119" s="545"/>
      <c r="F2119" s="556"/>
      <c r="G2119" s="545"/>
      <c r="H2119" s="545"/>
      <c r="I2119" s="612"/>
      <c r="J2119" s="545"/>
      <c r="K2119" s="545"/>
      <c r="L2119" s="545"/>
      <c r="M2119" s="545"/>
      <c r="N2119" s="544"/>
      <c r="O2119" s="559"/>
      <c r="P2119" s="268">
        <f t="shared" si="142"/>
        <v>0</v>
      </c>
      <c r="Q2119" s="268">
        <f t="shared" si="143"/>
        <v>0</v>
      </c>
      <c r="R2119" s="643" t="str">
        <f t="shared" si="144"/>
        <v/>
      </c>
      <c r="S2119" s="644"/>
      <c r="T2119" s="644"/>
      <c r="U2119" s="623"/>
      <c r="V2119" s="623"/>
      <c r="W2119" s="623"/>
    </row>
    <row r="2120" spans="1:23" x14ac:dyDescent="0.2">
      <c r="A2120" s="636" t="str">
        <f t="shared" si="141"/>
        <v/>
      </c>
      <c r="B2120" s="559"/>
      <c r="C2120" s="555"/>
      <c r="D2120" s="545"/>
      <c r="E2120" s="545"/>
      <c r="F2120" s="556"/>
      <c r="G2120" s="545"/>
      <c r="H2120" s="545"/>
      <c r="I2120" s="612"/>
      <c r="J2120" s="545"/>
      <c r="K2120" s="545"/>
      <c r="L2120" s="545"/>
      <c r="M2120" s="545"/>
      <c r="N2120" s="544"/>
      <c r="O2120" s="559"/>
      <c r="P2120" s="268">
        <f t="shared" si="142"/>
        <v>0</v>
      </c>
      <c r="Q2120" s="268">
        <f t="shared" si="143"/>
        <v>0</v>
      </c>
      <c r="R2120" s="643" t="str">
        <f t="shared" si="144"/>
        <v/>
      </c>
      <c r="S2120" s="644"/>
      <c r="T2120" s="644"/>
      <c r="U2120" s="623"/>
      <c r="V2120" s="623"/>
      <c r="W2120" s="623"/>
    </row>
    <row r="2121" spans="1:23" x14ac:dyDescent="0.2">
      <c r="A2121" s="636" t="str">
        <f t="shared" si="141"/>
        <v/>
      </c>
      <c r="B2121" s="559"/>
      <c r="C2121" s="555"/>
      <c r="D2121" s="545"/>
      <c r="E2121" s="545"/>
      <c r="F2121" s="556"/>
      <c r="G2121" s="545"/>
      <c r="H2121" s="545"/>
      <c r="I2121" s="612"/>
      <c r="J2121" s="545"/>
      <c r="K2121" s="545"/>
      <c r="L2121" s="545"/>
      <c r="M2121" s="545"/>
      <c r="N2121" s="544"/>
      <c r="O2121" s="559"/>
      <c r="P2121" s="268">
        <f t="shared" si="142"/>
        <v>0</v>
      </c>
      <c r="Q2121" s="268">
        <f t="shared" si="143"/>
        <v>0</v>
      </c>
      <c r="R2121" s="643" t="str">
        <f t="shared" si="144"/>
        <v/>
      </c>
      <c r="S2121" s="644"/>
      <c r="T2121" s="644"/>
      <c r="U2121" s="623"/>
      <c r="V2121" s="623"/>
      <c r="W2121" s="623"/>
    </row>
    <row r="2122" spans="1:23" x14ac:dyDescent="0.2">
      <c r="A2122" s="636" t="str">
        <f t="shared" si="141"/>
        <v/>
      </c>
      <c r="B2122" s="559"/>
      <c r="C2122" s="555"/>
      <c r="D2122" s="545"/>
      <c r="E2122" s="545"/>
      <c r="F2122" s="556"/>
      <c r="G2122" s="545"/>
      <c r="H2122" s="545"/>
      <c r="I2122" s="612"/>
      <c r="J2122" s="545"/>
      <c r="K2122" s="545"/>
      <c r="L2122" s="545"/>
      <c r="M2122" s="545"/>
      <c r="N2122" s="544"/>
      <c r="O2122" s="559"/>
      <c r="P2122" s="268">
        <f t="shared" si="142"/>
        <v>0</v>
      </c>
      <c r="Q2122" s="268">
        <f t="shared" si="143"/>
        <v>0</v>
      </c>
      <c r="R2122" s="643" t="str">
        <f t="shared" si="144"/>
        <v/>
      </c>
      <c r="S2122" s="644"/>
      <c r="T2122" s="644"/>
      <c r="U2122" s="623"/>
      <c r="V2122" s="623"/>
      <c r="W2122" s="623"/>
    </row>
    <row r="2123" spans="1:23" x14ac:dyDescent="0.2">
      <c r="A2123" s="636" t="str">
        <f t="shared" si="141"/>
        <v/>
      </c>
      <c r="B2123" s="559"/>
      <c r="C2123" s="555"/>
      <c r="D2123" s="545"/>
      <c r="E2123" s="545"/>
      <c r="F2123" s="556"/>
      <c r="G2123" s="545"/>
      <c r="H2123" s="545"/>
      <c r="I2123" s="612"/>
      <c r="J2123" s="545"/>
      <c r="K2123" s="545"/>
      <c r="L2123" s="545"/>
      <c r="M2123" s="545"/>
      <c r="N2123" s="544"/>
      <c r="O2123" s="559"/>
      <c r="P2123" s="268">
        <f t="shared" si="142"/>
        <v>0</v>
      </c>
      <c r="Q2123" s="268">
        <f t="shared" si="143"/>
        <v>0</v>
      </c>
      <c r="R2123" s="643" t="str">
        <f t="shared" si="144"/>
        <v/>
      </c>
      <c r="S2123" s="644"/>
      <c r="T2123" s="644"/>
      <c r="U2123" s="623"/>
      <c r="V2123" s="623"/>
      <c r="W2123" s="623"/>
    </row>
    <row r="2124" spans="1:23" x14ac:dyDescent="0.2">
      <c r="A2124" s="636" t="str">
        <f t="shared" si="141"/>
        <v/>
      </c>
      <c r="B2124" s="559"/>
      <c r="C2124" s="555"/>
      <c r="D2124" s="545"/>
      <c r="E2124" s="545"/>
      <c r="F2124" s="556"/>
      <c r="G2124" s="545"/>
      <c r="H2124" s="545"/>
      <c r="I2124" s="612"/>
      <c r="J2124" s="545"/>
      <c r="K2124" s="545"/>
      <c r="L2124" s="545"/>
      <c r="M2124" s="545"/>
      <c r="N2124" s="544"/>
      <c r="O2124" s="559"/>
      <c r="P2124" s="268">
        <f t="shared" si="142"/>
        <v>0</v>
      </c>
      <c r="Q2124" s="268">
        <f t="shared" si="143"/>
        <v>0</v>
      </c>
      <c r="R2124" s="643" t="str">
        <f t="shared" si="144"/>
        <v/>
      </c>
      <c r="S2124" s="644"/>
      <c r="T2124" s="644"/>
      <c r="U2124" s="623"/>
      <c r="V2124" s="623"/>
      <c r="W2124" s="623"/>
    </row>
    <row r="2125" spans="1:23" x14ac:dyDescent="0.2">
      <c r="A2125" s="636" t="str">
        <f t="shared" si="141"/>
        <v/>
      </c>
      <c r="B2125" s="559"/>
      <c r="C2125" s="555"/>
      <c r="D2125" s="545"/>
      <c r="E2125" s="545"/>
      <c r="F2125" s="556"/>
      <c r="G2125" s="545"/>
      <c r="H2125" s="545"/>
      <c r="I2125" s="612"/>
      <c r="J2125" s="545"/>
      <c r="K2125" s="545"/>
      <c r="L2125" s="545"/>
      <c r="M2125" s="545"/>
      <c r="N2125" s="544"/>
      <c r="O2125" s="559"/>
      <c r="P2125" s="268">
        <f t="shared" si="142"/>
        <v>0</v>
      </c>
      <c r="Q2125" s="268">
        <f t="shared" si="143"/>
        <v>0</v>
      </c>
      <c r="R2125" s="643" t="str">
        <f t="shared" si="144"/>
        <v/>
      </c>
      <c r="S2125" s="644"/>
      <c r="T2125" s="644"/>
      <c r="U2125" s="623"/>
      <c r="V2125" s="623"/>
      <c r="W2125" s="623"/>
    </row>
    <row r="2126" spans="1:23" x14ac:dyDescent="0.2">
      <c r="A2126" s="636" t="str">
        <f t="shared" si="141"/>
        <v/>
      </c>
      <c r="B2126" s="559"/>
      <c r="C2126" s="555"/>
      <c r="D2126" s="545"/>
      <c r="E2126" s="545"/>
      <c r="F2126" s="556"/>
      <c r="G2126" s="545"/>
      <c r="H2126" s="545"/>
      <c r="I2126" s="612"/>
      <c r="J2126" s="545"/>
      <c r="K2126" s="545"/>
      <c r="L2126" s="545"/>
      <c r="M2126" s="545"/>
      <c r="N2126" s="544"/>
      <c r="O2126" s="559"/>
      <c r="P2126" s="268">
        <f t="shared" si="142"/>
        <v>0</v>
      </c>
      <c r="Q2126" s="268">
        <f t="shared" si="143"/>
        <v>0</v>
      </c>
      <c r="R2126" s="643" t="str">
        <f t="shared" si="144"/>
        <v/>
      </c>
      <c r="S2126" s="644"/>
      <c r="T2126" s="644"/>
      <c r="U2126" s="623"/>
      <c r="V2126" s="623"/>
      <c r="W2126" s="623"/>
    </row>
    <row r="2127" spans="1:23" x14ac:dyDescent="0.2">
      <c r="A2127" s="636" t="str">
        <f t="shared" si="141"/>
        <v/>
      </c>
      <c r="B2127" s="559"/>
      <c r="C2127" s="555"/>
      <c r="D2127" s="545"/>
      <c r="E2127" s="545"/>
      <c r="F2127" s="556"/>
      <c r="G2127" s="545"/>
      <c r="H2127" s="545"/>
      <c r="I2127" s="612"/>
      <c r="J2127" s="545"/>
      <c r="K2127" s="545"/>
      <c r="L2127" s="545"/>
      <c r="M2127" s="545"/>
      <c r="N2127" s="544"/>
      <c r="O2127" s="559"/>
      <c r="P2127" s="268">
        <f t="shared" si="142"/>
        <v>0</v>
      </c>
      <c r="Q2127" s="268">
        <f t="shared" si="143"/>
        <v>0</v>
      </c>
      <c r="R2127" s="643" t="str">
        <f t="shared" si="144"/>
        <v/>
      </c>
      <c r="S2127" s="644"/>
      <c r="T2127" s="644"/>
      <c r="U2127" s="623"/>
      <c r="V2127" s="623"/>
      <c r="W2127" s="623"/>
    </row>
    <row r="2128" spans="1:23" x14ac:dyDescent="0.2">
      <c r="A2128" s="636" t="str">
        <f t="shared" si="141"/>
        <v/>
      </c>
      <c r="B2128" s="559"/>
      <c r="C2128" s="555"/>
      <c r="D2128" s="545"/>
      <c r="E2128" s="545"/>
      <c r="F2128" s="556"/>
      <c r="G2128" s="545"/>
      <c r="H2128" s="545"/>
      <c r="I2128" s="612"/>
      <c r="J2128" s="545"/>
      <c r="K2128" s="545"/>
      <c r="L2128" s="545"/>
      <c r="M2128" s="545"/>
      <c r="N2128" s="544"/>
      <c r="O2128" s="559"/>
      <c r="P2128" s="268">
        <f t="shared" si="142"/>
        <v>0</v>
      </c>
      <c r="Q2128" s="268">
        <f t="shared" si="143"/>
        <v>0</v>
      </c>
      <c r="R2128" s="643" t="str">
        <f t="shared" si="144"/>
        <v/>
      </c>
      <c r="S2128" s="644"/>
      <c r="T2128" s="644"/>
      <c r="U2128" s="623"/>
      <c r="V2128" s="623"/>
      <c r="W2128" s="623"/>
    </row>
    <row r="2129" spans="1:23" x14ac:dyDescent="0.2">
      <c r="A2129" s="636" t="str">
        <f t="shared" si="141"/>
        <v/>
      </c>
      <c r="B2129" s="559"/>
      <c r="C2129" s="555"/>
      <c r="D2129" s="545"/>
      <c r="E2129" s="545"/>
      <c r="F2129" s="556"/>
      <c r="G2129" s="545"/>
      <c r="H2129" s="545"/>
      <c r="I2129" s="612"/>
      <c r="J2129" s="545"/>
      <c r="K2129" s="545"/>
      <c r="L2129" s="545"/>
      <c r="M2129" s="545"/>
      <c r="N2129" s="544"/>
      <c r="O2129" s="559"/>
      <c r="P2129" s="268">
        <f t="shared" si="142"/>
        <v>0</v>
      </c>
      <c r="Q2129" s="268">
        <f t="shared" si="143"/>
        <v>0</v>
      </c>
      <c r="R2129" s="643" t="str">
        <f t="shared" si="144"/>
        <v/>
      </c>
      <c r="S2129" s="644"/>
      <c r="T2129" s="644"/>
      <c r="U2129" s="623"/>
      <c r="V2129" s="623"/>
      <c r="W2129" s="623"/>
    </row>
    <row r="2130" spans="1:23" x14ac:dyDescent="0.2">
      <c r="A2130" s="636" t="str">
        <f t="shared" si="141"/>
        <v/>
      </c>
      <c r="B2130" s="559"/>
      <c r="C2130" s="555"/>
      <c r="D2130" s="545"/>
      <c r="E2130" s="545"/>
      <c r="F2130" s="556"/>
      <c r="G2130" s="545"/>
      <c r="H2130" s="545"/>
      <c r="I2130" s="612"/>
      <c r="J2130" s="545"/>
      <c r="K2130" s="545"/>
      <c r="L2130" s="545"/>
      <c r="M2130" s="545"/>
      <c r="N2130" s="544"/>
      <c r="O2130" s="559"/>
      <c r="P2130" s="268">
        <f t="shared" si="142"/>
        <v>0</v>
      </c>
      <c r="Q2130" s="268">
        <f t="shared" si="143"/>
        <v>0</v>
      </c>
      <c r="R2130" s="643" t="str">
        <f t="shared" si="144"/>
        <v/>
      </c>
      <c r="S2130" s="644"/>
      <c r="T2130" s="644"/>
      <c r="U2130" s="623"/>
      <c r="V2130" s="623"/>
      <c r="W2130" s="623"/>
    </row>
    <row r="2131" spans="1:23" x14ac:dyDescent="0.2">
      <c r="A2131" s="636" t="str">
        <f t="shared" si="141"/>
        <v/>
      </c>
      <c r="B2131" s="559"/>
      <c r="C2131" s="555"/>
      <c r="D2131" s="545"/>
      <c r="E2131" s="545"/>
      <c r="F2131" s="556"/>
      <c r="G2131" s="545"/>
      <c r="H2131" s="545"/>
      <c r="I2131" s="612"/>
      <c r="J2131" s="545"/>
      <c r="K2131" s="545"/>
      <c r="L2131" s="545"/>
      <c r="M2131" s="545"/>
      <c r="N2131" s="544"/>
      <c r="O2131" s="559"/>
      <c r="P2131" s="268">
        <f t="shared" si="142"/>
        <v>0</v>
      </c>
      <c r="Q2131" s="268">
        <f t="shared" si="143"/>
        <v>0</v>
      </c>
      <c r="R2131" s="643" t="str">
        <f t="shared" si="144"/>
        <v/>
      </c>
      <c r="S2131" s="644"/>
      <c r="T2131" s="644"/>
      <c r="U2131" s="623"/>
      <c r="V2131" s="623"/>
      <c r="W2131" s="623"/>
    </row>
    <row r="2132" spans="1:23" x14ac:dyDescent="0.2">
      <c r="A2132" s="636" t="str">
        <f t="shared" si="141"/>
        <v/>
      </c>
      <c r="B2132" s="559"/>
      <c r="C2132" s="555"/>
      <c r="D2132" s="545"/>
      <c r="E2132" s="545"/>
      <c r="F2132" s="556"/>
      <c r="G2132" s="545"/>
      <c r="H2132" s="545"/>
      <c r="I2132" s="612"/>
      <c r="J2132" s="545"/>
      <c r="K2132" s="545"/>
      <c r="L2132" s="545"/>
      <c r="M2132" s="545"/>
      <c r="N2132" s="544"/>
      <c r="O2132" s="559"/>
      <c r="P2132" s="268">
        <f t="shared" si="142"/>
        <v>0</v>
      </c>
      <c r="Q2132" s="268">
        <f t="shared" si="143"/>
        <v>0</v>
      </c>
      <c r="R2132" s="643" t="str">
        <f t="shared" si="144"/>
        <v/>
      </c>
      <c r="S2132" s="644"/>
      <c r="T2132" s="644"/>
      <c r="U2132" s="623"/>
      <c r="V2132" s="623"/>
      <c r="W2132" s="623"/>
    </row>
    <row r="2133" spans="1:23" x14ac:dyDescent="0.2">
      <c r="A2133" s="636" t="str">
        <f t="shared" si="141"/>
        <v/>
      </c>
      <c r="B2133" s="559"/>
      <c r="C2133" s="555"/>
      <c r="D2133" s="545"/>
      <c r="E2133" s="545"/>
      <c r="F2133" s="556"/>
      <c r="G2133" s="545"/>
      <c r="H2133" s="545"/>
      <c r="I2133" s="612"/>
      <c r="J2133" s="545"/>
      <c r="K2133" s="545"/>
      <c r="L2133" s="545"/>
      <c r="M2133" s="545"/>
      <c r="N2133" s="544"/>
      <c r="O2133" s="559"/>
      <c r="P2133" s="268">
        <f t="shared" si="142"/>
        <v>0</v>
      </c>
      <c r="Q2133" s="268">
        <f t="shared" si="143"/>
        <v>0</v>
      </c>
      <c r="R2133" s="643" t="str">
        <f t="shared" si="144"/>
        <v/>
      </c>
      <c r="S2133" s="644"/>
      <c r="T2133" s="644"/>
      <c r="U2133" s="623"/>
      <c r="V2133" s="623"/>
      <c r="W2133" s="623"/>
    </row>
    <row r="2134" spans="1:23" x14ac:dyDescent="0.2">
      <c r="A2134" s="636" t="str">
        <f t="shared" si="141"/>
        <v/>
      </c>
      <c r="B2134" s="559"/>
      <c r="C2134" s="555"/>
      <c r="D2134" s="545"/>
      <c r="E2134" s="545"/>
      <c r="F2134" s="556"/>
      <c r="G2134" s="545"/>
      <c r="H2134" s="545"/>
      <c r="I2134" s="612"/>
      <c r="J2134" s="545"/>
      <c r="K2134" s="545"/>
      <c r="L2134" s="545"/>
      <c r="M2134" s="545"/>
      <c r="N2134" s="544"/>
      <c r="O2134" s="559"/>
      <c r="P2134" s="268">
        <f t="shared" si="142"/>
        <v>0</v>
      </c>
      <c r="Q2134" s="268">
        <f t="shared" si="143"/>
        <v>0</v>
      </c>
      <c r="R2134" s="643" t="str">
        <f t="shared" si="144"/>
        <v/>
      </c>
      <c r="S2134" s="644"/>
      <c r="T2134" s="644"/>
      <c r="U2134" s="623"/>
      <c r="V2134" s="623"/>
      <c r="W2134" s="623"/>
    </row>
    <row r="2135" spans="1:23" x14ac:dyDescent="0.2">
      <c r="A2135" s="636" t="str">
        <f t="shared" si="141"/>
        <v/>
      </c>
      <c r="B2135" s="559"/>
      <c r="C2135" s="555"/>
      <c r="D2135" s="545"/>
      <c r="E2135" s="545"/>
      <c r="F2135" s="556"/>
      <c r="G2135" s="545"/>
      <c r="H2135" s="545"/>
      <c r="I2135" s="612"/>
      <c r="J2135" s="545"/>
      <c r="K2135" s="545"/>
      <c r="L2135" s="545"/>
      <c r="M2135" s="545"/>
      <c r="N2135" s="544"/>
      <c r="O2135" s="559"/>
      <c r="P2135" s="268">
        <f t="shared" si="142"/>
        <v>0</v>
      </c>
      <c r="Q2135" s="268">
        <f t="shared" si="143"/>
        <v>0</v>
      </c>
      <c r="R2135" s="643" t="str">
        <f t="shared" si="144"/>
        <v/>
      </c>
      <c r="S2135" s="644"/>
      <c r="T2135" s="644"/>
      <c r="U2135" s="623"/>
      <c r="V2135" s="623"/>
      <c r="W2135" s="623"/>
    </row>
    <row r="2136" spans="1:23" x14ac:dyDescent="0.2">
      <c r="A2136" s="636" t="str">
        <f t="shared" ref="A2136:A2199" si="145">IF(B2136="","",ROW()-ROW($A$3))</f>
        <v/>
      </c>
      <c r="B2136" s="559"/>
      <c r="C2136" s="555"/>
      <c r="D2136" s="545"/>
      <c r="E2136" s="545"/>
      <c r="F2136" s="556"/>
      <c r="G2136" s="545"/>
      <c r="H2136" s="545"/>
      <c r="I2136" s="612"/>
      <c r="J2136" s="545"/>
      <c r="K2136" s="545"/>
      <c r="L2136" s="545"/>
      <c r="M2136" s="545"/>
      <c r="N2136" s="544"/>
      <c r="O2136" s="559"/>
      <c r="P2136" s="268">
        <f t="shared" ref="P2136:P2199" si="146">IF(B2136=0,0,IF(YEAR(B2136)=$Q$1,MONTH(B2136)-$P$1+1,(YEAR(B2136)-$Q$1)*12-$P$1+1+MONTH(B2136)))</f>
        <v>0</v>
      </c>
      <c r="Q2136" s="268">
        <f t="shared" ref="Q2136:Q2199" si="147">IF(C2136=0,0,IF(YEAR(C2136)=$Q$1,MONTH(C2136)-$P$1+1,(YEAR(C2136)-$Q$1)*12-$P$1+1+MONTH(C2136)))</f>
        <v>0</v>
      </c>
      <c r="R2136" s="643" t="str">
        <f t="shared" ref="R2136:R2199" si="148">SUBSTITUTE(D2136," ","_")</f>
        <v/>
      </c>
      <c r="S2136" s="644"/>
      <c r="T2136" s="644"/>
      <c r="U2136" s="623"/>
      <c r="V2136" s="623"/>
      <c r="W2136" s="623"/>
    </row>
    <row r="2137" spans="1:23" x14ac:dyDescent="0.2">
      <c r="A2137" s="636" t="str">
        <f t="shared" si="145"/>
        <v/>
      </c>
      <c r="B2137" s="559"/>
      <c r="C2137" s="555"/>
      <c r="D2137" s="545"/>
      <c r="E2137" s="545"/>
      <c r="F2137" s="556"/>
      <c r="G2137" s="545"/>
      <c r="H2137" s="545"/>
      <c r="I2137" s="612"/>
      <c r="J2137" s="545"/>
      <c r="K2137" s="545"/>
      <c r="L2137" s="545"/>
      <c r="M2137" s="545"/>
      <c r="N2137" s="544"/>
      <c r="O2137" s="559"/>
      <c r="P2137" s="268">
        <f t="shared" si="146"/>
        <v>0</v>
      </c>
      <c r="Q2137" s="268">
        <f t="shared" si="147"/>
        <v>0</v>
      </c>
      <c r="R2137" s="643" t="str">
        <f t="shared" si="148"/>
        <v/>
      </c>
      <c r="S2137" s="644"/>
      <c r="T2137" s="644"/>
      <c r="U2137" s="623"/>
      <c r="V2137" s="623"/>
      <c r="W2137" s="623"/>
    </row>
    <row r="2138" spans="1:23" x14ac:dyDescent="0.2">
      <c r="A2138" s="636" t="str">
        <f t="shared" si="145"/>
        <v/>
      </c>
      <c r="B2138" s="559"/>
      <c r="C2138" s="555"/>
      <c r="D2138" s="545"/>
      <c r="E2138" s="545"/>
      <c r="F2138" s="556"/>
      <c r="G2138" s="545"/>
      <c r="H2138" s="545"/>
      <c r="I2138" s="612"/>
      <c r="J2138" s="545"/>
      <c r="K2138" s="545"/>
      <c r="L2138" s="545"/>
      <c r="M2138" s="545"/>
      <c r="N2138" s="544"/>
      <c r="O2138" s="559"/>
      <c r="P2138" s="268">
        <f t="shared" si="146"/>
        <v>0</v>
      </c>
      <c r="Q2138" s="268">
        <f t="shared" si="147"/>
        <v>0</v>
      </c>
      <c r="R2138" s="643" t="str">
        <f t="shared" si="148"/>
        <v/>
      </c>
      <c r="S2138" s="644"/>
      <c r="T2138" s="644"/>
      <c r="U2138" s="623"/>
      <c r="V2138" s="623"/>
      <c r="W2138" s="623"/>
    </row>
    <row r="2139" spans="1:23" x14ac:dyDescent="0.2">
      <c r="A2139" s="636" t="str">
        <f t="shared" si="145"/>
        <v/>
      </c>
      <c r="B2139" s="559"/>
      <c r="C2139" s="555"/>
      <c r="D2139" s="545"/>
      <c r="E2139" s="545"/>
      <c r="F2139" s="556"/>
      <c r="G2139" s="545"/>
      <c r="H2139" s="545"/>
      <c r="I2139" s="612"/>
      <c r="J2139" s="545"/>
      <c r="K2139" s="545"/>
      <c r="L2139" s="545"/>
      <c r="M2139" s="545"/>
      <c r="N2139" s="544"/>
      <c r="O2139" s="559"/>
      <c r="P2139" s="268">
        <f t="shared" si="146"/>
        <v>0</v>
      </c>
      <c r="Q2139" s="268">
        <f t="shared" si="147"/>
        <v>0</v>
      </c>
      <c r="R2139" s="643" t="str">
        <f t="shared" si="148"/>
        <v/>
      </c>
      <c r="S2139" s="644"/>
      <c r="T2139" s="644"/>
      <c r="U2139" s="623"/>
      <c r="V2139" s="623"/>
      <c r="W2139" s="623"/>
    </row>
    <row r="2140" spans="1:23" x14ac:dyDescent="0.2">
      <c r="A2140" s="636" t="str">
        <f t="shared" si="145"/>
        <v/>
      </c>
      <c r="B2140" s="559"/>
      <c r="C2140" s="555"/>
      <c r="D2140" s="545"/>
      <c r="E2140" s="545"/>
      <c r="F2140" s="556"/>
      <c r="G2140" s="545"/>
      <c r="H2140" s="545"/>
      <c r="I2140" s="612"/>
      <c r="J2140" s="545"/>
      <c r="K2140" s="545"/>
      <c r="L2140" s="545"/>
      <c r="M2140" s="545"/>
      <c r="N2140" s="544"/>
      <c r="O2140" s="559"/>
      <c r="P2140" s="268">
        <f t="shared" si="146"/>
        <v>0</v>
      </c>
      <c r="Q2140" s="268">
        <f t="shared" si="147"/>
        <v>0</v>
      </c>
      <c r="R2140" s="643" t="str">
        <f t="shared" si="148"/>
        <v/>
      </c>
      <c r="S2140" s="644"/>
      <c r="T2140" s="644"/>
      <c r="U2140" s="623"/>
      <c r="V2140" s="623"/>
      <c r="W2140" s="623"/>
    </row>
    <row r="2141" spans="1:23" x14ac:dyDescent="0.2">
      <c r="A2141" s="636" t="str">
        <f t="shared" si="145"/>
        <v/>
      </c>
      <c r="B2141" s="559"/>
      <c r="C2141" s="555"/>
      <c r="D2141" s="545"/>
      <c r="E2141" s="545"/>
      <c r="F2141" s="556"/>
      <c r="G2141" s="545"/>
      <c r="H2141" s="545"/>
      <c r="I2141" s="612"/>
      <c r="J2141" s="545"/>
      <c r="K2141" s="545"/>
      <c r="L2141" s="545"/>
      <c r="M2141" s="545"/>
      <c r="N2141" s="544"/>
      <c r="O2141" s="559"/>
      <c r="P2141" s="268">
        <f t="shared" si="146"/>
        <v>0</v>
      </c>
      <c r="Q2141" s="268">
        <f t="shared" si="147"/>
        <v>0</v>
      </c>
      <c r="R2141" s="643" t="str">
        <f t="shared" si="148"/>
        <v/>
      </c>
      <c r="S2141" s="644"/>
      <c r="T2141" s="644"/>
      <c r="U2141" s="623"/>
      <c r="V2141" s="623"/>
      <c r="W2141" s="623"/>
    </row>
    <row r="2142" spans="1:23" x14ac:dyDescent="0.2">
      <c r="A2142" s="636" t="str">
        <f t="shared" si="145"/>
        <v/>
      </c>
      <c r="B2142" s="559"/>
      <c r="C2142" s="555"/>
      <c r="D2142" s="545"/>
      <c r="E2142" s="545"/>
      <c r="F2142" s="556"/>
      <c r="G2142" s="545"/>
      <c r="H2142" s="545"/>
      <c r="I2142" s="612"/>
      <c r="J2142" s="545"/>
      <c r="K2142" s="545"/>
      <c r="L2142" s="545"/>
      <c r="M2142" s="545"/>
      <c r="N2142" s="544"/>
      <c r="O2142" s="559"/>
      <c r="P2142" s="268">
        <f t="shared" si="146"/>
        <v>0</v>
      </c>
      <c r="Q2142" s="268">
        <f t="shared" si="147"/>
        <v>0</v>
      </c>
      <c r="R2142" s="643" t="str">
        <f t="shared" si="148"/>
        <v/>
      </c>
      <c r="S2142" s="644"/>
      <c r="T2142" s="644"/>
      <c r="U2142" s="623"/>
      <c r="V2142" s="623"/>
      <c r="W2142" s="623"/>
    </row>
    <row r="2143" spans="1:23" x14ac:dyDescent="0.2">
      <c r="A2143" s="636" t="str">
        <f t="shared" si="145"/>
        <v/>
      </c>
      <c r="B2143" s="559"/>
      <c r="C2143" s="555"/>
      <c r="D2143" s="545"/>
      <c r="E2143" s="545"/>
      <c r="F2143" s="556"/>
      <c r="G2143" s="545"/>
      <c r="H2143" s="545"/>
      <c r="I2143" s="612"/>
      <c r="J2143" s="545"/>
      <c r="K2143" s="545"/>
      <c r="L2143" s="545"/>
      <c r="M2143" s="545"/>
      <c r="N2143" s="544"/>
      <c r="O2143" s="559"/>
      <c r="P2143" s="268">
        <f t="shared" si="146"/>
        <v>0</v>
      </c>
      <c r="Q2143" s="268">
        <f t="shared" si="147"/>
        <v>0</v>
      </c>
      <c r="R2143" s="643" t="str">
        <f t="shared" si="148"/>
        <v/>
      </c>
      <c r="S2143" s="644"/>
      <c r="T2143" s="644"/>
      <c r="U2143" s="623"/>
      <c r="V2143" s="623"/>
      <c r="W2143" s="623"/>
    </row>
    <row r="2144" spans="1:23" x14ac:dyDescent="0.2">
      <c r="A2144" s="636" t="str">
        <f t="shared" si="145"/>
        <v/>
      </c>
      <c r="B2144" s="559"/>
      <c r="C2144" s="555"/>
      <c r="D2144" s="545"/>
      <c r="E2144" s="545"/>
      <c r="F2144" s="556"/>
      <c r="G2144" s="545"/>
      <c r="H2144" s="545"/>
      <c r="I2144" s="612"/>
      <c r="J2144" s="545"/>
      <c r="K2144" s="545"/>
      <c r="L2144" s="545"/>
      <c r="M2144" s="545"/>
      <c r="N2144" s="544"/>
      <c r="O2144" s="559"/>
      <c r="P2144" s="268">
        <f t="shared" si="146"/>
        <v>0</v>
      </c>
      <c r="Q2144" s="268">
        <f t="shared" si="147"/>
        <v>0</v>
      </c>
      <c r="R2144" s="643" t="str">
        <f t="shared" si="148"/>
        <v/>
      </c>
      <c r="S2144" s="644"/>
      <c r="T2144" s="644"/>
      <c r="U2144" s="623"/>
      <c r="V2144" s="623"/>
      <c r="W2144" s="623"/>
    </row>
    <row r="2145" spans="1:23" x14ac:dyDescent="0.2">
      <c r="A2145" s="636" t="str">
        <f t="shared" si="145"/>
        <v/>
      </c>
      <c r="B2145" s="559"/>
      <c r="C2145" s="555"/>
      <c r="D2145" s="545"/>
      <c r="E2145" s="545"/>
      <c r="F2145" s="556"/>
      <c r="G2145" s="545"/>
      <c r="H2145" s="545"/>
      <c r="I2145" s="612"/>
      <c r="J2145" s="545"/>
      <c r="K2145" s="545"/>
      <c r="L2145" s="545"/>
      <c r="M2145" s="545"/>
      <c r="N2145" s="544"/>
      <c r="O2145" s="559"/>
      <c r="P2145" s="268">
        <f t="shared" si="146"/>
        <v>0</v>
      </c>
      <c r="Q2145" s="268">
        <f t="shared" si="147"/>
        <v>0</v>
      </c>
      <c r="R2145" s="643" t="str">
        <f t="shared" si="148"/>
        <v/>
      </c>
      <c r="S2145" s="644"/>
      <c r="T2145" s="644"/>
      <c r="U2145" s="623"/>
      <c r="V2145" s="623"/>
      <c r="W2145" s="623"/>
    </row>
    <row r="2146" spans="1:23" x14ac:dyDescent="0.2">
      <c r="A2146" s="636" t="str">
        <f t="shared" si="145"/>
        <v/>
      </c>
      <c r="B2146" s="559"/>
      <c r="C2146" s="555"/>
      <c r="D2146" s="545"/>
      <c r="E2146" s="545"/>
      <c r="F2146" s="556"/>
      <c r="G2146" s="545"/>
      <c r="H2146" s="545"/>
      <c r="I2146" s="612"/>
      <c r="J2146" s="545"/>
      <c r="K2146" s="545"/>
      <c r="L2146" s="545"/>
      <c r="M2146" s="545"/>
      <c r="N2146" s="544"/>
      <c r="O2146" s="559"/>
      <c r="P2146" s="268">
        <f t="shared" si="146"/>
        <v>0</v>
      </c>
      <c r="Q2146" s="268">
        <f t="shared" si="147"/>
        <v>0</v>
      </c>
      <c r="R2146" s="643" t="str">
        <f t="shared" si="148"/>
        <v/>
      </c>
      <c r="S2146" s="644"/>
      <c r="T2146" s="644"/>
      <c r="U2146" s="623"/>
      <c r="V2146" s="623"/>
      <c r="W2146" s="623"/>
    </row>
    <row r="2147" spans="1:23" x14ac:dyDescent="0.2">
      <c r="A2147" s="636" t="str">
        <f t="shared" si="145"/>
        <v/>
      </c>
      <c r="B2147" s="559"/>
      <c r="C2147" s="555"/>
      <c r="D2147" s="545"/>
      <c r="E2147" s="545"/>
      <c r="F2147" s="556"/>
      <c r="G2147" s="545"/>
      <c r="H2147" s="545"/>
      <c r="I2147" s="612"/>
      <c r="J2147" s="545"/>
      <c r="K2147" s="545"/>
      <c r="L2147" s="545"/>
      <c r="M2147" s="545"/>
      <c r="N2147" s="544"/>
      <c r="O2147" s="559"/>
      <c r="P2147" s="268">
        <f t="shared" si="146"/>
        <v>0</v>
      </c>
      <c r="Q2147" s="268">
        <f t="shared" si="147"/>
        <v>0</v>
      </c>
      <c r="R2147" s="643" t="str">
        <f t="shared" si="148"/>
        <v/>
      </c>
      <c r="S2147" s="644"/>
      <c r="T2147" s="644"/>
      <c r="U2147" s="623"/>
      <c r="V2147" s="623"/>
      <c r="W2147" s="623"/>
    </row>
    <row r="2148" spans="1:23" x14ac:dyDescent="0.2">
      <c r="A2148" s="636" t="str">
        <f t="shared" si="145"/>
        <v/>
      </c>
      <c r="B2148" s="559"/>
      <c r="C2148" s="555"/>
      <c r="D2148" s="545"/>
      <c r="E2148" s="545"/>
      <c r="F2148" s="556"/>
      <c r="G2148" s="545"/>
      <c r="H2148" s="545"/>
      <c r="I2148" s="612"/>
      <c r="J2148" s="545"/>
      <c r="K2148" s="545"/>
      <c r="L2148" s="545"/>
      <c r="M2148" s="545"/>
      <c r="N2148" s="544"/>
      <c r="O2148" s="559"/>
      <c r="P2148" s="268">
        <f t="shared" si="146"/>
        <v>0</v>
      </c>
      <c r="Q2148" s="268">
        <f t="shared" si="147"/>
        <v>0</v>
      </c>
      <c r="R2148" s="643" t="str">
        <f t="shared" si="148"/>
        <v/>
      </c>
      <c r="S2148" s="644"/>
      <c r="T2148" s="644"/>
      <c r="U2148" s="623"/>
      <c r="V2148" s="623"/>
      <c r="W2148" s="623"/>
    </row>
    <row r="2149" spans="1:23" x14ac:dyDescent="0.2">
      <c r="A2149" s="636" t="str">
        <f t="shared" si="145"/>
        <v/>
      </c>
      <c r="B2149" s="559"/>
      <c r="C2149" s="555"/>
      <c r="D2149" s="545"/>
      <c r="E2149" s="545"/>
      <c r="F2149" s="556"/>
      <c r="G2149" s="545"/>
      <c r="H2149" s="545"/>
      <c r="I2149" s="612"/>
      <c r="J2149" s="545"/>
      <c r="K2149" s="545"/>
      <c r="L2149" s="545"/>
      <c r="M2149" s="545"/>
      <c r="N2149" s="544"/>
      <c r="O2149" s="559"/>
      <c r="P2149" s="268">
        <f t="shared" si="146"/>
        <v>0</v>
      </c>
      <c r="Q2149" s="268">
        <f t="shared" si="147"/>
        <v>0</v>
      </c>
      <c r="R2149" s="643" t="str">
        <f t="shared" si="148"/>
        <v/>
      </c>
      <c r="S2149" s="644"/>
      <c r="T2149" s="644"/>
      <c r="U2149" s="623"/>
      <c r="V2149" s="623"/>
      <c r="W2149" s="623"/>
    </row>
    <row r="2150" spans="1:23" x14ac:dyDescent="0.2">
      <c r="A2150" s="636" t="str">
        <f t="shared" si="145"/>
        <v/>
      </c>
      <c r="B2150" s="559"/>
      <c r="C2150" s="555"/>
      <c r="D2150" s="545"/>
      <c r="E2150" s="545"/>
      <c r="F2150" s="556"/>
      <c r="G2150" s="545"/>
      <c r="H2150" s="545"/>
      <c r="I2150" s="612"/>
      <c r="J2150" s="545"/>
      <c r="K2150" s="545"/>
      <c r="L2150" s="545"/>
      <c r="M2150" s="545"/>
      <c r="N2150" s="544"/>
      <c r="O2150" s="559"/>
      <c r="P2150" s="268">
        <f t="shared" si="146"/>
        <v>0</v>
      </c>
      <c r="Q2150" s="268">
        <f t="shared" si="147"/>
        <v>0</v>
      </c>
      <c r="R2150" s="643" t="str">
        <f t="shared" si="148"/>
        <v/>
      </c>
      <c r="S2150" s="644"/>
      <c r="T2150" s="644"/>
      <c r="U2150" s="623"/>
      <c r="V2150" s="623"/>
      <c r="W2150" s="623"/>
    </row>
    <row r="2151" spans="1:23" x14ac:dyDescent="0.2">
      <c r="A2151" s="636" t="str">
        <f t="shared" si="145"/>
        <v/>
      </c>
      <c r="B2151" s="559"/>
      <c r="C2151" s="555"/>
      <c r="D2151" s="545"/>
      <c r="E2151" s="545"/>
      <c r="F2151" s="556"/>
      <c r="G2151" s="545"/>
      <c r="H2151" s="545"/>
      <c r="I2151" s="612"/>
      <c r="J2151" s="545"/>
      <c r="K2151" s="545"/>
      <c r="L2151" s="545"/>
      <c r="M2151" s="545"/>
      <c r="N2151" s="544"/>
      <c r="O2151" s="559"/>
      <c r="P2151" s="268">
        <f t="shared" si="146"/>
        <v>0</v>
      </c>
      <c r="Q2151" s="268">
        <f t="shared" si="147"/>
        <v>0</v>
      </c>
      <c r="R2151" s="643" t="str">
        <f t="shared" si="148"/>
        <v/>
      </c>
      <c r="S2151" s="644"/>
      <c r="T2151" s="644"/>
      <c r="U2151" s="623"/>
      <c r="V2151" s="623"/>
      <c r="W2151" s="623"/>
    </row>
    <row r="2152" spans="1:23" x14ac:dyDescent="0.2">
      <c r="A2152" s="636" t="str">
        <f t="shared" si="145"/>
        <v/>
      </c>
      <c r="B2152" s="559"/>
      <c r="C2152" s="555"/>
      <c r="D2152" s="545"/>
      <c r="E2152" s="545"/>
      <c r="F2152" s="556"/>
      <c r="G2152" s="545"/>
      <c r="H2152" s="545"/>
      <c r="I2152" s="612"/>
      <c r="J2152" s="545"/>
      <c r="K2152" s="545"/>
      <c r="L2152" s="545"/>
      <c r="M2152" s="545"/>
      <c r="N2152" s="544"/>
      <c r="O2152" s="559"/>
      <c r="P2152" s="268">
        <f t="shared" si="146"/>
        <v>0</v>
      </c>
      <c r="Q2152" s="268">
        <f t="shared" si="147"/>
        <v>0</v>
      </c>
      <c r="R2152" s="643" t="str">
        <f t="shared" si="148"/>
        <v/>
      </c>
      <c r="S2152" s="644"/>
      <c r="T2152" s="644"/>
      <c r="U2152" s="623"/>
      <c r="V2152" s="623"/>
      <c r="W2152" s="623"/>
    </row>
    <row r="2153" spans="1:23" x14ac:dyDescent="0.2">
      <c r="A2153" s="636" t="str">
        <f t="shared" si="145"/>
        <v/>
      </c>
      <c r="B2153" s="559"/>
      <c r="C2153" s="555"/>
      <c r="D2153" s="545"/>
      <c r="E2153" s="545"/>
      <c r="F2153" s="556"/>
      <c r="G2153" s="545"/>
      <c r="H2153" s="545"/>
      <c r="I2153" s="612"/>
      <c r="J2153" s="545"/>
      <c r="K2153" s="545"/>
      <c r="L2153" s="545"/>
      <c r="M2153" s="545"/>
      <c r="N2153" s="544"/>
      <c r="O2153" s="559"/>
      <c r="P2153" s="268">
        <f t="shared" si="146"/>
        <v>0</v>
      </c>
      <c r="Q2153" s="268">
        <f t="shared" si="147"/>
        <v>0</v>
      </c>
      <c r="R2153" s="643" t="str">
        <f t="shared" si="148"/>
        <v/>
      </c>
      <c r="S2153" s="644"/>
      <c r="T2153" s="644"/>
      <c r="U2153" s="623"/>
      <c r="V2153" s="623"/>
      <c r="W2153" s="623"/>
    </row>
    <row r="2154" spans="1:23" x14ac:dyDescent="0.2">
      <c r="A2154" s="636" t="str">
        <f t="shared" si="145"/>
        <v/>
      </c>
      <c r="B2154" s="559"/>
      <c r="C2154" s="555"/>
      <c r="D2154" s="545"/>
      <c r="E2154" s="545"/>
      <c r="F2154" s="556"/>
      <c r="G2154" s="545"/>
      <c r="H2154" s="545"/>
      <c r="I2154" s="612"/>
      <c r="J2154" s="545"/>
      <c r="K2154" s="545"/>
      <c r="L2154" s="545"/>
      <c r="M2154" s="545"/>
      <c r="N2154" s="544"/>
      <c r="O2154" s="559"/>
      <c r="P2154" s="268">
        <f t="shared" si="146"/>
        <v>0</v>
      </c>
      <c r="Q2154" s="268">
        <f t="shared" si="147"/>
        <v>0</v>
      </c>
      <c r="R2154" s="643" t="str">
        <f t="shared" si="148"/>
        <v/>
      </c>
      <c r="S2154" s="644"/>
      <c r="T2154" s="644"/>
      <c r="U2154" s="623"/>
      <c r="V2154" s="623"/>
      <c r="W2154" s="623"/>
    </row>
    <row r="2155" spans="1:23" x14ac:dyDescent="0.2">
      <c r="A2155" s="636" t="str">
        <f t="shared" si="145"/>
        <v/>
      </c>
      <c r="B2155" s="559"/>
      <c r="C2155" s="555"/>
      <c r="D2155" s="545"/>
      <c r="E2155" s="545"/>
      <c r="F2155" s="556"/>
      <c r="G2155" s="545"/>
      <c r="H2155" s="545"/>
      <c r="I2155" s="612"/>
      <c r="J2155" s="545"/>
      <c r="K2155" s="545"/>
      <c r="L2155" s="545"/>
      <c r="M2155" s="545"/>
      <c r="N2155" s="544"/>
      <c r="O2155" s="559"/>
      <c r="P2155" s="268">
        <f t="shared" si="146"/>
        <v>0</v>
      </c>
      <c r="Q2155" s="268">
        <f t="shared" si="147"/>
        <v>0</v>
      </c>
      <c r="R2155" s="643" t="str">
        <f t="shared" si="148"/>
        <v/>
      </c>
      <c r="S2155" s="644"/>
      <c r="T2155" s="644"/>
      <c r="U2155" s="623"/>
      <c r="V2155" s="623"/>
      <c r="W2155" s="623"/>
    </row>
    <row r="2156" spans="1:23" x14ac:dyDescent="0.2">
      <c r="A2156" s="636" t="str">
        <f t="shared" si="145"/>
        <v/>
      </c>
      <c r="B2156" s="559"/>
      <c r="C2156" s="555"/>
      <c r="D2156" s="545"/>
      <c r="E2156" s="545"/>
      <c r="F2156" s="556"/>
      <c r="G2156" s="545"/>
      <c r="H2156" s="545"/>
      <c r="I2156" s="612"/>
      <c r="J2156" s="545"/>
      <c r="K2156" s="545"/>
      <c r="L2156" s="545"/>
      <c r="M2156" s="545"/>
      <c r="N2156" s="544"/>
      <c r="O2156" s="559"/>
      <c r="P2156" s="268">
        <f t="shared" si="146"/>
        <v>0</v>
      </c>
      <c r="Q2156" s="268">
        <f t="shared" si="147"/>
        <v>0</v>
      </c>
      <c r="R2156" s="643" t="str">
        <f t="shared" si="148"/>
        <v/>
      </c>
      <c r="S2156" s="644"/>
      <c r="T2156" s="644"/>
      <c r="U2156" s="623"/>
      <c r="V2156" s="623"/>
      <c r="W2156" s="623"/>
    </row>
    <row r="2157" spans="1:23" x14ac:dyDescent="0.2">
      <c r="A2157" s="636" t="str">
        <f t="shared" si="145"/>
        <v/>
      </c>
      <c r="B2157" s="559"/>
      <c r="C2157" s="555"/>
      <c r="D2157" s="545"/>
      <c r="E2157" s="545"/>
      <c r="F2157" s="556"/>
      <c r="G2157" s="545"/>
      <c r="H2157" s="545"/>
      <c r="I2157" s="612"/>
      <c r="J2157" s="545"/>
      <c r="K2157" s="545"/>
      <c r="L2157" s="545"/>
      <c r="M2157" s="545"/>
      <c r="N2157" s="544"/>
      <c r="O2157" s="559"/>
      <c r="P2157" s="268">
        <f t="shared" si="146"/>
        <v>0</v>
      </c>
      <c r="Q2157" s="268">
        <f t="shared" si="147"/>
        <v>0</v>
      </c>
      <c r="R2157" s="643" t="str">
        <f t="shared" si="148"/>
        <v/>
      </c>
      <c r="S2157" s="644"/>
      <c r="T2157" s="644"/>
      <c r="U2157" s="623"/>
      <c r="V2157" s="623"/>
      <c r="W2157" s="623"/>
    </row>
    <row r="2158" spans="1:23" x14ac:dyDescent="0.2">
      <c r="A2158" s="636" t="str">
        <f t="shared" si="145"/>
        <v/>
      </c>
      <c r="B2158" s="559"/>
      <c r="C2158" s="555"/>
      <c r="D2158" s="545"/>
      <c r="E2158" s="545"/>
      <c r="F2158" s="556"/>
      <c r="G2158" s="545"/>
      <c r="H2158" s="545"/>
      <c r="I2158" s="612"/>
      <c r="J2158" s="545"/>
      <c r="K2158" s="545"/>
      <c r="L2158" s="545"/>
      <c r="M2158" s="545"/>
      <c r="N2158" s="544"/>
      <c r="O2158" s="559"/>
      <c r="P2158" s="268">
        <f t="shared" si="146"/>
        <v>0</v>
      </c>
      <c r="Q2158" s="268">
        <f t="shared" si="147"/>
        <v>0</v>
      </c>
      <c r="R2158" s="643" t="str">
        <f t="shared" si="148"/>
        <v/>
      </c>
      <c r="S2158" s="644"/>
      <c r="T2158" s="644"/>
      <c r="U2158" s="623"/>
      <c r="V2158" s="623"/>
      <c r="W2158" s="623"/>
    </row>
    <row r="2159" spans="1:23" x14ac:dyDescent="0.2">
      <c r="A2159" s="636" t="str">
        <f t="shared" si="145"/>
        <v/>
      </c>
      <c r="B2159" s="559"/>
      <c r="C2159" s="555"/>
      <c r="D2159" s="545"/>
      <c r="E2159" s="545"/>
      <c r="F2159" s="556"/>
      <c r="G2159" s="545"/>
      <c r="H2159" s="545"/>
      <c r="I2159" s="612"/>
      <c r="J2159" s="545"/>
      <c r="K2159" s="545"/>
      <c r="L2159" s="545"/>
      <c r="M2159" s="545"/>
      <c r="N2159" s="544"/>
      <c r="O2159" s="559"/>
      <c r="P2159" s="268">
        <f t="shared" si="146"/>
        <v>0</v>
      </c>
      <c r="Q2159" s="268">
        <f t="shared" si="147"/>
        <v>0</v>
      </c>
      <c r="R2159" s="643" t="str">
        <f t="shared" si="148"/>
        <v/>
      </c>
      <c r="S2159" s="644"/>
      <c r="T2159" s="644"/>
      <c r="U2159" s="623"/>
      <c r="V2159" s="623"/>
      <c r="W2159" s="623"/>
    </row>
    <row r="2160" spans="1:23" x14ac:dyDescent="0.2">
      <c r="A2160" s="636" t="str">
        <f t="shared" si="145"/>
        <v/>
      </c>
      <c r="B2160" s="559"/>
      <c r="C2160" s="555"/>
      <c r="D2160" s="545"/>
      <c r="E2160" s="545"/>
      <c r="F2160" s="556"/>
      <c r="G2160" s="545"/>
      <c r="H2160" s="545"/>
      <c r="I2160" s="612"/>
      <c r="J2160" s="545"/>
      <c r="K2160" s="545"/>
      <c r="L2160" s="545"/>
      <c r="M2160" s="545"/>
      <c r="N2160" s="544"/>
      <c r="O2160" s="559"/>
      <c r="P2160" s="268">
        <f t="shared" si="146"/>
        <v>0</v>
      </c>
      <c r="Q2160" s="268">
        <f t="shared" si="147"/>
        <v>0</v>
      </c>
      <c r="R2160" s="643" t="str">
        <f t="shared" si="148"/>
        <v/>
      </c>
      <c r="S2160" s="644"/>
      <c r="T2160" s="644"/>
      <c r="U2160" s="623"/>
      <c r="V2160" s="623"/>
      <c r="W2160" s="623"/>
    </row>
    <row r="2161" spans="1:23" x14ac:dyDescent="0.2">
      <c r="A2161" s="636" t="str">
        <f t="shared" si="145"/>
        <v/>
      </c>
      <c r="B2161" s="559"/>
      <c r="C2161" s="555"/>
      <c r="D2161" s="545"/>
      <c r="E2161" s="545"/>
      <c r="F2161" s="556"/>
      <c r="G2161" s="545"/>
      <c r="H2161" s="545"/>
      <c r="I2161" s="612"/>
      <c r="J2161" s="545"/>
      <c r="K2161" s="545"/>
      <c r="L2161" s="545"/>
      <c r="M2161" s="545"/>
      <c r="N2161" s="544"/>
      <c r="O2161" s="559"/>
      <c r="P2161" s="268">
        <f t="shared" si="146"/>
        <v>0</v>
      </c>
      <c r="Q2161" s="268">
        <f t="shared" si="147"/>
        <v>0</v>
      </c>
      <c r="R2161" s="643" t="str">
        <f t="shared" si="148"/>
        <v/>
      </c>
      <c r="S2161" s="644"/>
      <c r="T2161" s="644"/>
      <c r="U2161" s="623"/>
      <c r="V2161" s="623"/>
      <c r="W2161" s="623"/>
    </row>
    <row r="2162" spans="1:23" x14ac:dyDescent="0.2">
      <c r="A2162" s="636" t="str">
        <f t="shared" si="145"/>
        <v/>
      </c>
      <c r="B2162" s="559"/>
      <c r="C2162" s="555"/>
      <c r="D2162" s="545"/>
      <c r="E2162" s="545"/>
      <c r="F2162" s="556"/>
      <c r="G2162" s="545"/>
      <c r="H2162" s="545"/>
      <c r="I2162" s="612"/>
      <c r="J2162" s="545"/>
      <c r="K2162" s="545"/>
      <c r="L2162" s="545"/>
      <c r="M2162" s="545"/>
      <c r="N2162" s="544"/>
      <c r="O2162" s="559"/>
      <c r="P2162" s="268">
        <f t="shared" si="146"/>
        <v>0</v>
      </c>
      <c r="Q2162" s="268">
        <f t="shared" si="147"/>
        <v>0</v>
      </c>
      <c r="R2162" s="643" t="str">
        <f t="shared" si="148"/>
        <v/>
      </c>
      <c r="S2162" s="644"/>
      <c r="T2162" s="644"/>
      <c r="U2162" s="623"/>
      <c r="V2162" s="623"/>
      <c r="W2162" s="623"/>
    </row>
    <row r="2163" spans="1:23" x14ac:dyDescent="0.2">
      <c r="A2163" s="636" t="str">
        <f t="shared" si="145"/>
        <v/>
      </c>
      <c r="B2163" s="559"/>
      <c r="C2163" s="555"/>
      <c r="D2163" s="545"/>
      <c r="E2163" s="545"/>
      <c r="F2163" s="556"/>
      <c r="G2163" s="545"/>
      <c r="H2163" s="545"/>
      <c r="I2163" s="612"/>
      <c r="J2163" s="545"/>
      <c r="K2163" s="545"/>
      <c r="L2163" s="545"/>
      <c r="M2163" s="545"/>
      <c r="N2163" s="544"/>
      <c r="O2163" s="559"/>
      <c r="P2163" s="268">
        <f t="shared" si="146"/>
        <v>0</v>
      </c>
      <c r="Q2163" s="268">
        <f t="shared" si="147"/>
        <v>0</v>
      </c>
      <c r="R2163" s="643" t="str">
        <f t="shared" si="148"/>
        <v/>
      </c>
      <c r="S2163" s="644"/>
      <c r="T2163" s="644"/>
      <c r="U2163" s="623"/>
      <c r="V2163" s="623"/>
      <c r="W2163" s="623"/>
    </row>
    <row r="2164" spans="1:23" x14ac:dyDescent="0.2">
      <c r="A2164" s="636" t="str">
        <f t="shared" si="145"/>
        <v/>
      </c>
      <c r="B2164" s="559"/>
      <c r="C2164" s="555"/>
      <c r="D2164" s="545"/>
      <c r="E2164" s="545"/>
      <c r="F2164" s="556"/>
      <c r="G2164" s="545"/>
      <c r="H2164" s="545"/>
      <c r="I2164" s="612"/>
      <c r="J2164" s="545"/>
      <c r="K2164" s="545"/>
      <c r="L2164" s="545"/>
      <c r="M2164" s="545"/>
      <c r="N2164" s="544"/>
      <c r="O2164" s="559"/>
      <c r="P2164" s="268">
        <f t="shared" si="146"/>
        <v>0</v>
      </c>
      <c r="Q2164" s="268">
        <f t="shared" si="147"/>
        <v>0</v>
      </c>
      <c r="R2164" s="643" t="str">
        <f t="shared" si="148"/>
        <v/>
      </c>
      <c r="S2164" s="644"/>
      <c r="T2164" s="644"/>
      <c r="U2164" s="623"/>
      <c r="V2164" s="623"/>
      <c r="W2164" s="623"/>
    </row>
    <row r="2165" spans="1:23" x14ac:dyDescent="0.2">
      <c r="A2165" s="636" t="str">
        <f t="shared" si="145"/>
        <v/>
      </c>
      <c r="B2165" s="559"/>
      <c r="C2165" s="555"/>
      <c r="D2165" s="545"/>
      <c r="E2165" s="545"/>
      <c r="F2165" s="556"/>
      <c r="G2165" s="545"/>
      <c r="H2165" s="545"/>
      <c r="I2165" s="612"/>
      <c r="J2165" s="545"/>
      <c r="K2165" s="545"/>
      <c r="L2165" s="545"/>
      <c r="M2165" s="545"/>
      <c r="N2165" s="544"/>
      <c r="O2165" s="559"/>
      <c r="P2165" s="268">
        <f t="shared" si="146"/>
        <v>0</v>
      </c>
      <c r="Q2165" s="268">
        <f t="shared" si="147"/>
        <v>0</v>
      </c>
      <c r="R2165" s="643" t="str">
        <f t="shared" si="148"/>
        <v/>
      </c>
      <c r="S2165" s="644"/>
      <c r="T2165" s="644"/>
      <c r="U2165" s="623"/>
      <c r="V2165" s="623"/>
      <c r="W2165" s="623"/>
    </row>
    <row r="2166" spans="1:23" x14ac:dyDescent="0.2">
      <c r="A2166" s="636" t="str">
        <f t="shared" si="145"/>
        <v/>
      </c>
      <c r="B2166" s="559"/>
      <c r="C2166" s="555"/>
      <c r="D2166" s="545"/>
      <c r="E2166" s="545"/>
      <c r="F2166" s="556"/>
      <c r="G2166" s="545"/>
      <c r="H2166" s="545"/>
      <c r="I2166" s="612"/>
      <c r="J2166" s="545"/>
      <c r="K2166" s="545"/>
      <c r="L2166" s="545"/>
      <c r="M2166" s="545"/>
      <c r="N2166" s="544"/>
      <c r="O2166" s="559"/>
      <c r="P2166" s="268">
        <f t="shared" si="146"/>
        <v>0</v>
      </c>
      <c r="Q2166" s="268">
        <f t="shared" si="147"/>
        <v>0</v>
      </c>
      <c r="R2166" s="643" t="str">
        <f t="shared" si="148"/>
        <v/>
      </c>
      <c r="S2166" s="644"/>
      <c r="T2166" s="644"/>
      <c r="U2166" s="623"/>
      <c r="V2166" s="623"/>
      <c r="W2166" s="623"/>
    </row>
    <row r="2167" spans="1:23" x14ac:dyDescent="0.2">
      <c r="A2167" s="636" t="str">
        <f t="shared" si="145"/>
        <v/>
      </c>
      <c r="B2167" s="559"/>
      <c r="C2167" s="555"/>
      <c r="D2167" s="545"/>
      <c r="E2167" s="545"/>
      <c r="F2167" s="556"/>
      <c r="G2167" s="545"/>
      <c r="H2167" s="545"/>
      <c r="I2167" s="612"/>
      <c r="J2167" s="545"/>
      <c r="K2167" s="545"/>
      <c r="L2167" s="545"/>
      <c r="M2167" s="545"/>
      <c r="N2167" s="544"/>
      <c r="O2167" s="559"/>
      <c r="P2167" s="268">
        <f t="shared" si="146"/>
        <v>0</v>
      </c>
      <c r="Q2167" s="268">
        <f t="shared" si="147"/>
        <v>0</v>
      </c>
      <c r="R2167" s="643" t="str">
        <f t="shared" si="148"/>
        <v/>
      </c>
      <c r="S2167" s="644"/>
      <c r="T2167" s="644"/>
      <c r="U2167" s="623"/>
      <c r="V2167" s="623"/>
      <c r="W2167" s="623"/>
    </row>
    <row r="2168" spans="1:23" x14ac:dyDescent="0.2">
      <c r="A2168" s="636" t="str">
        <f t="shared" si="145"/>
        <v/>
      </c>
      <c r="B2168" s="559"/>
      <c r="C2168" s="555"/>
      <c r="D2168" s="545"/>
      <c r="E2168" s="545"/>
      <c r="F2168" s="556"/>
      <c r="G2168" s="545"/>
      <c r="H2168" s="545"/>
      <c r="I2168" s="612"/>
      <c r="J2168" s="545"/>
      <c r="K2168" s="545"/>
      <c r="L2168" s="545"/>
      <c r="M2168" s="545"/>
      <c r="N2168" s="544"/>
      <c r="O2168" s="559"/>
      <c r="P2168" s="268">
        <f t="shared" si="146"/>
        <v>0</v>
      </c>
      <c r="Q2168" s="268">
        <f t="shared" si="147"/>
        <v>0</v>
      </c>
      <c r="R2168" s="643" t="str">
        <f t="shared" si="148"/>
        <v/>
      </c>
      <c r="S2168" s="644"/>
      <c r="T2168" s="644"/>
      <c r="U2168" s="623"/>
      <c r="V2168" s="623"/>
      <c r="W2168" s="623"/>
    </row>
    <row r="2169" spans="1:23" x14ac:dyDescent="0.2">
      <c r="A2169" s="636" t="str">
        <f t="shared" si="145"/>
        <v/>
      </c>
      <c r="B2169" s="559"/>
      <c r="C2169" s="555"/>
      <c r="D2169" s="545"/>
      <c r="E2169" s="545"/>
      <c r="F2169" s="556"/>
      <c r="G2169" s="545"/>
      <c r="H2169" s="545"/>
      <c r="I2169" s="612"/>
      <c r="J2169" s="545"/>
      <c r="K2169" s="545"/>
      <c r="L2169" s="545"/>
      <c r="M2169" s="545"/>
      <c r="N2169" s="544"/>
      <c r="O2169" s="559"/>
      <c r="P2169" s="268">
        <f t="shared" si="146"/>
        <v>0</v>
      </c>
      <c r="Q2169" s="268">
        <f t="shared" si="147"/>
        <v>0</v>
      </c>
      <c r="R2169" s="643" t="str">
        <f t="shared" si="148"/>
        <v/>
      </c>
      <c r="S2169" s="644"/>
      <c r="T2169" s="644"/>
      <c r="U2169" s="623"/>
      <c r="V2169" s="623"/>
      <c r="W2169" s="623"/>
    </row>
    <row r="2170" spans="1:23" x14ac:dyDescent="0.2">
      <c r="A2170" s="636" t="str">
        <f t="shared" si="145"/>
        <v/>
      </c>
      <c r="B2170" s="559"/>
      <c r="C2170" s="555"/>
      <c r="D2170" s="545"/>
      <c r="E2170" s="545"/>
      <c r="F2170" s="556"/>
      <c r="G2170" s="545"/>
      <c r="H2170" s="545"/>
      <c r="I2170" s="612"/>
      <c r="J2170" s="545"/>
      <c r="K2170" s="545"/>
      <c r="L2170" s="545"/>
      <c r="M2170" s="545"/>
      <c r="N2170" s="544"/>
      <c r="O2170" s="559"/>
      <c r="P2170" s="268">
        <f t="shared" si="146"/>
        <v>0</v>
      </c>
      <c r="Q2170" s="268">
        <f t="shared" si="147"/>
        <v>0</v>
      </c>
      <c r="R2170" s="643" t="str">
        <f t="shared" si="148"/>
        <v/>
      </c>
      <c r="S2170" s="644"/>
      <c r="T2170" s="644"/>
      <c r="U2170" s="623"/>
      <c r="V2170" s="623"/>
      <c r="W2170" s="623"/>
    </row>
    <row r="2171" spans="1:23" x14ac:dyDescent="0.2">
      <c r="A2171" s="636" t="str">
        <f t="shared" si="145"/>
        <v/>
      </c>
      <c r="B2171" s="559"/>
      <c r="C2171" s="555"/>
      <c r="D2171" s="545"/>
      <c r="E2171" s="545"/>
      <c r="F2171" s="556"/>
      <c r="G2171" s="545"/>
      <c r="H2171" s="545"/>
      <c r="I2171" s="612"/>
      <c r="J2171" s="545"/>
      <c r="K2171" s="545"/>
      <c r="L2171" s="545"/>
      <c r="M2171" s="545"/>
      <c r="N2171" s="544"/>
      <c r="O2171" s="559"/>
      <c r="P2171" s="268">
        <f t="shared" si="146"/>
        <v>0</v>
      </c>
      <c r="Q2171" s="268">
        <f t="shared" si="147"/>
        <v>0</v>
      </c>
      <c r="R2171" s="643" t="str">
        <f t="shared" si="148"/>
        <v/>
      </c>
      <c r="S2171" s="644"/>
      <c r="T2171" s="644"/>
      <c r="U2171" s="623"/>
      <c r="V2171" s="623"/>
      <c r="W2171" s="623"/>
    </row>
    <row r="2172" spans="1:23" x14ac:dyDescent="0.2">
      <c r="A2172" s="636" t="str">
        <f t="shared" si="145"/>
        <v/>
      </c>
      <c r="B2172" s="559"/>
      <c r="C2172" s="555"/>
      <c r="D2172" s="545"/>
      <c r="E2172" s="545"/>
      <c r="F2172" s="556"/>
      <c r="G2172" s="545"/>
      <c r="H2172" s="545"/>
      <c r="I2172" s="612"/>
      <c r="J2172" s="545"/>
      <c r="K2172" s="545"/>
      <c r="L2172" s="545"/>
      <c r="M2172" s="545"/>
      <c r="N2172" s="544"/>
      <c r="O2172" s="559"/>
      <c r="P2172" s="268">
        <f t="shared" si="146"/>
        <v>0</v>
      </c>
      <c r="Q2172" s="268">
        <f t="shared" si="147"/>
        <v>0</v>
      </c>
      <c r="R2172" s="643" t="str">
        <f t="shared" si="148"/>
        <v/>
      </c>
      <c r="S2172" s="644"/>
      <c r="T2172" s="644"/>
      <c r="U2172" s="623"/>
      <c r="V2172" s="623"/>
      <c r="W2172" s="623"/>
    </row>
    <row r="2173" spans="1:23" x14ac:dyDescent="0.2">
      <c r="A2173" s="636" t="str">
        <f t="shared" si="145"/>
        <v/>
      </c>
      <c r="B2173" s="559"/>
      <c r="C2173" s="555"/>
      <c r="D2173" s="545"/>
      <c r="E2173" s="545"/>
      <c r="F2173" s="556"/>
      <c r="G2173" s="545"/>
      <c r="H2173" s="545"/>
      <c r="I2173" s="612"/>
      <c r="J2173" s="545"/>
      <c r="K2173" s="545"/>
      <c r="L2173" s="545"/>
      <c r="M2173" s="545"/>
      <c r="N2173" s="544"/>
      <c r="O2173" s="559"/>
      <c r="P2173" s="268">
        <f t="shared" si="146"/>
        <v>0</v>
      </c>
      <c r="Q2173" s="268">
        <f t="shared" si="147"/>
        <v>0</v>
      </c>
      <c r="R2173" s="643" t="str">
        <f t="shared" si="148"/>
        <v/>
      </c>
      <c r="S2173" s="644"/>
      <c r="T2173" s="644"/>
      <c r="U2173" s="623"/>
      <c r="V2173" s="623"/>
      <c r="W2173" s="623"/>
    </row>
    <row r="2174" spans="1:23" x14ac:dyDescent="0.2">
      <c r="A2174" s="636" t="str">
        <f t="shared" si="145"/>
        <v/>
      </c>
      <c r="B2174" s="559"/>
      <c r="C2174" s="555"/>
      <c r="D2174" s="545"/>
      <c r="E2174" s="545"/>
      <c r="F2174" s="556"/>
      <c r="G2174" s="545"/>
      <c r="H2174" s="545"/>
      <c r="I2174" s="612"/>
      <c r="J2174" s="545"/>
      <c r="K2174" s="545"/>
      <c r="L2174" s="545"/>
      <c r="M2174" s="545"/>
      <c r="N2174" s="544"/>
      <c r="O2174" s="559"/>
      <c r="P2174" s="268">
        <f t="shared" si="146"/>
        <v>0</v>
      </c>
      <c r="Q2174" s="268">
        <f t="shared" si="147"/>
        <v>0</v>
      </c>
      <c r="R2174" s="643" t="str">
        <f t="shared" si="148"/>
        <v/>
      </c>
      <c r="S2174" s="644"/>
      <c r="T2174" s="644"/>
      <c r="U2174" s="623"/>
      <c r="V2174" s="623"/>
      <c r="W2174" s="623"/>
    </row>
    <row r="2175" spans="1:23" x14ac:dyDescent="0.2">
      <c r="A2175" s="636" t="str">
        <f t="shared" si="145"/>
        <v/>
      </c>
      <c r="B2175" s="559"/>
      <c r="C2175" s="555"/>
      <c r="D2175" s="545"/>
      <c r="E2175" s="545"/>
      <c r="F2175" s="556"/>
      <c r="G2175" s="545"/>
      <c r="H2175" s="545"/>
      <c r="I2175" s="612"/>
      <c r="J2175" s="545"/>
      <c r="K2175" s="545"/>
      <c r="L2175" s="545"/>
      <c r="M2175" s="545"/>
      <c r="N2175" s="544"/>
      <c r="O2175" s="559"/>
      <c r="P2175" s="268">
        <f t="shared" si="146"/>
        <v>0</v>
      </c>
      <c r="Q2175" s="268">
        <f t="shared" si="147"/>
        <v>0</v>
      </c>
      <c r="R2175" s="643" t="str">
        <f t="shared" si="148"/>
        <v/>
      </c>
      <c r="S2175" s="644"/>
      <c r="T2175" s="644"/>
      <c r="U2175" s="623"/>
      <c r="V2175" s="623"/>
      <c r="W2175" s="623"/>
    </row>
    <row r="2176" spans="1:23" x14ac:dyDescent="0.2">
      <c r="A2176" s="636" t="str">
        <f t="shared" si="145"/>
        <v/>
      </c>
      <c r="B2176" s="559"/>
      <c r="C2176" s="555"/>
      <c r="D2176" s="545"/>
      <c r="E2176" s="545"/>
      <c r="F2176" s="556"/>
      <c r="G2176" s="545"/>
      <c r="H2176" s="545"/>
      <c r="I2176" s="612"/>
      <c r="J2176" s="545"/>
      <c r="K2176" s="545"/>
      <c r="L2176" s="545"/>
      <c r="M2176" s="545"/>
      <c r="N2176" s="544"/>
      <c r="O2176" s="559"/>
      <c r="P2176" s="268">
        <f t="shared" si="146"/>
        <v>0</v>
      </c>
      <c r="Q2176" s="268">
        <f t="shared" si="147"/>
        <v>0</v>
      </c>
      <c r="R2176" s="643" t="str">
        <f t="shared" si="148"/>
        <v/>
      </c>
      <c r="S2176" s="644"/>
      <c r="T2176" s="644"/>
      <c r="U2176" s="623"/>
      <c r="V2176" s="623"/>
      <c r="W2176" s="623"/>
    </row>
    <row r="2177" spans="1:23" x14ac:dyDescent="0.2">
      <c r="A2177" s="636" t="str">
        <f t="shared" si="145"/>
        <v/>
      </c>
      <c r="B2177" s="559"/>
      <c r="C2177" s="555"/>
      <c r="D2177" s="545"/>
      <c r="E2177" s="545"/>
      <c r="F2177" s="556"/>
      <c r="G2177" s="545"/>
      <c r="H2177" s="545"/>
      <c r="I2177" s="612"/>
      <c r="J2177" s="545"/>
      <c r="K2177" s="545"/>
      <c r="L2177" s="545"/>
      <c r="M2177" s="545"/>
      <c r="N2177" s="544"/>
      <c r="O2177" s="559"/>
      <c r="P2177" s="268">
        <f t="shared" si="146"/>
        <v>0</v>
      </c>
      <c r="Q2177" s="268">
        <f t="shared" si="147"/>
        <v>0</v>
      </c>
      <c r="R2177" s="643" t="str">
        <f t="shared" si="148"/>
        <v/>
      </c>
      <c r="S2177" s="644"/>
      <c r="T2177" s="644"/>
      <c r="U2177" s="623"/>
      <c r="V2177" s="623"/>
      <c r="W2177" s="623"/>
    </row>
    <row r="2178" spans="1:23" x14ac:dyDescent="0.2">
      <c r="A2178" s="636" t="str">
        <f t="shared" si="145"/>
        <v/>
      </c>
      <c r="B2178" s="559"/>
      <c r="C2178" s="555"/>
      <c r="D2178" s="545"/>
      <c r="E2178" s="545"/>
      <c r="F2178" s="556"/>
      <c r="G2178" s="545"/>
      <c r="H2178" s="545"/>
      <c r="I2178" s="612"/>
      <c r="J2178" s="545"/>
      <c r="K2178" s="545"/>
      <c r="L2178" s="545"/>
      <c r="M2178" s="545"/>
      <c r="N2178" s="544"/>
      <c r="O2178" s="559"/>
      <c r="P2178" s="268">
        <f t="shared" si="146"/>
        <v>0</v>
      </c>
      <c r="Q2178" s="268">
        <f t="shared" si="147"/>
        <v>0</v>
      </c>
      <c r="R2178" s="643" t="str">
        <f t="shared" si="148"/>
        <v/>
      </c>
      <c r="S2178" s="644"/>
      <c r="T2178" s="644"/>
      <c r="U2178" s="623"/>
      <c r="V2178" s="623"/>
      <c r="W2178" s="623"/>
    </row>
    <row r="2179" spans="1:23" x14ac:dyDescent="0.2">
      <c r="A2179" s="636" t="str">
        <f t="shared" si="145"/>
        <v/>
      </c>
      <c r="B2179" s="559"/>
      <c r="C2179" s="555"/>
      <c r="D2179" s="545"/>
      <c r="E2179" s="545"/>
      <c r="F2179" s="556"/>
      <c r="G2179" s="545"/>
      <c r="H2179" s="545"/>
      <c r="I2179" s="612"/>
      <c r="J2179" s="545"/>
      <c r="K2179" s="545"/>
      <c r="L2179" s="545"/>
      <c r="M2179" s="545"/>
      <c r="N2179" s="544"/>
      <c r="O2179" s="559"/>
      <c r="P2179" s="268">
        <f t="shared" si="146"/>
        <v>0</v>
      </c>
      <c r="Q2179" s="268">
        <f t="shared" si="147"/>
        <v>0</v>
      </c>
      <c r="R2179" s="643" t="str">
        <f t="shared" si="148"/>
        <v/>
      </c>
      <c r="S2179" s="644"/>
      <c r="T2179" s="644"/>
      <c r="U2179" s="623"/>
      <c r="V2179" s="623"/>
      <c r="W2179" s="623"/>
    </row>
    <row r="2180" spans="1:23" x14ac:dyDescent="0.2">
      <c r="A2180" s="636" t="str">
        <f t="shared" si="145"/>
        <v/>
      </c>
      <c r="B2180" s="559"/>
      <c r="C2180" s="555"/>
      <c r="D2180" s="545"/>
      <c r="E2180" s="545"/>
      <c r="F2180" s="556"/>
      <c r="G2180" s="545"/>
      <c r="H2180" s="545"/>
      <c r="I2180" s="612"/>
      <c r="J2180" s="545"/>
      <c r="K2180" s="545"/>
      <c r="L2180" s="545"/>
      <c r="M2180" s="545"/>
      <c r="N2180" s="544"/>
      <c r="O2180" s="559"/>
      <c r="P2180" s="268">
        <f t="shared" si="146"/>
        <v>0</v>
      </c>
      <c r="Q2180" s="268">
        <f t="shared" si="147"/>
        <v>0</v>
      </c>
      <c r="R2180" s="643" t="str">
        <f t="shared" si="148"/>
        <v/>
      </c>
      <c r="S2180" s="644"/>
      <c r="T2180" s="644"/>
      <c r="U2180" s="623"/>
      <c r="V2180" s="623"/>
      <c r="W2180" s="623"/>
    </row>
    <row r="2181" spans="1:23" x14ac:dyDescent="0.2">
      <c r="A2181" s="636" t="str">
        <f t="shared" si="145"/>
        <v/>
      </c>
      <c r="B2181" s="559"/>
      <c r="C2181" s="555"/>
      <c r="D2181" s="545"/>
      <c r="E2181" s="545"/>
      <c r="F2181" s="556"/>
      <c r="G2181" s="545"/>
      <c r="H2181" s="545"/>
      <c r="I2181" s="612"/>
      <c r="J2181" s="545"/>
      <c r="K2181" s="545"/>
      <c r="L2181" s="545"/>
      <c r="M2181" s="545"/>
      <c r="N2181" s="544"/>
      <c r="O2181" s="559"/>
      <c r="P2181" s="268">
        <f t="shared" si="146"/>
        <v>0</v>
      </c>
      <c r="Q2181" s="268">
        <f t="shared" si="147"/>
        <v>0</v>
      </c>
      <c r="R2181" s="643" t="str">
        <f t="shared" si="148"/>
        <v/>
      </c>
      <c r="S2181" s="644"/>
      <c r="T2181" s="644"/>
      <c r="U2181" s="623"/>
      <c r="V2181" s="623"/>
      <c r="W2181" s="623"/>
    </row>
    <row r="2182" spans="1:23" x14ac:dyDescent="0.2">
      <c r="A2182" s="636" t="str">
        <f t="shared" si="145"/>
        <v/>
      </c>
      <c r="B2182" s="559"/>
      <c r="C2182" s="555"/>
      <c r="D2182" s="545"/>
      <c r="E2182" s="545"/>
      <c r="F2182" s="556"/>
      <c r="G2182" s="545"/>
      <c r="H2182" s="545"/>
      <c r="I2182" s="612"/>
      <c r="J2182" s="545"/>
      <c r="K2182" s="545"/>
      <c r="L2182" s="545"/>
      <c r="M2182" s="545"/>
      <c r="N2182" s="544"/>
      <c r="O2182" s="559"/>
      <c r="P2182" s="268">
        <f t="shared" si="146"/>
        <v>0</v>
      </c>
      <c r="Q2182" s="268">
        <f t="shared" si="147"/>
        <v>0</v>
      </c>
      <c r="R2182" s="643" t="str">
        <f t="shared" si="148"/>
        <v/>
      </c>
      <c r="S2182" s="644"/>
      <c r="T2182" s="644"/>
      <c r="U2182" s="623"/>
      <c r="V2182" s="623"/>
      <c r="W2182" s="623"/>
    </row>
    <row r="2183" spans="1:23" x14ac:dyDescent="0.2">
      <c r="A2183" s="636" t="str">
        <f t="shared" si="145"/>
        <v/>
      </c>
      <c r="B2183" s="559"/>
      <c r="C2183" s="555"/>
      <c r="D2183" s="545"/>
      <c r="E2183" s="545"/>
      <c r="F2183" s="556"/>
      <c r="G2183" s="545"/>
      <c r="H2183" s="545"/>
      <c r="I2183" s="612"/>
      <c r="J2183" s="545"/>
      <c r="K2183" s="545"/>
      <c r="L2183" s="545"/>
      <c r="M2183" s="545"/>
      <c r="N2183" s="544"/>
      <c r="O2183" s="559"/>
      <c r="P2183" s="268">
        <f t="shared" si="146"/>
        <v>0</v>
      </c>
      <c r="Q2183" s="268">
        <f t="shared" si="147"/>
        <v>0</v>
      </c>
      <c r="R2183" s="643" t="str">
        <f t="shared" si="148"/>
        <v/>
      </c>
      <c r="S2183" s="644"/>
      <c r="T2183" s="644"/>
      <c r="U2183" s="623"/>
      <c r="V2183" s="623"/>
      <c r="W2183" s="623"/>
    </row>
    <row r="2184" spans="1:23" x14ac:dyDescent="0.2">
      <c r="A2184" s="636" t="str">
        <f t="shared" si="145"/>
        <v/>
      </c>
      <c r="B2184" s="559"/>
      <c r="C2184" s="555"/>
      <c r="D2184" s="545"/>
      <c r="E2184" s="545"/>
      <c r="F2184" s="556"/>
      <c r="G2184" s="545"/>
      <c r="H2184" s="545"/>
      <c r="I2184" s="612"/>
      <c r="J2184" s="545"/>
      <c r="K2184" s="545"/>
      <c r="L2184" s="545"/>
      <c r="M2184" s="545"/>
      <c r="N2184" s="544"/>
      <c r="O2184" s="559"/>
      <c r="P2184" s="268">
        <f t="shared" si="146"/>
        <v>0</v>
      </c>
      <c r="Q2184" s="268">
        <f t="shared" si="147"/>
        <v>0</v>
      </c>
      <c r="R2184" s="643" t="str">
        <f t="shared" si="148"/>
        <v/>
      </c>
      <c r="S2184" s="644"/>
      <c r="T2184" s="644"/>
      <c r="U2184" s="623"/>
      <c r="V2184" s="623"/>
      <c r="W2184" s="623"/>
    </row>
    <row r="2185" spans="1:23" x14ac:dyDescent="0.2">
      <c r="A2185" s="636" t="str">
        <f t="shared" si="145"/>
        <v/>
      </c>
      <c r="B2185" s="559"/>
      <c r="C2185" s="555"/>
      <c r="D2185" s="545"/>
      <c r="E2185" s="545"/>
      <c r="F2185" s="556"/>
      <c r="G2185" s="545"/>
      <c r="H2185" s="545"/>
      <c r="I2185" s="612"/>
      <c r="J2185" s="545"/>
      <c r="K2185" s="545"/>
      <c r="L2185" s="545"/>
      <c r="M2185" s="545"/>
      <c r="N2185" s="544"/>
      <c r="O2185" s="559"/>
      <c r="P2185" s="268">
        <f t="shared" si="146"/>
        <v>0</v>
      </c>
      <c r="Q2185" s="268">
        <f t="shared" si="147"/>
        <v>0</v>
      </c>
      <c r="R2185" s="643" t="str">
        <f t="shared" si="148"/>
        <v/>
      </c>
      <c r="S2185" s="644"/>
      <c r="T2185" s="644"/>
      <c r="U2185" s="623"/>
      <c r="V2185" s="623"/>
      <c r="W2185" s="623"/>
    </row>
    <row r="2186" spans="1:23" x14ac:dyDescent="0.2">
      <c r="A2186" s="636" t="str">
        <f t="shared" si="145"/>
        <v/>
      </c>
      <c r="B2186" s="559"/>
      <c r="C2186" s="555"/>
      <c r="D2186" s="545"/>
      <c r="E2186" s="545"/>
      <c r="F2186" s="556"/>
      <c r="G2186" s="545"/>
      <c r="H2186" s="545"/>
      <c r="I2186" s="612"/>
      <c r="J2186" s="545"/>
      <c r="K2186" s="545"/>
      <c r="L2186" s="545"/>
      <c r="M2186" s="545"/>
      <c r="N2186" s="544"/>
      <c r="O2186" s="559"/>
      <c r="P2186" s="268">
        <f t="shared" si="146"/>
        <v>0</v>
      </c>
      <c r="Q2186" s="268">
        <f t="shared" si="147"/>
        <v>0</v>
      </c>
      <c r="R2186" s="643" t="str">
        <f t="shared" si="148"/>
        <v/>
      </c>
      <c r="S2186" s="644"/>
      <c r="T2186" s="644"/>
      <c r="U2186" s="623"/>
      <c r="V2186" s="623"/>
      <c r="W2186" s="623"/>
    </row>
    <row r="2187" spans="1:23" x14ac:dyDescent="0.2">
      <c r="A2187" s="636" t="str">
        <f t="shared" si="145"/>
        <v/>
      </c>
      <c r="B2187" s="559"/>
      <c r="C2187" s="555"/>
      <c r="D2187" s="545"/>
      <c r="E2187" s="545"/>
      <c r="F2187" s="556"/>
      <c r="G2187" s="545"/>
      <c r="H2187" s="545"/>
      <c r="I2187" s="612"/>
      <c r="J2187" s="545"/>
      <c r="K2187" s="545"/>
      <c r="L2187" s="545"/>
      <c r="M2187" s="545"/>
      <c r="N2187" s="544"/>
      <c r="O2187" s="559"/>
      <c r="P2187" s="268">
        <f t="shared" si="146"/>
        <v>0</v>
      </c>
      <c r="Q2187" s="268">
        <f t="shared" si="147"/>
        <v>0</v>
      </c>
      <c r="R2187" s="643" t="str">
        <f t="shared" si="148"/>
        <v/>
      </c>
      <c r="S2187" s="644"/>
      <c r="T2187" s="644"/>
      <c r="U2187" s="623"/>
      <c r="V2187" s="623"/>
      <c r="W2187" s="623"/>
    </row>
    <row r="2188" spans="1:23" x14ac:dyDescent="0.2">
      <c r="A2188" s="636" t="str">
        <f t="shared" si="145"/>
        <v/>
      </c>
      <c r="B2188" s="559"/>
      <c r="C2188" s="555"/>
      <c r="D2188" s="545"/>
      <c r="E2188" s="545"/>
      <c r="F2188" s="556"/>
      <c r="G2188" s="545"/>
      <c r="H2188" s="545"/>
      <c r="I2188" s="612"/>
      <c r="J2188" s="545"/>
      <c r="K2188" s="545"/>
      <c r="L2188" s="545"/>
      <c r="M2188" s="545"/>
      <c r="N2188" s="544"/>
      <c r="O2188" s="559"/>
      <c r="P2188" s="268">
        <f t="shared" si="146"/>
        <v>0</v>
      </c>
      <c r="Q2188" s="268">
        <f t="shared" si="147"/>
        <v>0</v>
      </c>
      <c r="R2188" s="643" t="str">
        <f t="shared" si="148"/>
        <v/>
      </c>
      <c r="S2188" s="644"/>
      <c r="T2188" s="644"/>
      <c r="U2188" s="623"/>
      <c r="V2188" s="623"/>
      <c r="W2188" s="623"/>
    </row>
    <row r="2189" spans="1:23" x14ac:dyDescent="0.2">
      <c r="A2189" s="636" t="str">
        <f t="shared" si="145"/>
        <v/>
      </c>
      <c r="B2189" s="559"/>
      <c r="C2189" s="555"/>
      <c r="D2189" s="545"/>
      <c r="E2189" s="545"/>
      <c r="F2189" s="556"/>
      <c r="G2189" s="545"/>
      <c r="H2189" s="545"/>
      <c r="I2189" s="612"/>
      <c r="J2189" s="545"/>
      <c r="K2189" s="545"/>
      <c r="L2189" s="545"/>
      <c r="M2189" s="545"/>
      <c r="N2189" s="544"/>
      <c r="O2189" s="559"/>
      <c r="P2189" s="268">
        <f t="shared" si="146"/>
        <v>0</v>
      </c>
      <c r="Q2189" s="268">
        <f t="shared" si="147"/>
        <v>0</v>
      </c>
      <c r="R2189" s="643" t="str">
        <f t="shared" si="148"/>
        <v/>
      </c>
      <c r="S2189" s="644"/>
      <c r="T2189" s="644"/>
      <c r="U2189" s="623"/>
      <c r="V2189" s="623"/>
      <c r="W2189" s="623"/>
    </row>
    <row r="2190" spans="1:23" x14ac:dyDescent="0.2">
      <c r="A2190" s="636" t="str">
        <f t="shared" si="145"/>
        <v/>
      </c>
      <c r="B2190" s="559"/>
      <c r="C2190" s="555"/>
      <c r="D2190" s="545"/>
      <c r="E2190" s="545"/>
      <c r="F2190" s="556"/>
      <c r="G2190" s="545"/>
      <c r="H2190" s="545"/>
      <c r="I2190" s="612"/>
      <c r="J2190" s="545"/>
      <c r="K2190" s="545"/>
      <c r="L2190" s="545"/>
      <c r="M2190" s="545"/>
      <c r="N2190" s="544"/>
      <c r="O2190" s="559"/>
      <c r="P2190" s="268">
        <f t="shared" si="146"/>
        <v>0</v>
      </c>
      <c r="Q2190" s="268">
        <f t="shared" si="147"/>
        <v>0</v>
      </c>
      <c r="R2190" s="643" t="str">
        <f t="shared" si="148"/>
        <v/>
      </c>
      <c r="S2190" s="644"/>
      <c r="T2190" s="644"/>
      <c r="U2190" s="623"/>
      <c r="V2190" s="623"/>
      <c r="W2190" s="623"/>
    </row>
    <row r="2191" spans="1:23" x14ac:dyDescent="0.2">
      <c r="A2191" s="636" t="str">
        <f t="shared" si="145"/>
        <v/>
      </c>
      <c r="B2191" s="559"/>
      <c r="C2191" s="555"/>
      <c r="D2191" s="545"/>
      <c r="E2191" s="545"/>
      <c r="F2191" s="556"/>
      <c r="G2191" s="545"/>
      <c r="H2191" s="545"/>
      <c r="I2191" s="612"/>
      <c r="J2191" s="545"/>
      <c r="K2191" s="545"/>
      <c r="L2191" s="545"/>
      <c r="M2191" s="545"/>
      <c r="N2191" s="544"/>
      <c r="O2191" s="559"/>
      <c r="P2191" s="268">
        <f t="shared" si="146"/>
        <v>0</v>
      </c>
      <c r="Q2191" s="268">
        <f t="shared" si="147"/>
        <v>0</v>
      </c>
      <c r="R2191" s="643" t="str">
        <f t="shared" si="148"/>
        <v/>
      </c>
      <c r="S2191" s="644"/>
      <c r="T2191" s="644"/>
      <c r="U2191" s="623"/>
      <c r="V2191" s="623"/>
      <c r="W2191" s="623"/>
    </row>
    <row r="2192" spans="1:23" x14ac:dyDescent="0.2">
      <c r="A2192" s="636" t="str">
        <f t="shared" si="145"/>
        <v/>
      </c>
      <c r="B2192" s="559"/>
      <c r="C2192" s="555"/>
      <c r="D2192" s="545"/>
      <c r="E2192" s="545"/>
      <c r="F2192" s="556"/>
      <c r="G2192" s="545"/>
      <c r="H2192" s="545"/>
      <c r="I2192" s="612"/>
      <c r="J2192" s="545"/>
      <c r="K2192" s="545"/>
      <c r="L2192" s="545"/>
      <c r="M2192" s="545"/>
      <c r="N2192" s="544"/>
      <c r="O2192" s="559"/>
      <c r="P2192" s="268">
        <f t="shared" si="146"/>
        <v>0</v>
      </c>
      <c r="Q2192" s="268">
        <f t="shared" si="147"/>
        <v>0</v>
      </c>
      <c r="R2192" s="643" t="str">
        <f t="shared" si="148"/>
        <v/>
      </c>
      <c r="S2192" s="644"/>
      <c r="T2192" s="644"/>
      <c r="U2192" s="623"/>
      <c r="V2192" s="623"/>
      <c r="W2192" s="623"/>
    </row>
    <row r="2193" spans="1:23" x14ac:dyDescent="0.2">
      <c r="A2193" s="636" t="str">
        <f t="shared" si="145"/>
        <v/>
      </c>
      <c r="B2193" s="559"/>
      <c r="C2193" s="555"/>
      <c r="D2193" s="545"/>
      <c r="E2193" s="545"/>
      <c r="F2193" s="556"/>
      <c r="G2193" s="545"/>
      <c r="H2193" s="545"/>
      <c r="I2193" s="612"/>
      <c r="J2193" s="545"/>
      <c r="K2193" s="545"/>
      <c r="L2193" s="545"/>
      <c r="M2193" s="545"/>
      <c r="N2193" s="544"/>
      <c r="O2193" s="559"/>
      <c r="P2193" s="268">
        <f t="shared" si="146"/>
        <v>0</v>
      </c>
      <c r="Q2193" s="268">
        <f t="shared" si="147"/>
        <v>0</v>
      </c>
      <c r="R2193" s="643" t="str">
        <f t="shared" si="148"/>
        <v/>
      </c>
      <c r="S2193" s="644"/>
      <c r="T2193" s="644"/>
      <c r="U2193" s="623"/>
      <c r="V2193" s="623"/>
      <c r="W2193" s="623"/>
    </row>
    <row r="2194" spans="1:23" x14ac:dyDescent="0.2">
      <c r="A2194" s="636" t="str">
        <f t="shared" si="145"/>
        <v/>
      </c>
      <c r="B2194" s="559"/>
      <c r="C2194" s="555"/>
      <c r="D2194" s="545"/>
      <c r="E2194" s="545"/>
      <c r="F2194" s="556"/>
      <c r="G2194" s="545"/>
      <c r="H2194" s="545"/>
      <c r="I2194" s="612"/>
      <c r="J2194" s="545"/>
      <c r="K2194" s="545"/>
      <c r="L2194" s="545"/>
      <c r="M2194" s="545"/>
      <c r="N2194" s="544"/>
      <c r="O2194" s="559"/>
      <c r="P2194" s="268">
        <f t="shared" si="146"/>
        <v>0</v>
      </c>
      <c r="Q2194" s="268">
        <f t="shared" si="147"/>
        <v>0</v>
      </c>
      <c r="R2194" s="643" t="str">
        <f t="shared" si="148"/>
        <v/>
      </c>
      <c r="S2194" s="644"/>
      <c r="T2194" s="644"/>
      <c r="U2194" s="623"/>
      <c r="V2194" s="623"/>
      <c r="W2194" s="623"/>
    </row>
    <row r="2195" spans="1:23" x14ac:dyDescent="0.2">
      <c r="A2195" s="636" t="str">
        <f t="shared" si="145"/>
        <v/>
      </c>
      <c r="B2195" s="559"/>
      <c r="C2195" s="555"/>
      <c r="D2195" s="545"/>
      <c r="E2195" s="545"/>
      <c r="F2195" s="556"/>
      <c r="G2195" s="545"/>
      <c r="H2195" s="545"/>
      <c r="I2195" s="612"/>
      <c r="J2195" s="545"/>
      <c r="K2195" s="545"/>
      <c r="L2195" s="545"/>
      <c r="M2195" s="545"/>
      <c r="N2195" s="544"/>
      <c r="O2195" s="559"/>
      <c r="P2195" s="268">
        <f t="shared" si="146"/>
        <v>0</v>
      </c>
      <c r="Q2195" s="268">
        <f t="shared" si="147"/>
        <v>0</v>
      </c>
      <c r="R2195" s="643" t="str">
        <f t="shared" si="148"/>
        <v/>
      </c>
      <c r="S2195" s="644"/>
      <c r="T2195" s="644"/>
      <c r="U2195" s="623"/>
      <c r="V2195" s="623"/>
      <c r="W2195" s="623"/>
    </row>
    <row r="2196" spans="1:23" x14ac:dyDescent="0.2">
      <c r="A2196" s="636" t="str">
        <f t="shared" si="145"/>
        <v/>
      </c>
      <c r="B2196" s="559"/>
      <c r="C2196" s="555"/>
      <c r="D2196" s="545"/>
      <c r="E2196" s="545"/>
      <c r="F2196" s="556"/>
      <c r="G2196" s="545"/>
      <c r="H2196" s="545"/>
      <c r="I2196" s="612"/>
      <c r="J2196" s="545"/>
      <c r="K2196" s="545"/>
      <c r="L2196" s="545"/>
      <c r="M2196" s="545"/>
      <c r="N2196" s="544"/>
      <c r="O2196" s="559"/>
      <c r="P2196" s="268">
        <f t="shared" si="146"/>
        <v>0</v>
      </c>
      <c r="Q2196" s="268">
        <f t="shared" si="147"/>
        <v>0</v>
      </c>
      <c r="R2196" s="643" t="str">
        <f t="shared" si="148"/>
        <v/>
      </c>
      <c r="S2196" s="644"/>
      <c r="T2196" s="644"/>
      <c r="U2196" s="623"/>
      <c r="V2196" s="623"/>
      <c r="W2196" s="623"/>
    </row>
    <row r="2197" spans="1:23" x14ac:dyDescent="0.2">
      <c r="A2197" s="636" t="str">
        <f t="shared" si="145"/>
        <v/>
      </c>
      <c r="B2197" s="559"/>
      <c r="C2197" s="555"/>
      <c r="D2197" s="545"/>
      <c r="E2197" s="545"/>
      <c r="F2197" s="556"/>
      <c r="G2197" s="545"/>
      <c r="H2197" s="545"/>
      <c r="I2197" s="612"/>
      <c r="J2197" s="545"/>
      <c r="K2197" s="545"/>
      <c r="L2197" s="545"/>
      <c r="M2197" s="545"/>
      <c r="N2197" s="544"/>
      <c r="O2197" s="559"/>
      <c r="P2197" s="268">
        <f t="shared" si="146"/>
        <v>0</v>
      </c>
      <c r="Q2197" s="268">
        <f t="shared" si="147"/>
        <v>0</v>
      </c>
      <c r="R2197" s="643" t="str">
        <f t="shared" si="148"/>
        <v/>
      </c>
      <c r="S2197" s="644"/>
      <c r="T2197" s="644"/>
      <c r="U2197" s="623"/>
      <c r="V2197" s="623"/>
      <c r="W2197" s="623"/>
    </row>
    <row r="2198" spans="1:23" x14ac:dyDescent="0.2">
      <c r="A2198" s="636" t="str">
        <f t="shared" si="145"/>
        <v/>
      </c>
      <c r="B2198" s="559"/>
      <c r="C2198" s="555"/>
      <c r="D2198" s="545"/>
      <c r="E2198" s="545"/>
      <c r="F2198" s="556"/>
      <c r="G2198" s="545"/>
      <c r="H2198" s="545"/>
      <c r="I2198" s="612"/>
      <c r="J2198" s="545"/>
      <c r="K2198" s="545"/>
      <c r="L2198" s="545"/>
      <c r="M2198" s="545"/>
      <c r="N2198" s="544"/>
      <c r="O2198" s="559"/>
      <c r="P2198" s="268">
        <f t="shared" si="146"/>
        <v>0</v>
      </c>
      <c r="Q2198" s="268">
        <f t="shared" si="147"/>
        <v>0</v>
      </c>
      <c r="R2198" s="643" t="str">
        <f t="shared" si="148"/>
        <v/>
      </c>
      <c r="S2198" s="644"/>
      <c r="T2198" s="644"/>
      <c r="U2198" s="623"/>
      <c r="V2198" s="623"/>
      <c r="W2198" s="623"/>
    </row>
    <row r="2199" spans="1:23" x14ac:dyDescent="0.2">
      <c r="A2199" s="636" t="str">
        <f t="shared" si="145"/>
        <v/>
      </c>
      <c r="B2199" s="559"/>
      <c r="C2199" s="555"/>
      <c r="D2199" s="545"/>
      <c r="E2199" s="545"/>
      <c r="F2199" s="556"/>
      <c r="G2199" s="545"/>
      <c r="H2199" s="545"/>
      <c r="I2199" s="612"/>
      <c r="J2199" s="545"/>
      <c r="K2199" s="545"/>
      <c r="L2199" s="545"/>
      <c r="M2199" s="545"/>
      <c r="N2199" s="544"/>
      <c r="O2199" s="559"/>
      <c r="P2199" s="268">
        <f t="shared" si="146"/>
        <v>0</v>
      </c>
      <c r="Q2199" s="268">
        <f t="shared" si="147"/>
        <v>0</v>
      </c>
      <c r="R2199" s="643" t="str">
        <f t="shared" si="148"/>
        <v/>
      </c>
      <c r="S2199" s="644"/>
      <c r="T2199" s="644"/>
      <c r="U2199" s="623"/>
      <c r="V2199" s="623"/>
      <c r="W2199" s="623"/>
    </row>
    <row r="2200" spans="1:23" x14ac:dyDescent="0.2">
      <c r="A2200" s="636" t="str">
        <f t="shared" ref="A2200:A2263" si="149">IF(B2200="","",ROW()-ROW($A$3))</f>
        <v/>
      </c>
      <c r="B2200" s="559"/>
      <c r="C2200" s="555"/>
      <c r="D2200" s="545"/>
      <c r="E2200" s="545"/>
      <c r="F2200" s="556"/>
      <c r="G2200" s="545"/>
      <c r="H2200" s="545"/>
      <c r="I2200" s="612"/>
      <c r="J2200" s="545"/>
      <c r="K2200" s="545"/>
      <c r="L2200" s="545"/>
      <c r="M2200" s="545"/>
      <c r="N2200" s="544"/>
      <c r="O2200" s="559"/>
      <c r="P2200" s="268">
        <f t="shared" ref="P2200:P2263" si="150">IF(B2200=0,0,IF(YEAR(B2200)=$Q$1,MONTH(B2200)-$P$1+1,(YEAR(B2200)-$Q$1)*12-$P$1+1+MONTH(B2200)))</f>
        <v>0</v>
      </c>
      <c r="Q2200" s="268">
        <f t="shared" ref="Q2200:Q2263" si="151">IF(C2200=0,0,IF(YEAR(C2200)=$Q$1,MONTH(C2200)-$P$1+1,(YEAR(C2200)-$Q$1)*12-$P$1+1+MONTH(C2200)))</f>
        <v>0</v>
      </c>
      <c r="R2200" s="643" t="str">
        <f t="shared" ref="R2200:R2263" si="152">SUBSTITUTE(D2200," ","_")</f>
        <v/>
      </c>
      <c r="S2200" s="644"/>
      <c r="T2200" s="644"/>
      <c r="U2200" s="623"/>
      <c r="V2200" s="623"/>
      <c r="W2200" s="623"/>
    </row>
    <row r="2201" spans="1:23" x14ac:dyDescent="0.2">
      <c r="A2201" s="636" t="str">
        <f t="shared" si="149"/>
        <v/>
      </c>
      <c r="B2201" s="559"/>
      <c r="C2201" s="555"/>
      <c r="D2201" s="545"/>
      <c r="E2201" s="545"/>
      <c r="F2201" s="556"/>
      <c r="G2201" s="545"/>
      <c r="H2201" s="545"/>
      <c r="I2201" s="612"/>
      <c r="J2201" s="545"/>
      <c r="K2201" s="545"/>
      <c r="L2201" s="545"/>
      <c r="M2201" s="545"/>
      <c r="N2201" s="544"/>
      <c r="O2201" s="559"/>
      <c r="P2201" s="268">
        <f t="shared" si="150"/>
        <v>0</v>
      </c>
      <c r="Q2201" s="268">
        <f t="shared" si="151"/>
        <v>0</v>
      </c>
      <c r="R2201" s="643" t="str">
        <f t="shared" si="152"/>
        <v/>
      </c>
      <c r="S2201" s="644"/>
      <c r="T2201" s="644"/>
      <c r="U2201" s="623"/>
      <c r="V2201" s="623"/>
      <c r="W2201" s="623"/>
    </row>
    <row r="2202" spans="1:23" x14ac:dyDescent="0.2">
      <c r="A2202" s="636" t="str">
        <f t="shared" si="149"/>
        <v/>
      </c>
      <c r="B2202" s="559"/>
      <c r="C2202" s="555"/>
      <c r="D2202" s="545"/>
      <c r="E2202" s="545"/>
      <c r="F2202" s="556"/>
      <c r="G2202" s="545"/>
      <c r="H2202" s="545"/>
      <c r="I2202" s="612"/>
      <c r="J2202" s="545"/>
      <c r="K2202" s="545"/>
      <c r="L2202" s="545"/>
      <c r="M2202" s="545"/>
      <c r="N2202" s="544"/>
      <c r="O2202" s="559"/>
      <c r="P2202" s="268">
        <f t="shared" si="150"/>
        <v>0</v>
      </c>
      <c r="Q2202" s="268">
        <f t="shared" si="151"/>
        <v>0</v>
      </c>
      <c r="R2202" s="643" t="str">
        <f t="shared" si="152"/>
        <v/>
      </c>
      <c r="S2202" s="644"/>
      <c r="T2202" s="644"/>
      <c r="U2202" s="623"/>
      <c r="V2202" s="623"/>
      <c r="W2202" s="623"/>
    </row>
    <row r="2203" spans="1:23" x14ac:dyDescent="0.2">
      <c r="A2203" s="636" t="str">
        <f t="shared" si="149"/>
        <v/>
      </c>
      <c r="B2203" s="559"/>
      <c r="C2203" s="555"/>
      <c r="D2203" s="545"/>
      <c r="E2203" s="545"/>
      <c r="F2203" s="556"/>
      <c r="G2203" s="545"/>
      <c r="H2203" s="545"/>
      <c r="I2203" s="612"/>
      <c r="J2203" s="545"/>
      <c r="K2203" s="545"/>
      <c r="L2203" s="545"/>
      <c r="M2203" s="545"/>
      <c r="N2203" s="544"/>
      <c r="O2203" s="559"/>
      <c r="P2203" s="268">
        <f t="shared" si="150"/>
        <v>0</v>
      </c>
      <c r="Q2203" s="268">
        <f t="shared" si="151"/>
        <v>0</v>
      </c>
      <c r="R2203" s="643" t="str">
        <f t="shared" si="152"/>
        <v/>
      </c>
      <c r="S2203" s="644"/>
      <c r="T2203" s="644"/>
      <c r="U2203" s="623"/>
      <c r="V2203" s="623"/>
      <c r="W2203" s="623"/>
    </row>
    <row r="2204" spans="1:23" x14ac:dyDescent="0.2">
      <c r="A2204" s="636" t="str">
        <f t="shared" si="149"/>
        <v/>
      </c>
      <c r="B2204" s="559"/>
      <c r="C2204" s="555"/>
      <c r="D2204" s="545"/>
      <c r="E2204" s="545"/>
      <c r="F2204" s="556"/>
      <c r="G2204" s="545"/>
      <c r="H2204" s="545"/>
      <c r="I2204" s="612"/>
      <c r="J2204" s="545"/>
      <c r="K2204" s="545"/>
      <c r="L2204" s="545"/>
      <c r="M2204" s="545"/>
      <c r="N2204" s="544"/>
      <c r="O2204" s="559"/>
      <c r="P2204" s="268">
        <f t="shared" si="150"/>
        <v>0</v>
      </c>
      <c r="Q2204" s="268">
        <f t="shared" si="151"/>
        <v>0</v>
      </c>
      <c r="R2204" s="643" t="str">
        <f t="shared" si="152"/>
        <v/>
      </c>
      <c r="S2204" s="644"/>
      <c r="T2204" s="644"/>
      <c r="U2204" s="623"/>
      <c r="V2204" s="623"/>
      <c r="W2204" s="623"/>
    </row>
    <row r="2205" spans="1:23" x14ac:dyDescent="0.2">
      <c r="A2205" s="636" t="str">
        <f t="shared" si="149"/>
        <v/>
      </c>
      <c r="B2205" s="559"/>
      <c r="C2205" s="555"/>
      <c r="D2205" s="545"/>
      <c r="E2205" s="545"/>
      <c r="F2205" s="556"/>
      <c r="G2205" s="545"/>
      <c r="H2205" s="545"/>
      <c r="I2205" s="612"/>
      <c r="J2205" s="545"/>
      <c r="K2205" s="545"/>
      <c r="L2205" s="545"/>
      <c r="M2205" s="545"/>
      <c r="N2205" s="544"/>
      <c r="O2205" s="559"/>
      <c r="P2205" s="268">
        <f t="shared" si="150"/>
        <v>0</v>
      </c>
      <c r="Q2205" s="268">
        <f t="shared" si="151"/>
        <v>0</v>
      </c>
      <c r="R2205" s="643" t="str">
        <f t="shared" si="152"/>
        <v/>
      </c>
      <c r="S2205" s="644"/>
      <c r="T2205" s="644"/>
      <c r="U2205" s="623"/>
      <c r="V2205" s="623"/>
      <c r="W2205" s="623"/>
    </row>
    <row r="2206" spans="1:23" x14ac:dyDescent="0.2">
      <c r="A2206" s="636" t="str">
        <f t="shared" si="149"/>
        <v/>
      </c>
      <c r="B2206" s="559"/>
      <c r="C2206" s="555"/>
      <c r="D2206" s="545"/>
      <c r="E2206" s="545"/>
      <c r="F2206" s="556"/>
      <c r="G2206" s="545"/>
      <c r="H2206" s="545"/>
      <c r="I2206" s="612"/>
      <c r="J2206" s="545"/>
      <c r="K2206" s="545"/>
      <c r="L2206" s="545"/>
      <c r="M2206" s="545"/>
      <c r="N2206" s="544"/>
      <c r="O2206" s="559"/>
      <c r="P2206" s="268">
        <f t="shared" si="150"/>
        <v>0</v>
      </c>
      <c r="Q2206" s="268">
        <f t="shared" si="151"/>
        <v>0</v>
      </c>
      <c r="R2206" s="643" t="str">
        <f t="shared" si="152"/>
        <v/>
      </c>
      <c r="S2206" s="644"/>
      <c r="T2206" s="644"/>
      <c r="U2206" s="623"/>
      <c r="V2206" s="623"/>
      <c r="W2206" s="623"/>
    </row>
    <row r="2207" spans="1:23" x14ac:dyDescent="0.2">
      <c r="A2207" s="636" t="str">
        <f t="shared" si="149"/>
        <v/>
      </c>
      <c r="B2207" s="559"/>
      <c r="C2207" s="555"/>
      <c r="D2207" s="545"/>
      <c r="E2207" s="545"/>
      <c r="F2207" s="556"/>
      <c r="G2207" s="545"/>
      <c r="H2207" s="545"/>
      <c r="I2207" s="612"/>
      <c r="J2207" s="545"/>
      <c r="K2207" s="545"/>
      <c r="L2207" s="545"/>
      <c r="M2207" s="545"/>
      <c r="N2207" s="544"/>
      <c r="O2207" s="559"/>
      <c r="P2207" s="268">
        <f t="shared" si="150"/>
        <v>0</v>
      </c>
      <c r="Q2207" s="268">
        <f t="shared" si="151"/>
        <v>0</v>
      </c>
      <c r="R2207" s="643" t="str">
        <f t="shared" si="152"/>
        <v/>
      </c>
      <c r="S2207" s="644"/>
      <c r="T2207" s="644"/>
      <c r="U2207" s="623"/>
      <c r="V2207" s="623"/>
      <c r="W2207" s="623"/>
    </row>
    <row r="2208" spans="1:23" x14ac:dyDescent="0.2">
      <c r="A2208" s="636" t="str">
        <f t="shared" si="149"/>
        <v/>
      </c>
      <c r="B2208" s="559"/>
      <c r="C2208" s="555"/>
      <c r="D2208" s="545"/>
      <c r="E2208" s="545"/>
      <c r="F2208" s="556"/>
      <c r="G2208" s="545"/>
      <c r="H2208" s="545"/>
      <c r="I2208" s="612"/>
      <c r="J2208" s="545"/>
      <c r="K2208" s="545"/>
      <c r="L2208" s="545"/>
      <c r="M2208" s="545"/>
      <c r="N2208" s="544"/>
      <c r="O2208" s="559"/>
      <c r="P2208" s="268">
        <f t="shared" si="150"/>
        <v>0</v>
      </c>
      <c r="Q2208" s="268">
        <f t="shared" si="151"/>
        <v>0</v>
      </c>
      <c r="R2208" s="643" t="str">
        <f t="shared" si="152"/>
        <v/>
      </c>
      <c r="S2208" s="644"/>
      <c r="T2208" s="644"/>
      <c r="U2208" s="623"/>
      <c r="V2208" s="623"/>
      <c r="W2208" s="623"/>
    </row>
    <row r="2209" spans="1:23" x14ac:dyDescent="0.2">
      <c r="A2209" s="636" t="str">
        <f t="shared" si="149"/>
        <v/>
      </c>
      <c r="B2209" s="559"/>
      <c r="C2209" s="555"/>
      <c r="D2209" s="545"/>
      <c r="E2209" s="545"/>
      <c r="F2209" s="556"/>
      <c r="G2209" s="545"/>
      <c r="H2209" s="545"/>
      <c r="I2209" s="612"/>
      <c r="J2209" s="545"/>
      <c r="K2209" s="545"/>
      <c r="L2209" s="545"/>
      <c r="M2209" s="545"/>
      <c r="N2209" s="544"/>
      <c r="O2209" s="559"/>
      <c r="P2209" s="268">
        <f t="shared" si="150"/>
        <v>0</v>
      </c>
      <c r="Q2209" s="268">
        <f t="shared" si="151"/>
        <v>0</v>
      </c>
      <c r="R2209" s="643" t="str">
        <f t="shared" si="152"/>
        <v/>
      </c>
      <c r="S2209" s="644"/>
      <c r="T2209" s="644"/>
      <c r="U2209" s="623"/>
      <c r="V2209" s="623"/>
      <c r="W2209" s="623"/>
    </row>
    <row r="2210" spans="1:23" x14ac:dyDescent="0.2">
      <c r="A2210" s="636" t="str">
        <f t="shared" si="149"/>
        <v/>
      </c>
      <c r="B2210" s="559"/>
      <c r="C2210" s="555"/>
      <c r="D2210" s="545"/>
      <c r="E2210" s="545"/>
      <c r="F2210" s="556"/>
      <c r="G2210" s="545"/>
      <c r="H2210" s="545"/>
      <c r="I2210" s="612"/>
      <c r="J2210" s="545"/>
      <c r="K2210" s="545"/>
      <c r="L2210" s="545"/>
      <c r="M2210" s="545"/>
      <c r="N2210" s="544"/>
      <c r="O2210" s="559"/>
      <c r="P2210" s="268">
        <f t="shared" si="150"/>
        <v>0</v>
      </c>
      <c r="Q2210" s="268">
        <f t="shared" si="151"/>
        <v>0</v>
      </c>
      <c r="R2210" s="643" t="str">
        <f t="shared" si="152"/>
        <v/>
      </c>
      <c r="S2210" s="644"/>
      <c r="T2210" s="644"/>
      <c r="U2210" s="623"/>
      <c r="V2210" s="623"/>
      <c r="W2210" s="623"/>
    </row>
    <row r="2211" spans="1:23" x14ac:dyDescent="0.2">
      <c r="A2211" s="636" t="str">
        <f t="shared" si="149"/>
        <v/>
      </c>
      <c r="B2211" s="559"/>
      <c r="C2211" s="555"/>
      <c r="D2211" s="545"/>
      <c r="E2211" s="545"/>
      <c r="F2211" s="556"/>
      <c r="G2211" s="545"/>
      <c r="H2211" s="545"/>
      <c r="I2211" s="612"/>
      <c r="J2211" s="545"/>
      <c r="K2211" s="545"/>
      <c r="L2211" s="545"/>
      <c r="M2211" s="545"/>
      <c r="N2211" s="544"/>
      <c r="O2211" s="559"/>
      <c r="P2211" s="268">
        <f t="shared" si="150"/>
        <v>0</v>
      </c>
      <c r="Q2211" s="268">
        <f t="shared" si="151"/>
        <v>0</v>
      </c>
      <c r="R2211" s="643" t="str">
        <f t="shared" si="152"/>
        <v/>
      </c>
      <c r="S2211" s="644"/>
      <c r="T2211" s="644"/>
      <c r="U2211" s="623"/>
      <c r="V2211" s="623"/>
      <c r="W2211" s="623"/>
    </row>
    <row r="2212" spans="1:23" x14ac:dyDescent="0.2">
      <c r="A2212" s="636" t="str">
        <f t="shared" si="149"/>
        <v/>
      </c>
      <c r="B2212" s="559"/>
      <c r="C2212" s="555"/>
      <c r="D2212" s="545"/>
      <c r="E2212" s="545"/>
      <c r="F2212" s="556"/>
      <c r="G2212" s="545"/>
      <c r="H2212" s="545"/>
      <c r="I2212" s="612"/>
      <c r="J2212" s="545"/>
      <c r="K2212" s="545"/>
      <c r="L2212" s="545"/>
      <c r="M2212" s="545"/>
      <c r="N2212" s="544"/>
      <c r="O2212" s="559"/>
      <c r="P2212" s="268">
        <f t="shared" si="150"/>
        <v>0</v>
      </c>
      <c r="Q2212" s="268">
        <f t="shared" si="151"/>
        <v>0</v>
      </c>
      <c r="R2212" s="643" t="str">
        <f t="shared" si="152"/>
        <v/>
      </c>
      <c r="S2212" s="644"/>
      <c r="T2212" s="644"/>
      <c r="U2212" s="623"/>
      <c r="V2212" s="623"/>
      <c r="W2212" s="623"/>
    </row>
    <row r="2213" spans="1:23" x14ac:dyDescent="0.2">
      <c r="A2213" s="636" t="str">
        <f t="shared" si="149"/>
        <v/>
      </c>
      <c r="B2213" s="559"/>
      <c r="C2213" s="555"/>
      <c r="D2213" s="545"/>
      <c r="E2213" s="545"/>
      <c r="F2213" s="556"/>
      <c r="G2213" s="545"/>
      <c r="H2213" s="545"/>
      <c r="I2213" s="612"/>
      <c r="J2213" s="545"/>
      <c r="K2213" s="545"/>
      <c r="L2213" s="545"/>
      <c r="M2213" s="545"/>
      <c r="N2213" s="544"/>
      <c r="O2213" s="559"/>
      <c r="P2213" s="268">
        <f t="shared" si="150"/>
        <v>0</v>
      </c>
      <c r="Q2213" s="268">
        <f t="shared" si="151"/>
        <v>0</v>
      </c>
      <c r="R2213" s="643" t="str">
        <f t="shared" si="152"/>
        <v/>
      </c>
      <c r="S2213" s="644"/>
      <c r="T2213" s="644"/>
      <c r="U2213" s="623"/>
      <c r="V2213" s="623"/>
      <c r="W2213" s="623"/>
    </row>
    <row r="2214" spans="1:23" x14ac:dyDescent="0.2">
      <c r="A2214" s="636" t="str">
        <f t="shared" si="149"/>
        <v/>
      </c>
      <c r="B2214" s="559"/>
      <c r="C2214" s="555"/>
      <c r="D2214" s="545"/>
      <c r="E2214" s="545"/>
      <c r="F2214" s="556"/>
      <c r="G2214" s="545"/>
      <c r="H2214" s="545"/>
      <c r="I2214" s="612"/>
      <c r="J2214" s="545"/>
      <c r="K2214" s="545"/>
      <c r="L2214" s="545"/>
      <c r="M2214" s="545"/>
      <c r="N2214" s="544"/>
      <c r="O2214" s="559"/>
      <c r="P2214" s="268">
        <f t="shared" si="150"/>
        <v>0</v>
      </c>
      <c r="Q2214" s="268">
        <f t="shared" si="151"/>
        <v>0</v>
      </c>
      <c r="R2214" s="643" t="str">
        <f t="shared" si="152"/>
        <v/>
      </c>
      <c r="S2214" s="644"/>
      <c r="T2214" s="644"/>
      <c r="U2214" s="623"/>
      <c r="V2214" s="623"/>
      <c r="W2214" s="623"/>
    </row>
    <row r="2215" spans="1:23" x14ac:dyDescent="0.2">
      <c r="A2215" s="636" t="str">
        <f t="shared" si="149"/>
        <v/>
      </c>
      <c r="B2215" s="559"/>
      <c r="C2215" s="555"/>
      <c r="D2215" s="545"/>
      <c r="E2215" s="545"/>
      <c r="F2215" s="556"/>
      <c r="G2215" s="545"/>
      <c r="H2215" s="545"/>
      <c r="I2215" s="612"/>
      <c r="J2215" s="545"/>
      <c r="K2215" s="545"/>
      <c r="L2215" s="545"/>
      <c r="M2215" s="545"/>
      <c r="N2215" s="544"/>
      <c r="O2215" s="559"/>
      <c r="P2215" s="268">
        <f t="shared" si="150"/>
        <v>0</v>
      </c>
      <c r="Q2215" s="268">
        <f t="shared" si="151"/>
        <v>0</v>
      </c>
      <c r="R2215" s="643" t="str">
        <f t="shared" si="152"/>
        <v/>
      </c>
      <c r="S2215" s="644"/>
      <c r="T2215" s="644"/>
      <c r="U2215" s="623"/>
      <c r="V2215" s="623"/>
      <c r="W2215" s="623"/>
    </row>
    <row r="2216" spans="1:23" x14ac:dyDescent="0.2">
      <c r="A2216" s="636" t="str">
        <f t="shared" si="149"/>
        <v/>
      </c>
      <c r="B2216" s="559"/>
      <c r="C2216" s="555"/>
      <c r="D2216" s="545"/>
      <c r="E2216" s="545"/>
      <c r="F2216" s="556"/>
      <c r="G2216" s="545"/>
      <c r="H2216" s="545"/>
      <c r="I2216" s="612"/>
      <c r="J2216" s="545"/>
      <c r="K2216" s="545"/>
      <c r="L2216" s="545"/>
      <c r="M2216" s="545"/>
      <c r="N2216" s="544"/>
      <c r="O2216" s="559"/>
      <c r="P2216" s="268">
        <f t="shared" si="150"/>
        <v>0</v>
      </c>
      <c r="Q2216" s="268">
        <f t="shared" si="151"/>
        <v>0</v>
      </c>
      <c r="R2216" s="643" t="str">
        <f t="shared" si="152"/>
        <v/>
      </c>
      <c r="S2216" s="644"/>
      <c r="T2216" s="644"/>
      <c r="U2216" s="623"/>
      <c r="V2216" s="623"/>
      <c r="W2216" s="623"/>
    </row>
    <row r="2217" spans="1:23" x14ac:dyDescent="0.2">
      <c r="A2217" s="636" t="str">
        <f t="shared" si="149"/>
        <v/>
      </c>
      <c r="B2217" s="559"/>
      <c r="C2217" s="555"/>
      <c r="D2217" s="545"/>
      <c r="E2217" s="545"/>
      <c r="F2217" s="556"/>
      <c r="G2217" s="545"/>
      <c r="H2217" s="545"/>
      <c r="I2217" s="612"/>
      <c r="J2217" s="545"/>
      <c r="K2217" s="545"/>
      <c r="L2217" s="545"/>
      <c r="M2217" s="545"/>
      <c r="N2217" s="544"/>
      <c r="O2217" s="559"/>
      <c r="P2217" s="268">
        <f t="shared" si="150"/>
        <v>0</v>
      </c>
      <c r="Q2217" s="268">
        <f t="shared" si="151"/>
        <v>0</v>
      </c>
      <c r="R2217" s="643" t="str">
        <f t="shared" si="152"/>
        <v/>
      </c>
      <c r="S2217" s="644"/>
      <c r="T2217" s="644"/>
      <c r="U2217" s="623"/>
      <c r="V2217" s="623"/>
      <c r="W2217" s="623"/>
    </row>
    <row r="2218" spans="1:23" x14ac:dyDescent="0.2">
      <c r="A2218" s="636" t="str">
        <f t="shared" si="149"/>
        <v/>
      </c>
      <c r="B2218" s="559"/>
      <c r="C2218" s="555"/>
      <c r="D2218" s="545"/>
      <c r="E2218" s="545"/>
      <c r="F2218" s="556"/>
      <c r="G2218" s="545"/>
      <c r="H2218" s="545"/>
      <c r="I2218" s="612"/>
      <c r="J2218" s="545"/>
      <c r="K2218" s="545"/>
      <c r="L2218" s="545"/>
      <c r="M2218" s="545"/>
      <c r="N2218" s="544"/>
      <c r="O2218" s="559"/>
      <c r="P2218" s="268">
        <f t="shared" si="150"/>
        <v>0</v>
      </c>
      <c r="Q2218" s="268">
        <f t="shared" si="151"/>
        <v>0</v>
      </c>
      <c r="R2218" s="643" t="str">
        <f t="shared" si="152"/>
        <v/>
      </c>
      <c r="S2218" s="644"/>
      <c r="T2218" s="644"/>
      <c r="U2218" s="623"/>
      <c r="V2218" s="623"/>
      <c r="W2218" s="623"/>
    </row>
    <row r="2219" spans="1:23" x14ac:dyDescent="0.2">
      <c r="A2219" s="636" t="str">
        <f t="shared" si="149"/>
        <v/>
      </c>
      <c r="B2219" s="559"/>
      <c r="C2219" s="555"/>
      <c r="D2219" s="545"/>
      <c r="E2219" s="545"/>
      <c r="F2219" s="556"/>
      <c r="G2219" s="545"/>
      <c r="H2219" s="545"/>
      <c r="I2219" s="612"/>
      <c r="J2219" s="545"/>
      <c r="K2219" s="545"/>
      <c r="L2219" s="545"/>
      <c r="M2219" s="545"/>
      <c r="N2219" s="544"/>
      <c r="O2219" s="559"/>
      <c r="P2219" s="268">
        <f t="shared" si="150"/>
        <v>0</v>
      </c>
      <c r="Q2219" s="268">
        <f t="shared" si="151"/>
        <v>0</v>
      </c>
      <c r="R2219" s="643" t="str">
        <f t="shared" si="152"/>
        <v/>
      </c>
      <c r="S2219" s="644"/>
      <c r="T2219" s="644"/>
      <c r="U2219" s="623"/>
      <c r="V2219" s="623"/>
      <c r="W2219" s="623"/>
    </row>
    <row r="2220" spans="1:23" x14ac:dyDescent="0.2">
      <c r="A2220" s="636" t="str">
        <f t="shared" si="149"/>
        <v/>
      </c>
      <c r="B2220" s="559"/>
      <c r="C2220" s="555"/>
      <c r="D2220" s="545"/>
      <c r="E2220" s="545"/>
      <c r="F2220" s="556"/>
      <c r="G2220" s="545"/>
      <c r="H2220" s="545"/>
      <c r="I2220" s="612"/>
      <c r="J2220" s="545"/>
      <c r="K2220" s="545"/>
      <c r="L2220" s="545"/>
      <c r="M2220" s="545"/>
      <c r="N2220" s="544"/>
      <c r="O2220" s="559"/>
      <c r="P2220" s="268">
        <f t="shared" si="150"/>
        <v>0</v>
      </c>
      <c r="Q2220" s="268">
        <f t="shared" si="151"/>
        <v>0</v>
      </c>
      <c r="R2220" s="643" t="str">
        <f t="shared" si="152"/>
        <v/>
      </c>
      <c r="S2220" s="644"/>
      <c r="T2220" s="644"/>
      <c r="U2220" s="623"/>
      <c r="V2220" s="623"/>
      <c r="W2220" s="623"/>
    </row>
    <row r="2221" spans="1:23" x14ac:dyDescent="0.2">
      <c r="A2221" s="636" t="str">
        <f t="shared" si="149"/>
        <v/>
      </c>
      <c r="B2221" s="559"/>
      <c r="C2221" s="555"/>
      <c r="D2221" s="545"/>
      <c r="E2221" s="545"/>
      <c r="F2221" s="556"/>
      <c r="G2221" s="545"/>
      <c r="H2221" s="545"/>
      <c r="I2221" s="612"/>
      <c r="J2221" s="545"/>
      <c r="K2221" s="545"/>
      <c r="L2221" s="545"/>
      <c r="M2221" s="545"/>
      <c r="N2221" s="544"/>
      <c r="O2221" s="559"/>
      <c r="P2221" s="268">
        <f t="shared" si="150"/>
        <v>0</v>
      </c>
      <c r="Q2221" s="268">
        <f t="shared" si="151"/>
        <v>0</v>
      </c>
      <c r="R2221" s="643" t="str">
        <f t="shared" si="152"/>
        <v/>
      </c>
      <c r="S2221" s="644"/>
      <c r="T2221" s="644"/>
      <c r="U2221" s="623"/>
      <c r="V2221" s="623"/>
      <c r="W2221" s="623"/>
    </row>
    <row r="2222" spans="1:23" x14ac:dyDescent="0.2">
      <c r="A2222" s="636" t="str">
        <f t="shared" si="149"/>
        <v/>
      </c>
      <c r="B2222" s="559"/>
      <c r="C2222" s="555"/>
      <c r="D2222" s="545"/>
      <c r="E2222" s="545"/>
      <c r="F2222" s="556"/>
      <c r="G2222" s="545"/>
      <c r="H2222" s="545"/>
      <c r="I2222" s="612"/>
      <c r="J2222" s="545"/>
      <c r="K2222" s="545"/>
      <c r="L2222" s="545"/>
      <c r="M2222" s="545"/>
      <c r="N2222" s="544"/>
      <c r="O2222" s="559"/>
      <c r="P2222" s="268">
        <f t="shared" si="150"/>
        <v>0</v>
      </c>
      <c r="Q2222" s="268">
        <f t="shared" si="151"/>
        <v>0</v>
      </c>
      <c r="R2222" s="643" t="str">
        <f t="shared" si="152"/>
        <v/>
      </c>
      <c r="S2222" s="644"/>
      <c r="T2222" s="644"/>
      <c r="U2222" s="623"/>
      <c r="V2222" s="623"/>
      <c r="W2222" s="623"/>
    </row>
    <row r="2223" spans="1:23" x14ac:dyDescent="0.2">
      <c r="A2223" s="636" t="str">
        <f t="shared" si="149"/>
        <v/>
      </c>
      <c r="B2223" s="559"/>
      <c r="C2223" s="555"/>
      <c r="D2223" s="545"/>
      <c r="E2223" s="545"/>
      <c r="F2223" s="556"/>
      <c r="G2223" s="545"/>
      <c r="H2223" s="545"/>
      <c r="I2223" s="612"/>
      <c r="J2223" s="545"/>
      <c r="K2223" s="545"/>
      <c r="L2223" s="545"/>
      <c r="M2223" s="545"/>
      <c r="N2223" s="544"/>
      <c r="O2223" s="559"/>
      <c r="P2223" s="268">
        <f t="shared" si="150"/>
        <v>0</v>
      </c>
      <c r="Q2223" s="268">
        <f t="shared" si="151"/>
        <v>0</v>
      </c>
      <c r="R2223" s="643" t="str">
        <f t="shared" si="152"/>
        <v/>
      </c>
      <c r="S2223" s="644"/>
      <c r="T2223" s="644"/>
      <c r="U2223" s="623"/>
      <c r="V2223" s="623"/>
      <c r="W2223" s="623"/>
    </row>
    <row r="2224" spans="1:23" x14ac:dyDescent="0.2">
      <c r="A2224" s="636" t="str">
        <f t="shared" si="149"/>
        <v/>
      </c>
      <c r="B2224" s="559"/>
      <c r="C2224" s="555"/>
      <c r="D2224" s="545"/>
      <c r="E2224" s="545"/>
      <c r="F2224" s="556"/>
      <c r="G2224" s="545"/>
      <c r="H2224" s="545"/>
      <c r="I2224" s="612"/>
      <c r="J2224" s="545"/>
      <c r="K2224" s="545"/>
      <c r="L2224" s="545"/>
      <c r="M2224" s="545"/>
      <c r="N2224" s="544"/>
      <c r="O2224" s="559"/>
      <c r="P2224" s="268">
        <f t="shared" si="150"/>
        <v>0</v>
      </c>
      <c r="Q2224" s="268">
        <f t="shared" si="151"/>
        <v>0</v>
      </c>
      <c r="R2224" s="643" t="str">
        <f t="shared" si="152"/>
        <v/>
      </c>
      <c r="S2224" s="644"/>
      <c r="T2224" s="644"/>
      <c r="U2224" s="623"/>
      <c r="V2224" s="623"/>
      <c r="W2224" s="623"/>
    </row>
    <row r="2225" spans="1:23" x14ac:dyDescent="0.2">
      <c r="A2225" s="636" t="str">
        <f t="shared" si="149"/>
        <v/>
      </c>
      <c r="B2225" s="559"/>
      <c r="C2225" s="555"/>
      <c r="D2225" s="545"/>
      <c r="E2225" s="545"/>
      <c r="F2225" s="556"/>
      <c r="G2225" s="545"/>
      <c r="H2225" s="545"/>
      <c r="I2225" s="612"/>
      <c r="J2225" s="545"/>
      <c r="K2225" s="545"/>
      <c r="L2225" s="545"/>
      <c r="M2225" s="545"/>
      <c r="N2225" s="544"/>
      <c r="O2225" s="559"/>
      <c r="P2225" s="268">
        <f t="shared" si="150"/>
        <v>0</v>
      </c>
      <c r="Q2225" s="268">
        <f t="shared" si="151"/>
        <v>0</v>
      </c>
      <c r="R2225" s="643" t="str">
        <f t="shared" si="152"/>
        <v/>
      </c>
      <c r="S2225" s="644"/>
      <c r="T2225" s="644"/>
      <c r="U2225" s="623"/>
      <c r="V2225" s="623"/>
      <c r="W2225" s="623"/>
    </row>
    <row r="2226" spans="1:23" x14ac:dyDescent="0.2">
      <c r="A2226" s="636" t="str">
        <f t="shared" si="149"/>
        <v/>
      </c>
      <c r="B2226" s="559"/>
      <c r="C2226" s="555"/>
      <c r="D2226" s="545"/>
      <c r="E2226" s="545"/>
      <c r="F2226" s="556"/>
      <c r="G2226" s="545"/>
      <c r="H2226" s="545"/>
      <c r="I2226" s="612"/>
      <c r="J2226" s="545"/>
      <c r="K2226" s="545"/>
      <c r="L2226" s="545"/>
      <c r="M2226" s="545"/>
      <c r="N2226" s="544"/>
      <c r="O2226" s="559"/>
      <c r="P2226" s="268">
        <f t="shared" si="150"/>
        <v>0</v>
      </c>
      <c r="Q2226" s="268">
        <f t="shared" si="151"/>
        <v>0</v>
      </c>
      <c r="R2226" s="643" t="str">
        <f t="shared" si="152"/>
        <v/>
      </c>
      <c r="S2226" s="644"/>
      <c r="T2226" s="644"/>
      <c r="U2226" s="623"/>
      <c r="V2226" s="623"/>
      <c r="W2226" s="623"/>
    </row>
    <row r="2227" spans="1:23" x14ac:dyDescent="0.2">
      <c r="A2227" s="636" t="str">
        <f t="shared" si="149"/>
        <v/>
      </c>
      <c r="B2227" s="559"/>
      <c r="C2227" s="555"/>
      <c r="D2227" s="545"/>
      <c r="E2227" s="545"/>
      <c r="F2227" s="556"/>
      <c r="G2227" s="545"/>
      <c r="H2227" s="545"/>
      <c r="I2227" s="612"/>
      <c r="J2227" s="545"/>
      <c r="K2227" s="545"/>
      <c r="L2227" s="545"/>
      <c r="M2227" s="545"/>
      <c r="N2227" s="544"/>
      <c r="O2227" s="559"/>
      <c r="P2227" s="268">
        <f t="shared" si="150"/>
        <v>0</v>
      </c>
      <c r="Q2227" s="268">
        <f t="shared" si="151"/>
        <v>0</v>
      </c>
      <c r="R2227" s="643" t="str">
        <f t="shared" si="152"/>
        <v/>
      </c>
      <c r="S2227" s="644"/>
      <c r="T2227" s="644"/>
      <c r="U2227" s="623"/>
      <c r="V2227" s="623"/>
      <c r="W2227" s="623"/>
    </row>
    <row r="2228" spans="1:23" x14ac:dyDescent="0.2">
      <c r="A2228" s="636" t="str">
        <f t="shared" si="149"/>
        <v/>
      </c>
      <c r="B2228" s="559"/>
      <c r="C2228" s="555"/>
      <c r="D2228" s="545"/>
      <c r="E2228" s="545"/>
      <c r="F2228" s="556"/>
      <c r="G2228" s="545"/>
      <c r="H2228" s="545"/>
      <c r="I2228" s="612"/>
      <c r="J2228" s="545"/>
      <c r="K2228" s="545"/>
      <c r="L2228" s="545"/>
      <c r="M2228" s="545"/>
      <c r="N2228" s="544"/>
      <c r="O2228" s="559"/>
      <c r="P2228" s="268">
        <f t="shared" si="150"/>
        <v>0</v>
      </c>
      <c r="Q2228" s="268">
        <f t="shared" si="151"/>
        <v>0</v>
      </c>
      <c r="R2228" s="643" t="str">
        <f t="shared" si="152"/>
        <v/>
      </c>
      <c r="S2228" s="644"/>
      <c r="T2228" s="644"/>
      <c r="U2228" s="623"/>
      <c r="V2228" s="623"/>
      <c r="W2228" s="623"/>
    </row>
    <row r="2229" spans="1:23" x14ac:dyDescent="0.2">
      <c r="A2229" s="636" t="str">
        <f t="shared" si="149"/>
        <v/>
      </c>
      <c r="B2229" s="559"/>
      <c r="C2229" s="555"/>
      <c r="D2229" s="545"/>
      <c r="E2229" s="545"/>
      <c r="F2229" s="556"/>
      <c r="G2229" s="545"/>
      <c r="H2229" s="545"/>
      <c r="I2229" s="612"/>
      <c r="J2229" s="545"/>
      <c r="K2229" s="545"/>
      <c r="L2229" s="545"/>
      <c r="M2229" s="545"/>
      <c r="N2229" s="544"/>
      <c r="O2229" s="559"/>
      <c r="P2229" s="268">
        <f t="shared" si="150"/>
        <v>0</v>
      </c>
      <c r="Q2229" s="268">
        <f t="shared" si="151"/>
        <v>0</v>
      </c>
      <c r="R2229" s="643" t="str">
        <f t="shared" si="152"/>
        <v/>
      </c>
      <c r="S2229" s="644"/>
      <c r="T2229" s="644"/>
      <c r="U2229" s="623"/>
      <c r="V2229" s="623"/>
      <c r="W2229" s="623"/>
    </row>
    <row r="2230" spans="1:23" x14ac:dyDescent="0.2">
      <c r="A2230" s="636" t="str">
        <f t="shared" si="149"/>
        <v/>
      </c>
      <c r="B2230" s="559"/>
      <c r="C2230" s="555"/>
      <c r="D2230" s="545"/>
      <c r="E2230" s="545"/>
      <c r="F2230" s="556"/>
      <c r="G2230" s="545"/>
      <c r="H2230" s="545"/>
      <c r="I2230" s="612"/>
      <c r="J2230" s="545"/>
      <c r="K2230" s="545"/>
      <c r="L2230" s="545"/>
      <c r="M2230" s="545"/>
      <c r="N2230" s="544"/>
      <c r="O2230" s="559"/>
      <c r="P2230" s="268">
        <f t="shared" si="150"/>
        <v>0</v>
      </c>
      <c r="Q2230" s="268">
        <f t="shared" si="151"/>
        <v>0</v>
      </c>
      <c r="R2230" s="643" t="str">
        <f t="shared" si="152"/>
        <v/>
      </c>
      <c r="S2230" s="644"/>
      <c r="T2230" s="644"/>
      <c r="U2230" s="623"/>
      <c r="V2230" s="623"/>
      <c r="W2230" s="623"/>
    </row>
    <row r="2231" spans="1:23" x14ac:dyDescent="0.2">
      <c r="A2231" s="636" t="str">
        <f t="shared" si="149"/>
        <v/>
      </c>
      <c r="B2231" s="559"/>
      <c r="C2231" s="555"/>
      <c r="D2231" s="545"/>
      <c r="E2231" s="545"/>
      <c r="F2231" s="556"/>
      <c r="G2231" s="545"/>
      <c r="H2231" s="545"/>
      <c r="I2231" s="612"/>
      <c r="J2231" s="545"/>
      <c r="K2231" s="545"/>
      <c r="L2231" s="545"/>
      <c r="M2231" s="545"/>
      <c r="N2231" s="544"/>
      <c r="O2231" s="559"/>
      <c r="P2231" s="268">
        <f t="shared" si="150"/>
        <v>0</v>
      </c>
      <c r="Q2231" s="268">
        <f t="shared" si="151"/>
        <v>0</v>
      </c>
      <c r="R2231" s="643" t="str">
        <f t="shared" si="152"/>
        <v/>
      </c>
      <c r="S2231" s="644"/>
      <c r="T2231" s="644"/>
      <c r="U2231" s="623"/>
      <c r="V2231" s="623"/>
      <c r="W2231" s="623"/>
    </row>
    <row r="2232" spans="1:23" x14ac:dyDescent="0.2">
      <c r="A2232" s="636" t="str">
        <f t="shared" si="149"/>
        <v/>
      </c>
      <c r="B2232" s="559"/>
      <c r="C2232" s="555"/>
      <c r="D2232" s="545"/>
      <c r="E2232" s="545"/>
      <c r="F2232" s="556"/>
      <c r="G2232" s="545"/>
      <c r="H2232" s="545"/>
      <c r="I2232" s="612"/>
      <c r="J2232" s="545"/>
      <c r="K2232" s="545"/>
      <c r="L2232" s="545"/>
      <c r="M2232" s="545"/>
      <c r="N2232" s="544"/>
      <c r="O2232" s="559"/>
      <c r="P2232" s="268">
        <f t="shared" si="150"/>
        <v>0</v>
      </c>
      <c r="Q2232" s="268">
        <f t="shared" si="151"/>
        <v>0</v>
      </c>
      <c r="R2232" s="643" t="str">
        <f t="shared" si="152"/>
        <v/>
      </c>
      <c r="S2232" s="644"/>
      <c r="T2232" s="644"/>
      <c r="U2232" s="623"/>
      <c r="V2232" s="623"/>
      <c r="W2232" s="623"/>
    </row>
    <row r="2233" spans="1:23" x14ac:dyDescent="0.2">
      <c r="A2233" s="636" t="str">
        <f t="shared" si="149"/>
        <v/>
      </c>
      <c r="B2233" s="559"/>
      <c r="C2233" s="555"/>
      <c r="D2233" s="545"/>
      <c r="E2233" s="545"/>
      <c r="F2233" s="556"/>
      <c r="G2233" s="545"/>
      <c r="H2233" s="545"/>
      <c r="I2233" s="612"/>
      <c r="J2233" s="545"/>
      <c r="K2233" s="545"/>
      <c r="L2233" s="545"/>
      <c r="M2233" s="545"/>
      <c r="N2233" s="544"/>
      <c r="O2233" s="559"/>
      <c r="P2233" s="268">
        <f t="shared" si="150"/>
        <v>0</v>
      </c>
      <c r="Q2233" s="268">
        <f t="shared" si="151"/>
        <v>0</v>
      </c>
      <c r="R2233" s="643" t="str">
        <f t="shared" si="152"/>
        <v/>
      </c>
      <c r="S2233" s="644"/>
      <c r="T2233" s="644"/>
      <c r="U2233" s="623"/>
      <c r="V2233" s="623"/>
      <c r="W2233" s="623"/>
    </row>
    <row r="2234" spans="1:23" x14ac:dyDescent="0.2">
      <c r="A2234" s="636" t="str">
        <f t="shared" si="149"/>
        <v/>
      </c>
      <c r="B2234" s="559"/>
      <c r="C2234" s="555"/>
      <c r="D2234" s="545"/>
      <c r="E2234" s="545"/>
      <c r="F2234" s="556"/>
      <c r="G2234" s="545"/>
      <c r="H2234" s="545"/>
      <c r="I2234" s="612"/>
      <c r="J2234" s="545"/>
      <c r="K2234" s="545"/>
      <c r="L2234" s="545"/>
      <c r="M2234" s="545"/>
      <c r="N2234" s="544"/>
      <c r="O2234" s="559"/>
      <c r="P2234" s="268">
        <f t="shared" si="150"/>
        <v>0</v>
      </c>
      <c r="Q2234" s="268">
        <f t="shared" si="151"/>
        <v>0</v>
      </c>
      <c r="R2234" s="643" t="str">
        <f t="shared" si="152"/>
        <v/>
      </c>
      <c r="S2234" s="644"/>
      <c r="T2234" s="644"/>
      <c r="U2234" s="623"/>
      <c r="V2234" s="623"/>
      <c r="W2234" s="623"/>
    </row>
    <row r="2235" spans="1:23" x14ac:dyDescent="0.2">
      <c r="A2235" s="636" t="str">
        <f t="shared" si="149"/>
        <v/>
      </c>
      <c r="B2235" s="559"/>
      <c r="C2235" s="555"/>
      <c r="D2235" s="545"/>
      <c r="E2235" s="545"/>
      <c r="F2235" s="556"/>
      <c r="G2235" s="545"/>
      <c r="H2235" s="545"/>
      <c r="I2235" s="612"/>
      <c r="J2235" s="545"/>
      <c r="K2235" s="545"/>
      <c r="L2235" s="545"/>
      <c r="M2235" s="545"/>
      <c r="N2235" s="544"/>
      <c r="O2235" s="559"/>
      <c r="P2235" s="268">
        <f t="shared" si="150"/>
        <v>0</v>
      </c>
      <c r="Q2235" s="268">
        <f t="shared" si="151"/>
        <v>0</v>
      </c>
      <c r="R2235" s="643" t="str">
        <f t="shared" si="152"/>
        <v/>
      </c>
      <c r="S2235" s="644"/>
      <c r="T2235" s="644"/>
      <c r="U2235" s="623"/>
      <c r="V2235" s="623"/>
      <c r="W2235" s="623"/>
    </row>
    <row r="2236" spans="1:23" x14ac:dyDescent="0.2">
      <c r="A2236" s="636" t="str">
        <f t="shared" si="149"/>
        <v/>
      </c>
      <c r="B2236" s="559"/>
      <c r="C2236" s="555"/>
      <c r="D2236" s="545"/>
      <c r="E2236" s="545"/>
      <c r="F2236" s="556"/>
      <c r="G2236" s="545"/>
      <c r="H2236" s="545"/>
      <c r="I2236" s="612"/>
      <c r="J2236" s="545"/>
      <c r="K2236" s="545"/>
      <c r="L2236" s="545"/>
      <c r="M2236" s="545"/>
      <c r="N2236" s="544"/>
      <c r="O2236" s="559"/>
      <c r="P2236" s="268">
        <f t="shared" si="150"/>
        <v>0</v>
      </c>
      <c r="Q2236" s="268">
        <f t="shared" si="151"/>
        <v>0</v>
      </c>
      <c r="R2236" s="643" t="str">
        <f t="shared" si="152"/>
        <v/>
      </c>
      <c r="S2236" s="644"/>
      <c r="T2236" s="644"/>
      <c r="U2236" s="623"/>
      <c r="V2236" s="623"/>
      <c r="W2236" s="623"/>
    </row>
    <row r="2237" spans="1:23" x14ac:dyDescent="0.2">
      <c r="A2237" s="636" t="str">
        <f t="shared" si="149"/>
        <v/>
      </c>
      <c r="B2237" s="559"/>
      <c r="C2237" s="555"/>
      <c r="D2237" s="545"/>
      <c r="E2237" s="545"/>
      <c r="F2237" s="556"/>
      <c r="G2237" s="545"/>
      <c r="H2237" s="545"/>
      <c r="I2237" s="612"/>
      <c r="J2237" s="545"/>
      <c r="K2237" s="545"/>
      <c r="L2237" s="545"/>
      <c r="M2237" s="545"/>
      <c r="N2237" s="544"/>
      <c r="O2237" s="559"/>
      <c r="P2237" s="268">
        <f t="shared" si="150"/>
        <v>0</v>
      </c>
      <c r="Q2237" s="268">
        <f t="shared" si="151"/>
        <v>0</v>
      </c>
      <c r="R2237" s="643" t="str">
        <f t="shared" si="152"/>
        <v/>
      </c>
      <c r="S2237" s="644"/>
      <c r="T2237" s="644"/>
      <c r="U2237" s="623"/>
      <c r="V2237" s="623"/>
      <c r="W2237" s="623"/>
    </row>
    <row r="2238" spans="1:23" x14ac:dyDescent="0.2">
      <c r="A2238" s="636" t="str">
        <f t="shared" si="149"/>
        <v/>
      </c>
      <c r="B2238" s="559"/>
      <c r="C2238" s="555"/>
      <c r="D2238" s="545"/>
      <c r="E2238" s="545"/>
      <c r="F2238" s="556"/>
      <c r="G2238" s="545"/>
      <c r="H2238" s="545"/>
      <c r="I2238" s="612"/>
      <c r="J2238" s="545"/>
      <c r="K2238" s="545"/>
      <c r="L2238" s="545"/>
      <c r="M2238" s="545"/>
      <c r="N2238" s="544"/>
      <c r="O2238" s="559"/>
      <c r="P2238" s="268">
        <f t="shared" si="150"/>
        <v>0</v>
      </c>
      <c r="Q2238" s="268">
        <f t="shared" si="151"/>
        <v>0</v>
      </c>
      <c r="R2238" s="643" t="str">
        <f t="shared" si="152"/>
        <v/>
      </c>
      <c r="S2238" s="644"/>
      <c r="T2238" s="644"/>
      <c r="U2238" s="623"/>
      <c r="V2238" s="623"/>
      <c r="W2238" s="623"/>
    </row>
    <row r="2239" spans="1:23" x14ac:dyDescent="0.2">
      <c r="A2239" s="636" t="str">
        <f t="shared" si="149"/>
        <v/>
      </c>
      <c r="B2239" s="559"/>
      <c r="C2239" s="555"/>
      <c r="D2239" s="545"/>
      <c r="E2239" s="545"/>
      <c r="F2239" s="556"/>
      <c r="G2239" s="545"/>
      <c r="H2239" s="545"/>
      <c r="I2239" s="612"/>
      <c r="J2239" s="545"/>
      <c r="K2239" s="545"/>
      <c r="L2239" s="545"/>
      <c r="M2239" s="545"/>
      <c r="N2239" s="544"/>
      <c r="O2239" s="559"/>
      <c r="P2239" s="268">
        <f t="shared" si="150"/>
        <v>0</v>
      </c>
      <c r="Q2239" s="268">
        <f t="shared" si="151"/>
        <v>0</v>
      </c>
      <c r="R2239" s="643" t="str">
        <f t="shared" si="152"/>
        <v/>
      </c>
      <c r="S2239" s="644"/>
      <c r="T2239" s="644"/>
      <c r="U2239" s="623"/>
      <c r="V2239" s="623"/>
      <c r="W2239" s="623"/>
    </row>
    <row r="2240" spans="1:23" x14ac:dyDescent="0.2">
      <c r="A2240" s="636" t="str">
        <f t="shared" si="149"/>
        <v/>
      </c>
      <c r="B2240" s="559"/>
      <c r="C2240" s="555"/>
      <c r="D2240" s="545"/>
      <c r="E2240" s="545"/>
      <c r="F2240" s="556"/>
      <c r="G2240" s="545"/>
      <c r="H2240" s="545"/>
      <c r="I2240" s="612"/>
      <c r="J2240" s="545"/>
      <c r="K2240" s="545"/>
      <c r="L2240" s="545"/>
      <c r="M2240" s="545"/>
      <c r="N2240" s="544"/>
      <c r="O2240" s="559"/>
      <c r="P2240" s="268">
        <f t="shared" si="150"/>
        <v>0</v>
      </c>
      <c r="Q2240" s="268">
        <f t="shared" si="151"/>
        <v>0</v>
      </c>
      <c r="R2240" s="643" t="str">
        <f t="shared" si="152"/>
        <v/>
      </c>
      <c r="S2240" s="644"/>
      <c r="T2240" s="644"/>
      <c r="U2240" s="623"/>
      <c r="V2240" s="623"/>
      <c r="W2240" s="623"/>
    </row>
    <row r="2241" spans="1:23" x14ac:dyDescent="0.2">
      <c r="A2241" s="636" t="str">
        <f t="shared" si="149"/>
        <v/>
      </c>
      <c r="B2241" s="559"/>
      <c r="C2241" s="555"/>
      <c r="D2241" s="545"/>
      <c r="E2241" s="545"/>
      <c r="F2241" s="556"/>
      <c r="G2241" s="545"/>
      <c r="H2241" s="545"/>
      <c r="I2241" s="612"/>
      <c r="J2241" s="545"/>
      <c r="K2241" s="545"/>
      <c r="L2241" s="545"/>
      <c r="M2241" s="545"/>
      <c r="N2241" s="544"/>
      <c r="O2241" s="559"/>
      <c r="P2241" s="268">
        <f t="shared" si="150"/>
        <v>0</v>
      </c>
      <c r="Q2241" s="268">
        <f t="shared" si="151"/>
        <v>0</v>
      </c>
      <c r="R2241" s="643" t="str">
        <f t="shared" si="152"/>
        <v/>
      </c>
      <c r="S2241" s="644"/>
      <c r="T2241" s="644"/>
      <c r="U2241" s="623"/>
      <c r="V2241" s="623"/>
      <c r="W2241" s="623"/>
    </row>
    <row r="2242" spans="1:23" x14ac:dyDescent="0.2">
      <c r="A2242" s="636" t="str">
        <f t="shared" si="149"/>
        <v/>
      </c>
      <c r="B2242" s="559"/>
      <c r="C2242" s="555"/>
      <c r="D2242" s="545"/>
      <c r="E2242" s="545"/>
      <c r="F2242" s="556"/>
      <c r="G2242" s="545"/>
      <c r="H2242" s="545"/>
      <c r="I2242" s="612"/>
      <c r="J2242" s="545"/>
      <c r="K2242" s="545"/>
      <c r="L2242" s="545"/>
      <c r="M2242" s="545"/>
      <c r="N2242" s="544"/>
      <c r="O2242" s="559"/>
      <c r="P2242" s="268">
        <f t="shared" si="150"/>
        <v>0</v>
      </c>
      <c r="Q2242" s="268">
        <f t="shared" si="151"/>
        <v>0</v>
      </c>
      <c r="R2242" s="643" t="str">
        <f t="shared" si="152"/>
        <v/>
      </c>
      <c r="S2242" s="644"/>
      <c r="T2242" s="644"/>
      <c r="U2242" s="623"/>
      <c r="V2242" s="623"/>
      <c r="W2242" s="623"/>
    </row>
    <row r="2243" spans="1:23" x14ac:dyDescent="0.2">
      <c r="A2243" s="636" t="str">
        <f t="shared" si="149"/>
        <v/>
      </c>
      <c r="B2243" s="559"/>
      <c r="C2243" s="555"/>
      <c r="D2243" s="545"/>
      <c r="E2243" s="545"/>
      <c r="F2243" s="556"/>
      <c r="G2243" s="545"/>
      <c r="H2243" s="545"/>
      <c r="I2243" s="612"/>
      <c r="J2243" s="545"/>
      <c r="K2243" s="545"/>
      <c r="L2243" s="545"/>
      <c r="M2243" s="545"/>
      <c r="N2243" s="544"/>
      <c r="O2243" s="559"/>
      <c r="P2243" s="268">
        <f t="shared" si="150"/>
        <v>0</v>
      </c>
      <c r="Q2243" s="268">
        <f t="shared" si="151"/>
        <v>0</v>
      </c>
      <c r="R2243" s="643" t="str">
        <f t="shared" si="152"/>
        <v/>
      </c>
      <c r="S2243" s="644"/>
      <c r="T2243" s="644"/>
      <c r="U2243" s="623"/>
      <c r="V2243" s="623"/>
      <c r="W2243" s="623"/>
    </row>
    <row r="2244" spans="1:23" x14ac:dyDescent="0.2">
      <c r="A2244" s="636" t="str">
        <f t="shared" si="149"/>
        <v/>
      </c>
      <c r="B2244" s="559"/>
      <c r="C2244" s="555"/>
      <c r="D2244" s="545"/>
      <c r="E2244" s="545"/>
      <c r="F2244" s="556"/>
      <c r="G2244" s="545"/>
      <c r="H2244" s="545"/>
      <c r="I2244" s="612"/>
      <c r="J2244" s="545"/>
      <c r="K2244" s="545"/>
      <c r="L2244" s="545"/>
      <c r="M2244" s="545"/>
      <c r="N2244" s="544"/>
      <c r="O2244" s="559"/>
      <c r="P2244" s="268">
        <f t="shared" si="150"/>
        <v>0</v>
      </c>
      <c r="Q2244" s="268">
        <f t="shared" si="151"/>
        <v>0</v>
      </c>
      <c r="R2244" s="643" t="str">
        <f t="shared" si="152"/>
        <v/>
      </c>
      <c r="S2244" s="644"/>
      <c r="T2244" s="644"/>
      <c r="U2244" s="623"/>
      <c r="V2244" s="623"/>
      <c r="W2244" s="623"/>
    </row>
    <row r="2245" spans="1:23" x14ac:dyDescent="0.2">
      <c r="A2245" s="636" t="str">
        <f t="shared" si="149"/>
        <v/>
      </c>
      <c r="B2245" s="559"/>
      <c r="C2245" s="555"/>
      <c r="D2245" s="545"/>
      <c r="E2245" s="545"/>
      <c r="F2245" s="556"/>
      <c r="G2245" s="545"/>
      <c r="H2245" s="545"/>
      <c r="I2245" s="612"/>
      <c r="J2245" s="545"/>
      <c r="K2245" s="545"/>
      <c r="L2245" s="545"/>
      <c r="M2245" s="545"/>
      <c r="N2245" s="544"/>
      <c r="O2245" s="559"/>
      <c r="P2245" s="268">
        <f t="shared" si="150"/>
        <v>0</v>
      </c>
      <c r="Q2245" s="268">
        <f t="shared" si="151"/>
        <v>0</v>
      </c>
      <c r="R2245" s="643" t="str">
        <f t="shared" si="152"/>
        <v/>
      </c>
      <c r="S2245" s="644"/>
      <c r="T2245" s="644"/>
      <c r="U2245" s="623"/>
      <c r="V2245" s="623"/>
      <c r="W2245" s="623"/>
    </row>
    <row r="2246" spans="1:23" x14ac:dyDescent="0.2">
      <c r="A2246" s="636" t="str">
        <f t="shared" si="149"/>
        <v/>
      </c>
      <c r="B2246" s="559"/>
      <c r="C2246" s="555"/>
      <c r="D2246" s="545"/>
      <c r="E2246" s="545"/>
      <c r="F2246" s="556"/>
      <c r="G2246" s="545"/>
      <c r="H2246" s="545"/>
      <c r="I2246" s="612"/>
      <c r="J2246" s="545"/>
      <c r="K2246" s="545"/>
      <c r="L2246" s="545"/>
      <c r="M2246" s="545"/>
      <c r="N2246" s="544"/>
      <c r="O2246" s="559"/>
      <c r="P2246" s="268">
        <f t="shared" si="150"/>
        <v>0</v>
      </c>
      <c r="Q2246" s="268">
        <f t="shared" si="151"/>
        <v>0</v>
      </c>
      <c r="R2246" s="643" t="str">
        <f t="shared" si="152"/>
        <v/>
      </c>
      <c r="S2246" s="644"/>
      <c r="T2246" s="644"/>
      <c r="U2246" s="623"/>
      <c r="V2246" s="623"/>
      <c r="W2246" s="623"/>
    </row>
    <row r="2247" spans="1:23" x14ac:dyDescent="0.2">
      <c r="A2247" s="636" t="str">
        <f t="shared" si="149"/>
        <v/>
      </c>
      <c r="B2247" s="559"/>
      <c r="C2247" s="555"/>
      <c r="D2247" s="545"/>
      <c r="E2247" s="545"/>
      <c r="F2247" s="556"/>
      <c r="G2247" s="545"/>
      <c r="H2247" s="545"/>
      <c r="I2247" s="612"/>
      <c r="J2247" s="545"/>
      <c r="K2247" s="545"/>
      <c r="L2247" s="545"/>
      <c r="M2247" s="545"/>
      <c r="N2247" s="544"/>
      <c r="O2247" s="559"/>
      <c r="P2247" s="268">
        <f t="shared" si="150"/>
        <v>0</v>
      </c>
      <c r="Q2247" s="268">
        <f t="shared" si="151"/>
        <v>0</v>
      </c>
      <c r="R2247" s="643" t="str">
        <f t="shared" si="152"/>
        <v/>
      </c>
      <c r="S2247" s="644"/>
      <c r="T2247" s="644"/>
      <c r="U2247" s="623"/>
      <c r="V2247" s="623"/>
      <c r="W2247" s="623"/>
    </row>
    <row r="2248" spans="1:23" x14ac:dyDescent="0.2">
      <c r="A2248" s="636" t="str">
        <f t="shared" si="149"/>
        <v/>
      </c>
      <c r="B2248" s="559"/>
      <c r="C2248" s="555"/>
      <c r="D2248" s="545"/>
      <c r="E2248" s="545"/>
      <c r="F2248" s="556"/>
      <c r="G2248" s="545"/>
      <c r="H2248" s="545"/>
      <c r="I2248" s="612"/>
      <c r="J2248" s="545"/>
      <c r="K2248" s="545"/>
      <c r="L2248" s="545"/>
      <c r="M2248" s="545"/>
      <c r="N2248" s="544"/>
      <c r="O2248" s="559"/>
      <c r="P2248" s="268">
        <f t="shared" si="150"/>
        <v>0</v>
      </c>
      <c r="Q2248" s="268">
        <f t="shared" si="151"/>
        <v>0</v>
      </c>
      <c r="R2248" s="643" t="str">
        <f t="shared" si="152"/>
        <v/>
      </c>
      <c r="S2248" s="644"/>
      <c r="T2248" s="644"/>
      <c r="U2248" s="623"/>
      <c r="V2248" s="623"/>
      <c r="W2248" s="623"/>
    </row>
    <row r="2249" spans="1:23" x14ac:dyDescent="0.2">
      <c r="A2249" s="636" t="str">
        <f t="shared" si="149"/>
        <v/>
      </c>
      <c r="B2249" s="559"/>
      <c r="C2249" s="555"/>
      <c r="D2249" s="545"/>
      <c r="E2249" s="545"/>
      <c r="F2249" s="556"/>
      <c r="G2249" s="545"/>
      <c r="H2249" s="545"/>
      <c r="I2249" s="612"/>
      <c r="J2249" s="545"/>
      <c r="K2249" s="545"/>
      <c r="L2249" s="545"/>
      <c r="M2249" s="545"/>
      <c r="N2249" s="544"/>
      <c r="O2249" s="559"/>
      <c r="P2249" s="268">
        <f t="shared" si="150"/>
        <v>0</v>
      </c>
      <c r="Q2249" s="268">
        <f t="shared" si="151"/>
        <v>0</v>
      </c>
      <c r="R2249" s="643" t="str">
        <f t="shared" si="152"/>
        <v/>
      </c>
      <c r="S2249" s="644"/>
      <c r="T2249" s="644"/>
      <c r="U2249" s="623"/>
      <c r="V2249" s="623"/>
      <c r="W2249" s="623"/>
    </row>
    <row r="2250" spans="1:23" x14ac:dyDescent="0.2">
      <c r="A2250" s="636" t="str">
        <f t="shared" si="149"/>
        <v/>
      </c>
      <c r="B2250" s="559"/>
      <c r="C2250" s="555"/>
      <c r="D2250" s="545"/>
      <c r="E2250" s="545"/>
      <c r="F2250" s="556"/>
      <c r="G2250" s="545"/>
      <c r="H2250" s="545"/>
      <c r="I2250" s="612"/>
      <c r="J2250" s="545"/>
      <c r="K2250" s="545"/>
      <c r="L2250" s="545"/>
      <c r="M2250" s="545"/>
      <c r="N2250" s="544"/>
      <c r="O2250" s="559"/>
      <c r="P2250" s="268">
        <f t="shared" si="150"/>
        <v>0</v>
      </c>
      <c r="Q2250" s="268">
        <f t="shared" si="151"/>
        <v>0</v>
      </c>
      <c r="R2250" s="643" t="str">
        <f t="shared" si="152"/>
        <v/>
      </c>
      <c r="S2250" s="644"/>
      <c r="T2250" s="644"/>
      <c r="U2250" s="623"/>
      <c r="V2250" s="623"/>
      <c r="W2250" s="623"/>
    </row>
    <row r="2251" spans="1:23" s="379" customFormat="1" x14ac:dyDescent="0.2">
      <c r="A2251" s="636" t="str">
        <f t="shared" si="149"/>
        <v/>
      </c>
      <c r="B2251" s="559"/>
      <c r="C2251" s="555"/>
      <c r="D2251" s="545"/>
      <c r="E2251" s="545"/>
      <c r="F2251" s="556"/>
      <c r="G2251" s="545"/>
      <c r="H2251" s="545"/>
      <c r="I2251" s="612"/>
      <c r="J2251" s="545"/>
      <c r="K2251" s="545"/>
      <c r="L2251" s="545"/>
      <c r="M2251" s="545"/>
      <c r="N2251" s="544"/>
      <c r="O2251" s="559"/>
      <c r="P2251" s="268">
        <f t="shared" si="150"/>
        <v>0</v>
      </c>
      <c r="Q2251" s="268">
        <f t="shared" si="151"/>
        <v>0</v>
      </c>
      <c r="R2251" s="643" t="str">
        <f t="shared" si="152"/>
        <v/>
      </c>
      <c r="S2251" s="644"/>
      <c r="T2251" s="644"/>
      <c r="U2251" s="623"/>
      <c r="V2251" s="623"/>
      <c r="W2251" s="623"/>
    </row>
    <row r="2252" spans="1:23" x14ac:dyDescent="0.2">
      <c r="A2252" s="636" t="str">
        <f t="shared" si="149"/>
        <v/>
      </c>
      <c r="B2252" s="559"/>
      <c r="C2252" s="555"/>
      <c r="D2252" s="545"/>
      <c r="E2252" s="545"/>
      <c r="F2252" s="556"/>
      <c r="G2252" s="545"/>
      <c r="H2252" s="545"/>
      <c r="I2252" s="612"/>
      <c r="J2252" s="545"/>
      <c r="K2252" s="545"/>
      <c r="L2252" s="545"/>
      <c r="M2252" s="545"/>
      <c r="N2252" s="544"/>
      <c r="O2252" s="559"/>
      <c r="P2252" s="268">
        <f t="shared" si="150"/>
        <v>0</v>
      </c>
      <c r="Q2252" s="268">
        <f t="shared" si="151"/>
        <v>0</v>
      </c>
      <c r="R2252" s="643" t="str">
        <f t="shared" si="152"/>
        <v/>
      </c>
      <c r="S2252" s="644"/>
      <c r="T2252" s="644"/>
      <c r="U2252" s="623"/>
      <c r="V2252" s="623"/>
      <c r="W2252" s="623"/>
    </row>
    <row r="2253" spans="1:23" x14ac:dyDescent="0.2">
      <c r="A2253" s="636" t="str">
        <f t="shared" si="149"/>
        <v/>
      </c>
      <c r="B2253" s="559"/>
      <c r="C2253" s="555"/>
      <c r="D2253" s="545"/>
      <c r="E2253" s="545"/>
      <c r="F2253" s="556"/>
      <c r="G2253" s="545"/>
      <c r="H2253" s="545"/>
      <c r="I2253" s="612"/>
      <c r="J2253" s="545"/>
      <c r="K2253" s="545"/>
      <c r="L2253" s="545"/>
      <c r="M2253" s="545"/>
      <c r="N2253" s="544"/>
      <c r="O2253" s="559"/>
      <c r="P2253" s="268">
        <f t="shared" si="150"/>
        <v>0</v>
      </c>
      <c r="Q2253" s="268">
        <f t="shared" si="151"/>
        <v>0</v>
      </c>
      <c r="R2253" s="643" t="str">
        <f t="shared" si="152"/>
        <v/>
      </c>
      <c r="S2253" s="644"/>
      <c r="T2253" s="644"/>
      <c r="U2253" s="623"/>
      <c r="V2253" s="623"/>
      <c r="W2253" s="623"/>
    </row>
    <row r="2254" spans="1:23" x14ac:dyDescent="0.2">
      <c r="A2254" s="636" t="str">
        <f t="shared" si="149"/>
        <v/>
      </c>
      <c r="B2254" s="559"/>
      <c r="C2254" s="555"/>
      <c r="D2254" s="545"/>
      <c r="E2254" s="545"/>
      <c r="F2254" s="556"/>
      <c r="G2254" s="545"/>
      <c r="H2254" s="545"/>
      <c r="I2254" s="612"/>
      <c r="J2254" s="545"/>
      <c r="K2254" s="545"/>
      <c r="L2254" s="545"/>
      <c r="M2254" s="545"/>
      <c r="N2254" s="544"/>
      <c r="O2254" s="559"/>
      <c r="P2254" s="268">
        <f t="shared" si="150"/>
        <v>0</v>
      </c>
      <c r="Q2254" s="268">
        <f t="shared" si="151"/>
        <v>0</v>
      </c>
      <c r="R2254" s="643" t="str">
        <f t="shared" si="152"/>
        <v/>
      </c>
      <c r="S2254" s="644"/>
      <c r="T2254" s="644"/>
      <c r="U2254" s="623"/>
      <c r="V2254" s="623"/>
      <c r="W2254" s="623"/>
    </row>
    <row r="2255" spans="1:23" x14ac:dyDescent="0.2">
      <c r="A2255" s="636" t="str">
        <f t="shared" si="149"/>
        <v/>
      </c>
      <c r="B2255" s="559"/>
      <c r="C2255" s="555"/>
      <c r="D2255" s="545"/>
      <c r="E2255" s="545"/>
      <c r="F2255" s="556"/>
      <c r="G2255" s="545"/>
      <c r="H2255" s="545"/>
      <c r="I2255" s="612"/>
      <c r="J2255" s="545"/>
      <c r="K2255" s="545"/>
      <c r="L2255" s="545"/>
      <c r="M2255" s="545"/>
      <c r="N2255" s="544"/>
      <c r="O2255" s="559"/>
      <c r="P2255" s="268">
        <f t="shared" si="150"/>
        <v>0</v>
      </c>
      <c r="Q2255" s="268">
        <f t="shared" si="151"/>
        <v>0</v>
      </c>
      <c r="R2255" s="643" t="str">
        <f t="shared" si="152"/>
        <v/>
      </c>
      <c r="S2255" s="644"/>
      <c r="T2255" s="644"/>
      <c r="U2255" s="623"/>
      <c r="V2255" s="623"/>
      <c r="W2255" s="623"/>
    </row>
    <row r="2256" spans="1:23" x14ac:dyDescent="0.2">
      <c r="A2256" s="636" t="str">
        <f t="shared" si="149"/>
        <v/>
      </c>
      <c r="B2256" s="559"/>
      <c r="C2256" s="555"/>
      <c r="D2256" s="545"/>
      <c r="E2256" s="545"/>
      <c r="F2256" s="556"/>
      <c r="G2256" s="545"/>
      <c r="H2256" s="545"/>
      <c r="I2256" s="612"/>
      <c r="J2256" s="545"/>
      <c r="K2256" s="545"/>
      <c r="L2256" s="545"/>
      <c r="M2256" s="545"/>
      <c r="N2256" s="544"/>
      <c r="O2256" s="559"/>
      <c r="P2256" s="268">
        <f t="shared" si="150"/>
        <v>0</v>
      </c>
      <c r="Q2256" s="268">
        <f t="shared" si="151"/>
        <v>0</v>
      </c>
      <c r="R2256" s="643" t="str">
        <f t="shared" si="152"/>
        <v/>
      </c>
      <c r="S2256" s="644"/>
      <c r="T2256" s="644"/>
      <c r="U2256" s="623"/>
      <c r="V2256" s="623"/>
      <c r="W2256" s="623"/>
    </row>
    <row r="2257" spans="1:23" x14ac:dyDescent="0.2">
      <c r="A2257" s="636" t="str">
        <f t="shared" si="149"/>
        <v/>
      </c>
      <c r="B2257" s="559"/>
      <c r="C2257" s="555"/>
      <c r="D2257" s="545"/>
      <c r="E2257" s="545"/>
      <c r="F2257" s="556"/>
      <c r="G2257" s="545"/>
      <c r="H2257" s="545"/>
      <c r="I2257" s="612"/>
      <c r="J2257" s="545"/>
      <c r="K2257" s="545"/>
      <c r="L2257" s="545"/>
      <c r="M2257" s="545"/>
      <c r="N2257" s="544"/>
      <c r="O2257" s="559"/>
      <c r="P2257" s="268">
        <f t="shared" si="150"/>
        <v>0</v>
      </c>
      <c r="Q2257" s="268">
        <f t="shared" si="151"/>
        <v>0</v>
      </c>
      <c r="R2257" s="643" t="str">
        <f t="shared" si="152"/>
        <v/>
      </c>
      <c r="S2257" s="644"/>
      <c r="T2257" s="644"/>
      <c r="U2257" s="623"/>
      <c r="V2257" s="623"/>
      <c r="W2257" s="623"/>
    </row>
    <row r="2258" spans="1:23" x14ac:dyDescent="0.2">
      <c r="A2258" s="636" t="str">
        <f t="shared" si="149"/>
        <v/>
      </c>
      <c r="B2258" s="559"/>
      <c r="C2258" s="555"/>
      <c r="D2258" s="545"/>
      <c r="E2258" s="545"/>
      <c r="F2258" s="556"/>
      <c r="G2258" s="545"/>
      <c r="H2258" s="545"/>
      <c r="I2258" s="612"/>
      <c r="J2258" s="545"/>
      <c r="K2258" s="545"/>
      <c r="L2258" s="545"/>
      <c r="M2258" s="545"/>
      <c r="N2258" s="544"/>
      <c r="O2258" s="559"/>
      <c r="P2258" s="268">
        <f t="shared" si="150"/>
        <v>0</v>
      </c>
      <c r="Q2258" s="268">
        <f t="shared" si="151"/>
        <v>0</v>
      </c>
      <c r="R2258" s="643" t="str">
        <f t="shared" si="152"/>
        <v/>
      </c>
      <c r="S2258" s="644"/>
      <c r="T2258" s="644"/>
      <c r="U2258" s="623"/>
      <c r="V2258" s="623"/>
      <c r="W2258" s="623"/>
    </row>
    <row r="2259" spans="1:23" x14ac:dyDescent="0.2">
      <c r="A2259" s="636" t="str">
        <f t="shared" si="149"/>
        <v/>
      </c>
      <c r="B2259" s="559"/>
      <c r="C2259" s="555"/>
      <c r="D2259" s="545"/>
      <c r="E2259" s="545"/>
      <c r="F2259" s="556"/>
      <c r="G2259" s="545"/>
      <c r="H2259" s="545"/>
      <c r="I2259" s="612"/>
      <c r="J2259" s="545"/>
      <c r="K2259" s="545"/>
      <c r="L2259" s="545"/>
      <c r="M2259" s="545"/>
      <c r="N2259" s="544"/>
      <c r="O2259" s="559"/>
      <c r="P2259" s="268">
        <f t="shared" si="150"/>
        <v>0</v>
      </c>
      <c r="Q2259" s="268">
        <f t="shared" si="151"/>
        <v>0</v>
      </c>
      <c r="R2259" s="643" t="str">
        <f t="shared" si="152"/>
        <v/>
      </c>
      <c r="S2259" s="644"/>
      <c r="T2259" s="644"/>
      <c r="U2259" s="623"/>
      <c r="V2259" s="623"/>
      <c r="W2259" s="623"/>
    </row>
    <row r="2260" spans="1:23" x14ac:dyDescent="0.2">
      <c r="A2260" s="636" t="str">
        <f t="shared" si="149"/>
        <v/>
      </c>
      <c r="B2260" s="559"/>
      <c r="C2260" s="555"/>
      <c r="D2260" s="545"/>
      <c r="E2260" s="545"/>
      <c r="F2260" s="556"/>
      <c r="G2260" s="545"/>
      <c r="H2260" s="545"/>
      <c r="I2260" s="612"/>
      <c r="J2260" s="545"/>
      <c r="K2260" s="545"/>
      <c r="L2260" s="545"/>
      <c r="M2260" s="545"/>
      <c r="N2260" s="544"/>
      <c r="O2260" s="559"/>
      <c r="P2260" s="268">
        <f t="shared" si="150"/>
        <v>0</v>
      </c>
      <c r="Q2260" s="268">
        <f t="shared" si="151"/>
        <v>0</v>
      </c>
      <c r="R2260" s="643" t="str">
        <f t="shared" si="152"/>
        <v/>
      </c>
      <c r="S2260" s="644"/>
      <c r="T2260" s="644"/>
      <c r="U2260" s="623"/>
      <c r="V2260" s="623"/>
      <c r="W2260" s="623"/>
    </row>
    <row r="2261" spans="1:23" x14ac:dyDescent="0.2">
      <c r="A2261" s="636" t="str">
        <f t="shared" si="149"/>
        <v/>
      </c>
      <c r="B2261" s="559"/>
      <c r="C2261" s="555"/>
      <c r="D2261" s="545"/>
      <c r="E2261" s="545"/>
      <c r="F2261" s="556"/>
      <c r="G2261" s="545"/>
      <c r="H2261" s="545"/>
      <c r="I2261" s="612"/>
      <c r="J2261" s="545"/>
      <c r="K2261" s="545"/>
      <c r="L2261" s="545"/>
      <c r="M2261" s="545"/>
      <c r="N2261" s="544"/>
      <c r="O2261" s="559"/>
      <c r="P2261" s="268">
        <f t="shared" si="150"/>
        <v>0</v>
      </c>
      <c r="Q2261" s="268">
        <f t="shared" si="151"/>
        <v>0</v>
      </c>
      <c r="R2261" s="643" t="str">
        <f t="shared" si="152"/>
        <v/>
      </c>
      <c r="S2261" s="644"/>
      <c r="T2261" s="644"/>
      <c r="U2261" s="623"/>
      <c r="V2261" s="623"/>
      <c r="W2261" s="623"/>
    </row>
    <row r="2262" spans="1:23" x14ac:dyDescent="0.2">
      <c r="A2262" s="636" t="str">
        <f t="shared" si="149"/>
        <v/>
      </c>
      <c r="B2262" s="559"/>
      <c r="C2262" s="555"/>
      <c r="D2262" s="545"/>
      <c r="E2262" s="545"/>
      <c r="F2262" s="556"/>
      <c r="G2262" s="545"/>
      <c r="H2262" s="545"/>
      <c r="I2262" s="612"/>
      <c r="J2262" s="545"/>
      <c r="K2262" s="545"/>
      <c r="L2262" s="545"/>
      <c r="M2262" s="545"/>
      <c r="N2262" s="544"/>
      <c r="O2262" s="559"/>
      <c r="P2262" s="268">
        <f t="shared" si="150"/>
        <v>0</v>
      </c>
      <c r="Q2262" s="268">
        <f t="shared" si="151"/>
        <v>0</v>
      </c>
      <c r="R2262" s="643" t="str">
        <f t="shared" si="152"/>
        <v/>
      </c>
      <c r="S2262" s="644"/>
      <c r="T2262" s="644"/>
      <c r="U2262" s="623"/>
      <c r="V2262" s="623"/>
      <c r="W2262" s="623"/>
    </row>
    <row r="2263" spans="1:23" x14ac:dyDescent="0.2">
      <c r="A2263" s="636" t="str">
        <f t="shared" si="149"/>
        <v/>
      </c>
      <c r="B2263" s="559"/>
      <c r="C2263" s="555"/>
      <c r="D2263" s="545"/>
      <c r="E2263" s="545"/>
      <c r="F2263" s="556"/>
      <c r="G2263" s="545"/>
      <c r="H2263" s="545"/>
      <c r="I2263" s="612"/>
      <c r="J2263" s="545"/>
      <c r="K2263" s="545"/>
      <c r="L2263" s="545"/>
      <c r="M2263" s="545"/>
      <c r="N2263" s="544"/>
      <c r="O2263" s="559"/>
      <c r="P2263" s="268">
        <f t="shared" si="150"/>
        <v>0</v>
      </c>
      <c r="Q2263" s="268">
        <f t="shared" si="151"/>
        <v>0</v>
      </c>
      <c r="R2263" s="643" t="str">
        <f t="shared" si="152"/>
        <v/>
      </c>
      <c r="S2263" s="644"/>
      <c r="T2263" s="644"/>
      <c r="U2263" s="623"/>
      <c r="V2263" s="623"/>
      <c r="W2263" s="623"/>
    </row>
    <row r="2264" spans="1:23" x14ac:dyDescent="0.2">
      <c r="A2264" s="636" t="str">
        <f t="shared" ref="A2264:A2327" si="153">IF(B2264="","",ROW()-ROW($A$3))</f>
        <v/>
      </c>
      <c r="B2264" s="559"/>
      <c r="C2264" s="555"/>
      <c r="D2264" s="545"/>
      <c r="E2264" s="545"/>
      <c r="F2264" s="556"/>
      <c r="G2264" s="545"/>
      <c r="H2264" s="545"/>
      <c r="I2264" s="612"/>
      <c r="J2264" s="545"/>
      <c r="K2264" s="545"/>
      <c r="L2264" s="545"/>
      <c r="M2264" s="545"/>
      <c r="N2264" s="544"/>
      <c r="O2264" s="559"/>
      <c r="P2264" s="268">
        <f t="shared" ref="P2264:P2327" si="154">IF(B2264=0,0,IF(YEAR(B2264)=$Q$1,MONTH(B2264)-$P$1+1,(YEAR(B2264)-$Q$1)*12-$P$1+1+MONTH(B2264)))</f>
        <v>0</v>
      </c>
      <c r="Q2264" s="268">
        <f t="shared" ref="Q2264:Q2327" si="155">IF(C2264=0,0,IF(YEAR(C2264)=$Q$1,MONTH(C2264)-$P$1+1,(YEAR(C2264)-$Q$1)*12-$P$1+1+MONTH(C2264)))</f>
        <v>0</v>
      </c>
      <c r="R2264" s="643" t="str">
        <f t="shared" ref="R2264:R2327" si="156">SUBSTITUTE(D2264," ","_")</f>
        <v/>
      </c>
      <c r="S2264" s="644"/>
      <c r="T2264" s="644"/>
      <c r="U2264" s="623"/>
      <c r="V2264" s="623"/>
      <c r="W2264" s="623"/>
    </row>
    <row r="2265" spans="1:23" x14ac:dyDescent="0.2">
      <c r="A2265" s="636" t="str">
        <f t="shared" si="153"/>
        <v/>
      </c>
      <c r="B2265" s="559"/>
      <c r="C2265" s="555"/>
      <c r="D2265" s="545"/>
      <c r="E2265" s="545"/>
      <c r="F2265" s="556"/>
      <c r="G2265" s="545"/>
      <c r="H2265" s="545"/>
      <c r="I2265" s="612"/>
      <c r="J2265" s="545"/>
      <c r="K2265" s="545"/>
      <c r="L2265" s="545"/>
      <c r="M2265" s="545"/>
      <c r="N2265" s="544"/>
      <c r="O2265" s="559"/>
      <c r="P2265" s="268">
        <f t="shared" si="154"/>
        <v>0</v>
      </c>
      <c r="Q2265" s="268">
        <f t="shared" si="155"/>
        <v>0</v>
      </c>
      <c r="R2265" s="643" t="str">
        <f t="shared" si="156"/>
        <v/>
      </c>
      <c r="S2265" s="644"/>
      <c r="T2265" s="644"/>
      <c r="U2265" s="623"/>
      <c r="V2265" s="623"/>
      <c r="W2265" s="623"/>
    </row>
    <row r="2266" spans="1:23" x14ac:dyDescent="0.2">
      <c r="A2266" s="636" t="str">
        <f t="shared" si="153"/>
        <v/>
      </c>
      <c r="B2266" s="559"/>
      <c r="C2266" s="555"/>
      <c r="D2266" s="545"/>
      <c r="E2266" s="545"/>
      <c r="F2266" s="556"/>
      <c r="G2266" s="545"/>
      <c r="H2266" s="545"/>
      <c r="I2266" s="612"/>
      <c r="J2266" s="545"/>
      <c r="K2266" s="545"/>
      <c r="L2266" s="545"/>
      <c r="M2266" s="545"/>
      <c r="N2266" s="544"/>
      <c r="O2266" s="559"/>
      <c r="P2266" s="268">
        <f t="shared" si="154"/>
        <v>0</v>
      </c>
      <c r="Q2266" s="268">
        <f t="shared" si="155"/>
        <v>0</v>
      </c>
      <c r="R2266" s="643" t="str">
        <f t="shared" si="156"/>
        <v/>
      </c>
      <c r="S2266" s="644"/>
      <c r="T2266" s="644"/>
      <c r="U2266" s="623"/>
      <c r="V2266" s="623"/>
      <c r="W2266" s="623"/>
    </row>
    <row r="2267" spans="1:23" x14ac:dyDescent="0.2">
      <c r="A2267" s="636" t="str">
        <f t="shared" si="153"/>
        <v/>
      </c>
      <c r="B2267" s="559"/>
      <c r="C2267" s="555"/>
      <c r="D2267" s="545"/>
      <c r="E2267" s="545"/>
      <c r="F2267" s="556"/>
      <c r="G2267" s="545"/>
      <c r="H2267" s="545"/>
      <c r="I2267" s="612"/>
      <c r="J2267" s="545"/>
      <c r="K2267" s="545"/>
      <c r="L2267" s="545"/>
      <c r="M2267" s="545"/>
      <c r="N2267" s="544"/>
      <c r="O2267" s="559"/>
      <c r="P2267" s="268">
        <f t="shared" si="154"/>
        <v>0</v>
      </c>
      <c r="Q2267" s="268">
        <f t="shared" si="155"/>
        <v>0</v>
      </c>
      <c r="R2267" s="643" t="str">
        <f t="shared" si="156"/>
        <v/>
      </c>
      <c r="S2267" s="644"/>
      <c r="T2267" s="644"/>
      <c r="U2267" s="623"/>
      <c r="V2267" s="623"/>
      <c r="W2267" s="623"/>
    </row>
    <row r="2268" spans="1:23" x14ac:dyDescent="0.2">
      <c r="A2268" s="636" t="str">
        <f t="shared" si="153"/>
        <v/>
      </c>
      <c r="B2268" s="559"/>
      <c r="C2268" s="555"/>
      <c r="D2268" s="545"/>
      <c r="E2268" s="545"/>
      <c r="F2268" s="556"/>
      <c r="G2268" s="545"/>
      <c r="H2268" s="545"/>
      <c r="I2268" s="612"/>
      <c r="J2268" s="545"/>
      <c r="K2268" s="545"/>
      <c r="L2268" s="545"/>
      <c r="M2268" s="545"/>
      <c r="N2268" s="544"/>
      <c r="O2268" s="559"/>
      <c r="P2268" s="268">
        <f t="shared" si="154"/>
        <v>0</v>
      </c>
      <c r="Q2268" s="268">
        <f t="shared" si="155"/>
        <v>0</v>
      </c>
      <c r="R2268" s="643" t="str">
        <f t="shared" si="156"/>
        <v/>
      </c>
      <c r="S2268" s="644"/>
      <c r="T2268" s="644"/>
      <c r="U2268" s="623"/>
      <c r="V2268" s="623"/>
      <c r="W2268" s="623"/>
    </row>
    <row r="2269" spans="1:23" s="372" customFormat="1" x14ac:dyDescent="0.2">
      <c r="A2269" s="636" t="str">
        <f t="shared" si="153"/>
        <v/>
      </c>
      <c r="B2269" s="559"/>
      <c r="C2269" s="555"/>
      <c r="D2269" s="545"/>
      <c r="E2269" s="545"/>
      <c r="F2269" s="556"/>
      <c r="G2269" s="545"/>
      <c r="H2269" s="545"/>
      <c r="I2269" s="612"/>
      <c r="J2269" s="545"/>
      <c r="K2269" s="545"/>
      <c r="L2269" s="545"/>
      <c r="M2269" s="545"/>
      <c r="N2269" s="544"/>
      <c r="O2269" s="559"/>
      <c r="P2269" s="268">
        <f t="shared" si="154"/>
        <v>0</v>
      </c>
      <c r="Q2269" s="268">
        <f t="shared" si="155"/>
        <v>0</v>
      </c>
      <c r="R2269" s="643" t="str">
        <f t="shared" si="156"/>
        <v/>
      </c>
      <c r="S2269" s="644"/>
      <c r="T2269" s="644"/>
      <c r="U2269" s="623"/>
      <c r="V2269" s="623"/>
      <c r="W2269" s="623"/>
    </row>
    <row r="2270" spans="1:23" x14ac:dyDescent="0.2">
      <c r="A2270" s="636" t="str">
        <f t="shared" si="153"/>
        <v/>
      </c>
      <c r="B2270" s="559"/>
      <c r="C2270" s="555"/>
      <c r="D2270" s="545"/>
      <c r="E2270" s="545"/>
      <c r="F2270" s="556"/>
      <c r="G2270" s="545"/>
      <c r="H2270" s="545"/>
      <c r="I2270" s="612"/>
      <c r="J2270" s="545"/>
      <c r="K2270" s="545"/>
      <c r="L2270" s="545"/>
      <c r="M2270" s="545"/>
      <c r="N2270" s="544"/>
      <c r="O2270" s="559"/>
      <c r="P2270" s="268">
        <f t="shared" si="154"/>
        <v>0</v>
      </c>
      <c r="Q2270" s="268">
        <f t="shared" si="155"/>
        <v>0</v>
      </c>
      <c r="R2270" s="643" t="str">
        <f t="shared" si="156"/>
        <v/>
      </c>
      <c r="S2270" s="644"/>
      <c r="T2270" s="644"/>
      <c r="U2270" s="623"/>
      <c r="V2270" s="623"/>
      <c r="W2270" s="623"/>
    </row>
    <row r="2271" spans="1:23" s="372" customFormat="1" x14ac:dyDescent="0.2">
      <c r="A2271" s="636" t="str">
        <f t="shared" si="153"/>
        <v/>
      </c>
      <c r="B2271" s="559"/>
      <c r="C2271" s="555"/>
      <c r="D2271" s="545"/>
      <c r="E2271" s="545"/>
      <c r="F2271" s="556"/>
      <c r="G2271" s="545"/>
      <c r="H2271" s="545"/>
      <c r="I2271" s="612"/>
      <c r="J2271" s="545"/>
      <c r="K2271" s="545"/>
      <c r="L2271" s="545"/>
      <c r="M2271" s="545"/>
      <c r="N2271" s="544"/>
      <c r="O2271" s="559"/>
      <c r="P2271" s="268">
        <f t="shared" si="154"/>
        <v>0</v>
      </c>
      <c r="Q2271" s="268">
        <f t="shared" si="155"/>
        <v>0</v>
      </c>
      <c r="R2271" s="643" t="str">
        <f t="shared" si="156"/>
        <v/>
      </c>
      <c r="S2271" s="644"/>
      <c r="T2271" s="644"/>
      <c r="U2271" s="623"/>
      <c r="V2271" s="623"/>
      <c r="W2271" s="623"/>
    </row>
    <row r="2272" spans="1:23" x14ac:dyDescent="0.2">
      <c r="A2272" s="636" t="str">
        <f t="shared" si="153"/>
        <v/>
      </c>
      <c r="B2272" s="559"/>
      <c r="C2272" s="555"/>
      <c r="D2272" s="545"/>
      <c r="E2272" s="545"/>
      <c r="F2272" s="556"/>
      <c r="G2272" s="545"/>
      <c r="H2272" s="545"/>
      <c r="I2272" s="612"/>
      <c r="J2272" s="545"/>
      <c r="K2272" s="545"/>
      <c r="L2272" s="545"/>
      <c r="M2272" s="545"/>
      <c r="N2272" s="544"/>
      <c r="O2272" s="559"/>
      <c r="P2272" s="268">
        <f t="shared" si="154"/>
        <v>0</v>
      </c>
      <c r="Q2272" s="268">
        <f t="shared" si="155"/>
        <v>0</v>
      </c>
      <c r="R2272" s="643" t="str">
        <f t="shared" si="156"/>
        <v/>
      </c>
      <c r="S2272" s="644"/>
      <c r="T2272" s="644"/>
      <c r="U2272" s="623"/>
      <c r="V2272" s="623"/>
      <c r="W2272" s="623"/>
    </row>
    <row r="2273" spans="1:23" x14ac:dyDescent="0.2">
      <c r="A2273" s="636" t="str">
        <f t="shared" si="153"/>
        <v/>
      </c>
      <c r="B2273" s="559"/>
      <c r="C2273" s="555"/>
      <c r="D2273" s="545"/>
      <c r="E2273" s="545"/>
      <c r="F2273" s="556"/>
      <c r="G2273" s="545"/>
      <c r="H2273" s="545"/>
      <c r="I2273" s="612"/>
      <c r="J2273" s="545"/>
      <c r="K2273" s="545"/>
      <c r="L2273" s="545"/>
      <c r="M2273" s="545"/>
      <c r="N2273" s="544"/>
      <c r="O2273" s="559"/>
      <c r="P2273" s="268">
        <f t="shared" si="154"/>
        <v>0</v>
      </c>
      <c r="Q2273" s="268">
        <f t="shared" si="155"/>
        <v>0</v>
      </c>
      <c r="R2273" s="643" t="str">
        <f t="shared" si="156"/>
        <v/>
      </c>
      <c r="S2273" s="644"/>
      <c r="T2273" s="644"/>
      <c r="U2273" s="623"/>
      <c r="V2273" s="623"/>
      <c r="W2273" s="623"/>
    </row>
    <row r="2274" spans="1:23" x14ac:dyDescent="0.2">
      <c r="A2274" s="636" t="str">
        <f t="shared" si="153"/>
        <v/>
      </c>
      <c r="B2274" s="559"/>
      <c r="C2274" s="555"/>
      <c r="D2274" s="545"/>
      <c r="E2274" s="545"/>
      <c r="F2274" s="556"/>
      <c r="G2274" s="545"/>
      <c r="H2274" s="545"/>
      <c r="I2274" s="612"/>
      <c r="J2274" s="545"/>
      <c r="K2274" s="545"/>
      <c r="L2274" s="545"/>
      <c r="M2274" s="545"/>
      <c r="N2274" s="544"/>
      <c r="O2274" s="559"/>
      <c r="P2274" s="268">
        <f t="shared" si="154"/>
        <v>0</v>
      </c>
      <c r="Q2274" s="268">
        <f t="shared" si="155"/>
        <v>0</v>
      </c>
      <c r="R2274" s="643" t="str">
        <f t="shared" si="156"/>
        <v/>
      </c>
      <c r="S2274" s="644"/>
      <c r="T2274" s="644"/>
      <c r="U2274" s="623"/>
      <c r="V2274" s="623"/>
      <c r="W2274" s="623"/>
    </row>
    <row r="2275" spans="1:23" x14ac:dyDescent="0.2">
      <c r="A2275" s="636" t="str">
        <f t="shared" si="153"/>
        <v/>
      </c>
      <c r="B2275" s="559"/>
      <c r="C2275" s="555"/>
      <c r="D2275" s="545"/>
      <c r="E2275" s="545"/>
      <c r="F2275" s="556"/>
      <c r="G2275" s="545"/>
      <c r="H2275" s="545"/>
      <c r="I2275" s="612"/>
      <c r="J2275" s="545"/>
      <c r="K2275" s="545"/>
      <c r="L2275" s="545"/>
      <c r="M2275" s="545"/>
      <c r="N2275" s="544"/>
      <c r="O2275" s="559"/>
      <c r="P2275" s="268">
        <f t="shared" si="154"/>
        <v>0</v>
      </c>
      <c r="Q2275" s="268">
        <f t="shared" si="155"/>
        <v>0</v>
      </c>
      <c r="R2275" s="643" t="str">
        <f t="shared" si="156"/>
        <v/>
      </c>
      <c r="S2275" s="644"/>
      <c r="T2275" s="644"/>
      <c r="U2275" s="623"/>
      <c r="V2275" s="623"/>
      <c r="W2275" s="623"/>
    </row>
    <row r="2276" spans="1:23" x14ac:dyDescent="0.2">
      <c r="A2276" s="636" t="str">
        <f t="shared" si="153"/>
        <v/>
      </c>
      <c r="B2276" s="559"/>
      <c r="C2276" s="555"/>
      <c r="D2276" s="545"/>
      <c r="E2276" s="545"/>
      <c r="F2276" s="556"/>
      <c r="G2276" s="545"/>
      <c r="H2276" s="545"/>
      <c r="I2276" s="612"/>
      <c r="J2276" s="545"/>
      <c r="K2276" s="545"/>
      <c r="L2276" s="545"/>
      <c r="M2276" s="545"/>
      <c r="N2276" s="544"/>
      <c r="O2276" s="559"/>
      <c r="P2276" s="268">
        <f t="shared" si="154"/>
        <v>0</v>
      </c>
      <c r="Q2276" s="268">
        <f t="shared" si="155"/>
        <v>0</v>
      </c>
      <c r="R2276" s="643" t="str">
        <f t="shared" si="156"/>
        <v/>
      </c>
      <c r="S2276" s="644"/>
      <c r="T2276" s="644"/>
      <c r="U2276" s="623"/>
      <c r="V2276" s="623"/>
      <c r="W2276" s="623"/>
    </row>
    <row r="2277" spans="1:23" x14ac:dyDescent="0.2">
      <c r="A2277" s="636" t="str">
        <f t="shared" si="153"/>
        <v/>
      </c>
      <c r="B2277" s="559"/>
      <c r="C2277" s="555"/>
      <c r="D2277" s="545"/>
      <c r="E2277" s="545"/>
      <c r="F2277" s="556"/>
      <c r="G2277" s="545"/>
      <c r="H2277" s="545"/>
      <c r="I2277" s="612"/>
      <c r="J2277" s="545"/>
      <c r="K2277" s="545"/>
      <c r="L2277" s="545"/>
      <c r="M2277" s="545"/>
      <c r="N2277" s="544"/>
      <c r="O2277" s="559"/>
      <c r="P2277" s="268">
        <f t="shared" si="154"/>
        <v>0</v>
      </c>
      <c r="Q2277" s="268">
        <f t="shared" si="155"/>
        <v>0</v>
      </c>
      <c r="R2277" s="643" t="str">
        <f t="shared" si="156"/>
        <v/>
      </c>
      <c r="S2277" s="644"/>
      <c r="T2277" s="644"/>
      <c r="U2277" s="623"/>
      <c r="V2277" s="623"/>
      <c r="W2277" s="623"/>
    </row>
    <row r="2278" spans="1:23" x14ac:dyDescent="0.2">
      <c r="A2278" s="636" t="str">
        <f t="shared" si="153"/>
        <v/>
      </c>
      <c r="B2278" s="559"/>
      <c r="C2278" s="555"/>
      <c r="D2278" s="545"/>
      <c r="E2278" s="545"/>
      <c r="F2278" s="556"/>
      <c r="G2278" s="545"/>
      <c r="H2278" s="545"/>
      <c r="I2278" s="612"/>
      <c r="J2278" s="545"/>
      <c r="K2278" s="545"/>
      <c r="L2278" s="545"/>
      <c r="M2278" s="545"/>
      <c r="N2278" s="544"/>
      <c r="O2278" s="559"/>
      <c r="P2278" s="268">
        <f t="shared" si="154"/>
        <v>0</v>
      </c>
      <c r="Q2278" s="268">
        <f t="shared" si="155"/>
        <v>0</v>
      </c>
      <c r="R2278" s="643" t="str">
        <f t="shared" si="156"/>
        <v/>
      </c>
      <c r="S2278" s="644"/>
      <c r="T2278" s="644"/>
      <c r="U2278" s="623"/>
      <c r="V2278" s="623"/>
      <c r="W2278" s="623"/>
    </row>
    <row r="2279" spans="1:23" x14ac:dyDescent="0.2">
      <c r="A2279" s="636" t="str">
        <f t="shared" si="153"/>
        <v/>
      </c>
      <c r="B2279" s="559"/>
      <c r="C2279" s="555"/>
      <c r="D2279" s="545"/>
      <c r="E2279" s="545"/>
      <c r="F2279" s="556"/>
      <c r="G2279" s="545"/>
      <c r="H2279" s="545"/>
      <c r="I2279" s="612"/>
      <c r="J2279" s="545"/>
      <c r="K2279" s="545"/>
      <c r="L2279" s="545"/>
      <c r="M2279" s="545"/>
      <c r="N2279" s="544"/>
      <c r="O2279" s="559"/>
      <c r="P2279" s="268">
        <f t="shared" si="154"/>
        <v>0</v>
      </c>
      <c r="Q2279" s="268">
        <f t="shared" si="155"/>
        <v>0</v>
      </c>
      <c r="R2279" s="643" t="str">
        <f t="shared" si="156"/>
        <v/>
      </c>
      <c r="S2279" s="644"/>
      <c r="T2279" s="644"/>
      <c r="U2279" s="623"/>
      <c r="V2279" s="623"/>
      <c r="W2279" s="623"/>
    </row>
    <row r="2280" spans="1:23" x14ac:dyDescent="0.2">
      <c r="A2280" s="636" t="str">
        <f t="shared" si="153"/>
        <v/>
      </c>
      <c r="B2280" s="559"/>
      <c r="C2280" s="555"/>
      <c r="D2280" s="545"/>
      <c r="E2280" s="545"/>
      <c r="F2280" s="556"/>
      <c r="G2280" s="545"/>
      <c r="H2280" s="545"/>
      <c r="I2280" s="612"/>
      <c r="J2280" s="545"/>
      <c r="K2280" s="545"/>
      <c r="L2280" s="545"/>
      <c r="M2280" s="545"/>
      <c r="N2280" s="544"/>
      <c r="O2280" s="559"/>
      <c r="P2280" s="268">
        <f t="shared" si="154"/>
        <v>0</v>
      </c>
      <c r="Q2280" s="268">
        <f t="shared" si="155"/>
        <v>0</v>
      </c>
      <c r="R2280" s="643" t="str">
        <f t="shared" si="156"/>
        <v/>
      </c>
      <c r="S2280" s="644"/>
      <c r="T2280" s="644"/>
      <c r="U2280" s="623"/>
      <c r="V2280" s="623"/>
      <c r="W2280" s="623"/>
    </row>
    <row r="2281" spans="1:23" x14ac:dyDescent="0.2">
      <c r="A2281" s="636" t="str">
        <f t="shared" si="153"/>
        <v/>
      </c>
      <c r="B2281" s="559"/>
      <c r="C2281" s="555"/>
      <c r="D2281" s="545"/>
      <c r="E2281" s="545"/>
      <c r="F2281" s="556"/>
      <c r="G2281" s="545"/>
      <c r="H2281" s="545"/>
      <c r="I2281" s="612"/>
      <c r="J2281" s="545"/>
      <c r="K2281" s="545"/>
      <c r="L2281" s="545"/>
      <c r="M2281" s="545"/>
      <c r="N2281" s="544"/>
      <c r="O2281" s="559"/>
      <c r="P2281" s="268">
        <f t="shared" si="154"/>
        <v>0</v>
      </c>
      <c r="Q2281" s="268">
        <f t="shared" si="155"/>
        <v>0</v>
      </c>
      <c r="R2281" s="643" t="str">
        <f t="shared" si="156"/>
        <v/>
      </c>
      <c r="S2281" s="644"/>
      <c r="T2281" s="644"/>
      <c r="U2281" s="623"/>
      <c r="V2281" s="623"/>
      <c r="W2281" s="623"/>
    </row>
    <row r="2282" spans="1:23" x14ac:dyDescent="0.2">
      <c r="A2282" s="636" t="str">
        <f t="shared" si="153"/>
        <v/>
      </c>
      <c r="B2282" s="559"/>
      <c r="C2282" s="555"/>
      <c r="D2282" s="545"/>
      <c r="E2282" s="545"/>
      <c r="F2282" s="556"/>
      <c r="G2282" s="545"/>
      <c r="H2282" s="545"/>
      <c r="I2282" s="612"/>
      <c r="J2282" s="545"/>
      <c r="K2282" s="545"/>
      <c r="L2282" s="545"/>
      <c r="M2282" s="545"/>
      <c r="N2282" s="544"/>
      <c r="O2282" s="559"/>
      <c r="P2282" s="268">
        <f t="shared" si="154"/>
        <v>0</v>
      </c>
      <c r="Q2282" s="268">
        <f t="shared" si="155"/>
        <v>0</v>
      </c>
      <c r="R2282" s="643" t="str">
        <f t="shared" si="156"/>
        <v/>
      </c>
      <c r="S2282" s="644"/>
      <c r="T2282" s="644"/>
      <c r="U2282" s="623"/>
      <c r="V2282" s="623"/>
      <c r="W2282" s="623"/>
    </row>
    <row r="2283" spans="1:23" x14ac:dyDescent="0.2">
      <c r="A2283" s="636" t="str">
        <f t="shared" si="153"/>
        <v/>
      </c>
      <c r="B2283" s="559"/>
      <c r="C2283" s="555"/>
      <c r="D2283" s="545"/>
      <c r="E2283" s="545"/>
      <c r="F2283" s="556"/>
      <c r="G2283" s="545"/>
      <c r="H2283" s="545"/>
      <c r="I2283" s="612"/>
      <c r="J2283" s="545"/>
      <c r="K2283" s="545"/>
      <c r="L2283" s="545"/>
      <c r="M2283" s="545"/>
      <c r="N2283" s="544"/>
      <c r="O2283" s="559"/>
      <c r="P2283" s="268">
        <f t="shared" si="154"/>
        <v>0</v>
      </c>
      <c r="Q2283" s="268">
        <f t="shared" si="155"/>
        <v>0</v>
      </c>
      <c r="R2283" s="643" t="str">
        <f t="shared" si="156"/>
        <v/>
      </c>
      <c r="S2283" s="644"/>
      <c r="T2283" s="644"/>
      <c r="U2283" s="623"/>
      <c r="V2283" s="623"/>
      <c r="W2283" s="623"/>
    </row>
    <row r="2284" spans="1:23" x14ac:dyDescent="0.2">
      <c r="A2284" s="636" t="str">
        <f t="shared" si="153"/>
        <v/>
      </c>
      <c r="B2284" s="559"/>
      <c r="C2284" s="555"/>
      <c r="D2284" s="545"/>
      <c r="E2284" s="545"/>
      <c r="F2284" s="556"/>
      <c r="G2284" s="545"/>
      <c r="H2284" s="545"/>
      <c r="I2284" s="612"/>
      <c r="J2284" s="545"/>
      <c r="K2284" s="545"/>
      <c r="L2284" s="545"/>
      <c r="M2284" s="545"/>
      <c r="N2284" s="544"/>
      <c r="O2284" s="559"/>
      <c r="P2284" s="268">
        <f t="shared" si="154"/>
        <v>0</v>
      </c>
      <c r="Q2284" s="268">
        <f t="shared" si="155"/>
        <v>0</v>
      </c>
      <c r="R2284" s="643" t="str">
        <f t="shared" si="156"/>
        <v/>
      </c>
      <c r="S2284" s="644"/>
      <c r="T2284" s="644"/>
      <c r="U2284" s="623"/>
      <c r="V2284" s="623"/>
      <c r="W2284" s="623"/>
    </row>
    <row r="2285" spans="1:23" x14ac:dyDescent="0.2">
      <c r="A2285" s="636" t="str">
        <f t="shared" si="153"/>
        <v/>
      </c>
      <c r="B2285" s="559"/>
      <c r="C2285" s="555"/>
      <c r="D2285" s="545"/>
      <c r="E2285" s="545"/>
      <c r="F2285" s="556"/>
      <c r="G2285" s="545"/>
      <c r="H2285" s="545"/>
      <c r="I2285" s="612"/>
      <c r="J2285" s="545"/>
      <c r="K2285" s="545"/>
      <c r="L2285" s="545"/>
      <c r="M2285" s="545"/>
      <c r="N2285" s="544"/>
      <c r="O2285" s="559"/>
      <c r="P2285" s="268">
        <f t="shared" si="154"/>
        <v>0</v>
      </c>
      <c r="Q2285" s="268">
        <f t="shared" si="155"/>
        <v>0</v>
      </c>
      <c r="R2285" s="643" t="str">
        <f t="shared" si="156"/>
        <v/>
      </c>
      <c r="S2285" s="644"/>
      <c r="T2285" s="644"/>
      <c r="U2285" s="623"/>
      <c r="V2285" s="623"/>
      <c r="W2285" s="623"/>
    </row>
    <row r="2286" spans="1:23" x14ac:dyDescent="0.2">
      <c r="A2286" s="636" t="str">
        <f t="shared" si="153"/>
        <v/>
      </c>
      <c r="B2286" s="559"/>
      <c r="C2286" s="555"/>
      <c r="D2286" s="545"/>
      <c r="E2286" s="545"/>
      <c r="F2286" s="556"/>
      <c r="G2286" s="545"/>
      <c r="H2286" s="545"/>
      <c r="I2286" s="612"/>
      <c r="J2286" s="545"/>
      <c r="K2286" s="545"/>
      <c r="L2286" s="545"/>
      <c r="M2286" s="545"/>
      <c r="N2286" s="544"/>
      <c r="O2286" s="559"/>
      <c r="P2286" s="268">
        <f t="shared" si="154"/>
        <v>0</v>
      </c>
      <c r="Q2286" s="268">
        <f t="shared" si="155"/>
        <v>0</v>
      </c>
      <c r="R2286" s="643" t="str">
        <f t="shared" si="156"/>
        <v/>
      </c>
      <c r="S2286" s="644"/>
      <c r="T2286" s="644"/>
      <c r="U2286" s="623"/>
      <c r="V2286" s="623"/>
      <c r="W2286" s="623"/>
    </row>
    <row r="2287" spans="1:23" x14ac:dyDescent="0.2">
      <c r="A2287" s="636" t="str">
        <f t="shared" si="153"/>
        <v/>
      </c>
      <c r="B2287" s="559"/>
      <c r="C2287" s="555"/>
      <c r="D2287" s="545"/>
      <c r="E2287" s="545"/>
      <c r="F2287" s="556"/>
      <c r="G2287" s="545"/>
      <c r="H2287" s="545"/>
      <c r="I2287" s="612"/>
      <c r="J2287" s="545"/>
      <c r="K2287" s="545"/>
      <c r="L2287" s="545"/>
      <c r="M2287" s="545"/>
      <c r="N2287" s="544"/>
      <c r="O2287" s="559"/>
      <c r="P2287" s="268">
        <f t="shared" si="154"/>
        <v>0</v>
      </c>
      <c r="Q2287" s="268">
        <f t="shared" si="155"/>
        <v>0</v>
      </c>
      <c r="R2287" s="643" t="str">
        <f t="shared" si="156"/>
        <v/>
      </c>
      <c r="S2287" s="644"/>
      <c r="T2287" s="644"/>
      <c r="U2287" s="623"/>
      <c r="V2287" s="623"/>
      <c r="W2287" s="623"/>
    </row>
    <row r="2288" spans="1:23" x14ac:dyDescent="0.2">
      <c r="A2288" s="636" t="str">
        <f t="shared" si="153"/>
        <v/>
      </c>
      <c r="B2288" s="559"/>
      <c r="C2288" s="555"/>
      <c r="D2288" s="545"/>
      <c r="E2288" s="545"/>
      <c r="F2288" s="556"/>
      <c r="G2288" s="545"/>
      <c r="H2288" s="545"/>
      <c r="I2288" s="612"/>
      <c r="J2288" s="545"/>
      <c r="K2288" s="545"/>
      <c r="L2288" s="545"/>
      <c r="M2288" s="545"/>
      <c r="N2288" s="544"/>
      <c r="O2288" s="559"/>
      <c r="P2288" s="268">
        <f t="shared" si="154"/>
        <v>0</v>
      </c>
      <c r="Q2288" s="268">
        <f t="shared" si="155"/>
        <v>0</v>
      </c>
      <c r="R2288" s="643" t="str">
        <f t="shared" si="156"/>
        <v/>
      </c>
      <c r="S2288" s="644"/>
      <c r="T2288" s="644"/>
      <c r="U2288" s="623"/>
      <c r="V2288" s="623"/>
      <c r="W2288" s="623"/>
    </row>
    <row r="2289" spans="1:23" x14ac:dyDescent="0.2">
      <c r="A2289" s="636" t="str">
        <f t="shared" si="153"/>
        <v/>
      </c>
      <c r="B2289" s="559"/>
      <c r="C2289" s="555"/>
      <c r="D2289" s="545"/>
      <c r="E2289" s="545"/>
      <c r="F2289" s="556"/>
      <c r="G2289" s="545"/>
      <c r="H2289" s="545"/>
      <c r="I2289" s="612"/>
      <c r="J2289" s="545"/>
      <c r="K2289" s="545"/>
      <c r="L2289" s="545"/>
      <c r="M2289" s="545"/>
      <c r="N2289" s="544"/>
      <c r="O2289" s="559"/>
      <c r="P2289" s="268">
        <f t="shared" si="154"/>
        <v>0</v>
      </c>
      <c r="Q2289" s="268">
        <f t="shared" si="155"/>
        <v>0</v>
      </c>
      <c r="R2289" s="643" t="str">
        <f t="shared" si="156"/>
        <v/>
      </c>
      <c r="S2289" s="644"/>
      <c r="T2289" s="644"/>
      <c r="U2289" s="623"/>
      <c r="V2289" s="623"/>
      <c r="W2289" s="623"/>
    </row>
    <row r="2290" spans="1:23" x14ac:dyDescent="0.2">
      <c r="A2290" s="636" t="str">
        <f t="shared" si="153"/>
        <v/>
      </c>
      <c r="B2290" s="559"/>
      <c r="C2290" s="555"/>
      <c r="D2290" s="545"/>
      <c r="E2290" s="545"/>
      <c r="F2290" s="556"/>
      <c r="G2290" s="545"/>
      <c r="H2290" s="545"/>
      <c r="I2290" s="612"/>
      <c r="J2290" s="545"/>
      <c r="K2290" s="545"/>
      <c r="L2290" s="545"/>
      <c r="M2290" s="545"/>
      <c r="N2290" s="544"/>
      <c r="O2290" s="559"/>
      <c r="P2290" s="268">
        <f t="shared" si="154"/>
        <v>0</v>
      </c>
      <c r="Q2290" s="268">
        <f t="shared" si="155"/>
        <v>0</v>
      </c>
      <c r="R2290" s="643" t="str">
        <f t="shared" si="156"/>
        <v/>
      </c>
      <c r="S2290" s="644"/>
      <c r="T2290" s="644"/>
      <c r="U2290" s="623"/>
      <c r="V2290" s="623"/>
      <c r="W2290" s="623"/>
    </row>
    <row r="2291" spans="1:23" x14ac:dyDescent="0.2">
      <c r="A2291" s="636" t="str">
        <f t="shared" si="153"/>
        <v/>
      </c>
      <c r="B2291" s="559"/>
      <c r="C2291" s="555"/>
      <c r="D2291" s="545"/>
      <c r="E2291" s="545"/>
      <c r="F2291" s="556"/>
      <c r="G2291" s="545"/>
      <c r="H2291" s="545"/>
      <c r="I2291" s="612"/>
      <c r="J2291" s="545"/>
      <c r="K2291" s="545"/>
      <c r="L2291" s="545"/>
      <c r="M2291" s="545"/>
      <c r="N2291" s="544"/>
      <c r="O2291" s="559"/>
      <c r="P2291" s="268">
        <f t="shared" si="154"/>
        <v>0</v>
      </c>
      <c r="Q2291" s="268">
        <f t="shared" si="155"/>
        <v>0</v>
      </c>
      <c r="R2291" s="643" t="str">
        <f t="shared" si="156"/>
        <v/>
      </c>
      <c r="S2291" s="644"/>
      <c r="T2291" s="644"/>
      <c r="U2291" s="623"/>
      <c r="V2291" s="623"/>
      <c r="W2291" s="623"/>
    </row>
    <row r="2292" spans="1:23" x14ac:dyDescent="0.2">
      <c r="A2292" s="636" t="str">
        <f t="shared" si="153"/>
        <v/>
      </c>
      <c r="B2292" s="559"/>
      <c r="C2292" s="555"/>
      <c r="D2292" s="545"/>
      <c r="E2292" s="545"/>
      <c r="F2292" s="556"/>
      <c r="G2292" s="545"/>
      <c r="H2292" s="545"/>
      <c r="I2292" s="612"/>
      <c r="J2292" s="545"/>
      <c r="K2292" s="545"/>
      <c r="L2292" s="545"/>
      <c r="M2292" s="545"/>
      <c r="N2292" s="544"/>
      <c r="O2292" s="559"/>
      <c r="P2292" s="268">
        <f t="shared" si="154"/>
        <v>0</v>
      </c>
      <c r="Q2292" s="268">
        <f t="shared" si="155"/>
        <v>0</v>
      </c>
      <c r="R2292" s="643" t="str">
        <f t="shared" si="156"/>
        <v/>
      </c>
      <c r="S2292" s="644"/>
      <c r="T2292" s="644"/>
      <c r="U2292" s="623"/>
      <c r="V2292" s="623"/>
      <c r="W2292" s="623"/>
    </row>
    <row r="2293" spans="1:23" x14ac:dyDescent="0.2">
      <c r="A2293" s="636" t="str">
        <f t="shared" si="153"/>
        <v/>
      </c>
      <c r="B2293" s="559"/>
      <c r="C2293" s="555"/>
      <c r="D2293" s="545"/>
      <c r="E2293" s="545"/>
      <c r="F2293" s="556"/>
      <c r="G2293" s="545"/>
      <c r="H2293" s="545"/>
      <c r="I2293" s="612"/>
      <c r="J2293" s="545"/>
      <c r="K2293" s="545"/>
      <c r="L2293" s="545"/>
      <c r="M2293" s="545"/>
      <c r="N2293" s="544"/>
      <c r="O2293" s="559"/>
      <c r="P2293" s="268">
        <f t="shared" si="154"/>
        <v>0</v>
      </c>
      <c r="Q2293" s="268">
        <f t="shared" si="155"/>
        <v>0</v>
      </c>
      <c r="R2293" s="643" t="str">
        <f t="shared" si="156"/>
        <v/>
      </c>
      <c r="S2293" s="644"/>
      <c r="T2293" s="644"/>
      <c r="U2293" s="623"/>
      <c r="V2293" s="623"/>
      <c r="W2293" s="623"/>
    </row>
    <row r="2294" spans="1:23" x14ac:dyDescent="0.2">
      <c r="A2294" s="636" t="str">
        <f t="shared" si="153"/>
        <v/>
      </c>
      <c r="B2294" s="559"/>
      <c r="C2294" s="555"/>
      <c r="D2294" s="545"/>
      <c r="E2294" s="545"/>
      <c r="F2294" s="556"/>
      <c r="G2294" s="545"/>
      <c r="H2294" s="545"/>
      <c r="I2294" s="612"/>
      <c r="J2294" s="545"/>
      <c r="K2294" s="545"/>
      <c r="L2294" s="545"/>
      <c r="M2294" s="545"/>
      <c r="N2294" s="544"/>
      <c r="O2294" s="559"/>
      <c r="P2294" s="268">
        <f t="shared" si="154"/>
        <v>0</v>
      </c>
      <c r="Q2294" s="268">
        <f t="shared" si="155"/>
        <v>0</v>
      </c>
      <c r="R2294" s="643" t="str">
        <f t="shared" si="156"/>
        <v/>
      </c>
      <c r="S2294" s="644"/>
      <c r="T2294" s="644"/>
      <c r="U2294" s="623"/>
      <c r="V2294" s="623"/>
      <c r="W2294" s="623"/>
    </row>
    <row r="2295" spans="1:23" s="380" customFormat="1" x14ac:dyDescent="0.2">
      <c r="A2295" s="636" t="str">
        <f t="shared" si="153"/>
        <v/>
      </c>
      <c r="B2295" s="559"/>
      <c r="C2295" s="555"/>
      <c r="D2295" s="545"/>
      <c r="E2295" s="545"/>
      <c r="F2295" s="556"/>
      <c r="G2295" s="545"/>
      <c r="H2295" s="545"/>
      <c r="I2295" s="612"/>
      <c r="J2295" s="545"/>
      <c r="K2295" s="545"/>
      <c r="L2295" s="545"/>
      <c r="M2295" s="545"/>
      <c r="N2295" s="544"/>
      <c r="O2295" s="559"/>
      <c r="P2295" s="268">
        <f t="shared" si="154"/>
        <v>0</v>
      </c>
      <c r="Q2295" s="268">
        <f t="shared" si="155"/>
        <v>0</v>
      </c>
      <c r="R2295" s="643" t="str">
        <f t="shared" si="156"/>
        <v/>
      </c>
      <c r="S2295" s="644"/>
      <c r="T2295" s="644"/>
      <c r="U2295" s="623"/>
      <c r="V2295" s="623"/>
      <c r="W2295" s="623"/>
    </row>
    <row r="2296" spans="1:23" s="380" customFormat="1" x14ac:dyDescent="0.2">
      <c r="A2296" s="636" t="str">
        <f t="shared" si="153"/>
        <v/>
      </c>
      <c r="B2296" s="559"/>
      <c r="C2296" s="555"/>
      <c r="D2296" s="545"/>
      <c r="E2296" s="545"/>
      <c r="F2296" s="556"/>
      <c r="G2296" s="545"/>
      <c r="H2296" s="545"/>
      <c r="I2296" s="612"/>
      <c r="J2296" s="545"/>
      <c r="K2296" s="545"/>
      <c r="L2296" s="545"/>
      <c r="M2296" s="669"/>
      <c r="N2296" s="544"/>
      <c r="O2296" s="559"/>
      <c r="P2296" s="268">
        <f t="shared" si="154"/>
        <v>0</v>
      </c>
      <c r="Q2296" s="268">
        <f t="shared" si="155"/>
        <v>0</v>
      </c>
      <c r="R2296" s="643" t="str">
        <f t="shared" si="156"/>
        <v/>
      </c>
      <c r="S2296" s="644"/>
      <c r="T2296" s="644"/>
      <c r="U2296" s="623"/>
      <c r="V2296" s="623"/>
      <c r="W2296" s="623"/>
    </row>
    <row r="2297" spans="1:23" x14ac:dyDescent="0.2">
      <c r="A2297" s="636" t="str">
        <f t="shared" si="153"/>
        <v/>
      </c>
      <c r="B2297" s="559"/>
      <c r="C2297" s="555"/>
      <c r="D2297" s="545"/>
      <c r="E2297" s="545"/>
      <c r="F2297" s="556"/>
      <c r="G2297" s="545"/>
      <c r="H2297" s="545"/>
      <c r="I2297" s="612"/>
      <c r="J2297" s="545"/>
      <c r="K2297" s="545"/>
      <c r="L2297" s="545"/>
      <c r="M2297" s="545"/>
      <c r="N2297" s="544"/>
      <c r="O2297" s="559"/>
      <c r="P2297" s="268">
        <f t="shared" si="154"/>
        <v>0</v>
      </c>
      <c r="Q2297" s="268">
        <f t="shared" si="155"/>
        <v>0</v>
      </c>
      <c r="R2297" s="643" t="str">
        <f t="shared" si="156"/>
        <v/>
      </c>
      <c r="S2297" s="644"/>
      <c r="T2297" s="644"/>
      <c r="U2297" s="623"/>
      <c r="V2297" s="623"/>
      <c r="W2297" s="623"/>
    </row>
    <row r="2298" spans="1:23" x14ac:dyDescent="0.2">
      <c r="A2298" s="636" t="str">
        <f t="shared" si="153"/>
        <v/>
      </c>
      <c r="B2298" s="559"/>
      <c r="C2298" s="555"/>
      <c r="D2298" s="545"/>
      <c r="E2298" s="545"/>
      <c r="F2298" s="556"/>
      <c r="G2298" s="545"/>
      <c r="H2298" s="545"/>
      <c r="I2298" s="612"/>
      <c r="J2298" s="545"/>
      <c r="K2298" s="545"/>
      <c r="L2298" s="545"/>
      <c r="M2298" s="545"/>
      <c r="N2298" s="544"/>
      <c r="O2298" s="559"/>
      <c r="P2298" s="268">
        <f t="shared" si="154"/>
        <v>0</v>
      </c>
      <c r="Q2298" s="268">
        <f t="shared" si="155"/>
        <v>0</v>
      </c>
      <c r="R2298" s="643" t="str">
        <f t="shared" si="156"/>
        <v/>
      </c>
      <c r="S2298" s="644"/>
      <c r="T2298" s="644"/>
      <c r="U2298" s="623"/>
      <c r="V2298" s="623"/>
      <c r="W2298" s="623"/>
    </row>
    <row r="2299" spans="1:23" s="372" customFormat="1" x14ac:dyDescent="0.2">
      <c r="A2299" s="636" t="str">
        <f t="shared" si="153"/>
        <v/>
      </c>
      <c r="B2299" s="603"/>
      <c r="C2299" s="604"/>
      <c r="D2299" s="545"/>
      <c r="E2299" s="545"/>
      <c r="F2299" s="567"/>
      <c r="G2299" s="545"/>
      <c r="H2299" s="566"/>
      <c r="I2299" s="612"/>
      <c r="J2299" s="545"/>
      <c r="K2299" s="566"/>
      <c r="L2299" s="566"/>
      <c r="M2299" s="566"/>
      <c r="N2299" s="588"/>
      <c r="O2299" s="559"/>
      <c r="P2299" s="268">
        <f t="shared" si="154"/>
        <v>0</v>
      </c>
      <c r="Q2299" s="268">
        <f t="shared" si="155"/>
        <v>0</v>
      </c>
      <c r="R2299" s="643" t="str">
        <f t="shared" si="156"/>
        <v/>
      </c>
      <c r="S2299" s="644"/>
      <c r="T2299" s="644"/>
      <c r="U2299" s="623"/>
      <c r="V2299" s="623"/>
      <c r="W2299" s="623"/>
    </row>
    <row r="2300" spans="1:23" x14ac:dyDescent="0.2">
      <c r="A2300" s="636" t="str">
        <f t="shared" si="153"/>
        <v/>
      </c>
      <c r="B2300" s="559"/>
      <c r="C2300" s="555"/>
      <c r="D2300" s="545"/>
      <c r="E2300" s="545"/>
      <c r="F2300" s="556"/>
      <c r="G2300" s="545"/>
      <c r="H2300" s="545"/>
      <c r="I2300" s="612"/>
      <c r="J2300" s="545"/>
      <c r="K2300" s="545"/>
      <c r="L2300" s="545"/>
      <c r="M2300" s="545"/>
      <c r="N2300" s="544"/>
      <c r="O2300" s="559"/>
      <c r="P2300" s="268">
        <f t="shared" si="154"/>
        <v>0</v>
      </c>
      <c r="Q2300" s="268">
        <f t="shared" si="155"/>
        <v>0</v>
      </c>
      <c r="R2300" s="643" t="str">
        <f t="shared" si="156"/>
        <v/>
      </c>
      <c r="S2300" s="644"/>
      <c r="T2300" s="644"/>
      <c r="U2300" s="623"/>
      <c r="V2300" s="623"/>
      <c r="W2300" s="623"/>
    </row>
    <row r="2301" spans="1:23" x14ac:dyDescent="0.2">
      <c r="A2301" s="636" t="str">
        <f t="shared" si="153"/>
        <v/>
      </c>
      <c r="B2301" s="559"/>
      <c r="C2301" s="555"/>
      <c r="D2301" s="545"/>
      <c r="E2301" s="545"/>
      <c r="F2301" s="556"/>
      <c r="G2301" s="545"/>
      <c r="H2301" s="545"/>
      <c r="I2301" s="612"/>
      <c r="J2301" s="545"/>
      <c r="K2301" s="545"/>
      <c r="L2301" s="545"/>
      <c r="M2301" s="545"/>
      <c r="N2301" s="544"/>
      <c r="O2301" s="559"/>
      <c r="P2301" s="268">
        <f t="shared" si="154"/>
        <v>0</v>
      </c>
      <c r="Q2301" s="268">
        <f t="shared" si="155"/>
        <v>0</v>
      </c>
      <c r="R2301" s="643" t="str">
        <f t="shared" si="156"/>
        <v/>
      </c>
      <c r="S2301" s="644"/>
      <c r="T2301" s="644"/>
      <c r="U2301" s="623"/>
      <c r="V2301" s="623"/>
      <c r="W2301" s="623"/>
    </row>
    <row r="2302" spans="1:23" x14ac:dyDescent="0.2">
      <c r="A2302" s="636" t="str">
        <f t="shared" si="153"/>
        <v/>
      </c>
      <c r="B2302" s="559"/>
      <c r="C2302" s="555"/>
      <c r="D2302" s="545"/>
      <c r="E2302" s="545"/>
      <c r="F2302" s="556"/>
      <c r="G2302" s="545"/>
      <c r="H2302" s="545"/>
      <c r="I2302" s="612"/>
      <c r="J2302" s="545"/>
      <c r="K2302" s="545"/>
      <c r="L2302" s="545"/>
      <c r="M2302" s="545"/>
      <c r="N2302" s="544"/>
      <c r="O2302" s="559"/>
      <c r="P2302" s="268">
        <f t="shared" si="154"/>
        <v>0</v>
      </c>
      <c r="Q2302" s="268">
        <f t="shared" si="155"/>
        <v>0</v>
      </c>
      <c r="R2302" s="643" t="str">
        <f t="shared" si="156"/>
        <v/>
      </c>
      <c r="S2302" s="644"/>
      <c r="T2302" s="644"/>
      <c r="U2302" s="623"/>
      <c r="V2302" s="623"/>
      <c r="W2302" s="623"/>
    </row>
    <row r="2303" spans="1:23" x14ac:dyDescent="0.2">
      <c r="A2303" s="636" t="str">
        <f t="shared" si="153"/>
        <v/>
      </c>
      <c r="B2303" s="559"/>
      <c r="C2303" s="555"/>
      <c r="D2303" s="545"/>
      <c r="E2303" s="545"/>
      <c r="F2303" s="556"/>
      <c r="G2303" s="545"/>
      <c r="H2303" s="545"/>
      <c r="I2303" s="612"/>
      <c r="J2303" s="545"/>
      <c r="K2303" s="545"/>
      <c r="L2303" s="545"/>
      <c r="M2303" s="545"/>
      <c r="N2303" s="544"/>
      <c r="O2303" s="559"/>
      <c r="P2303" s="268">
        <f t="shared" si="154"/>
        <v>0</v>
      </c>
      <c r="Q2303" s="268">
        <f t="shared" si="155"/>
        <v>0</v>
      </c>
      <c r="R2303" s="643" t="str">
        <f t="shared" si="156"/>
        <v/>
      </c>
      <c r="S2303" s="644"/>
      <c r="T2303" s="644"/>
      <c r="U2303" s="623"/>
      <c r="V2303" s="623"/>
      <c r="W2303" s="623"/>
    </row>
    <row r="2304" spans="1:23" x14ac:dyDescent="0.2">
      <c r="A2304" s="636" t="str">
        <f t="shared" si="153"/>
        <v/>
      </c>
      <c r="B2304" s="559"/>
      <c r="C2304" s="555"/>
      <c r="D2304" s="545"/>
      <c r="E2304" s="545"/>
      <c r="F2304" s="556"/>
      <c r="G2304" s="545"/>
      <c r="H2304" s="545"/>
      <c r="I2304" s="612"/>
      <c r="J2304" s="545"/>
      <c r="K2304" s="545"/>
      <c r="L2304" s="545"/>
      <c r="M2304" s="545"/>
      <c r="N2304" s="544"/>
      <c r="O2304" s="559"/>
      <c r="P2304" s="268">
        <f t="shared" si="154"/>
        <v>0</v>
      </c>
      <c r="Q2304" s="268">
        <f t="shared" si="155"/>
        <v>0</v>
      </c>
      <c r="R2304" s="643" t="str">
        <f t="shared" si="156"/>
        <v/>
      </c>
      <c r="S2304" s="644"/>
      <c r="T2304" s="644"/>
      <c r="U2304" s="623"/>
      <c r="V2304" s="623"/>
      <c r="W2304" s="623"/>
    </row>
    <row r="2305" spans="1:23" x14ac:dyDescent="0.2">
      <c r="A2305" s="636" t="str">
        <f t="shared" si="153"/>
        <v/>
      </c>
      <c r="B2305" s="559"/>
      <c r="C2305" s="555"/>
      <c r="D2305" s="545"/>
      <c r="E2305" s="545"/>
      <c r="F2305" s="556"/>
      <c r="G2305" s="545"/>
      <c r="H2305" s="545"/>
      <c r="I2305" s="612"/>
      <c r="J2305" s="545"/>
      <c r="K2305" s="545"/>
      <c r="L2305" s="545"/>
      <c r="M2305" s="545"/>
      <c r="N2305" s="544"/>
      <c r="O2305" s="559"/>
      <c r="P2305" s="268">
        <f t="shared" si="154"/>
        <v>0</v>
      </c>
      <c r="Q2305" s="268">
        <f t="shared" si="155"/>
        <v>0</v>
      </c>
      <c r="R2305" s="643" t="str">
        <f t="shared" si="156"/>
        <v/>
      </c>
      <c r="S2305" s="644"/>
      <c r="T2305" s="644"/>
      <c r="U2305" s="623"/>
      <c r="V2305" s="623"/>
      <c r="W2305" s="623"/>
    </row>
    <row r="2306" spans="1:23" x14ac:dyDescent="0.2">
      <c r="A2306" s="636" t="str">
        <f t="shared" si="153"/>
        <v/>
      </c>
      <c r="B2306" s="559"/>
      <c r="C2306" s="555"/>
      <c r="D2306" s="545"/>
      <c r="E2306" s="545"/>
      <c r="F2306" s="556"/>
      <c r="G2306" s="545"/>
      <c r="H2306" s="545"/>
      <c r="I2306" s="612"/>
      <c r="J2306" s="545"/>
      <c r="K2306" s="545"/>
      <c r="L2306" s="545"/>
      <c r="M2306" s="545"/>
      <c r="N2306" s="544"/>
      <c r="O2306" s="559"/>
      <c r="P2306" s="268">
        <f t="shared" si="154"/>
        <v>0</v>
      </c>
      <c r="Q2306" s="268">
        <f t="shared" si="155"/>
        <v>0</v>
      </c>
      <c r="R2306" s="643" t="str">
        <f t="shared" si="156"/>
        <v/>
      </c>
      <c r="S2306" s="644"/>
      <c r="T2306" s="644"/>
      <c r="U2306" s="623"/>
      <c r="V2306" s="623"/>
      <c r="W2306" s="623"/>
    </row>
    <row r="2307" spans="1:23" x14ac:dyDescent="0.2">
      <c r="A2307" s="636" t="str">
        <f t="shared" si="153"/>
        <v/>
      </c>
      <c r="B2307" s="559"/>
      <c r="C2307" s="555"/>
      <c r="D2307" s="545"/>
      <c r="E2307" s="545"/>
      <c r="F2307" s="556"/>
      <c r="G2307" s="545"/>
      <c r="H2307" s="545"/>
      <c r="I2307" s="612"/>
      <c r="J2307" s="545"/>
      <c r="K2307" s="545"/>
      <c r="L2307" s="545"/>
      <c r="M2307" s="545"/>
      <c r="N2307" s="544"/>
      <c r="O2307" s="559"/>
      <c r="P2307" s="268">
        <f t="shared" si="154"/>
        <v>0</v>
      </c>
      <c r="Q2307" s="268">
        <f t="shared" si="155"/>
        <v>0</v>
      </c>
      <c r="R2307" s="643" t="str">
        <f t="shared" si="156"/>
        <v/>
      </c>
      <c r="S2307" s="644"/>
      <c r="T2307" s="644"/>
      <c r="U2307" s="623"/>
      <c r="V2307" s="623"/>
      <c r="W2307" s="623"/>
    </row>
    <row r="2308" spans="1:23" x14ac:dyDescent="0.2">
      <c r="A2308" s="636" t="str">
        <f t="shared" si="153"/>
        <v/>
      </c>
      <c r="B2308" s="559"/>
      <c r="C2308" s="555"/>
      <c r="D2308" s="545"/>
      <c r="E2308" s="545"/>
      <c r="F2308" s="556"/>
      <c r="G2308" s="545"/>
      <c r="H2308" s="545"/>
      <c r="I2308" s="612"/>
      <c r="J2308" s="545"/>
      <c r="K2308" s="545"/>
      <c r="L2308" s="545"/>
      <c r="M2308" s="545"/>
      <c r="N2308" s="544"/>
      <c r="O2308" s="559"/>
      <c r="P2308" s="268">
        <f t="shared" si="154"/>
        <v>0</v>
      </c>
      <c r="Q2308" s="268">
        <f t="shared" si="155"/>
        <v>0</v>
      </c>
      <c r="R2308" s="643" t="str">
        <f t="shared" si="156"/>
        <v/>
      </c>
      <c r="S2308" s="644"/>
      <c r="T2308" s="644"/>
      <c r="U2308" s="623"/>
      <c r="V2308" s="623"/>
      <c r="W2308" s="623"/>
    </row>
    <row r="2309" spans="1:23" x14ac:dyDescent="0.2">
      <c r="A2309" s="636" t="str">
        <f t="shared" si="153"/>
        <v/>
      </c>
      <c r="B2309" s="559"/>
      <c r="C2309" s="555"/>
      <c r="D2309" s="545"/>
      <c r="E2309" s="545"/>
      <c r="F2309" s="556"/>
      <c r="G2309" s="545"/>
      <c r="H2309" s="545"/>
      <c r="I2309" s="612"/>
      <c r="J2309" s="545"/>
      <c r="K2309" s="545"/>
      <c r="L2309" s="545"/>
      <c r="M2309" s="545"/>
      <c r="N2309" s="544"/>
      <c r="O2309" s="559"/>
      <c r="P2309" s="268">
        <f t="shared" si="154"/>
        <v>0</v>
      </c>
      <c r="Q2309" s="268">
        <f t="shared" si="155"/>
        <v>0</v>
      </c>
      <c r="R2309" s="643" t="str">
        <f t="shared" si="156"/>
        <v/>
      </c>
      <c r="S2309" s="644"/>
      <c r="T2309" s="644"/>
      <c r="U2309" s="623"/>
      <c r="V2309" s="623"/>
      <c r="W2309" s="623"/>
    </row>
    <row r="2310" spans="1:23" x14ac:dyDescent="0.2">
      <c r="A2310" s="636" t="str">
        <f t="shared" si="153"/>
        <v/>
      </c>
      <c r="B2310" s="559"/>
      <c r="C2310" s="555"/>
      <c r="D2310" s="545"/>
      <c r="E2310" s="545"/>
      <c r="F2310" s="556"/>
      <c r="G2310" s="545"/>
      <c r="H2310" s="545"/>
      <c r="I2310" s="612"/>
      <c r="J2310" s="545"/>
      <c r="K2310" s="545"/>
      <c r="L2310" s="545"/>
      <c r="M2310" s="545"/>
      <c r="N2310" s="544"/>
      <c r="O2310" s="559"/>
      <c r="P2310" s="268">
        <f t="shared" si="154"/>
        <v>0</v>
      </c>
      <c r="Q2310" s="268">
        <f t="shared" si="155"/>
        <v>0</v>
      </c>
      <c r="R2310" s="643" t="str">
        <f t="shared" si="156"/>
        <v/>
      </c>
      <c r="S2310" s="644"/>
      <c r="T2310" s="644"/>
      <c r="U2310" s="623"/>
      <c r="V2310" s="623"/>
      <c r="W2310" s="623"/>
    </row>
    <row r="2311" spans="1:23" x14ac:dyDescent="0.2">
      <c r="A2311" s="636" t="str">
        <f t="shared" si="153"/>
        <v/>
      </c>
      <c r="B2311" s="559"/>
      <c r="C2311" s="555"/>
      <c r="D2311" s="545"/>
      <c r="E2311" s="545"/>
      <c r="F2311" s="556"/>
      <c r="G2311" s="545"/>
      <c r="H2311" s="545"/>
      <c r="I2311" s="612"/>
      <c r="J2311" s="545"/>
      <c r="K2311" s="545"/>
      <c r="L2311" s="545"/>
      <c r="M2311" s="545"/>
      <c r="N2311" s="544"/>
      <c r="O2311" s="559"/>
      <c r="P2311" s="268">
        <f t="shared" si="154"/>
        <v>0</v>
      </c>
      <c r="Q2311" s="268">
        <f t="shared" si="155"/>
        <v>0</v>
      </c>
      <c r="R2311" s="643" t="str">
        <f t="shared" si="156"/>
        <v/>
      </c>
      <c r="S2311" s="644"/>
      <c r="T2311" s="644"/>
      <c r="U2311" s="623"/>
      <c r="V2311" s="623"/>
      <c r="W2311" s="623"/>
    </row>
    <row r="2312" spans="1:23" x14ac:dyDescent="0.2">
      <c r="A2312" s="636" t="str">
        <f t="shared" si="153"/>
        <v/>
      </c>
      <c r="B2312" s="559"/>
      <c r="C2312" s="555"/>
      <c r="D2312" s="545"/>
      <c r="E2312" s="545"/>
      <c r="F2312" s="556"/>
      <c r="G2312" s="545"/>
      <c r="H2312" s="545"/>
      <c r="I2312" s="612"/>
      <c r="J2312" s="545"/>
      <c r="K2312" s="545"/>
      <c r="L2312" s="545"/>
      <c r="M2312" s="545"/>
      <c r="N2312" s="544"/>
      <c r="O2312" s="559"/>
      <c r="P2312" s="268">
        <f t="shared" si="154"/>
        <v>0</v>
      </c>
      <c r="Q2312" s="268">
        <f t="shared" si="155"/>
        <v>0</v>
      </c>
      <c r="R2312" s="643" t="str">
        <f t="shared" si="156"/>
        <v/>
      </c>
      <c r="S2312" s="644"/>
      <c r="T2312" s="644"/>
      <c r="U2312" s="623"/>
      <c r="V2312" s="623"/>
      <c r="W2312" s="623"/>
    </row>
    <row r="2313" spans="1:23" x14ac:dyDescent="0.2">
      <c r="A2313" s="636" t="str">
        <f t="shared" si="153"/>
        <v/>
      </c>
      <c r="B2313" s="559"/>
      <c r="C2313" s="555"/>
      <c r="D2313" s="545"/>
      <c r="E2313" s="545"/>
      <c r="F2313" s="556"/>
      <c r="G2313" s="545"/>
      <c r="H2313" s="545"/>
      <c r="I2313" s="612"/>
      <c r="J2313" s="545"/>
      <c r="K2313" s="545"/>
      <c r="L2313" s="545"/>
      <c r="M2313" s="545"/>
      <c r="N2313" s="544"/>
      <c r="O2313" s="559"/>
      <c r="P2313" s="268">
        <f t="shared" si="154"/>
        <v>0</v>
      </c>
      <c r="Q2313" s="268">
        <f t="shared" si="155"/>
        <v>0</v>
      </c>
      <c r="R2313" s="643" t="str">
        <f t="shared" si="156"/>
        <v/>
      </c>
      <c r="S2313" s="644"/>
      <c r="T2313" s="644"/>
      <c r="U2313" s="623"/>
      <c r="V2313" s="623"/>
      <c r="W2313" s="623"/>
    </row>
    <row r="2314" spans="1:23" s="380" customFormat="1" x14ac:dyDescent="0.2">
      <c r="A2314" s="636" t="str">
        <f t="shared" si="153"/>
        <v/>
      </c>
      <c r="B2314" s="559"/>
      <c r="C2314" s="555"/>
      <c r="D2314" s="545"/>
      <c r="E2314" s="545"/>
      <c r="F2314" s="556"/>
      <c r="G2314" s="545"/>
      <c r="H2314" s="545"/>
      <c r="I2314" s="612"/>
      <c r="J2314" s="545"/>
      <c r="K2314" s="545"/>
      <c r="L2314" s="545"/>
      <c r="M2314" s="545"/>
      <c r="N2314" s="544"/>
      <c r="O2314" s="559"/>
      <c r="P2314" s="268">
        <f t="shared" si="154"/>
        <v>0</v>
      </c>
      <c r="Q2314" s="268">
        <f t="shared" si="155"/>
        <v>0</v>
      </c>
      <c r="R2314" s="643" t="str">
        <f t="shared" si="156"/>
        <v/>
      </c>
      <c r="S2314" s="644"/>
      <c r="T2314" s="644"/>
      <c r="U2314" s="623"/>
      <c r="V2314" s="623"/>
      <c r="W2314" s="623"/>
    </row>
    <row r="2315" spans="1:23" x14ac:dyDescent="0.2">
      <c r="A2315" s="636" t="str">
        <f t="shared" si="153"/>
        <v/>
      </c>
      <c r="B2315" s="559"/>
      <c r="C2315" s="555"/>
      <c r="D2315" s="545"/>
      <c r="E2315" s="545"/>
      <c r="F2315" s="556"/>
      <c r="G2315" s="545"/>
      <c r="H2315" s="545"/>
      <c r="I2315" s="612"/>
      <c r="J2315" s="545"/>
      <c r="K2315" s="545"/>
      <c r="L2315" s="545"/>
      <c r="M2315" s="545"/>
      <c r="N2315" s="544"/>
      <c r="O2315" s="559"/>
      <c r="P2315" s="268">
        <f t="shared" si="154"/>
        <v>0</v>
      </c>
      <c r="Q2315" s="268">
        <f t="shared" si="155"/>
        <v>0</v>
      </c>
      <c r="R2315" s="643" t="str">
        <f t="shared" si="156"/>
        <v/>
      </c>
      <c r="S2315" s="644"/>
      <c r="T2315" s="644"/>
      <c r="U2315" s="623"/>
      <c r="V2315" s="623"/>
      <c r="W2315" s="623"/>
    </row>
    <row r="2316" spans="1:23" x14ac:dyDescent="0.2">
      <c r="A2316" s="636" t="str">
        <f t="shared" si="153"/>
        <v/>
      </c>
      <c r="B2316" s="559"/>
      <c r="C2316" s="555"/>
      <c r="D2316" s="545"/>
      <c r="E2316" s="545"/>
      <c r="F2316" s="556"/>
      <c r="G2316" s="545"/>
      <c r="H2316" s="545"/>
      <c r="I2316" s="612"/>
      <c r="J2316" s="545"/>
      <c r="K2316" s="545"/>
      <c r="L2316" s="545"/>
      <c r="M2316" s="545"/>
      <c r="N2316" s="544"/>
      <c r="O2316" s="559"/>
      <c r="P2316" s="268">
        <f t="shared" si="154"/>
        <v>0</v>
      </c>
      <c r="Q2316" s="268">
        <f t="shared" si="155"/>
        <v>0</v>
      </c>
      <c r="R2316" s="643" t="str">
        <f t="shared" si="156"/>
        <v/>
      </c>
      <c r="S2316" s="644"/>
      <c r="T2316" s="644"/>
      <c r="U2316" s="623"/>
      <c r="V2316" s="623"/>
      <c r="W2316" s="623"/>
    </row>
    <row r="2317" spans="1:23" x14ac:dyDescent="0.2">
      <c r="A2317" s="636" t="str">
        <f t="shared" si="153"/>
        <v/>
      </c>
      <c r="B2317" s="559"/>
      <c r="C2317" s="555"/>
      <c r="D2317" s="545"/>
      <c r="E2317" s="545"/>
      <c r="F2317" s="556"/>
      <c r="G2317" s="545"/>
      <c r="H2317" s="545"/>
      <c r="I2317" s="612"/>
      <c r="J2317" s="545"/>
      <c r="K2317" s="545"/>
      <c r="L2317" s="545"/>
      <c r="M2317" s="545"/>
      <c r="N2317" s="544"/>
      <c r="O2317" s="559"/>
      <c r="P2317" s="268">
        <f t="shared" si="154"/>
        <v>0</v>
      </c>
      <c r="Q2317" s="268">
        <f t="shared" si="155"/>
        <v>0</v>
      </c>
      <c r="R2317" s="643" t="str">
        <f t="shared" si="156"/>
        <v/>
      </c>
      <c r="S2317" s="644"/>
      <c r="T2317" s="644"/>
      <c r="U2317" s="623"/>
      <c r="V2317" s="623"/>
      <c r="W2317" s="623"/>
    </row>
    <row r="2318" spans="1:23" x14ac:dyDescent="0.2">
      <c r="A2318" s="636" t="str">
        <f t="shared" si="153"/>
        <v/>
      </c>
      <c r="B2318" s="559"/>
      <c r="C2318" s="555"/>
      <c r="D2318" s="545"/>
      <c r="E2318" s="545"/>
      <c r="F2318" s="556"/>
      <c r="G2318" s="545"/>
      <c r="H2318" s="545"/>
      <c r="I2318" s="612"/>
      <c r="J2318" s="545"/>
      <c r="K2318" s="545"/>
      <c r="L2318" s="545"/>
      <c r="M2318" s="545"/>
      <c r="N2318" s="544"/>
      <c r="O2318" s="559"/>
      <c r="P2318" s="268">
        <f t="shared" si="154"/>
        <v>0</v>
      </c>
      <c r="Q2318" s="268">
        <f t="shared" si="155"/>
        <v>0</v>
      </c>
      <c r="R2318" s="643" t="str">
        <f t="shared" si="156"/>
        <v/>
      </c>
      <c r="S2318" s="644"/>
      <c r="T2318" s="644"/>
      <c r="U2318" s="623"/>
      <c r="V2318" s="623"/>
      <c r="W2318" s="623"/>
    </row>
    <row r="2319" spans="1:23" x14ac:dyDescent="0.2">
      <c r="A2319" s="636" t="str">
        <f t="shared" si="153"/>
        <v/>
      </c>
      <c r="B2319" s="559"/>
      <c r="C2319" s="555"/>
      <c r="D2319" s="545"/>
      <c r="E2319" s="545"/>
      <c r="F2319" s="556"/>
      <c r="G2319" s="545"/>
      <c r="H2319" s="545"/>
      <c r="I2319" s="612"/>
      <c r="J2319" s="545"/>
      <c r="K2319" s="545"/>
      <c r="L2319" s="545"/>
      <c r="M2319" s="545"/>
      <c r="N2319" s="544"/>
      <c r="O2319" s="559"/>
      <c r="P2319" s="268">
        <f t="shared" si="154"/>
        <v>0</v>
      </c>
      <c r="Q2319" s="268">
        <f t="shared" si="155"/>
        <v>0</v>
      </c>
      <c r="R2319" s="643" t="str">
        <f t="shared" si="156"/>
        <v/>
      </c>
      <c r="S2319" s="644"/>
      <c r="T2319" s="644"/>
      <c r="U2319" s="623"/>
      <c r="V2319" s="623"/>
      <c r="W2319" s="623"/>
    </row>
    <row r="2320" spans="1:23" x14ac:dyDescent="0.2">
      <c r="A2320" s="636" t="str">
        <f t="shared" si="153"/>
        <v/>
      </c>
      <c r="B2320" s="559"/>
      <c r="C2320" s="555"/>
      <c r="D2320" s="545"/>
      <c r="E2320" s="545"/>
      <c r="F2320" s="556"/>
      <c r="G2320" s="545"/>
      <c r="H2320" s="545"/>
      <c r="I2320" s="612"/>
      <c r="J2320" s="545"/>
      <c r="K2320" s="545"/>
      <c r="L2320" s="545"/>
      <c r="M2320" s="545"/>
      <c r="N2320" s="544"/>
      <c r="O2320" s="559"/>
      <c r="P2320" s="268">
        <f t="shared" si="154"/>
        <v>0</v>
      </c>
      <c r="Q2320" s="268">
        <f t="shared" si="155"/>
        <v>0</v>
      </c>
      <c r="R2320" s="643" t="str">
        <f t="shared" si="156"/>
        <v/>
      </c>
      <c r="S2320" s="644"/>
      <c r="T2320" s="644"/>
      <c r="U2320" s="623"/>
      <c r="V2320" s="623"/>
      <c r="W2320" s="623"/>
    </row>
    <row r="2321" spans="1:23" x14ac:dyDescent="0.2">
      <c r="A2321" s="636" t="str">
        <f t="shared" si="153"/>
        <v/>
      </c>
      <c r="B2321" s="559"/>
      <c r="C2321" s="555"/>
      <c r="D2321" s="545"/>
      <c r="E2321" s="545"/>
      <c r="F2321" s="556"/>
      <c r="G2321" s="545"/>
      <c r="H2321" s="545"/>
      <c r="I2321" s="612"/>
      <c r="J2321" s="545"/>
      <c r="K2321" s="545"/>
      <c r="L2321" s="545"/>
      <c r="M2321" s="545"/>
      <c r="N2321" s="544"/>
      <c r="O2321" s="559"/>
      <c r="P2321" s="268">
        <f t="shared" si="154"/>
        <v>0</v>
      </c>
      <c r="Q2321" s="268">
        <f t="shared" si="155"/>
        <v>0</v>
      </c>
      <c r="R2321" s="643" t="str">
        <f t="shared" si="156"/>
        <v/>
      </c>
      <c r="S2321" s="644"/>
      <c r="T2321" s="644"/>
      <c r="U2321" s="623"/>
      <c r="V2321" s="623"/>
      <c r="W2321" s="623"/>
    </row>
    <row r="2322" spans="1:23" x14ac:dyDescent="0.2">
      <c r="A2322" s="636" t="str">
        <f t="shared" si="153"/>
        <v/>
      </c>
      <c r="B2322" s="559"/>
      <c r="C2322" s="555"/>
      <c r="D2322" s="545"/>
      <c r="E2322" s="545"/>
      <c r="F2322" s="556"/>
      <c r="G2322" s="545"/>
      <c r="H2322" s="545"/>
      <c r="I2322" s="612"/>
      <c r="J2322" s="545"/>
      <c r="K2322" s="545"/>
      <c r="L2322" s="545"/>
      <c r="M2322" s="545"/>
      <c r="N2322" s="544"/>
      <c r="O2322" s="559"/>
      <c r="P2322" s="268">
        <f t="shared" si="154"/>
        <v>0</v>
      </c>
      <c r="Q2322" s="268">
        <f t="shared" si="155"/>
        <v>0</v>
      </c>
      <c r="R2322" s="643" t="str">
        <f t="shared" si="156"/>
        <v/>
      </c>
      <c r="S2322" s="644"/>
      <c r="T2322" s="644"/>
      <c r="U2322" s="623"/>
      <c r="V2322" s="623"/>
      <c r="W2322" s="623"/>
    </row>
    <row r="2323" spans="1:23" x14ac:dyDescent="0.2">
      <c r="A2323" s="636" t="str">
        <f t="shared" si="153"/>
        <v/>
      </c>
      <c r="B2323" s="559"/>
      <c r="C2323" s="555"/>
      <c r="D2323" s="545"/>
      <c r="E2323" s="545"/>
      <c r="F2323" s="556"/>
      <c r="G2323" s="545"/>
      <c r="H2323" s="545"/>
      <c r="I2323" s="612"/>
      <c r="J2323" s="545"/>
      <c r="K2323" s="545"/>
      <c r="L2323" s="545"/>
      <c r="M2323" s="545"/>
      <c r="N2323" s="544"/>
      <c r="O2323" s="559"/>
      <c r="P2323" s="268">
        <f t="shared" si="154"/>
        <v>0</v>
      </c>
      <c r="Q2323" s="268">
        <f t="shared" si="155"/>
        <v>0</v>
      </c>
      <c r="R2323" s="643" t="str">
        <f t="shared" si="156"/>
        <v/>
      </c>
      <c r="S2323" s="644"/>
      <c r="T2323" s="644"/>
      <c r="U2323" s="623"/>
      <c r="V2323" s="623"/>
      <c r="W2323" s="623"/>
    </row>
    <row r="2324" spans="1:23" x14ac:dyDescent="0.2">
      <c r="A2324" s="636" t="str">
        <f t="shared" si="153"/>
        <v/>
      </c>
      <c r="B2324" s="559"/>
      <c r="C2324" s="555"/>
      <c r="D2324" s="545"/>
      <c r="E2324" s="545"/>
      <c r="F2324" s="567"/>
      <c r="G2324" s="545"/>
      <c r="H2324" s="545"/>
      <c r="I2324" s="612"/>
      <c r="J2324" s="545"/>
      <c r="K2324" s="545"/>
      <c r="L2324" s="545"/>
      <c r="M2324" s="545"/>
      <c r="N2324" s="544"/>
      <c r="O2324" s="559"/>
      <c r="P2324" s="268">
        <f t="shared" si="154"/>
        <v>0</v>
      </c>
      <c r="Q2324" s="268">
        <f t="shared" si="155"/>
        <v>0</v>
      </c>
      <c r="R2324" s="643" t="str">
        <f t="shared" si="156"/>
        <v/>
      </c>
      <c r="S2324" s="644"/>
      <c r="T2324" s="644"/>
      <c r="U2324" s="623"/>
      <c r="V2324" s="623"/>
      <c r="W2324" s="623"/>
    </row>
    <row r="2325" spans="1:23" x14ac:dyDescent="0.2">
      <c r="A2325" s="636" t="str">
        <f t="shared" si="153"/>
        <v/>
      </c>
      <c r="B2325" s="559"/>
      <c r="C2325" s="555"/>
      <c r="D2325" s="545"/>
      <c r="E2325" s="545"/>
      <c r="F2325" s="556"/>
      <c r="G2325" s="545"/>
      <c r="H2325" s="545"/>
      <c r="I2325" s="612"/>
      <c r="J2325" s="545"/>
      <c r="K2325" s="545"/>
      <c r="L2325" s="545"/>
      <c r="M2325" s="545"/>
      <c r="N2325" s="544"/>
      <c r="O2325" s="559"/>
      <c r="P2325" s="268">
        <f t="shared" si="154"/>
        <v>0</v>
      </c>
      <c r="Q2325" s="268">
        <f t="shared" si="155"/>
        <v>0</v>
      </c>
      <c r="R2325" s="643" t="str">
        <f t="shared" si="156"/>
        <v/>
      </c>
      <c r="S2325" s="644"/>
      <c r="T2325" s="644"/>
      <c r="U2325" s="623"/>
      <c r="V2325" s="623"/>
      <c r="W2325" s="623"/>
    </row>
    <row r="2326" spans="1:23" x14ac:dyDescent="0.2">
      <c r="A2326" s="636" t="str">
        <f t="shared" si="153"/>
        <v/>
      </c>
      <c r="B2326" s="559"/>
      <c r="C2326" s="555"/>
      <c r="D2326" s="545"/>
      <c r="E2326" s="545"/>
      <c r="F2326" s="556"/>
      <c r="G2326" s="545"/>
      <c r="H2326" s="545"/>
      <c r="I2326" s="612"/>
      <c r="J2326" s="545"/>
      <c r="K2326" s="545"/>
      <c r="L2326" s="545"/>
      <c r="M2326" s="545"/>
      <c r="N2326" s="544"/>
      <c r="O2326" s="559"/>
      <c r="P2326" s="268">
        <f t="shared" si="154"/>
        <v>0</v>
      </c>
      <c r="Q2326" s="268">
        <f t="shared" si="155"/>
        <v>0</v>
      </c>
      <c r="R2326" s="643" t="str">
        <f t="shared" si="156"/>
        <v/>
      </c>
      <c r="S2326" s="644"/>
      <c r="T2326" s="644"/>
      <c r="U2326" s="623"/>
      <c r="V2326" s="623"/>
      <c r="W2326" s="623"/>
    </row>
    <row r="2327" spans="1:23" x14ac:dyDescent="0.2">
      <c r="A2327" s="636" t="str">
        <f t="shared" si="153"/>
        <v/>
      </c>
      <c r="B2327" s="559"/>
      <c r="C2327" s="555"/>
      <c r="D2327" s="545"/>
      <c r="E2327" s="545"/>
      <c r="F2327" s="556"/>
      <c r="G2327" s="545"/>
      <c r="H2327" s="545"/>
      <c r="I2327" s="612"/>
      <c r="J2327" s="545"/>
      <c r="K2327" s="545"/>
      <c r="L2327" s="545"/>
      <c r="M2327" s="545"/>
      <c r="N2327" s="544"/>
      <c r="O2327" s="559"/>
      <c r="P2327" s="268">
        <f t="shared" si="154"/>
        <v>0</v>
      </c>
      <c r="Q2327" s="268">
        <f t="shared" si="155"/>
        <v>0</v>
      </c>
      <c r="R2327" s="643" t="str">
        <f t="shared" si="156"/>
        <v/>
      </c>
      <c r="S2327" s="644"/>
      <c r="T2327" s="644"/>
      <c r="U2327" s="623"/>
      <c r="V2327" s="623"/>
      <c r="W2327" s="623"/>
    </row>
    <row r="2328" spans="1:23" x14ac:dyDescent="0.2">
      <c r="A2328" s="636" t="str">
        <f t="shared" ref="A2328:A2391" si="157">IF(B2328="","",ROW()-ROW($A$3))</f>
        <v/>
      </c>
      <c r="B2328" s="559"/>
      <c r="C2328" s="555"/>
      <c r="D2328" s="545"/>
      <c r="E2328" s="545"/>
      <c r="F2328" s="556"/>
      <c r="G2328" s="545"/>
      <c r="H2328" s="545"/>
      <c r="I2328" s="612"/>
      <c r="J2328" s="545"/>
      <c r="K2328" s="545"/>
      <c r="L2328" s="545"/>
      <c r="M2328" s="545"/>
      <c r="N2328" s="544"/>
      <c r="O2328" s="559"/>
      <c r="P2328" s="268">
        <f t="shared" ref="P2328:P2391" si="158">IF(B2328=0,0,IF(YEAR(B2328)=$Q$1,MONTH(B2328)-$P$1+1,(YEAR(B2328)-$Q$1)*12-$P$1+1+MONTH(B2328)))</f>
        <v>0</v>
      </c>
      <c r="Q2328" s="268">
        <f t="shared" ref="Q2328:Q2391" si="159">IF(C2328=0,0,IF(YEAR(C2328)=$Q$1,MONTH(C2328)-$P$1+1,(YEAR(C2328)-$Q$1)*12-$P$1+1+MONTH(C2328)))</f>
        <v>0</v>
      </c>
      <c r="R2328" s="643" t="str">
        <f t="shared" ref="R2328:R2391" si="160">SUBSTITUTE(D2328," ","_")</f>
        <v/>
      </c>
      <c r="S2328" s="644"/>
      <c r="T2328" s="644"/>
      <c r="U2328" s="623"/>
      <c r="V2328" s="623"/>
      <c r="W2328" s="623"/>
    </row>
    <row r="2329" spans="1:23" x14ac:dyDescent="0.2">
      <c r="A2329" s="636" t="str">
        <f t="shared" si="157"/>
        <v/>
      </c>
      <c r="B2329" s="559"/>
      <c r="C2329" s="555"/>
      <c r="D2329" s="545"/>
      <c r="E2329" s="545"/>
      <c r="F2329" s="556"/>
      <c r="G2329" s="545"/>
      <c r="H2329" s="545"/>
      <c r="I2329" s="612"/>
      <c r="J2329" s="545"/>
      <c r="K2329" s="545"/>
      <c r="L2329" s="545"/>
      <c r="M2329" s="545"/>
      <c r="N2329" s="544"/>
      <c r="O2329" s="559"/>
      <c r="P2329" s="268">
        <f t="shared" si="158"/>
        <v>0</v>
      </c>
      <c r="Q2329" s="268">
        <f t="shared" si="159"/>
        <v>0</v>
      </c>
      <c r="R2329" s="643" t="str">
        <f t="shared" si="160"/>
        <v/>
      </c>
      <c r="S2329" s="644"/>
      <c r="T2329" s="644"/>
      <c r="U2329" s="623"/>
      <c r="V2329" s="623"/>
      <c r="W2329" s="623"/>
    </row>
    <row r="2330" spans="1:23" x14ac:dyDescent="0.2">
      <c r="A2330" s="636" t="str">
        <f t="shared" si="157"/>
        <v/>
      </c>
      <c r="B2330" s="559"/>
      <c r="C2330" s="555"/>
      <c r="D2330" s="545"/>
      <c r="E2330" s="545"/>
      <c r="F2330" s="556"/>
      <c r="G2330" s="545"/>
      <c r="H2330" s="545"/>
      <c r="I2330" s="612"/>
      <c r="J2330" s="545"/>
      <c r="K2330" s="545"/>
      <c r="L2330" s="545"/>
      <c r="M2330" s="545"/>
      <c r="N2330" s="544"/>
      <c r="O2330" s="559"/>
      <c r="P2330" s="268">
        <f t="shared" si="158"/>
        <v>0</v>
      </c>
      <c r="Q2330" s="268">
        <f t="shared" si="159"/>
        <v>0</v>
      </c>
      <c r="R2330" s="643" t="str">
        <f t="shared" si="160"/>
        <v/>
      </c>
      <c r="S2330" s="644"/>
      <c r="T2330" s="644"/>
      <c r="U2330" s="623"/>
      <c r="V2330" s="623"/>
      <c r="W2330" s="623"/>
    </row>
    <row r="2331" spans="1:23" x14ac:dyDescent="0.2">
      <c r="A2331" s="636" t="str">
        <f t="shared" si="157"/>
        <v/>
      </c>
      <c r="B2331" s="559"/>
      <c r="C2331" s="555"/>
      <c r="D2331" s="545"/>
      <c r="E2331" s="545"/>
      <c r="F2331" s="556"/>
      <c r="G2331" s="545"/>
      <c r="H2331" s="545"/>
      <c r="I2331" s="612"/>
      <c r="J2331" s="545"/>
      <c r="K2331" s="545"/>
      <c r="L2331" s="545"/>
      <c r="M2331" s="545"/>
      <c r="N2331" s="544"/>
      <c r="O2331" s="559"/>
      <c r="P2331" s="268">
        <f t="shared" si="158"/>
        <v>0</v>
      </c>
      <c r="Q2331" s="268">
        <f t="shared" si="159"/>
        <v>0</v>
      </c>
      <c r="R2331" s="643" t="str">
        <f t="shared" si="160"/>
        <v/>
      </c>
      <c r="S2331" s="644"/>
      <c r="T2331" s="644"/>
      <c r="U2331" s="623"/>
      <c r="V2331" s="623"/>
      <c r="W2331" s="623"/>
    </row>
    <row r="2332" spans="1:23" x14ac:dyDescent="0.2">
      <c r="A2332" s="636" t="str">
        <f t="shared" si="157"/>
        <v/>
      </c>
      <c r="B2332" s="559"/>
      <c r="C2332" s="555"/>
      <c r="D2332" s="545"/>
      <c r="E2332" s="545"/>
      <c r="F2332" s="556"/>
      <c r="G2332" s="545"/>
      <c r="H2332" s="545"/>
      <c r="I2332" s="612"/>
      <c r="J2332" s="545"/>
      <c r="K2332" s="545"/>
      <c r="L2332" s="545"/>
      <c r="M2332" s="545"/>
      <c r="N2332" s="544"/>
      <c r="O2332" s="559"/>
      <c r="P2332" s="268">
        <f t="shared" si="158"/>
        <v>0</v>
      </c>
      <c r="Q2332" s="268">
        <f t="shared" si="159"/>
        <v>0</v>
      </c>
      <c r="R2332" s="643" t="str">
        <f t="shared" si="160"/>
        <v/>
      </c>
      <c r="S2332" s="644"/>
      <c r="T2332" s="644"/>
      <c r="U2332" s="623"/>
      <c r="V2332" s="623"/>
      <c r="W2332" s="623"/>
    </row>
    <row r="2333" spans="1:23" x14ac:dyDescent="0.2">
      <c r="A2333" s="636" t="str">
        <f t="shared" si="157"/>
        <v/>
      </c>
      <c r="B2333" s="559"/>
      <c r="C2333" s="555"/>
      <c r="D2333" s="545"/>
      <c r="E2333" s="545"/>
      <c r="F2333" s="556"/>
      <c r="G2333" s="545"/>
      <c r="H2333" s="545"/>
      <c r="I2333" s="612"/>
      <c r="J2333" s="545"/>
      <c r="K2333" s="545"/>
      <c r="L2333" s="545"/>
      <c r="M2333" s="545"/>
      <c r="N2333" s="544"/>
      <c r="O2333" s="559"/>
      <c r="P2333" s="268">
        <f t="shared" si="158"/>
        <v>0</v>
      </c>
      <c r="Q2333" s="268">
        <f t="shared" si="159"/>
        <v>0</v>
      </c>
      <c r="R2333" s="643" t="str">
        <f t="shared" si="160"/>
        <v/>
      </c>
      <c r="S2333" s="644"/>
      <c r="T2333" s="644"/>
      <c r="U2333" s="623"/>
      <c r="V2333" s="623"/>
      <c r="W2333" s="623"/>
    </row>
    <row r="2334" spans="1:23" x14ac:dyDescent="0.2">
      <c r="A2334" s="636" t="str">
        <f t="shared" si="157"/>
        <v/>
      </c>
      <c r="B2334" s="559"/>
      <c r="C2334" s="555"/>
      <c r="D2334" s="545"/>
      <c r="E2334" s="545"/>
      <c r="F2334" s="556"/>
      <c r="G2334" s="545"/>
      <c r="H2334" s="545"/>
      <c r="I2334" s="612"/>
      <c r="J2334" s="545"/>
      <c r="K2334" s="545"/>
      <c r="L2334" s="545"/>
      <c r="M2334" s="545"/>
      <c r="N2334" s="544"/>
      <c r="O2334" s="559"/>
      <c r="P2334" s="268">
        <f t="shared" si="158"/>
        <v>0</v>
      </c>
      <c r="Q2334" s="268">
        <f t="shared" si="159"/>
        <v>0</v>
      </c>
      <c r="R2334" s="643" t="str">
        <f t="shared" si="160"/>
        <v/>
      </c>
      <c r="S2334" s="644"/>
      <c r="T2334" s="644"/>
      <c r="U2334" s="623"/>
      <c r="V2334" s="623"/>
      <c r="W2334" s="623"/>
    </row>
    <row r="2335" spans="1:23" x14ac:dyDescent="0.2">
      <c r="A2335" s="636" t="str">
        <f t="shared" si="157"/>
        <v/>
      </c>
      <c r="B2335" s="559"/>
      <c r="C2335" s="555"/>
      <c r="D2335" s="545"/>
      <c r="E2335" s="545"/>
      <c r="F2335" s="556"/>
      <c r="G2335" s="545"/>
      <c r="H2335" s="545"/>
      <c r="I2335" s="612"/>
      <c r="J2335" s="545"/>
      <c r="K2335" s="545"/>
      <c r="L2335" s="545"/>
      <c r="M2335" s="545"/>
      <c r="N2335" s="544"/>
      <c r="O2335" s="559"/>
      <c r="P2335" s="268">
        <f t="shared" si="158"/>
        <v>0</v>
      </c>
      <c r="Q2335" s="268">
        <f t="shared" si="159"/>
        <v>0</v>
      </c>
      <c r="R2335" s="643" t="str">
        <f t="shared" si="160"/>
        <v/>
      </c>
      <c r="S2335" s="644"/>
      <c r="T2335" s="644"/>
      <c r="U2335" s="623"/>
      <c r="V2335" s="623"/>
      <c r="W2335" s="623"/>
    </row>
    <row r="2336" spans="1:23" x14ac:dyDescent="0.2">
      <c r="A2336" s="636" t="str">
        <f t="shared" si="157"/>
        <v/>
      </c>
      <c r="B2336" s="559"/>
      <c r="C2336" s="555"/>
      <c r="D2336" s="545"/>
      <c r="E2336" s="545"/>
      <c r="F2336" s="556"/>
      <c r="G2336" s="545"/>
      <c r="H2336" s="545"/>
      <c r="I2336" s="612"/>
      <c r="J2336" s="545"/>
      <c r="K2336" s="545"/>
      <c r="L2336" s="545"/>
      <c r="M2336" s="545"/>
      <c r="N2336" s="544"/>
      <c r="O2336" s="559"/>
      <c r="P2336" s="268">
        <f t="shared" si="158"/>
        <v>0</v>
      </c>
      <c r="Q2336" s="268">
        <f t="shared" si="159"/>
        <v>0</v>
      </c>
      <c r="R2336" s="643" t="str">
        <f t="shared" si="160"/>
        <v/>
      </c>
      <c r="S2336" s="644"/>
      <c r="T2336" s="644"/>
      <c r="U2336" s="623"/>
      <c r="V2336" s="623"/>
      <c r="W2336" s="623"/>
    </row>
    <row r="2337" spans="1:23" x14ac:dyDescent="0.2">
      <c r="A2337" s="636" t="str">
        <f t="shared" si="157"/>
        <v/>
      </c>
      <c r="B2337" s="559"/>
      <c r="C2337" s="555"/>
      <c r="D2337" s="545"/>
      <c r="E2337" s="545"/>
      <c r="F2337" s="556"/>
      <c r="G2337" s="545"/>
      <c r="H2337" s="545"/>
      <c r="I2337" s="612"/>
      <c r="J2337" s="545"/>
      <c r="K2337" s="545"/>
      <c r="L2337" s="545"/>
      <c r="M2337" s="545"/>
      <c r="N2337" s="544"/>
      <c r="O2337" s="559"/>
      <c r="P2337" s="268">
        <f t="shared" si="158"/>
        <v>0</v>
      </c>
      <c r="Q2337" s="268">
        <f t="shared" si="159"/>
        <v>0</v>
      </c>
      <c r="R2337" s="643" t="str">
        <f t="shared" si="160"/>
        <v/>
      </c>
      <c r="S2337" s="644"/>
      <c r="T2337" s="644"/>
      <c r="U2337" s="623"/>
      <c r="V2337" s="623"/>
      <c r="W2337" s="623"/>
    </row>
    <row r="2338" spans="1:23" x14ac:dyDescent="0.2">
      <c r="A2338" s="636" t="str">
        <f t="shared" si="157"/>
        <v/>
      </c>
      <c r="B2338" s="559"/>
      <c r="C2338" s="555"/>
      <c r="D2338" s="545"/>
      <c r="E2338" s="545"/>
      <c r="F2338" s="556"/>
      <c r="G2338" s="545"/>
      <c r="H2338" s="545"/>
      <c r="I2338" s="612"/>
      <c r="J2338" s="545"/>
      <c r="K2338" s="545"/>
      <c r="L2338" s="545"/>
      <c r="M2338" s="545"/>
      <c r="N2338" s="544"/>
      <c r="O2338" s="559"/>
      <c r="P2338" s="268">
        <f t="shared" si="158"/>
        <v>0</v>
      </c>
      <c r="Q2338" s="268">
        <f t="shared" si="159"/>
        <v>0</v>
      </c>
      <c r="R2338" s="643" t="str">
        <f t="shared" si="160"/>
        <v/>
      </c>
      <c r="S2338" s="644"/>
      <c r="T2338" s="644"/>
      <c r="U2338" s="623"/>
      <c r="V2338" s="623"/>
      <c r="W2338" s="623"/>
    </row>
    <row r="2339" spans="1:23" x14ac:dyDescent="0.2">
      <c r="A2339" s="636" t="str">
        <f t="shared" si="157"/>
        <v/>
      </c>
      <c r="B2339" s="559"/>
      <c r="C2339" s="555"/>
      <c r="D2339" s="545"/>
      <c r="E2339" s="545"/>
      <c r="F2339" s="556"/>
      <c r="G2339" s="545"/>
      <c r="H2339" s="545"/>
      <c r="I2339" s="612"/>
      <c r="J2339" s="545"/>
      <c r="K2339" s="545"/>
      <c r="L2339" s="545"/>
      <c r="M2339" s="545"/>
      <c r="N2339" s="544"/>
      <c r="O2339" s="559"/>
      <c r="P2339" s="268">
        <f t="shared" si="158"/>
        <v>0</v>
      </c>
      <c r="Q2339" s="268">
        <f t="shared" si="159"/>
        <v>0</v>
      </c>
      <c r="R2339" s="643" t="str">
        <f t="shared" si="160"/>
        <v/>
      </c>
      <c r="S2339" s="644"/>
      <c r="T2339" s="644"/>
      <c r="U2339" s="623"/>
      <c r="V2339" s="623"/>
      <c r="W2339" s="623"/>
    </row>
    <row r="2340" spans="1:23" x14ac:dyDescent="0.2">
      <c r="A2340" s="636" t="str">
        <f t="shared" si="157"/>
        <v/>
      </c>
      <c r="B2340" s="559"/>
      <c r="C2340" s="555"/>
      <c r="D2340" s="545"/>
      <c r="E2340" s="545"/>
      <c r="F2340" s="556"/>
      <c r="G2340" s="545"/>
      <c r="H2340" s="545"/>
      <c r="I2340" s="612"/>
      <c r="J2340" s="545"/>
      <c r="K2340" s="545"/>
      <c r="L2340" s="545"/>
      <c r="M2340" s="545"/>
      <c r="N2340" s="544"/>
      <c r="O2340" s="559"/>
      <c r="P2340" s="268">
        <f t="shared" si="158"/>
        <v>0</v>
      </c>
      <c r="Q2340" s="268">
        <f t="shared" si="159"/>
        <v>0</v>
      </c>
      <c r="R2340" s="643" t="str">
        <f t="shared" si="160"/>
        <v/>
      </c>
      <c r="S2340" s="644"/>
      <c r="T2340" s="644"/>
      <c r="U2340" s="623"/>
      <c r="V2340" s="623"/>
      <c r="W2340" s="623"/>
    </row>
    <row r="2341" spans="1:23" x14ac:dyDescent="0.2">
      <c r="A2341" s="636" t="str">
        <f t="shared" si="157"/>
        <v/>
      </c>
      <c r="B2341" s="559"/>
      <c r="C2341" s="555"/>
      <c r="D2341" s="545"/>
      <c r="E2341" s="545"/>
      <c r="F2341" s="556"/>
      <c r="G2341" s="545"/>
      <c r="H2341" s="545"/>
      <c r="I2341" s="612"/>
      <c r="J2341" s="545"/>
      <c r="K2341" s="545"/>
      <c r="L2341" s="545"/>
      <c r="M2341" s="545"/>
      <c r="N2341" s="544"/>
      <c r="O2341" s="559"/>
      <c r="P2341" s="268">
        <f t="shared" si="158"/>
        <v>0</v>
      </c>
      <c r="Q2341" s="268">
        <f t="shared" si="159"/>
        <v>0</v>
      </c>
      <c r="R2341" s="643" t="str">
        <f t="shared" si="160"/>
        <v/>
      </c>
      <c r="S2341" s="644"/>
      <c r="T2341" s="644"/>
      <c r="U2341" s="623"/>
      <c r="V2341" s="623"/>
      <c r="W2341" s="623"/>
    </row>
    <row r="2342" spans="1:23" x14ac:dyDescent="0.2">
      <c r="A2342" s="636" t="str">
        <f t="shared" si="157"/>
        <v/>
      </c>
      <c r="B2342" s="559"/>
      <c r="C2342" s="555"/>
      <c r="D2342" s="545"/>
      <c r="E2342" s="545"/>
      <c r="F2342" s="556"/>
      <c r="G2342" s="545"/>
      <c r="H2342" s="545"/>
      <c r="I2342" s="612"/>
      <c r="J2342" s="545"/>
      <c r="K2342" s="545"/>
      <c r="L2342" s="545"/>
      <c r="M2342" s="545"/>
      <c r="N2342" s="544"/>
      <c r="O2342" s="559"/>
      <c r="P2342" s="268">
        <f t="shared" si="158"/>
        <v>0</v>
      </c>
      <c r="Q2342" s="268">
        <f t="shared" si="159"/>
        <v>0</v>
      </c>
      <c r="R2342" s="643" t="str">
        <f t="shared" si="160"/>
        <v/>
      </c>
      <c r="S2342" s="644"/>
      <c r="T2342" s="644"/>
      <c r="U2342" s="623"/>
      <c r="V2342" s="623"/>
      <c r="W2342" s="623"/>
    </row>
    <row r="2343" spans="1:23" x14ac:dyDescent="0.2">
      <c r="A2343" s="636" t="str">
        <f t="shared" si="157"/>
        <v/>
      </c>
      <c r="B2343" s="559"/>
      <c r="C2343" s="555"/>
      <c r="D2343" s="545"/>
      <c r="E2343" s="545"/>
      <c r="F2343" s="556"/>
      <c r="G2343" s="545"/>
      <c r="H2343" s="545"/>
      <c r="I2343" s="612"/>
      <c r="J2343" s="545"/>
      <c r="K2343" s="545"/>
      <c r="L2343" s="545"/>
      <c r="M2343" s="545"/>
      <c r="N2343" s="544"/>
      <c r="O2343" s="559"/>
      <c r="P2343" s="268">
        <f t="shared" si="158"/>
        <v>0</v>
      </c>
      <c r="Q2343" s="268">
        <f t="shared" si="159"/>
        <v>0</v>
      </c>
      <c r="R2343" s="643" t="str">
        <f t="shared" si="160"/>
        <v/>
      </c>
      <c r="S2343" s="644"/>
      <c r="T2343" s="644"/>
      <c r="U2343" s="623"/>
      <c r="V2343" s="623"/>
      <c r="W2343" s="623"/>
    </row>
    <row r="2344" spans="1:23" x14ac:dyDescent="0.2">
      <c r="A2344" s="636" t="str">
        <f t="shared" si="157"/>
        <v/>
      </c>
      <c r="B2344" s="559"/>
      <c r="C2344" s="555"/>
      <c r="D2344" s="545"/>
      <c r="E2344" s="545"/>
      <c r="F2344" s="556"/>
      <c r="G2344" s="545"/>
      <c r="H2344" s="545"/>
      <c r="I2344" s="612"/>
      <c r="J2344" s="545"/>
      <c r="K2344" s="545"/>
      <c r="L2344" s="545"/>
      <c r="M2344" s="545"/>
      <c r="N2344" s="544"/>
      <c r="O2344" s="559"/>
      <c r="P2344" s="268">
        <f t="shared" si="158"/>
        <v>0</v>
      </c>
      <c r="Q2344" s="268">
        <f t="shared" si="159"/>
        <v>0</v>
      </c>
      <c r="R2344" s="643" t="str">
        <f t="shared" si="160"/>
        <v/>
      </c>
      <c r="S2344" s="644"/>
      <c r="T2344" s="644"/>
      <c r="U2344" s="623"/>
      <c r="V2344" s="623"/>
      <c r="W2344" s="623"/>
    </row>
    <row r="2345" spans="1:23" s="372" customFormat="1" x14ac:dyDescent="0.2">
      <c r="A2345" s="636" t="str">
        <f t="shared" si="157"/>
        <v/>
      </c>
      <c r="B2345" s="603"/>
      <c r="C2345" s="604"/>
      <c r="D2345" s="545"/>
      <c r="E2345" s="545"/>
      <c r="F2345" s="567"/>
      <c r="G2345" s="545"/>
      <c r="H2345" s="566"/>
      <c r="I2345" s="612"/>
      <c r="J2345" s="545"/>
      <c r="K2345" s="566"/>
      <c r="L2345" s="566"/>
      <c r="M2345" s="566"/>
      <c r="N2345" s="588"/>
      <c r="O2345" s="559"/>
      <c r="P2345" s="268">
        <f t="shared" si="158"/>
        <v>0</v>
      </c>
      <c r="Q2345" s="268">
        <f t="shared" si="159"/>
        <v>0</v>
      </c>
      <c r="R2345" s="643" t="str">
        <f t="shared" si="160"/>
        <v/>
      </c>
      <c r="S2345" s="644"/>
      <c r="T2345" s="644"/>
      <c r="U2345" s="623"/>
      <c r="V2345" s="623"/>
      <c r="W2345" s="623"/>
    </row>
    <row r="2346" spans="1:23" x14ac:dyDescent="0.2">
      <c r="A2346" s="636" t="str">
        <f t="shared" si="157"/>
        <v/>
      </c>
      <c r="B2346" s="559"/>
      <c r="C2346" s="555"/>
      <c r="D2346" s="545"/>
      <c r="E2346" s="545"/>
      <c r="F2346" s="556"/>
      <c r="G2346" s="545"/>
      <c r="H2346" s="545"/>
      <c r="I2346" s="612"/>
      <c r="J2346" s="545"/>
      <c r="K2346" s="545"/>
      <c r="L2346" s="545"/>
      <c r="M2346" s="545"/>
      <c r="N2346" s="544"/>
      <c r="O2346" s="559"/>
      <c r="P2346" s="268">
        <f t="shared" si="158"/>
        <v>0</v>
      </c>
      <c r="Q2346" s="268">
        <f t="shared" si="159"/>
        <v>0</v>
      </c>
      <c r="R2346" s="643" t="str">
        <f t="shared" si="160"/>
        <v/>
      </c>
      <c r="S2346" s="644"/>
      <c r="T2346" s="644"/>
      <c r="U2346" s="623"/>
      <c r="V2346" s="623"/>
      <c r="W2346" s="623"/>
    </row>
    <row r="2347" spans="1:23" x14ac:dyDescent="0.2">
      <c r="A2347" s="636" t="str">
        <f t="shared" si="157"/>
        <v/>
      </c>
      <c r="B2347" s="559"/>
      <c r="C2347" s="555"/>
      <c r="D2347" s="545"/>
      <c r="E2347" s="545"/>
      <c r="F2347" s="556"/>
      <c r="G2347" s="545"/>
      <c r="H2347" s="545"/>
      <c r="I2347" s="612"/>
      <c r="J2347" s="545"/>
      <c r="K2347" s="545"/>
      <c r="L2347" s="545"/>
      <c r="M2347" s="545"/>
      <c r="N2347" s="544"/>
      <c r="O2347" s="559"/>
      <c r="P2347" s="268">
        <f t="shared" si="158"/>
        <v>0</v>
      </c>
      <c r="Q2347" s="268">
        <f t="shared" si="159"/>
        <v>0</v>
      </c>
      <c r="R2347" s="643" t="str">
        <f t="shared" si="160"/>
        <v/>
      </c>
      <c r="S2347" s="644"/>
      <c r="T2347" s="644"/>
      <c r="U2347" s="623"/>
      <c r="V2347" s="623"/>
      <c r="W2347" s="623"/>
    </row>
    <row r="2348" spans="1:23" x14ac:dyDescent="0.2">
      <c r="A2348" s="636" t="str">
        <f t="shared" si="157"/>
        <v/>
      </c>
      <c r="B2348" s="559"/>
      <c r="C2348" s="555"/>
      <c r="D2348" s="545"/>
      <c r="E2348" s="545"/>
      <c r="F2348" s="556"/>
      <c r="G2348" s="545"/>
      <c r="H2348" s="545"/>
      <c r="I2348" s="612"/>
      <c r="J2348" s="545"/>
      <c r="K2348" s="545"/>
      <c r="L2348" s="545"/>
      <c r="M2348" s="545"/>
      <c r="N2348" s="544"/>
      <c r="O2348" s="559"/>
      <c r="P2348" s="268">
        <f t="shared" si="158"/>
        <v>0</v>
      </c>
      <c r="Q2348" s="268">
        <f t="shared" si="159"/>
        <v>0</v>
      </c>
      <c r="R2348" s="643" t="str">
        <f t="shared" si="160"/>
        <v/>
      </c>
      <c r="S2348" s="644"/>
      <c r="T2348" s="644"/>
      <c r="U2348" s="623"/>
      <c r="V2348" s="623"/>
      <c r="W2348" s="623"/>
    </row>
    <row r="2349" spans="1:23" x14ac:dyDescent="0.2">
      <c r="A2349" s="636" t="str">
        <f t="shared" si="157"/>
        <v/>
      </c>
      <c r="B2349" s="559"/>
      <c r="C2349" s="555"/>
      <c r="D2349" s="545"/>
      <c r="E2349" s="545"/>
      <c r="F2349" s="556"/>
      <c r="G2349" s="545"/>
      <c r="H2349" s="545"/>
      <c r="I2349" s="612"/>
      <c r="J2349" s="545"/>
      <c r="K2349" s="545"/>
      <c r="L2349" s="545"/>
      <c r="M2349" s="545"/>
      <c r="N2349" s="544"/>
      <c r="O2349" s="559"/>
      <c r="P2349" s="268">
        <f t="shared" si="158"/>
        <v>0</v>
      </c>
      <c r="Q2349" s="268">
        <f t="shared" si="159"/>
        <v>0</v>
      </c>
      <c r="R2349" s="643" t="str">
        <f t="shared" si="160"/>
        <v/>
      </c>
      <c r="S2349" s="644"/>
      <c r="T2349" s="644"/>
      <c r="U2349" s="623"/>
      <c r="V2349" s="623"/>
      <c r="W2349" s="623"/>
    </row>
    <row r="2350" spans="1:23" x14ac:dyDescent="0.2">
      <c r="A2350" s="636" t="str">
        <f t="shared" si="157"/>
        <v/>
      </c>
      <c r="B2350" s="559"/>
      <c r="C2350" s="555"/>
      <c r="D2350" s="545"/>
      <c r="E2350" s="545"/>
      <c r="F2350" s="556"/>
      <c r="G2350" s="545"/>
      <c r="H2350" s="545"/>
      <c r="I2350" s="612"/>
      <c r="J2350" s="545"/>
      <c r="K2350" s="545"/>
      <c r="L2350" s="545"/>
      <c r="M2350" s="545"/>
      <c r="N2350" s="544"/>
      <c r="O2350" s="559"/>
      <c r="P2350" s="268">
        <f t="shared" si="158"/>
        <v>0</v>
      </c>
      <c r="Q2350" s="268">
        <f t="shared" si="159"/>
        <v>0</v>
      </c>
      <c r="R2350" s="643" t="str">
        <f t="shared" si="160"/>
        <v/>
      </c>
      <c r="S2350" s="644"/>
      <c r="T2350" s="644"/>
      <c r="U2350" s="623"/>
      <c r="V2350" s="623"/>
      <c r="W2350" s="623"/>
    </row>
    <row r="2351" spans="1:23" x14ac:dyDescent="0.2">
      <c r="A2351" s="636" t="str">
        <f t="shared" si="157"/>
        <v/>
      </c>
      <c r="B2351" s="559"/>
      <c r="C2351" s="555"/>
      <c r="D2351" s="545"/>
      <c r="E2351" s="545"/>
      <c r="F2351" s="556"/>
      <c r="G2351" s="545"/>
      <c r="H2351" s="545"/>
      <c r="I2351" s="612"/>
      <c r="J2351" s="545"/>
      <c r="K2351" s="545"/>
      <c r="L2351" s="545"/>
      <c r="M2351" s="545"/>
      <c r="N2351" s="544"/>
      <c r="O2351" s="559"/>
      <c r="P2351" s="268">
        <f t="shared" si="158"/>
        <v>0</v>
      </c>
      <c r="Q2351" s="268">
        <f t="shared" si="159"/>
        <v>0</v>
      </c>
      <c r="R2351" s="643" t="str">
        <f t="shared" si="160"/>
        <v/>
      </c>
      <c r="S2351" s="644"/>
      <c r="T2351" s="644"/>
      <c r="U2351" s="623"/>
      <c r="V2351" s="623"/>
      <c r="W2351" s="623"/>
    </row>
    <row r="2352" spans="1:23" x14ac:dyDescent="0.2">
      <c r="A2352" s="636" t="str">
        <f t="shared" si="157"/>
        <v/>
      </c>
      <c r="B2352" s="559"/>
      <c r="C2352" s="555"/>
      <c r="D2352" s="545"/>
      <c r="E2352" s="545"/>
      <c r="F2352" s="556"/>
      <c r="G2352" s="545"/>
      <c r="H2352" s="545"/>
      <c r="I2352" s="612"/>
      <c r="J2352" s="545"/>
      <c r="K2352" s="545"/>
      <c r="L2352" s="545"/>
      <c r="M2352" s="545"/>
      <c r="N2352" s="544"/>
      <c r="O2352" s="559"/>
      <c r="P2352" s="268">
        <f t="shared" si="158"/>
        <v>0</v>
      </c>
      <c r="Q2352" s="268">
        <f t="shared" si="159"/>
        <v>0</v>
      </c>
      <c r="R2352" s="643" t="str">
        <f t="shared" si="160"/>
        <v/>
      </c>
      <c r="S2352" s="644"/>
      <c r="T2352" s="644"/>
      <c r="U2352" s="623"/>
      <c r="V2352" s="623"/>
      <c r="W2352" s="623"/>
    </row>
    <row r="2353" spans="1:23" x14ac:dyDescent="0.2">
      <c r="A2353" s="636" t="str">
        <f t="shared" si="157"/>
        <v/>
      </c>
      <c r="B2353" s="559"/>
      <c r="C2353" s="555"/>
      <c r="D2353" s="545"/>
      <c r="E2353" s="545"/>
      <c r="F2353" s="556"/>
      <c r="G2353" s="545"/>
      <c r="H2353" s="545"/>
      <c r="I2353" s="612"/>
      <c r="J2353" s="545"/>
      <c r="K2353" s="545"/>
      <c r="L2353" s="545"/>
      <c r="M2353" s="545"/>
      <c r="N2353" s="544"/>
      <c r="O2353" s="559"/>
      <c r="P2353" s="268">
        <f t="shared" si="158"/>
        <v>0</v>
      </c>
      <c r="Q2353" s="268">
        <f t="shared" si="159"/>
        <v>0</v>
      </c>
      <c r="R2353" s="643" t="str">
        <f t="shared" si="160"/>
        <v/>
      </c>
      <c r="S2353" s="644"/>
      <c r="T2353" s="644"/>
      <c r="U2353" s="623"/>
      <c r="V2353" s="623"/>
      <c r="W2353" s="623"/>
    </row>
    <row r="2354" spans="1:23" x14ac:dyDescent="0.2">
      <c r="A2354" s="636" t="str">
        <f t="shared" si="157"/>
        <v/>
      </c>
      <c r="B2354" s="559"/>
      <c r="C2354" s="555"/>
      <c r="D2354" s="545"/>
      <c r="E2354" s="545"/>
      <c r="F2354" s="556"/>
      <c r="G2354" s="545"/>
      <c r="H2354" s="545"/>
      <c r="I2354" s="612"/>
      <c r="J2354" s="545"/>
      <c r="K2354" s="545"/>
      <c r="L2354" s="545"/>
      <c r="M2354" s="545"/>
      <c r="N2354" s="544"/>
      <c r="O2354" s="559"/>
      <c r="P2354" s="268">
        <f t="shared" si="158"/>
        <v>0</v>
      </c>
      <c r="Q2354" s="268">
        <f t="shared" si="159"/>
        <v>0</v>
      </c>
      <c r="R2354" s="643" t="str">
        <f t="shared" si="160"/>
        <v/>
      </c>
      <c r="S2354" s="644"/>
      <c r="T2354" s="644"/>
      <c r="U2354" s="623"/>
      <c r="V2354" s="623"/>
      <c r="W2354" s="623"/>
    </row>
    <row r="2355" spans="1:23" x14ac:dyDescent="0.2">
      <c r="A2355" s="636" t="str">
        <f t="shared" si="157"/>
        <v/>
      </c>
      <c r="B2355" s="559"/>
      <c r="C2355" s="555"/>
      <c r="D2355" s="545"/>
      <c r="E2355" s="545"/>
      <c r="F2355" s="556"/>
      <c r="G2355" s="545"/>
      <c r="H2355" s="545"/>
      <c r="I2355" s="612"/>
      <c r="J2355" s="545"/>
      <c r="K2355" s="545"/>
      <c r="L2355" s="545"/>
      <c r="M2355" s="545"/>
      <c r="N2355" s="544"/>
      <c r="O2355" s="559"/>
      <c r="P2355" s="268">
        <f t="shared" si="158"/>
        <v>0</v>
      </c>
      <c r="Q2355" s="268">
        <f t="shared" si="159"/>
        <v>0</v>
      </c>
      <c r="R2355" s="643" t="str">
        <f t="shared" si="160"/>
        <v/>
      </c>
      <c r="S2355" s="644"/>
      <c r="T2355" s="644"/>
      <c r="U2355" s="623"/>
      <c r="V2355" s="623"/>
      <c r="W2355" s="623"/>
    </row>
    <row r="2356" spans="1:23" x14ac:dyDescent="0.2">
      <c r="A2356" s="636" t="str">
        <f t="shared" si="157"/>
        <v/>
      </c>
      <c r="B2356" s="559"/>
      <c r="C2356" s="555"/>
      <c r="D2356" s="545"/>
      <c r="E2356" s="545"/>
      <c r="F2356" s="556"/>
      <c r="G2356" s="545"/>
      <c r="H2356" s="545"/>
      <c r="I2356" s="612"/>
      <c r="J2356" s="545"/>
      <c r="K2356" s="545"/>
      <c r="L2356" s="545"/>
      <c r="M2356" s="545"/>
      <c r="N2356" s="544"/>
      <c r="O2356" s="559"/>
      <c r="P2356" s="268">
        <f t="shared" si="158"/>
        <v>0</v>
      </c>
      <c r="Q2356" s="268">
        <f t="shared" si="159"/>
        <v>0</v>
      </c>
      <c r="R2356" s="643" t="str">
        <f t="shared" si="160"/>
        <v/>
      </c>
      <c r="S2356" s="644"/>
      <c r="T2356" s="644"/>
      <c r="U2356" s="623"/>
      <c r="V2356" s="623"/>
      <c r="W2356" s="623"/>
    </row>
    <row r="2357" spans="1:23" x14ac:dyDescent="0.2">
      <c r="A2357" s="636" t="str">
        <f t="shared" si="157"/>
        <v/>
      </c>
      <c r="B2357" s="559"/>
      <c r="C2357" s="555"/>
      <c r="D2357" s="545"/>
      <c r="E2357" s="545"/>
      <c r="F2357" s="556"/>
      <c r="G2357" s="545"/>
      <c r="H2357" s="545"/>
      <c r="I2357" s="612"/>
      <c r="J2357" s="545"/>
      <c r="K2357" s="545"/>
      <c r="L2357" s="545"/>
      <c r="M2357" s="545"/>
      <c r="N2357" s="544"/>
      <c r="O2357" s="559"/>
      <c r="P2357" s="268">
        <f t="shared" si="158"/>
        <v>0</v>
      </c>
      <c r="Q2357" s="268">
        <f t="shared" si="159"/>
        <v>0</v>
      </c>
      <c r="R2357" s="643" t="str">
        <f t="shared" si="160"/>
        <v/>
      </c>
      <c r="S2357" s="644"/>
      <c r="T2357" s="644"/>
      <c r="U2357" s="623"/>
      <c r="V2357" s="623"/>
      <c r="W2357" s="623"/>
    </row>
    <row r="2358" spans="1:23" x14ac:dyDescent="0.2">
      <c r="A2358" s="636" t="str">
        <f t="shared" si="157"/>
        <v/>
      </c>
      <c r="B2358" s="559"/>
      <c r="C2358" s="555"/>
      <c r="D2358" s="545"/>
      <c r="E2358" s="545"/>
      <c r="F2358" s="556"/>
      <c r="G2358" s="545"/>
      <c r="H2358" s="545"/>
      <c r="I2358" s="612"/>
      <c r="J2358" s="545"/>
      <c r="K2358" s="545"/>
      <c r="L2358" s="545"/>
      <c r="M2358" s="545"/>
      <c r="N2358" s="544"/>
      <c r="O2358" s="559"/>
      <c r="P2358" s="268">
        <f t="shared" si="158"/>
        <v>0</v>
      </c>
      <c r="Q2358" s="268">
        <f t="shared" si="159"/>
        <v>0</v>
      </c>
      <c r="R2358" s="643" t="str">
        <f t="shared" si="160"/>
        <v/>
      </c>
      <c r="S2358" s="644"/>
      <c r="T2358" s="644"/>
      <c r="U2358" s="623"/>
      <c r="V2358" s="623"/>
      <c r="W2358" s="623"/>
    </row>
    <row r="2359" spans="1:23" x14ac:dyDescent="0.2">
      <c r="A2359" s="636" t="str">
        <f t="shared" si="157"/>
        <v/>
      </c>
      <c r="B2359" s="559"/>
      <c r="C2359" s="555"/>
      <c r="D2359" s="545"/>
      <c r="E2359" s="545"/>
      <c r="F2359" s="556"/>
      <c r="G2359" s="545"/>
      <c r="H2359" s="545"/>
      <c r="I2359" s="612"/>
      <c r="J2359" s="545"/>
      <c r="K2359" s="545"/>
      <c r="L2359" s="545"/>
      <c r="M2359" s="545"/>
      <c r="N2359" s="544"/>
      <c r="O2359" s="559"/>
      <c r="P2359" s="268">
        <f t="shared" si="158"/>
        <v>0</v>
      </c>
      <c r="Q2359" s="268">
        <f t="shared" si="159"/>
        <v>0</v>
      </c>
      <c r="R2359" s="643" t="str">
        <f t="shared" si="160"/>
        <v/>
      </c>
      <c r="S2359" s="644"/>
      <c r="T2359" s="644"/>
      <c r="U2359" s="623"/>
      <c r="V2359" s="623"/>
      <c r="W2359" s="623"/>
    </row>
    <row r="2360" spans="1:23" x14ac:dyDescent="0.2">
      <c r="A2360" s="636" t="str">
        <f t="shared" si="157"/>
        <v/>
      </c>
      <c r="B2360" s="559"/>
      <c r="C2360" s="555"/>
      <c r="D2360" s="545"/>
      <c r="E2360" s="545"/>
      <c r="F2360" s="556"/>
      <c r="G2360" s="545"/>
      <c r="H2360" s="545"/>
      <c r="I2360" s="612"/>
      <c r="J2360" s="545"/>
      <c r="K2360" s="545"/>
      <c r="L2360" s="545"/>
      <c r="M2360" s="545"/>
      <c r="N2360" s="544"/>
      <c r="O2360" s="559"/>
      <c r="P2360" s="268">
        <f t="shared" si="158"/>
        <v>0</v>
      </c>
      <c r="Q2360" s="268">
        <f t="shared" si="159"/>
        <v>0</v>
      </c>
      <c r="R2360" s="643" t="str">
        <f t="shared" si="160"/>
        <v/>
      </c>
      <c r="S2360" s="644"/>
      <c r="T2360" s="644"/>
      <c r="U2360" s="623"/>
      <c r="V2360" s="623"/>
      <c r="W2360" s="623"/>
    </row>
    <row r="2361" spans="1:23" x14ac:dyDescent="0.2">
      <c r="A2361" s="636" t="str">
        <f t="shared" si="157"/>
        <v/>
      </c>
      <c r="B2361" s="559"/>
      <c r="C2361" s="555"/>
      <c r="D2361" s="545"/>
      <c r="E2361" s="545"/>
      <c r="F2361" s="556"/>
      <c r="G2361" s="545"/>
      <c r="H2361" s="545"/>
      <c r="I2361" s="612"/>
      <c r="J2361" s="545"/>
      <c r="K2361" s="545"/>
      <c r="L2361" s="545"/>
      <c r="M2361" s="545"/>
      <c r="N2361" s="544"/>
      <c r="O2361" s="559"/>
      <c r="P2361" s="268">
        <f t="shared" si="158"/>
        <v>0</v>
      </c>
      <c r="Q2361" s="268">
        <f t="shared" si="159"/>
        <v>0</v>
      </c>
      <c r="R2361" s="643" t="str">
        <f t="shared" si="160"/>
        <v/>
      </c>
      <c r="S2361" s="644"/>
      <c r="T2361" s="644"/>
      <c r="U2361" s="623"/>
      <c r="V2361" s="623"/>
      <c r="W2361" s="623"/>
    </row>
    <row r="2362" spans="1:23" x14ac:dyDescent="0.2">
      <c r="A2362" s="636" t="str">
        <f t="shared" si="157"/>
        <v/>
      </c>
      <c r="B2362" s="559"/>
      <c r="C2362" s="555"/>
      <c r="D2362" s="545"/>
      <c r="E2362" s="545"/>
      <c r="F2362" s="556"/>
      <c r="G2362" s="545"/>
      <c r="H2362" s="545"/>
      <c r="I2362" s="612"/>
      <c r="J2362" s="545"/>
      <c r="K2362" s="545"/>
      <c r="L2362" s="545"/>
      <c r="M2362" s="545"/>
      <c r="N2362" s="544"/>
      <c r="O2362" s="559"/>
      <c r="P2362" s="268">
        <f t="shared" si="158"/>
        <v>0</v>
      </c>
      <c r="Q2362" s="268">
        <f t="shared" si="159"/>
        <v>0</v>
      </c>
      <c r="R2362" s="643" t="str">
        <f t="shared" si="160"/>
        <v/>
      </c>
      <c r="S2362" s="644"/>
      <c r="T2362" s="644"/>
      <c r="U2362" s="623"/>
      <c r="V2362" s="623"/>
      <c r="W2362" s="623"/>
    </row>
    <row r="2363" spans="1:23" x14ac:dyDescent="0.2">
      <c r="A2363" s="636" t="str">
        <f t="shared" si="157"/>
        <v/>
      </c>
      <c r="B2363" s="559"/>
      <c r="C2363" s="555"/>
      <c r="D2363" s="545"/>
      <c r="E2363" s="545"/>
      <c r="F2363" s="556"/>
      <c r="G2363" s="545"/>
      <c r="H2363" s="545"/>
      <c r="I2363" s="612"/>
      <c r="J2363" s="545"/>
      <c r="K2363" s="545"/>
      <c r="L2363" s="545"/>
      <c r="M2363" s="545"/>
      <c r="N2363" s="544"/>
      <c r="O2363" s="559"/>
      <c r="P2363" s="268">
        <f t="shared" si="158"/>
        <v>0</v>
      </c>
      <c r="Q2363" s="268">
        <f t="shared" si="159"/>
        <v>0</v>
      </c>
      <c r="R2363" s="643" t="str">
        <f t="shared" si="160"/>
        <v/>
      </c>
      <c r="S2363" s="644"/>
      <c r="T2363" s="644"/>
      <c r="U2363" s="623"/>
      <c r="V2363" s="623"/>
      <c r="W2363" s="623"/>
    </row>
    <row r="2364" spans="1:23" x14ac:dyDescent="0.2">
      <c r="A2364" s="636" t="str">
        <f t="shared" si="157"/>
        <v/>
      </c>
      <c r="B2364" s="559"/>
      <c r="C2364" s="555"/>
      <c r="D2364" s="545"/>
      <c r="E2364" s="545"/>
      <c r="F2364" s="556"/>
      <c r="G2364" s="545"/>
      <c r="H2364" s="545"/>
      <c r="I2364" s="612"/>
      <c r="J2364" s="545"/>
      <c r="K2364" s="545"/>
      <c r="L2364" s="545"/>
      <c r="M2364" s="545"/>
      <c r="N2364" s="544"/>
      <c r="O2364" s="559"/>
      <c r="P2364" s="268">
        <f t="shared" si="158"/>
        <v>0</v>
      </c>
      <c r="Q2364" s="268">
        <f t="shared" si="159"/>
        <v>0</v>
      </c>
      <c r="R2364" s="643" t="str">
        <f t="shared" si="160"/>
        <v/>
      </c>
      <c r="S2364" s="644"/>
      <c r="T2364" s="644"/>
      <c r="U2364" s="623"/>
      <c r="V2364" s="623"/>
      <c r="W2364" s="623"/>
    </row>
    <row r="2365" spans="1:23" x14ac:dyDescent="0.2">
      <c r="A2365" s="636" t="str">
        <f t="shared" si="157"/>
        <v/>
      </c>
      <c r="B2365" s="559"/>
      <c r="C2365" s="555"/>
      <c r="D2365" s="545"/>
      <c r="E2365" s="545"/>
      <c r="F2365" s="556"/>
      <c r="G2365" s="545"/>
      <c r="H2365" s="545"/>
      <c r="I2365" s="612"/>
      <c r="J2365" s="545"/>
      <c r="K2365" s="545"/>
      <c r="L2365" s="545"/>
      <c r="M2365" s="545"/>
      <c r="N2365" s="544"/>
      <c r="O2365" s="559"/>
      <c r="P2365" s="268">
        <f t="shared" si="158"/>
        <v>0</v>
      </c>
      <c r="Q2365" s="268">
        <f t="shared" si="159"/>
        <v>0</v>
      </c>
      <c r="R2365" s="643" t="str">
        <f t="shared" si="160"/>
        <v/>
      </c>
      <c r="S2365" s="644"/>
      <c r="T2365" s="644"/>
      <c r="U2365" s="623"/>
      <c r="V2365" s="623"/>
      <c r="W2365" s="623"/>
    </row>
    <row r="2366" spans="1:23" x14ac:dyDescent="0.2">
      <c r="A2366" s="636" t="str">
        <f t="shared" si="157"/>
        <v/>
      </c>
      <c r="B2366" s="559"/>
      <c r="C2366" s="555"/>
      <c r="D2366" s="545"/>
      <c r="E2366" s="545"/>
      <c r="F2366" s="556"/>
      <c r="G2366" s="545"/>
      <c r="H2366" s="545"/>
      <c r="I2366" s="612"/>
      <c r="J2366" s="545"/>
      <c r="K2366" s="545"/>
      <c r="L2366" s="545"/>
      <c r="M2366" s="545"/>
      <c r="N2366" s="544"/>
      <c r="O2366" s="559"/>
      <c r="P2366" s="268">
        <f t="shared" si="158"/>
        <v>0</v>
      </c>
      <c r="Q2366" s="268">
        <f t="shared" si="159"/>
        <v>0</v>
      </c>
      <c r="R2366" s="643" t="str">
        <f t="shared" si="160"/>
        <v/>
      </c>
      <c r="S2366" s="644"/>
      <c r="T2366" s="644"/>
      <c r="U2366" s="623"/>
      <c r="V2366" s="623"/>
      <c r="W2366" s="623"/>
    </row>
    <row r="2367" spans="1:23" x14ac:dyDescent="0.2">
      <c r="A2367" s="636" t="str">
        <f t="shared" si="157"/>
        <v/>
      </c>
      <c r="B2367" s="559"/>
      <c r="C2367" s="555"/>
      <c r="D2367" s="545"/>
      <c r="E2367" s="545"/>
      <c r="F2367" s="556"/>
      <c r="G2367" s="545"/>
      <c r="H2367" s="545"/>
      <c r="I2367" s="612"/>
      <c r="J2367" s="545"/>
      <c r="K2367" s="545"/>
      <c r="L2367" s="545"/>
      <c r="M2367" s="545"/>
      <c r="N2367" s="544"/>
      <c r="O2367" s="559"/>
      <c r="P2367" s="268">
        <f t="shared" si="158"/>
        <v>0</v>
      </c>
      <c r="Q2367" s="268">
        <f t="shared" si="159"/>
        <v>0</v>
      </c>
      <c r="R2367" s="643" t="str">
        <f t="shared" si="160"/>
        <v/>
      </c>
      <c r="S2367" s="644"/>
      <c r="T2367" s="644"/>
      <c r="U2367" s="623"/>
      <c r="V2367" s="623"/>
      <c r="W2367" s="623"/>
    </row>
    <row r="2368" spans="1:23" x14ac:dyDescent="0.2">
      <c r="A2368" s="636" t="str">
        <f t="shared" si="157"/>
        <v/>
      </c>
      <c r="B2368" s="559"/>
      <c r="C2368" s="555"/>
      <c r="D2368" s="545"/>
      <c r="E2368" s="545"/>
      <c r="F2368" s="556"/>
      <c r="G2368" s="545"/>
      <c r="H2368" s="545"/>
      <c r="I2368" s="612"/>
      <c r="J2368" s="545"/>
      <c r="K2368" s="545"/>
      <c r="L2368" s="545"/>
      <c r="M2368" s="545"/>
      <c r="N2368" s="544"/>
      <c r="O2368" s="559"/>
      <c r="P2368" s="268">
        <f t="shared" si="158"/>
        <v>0</v>
      </c>
      <c r="Q2368" s="268">
        <f t="shared" si="159"/>
        <v>0</v>
      </c>
      <c r="R2368" s="643" t="str">
        <f t="shared" si="160"/>
        <v/>
      </c>
      <c r="S2368" s="644"/>
      <c r="T2368" s="644"/>
      <c r="U2368" s="623"/>
      <c r="V2368" s="623"/>
      <c r="W2368" s="623"/>
    </row>
    <row r="2369" spans="1:23" x14ac:dyDescent="0.2">
      <c r="A2369" s="636" t="str">
        <f t="shared" si="157"/>
        <v/>
      </c>
      <c r="B2369" s="559"/>
      <c r="C2369" s="555"/>
      <c r="D2369" s="545"/>
      <c r="E2369" s="545"/>
      <c r="F2369" s="556"/>
      <c r="G2369" s="545"/>
      <c r="H2369" s="545"/>
      <c r="I2369" s="612"/>
      <c r="J2369" s="545"/>
      <c r="K2369" s="545"/>
      <c r="L2369" s="545"/>
      <c r="M2369" s="545"/>
      <c r="N2369" s="544"/>
      <c r="O2369" s="559"/>
      <c r="P2369" s="268">
        <f t="shared" si="158"/>
        <v>0</v>
      </c>
      <c r="Q2369" s="268">
        <f t="shared" si="159"/>
        <v>0</v>
      </c>
      <c r="R2369" s="643" t="str">
        <f t="shared" si="160"/>
        <v/>
      </c>
      <c r="S2369" s="644"/>
      <c r="T2369" s="644"/>
      <c r="U2369" s="623"/>
      <c r="V2369" s="623"/>
      <c r="W2369" s="623"/>
    </row>
    <row r="2370" spans="1:23" x14ac:dyDescent="0.2">
      <c r="A2370" s="636" t="str">
        <f t="shared" si="157"/>
        <v/>
      </c>
      <c r="B2370" s="559"/>
      <c r="C2370" s="555"/>
      <c r="D2370" s="545"/>
      <c r="E2370" s="545"/>
      <c r="F2370" s="556"/>
      <c r="G2370" s="545"/>
      <c r="H2370" s="545"/>
      <c r="I2370" s="612"/>
      <c r="J2370" s="545"/>
      <c r="K2370" s="545"/>
      <c r="L2370" s="545"/>
      <c r="M2370" s="545"/>
      <c r="N2370" s="544"/>
      <c r="O2370" s="559"/>
      <c r="P2370" s="268">
        <f t="shared" si="158"/>
        <v>0</v>
      </c>
      <c r="Q2370" s="268">
        <f t="shared" si="159"/>
        <v>0</v>
      </c>
      <c r="R2370" s="643" t="str">
        <f t="shared" si="160"/>
        <v/>
      </c>
      <c r="S2370" s="644"/>
      <c r="T2370" s="644"/>
      <c r="U2370" s="623"/>
      <c r="V2370" s="623"/>
      <c r="W2370" s="623"/>
    </row>
    <row r="2371" spans="1:23" x14ac:dyDescent="0.2">
      <c r="A2371" s="636" t="str">
        <f t="shared" si="157"/>
        <v/>
      </c>
      <c r="B2371" s="559"/>
      <c r="C2371" s="555"/>
      <c r="D2371" s="545"/>
      <c r="E2371" s="545"/>
      <c r="F2371" s="556"/>
      <c r="G2371" s="545"/>
      <c r="H2371" s="545"/>
      <c r="I2371" s="612"/>
      <c r="J2371" s="545"/>
      <c r="K2371" s="545"/>
      <c r="L2371" s="545"/>
      <c r="M2371" s="545"/>
      <c r="N2371" s="544"/>
      <c r="O2371" s="559"/>
      <c r="P2371" s="268">
        <f t="shared" si="158"/>
        <v>0</v>
      </c>
      <c r="Q2371" s="268">
        <f t="shared" si="159"/>
        <v>0</v>
      </c>
      <c r="R2371" s="643" t="str">
        <f t="shared" si="160"/>
        <v/>
      </c>
      <c r="S2371" s="644"/>
      <c r="T2371" s="644"/>
      <c r="U2371" s="623"/>
      <c r="V2371" s="623"/>
      <c r="W2371" s="623"/>
    </row>
    <row r="2372" spans="1:23" x14ac:dyDescent="0.2">
      <c r="A2372" s="636" t="str">
        <f t="shared" si="157"/>
        <v/>
      </c>
      <c r="B2372" s="559"/>
      <c r="C2372" s="555"/>
      <c r="D2372" s="545"/>
      <c r="E2372" s="545"/>
      <c r="F2372" s="556"/>
      <c r="G2372" s="545"/>
      <c r="H2372" s="545"/>
      <c r="I2372" s="612"/>
      <c r="J2372" s="545"/>
      <c r="K2372" s="545"/>
      <c r="L2372" s="545"/>
      <c r="M2372" s="545"/>
      <c r="N2372" s="544"/>
      <c r="O2372" s="559"/>
      <c r="P2372" s="268">
        <f t="shared" si="158"/>
        <v>0</v>
      </c>
      <c r="Q2372" s="268">
        <f t="shared" si="159"/>
        <v>0</v>
      </c>
      <c r="R2372" s="643" t="str">
        <f t="shared" si="160"/>
        <v/>
      </c>
      <c r="S2372" s="644"/>
      <c r="T2372" s="644"/>
      <c r="U2372" s="623"/>
      <c r="V2372" s="623"/>
      <c r="W2372" s="623"/>
    </row>
    <row r="2373" spans="1:23" x14ac:dyDescent="0.2">
      <c r="A2373" s="636" t="str">
        <f t="shared" si="157"/>
        <v/>
      </c>
      <c r="B2373" s="559"/>
      <c r="C2373" s="555"/>
      <c r="D2373" s="545"/>
      <c r="E2373" s="545"/>
      <c r="F2373" s="556"/>
      <c r="G2373" s="545"/>
      <c r="H2373" s="545"/>
      <c r="I2373" s="612"/>
      <c r="J2373" s="545"/>
      <c r="K2373" s="545"/>
      <c r="L2373" s="545"/>
      <c r="M2373" s="545"/>
      <c r="N2373" s="544"/>
      <c r="O2373" s="559"/>
      <c r="P2373" s="268">
        <f t="shared" si="158"/>
        <v>0</v>
      </c>
      <c r="Q2373" s="268">
        <f t="shared" si="159"/>
        <v>0</v>
      </c>
      <c r="R2373" s="643" t="str">
        <f t="shared" si="160"/>
        <v/>
      </c>
      <c r="S2373" s="644"/>
      <c r="T2373" s="644"/>
      <c r="U2373" s="623"/>
      <c r="V2373" s="623"/>
      <c r="W2373" s="623"/>
    </row>
    <row r="2374" spans="1:23" x14ac:dyDescent="0.2">
      <c r="A2374" s="636" t="str">
        <f t="shared" si="157"/>
        <v/>
      </c>
      <c r="B2374" s="559"/>
      <c r="C2374" s="555"/>
      <c r="D2374" s="545"/>
      <c r="E2374" s="545"/>
      <c r="F2374" s="556"/>
      <c r="G2374" s="545"/>
      <c r="H2374" s="545"/>
      <c r="I2374" s="612"/>
      <c r="J2374" s="545"/>
      <c r="K2374" s="545"/>
      <c r="L2374" s="545"/>
      <c r="M2374" s="545"/>
      <c r="N2374" s="544"/>
      <c r="O2374" s="559"/>
      <c r="P2374" s="268">
        <f t="shared" si="158"/>
        <v>0</v>
      </c>
      <c r="Q2374" s="268">
        <f t="shared" si="159"/>
        <v>0</v>
      </c>
      <c r="R2374" s="643" t="str">
        <f t="shared" si="160"/>
        <v/>
      </c>
      <c r="S2374" s="644"/>
      <c r="T2374" s="644"/>
      <c r="U2374" s="623"/>
      <c r="V2374" s="623"/>
      <c r="W2374" s="623"/>
    </row>
    <row r="2375" spans="1:23" x14ac:dyDescent="0.2">
      <c r="A2375" s="636" t="str">
        <f t="shared" si="157"/>
        <v/>
      </c>
      <c r="B2375" s="559"/>
      <c r="C2375" s="555"/>
      <c r="D2375" s="545"/>
      <c r="E2375" s="545"/>
      <c r="F2375" s="556"/>
      <c r="G2375" s="545"/>
      <c r="H2375" s="545"/>
      <c r="I2375" s="612"/>
      <c r="J2375" s="545"/>
      <c r="K2375" s="545"/>
      <c r="L2375" s="545"/>
      <c r="M2375" s="545"/>
      <c r="N2375" s="544"/>
      <c r="O2375" s="559"/>
      <c r="P2375" s="268">
        <f t="shared" si="158"/>
        <v>0</v>
      </c>
      <c r="Q2375" s="268">
        <f t="shared" si="159"/>
        <v>0</v>
      </c>
      <c r="R2375" s="643" t="str">
        <f t="shared" si="160"/>
        <v/>
      </c>
      <c r="S2375" s="644"/>
      <c r="T2375" s="644"/>
      <c r="U2375" s="623"/>
      <c r="V2375" s="623"/>
      <c r="W2375" s="623"/>
    </row>
    <row r="2376" spans="1:23" x14ac:dyDescent="0.2">
      <c r="A2376" s="636" t="str">
        <f t="shared" si="157"/>
        <v/>
      </c>
      <c r="B2376" s="559"/>
      <c r="C2376" s="555"/>
      <c r="D2376" s="545"/>
      <c r="E2376" s="545"/>
      <c r="F2376" s="556"/>
      <c r="G2376" s="545"/>
      <c r="H2376" s="545"/>
      <c r="I2376" s="612"/>
      <c r="J2376" s="545"/>
      <c r="K2376" s="545"/>
      <c r="L2376" s="545"/>
      <c r="M2376" s="545"/>
      <c r="N2376" s="544"/>
      <c r="O2376" s="559"/>
      <c r="P2376" s="268">
        <f t="shared" si="158"/>
        <v>0</v>
      </c>
      <c r="Q2376" s="268">
        <f t="shared" si="159"/>
        <v>0</v>
      </c>
      <c r="R2376" s="643" t="str">
        <f t="shared" si="160"/>
        <v/>
      </c>
      <c r="S2376" s="644"/>
      <c r="T2376" s="644"/>
      <c r="U2376" s="623"/>
      <c r="V2376" s="623"/>
      <c r="W2376" s="623"/>
    </row>
    <row r="2377" spans="1:23" x14ac:dyDescent="0.2">
      <c r="A2377" s="636" t="str">
        <f t="shared" si="157"/>
        <v/>
      </c>
      <c r="B2377" s="559"/>
      <c r="C2377" s="555"/>
      <c r="D2377" s="545"/>
      <c r="E2377" s="545"/>
      <c r="F2377" s="556"/>
      <c r="G2377" s="545"/>
      <c r="H2377" s="545"/>
      <c r="I2377" s="612"/>
      <c r="J2377" s="545"/>
      <c r="K2377" s="545"/>
      <c r="L2377" s="545"/>
      <c r="M2377" s="545"/>
      <c r="N2377" s="544"/>
      <c r="O2377" s="559"/>
      <c r="P2377" s="268">
        <f t="shared" si="158"/>
        <v>0</v>
      </c>
      <c r="Q2377" s="268">
        <f t="shared" si="159"/>
        <v>0</v>
      </c>
      <c r="R2377" s="643" t="str">
        <f t="shared" si="160"/>
        <v/>
      </c>
      <c r="S2377" s="644"/>
      <c r="T2377" s="644"/>
      <c r="U2377" s="623"/>
      <c r="V2377" s="623"/>
      <c r="W2377" s="623"/>
    </row>
    <row r="2378" spans="1:23" x14ac:dyDescent="0.2">
      <c r="A2378" s="636" t="str">
        <f t="shared" si="157"/>
        <v/>
      </c>
      <c r="B2378" s="559"/>
      <c r="C2378" s="555"/>
      <c r="D2378" s="545"/>
      <c r="E2378" s="545"/>
      <c r="F2378" s="556"/>
      <c r="G2378" s="545"/>
      <c r="H2378" s="545"/>
      <c r="I2378" s="612"/>
      <c r="J2378" s="545"/>
      <c r="K2378" s="545"/>
      <c r="L2378" s="545"/>
      <c r="M2378" s="545"/>
      <c r="N2378" s="544"/>
      <c r="O2378" s="559"/>
      <c r="P2378" s="268">
        <f t="shared" si="158"/>
        <v>0</v>
      </c>
      <c r="Q2378" s="268">
        <f t="shared" si="159"/>
        <v>0</v>
      </c>
      <c r="R2378" s="643" t="str">
        <f t="shared" si="160"/>
        <v/>
      </c>
      <c r="S2378" s="644"/>
      <c r="T2378" s="644"/>
      <c r="U2378" s="623"/>
      <c r="V2378" s="623"/>
      <c r="W2378" s="623"/>
    </row>
    <row r="2379" spans="1:23" x14ac:dyDescent="0.2">
      <c r="A2379" s="636" t="str">
        <f t="shared" si="157"/>
        <v/>
      </c>
      <c r="B2379" s="559"/>
      <c r="C2379" s="555"/>
      <c r="D2379" s="545"/>
      <c r="E2379" s="545"/>
      <c r="F2379" s="556"/>
      <c r="G2379" s="545"/>
      <c r="H2379" s="545"/>
      <c r="I2379" s="612"/>
      <c r="J2379" s="545"/>
      <c r="K2379" s="545"/>
      <c r="L2379" s="545"/>
      <c r="M2379" s="545"/>
      <c r="N2379" s="544"/>
      <c r="O2379" s="559"/>
      <c r="P2379" s="268">
        <f t="shared" si="158"/>
        <v>0</v>
      </c>
      <c r="Q2379" s="268">
        <f t="shared" si="159"/>
        <v>0</v>
      </c>
      <c r="R2379" s="643" t="str">
        <f t="shared" si="160"/>
        <v/>
      </c>
      <c r="S2379" s="644"/>
      <c r="T2379" s="644"/>
      <c r="U2379" s="623"/>
      <c r="V2379" s="623"/>
      <c r="W2379" s="623"/>
    </row>
    <row r="2380" spans="1:23" x14ac:dyDescent="0.2">
      <c r="A2380" s="636" t="str">
        <f t="shared" si="157"/>
        <v/>
      </c>
      <c r="B2380" s="559"/>
      <c r="C2380" s="555"/>
      <c r="D2380" s="545"/>
      <c r="E2380" s="545"/>
      <c r="F2380" s="556"/>
      <c r="G2380" s="545"/>
      <c r="H2380" s="545"/>
      <c r="I2380" s="612"/>
      <c r="J2380" s="545"/>
      <c r="K2380" s="545"/>
      <c r="L2380" s="545"/>
      <c r="M2380" s="545"/>
      <c r="N2380" s="544"/>
      <c r="O2380" s="559"/>
      <c r="P2380" s="268">
        <f t="shared" si="158"/>
        <v>0</v>
      </c>
      <c r="Q2380" s="268">
        <f t="shared" si="159"/>
        <v>0</v>
      </c>
      <c r="R2380" s="643" t="str">
        <f t="shared" si="160"/>
        <v/>
      </c>
      <c r="S2380" s="644"/>
      <c r="T2380" s="644"/>
      <c r="U2380" s="623"/>
      <c r="V2380" s="623"/>
      <c r="W2380" s="623"/>
    </row>
    <row r="2381" spans="1:23" x14ac:dyDescent="0.2">
      <c r="A2381" s="636" t="str">
        <f t="shared" si="157"/>
        <v/>
      </c>
      <c r="B2381" s="559"/>
      <c r="C2381" s="555"/>
      <c r="D2381" s="545"/>
      <c r="E2381" s="545"/>
      <c r="F2381" s="556"/>
      <c r="G2381" s="545"/>
      <c r="H2381" s="545"/>
      <c r="I2381" s="612"/>
      <c r="J2381" s="545"/>
      <c r="K2381" s="545"/>
      <c r="L2381" s="545"/>
      <c r="M2381" s="545"/>
      <c r="N2381" s="544"/>
      <c r="O2381" s="559"/>
      <c r="P2381" s="268">
        <f t="shared" si="158"/>
        <v>0</v>
      </c>
      <c r="Q2381" s="268">
        <f t="shared" si="159"/>
        <v>0</v>
      </c>
      <c r="R2381" s="643" t="str">
        <f t="shared" si="160"/>
        <v/>
      </c>
      <c r="S2381" s="644"/>
      <c r="T2381" s="644"/>
      <c r="U2381" s="623"/>
      <c r="V2381" s="623"/>
      <c r="W2381" s="623"/>
    </row>
    <row r="2382" spans="1:23" x14ac:dyDescent="0.2">
      <c r="A2382" s="636" t="str">
        <f t="shared" si="157"/>
        <v/>
      </c>
      <c r="B2382" s="559"/>
      <c r="C2382" s="555"/>
      <c r="D2382" s="545"/>
      <c r="E2382" s="545"/>
      <c r="F2382" s="556"/>
      <c r="G2382" s="545"/>
      <c r="H2382" s="545"/>
      <c r="I2382" s="612"/>
      <c r="J2382" s="545"/>
      <c r="K2382" s="545"/>
      <c r="L2382" s="545"/>
      <c r="M2382" s="545"/>
      <c r="N2382" s="544"/>
      <c r="O2382" s="559"/>
      <c r="P2382" s="268">
        <f t="shared" si="158"/>
        <v>0</v>
      </c>
      <c r="Q2382" s="268">
        <f t="shared" si="159"/>
        <v>0</v>
      </c>
      <c r="R2382" s="643" t="str">
        <f t="shared" si="160"/>
        <v/>
      </c>
      <c r="S2382" s="644"/>
      <c r="T2382" s="644"/>
      <c r="U2382" s="623"/>
      <c r="V2382" s="623"/>
      <c r="W2382" s="623"/>
    </row>
    <row r="2383" spans="1:23" x14ac:dyDescent="0.2">
      <c r="A2383" s="636" t="str">
        <f t="shared" si="157"/>
        <v/>
      </c>
      <c r="B2383" s="559"/>
      <c r="C2383" s="555"/>
      <c r="D2383" s="545"/>
      <c r="E2383" s="545"/>
      <c r="F2383" s="556"/>
      <c r="G2383" s="545"/>
      <c r="H2383" s="545"/>
      <c r="I2383" s="612"/>
      <c r="J2383" s="545"/>
      <c r="K2383" s="545"/>
      <c r="L2383" s="545"/>
      <c r="M2383" s="545"/>
      <c r="N2383" s="544"/>
      <c r="O2383" s="559"/>
      <c r="P2383" s="268">
        <f t="shared" si="158"/>
        <v>0</v>
      </c>
      <c r="Q2383" s="268">
        <f t="shared" si="159"/>
        <v>0</v>
      </c>
      <c r="R2383" s="643" t="str">
        <f t="shared" si="160"/>
        <v/>
      </c>
      <c r="S2383" s="644"/>
      <c r="T2383" s="644"/>
      <c r="U2383" s="623"/>
      <c r="V2383" s="623"/>
      <c r="W2383" s="623"/>
    </row>
    <row r="2384" spans="1:23" x14ac:dyDescent="0.2">
      <c r="A2384" s="636" t="str">
        <f t="shared" si="157"/>
        <v/>
      </c>
      <c r="B2384" s="559"/>
      <c r="C2384" s="555"/>
      <c r="D2384" s="545"/>
      <c r="E2384" s="545"/>
      <c r="F2384" s="556"/>
      <c r="G2384" s="545"/>
      <c r="H2384" s="545"/>
      <c r="I2384" s="612"/>
      <c r="J2384" s="545"/>
      <c r="K2384" s="545"/>
      <c r="L2384" s="545"/>
      <c r="M2384" s="545"/>
      <c r="N2384" s="544"/>
      <c r="O2384" s="559"/>
      <c r="P2384" s="268">
        <f t="shared" si="158"/>
        <v>0</v>
      </c>
      <c r="Q2384" s="268">
        <f t="shared" si="159"/>
        <v>0</v>
      </c>
      <c r="R2384" s="643" t="str">
        <f t="shared" si="160"/>
        <v/>
      </c>
      <c r="S2384" s="644"/>
      <c r="T2384" s="644"/>
      <c r="U2384" s="623"/>
      <c r="V2384" s="623"/>
      <c r="W2384" s="623"/>
    </row>
    <row r="2385" spans="1:23" x14ac:dyDescent="0.2">
      <c r="A2385" s="636" t="str">
        <f t="shared" si="157"/>
        <v/>
      </c>
      <c r="B2385" s="559"/>
      <c r="C2385" s="555"/>
      <c r="D2385" s="545"/>
      <c r="E2385" s="545"/>
      <c r="F2385" s="556"/>
      <c r="G2385" s="545"/>
      <c r="H2385" s="545"/>
      <c r="I2385" s="612"/>
      <c r="J2385" s="545"/>
      <c r="K2385" s="545"/>
      <c r="L2385" s="545"/>
      <c r="M2385" s="545"/>
      <c r="N2385" s="544"/>
      <c r="O2385" s="559"/>
      <c r="P2385" s="268">
        <f t="shared" si="158"/>
        <v>0</v>
      </c>
      <c r="Q2385" s="268">
        <f t="shared" si="159"/>
        <v>0</v>
      </c>
      <c r="R2385" s="643" t="str">
        <f t="shared" si="160"/>
        <v/>
      </c>
      <c r="S2385" s="644"/>
      <c r="T2385" s="644"/>
      <c r="U2385" s="623"/>
      <c r="V2385" s="623"/>
      <c r="W2385" s="623"/>
    </row>
    <row r="2386" spans="1:23" x14ac:dyDescent="0.2">
      <c r="A2386" s="636" t="str">
        <f t="shared" si="157"/>
        <v/>
      </c>
      <c r="B2386" s="559"/>
      <c r="C2386" s="555"/>
      <c r="D2386" s="545"/>
      <c r="E2386" s="545"/>
      <c r="F2386" s="556"/>
      <c r="G2386" s="545"/>
      <c r="H2386" s="545"/>
      <c r="I2386" s="612"/>
      <c r="J2386" s="545"/>
      <c r="K2386" s="545"/>
      <c r="L2386" s="545"/>
      <c r="M2386" s="545"/>
      <c r="N2386" s="544"/>
      <c r="O2386" s="559"/>
      <c r="P2386" s="268">
        <f t="shared" si="158"/>
        <v>0</v>
      </c>
      <c r="Q2386" s="268">
        <f t="shared" si="159"/>
        <v>0</v>
      </c>
      <c r="R2386" s="643" t="str">
        <f t="shared" si="160"/>
        <v/>
      </c>
      <c r="S2386" s="644"/>
      <c r="T2386" s="644"/>
      <c r="U2386" s="623"/>
      <c r="V2386" s="623"/>
      <c r="W2386" s="623"/>
    </row>
    <row r="2387" spans="1:23" x14ac:dyDescent="0.2">
      <c r="A2387" s="636" t="str">
        <f t="shared" si="157"/>
        <v/>
      </c>
      <c r="B2387" s="559"/>
      <c r="C2387" s="555"/>
      <c r="D2387" s="545"/>
      <c r="E2387" s="545"/>
      <c r="F2387" s="556"/>
      <c r="G2387" s="545"/>
      <c r="H2387" s="545"/>
      <c r="I2387" s="612"/>
      <c r="J2387" s="545"/>
      <c r="K2387" s="545"/>
      <c r="L2387" s="545"/>
      <c r="M2387" s="545"/>
      <c r="N2387" s="544"/>
      <c r="O2387" s="559"/>
      <c r="P2387" s="268">
        <f t="shared" si="158"/>
        <v>0</v>
      </c>
      <c r="Q2387" s="268">
        <f t="shared" si="159"/>
        <v>0</v>
      </c>
      <c r="R2387" s="643" t="str">
        <f t="shared" si="160"/>
        <v/>
      </c>
      <c r="S2387" s="644"/>
      <c r="T2387" s="644"/>
      <c r="U2387" s="623"/>
      <c r="V2387" s="623"/>
      <c r="W2387" s="623"/>
    </row>
    <row r="2388" spans="1:23" x14ac:dyDescent="0.2">
      <c r="A2388" s="636" t="str">
        <f t="shared" si="157"/>
        <v/>
      </c>
      <c r="B2388" s="559"/>
      <c r="C2388" s="555"/>
      <c r="D2388" s="545"/>
      <c r="E2388" s="545"/>
      <c r="F2388" s="556"/>
      <c r="G2388" s="545"/>
      <c r="H2388" s="545"/>
      <c r="I2388" s="612"/>
      <c r="J2388" s="545"/>
      <c r="K2388" s="545"/>
      <c r="L2388" s="545"/>
      <c r="M2388" s="545"/>
      <c r="N2388" s="544"/>
      <c r="O2388" s="559"/>
      <c r="P2388" s="268">
        <f t="shared" si="158"/>
        <v>0</v>
      </c>
      <c r="Q2388" s="268">
        <f t="shared" si="159"/>
        <v>0</v>
      </c>
      <c r="R2388" s="643" t="str">
        <f t="shared" si="160"/>
        <v/>
      </c>
      <c r="S2388" s="644"/>
      <c r="T2388" s="644"/>
      <c r="U2388" s="623"/>
      <c r="V2388" s="623"/>
      <c r="W2388" s="623"/>
    </row>
    <row r="2389" spans="1:23" x14ac:dyDescent="0.2">
      <c r="A2389" s="636" t="str">
        <f t="shared" si="157"/>
        <v/>
      </c>
      <c r="B2389" s="559"/>
      <c r="C2389" s="555"/>
      <c r="D2389" s="545"/>
      <c r="E2389" s="545"/>
      <c r="F2389" s="556"/>
      <c r="G2389" s="545"/>
      <c r="H2389" s="545"/>
      <c r="I2389" s="612"/>
      <c r="J2389" s="545"/>
      <c r="K2389" s="545"/>
      <c r="L2389" s="545"/>
      <c r="M2389" s="545"/>
      <c r="N2389" s="544"/>
      <c r="O2389" s="559"/>
      <c r="P2389" s="268">
        <f t="shared" si="158"/>
        <v>0</v>
      </c>
      <c r="Q2389" s="268">
        <f t="shared" si="159"/>
        <v>0</v>
      </c>
      <c r="R2389" s="643" t="str">
        <f t="shared" si="160"/>
        <v/>
      </c>
      <c r="S2389" s="644"/>
      <c r="T2389" s="644"/>
      <c r="U2389" s="623"/>
      <c r="V2389" s="623"/>
      <c r="W2389" s="623"/>
    </row>
    <row r="2390" spans="1:23" x14ac:dyDescent="0.2">
      <c r="A2390" s="636" t="str">
        <f t="shared" si="157"/>
        <v/>
      </c>
      <c r="B2390" s="559"/>
      <c r="C2390" s="555"/>
      <c r="D2390" s="545"/>
      <c r="E2390" s="545"/>
      <c r="F2390" s="556"/>
      <c r="G2390" s="545"/>
      <c r="H2390" s="545"/>
      <c r="I2390" s="612"/>
      <c r="J2390" s="545"/>
      <c r="K2390" s="545"/>
      <c r="L2390" s="545"/>
      <c r="M2390" s="545"/>
      <c r="N2390" s="544"/>
      <c r="O2390" s="559"/>
      <c r="P2390" s="268">
        <f t="shared" si="158"/>
        <v>0</v>
      </c>
      <c r="Q2390" s="268">
        <f t="shared" si="159"/>
        <v>0</v>
      </c>
      <c r="R2390" s="643" t="str">
        <f t="shared" si="160"/>
        <v/>
      </c>
      <c r="S2390" s="644"/>
      <c r="T2390" s="644"/>
      <c r="U2390" s="623"/>
      <c r="V2390" s="623"/>
      <c r="W2390" s="623"/>
    </row>
    <row r="2391" spans="1:23" x14ac:dyDescent="0.2">
      <c r="A2391" s="636" t="str">
        <f t="shared" si="157"/>
        <v/>
      </c>
      <c r="B2391" s="559"/>
      <c r="C2391" s="555"/>
      <c r="D2391" s="545"/>
      <c r="E2391" s="545"/>
      <c r="F2391" s="556"/>
      <c r="G2391" s="545"/>
      <c r="H2391" s="545"/>
      <c r="I2391" s="612"/>
      <c r="J2391" s="545"/>
      <c r="K2391" s="545"/>
      <c r="L2391" s="545"/>
      <c r="M2391" s="545"/>
      <c r="N2391" s="544"/>
      <c r="O2391" s="559"/>
      <c r="P2391" s="268">
        <f t="shared" si="158"/>
        <v>0</v>
      </c>
      <c r="Q2391" s="268">
        <f t="shared" si="159"/>
        <v>0</v>
      </c>
      <c r="R2391" s="643" t="str">
        <f t="shared" si="160"/>
        <v/>
      </c>
      <c r="S2391" s="644"/>
      <c r="T2391" s="644"/>
      <c r="U2391" s="623"/>
      <c r="V2391" s="623"/>
      <c r="W2391" s="623"/>
    </row>
    <row r="2392" spans="1:23" x14ac:dyDescent="0.2">
      <c r="A2392" s="636" t="str">
        <f t="shared" ref="A2392:A2455" si="161">IF(B2392="","",ROW()-ROW($A$3))</f>
        <v/>
      </c>
      <c r="B2392" s="559"/>
      <c r="C2392" s="555"/>
      <c r="D2392" s="545"/>
      <c r="E2392" s="545"/>
      <c r="F2392" s="556"/>
      <c r="G2392" s="545"/>
      <c r="H2392" s="545"/>
      <c r="I2392" s="612"/>
      <c r="J2392" s="545"/>
      <c r="K2392" s="545"/>
      <c r="L2392" s="545"/>
      <c r="M2392" s="545"/>
      <c r="N2392" s="544"/>
      <c r="O2392" s="559"/>
      <c r="P2392" s="268">
        <f t="shared" ref="P2392:P2455" si="162">IF(B2392=0,0,IF(YEAR(B2392)=$Q$1,MONTH(B2392)-$P$1+1,(YEAR(B2392)-$Q$1)*12-$P$1+1+MONTH(B2392)))</f>
        <v>0</v>
      </c>
      <c r="Q2392" s="268">
        <f t="shared" ref="Q2392:Q2455" si="163">IF(C2392=0,0,IF(YEAR(C2392)=$Q$1,MONTH(C2392)-$P$1+1,(YEAR(C2392)-$Q$1)*12-$P$1+1+MONTH(C2392)))</f>
        <v>0</v>
      </c>
      <c r="R2392" s="643" t="str">
        <f t="shared" ref="R2392:R2455" si="164">SUBSTITUTE(D2392," ","_")</f>
        <v/>
      </c>
      <c r="S2392" s="644"/>
      <c r="T2392" s="644"/>
      <c r="U2392" s="623"/>
      <c r="V2392" s="623"/>
      <c r="W2392" s="623"/>
    </row>
    <row r="2393" spans="1:23" x14ac:dyDescent="0.2">
      <c r="A2393" s="636" t="str">
        <f t="shared" si="161"/>
        <v/>
      </c>
      <c r="B2393" s="559"/>
      <c r="C2393" s="555"/>
      <c r="D2393" s="545"/>
      <c r="E2393" s="545"/>
      <c r="F2393" s="556"/>
      <c r="G2393" s="545"/>
      <c r="H2393" s="545"/>
      <c r="I2393" s="612"/>
      <c r="J2393" s="545"/>
      <c r="K2393" s="545"/>
      <c r="L2393" s="545"/>
      <c r="M2393" s="545"/>
      <c r="N2393" s="544"/>
      <c r="O2393" s="559"/>
      <c r="P2393" s="268">
        <f t="shared" si="162"/>
        <v>0</v>
      </c>
      <c r="Q2393" s="268">
        <f t="shared" si="163"/>
        <v>0</v>
      </c>
      <c r="R2393" s="643" t="str">
        <f t="shared" si="164"/>
        <v/>
      </c>
      <c r="S2393" s="644"/>
      <c r="T2393" s="644"/>
      <c r="U2393" s="623"/>
      <c r="V2393" s="623"/>
      <c r="W2393" s="623"/>
    </row>
    <row r="2394" spans="1:23" x14ac:dyDescent="0.2">
      <c r="A2394" s="636" t="str">
        <f t="shared" si="161"/>
        <v/>
      </c>
      <c r="B2394" s="559"/>
      <c r="C2394" s="555"/>
      <c r="D2394" s="545"/>
      <c r="E2394" s="545"/>
      <c r="F2394" s="556"/>
      <c r="G2394" s="545"/>
      <c r="H2394" s="545"/>
      <c r="I2394" s="612"/>
      <c r="J2394" s="545"/>
      <c r="K2394" s="545"/>
      <c r="L2394" s="545"/>
      <c r="M2394" s="545"/>
      <c r="N2394" s="544"/>
      <c r="O2394" s="559"/>
      <c r="P2394" s="268">
        <f t="shared" si="162"/>
        <v>0</v>
      </c>
      <c r="Q2394" s="268">
        <f t="shared" si="163"/>
        <v>0</v>
      </c>
      <c r="R2394" s="643" t="str">
        <f t="shared" si="164"/>
        <v/>
      </c>
      <c r="S2394" s="644"/>
      <c r="T2394" s="644"/>
      <c r="U2394" s="623"/>
      <c r="V2394" s="623"/>
      <c r="W2394" s="623"/>
    </row>
    <row r="2395" spans="1:23" x14ac:dyDescent="0.2">
      <c r="A2395" s="636" t="str">
        <f t="shared" si="161"/>
        <v/>
      </c>
      <c r="B2395" s="559"/>
      <c r="C2395" s="555"/>
      <c r="D2395" s="545"/>
      <c r="E2395" s="545"/>
      <c r="F2395" s="556"/>
      <c r="G2395" s="545"/>
      <c r="H2395" s="545"/>
      <c r="I2395" s="612"/>
      <c r="J2395" s="545"/>
      <c r="K2395" s="545"/>
      <c r="L2395" s="545"/>
      <c r="M2395" s="545"/>
      <c r="N2395" s="544"/>
      <c r="O2395" s="559"/>
      <c r="P2395" s="268">
        <f t="shared" si="162"/>
        <v>0</v>
      </c>
      <c r="Q2395" s="268">
        <f t="shared" si="163"/>
        <v>0</v>
      </c>
      <c r="R2395" s="643" t="str">
        <f t="shared" si="164"/>
        <v/>
      </c>
      <c r="S2395" s="644"/>
      <c r="T2395" s="644"/>
      <c r="U2395" s="623"/>
      <c r="V2395" s="623"/>
      <c r="W2395" s="623"/>
    </row>
    <row r="2396" spans="1:23" x14ac:dyDescent="0.2">
      <c r="A2396" s="636" t="str">
        <f t="shared" si="161"/>
        <v/>
      </c>
      <c r="B2396" s="559"/>
      <c r="C2396" s="555"/>
      <c r="D2396" s="545"/>
      <c r="E2396" s="545"/>
      <c r="F2396" s="556"/>
      <c r="G2396" s="545"/>
      <c r="H2396" s="545"/>
      <c r="I2396" s="612"/>
      <c r="J2396" s="545"/>
      <c r="K2396" s="545"/>
      <c r="L2396" s="545"/>
      <c r="M2396" s="545"/>
      <c r="N2396" s="544"/>
      <c r="O2396" s="559"/>
      <c r="P2396" s="268">
        <f t="shared" si="162"/>
        <v>0</v>
      </c>
      <c r="Q2396" s="268">
        <f t="shared" si="163"/>
        <v>0</v>
      </c>
      <c r="R2396" s="643" t="str">
        <f t="shared" si="164"/>
        <v/>
      </c>
      <c r="S2396" s="644"/>
      <c r="T2396" s="644"/>
      <c r="U2396" s="623"/>
      <c r="V2396" s="623"/>
      <c r="W2396" s="623"/>
    </row>
    <row r="2397" spans="1:23" x14ac:dyDescent="0.2">
      <c r="A2397" s="636" t="str">
        <f t="shared" si="161"/>
        <v/>
      </c>
      <c r="B2397" s="559"/>
      <c r="C2397" s="555"/>
      <c r="D2397" s="545"/>
      <c r="E2397" s="545"/>
      <c r="F2397" s="556"/>
      <c r="G2397" s="545"/>
      <c r="H2397" s="545"/>
      <c r="I2397" s="612"/>
      <c r="J2397" s="545"/>
      <c r="K2397" s="545"/>
      <c r="L2397" s="545"/>
      <c r="M2397" s="545"/>
      <c r="N2397" s="544"/>
      <c r="O2397" s="559"/>
      <c r="P2397" s="268">
        <f t="shared" si="162"/>
        <v>0</v>
      </c>
      <c r="Q2397" s="268">
        <f t="shared" si="163"/>
        <v>0</v>
      </c>
      <c r="R2397" s="643" t="str">
        <f t="shared" si="164"/>
        <v/>
      </c>
      <c r="S2397" s="644"/>
      <c r="T2397" s="644"/>
      <c r="U2397" s="623"/>
      <c r="V2397" s="623"/>
      <c r="W2397" s="623"/>
    </row>
    <row r="2398" spans="1:23" x14ac:dyDescent="0.2">
      <c r="A2398" s="636" t="str">
        <f t="shared" si="161"/>
        <v/>
      </c>
      <c r="B2398" s="559"/>
      <c r="C2398" s="555"/>
      <c r="D2398" s="545"/>
      <c r="E2398" s="545"/>
      <c r="F2398" s="556"/>
      <c r="G2398" s="545"/>
      <c r="H2398" s="545"/>
      <c r="I2398" s="612"/>
      <c r="J2398" s="545"/>
      <c r="K2398" s="545"/>
      <c r="L2398" s="545"/>
      <c r="M2398" s="545"/>
      <c r="N2398" s="544"/>
      <c r="O2398" s="559"/>
      <c r="P2398" s="268">
        <f t="shared" si="162"/>
        <v>0</v>
      </c>
      <c r="Q2398" s="268">
        <f t="shared" si="163"/>
        <v>0</v>
      </c>
      <c r="R2398" s="643" t="str">
        <f t="shared" si="164"/>
        <v/>
      </c>
      <c r="S2398" s="644"/>
      <c r="T2398" s="644"/>
      <c r="U2398" s="623"/>
      <c r="V2398" s="623"/>
      <c r="W2398" s="623"/>
    </row>
    <row r="2399" spans="1:23" x14ac:dyDescent="0.2">
      <c r="A2399" s="636" t="str">
        <f t="shared" si="161"/>
        <v/>
      </c>
      <c r="B2399" s="559"/>
      <c r="C2399" s="555"/>
      <c r="D2399" s="545"/>
      <c r="E2399" s="545"/>
      <c r="F2399" s="556"/>
      <c r="G2399" s="545"/>
      <c r="H2399" s="545"/>
      <c r="I2399" s="612"/>
      <c r="J2399" s="545"/>
      <c r="K2399" s="545"/>
      <c r="L2399" s="545"/>
      <c r="M2399" s="545"/>
      <c r="N2399" s="544"/>
      <c r="O2399" s="559"/>
      <c r="P2399" s="268">
        <f t="shared" si="162"/>
        <v>0</v>
      </c>
      <c r="Q2399" s="268">
        <f t="shared" si="163"/>
        <v>0</v>
      </c>
      <c r="R2399" s="643" t="str">
        <f t="shared" si="164"/>
        <v/>
      </c>
      <c r="S2399" s="644"/>
      <c r="T2399" s="644"/>
      <c r="U2399" s="623"/>
      <c r="V2399" s="623"/>
      <c r="W2399" s="623"/>
    </row>
    <row r="2400" spans="1:23" x14ac:dyDescent="0.2">
      <c r="A2400" s="636" t="str">
        <f t="shared" si="161"/>
        <v/>
      </c>
      <c r="B2400" s="559"/>
      <c r="C2400" s="555"/>
      <c r="D2400" s="545"/>
      <c r="E2400" s="545"/>
      <c r="F2400" s="556"/>
      <c r="G2400" s="545"/>
      <c r="H2400" s="545"/>
      <c r="I2400" s="612"/>
      <c r="J2400" s="545"/>
      <c r="K2400" s="545"/>
      <c r="L2400" s="545"/>
      <c r="M2400" s="545"/>
      <c r="N2400" s="544"/>
      <c r="O2400" s="559"/>
      <c r="P2400" s="268">
        <f t="shared" si="162"/>
        <v>0</v>
      </c>
      <c r="Q2400" s="268">
        <f t="shared" si="163"/>
        <v>0</v>
      </c>
      <c r="R2400" s="643" t="str">
        <f t="shared" si="164"/>
        <v/>
      </c>
      <c r="S2400" s="644"/>
      <c r="T2400" s="644"/>
      <c r="U2400" s="623"/>
      <c r="V2400" s="623"/>
      <c r="W2400" s="623"/>
    </row>
    <row r="2401" spans="1:23" x14ac:dyDescent="0.2">
      <c r="A2401" s="636" t="str">
        <f t="shared" si="161"/>
        <v/>
      </c>
      <c r="B2401" s="559"/>
      <c r="C2401" s="555"/>
      <c r="D2401" s="545"/>
      <c r="E2401" s="545"/>
      <c r="F2401" s="556"/>
      <c r="G2401" s="545"/>
      <c r="H2401" s="545"/>
      <c r="I2401" s="612"/>
      <c r="J2401" s="545"/>
      <c r="K2401" s="545"/>
      <c r="L2401" s="545"/>
      <c r="M2401" s="545"/>
      <c r="N2401" s="544"/>
      <c r="O2401" s="559"/>
      <c r="P2401" s="268">
        <f t="shared" si="162"/>
        <v>0</v>
      </c>
      <c r="Q2401" s="268">
        <f t="shared" si="163"/>
        <v>0</v>
      </c>
      <c r="R2401" s="643" t="str">
        <f t="shared" si="164"/>
        <v/>
      </c>
      <c r="S2401" s="644"/>
      <c r="T2401" s="644"/>
      <c r="U2401" s="623"/>
      <c r="V2401" s="623"/>
      <c r="W2401" s="623"/>
    </row>
    <row r="2402" spans="1:23" x14ac:dyDescent="0.2">
      <c r="A2402" s="636" t="str">
        <f t="shared" si="161"/>
        <v/>
      </c>
      <c r="B2402" s="559"/>
      <c r="C2402" s="555"/>
      <c r="D2402" s="545"/>
      <c r="E2402" s="545"/>
      <c r="F2402" s="556"/>
      <c r="G2402" s="545"/>
      <c r="H2402" s="545"/>
      <c r="I2402" s="612"/>
      <c r="J2402" s="545"/>
      <c r="K2402" s="545"/>
      <c r="L2402" s="545"/>
      <c r="M2402" s="545"/>
      <c r="N2402" s="544"/>
      <c r="O2402" s="559"/>
      <c r="P2402" s="268">
        <f t="shared" si="162"/>
        <v>0</v>
      </c>
      <c r="Q2402" s="268">
        <f t="shared" si="163"/>
        <v>0</v>
      </c>
      <c r="R2402" s="643" t="str">
        <f t="shared" si="164"/>
        <v/>
      </c>
      <c r="S2402" s="644"/>
      <c r="T2402" s="644"/>
      <c r="U2402" s="623"/>
      <c r="V2402" s="623"/>
      <c r="W2402" s="623"/>
    </row>
    <row r="2403" spans="1:23" x14ac:dyDescent="0.2">
      <c r="A2403" s="636" t="str">
        <f t="shared" si="161"/>
        <v/>
      </c>
      <c r="B2403" s="559"/>
      <c r="C2403" s="555"/>
      <c r="D2403" s="545"/>
      <c r="E2403" s="545"/>
      <c r="F2403" s="556"/>
      <c r="G2403" s="545"/>
      <c r="H2403" s="545"/>
      <c r="I2403" s="612"/>
      <c r="J2403" s="545"/>
      <c r="K2403" s="545"/>
      <c r="L2403" s="545"/>
      <c r="M2403" s="545"/>
      <c r="N2403" s="544"/>
      <c r="O2403" s="559"/>
      <c r="P2403" s="268">
        <f t="shared" si="162"/>
        <v>0</v>
      </c>
      <c r="Q2403" s="268">
        <f t="shared" si="163"/>
        <v>0</v>
      </c>
      <c r="R2403" s="643" t="str">
        <f t="shared" si="164"/>
        <v/>
      </c>
      <c r="S2403" s="644"/>
      <c r="T2403" s="644"/>
      <c r="U2403" s="623"/>
      <c r="V2403" s="623"/>
      <c r="W2403" s="623"/>
    </row>
    <row r="2404" spans="1:23" x14ac:dyDescent="0.2">
      <c r="A2404" s="636" t="str">
        <f t="shared" si="161"/>
        <v/>
      </c>
      <c r="B2404" s="559"/>
      <c r="C2404" s="555"/>
      <c r="D2404" s="545"/>
      <c r="E2404" s="545"/>
      <c r="F2404" s="556"/>
      <c r="G2404" s="545"/>
      <c r="H2404" s="545"/>
      <c r="I2404" s="612"/>
      <c r="J2404" s="545"/>
      <c r="K2404" s="545"/>
      <c r="L2404" s="545"/>
      <c r="M2404" s="545"/>
      <c r="N2404" s="544"/>
      <c r="O2404" s="559"/>
      <c r="P2404" s="268">
        <f t="shared" si="162"/>
        <v>0</v>
      </c>
      <c r="Q2404" s="268">
        <f t="shared" si="163"/>
        <v>0</v>
      </c>
      <c r="R2404" s="643" t="str">
        <f t="shared" si="164"/>
        <v/>
      </c>
      <c r="S2404" s="644"/>
      <c r="T2404" s="644"/>
      <c r="U2404" s="623"/>
      <c r="V2404" s="623"/>
      <c r="W2404" s="623"/>
    </row>
    <row r="2405" spans="1:23" x14ac:dyDescent="0.2">
      <c r="A2405" s="636" t="str">
        <f t="shared" si="161"/>
        <v/>
      </c>
      <c r="B2405" s="559"/>
      <c r="C2405" s="555"/>
      <c r="D2405" s="545"/>
      <c r="E2405" s="545"/>
      <c r="F2405" s="556"/>
      <c r="G2405" s="545"/>
      <c r="H2405" s="545"/>
      <c r="I2405" s="612"/>
      <c r="J2405" s="545"/>
      <c r="K2405" s="545"/>
      <c r="L2405" s="545"/>
      <c r="M2405" s="545"/>
      <c r="N2405" s="544"/>
      <c r="O2405" s="559"/>
      <c r="P2405" s="268">
        <f t="shared" si="162"/>
        <v>0</v>
      </c>
      <c r="Q2405" s="268">
        <f t="shared" si="163"/>
        <v>0</v>
      </c>
      <c r="R2405" s="643" t="str">
        <f t="shared" si="164"/>
        <v/>
      </c>
      <c r="S2405" s="644"/>
      <c r="T2405" s="644"/>
      <c r="U2405" s="623"/>
      <c r="V2405" s="623"/>
      <c r="W2405" s="623"/>
    </row>
    <row r="2406" spans="1:23" x14ac:dyDescent="0.2">
      <c r="A2406" s="636" t="str">
        <f t="shared" si="161"/>
        <v/>
      </c>
      <c r="B2406" s="559"/>
      <c r="C2406" s="555"/>
      <c r="D2406" s="545"/>
      <c r="E2406" s="545"/>
      <c r="F2406" s="556"/>
      <c r="G2406" s="545"/>
      <c r="H2406" s="545"/>
      <c r="I2406" s="612"/>
      <c r="J2406" s="545"/>
      <c r="K2406" s="545"/>
      <c r="L2406" s="545"/>
      <c r="M2406" s="545"/>
      <c r="N2406" s="544"/>
      <c r="O2406" s="559"/>
      <c r="P2406" s="268">
        <f t="shared" si="162"/>
        <v>0</v>
      </c>
      <c r="Q2406" s="268">
        <f t="shared" si="163"/>
        <v>0</v>
      </c>
      <c r="R2406" s="643" t="str">
        <f t="shared" si="164"/>
        <v/>
      </c>
      <c r="S2406" s="644"/>
      <c r="T2406" s="644"/>
      <c r="U2406" s="623"/>
      <c r="V2406" s="623"/>
      <c r="W2406" s="623"/>
    </row>
    <row r="2407" spans="1:23" x14ac:dyDescent="0.2">
      <c r="A2407" s="636" t="str">
        <f t="shared" si="161"/>
        <v/>
      </c>
      <c r="B2407" s="559"/>
      <c r="C2407" s="555"/>
      <c r="D2407" s="545"/>
      <c r="E2407" s="545"/>
      <c r="F2407" s="556"/>
      <c r="G2407" s="545"/>
      <c r="H2407" s="545"/>
      <c r="I2407" s="612"/>
      <c r="J2407" s="545"/>
      <c r="K2407" s="545"/>
      <c r="L2407" s="545"/>
      <c r="M2407" s="545"/>
      <c r="N2407" s="544"/>
      <c r="O2407" s="559"/>
      <c r="P2407" s="268">
        <f t="shared" si="162"/>
        <v>0</v>
      </c>
      <c r="Q2407" s="268">
        <f t="shared" si="163"/>
        <v>0</v>
      </c>
      <c r="R2407" s="643" t="str">
        <f t="shared" si="164"/>
        <v/>
      </c>
      <c r="S2407" s="644"/>
      <c r="T2407" s="644"/>
      <c r="U2407" s="623"/>
      <c r="V2407" s="623"/>
      <c r="W2407" s="623"/>
    </row>
    <row r="2408" spans="1:23" x14ac:dyDescent="0.2">
      <c r="A2408" s="636" t="str">
        <f t="shared" si="161"/>
        <v/>
      </c>
      <c r="B2408" s="559"/>
      <c r="C2408" s="555"/>
      <c r="D2408" s="545"/>
      <c r="E2408" s="545"/>
      <c r="F2408" s="556"/>
      <c r="G2408" s="545"/>
      <c r="H2408" s="545"/>
      <c r="I2408" s="612"/>
      <c r="J2408" s="545"/>
      <c r="K2408" s="545"/>
      <c r="L2408" s="545"/>
      <c r="M2408" s="545"/>
      <c r="N2408" s="544"/>
      <c r="O2408" s="559"/>
      <c r="P2408" s="268">
        <f t="shared" si="162"/>
        <v>0</v>
      </c>
      <c r="Q2408" s="268">
        <f t="shared" si="163"/>
        <v>0</v>
      </c>
      <c r="R2408" s="643" t="str">
        <f t="shared" si="164"/>
        <v/>
      </c>
      <c r="S2408" s="644"/>
      <c r="T2408" s="644"/>
      <c r="U2408" s="623"/>
      <c r="V2408" s="623"/>
      <c r="W2408" s="623"/>
    </row>
    <row r="2409" spans="1:23" x14ac:dyDescent="0.2">
      <c r="A2409" s="636" t="str">
        <f t="shared" si="161"/>
        <v/>
      </c>
      <c r="B2409" s="559"/>
      <c r="C2409" s="555"/>
      <c r="D2409" s="545"/>
      <c r="E2409" s="545"/>
      <c r="F2409" s="556"/>
      <c r="G2409" s="545"/>
      <c r="H2409" s="545"/>
      <c r="I2409" s="612"/>
      <c r="J2409" s="545"/>
      <c r="K2409" s="545"/>
      <c r="L2409" s="545"/>
      <c r="M2409" s="545"/>
      <c r="N2409" s="544"/>
      <c r="O2409" s="559"/>
      <c r="P2409" s="268">
        <f t="shared" si="162"/>
        <v>0</v>
      </c>
      <c r="Q2409" s="268">
        <f t="shared" si="163"/>
        <v>0</v>
      </c>
      <c r="R2409" s="643" t="str">
        <f t="shared" si="164"/>
        <v/>
      </c>
      <c r="S2409" s="644"/>
      <c r="T2409" s="644"/>
      <c r="U2409" s="623"/>
      <c r="V2409" s="623"/>
      <c r="W2409" s="623"/>
    </row>
    <row r="2410" spans="1:23" x14ac:dyDescent="0.2">
      <c r="A2410" s="636" t="str">
        <f t="shared" si="161"/>
        <v/>
      </c>
      <c r="B2410" s="559"/>
      <c r="C2410" s="555"/>
      <c r="D2410" s="545"/>
      <c r="E2410" s="545"/>
      <c r="F2410" s="556"/>
      <c r="G2410" s="545"/>
      <c r="H2410" s="545"/>
      <c r="I2410" s="612"/>
      <c r="J2410" s="545"/>
      <c r="K2410" s="545"/>
      <c r="L2410" s="545"/>
      <c r="M2410" s="545"/>
      <c r="N2410" s="544"/>
      <c r="O2410" s="559"/>
      <c r="P2410" s="268">
        <f t="shared" si="162"/>
        <v>0</v>
      </c>
      <c r="Q2410" s="268">
        <f t="shared" si="163"/>
        <v>0</v>
      </c>
      <c r="R2410" s="643" t="str">
        <f t="shared" si="164"/>
        <v/>
      </c>
      <c r="S2410" s="644"/>
      <c r="T2410" s="644"/>
      <c r="U2410" s="623"/>
      <c r="V2410" s="623"/>
      <c r="W2410" s="623"/>
    </row>
    <row r="2411" spans="1:23" x14ac:dyDescent="0.2">
      <c r="A2411" s="636" t="str">
        <f t="shared" si="161"/>
        <v/>
      </c>
      <c r="B2411" s="559"/>
      <c r="C2411" s="555"/>
      <c r="D2411" s="545"/>
      <c r="E2411" s="545"/>
      <c r="F2411" s="556"/>
      <c r="G2411" s="545"/>
      <c r="H2411" s="545"/>
      <c r="I2411" s="612"/>
      <c r="J2411" s="545"/>
      <c r="K2411" s="545"/>
      <c r="L2411" s="545"/>
      <c r="M2411" s="545"/>
      <c r="N2411" s="544"/>
      <c r="O2411" s="559"/>
      <c r="P2411" s="268">
        <f t="shared" si="162"/>
        <v>0</v>
      </c>
      <c r="Q2411" s="268">
        <f t="shared" si="163"/>
        <v>0</v>
      </c>
      <c r="R2411" s="643" t="str">
        <f t="shared" si="164"/>
        <v/>
      </c>
      <c r="S2411" s="644"/>
      <c r="T2411" s="644"/>
      <c r="U2411" s="623"/>
      <c r="V2411" s="623"/>
      <c r="W2411" s="623"/>
    </row>
    <row r="2412" spans="1:23" x14ac:dyDescent="0.2">
      <c r="A2412" s="636" t="str">
        <f t="shared" si="161"/>
        <v/>
      </c>
      <c r="B2412" s="559"/>
      <c r="C2412" s="555"/>
      <c r="D2412" s="545"/>
      <c r="E2412" s="545"/>
      <c r="F2412" s="556"/>
      <c r="G2412" s="545"/>
      <c r="H2412" s="545"/>
      <c r="I2412" s="612"/>
      <c r="J2412" s="545"/>
      <c r="K2412" s="545"/>
      <c r="L2412" s="545"/>
      <c r="M2412" s="545"/>
      <c r="N2412" s="544"/>
      <c r="O2412" s="559"/>
      <c r="P2412" s="268">
        <f t="shared" si="162"/>
        <v>0</v>
      </c>
      <c r="Q2412" s="268">
        <f t="shared" si="163"/>
        <v>0</v>
      </c>
      <c r="R2412" s="643" t="str">
        <f t="shared" si="164"/>
        <v/>
      </c>
      <c r="S2412" s="644"/>
      <c r="T2412" s="644"/>
      <c r="U2412" s="623"/>
      <c r="V2412" s="623"/>
      <c r="W2412" s="623"/>
    </row>
    <row r="2413" spans="1:23" x14ac:dyDescent="0.2">
      <c r="A2413" s="636" t="str">
        <f t="shared" si="161"/>
        <v/>
      </c>
      <c r="B2413" s="559"/>
      <c r="C2413" s="555"/>
      <c r="D2413" s="545"/>
      <c r="E2413" s="545"/>
      <c r="F2413" s="556"/>
      <c r="G2413" s="545"/>
      <c r="H2413" s="545"/>
      <c r="I2413" s="612"/>
      <c r="J2413" s="545"/>
      <c r="K2413" s="545"/>
      <c r="L2413" s="545"/>
      <c r="M2413" s="545"/>
      <c r="N2413" s="544"/>
      <c r="O2413" s="559"/>
      <c r="P2413" s="268">
        <f t="shared" si="162"/>
        <v>0</v>
      </c>
      <c r="Q2413" s="268">
        <f t="shared" si="163"/>
        <v>0</v>
      </c>
      <c r="R2413" s="643" t="str">
        <f t="shared" si="164"/>
        <v/>
      </c>
      <c r="S2413" s="644"/>
      <c r="T2413" s="644"/>
      <c r="U2413" s="623"/>
      <c r="V2413" s="623"/>
      <c r="W2413" s="623"/>
    </row>
    <row r="2414" spans="1:23" x14ac:dyDescent="0.2">
      <c r="A2414" s="636" t="str">
        <f t="shared" si="161"/>
        <v/>
      </c>
      <c r="B2414" s="559"/>
      <c r="C2414" s="555"/>
      <c r="D2414" s="545"/>
      <c r="E2414" s="545"/>
      <c r="F2414" s="556"/>
      <c r="G2414" s="545"/>
      <c r="H2414" s="545"/>
      <c r="I2414" s="612"/>
      <c r="J2414" s="545"/>
      <c r="K2414" s="545"/>
      <c r="L2414" s="545"/>
      <c r="M2414" s="545"/>
      <c r="N2414" s="544"/>
      <c r="O2414" s="559"/>
      <c r="P2414" s="268">
        <f t="shared" si="162"/>
        <v>0</v>
      </c>
      <c r="Q2414" s="268">
        <f t="shared" si="163"/>
        <v>0</v>
      </c>
      <c r="R2414" s="643" t="str">
        <f t="shared" si="164"/>
        <v/>
      </c>
      <c r="S2414" s="644"/>
      <c r="T2414" s="644"/>
      <c r="U2414" s="623"/>
      <c r="V2414" s="623"/>
      <c r="W2414" s="623"/>
    </row>
    <row r="2415" spans="1:23" x14ac:dyDescent="0.2">
      <c r="A2415" s="636" t="str">
        <f t="shared" si="161"/>
        <v/>
      </c>
      <c r="B2415" s="559"/>
      <c r="C2415" s="555"/>
      <c r="D2415" s="545"/>
      <c r="E2415" s="545"/>
      <c r="F2415" s="556"/>
      <c r="G2415" s="545"/>
      <c r="H2415" s="545"/>
      <c r="I2415" s="612"/>
      <c r="J2415" s="545"/>
      <c r="K2415" s="545"/>
      <c r="L2415" s="545"/>
      <c r="M2415" s="545"/>
      <c r="N2415" s="544"/>
      <c r="O2415" s="559"/>
      <c r="P2415" s="268">
        <f t="shared" si="162"/>
        <v>0</v>
      </c>
      <c r="Q2415" s="268">
        <f t="shared" si="163"/>
        <v>0</v>
      </c>
      <c r="R2415" s="643" t="str">
        <f t="shared" si="164"/>
        <v/>
      </c>
      <c r="S2415" s="644"/>
      <c r="T2415" s="644"/>
      <c r="U2415" s="623"/>
      <c r="V2415" s="623"/>
      <c r="W2415" s="623"/>
    </row>
    <row r="2416" spans="1:23" x14ac:dyDescent="0.2">
      <c r="A2416" s="636" t="str">
        <f t="shared" si="161"/>
        <v/>
      </c>
      <c r="B2416" s="559"/>
      <c r="C2416" s="555"/>
      <c r="D2416" s="545"/>
      <c r="E2416" s="545"/>
      <c r="F2416" s="556"/>
      <c r="G2416" s="545"/>
      <c r="H2416" s="545"/>
      <c r="I2416" s="612"/>
      <c r="J2416" s="545"/>
      <c r="K2416" s="545"/>
      <c r="L2416" s="545"/>
      <c r="M2416" s="545"/>
      <c r="N2416" s="544"/>
      <c r="O2416" s="559"/>
      <c r="P2416" s="268">
        <f t="shared" si="162"/>
        <v>0</v>
      </c>
      <c r="Q2416" s="268">
        <f t="shared" si="163"/>
        <v>0</v>
      </c>
      <c r="R2416" s="643" t="str">
        <f t="shared" si="164"/>
        <v/>
      </c>
      <c r="S2416" s="644"/>
      <c r="T2416" s="644"/>
      <c r="U2416" s="623"/>
      <c r="V2416" s="623"/>
      <c r="W2416" s="623"/>
    </row>
    <row r="2417" spans="1:23" x14ac:dyDescent="0.2">
      <c r="A2417" s="636" t="str">
        <f t="shared" si="161"/>
        <v/>
      </c>
      <c r="B2417" s="559"/>
      <c r="C2417" s="555"/>
      <c r="D2417" s="545"/>
      <c r="E2417" s="545"/>
      <c r="F2417" s="556"/>
      <c r="G2417" s="545"/>
      <c r="H2417" s="545"/>
      <c r="I2417" s="612"/>
      <c r="J2417" s="545"/>
      <c r="K2417" s="545"/>
      <c r="L2417" s="545"/>
      <c r="M2417" s="545"/>
      <c r="N2417" s="544"/>
      <c r="O2417" s="559"/>
      <c r="P2417" s="268">
        <f t="shared" si="162"/>
        <v>0</v>
      </c>
      <c r="Q2417" s="268">
        <f t="shared" si="163"/>
        <v>0</v>
      </c>
      <c r="R2417" s="643" t="str">
        <f t="shared" si="164"/>
        <v/>
      </c>
      <c r="S2417" s="644"/>
      <c r="T2417" s="644"/>
      <c r="U2417" s="623"/>
      <c r="V2417" s="623"/>
      <c r="W2417" s="623"/>
    </row>
    <row r="2418" spans="1:23" x14ac:dyDescent="0.2">
      <c r="A2418" s="636" t="str">
        <f t="shared" si="161"/>
        <v/>
      </c>
      <c r="B2418" s="559"/>
      <c r="C2418" s="555"/>
      <c r="D2418" s="545"/>
      <c r="E2418" s="545"/>
      <c r="F2418" s="556"/>
      <c r="G2418" s="545"/>
      <c r="H2418" s="545"/>
      <c r="I2418" s="612"/>
      <c r="J2418" s="545"/>
      <c r="K2418" s="545"/>
      <c r="L2418" s="545"/>
      <c r="M2418" s="545"/>
      <c r="N2418" s="544"/>
      <c r="O2418" s="559"/>
      <c r="P2418" s="268">
        <f t="shared" si="162"/>
        <v>0</v>
      </c>
      <c r="Q2418" s="268">
        <f t="shared" si="163"/>
        <v>0</v>
      </c>
      <c r="R2418" s="643" t="str">
        <f t="shared" si="164"/>
        <v/>
      </c>
      <c r="S2418" s="644"/>
      <c r="T2418" s="644"/>
      <c r="U2418" s="623"/>
      <c r="V2418" s="623"/>
      <c r="W2418" s="623"/>
    </row>
    <row r="2419" spans="1:23" x14ac:dyDescent="0.2">
      <c r="A2419" s="636" t="str">
        <f t="shared" si="161"/>
        <v/>
      </c>
      <c r="B2419" s="559"/>
      <c r="C2419" s="555"/>
      <c r="D2419" s="545"/>
      <c r="E2419" s="545"/>
      <c r="F2419" s="556"/>
      <c r="G2419" s="545"/>
      <c r="H2419" s="545"/>
      <c r="I2419" s="612"/>
      <c r="J2419" s="545"/>
      <c r="K2419" s="545"/>
      <c r="L2419" s="545"/>
      <c r="M2419" s="545"/>
      <c r="N2419" s="544"/>
      <c r="O2419" s="559"/>
      <c r="P2419" s="268">
        <f t="shared" si="162"/>
        <v>0</v>
      </c>
      <c r="Q2419" s="268">
        <f t="shared" si="163"/>
        <v>0</v>
      </c>
      <c r="R2419" s="643" t="str">
        <f t="shared" si="164"/>
        <v/>
      </c>
      <c r="S2419" s="644"/>
      <c r="T2419" s="644"/>
      <c r="U2419" s="623"/>
      <c r="V2419" s="623"/>
      <c r="W2419" s="623"/>
    </row>
    <row r="2420" spans="1:23" x14ac:dyDescent="0.2">
      <c r="A2420" s="636" t="str">
        <f t="shared" si="161"/>
        <v/>
      </c>
      <c r="B2420" s="559"/>
      <c r="C2420" s="555"/>
      <c r="D2420" s="545"/>
      <c r="E2420" s="545"/>
      <c r="F2420" s="556"/>
      <c r="G2420" s="545"/>
      <c r="H2420" s="545"/>
      <c r="I2420" s="612"/>
      <c r="J2420" s="545"/>
      <c r="K2420" s="545"/>
      <c r="L2420" s="545"/>
      <c r="M2420" s="545"/>
      <c r="N2420" s="544"/>
      <c r="O2420" s="559"/>
      <c r="P2420" s="268">
        <f t="shared" si="162"/>
        <v>0</v>
      </c>
      <c r="Q2420" s="268">
        <f t="shared" si="163"/>
        <v>0</v>
      </c>
      <c r="R2420" s="643" t="str">
        <f t="shared" si="164"/>
        <v/>
      </c>
      <c r="S2420" s="644"/>
      <c r="T2420" s="644"/>
      <c r="U2420" s="623"/>
      <c r="V2420" s="623"/>
      <c r="W2420" s="623"/>
    </row>
    <row r="2421" spans="1:23" x14ac:dyDescent="0.2">
      <c r="A2421" s="636" t="str">
        <f t="shared" si="161"/>
        <v/>
      </c>
      <c r="B2421" s="559"/>
      <c r="C2421" s="555"/>
      <c r="D2421" s="545"/>
      <c r="E2421" s="545"/>
      <c r="F2421" s="556"/>
      <c r="G2421" s="545"/>
      <c r="H2421" s="545"/>
      <c r="I2421" s="612"/>
      <c r="J2421" s="545"/>
      <c r="K2421" s="545"/>
      <c r="L2421" s="545"/>
      <c r="M2421" s="545"/>
      <c r="N2421" s="544"/>
      <c r="O2421" s="559"/>
      <c r="P2421" s="268">
        <f t="shared" si="162"/>
        <v>0</v>
      </c>
      <c r="Q2421" s="268">
        <f t="shared" si="163"/>
        <v>0</v>
      </c>
      <c r="R2421" s="643" t="str">
        <f t="shared" si="164"/>
        <v/>
      </c>
      <c r="S2421" s="644"/>
      <c r="T2421" s="644"/>
      <c r="U2421" s="623"/>
      <c r="V2421" s="623"/>
      <c r="W2421" s="623"/>
    </row>
    <row r="2422" spans="1:23" x14ac:dyDescent="0.2">
      <c r="A2422" s="636" t="str">
        <f t="shared" si="161"/>
        <v/>
      </c>
      <c r="B2422" s="559"/>
      <c r="C2422" s="555"/>
      <c r="D2422" s="545"/>
      <c r="E2422" s="545"/>
      <c r="F2422" s="556"/>
      <c r="G2422" s="545"/>
      <c r="H2422" s="545"/>
      <c r="I2422" s="612"/>
      <c r="J2422" s="545"/>
      <c r="K2422" s="545"/>
      <c r="L2422" s="545"/>
      <c r="M2422" s="545"/>
      <c r="N2422" s="544"/>
      <c r="O2422" s="559"/>
      <c r="P2422" s="268">
        <f t="shared" si="162"/>
        <v>0</v>
      </c>
      <c r="Q2422" s="268">
        <f t="shared" si="163"/>
        <v>0</v>
      </c>
      <c r="R2422" s="643" t="str">
        <f t="shared" si="164"/>
        <v/>
      </c>
      <c r="S2422" s="644"/>
      <c r="T2422" s="644"/>
      <c r="U2422" s="623"/>
      <c r="V2422" s="623"/>
      <c r="W2422" s="623"/>
    </row>
    <row r="2423" spans="1:23" x14ac:dyDescent="0.2">
      <c r="A2423" s="636" t="str">
        <f t="shared" si="161"/>
        <v/>
      </c>
      <c r="B2423" s="559"/>
      <c r="C2423" s="555"/>
      <c r="D2423" s="545"/>
      <c r="E2423" s="545"/>
      <c r="F2423" s="556"/>
      <c r="G2423" s="545"/>
      <c r="H2423" s="545"/>
      <c r="I2423" s="612"/>
      <c r="J2423" s="545"/>
      <c r="K2423" s="545"/>
      <c r="L2423" s="545"/>
      <c r="M2423" s="545"/>
      <c r="N2423" s="544"/>
      <c r="O2423" s="559"/>
      <c r="P2423" s="268">
        <f t="shared" si="162"/>
        <v>0</v>
      </c>
      <c r="Q2423" s="268">
        <f t="shared" si="163"/>
        <v>0</v>
      </c>
      <c r="R2423" s="643" t="str">
        <f t="shared" si="164"/>
        <v/>
      </c>
      <c r="S2423" s="644"/>
      <c r="T2423" s="644"/>
      <c r="U2423" s="623"/>
      <c r="V2423" s="623"/>
      <c r="W2423" s="623"/>
    </row>
    <row r="2424" spans="1:23" x14ac:dyDescent="0.2">
      <c r="A2424" s="636" t="str">
        <f t="shared" si="161"/>
        <v/>
      </c>
      <c r="B2424" s="559"/>
      <c r="C2424" s="555"/>
      <c r="D2424" s="545"/>
      <c r="E2424" s="545"/>
      <c r="F2424" s="556"/>
      <c r="G2424" s="545"/>
      <c r="H2424" s="545"/>
      <c r="I2424" s="612"/>
      <c r="J2424" s="545"/>
      <c r="K2424" s="545"/>
      <c r="L2424" s="545"/>
      <c r="M2424" s="545"/>
      <c r="N2424" s="544"/>
      <c r="O2424" s="559"/>
      <c r="P2424" s="268">
        <f t="shared" si="162"/>
        <v>0</v>
      </c>
      <c r="Q2424" s="268">
        <f t="shared" si="163"/>
        <v>0</v>
      </c>
      <c r="R2424" s="643" t="str">
        <f t="shared" si="164"/>
        <v/>
      </c>
      <c r="S2424" s="644"/>
      <c r="T2424" s="644"/>
      <c r="U2424" s="623"/>
      <c r="V2424" s="623"/>
      <c r="W2424" s="623"/>
    </row>
    <row r="2425" spans="1:23" x14ac:dyDescent="0.2">
      <c r="A2425" s="636" t="str">
        <f t="shared" si="161"/>
        <v/>
      </c>
      <c r="B2425" s="559"/>
      <c r="C2425" s="555"/>
      <c r="D2425" s="545"/>
      <c r="E2425" s="545"/>
      <c r="F2425" s="556"/>
      <c r="G2425" s="545"/>
      <c r="H2425" s="545"/>
      <c r="I2425" s="612"/>
      <c r="J2425" s="545"/>
      <c r="K2425" s="545"/>
      <c r="L2425" s="545"/>
      <c r="M2425" s="545"/>
      <c r="N2425" s="544"/>
      <c r="O2425" s="559"/>
      <c r="P2425" s="268">
        <f t="shared" si="162"/>
        <v>0</v>
      </c>
      <c r="Q2425" s="268">
        <f t="shared" si="163"/>
        <v>0</v>
      </c>
      <c r="R2425" s="643" t="str">
        <f t="shared" si="164"/>
        <v/>
      </c>
      <c r="S2425" s="644"/>
      <c r="T2425" s="644"/>
      <c r="U2425" s="623"/>
      <c r="V2425" s="623"/>
      <c r="W2425" s="623"/>
    </row>
    <row r="2426" spans="1:23" x14ac:dyDescent="0.2">
      <c r="A2426" s="636" t="str">
        <f t="shared" si="161"/>
        <v/>
      </c>
      <c r="B2426" s="559"/>
      <c r="C2426" s="555"/>
      <c r="D2426" s="545"/>
      <c r="E2426" s="545"/>
      <c r="F2426" s="556"/>
      <c r="G2426" s="545"/>
      <c r="H2426" s="545"/>
      <c r="I2426" s="612"/>
      <c r="J2426" s="545"/>
      <c r="K2426" s="545"/>
      <c r="L2426" s="545"/>
      <c r="M2426" s="545"/>
      <c r="N2426" s="544"/>
      <c r="O2426" s="559"/>
      <c r="P2426" s="268">
        <f t="shared" si="162"/>
        <v>0</v>
      </c>
      <c r="Q2426" s="268">
        <f t="shared" si="163"/>
        <v>0</v>
      </c>
      <c r="R2426" s="643" t="str">
        <f t="shared" si="164"/>
        <v/>
      </c>
      <c r="S2426" s="644"/>
      <c r="T2426" s="644"/>
      <c r="U2426" s="623"/>
      <c r="V2426" s="623"/>
      <c r="W2426" s="623"/>
    </row>
    <row r="2427" spans="1:23" x14ac:dyDescent="0.2">
      <c r="A2427" s="636" t="str">
        <f t="shared" si="161"/>
        <v/>
      </c>
      <c r="B2427" s="559"/>
      <c r="C2427" s="555"/>
      <c r="D2427" s="545"/>
      <c r="E2427" s="545"/>
      <c r="F2427" s="556"/>
      <c r="G2427" s="545"/>
      <c r="H2427" s="545"/>
      <c r="I2427" s="612"/>
      <c r="J2427" s="545"/>
      <c r="K2427" s="545"/>
      <c r="L2427" s="545"/>
      <c r="M2427" s="545"/>
      <c r="N2427" s="544"/>
      <c r="O2427" s="559"/>
      <c r="P2427" s="268">
        <f t="shared" si="162"/>
        <v>0</v>
      </c>
      <c r="Q2427" s="268">
        <f t="shared" si="163"/>
        <v>0</v>
      </c>
      <c r="R2427" s="643" t="str">
        <f t="shared" si="164"/>
        <v/>
      </c>
      <c r="S2427" s="644"/>
      <c r="T2427" s="644"/>
      <c r="U2427" s="623"/>
      <c r="V2427" s="623"/>
      <c r="W2427" s="623"/>
    </row>
    <row r="2428" spans="1:23" x14ac:dyDescent="0.2">
      <c r="A2428" s="636" t="str">
        <f t="shared" si="161"/>
        <v/>
      </c>
      <c r="B2428" s="559"/>
      <c r="C2428" s="555"/>
      <c r="D2428" s="545"/>
      <c r="E2428" s="545"/>
      <c r="F2428" s="556"/>
      <c r="G2428" s="545"/>
      <c r="H2428" s="545"/>
      <c r="I2428" s="612"/>
      <c r="J2428" s="545"/>
      <c r="K2428" s="545"/>
      <c r="L2428" s="545"/>
      <c r="M2428" s="545"/>
      <c r="N2428" s="544"/>
      <c r="O2428" s="559"/>
      <c r="P2428" s="268">
        <f t="shared" si="162"/>
        <v>0</v>
      </c>
      <c r="Q2428" s="268">
        <f t="shared" si="163"/>
        <v>0</v>
      </c>
      <c r="R2428" s="643" t="str">
        <f t="shared" si="164"/>
        <v/>
      </c>
      <c r="S2428" s="644"/>
      <c r="T2428" s="644"/>
      <c r="U2428" s="623"/>
      <c r="V2428" s="623"/>
      <c r="W2428" s="623"/>
    </row>
    <row r="2429" spans="1:23" x14ac:dyDescent="0.2">
      <c r="A2429" s="636" t="str">
        <f t="shared" si="161"/>
        <v/>
      </c>
      <c r="B2429" s="559"/>
      <c r="C2429" s="555"/>
      <c r="D2429" s="545"/>
      <c r="E2429" s="545"/>
      <c r="F2429" s="556"/>
      <c r="G2429" s="545"/>
      <c r="H2429" s="545"/>
      <c r="I2429" s="612"/>
      <c r="J2429" s="545"/>
      <c r="K2429" s="545"/>
      <c r="L2429" s="545"/>
      <c r="M2429" s="545"/>
      <c r="N2429" s="544"/>
      <c r="O2429" s="559"/>
      <c r="P2429" s="268">
        <f t="shared" si="162"/>
        <v>0</v>
      </c>
      <c r="Q2429" s="268">
        <f t="shared" si="163"/>
        <v>0</v>
      </c>
      <c r="R2429" s="643" t="str">
        <f t="shared" si="164"/>
        <v/>
      </c>
      <c r="S2429" s="644"/>
      <c r="T2429" s="644"/>
      <c r="U2429" s="623"/>
      <c r="V2429" s="623"/>
      <c r="W2429" s="623"/>
    </row>
    <row r="2430" spans="1:23" x14ac:dyDescent="0.2">
      <c r="A2430" s="636" t="str">
        <f t="shared" si="161"/>
        <v/>
      </c>
      <c r="B2430" s="559"/>
      <c r="C2430" s="555"/>
      <c r="D2430" s="545"/>
      <c r="E2430" s="545"/>
      <c r="F2430" s="556"/>
      <c r="G2430" s="545"/>
      <c r="H2430" s="545"/>
      <c r="I2430" s="612"/>
      <c r="J2430" s="545"/>
      <c r="K2430" s="545"/>
      <c r="L2430" s="545"/>
      <c r="M2430" s="545"/>
      <c r="N2430" s="544"/>
      <c r="O2430" s="559"/>
      <c r="P2430" s="268">
        <f t="shared" si="162"/>
        <v>0</v>
      </c>
      <c r="Q2430" s="268">
        <f t="shared" si="163"/>
        <v>0</v>
      </c>
      <c r="R2430" s="643" t="str">
        <f t="shared" si="164"/>
        <v/>
      </c>
      <c r="S2430" s="644"/>
      <c r="T2430" s="644"/>
      <c r="U2430" s="623"/>
      <c r="V2430" s="623"/>
      <c r="W2430" s="623"/>
    </row>
    <row r="2431" spans="1:23" x14ac:dyDescent="0.2">
      <c r="A2431" s="636" t="str">
        <f t="shared" si="161"/>
        <v/>
      </c>
      <c r="B2431" s="559"/>
      <c r="C2431" s="555"/>
      <c r="D2431" s="545"/>
      <c r="E2431" s="545"/>
      <c r="F2431" s="556"/>
      <c r="G2431" s="545"/>
      <c r="H2431" s="545"/>
      <c r="I2431" s="612"/>
      <c r="J2431" s="545"/>
      <c r="K2431" s="545"/>
      <c r="L2431" s="545"/>
      <c r="M2431" s="545"/>
      <c r="N2431" s="544"/>
      <c r="O2431" s="559"/>
      <c r="P2431" s="268">
        <f t="shared" si="162"/>
        <v>0</v>
      </c>
      <c r="Q2431" s="268">
        <f t="shared" si="163"/>
        <v>0</v>
      </c>
      <c r="R2431" s="643" t="str">
        <f t="shared" si="164"/>
        <v/>
      </c>
      <c r="S2431" s="644"/>
      <c r="T2431" s="644"/>
      <c r="U2431" s="623"/>
      <c r="V2431" s="623"/>
      <c r="W2431" s="623"/>
    </row>
    <row r="2432" spans="1:23" x14ac:dyDescent="0.2">
      <c r="A2432" s="636" t="str">
        <f t="shared" si="161"/>
        <v/>
      </c>
      <c r="B2432" s="559"/>
      <c r="C2432" s="555"/>
      <c r="D2432" s="545"/>
      <c r="E2432" s="545"/>
      <c r="F2432" s="556"/>
      <c r="G2432" s="545"/>
      <c r="H2432" s="545"/>
      <c r="I2432" s="612"/>
      <c r="J2432" s="545"/>
      <c r="K2432" s="545"/>
      <c r="L2432" s="545"/>
      <c r="M2432" s="545"/>
      <c r="N2432" s="544"/>
      <c r="O2432" s="559"/>
      <c r="P2432" s="268">
        <f t="shared" si="162"/>
        <v>0</v>
      </c>
      <c r="Q2432" s="268">
        <f t="shared" si="163"/>
        <v>0</v>
      </c>
      <c r="R2432" s="643" t="str">
        <f t="shared" si="164"/>
        <v/>
      </c>
      <c r="S2432" s="644"/>
      <c r="T2432" s="644"/>
      <c r="U2432" s="623"/>
      <c r="V2432" s="623"/>
      <c r="W2432" s="623"/>
    </row>
    <row r="2433" spans="1:23" x14ac:dyDescent="0.2">
      <c r="A2433" s="636" t="str">
        <f t="shared" si="161"/>
        <v/>
      </c>
      <c r="B2433" s="559"/>
      <c r="C2433" s="555"/>
      <c r="D2433" s="545"/>
      <c r="E2433" s="545"/>
      <c r="F2433" s="556"/>
      <c r="G2433" s="545"/>
      <c r="H2433" s="545"/>
      <c r="I2433" s="612"/>
      <c r="J2433" s="545"/>
      <c r="K2433" s="545"/>
      <c r="L2433" s="545"/>
      <c r="M2433" s="545"/>
      <c r="N2433" s="544"/>
      <c r="O2433" s="559"/>
      <c r="P2433" s="268">
        <f t="shared" si="162"/>
        <v>0</v>
      </c>
      <c r="Q2433" s="268">
        <f t="shared" si="163"/>
        <v>0</v>
      </c>
      <c r="R2433" s="643" t="str">
        <f t="shared" si="164"/>
        <v/>
      </c>
      <c r="S2433" s="644"/>
      <c r="T2433" s="644"/>
      <c r="U2433" s="623"/>
      <c r="V2433" s="623"/>
      <c r="W2433" s="623"/>
    </row>
    <row r="2434" spans="1:23" x14ac:dyDescent="0.2">
      <c r="A2434" s="636" t="str">
        <f t="shared" si="161"/>
        <v/>
      </c>
      <c r="B2434" s="559"/>
      <c r="C2434" s="555"/>
      <c r="D2434" s="545"/>
      <c r="E2434" s="545"/>
      <c r="F2434" s="556"/>
      <c r="G2434" s="545"/>
      <c r="H2434" s="545"/>
      <c r="I2434" s="612"/>
      <c r="J2434" s="545"/>
      <c r="K2434" s="545"/>
      <c r="L2434" s="545"/>
      <c r="M2434" s="545"/>
      <c r="N2434" s="544"/>
      <c r="O2434" s="559"/>
      <c r="P2434" s="268">
        <f t="shared" si="162"/>
        <v>0</v>
      </c>
      <c r="Q2434" s="268">
        <f t="shared" si="163"/>
        <v>0</v>
      </c>
      <c r="R2434" s="643" t="str">
        <f t="shared" si="164"/>
        <v/>
      </c>
      <c r="S2434" s="644"/>
      <c r="T2434" s="644"/>
      <c r="U2434" s="623"/>
      <c r="V2434" s="623"/>
      <c r="W2434" s="623"/>
    </row>
    <row r="2435" spans="1:23" x14ac:dyDescent="0.2">
      <c r="A2435" s="636" t="str">
        <f t="shared" si="161"/>
        <v/>
      </c>
      <c r="B2435" s="559"/>
      <c r="C2435" s="555"/>
      <c r="D2435" s="545"/>
      <c r="E2435" s="545"/>
      <c r="F2435" s="556"/>
      <c r="G2435" s="545"/>
      <c r="H2435" s="545"/>
      <c r="I2435" s="612"/>
      <c r="J2435" s="545"/>
      <c r="K2435" s="545"/>
      <c r="L2435" s="545"/>
      <c r="M2435" s="545"/>
      <c r="N2435" s="544"/>
      <c r="O2435" s="559"/>
      <c r="P2435" s="268">
        <f t="shared" si="162"/>
        <v>0</v>
      </c>
      <c r="Q2435" s="268">
        <f t="shared" si="163"/>
        <v>0</v>
      </c>
      <c r="R2435" s="643" t="str">
        <f t="shared" si="164"/>
        <v/>
      </c>
      <c r="S2435" s="644"/>
      <c r="T2435" s="644"/>
      <c r="U2435" s="623"/>
      <c r="V2435" s="623"/>
      <c r="W2435" s="623"/>
    </row>
    <row r="2436" spans="1:23" x14ac:dyDescent="0.2">
      <c r="A2436" s="636" t="str">
        <f t="shared" si="161"/>
        <v/>
      </c>
      <c r="B2436" s="559"/>
      <c r="C2436" s="555"/>
      <c r="D2436" s="545"/>
      <c r="E2436" s="545"/>
      <c r="F2436" s="556"/>
      <c r="G2436" s="545"/>
      <c r="H2436" s="545"/>
      <c r="I2436" s="612"/>
      <c r="J2436" s="545"/>
      <c r="K2436" s="545"/>
      <c r="L2436" s="545"/>
      <c r="M2436" s="545"/>
      <c r="N2436" s="544"/>
      <c r="O2436" s="559"/>
      <c r="P2436" s="268">
        <f t="shared" si="162"/>
        <v>0</v>
      </c>
      <c r="Q2436" s="268">
        <f t="shared" si="163"/>
        <v>0</v>
      </c>
      <c r="R2436" s="643" t="str">
        <f t="shared" si="164"/>
        <v/>
      </c>
      <c r="S2436" s="644"/>
      <c r="T2436" s="644"/>
      <c r="U2436" s="623"/>
      <c r="V2436" s="623"/>
      <c r="W2436" s="623"/>
    </row>
    <row r="2437" spans="1:23" x14ac:dyDescent="0.2">
      <c r="A2437" s="636" t="str">
        <f t="shared" si="161"/>
        <v/>
      </c>
      <c r="B2437" s="559"/>
      <c r="C2437" s="555"/>
      <c r="D2437" s="545"/>
      <c r="E2437" s="545"/>
      <c r="F2437" s="556"/>
      <c r="G2437" s="545"/>
      <c r="H2437" s="545"/>
      <c r="I2437" s="612"/>
      <c r="J2437" s="545"/>
      <c r="K2437" s="545"/>
      <c r="L2437" s="545"/>
      <c r="M2437" s="545"/>
      <c r="N2437" s="544"/>
      <c r="O2437" s="559"/>
      <c r="P2437" s="268">
        <f t="shared" si="162"/>
        <v>0</v>
      </c>
      <c r="Q2437" s="268">
        <f t="shared" si="163"/>
        <v>0</v>
      </c>
      <c r="R2437" s="643" t="str">
        <f t="shared" si="164"/>
        <v/>
      </c>
      <c r="S2437" s="644"/>
      <c r="T2437" s="644"/>
      <c r="U2437" s="623"/>
      <c r="V2437" s="623"/>
      <c r="W2437" s="623"/>
    </row>
    <row r="2438" spans="1:23" x14ac:dyDescent="0.2">
      <c r="A2438" s="636" t="str">
        <f t="shared" si="161"/>
        <v/>
      </c>
      <c r="B2438" s="559"/>
      <c r="C2438" s="555"/>
      <c r="D2438" s="545"/>
      <c r="E2438" s="545"/>
      <c r="F2438" s="556"/>
      <c r="G2438" s="545"/>
      <c r="H2438" s="545"/>
      <c r="I2438" s="612"/>
      <c r="J2438" s="545"/>
      <c r="K2438" s="545"/>
      <c r="L2438" s="545"/>
      <c r="M2438" s="545"/>
      <c r="N2438" s="544"/>
      <c r="O2438" s="559"/>
      <c r="P2438" s="268">
        <f t="shared" si="162"/>
        <v>0</v>
      </c>
      <c r="Q2438" s="268">
        <f t="shared" si="163"/>
        <v>0</v>
      </c>
      <c r="R2438" s="643" t="str">
        <f t="shared" si="164"/>
        <v/>
      </c>
      <c r="S2438" s="644"/>
      <c r="T2438" s="644"/>
      <c r="U2438" s="623"/>
      <c r="V2438" s="623"/>
      <c r="W2438" s="623"/>
    </row>
    <row r="2439" spans="1:23" x14ac:dyDescent="0.2">
      <c r="A2439" s="636" t="str">
        <f t="shared" si="161"/>
        <v/>
      </c>
      <c r="B2439" s="559"/>
      <c r="C2439" s="555"/>
      <c r="D2439" s="545"/>
      <c r="E2439" s="545"/>
      <c r="F2439" s="556"/>
      <c r="G2439" s="545"/>
      <c r="H2439" s="545"/>
      <c r="I2439" s="612"/>
      <c r="J2439" s="545"/>
      <c r="K2439" s="545"/>
      <c r="L2439" s="545"/>
      <c r="M2439" s="545"/>
      <c r="N2439" s="544"/>
      <c r="O2439" s="559"/>
      <c r="P2439" s="268">
        <f t="shared" si="162"/>
        <v>0</v>
      </c>
      <c r="Q2439" s="268">
        <f t="shared" si="163"/>
        <v>0</v>
      </c>
      <c r="R2439" s="643" t="str">
        <f t="shared" si="164"/>
        <v/>
      </c>
      <c r="S2439" s="644"/>
      <c r="T2439" s="644"/>
      <c r="U2439" s="623"/>
      <c r="V2439" s="623"/>
      <c r="W2439" s="623"/>
    </row>
    <row r="2440" spans="1:23" x14ac:dyDescent="0.2">
      <c r="A2440" s="636" t="str">
        <f t="shared" si="161"/>
        <v/>
      </c>
      <c r="B2440" s="559"/>
      <c r="C2440" s="555"/>
      <c r="D2440" s="545"/>
      <c r="E2440" s="545"/>
      <c r="F2440" s="556"/>
      <c r="G2440" s="545"/>
      <c r="H2440" s="545"/>
      <c r="I2440" s="612"/>
      <c r="J2440" s="545"/>
      <c r="K2440" s="545"/>
      <c r="L2440" s="545"/>
      <c r="M2440" s="545"/>
      <c r="N2440" s="544"/>
      <c r="O2440" s="559"/>
      <c r="P2440" s="268">
        <f t="shared" si="162"/>
        <v>0</v>
      </c>
      <c r="Q2440" s="268">
        <f t="shared" si="163"/>
        <v>0</v>
      </c>
      <c r="R2440" s="643" t="str">
        <f t="shared" si="164"/>
        <v/>
      </c>
      <c r="S2440" s="644"/>
      <c r="T2440" s="644"/>
      <c r="U2440" s="623"/>
      <c r="V2440" s="623"/>
      <c r="W2440" s="623"/>
    </row>
    <row r="2441" spans="1:23" x14ac:dyDescent="0.2">
      <c r="A2441" s="636" t="str">
        <f t="shared" si="161"/>
        <v/>
      </c>
      <c r="B2441" s="559"/>
      <c r="C2441" s="555"/>
      <c r="D2441" s="545"/>
      <c r="E2441" s="545"/>
      <c r="F2441" s="556"/>
      <c r="G2441" s="545"/>
      <c r="H2441" s="545"/>
      <c r="I2441" s="612"/>
      <c r="J2441" s="545"/>
      <c r="K2441" s="545"/>
      <c r="L2441" s="545"/>
      <c r="M2441" s="545"/>
      <c r="N2441" s="544"/>
      <c r="O2441" s="559"/>
      <c r="P2441" s="268">
        <f t="shared" si="162"/>
        <v>0</v>
      </c>
      <c r="Q2441" s="268">
        <f t="shared" si="163"/>
        <v>0</v>
      </c>
      <c r="R2441" s="643" t="str">
        <f t="shared" si="164"/>
        <v/>
      </c>
      <c r="S2441" s="644"/>
      <c r="T2441" s="644"/>
      <c r="U2441" s="623"/>
      <c r="V2441" s="623"/>
      <c r="W2441" s="623"/>
    </row>
    <row r="2442" spans="1:23" x14ac:dyDescent="0.2">
      <c r="A2442" s="636" t="str">
        <f t="shared" si="161"/>
        <v/>
      </c>
      <c r="B2442" s="559"/>
      <c r="C2442" s="555"/>
      <c r="D2442" s="545"/>
      <c r="E2442" s="545"/>
      <c r="F2442" s="556"/>
      <c r="G2442" s="545"/>
      <c r="H2442" s="545"/>
      <c r="I2442" s="612"/>
      <c r="J2442" s="545"/>
      <c r="K2442" s="545"/>
      <c r="L2442" s="545"/>
      <c r="M2442" s="545"/>
      <c r="N2442" s="544"/>
      <c r="O2442" s="559"/>
      <c r="P2442" s="268">
        <f t="shared" si="162"/>
        <v>0</v>
      </c>
      <c r="Q2442" s="268">
        <f t="shared" si="163"/>
        <v>0</v>
      </c>
      <c r="R2442" s="643" t="str">
        <f t="shared" si="164"/>
        <v/>
      </c>
      <c r="S2442" s="644"/>
      <c r="T2442" s="644"/>
      <c r="U2442" s="623"/>
      <c r="V2442" s="623"/>
      <c r="W2442" s="623"/>
    </row>
    <row r="2443" spans="1:23" x14ac:dyDescent="0.2">
      <c r="A2443" s="636" t="str">
        <f t="shared" si="161"/>
        <v/>
      </c>
      <c r="B2443" s="559"/>
      <c r="C2443" s="555"/>
      <c r="D2443" s="545"/>
      <c r="E2443" s="545"/>
      <c r="F2443" s="556"/>
      <c r="G2443" s="545"/>
      <c r="H2443" s="545"/>
      <c r="I2443" s="612"/>
      <c r="J2443" s="545"/>
      <c r="K2443" s="545"/>
      <c r="L2443" s="545"/>
      <c r="M2443" s="545"/>
      <c r="N2443" s="544"/>
      <c r="O2443" s="559"/>
      <c r="P2443" s="268">
        <f t="shared" si="162"/>
        <v>0</v>
      </c>
      <c r="Q2443" s="268">
        <f t="shared" si="163"/>
        <v>0</v>
      </c>
      <c r="R2443" s="643" t="str">
        <f t="shared" si="164"/>
        <v/>
      </c>
      <c r="S2443" s="644"/>
      <c r="T2443" s="644"/>
      <c r="U2443" s="623"/>
      <c r="V2443" s="623"/>
      <c r="W2443" s="623"/>
    </row>
    <row r="2444" spans="1:23" x14ac:dyDescent="0.2">
      <c r="A2444" s="636" t="str">
        <f t="shared" si="161"/>
        <v/>
      </c>
      <c r="B2444" s="559"/>
      <c r="C2444" s="555"/>
      <c r="D2444" s="545"/>
      <c r="E2444" s="545"/>
      <c r="F2444" s="556"/>
      <c r="G2444" s="545"/>
      <c r="H2444" s="545"/>
      <c r="I2444" s="612"/>
      <c r="J2444" s="545"/>
      <c r="K2444" s="545"/>
      <c r="L2444" s="545"/>
      <c r="M2444" s="545"/>
      <c r="N2444" s="544"/>
      <c r="O2444" s="559"/>
      <c r="P2444" s="268">
        <f t="shared" si="162"/>
        <v>0</v>
      </c>
      <c r="Q2444" s="268">
        <f t="shared" si="163"/>
        <v>0</v>
      </c>
      <c r="R2444" s="643" t="str">
        <f t="shared" si="164"/>
        <v/>
      </c>
      <c r="S2444" s="644"/>
      <c r="T2444" s="644"/>
      <c r="U2444" s="623"/>
      <c r="V2444" s="623"/>
      <c r="W2444" s="623"/>
    </row>
    <row r="2445" spans="1:23" x14ac:dyDescent="0.2">
      <c r="A2445" s="636" t="str">
        <f t="shared" si="161"/>
        <v/>
      </c>
      <c r="B2445" s="559"/>
      <c r="C2445" s="555"/>
      <c r="D2445" s="545"/>
      <c r="E2445" s="545"/>
      <c r="F2445" s="556"/>
      <c r="G2445" s="545"/>
      <c r="H2445" s="545"/>
      <c r="I2445" s="612"/>
      <c r="J2445" s="545"/>
      <c r="K2445" s="545"/>
      <c r="L2445" s="545"/>
      <c r="M2445" s="545"/>
      <c r="N2445" s="544"/>
      <c r="O2445" s="559"/>
      <c r="P2445" s="268">
        <f t="shared" si="162"/>
        <v>0</v>
      </c>
      <c r="Q2445" s="268">
        <f t="shared" si="163"/>
        <v>0</v>
      </c>
      <c r="R2445" s="643" t="str">
        <f t="shared" si="164"/>
        <v/>
      </c>
      <c r="S2445" s="644"/>
      <c r="T2445" s="644"/>
      <c r="U2445" s="623"/>
      <c r="V2445" s="623"/>
      <c r="W2445" s="623"/>
    </row>
    <row r="2446" spans="1:23" x14ac:dyDescent="0.2">
      <c r="A2446" s="636" t="str">
        <f t="shared" si="161"/>
        <v/>
      </c>
      <c r="B2446" s="559"/>
      <c r="C2446" s="555"/>
      <c r="D2446" s="545"/>
      <c r="E2446" s="545"/>
      <c r="F2446" s="556"/>
      <c r="G2446" s="545"/>
      <c r="H2446" s="545"/>
      <c r="I2446" s="612"/>
      <c r="J2446" s="545"/>
      <c r="K2446" s="545"/>
      <c r="L2446" s="545"/>
      <c r="M2446" s="545"/>
      <c r="N2446" s="544"/>
      <c r="O2446" s="559"/>
      <c r="P2446" s="268">
        <f t="shared" si="162"/>
        <v>0</v>
      </c>
      <c r="Q2446" s="268">
        <f t="shared" si="163"/>
        <v>0</v>
      </c>
      <c r="R2446" s="643" t="str">
        <f t="shared" si="164"/>
        <v/>
      </c>
      <c r="S2446" s="644"/>
      <c r="T2446" s="644"/>
      <c r="U2446" s="623"/>
      <c r="V2446" s="623"/>
      <c r="W2446" s="623"/>
    </row>
    <row r="2447" spans="1:23" x14ac:dyDescent="0.2">
      <c r="A2447" s="670" t="str">
        <f t="shared" si="161"/>
        <v/>
      </c>
      <c r="B2447" s="671"/>
      <c r="C2447" s="672"/>
      <c r="D2447" s="600"/>
      <c r="E2447" s="600"/>
      <c r="F2447" s="673"/>
      <c r="G2447" s="600"/>
      <c r="H2447" s="600"/>
      <c r="I2447" s="615"/>
      <c r="J2447" s="600"/>
      <c r="K2447" s="600"/>
      <c r="L2447" s="600"/>
      <c r="M2447" s="600"/>
      <c r="N2447" s="674"/>
      <c r="O2447" s="601"/>
      <c r="P2447" s="675">
        <f t="shared" si="162"/>
        <v>0</v>
      </c>
      <c r="Q2447" s="675">
        <f t="shared" si="163"/>
        <v>0</v>
      </c>
      <c r="R2447" s="676" t="str">
        <f t="shared" si="164"/>
        <v/>
      </c>
      <c r="S2447" s="623"/>
      <c r="T2447" s="623"/>
      <c r="U2447" s="623"/>
      <c r="V2447" s="623"/>
      <c r="W2447" s="623"/>
    </row>
    <row r="2448" spans="1:23" x14ac:dyDescent="0.2">
      <c r="A2448" s="426" t="str">
        <f t="shared" si="161"/>
        <v/>
      </c>
      <c r="B2448" s="427"/>
      <c r="C2448" s="677"/>
      <c r="D2448" s="421"/>
      <c r="E2448" s="421"/>
      <c r="F2448" s="428"/>
      <c r="G2448" s="421"/>
      <c r="H2448" s="421"/>
      <c r="I2448" s="460"/>
      <c r="J2448" s="421"/>
      <c r="K2448" s="421"/>
      <c r="L2448" s="421"/>
      <c r="M2448" s="421"/>
      <c r="N2448" s="678"/>
      <c r="O2448" s="429"/>
      <c r="P2448" s="675">
        <f t="shared" si="162"/>
        <v>0</v>
      </c>
      <c r="Q2448" s="675">
        <f t="shared" si="163"/>
        <v>0</v>
      </c>
      <c r="R2448" s="676" t="str">
        <f t="shared" si="164"/>
        <v/>
      </c>
      <c r="S2448" s="623"/>
      <c r="T2448" s="623"/>
      <c r="U2448" s="623"/>
      <c r="V2448" s="623"/>
      <c r="W2448" s="623"/>
    </row>
    <row r="2449" spans="1:23" x14ac:dyDescent="0.2">
      <c r="A2449" s="426" t="str">
        <f t="shared" si="161"/>
        <v/>
      </c>
      <c r="B2449" s="427"/>
      <c r="C2449" s="677"/>
      <c r="D2449" s="421"/>
      <c r="E2449" s="421"/>
      <c r="F2449" s="428"/>
      <c r="G2449" s="421"/>
      <c r="H2449" s="421"/>
      <c r="I2449" s="460"/>
      <c r="J2449" s="421"/>
      <c r="K2449" s="421"/>
      <c r="L2449" s="421"/>
      <c r="M2449" s="421"/>
      <c r="N2449" s="678"/>
      <c r="O2449" s="429"/>
      <c r="P2449" s="675">
        <f t="shared" si="162"/>
        <v>0</v>
      </c>
      <c r="Q2449" s="675">
        <f t="shared" si="163"/>
        <v>0</v>
      </c>
      <c r="R2449" s="676" t="str">
        <f t="shared" si="164"/>
        <v/>
      </c>
      <c r="S2449" s="623"/>
      <c r="T2449" s="623"/>
      <c r="U2449" s="623"/>
      <c r="V2449" s="623"/>
      <c r="W2449" s="623"/>
    </row>
    <row r="2450" spans="1:23" x14ac:dyDescent="0.2">
      <c r="A2450" s="426" t="str">
        <f t="shared" si="161"/>
        <v/>
      </c>
      <c r="B2450" s="427"/>
      <c r="C2450" s="677"/>
      <c r="D2450" s="421"/>
      <c r="E2450" s="421"/>
      <c r="F2450" s="428"/>
      <c r="G2450" s="421"/>
      <c r="H2450" s="421"/>
      <c r="I2450" s="460"/>
      <c r="J2450" s="421"/>
      <c r="K2450" s="421"/>
      <c r="L2450" s="421"/>
      <c r="M2450" s="421"/>
      <c r="N2450" s="678"/>
      <c r="O2450" s="429"/>
      <c r="P2450" s="675">
        <f t="shared" si="162"/>
        <v>0</v>
      </c>
      <c r="Q2450" s="675">
        <f t="shared" si="163"/>
        <v>0</v>
      </c>
      <c r="R2450" s="676" t="str">
        <f t="shared" si="164"/>
        <v/>
      </c>
      <c r="S2450" s="623"/>
      <c r="T2450" s="623"/>
      <c r="U2450" s="623"/>
      <c r="V2450" s="623"/>
      <c r="W2450" s="623"/>
    </row>
    <row r="2451" spans="1:23" x14ac:dyDescent="0.2">
      <c r="A2451" s="426" t="str">
        <f t="shared" si="161"/>
        <v/>
      </c>
      <c r="B2451" s="427"/>
      <c r="C2451" s="677"/>
      <c r="D2451" s="421"/>
      <c r="E2451" s="421"/>
      <c r="F2451" s="428"/>
      <c r="G2451" s="421"/>
      <c r="H2451" s="421"/>
      <c r="I2451" s="460"/>
      <c r="J2451" s="421"/>
      <c r="K2451" s="421"/>
      <c r="L2451" s="421"/>
      <c r="M2451" s="421"/>
      <c r="N2451" s="678"/>
      <c r="O2451" s="429"/>
      <c r="P2451" s="675">
        <f t="shared" si="162"/>
        <v>0</v>
      </c>
      <c r="Q2451" s="675">
        <f t="shared" si="163"/>
        <v>0</v>
      </c>
      <c r="R2451" s="676" t="str">
        <f t="shared" si="164"/>
        <v/>
      </c>
      <c r="S2451" s="623"/>
      <c r="T2451" s="623"/>
      <c r="U2451" s="623"/>
      <c r="V2451" s="623"/>
      <c r="W2451" s="623"/>
    </row>
    <row r="2452" spans="1:23" x14ac:dyDescent="0.2">
      <c r="A2452" s="426" t="str">
        <f t="shared" si="161"/>
        <v/>
      </c>
      <c r="B2452" s="427"/>
      <c r="C2452" s="677"/>
      <c r="D2452" s="421"/>
      <c r="E2452" s="421"/>
      <c r="F2452" s="428"/>
      <c r="G2452" s="421"/>
      <c r="H2452" s="421"/>
      <c r="I2452" s="460"/>
      <c r="J2452" s="421"/>
      <c r="K2452" s="421"/>
      <c r="L2452" s="421"/>
      <c r="M2452" s="421"/>
      <c r="N2452" s="678"/>
      <c r="O2452" s="429"/>
      <c r="P2452" s="675">
        <f t="shared" si="162"/>
        <v>0</v>
      </c>
      <c r="Q2452" s="675">
        <f t="shared" si="163"/>
        <v>0</v>
      </c>
      <c r="R2452" s="676" t="str">
        <f t="shared" si="164"/>
        <v/>
      </c>
      <c r="S2452" s="623"/>
      <c r="T2452" s="623"/>
      <c r="U2452" s="623"/>
      <c r="V2452" s="623"/>
      <c r="W2452" s="623"/>
    </row>
    <row r="2453" spans="1:23" x14ac:dyDescent="0.2">
      <c r="A2453" s="426" t="str">
        <f t="shared" si="161"/>
        <v/>
      </c>
      <c r="B2453" s="427"/>
      <c r="C2453" s="677"/>
      <c r="D2453" s="421"/>
      <c r="E2453" s="421"/>
      <c r="F2453" s="428"/>
      <c r="G2453" s="421"/>
      <c r="H2453" s="421"/>
      <c r="I2453" s="460"/>
      <c r="J2453" s="421"/>
      <c r="K2453" s="421"/>
      <c r="L2453" s="421"/>
      <c r="M2453" s="421"/>
      <c r="N2453" s="678"/>
      <c r="O2453" s="429"/>
      <c r="P2453" s="675">
        <f t="shared" si="162"/>
        <v>0</v>
      </c>
      <c r="Q2453" s="675">
        <f t="shared" si="163"/>
        <v>0</v>
      </c>
      <c r="R2453" s="676" t="str">
        <f t="shared" si="164"/>
        <v/>
      </c>
      <c r="S2453" s="623"/>
      <c r="T2453" s="623"/>
      <c r="U2453" s="623"/>
      <c r="V2453" s="623"/>
      <c r="W2453" s="623"/>
    </row>
    <row r="2454" spans="1:23" x14ac:dyDescent="0.2">
      <c r="A2454" s="426" t="str">
        <f t="shared" si="161"/>
        <v/>
      </c>
      <c r="B2454" s="427"/>
      <c r="C2454" s="677"/>
      <c r="D2454" s="421"/>
      <c r="E2454" s="421"/>
      <c r="F2454" s="428"/>
      <c r="G2454" s="421"/>
      <c r="H2454" s="421"/>
      <c r="I2454" s="460"/>
      <c r="J2454" s="421"/>
      <c r="K2454" s="421"/>
      <c r="L2454" s="421"/>
      <c r="M2454" s="421"/>
      <c r="N2454" s="678"/>
      <c r="O2454" s="429"/>
      <c r="P2454" s="675">
        <f t="shared" si="162"/>
        <v>0</v>
      </c>
      <c r="Q2454" s="675">
        <f t="shared" si="163"/>
        <v>0</v>
      </c>
      <c r="R2454" s="676" t="str">
        <f t="shared" si="164"/>
        <v/>
      </c>
      <c r="S2454" s="623"/>
      <c r="T2454" s="623"/>
      <c r="U2454" s="623"/>
      <c r="V2454" s="623"/>
      <c r="W2454" s="623"/>
    </row>
    <row r="2455" spans="1:23" x14ac:dyDescent="0.2">
      <c r="A2455" s="426" t="str">
        <f t="shared" si="161"/>
        <v/>
      </c>
      <c r="B2455" s="427"/>
      <c r="C2455" s="677"/>
      <c r="D2455" s="421"/>
      <c r="E2455" s="421"/>
      <c r="F2455" s="428"/>
      <c r="G2455" s="421"/>
      <c r="H2455" s="421"/>
      <c r="I2455" s="460"/>
      <c r="J2455" s="421"/>
      <c r="K2455" s="421"/>
      <c r="L2455" s="421"/>
      <c r="M2455" s="421"/>
      <c r="N2455" s="678"/>
      <c r="O2455" s="429"/>
      <c r="P2455" s="675">
        <f t="shared" si="162"/>
        <v>0</v>
      </c>
      <c r="Q2455" s="675">
        <f t="shared" si="163"/>
        <v>0</v>
      </c>
      <c r="R2455" s="676" t="str">
        <f t="shared" si="164"/>
        <v/>
      </c>
      <c r="S2455" s="623"/>
      <c r="T2455" s="623"/>
      <c r="U2455" s="623"/>
      <c r="V2455" s="623"/>
      <c r="W2455" s="623"/>
    </row>
    <row r="2456" spans="1:23" x14ac:dyDescent="0.2">
      <c r="A2456" s="426" t="str">
        <f t="shared" ref="A2456:A2519" si="165">IF(B2456="","",ROW()-ROW($A$3))</f>
        <v/>
      </c>
      <c r="B2456" s="427"/>
      <c r="C2456" s="677"/>
      <c r="D2456" s="421"/>
      <c r="E2456" s="421"/>
      <c r="F2456" s="428"/>
      <c r="G2456" s="421"/>
      <c r="H2456" s="421"/>
      <c r="I2456" s="460"/>
      <c r="J2456" s="421"/>
      <c r="K2456" s="421"/>
      <c r="L2456" s="421"/>
      <c r="M2456" s="421"/>
      <c r="N2456" s="678"/>
      <c r="O2456" s="429"/>
      <c r="P2456" s="675">
        <f t="shared" ref="P2456:P2519" si="166">IF(B2456=0,0,IF(YEAR(B2456)=$Q$1,MONTH(B2456)-$P$1+1,(YEAR(B2456)-$Q$1)*12-$P$1+1+MONTH(B2456)))</f>
        <v>0</v>
      </c>
      <c r="Q2456" s="675">
        <f t="shared" ref="Q2456:Q2519" si="167">IF(C2456=0,0,IF(YEAR(C2456)=$Q$1,MONTH(C2456)-$P$1+1,(YEAR(C2456)-$Q$1)*12-$P$1+1+MONTH(C2456)))</f>
        <v>0</v>
      </c>
      <c r="R2456" s="676" t="str">
        <f t="shared" ref="R2456:R2519" si="168">SUBSTITUTE(D2456," ","_")</f>
        <v/>
      </c>
      <c r="S2456" s="623"/>
      <c r="T2456" s="623"/>
      <c r="U2456" s="623"/>
      <c r="V2456" s="623"/>
      <c r="W2456" s="623"/>
    </row>
    <row r="2457" spans="1:23" x14ac:dyDescent="0.2">
      <c r="A2457" s="426" t="str">
        <f t="shared" si="165"/>
        <v/>
      </c>
      <c r="B2457" s="427"/>
      <c r="C2457" s="677"/>
      <c r="D2457" s="421"/>
      <c r="E2457" s="421"/>
      <c r="F2457" s="428"/>
      <c r="G2457" s="421"/>
      <c r="H2457" s="421"/>
      <c r="I2457" s="460"/>
      <c r="J2457" s="421"/>
      <c r="K2457" s="421"/>
      <c r="L2457" s="421"/>
      <c r="M2457" s="421"/>
      <c r="N2457" s="678"/>
      <c r="O2457" s="429"/>
      <c r="P2457" s="675">
        <f t="shared" si="166"/>
        <v>0</v>
      </c>
      <c r="Q2457" s="675">
        <f t="shared" si="167"/>
        <v>0</v>
      </c>
      <c r="R2457" s="676" t="str">
        <f t="shared" si="168"/>
        <v/>
      </c>
      <c r="S2457" s="623"/>
      <c r="T2457" s="623"/>
      <c r="U2457" s="623"/>
      <c r="V2457" s="623"/>
      <c r="W2457" s="623"/>
    </row>
    <row r="2458" spans="1:23" x14ac:dyDescent="0.2">
      <c r="A2458" s="426" t="str">
        <f t="shared" si="165"/>
        <v/>
      </c>
      <c r="B2458" s="427"/>
      <c r="C2458" s="677"/>
      <c r="D2458" s="421"/>
      <c r="E2458" s="421"/>
      <c r="F2458" s="428"/>
      <c r="G2458" s="421"/>
      <c r="H2458" s="421"/>
      <c r="I2458" s="460"/>
      <c r="J2458" s="421"/>
      <c r="K2458" s="421"/>
      <c r="L2458" s="421"/>
      <c r="M2458" s="421"/>
      <c r="N2458" s="678"/>
      <c r="O2458" s="429"/>
      <c r="P2458" s="675">
        <f t="shared" si="166"/>
        <v>0</v>
      </c>
      <c r="Q2458" s="675">
        <f t="shared" si="167"/>
        <v>0</v>
      </c>
      <c r="R2458" s="676" t="str">
        <f t="shared" si="168"/>
        <v/>
      </c>
      <c r="S2458" s="623"/>
      <c r="T2458" s="623"/>
      <c r="U2458" s="623"/>
      <c r="V2458" s="623"/>
      <c r="W2458" s="623"/>
    </row>
    <row r="2459" spans="1:23" x14ac:dyDescent="0.2">
      <c r="A2459" s="426" t="str">
        <f t="shared" si="165"/>
        <v/>
      </c>
      <c r="B2459" s="427"/>
      <c r="C2459" s="677"/>
      <c r="D2459" s="421"/>
      <c r="E2459" s="421"/>
      <c r="F2459" s="428"/>
      <c r="G2459" s="421"/>
      <c r="H2459" s="421"/>
      <c r="I2459" s="460"/>
      <c r="J2459" s="421"/>
      <c r="K2459" s="421"/>
      <c r="L2459" s="421"/>
      <c r="M2459" s="421"/>
      <c r="N2459" s="678"/>
      <c r="O2459" s="429"/>
      <c r="P2459" s="675">
        <f t="shared" si="166"/>
        <v>0</v>
      </c>
      <c r="Q2459" s="675">
        <f t="shared" si="167"/>
        <v>0</v>
      </c>
      <c r="R2459" s="676" t="str">
        <f t="shared" si="168"/>
        <v/>
      </c>
      <c r="S2459" s="623"/>
      <c r="T2459" s="623"/>
      <c r="U2459" s="623"/>
      <c r="V2459" s="623"/>
      <c r="W2459" s="623"/>
    </row>
    <row r="2460" spans="1:23" x14ac:dyDescent="0.2">
      <c r="A2460" s="426" t="str">
        <f t="shared" si="165"/>
        <v/>
      </c>
      <c r="B2460" s="427"/>
      <c r="C2460" s="677"/>
      <c r="D2460" s="421"/>
      <c r="E2460" s="421"/>
      <c r="F2460" s="428"/>
      <c r="G2460" s="421"/>
      <c r="H2460" s="421"/>
      <c r="I2460" s="460"/>
      <c r="J2460" s="421"/>
      <c r="K2460" s="421"/>
      <c r="L2460" s="421"/>
      <c r="M2460" s="421"/>
      <c r="N2460" s="678"/>
      <c r="O2460" s="429"/>
      <c r="P2460" s="675">
        <f t="shared" si="166"/>
        <v>0</v>
      </c>
      <c r="Q2460" s="675">
        <f t="shared" si="167"/>
        <v>0</v>
      </c>
      <c r="R2460" s="676" t="str">
        <f t="shared" si="168"/>
        <v/>
      </c>
      <c r="S2460" s="623"/>
      <c r="T2460" s="623"/>
      <c r="U2460" s="623"/>
      <c r="V2460" s="623"/>
      <c r="W2460" s="623"/>
    </row>
    <row r="2461" spans="1:23" x14ac:dyDescent="0.2">
      <c r="A2461" s="426" t="str">
        <f t="shared" si="165"/>
        <v/>
      </c>
      <c r="B2461" s="427"/>
      <c r="C2461" s="677"/>
      <c r="D2461" s="421"/>
      <c r="E2461" s="421"/>
      <c r="F2461" s="428"/>
      <c r="G2461" s="421"/>
      <c r="H2461" s="421"/>
      <c r="I2461" s="460"/>
      <c r="J2461" s="421"/>
      <c r="K2461" s="421"/>
      <c r="L2461" s="421"/>
      <c r="M2461" s="421"/>
      <c r="N2461" s="678"/>
      <c r="O2461" s="429"/>
      <c r="P2461" s="675">
        <f t="shared" si="166"/>
        <v>0</v>
      </c>
      <c r="Q2461" s="675">
        <f t="shared" si="167"/>
        <v>0</v>
      </c>
      <c r="R2461" s="676" t="str">
        <f t="shared" si="168"/>
        <v/>
      </c>
      <c r="S2461" s="623"/>
      <c r="T2461" s="623"/>
      <c r="U2461" s="623"/>
      <c r="V2461" s="623"/>
      <c r="W2461" s="623"/>
    </row>
    <row r="2462" spans="1:23" x14ac:dyDescent="0.2">
      <c r="A2462" s="426" t="str">
        <f t="shared" si="165"/>
        <v/>
      </c>
      <c r="B2462" s="427"/>
      <c r="C2462" s="677"/>
      <c r="D2462" s="421"/>
      <c r="E2462" s="421"/>
      <c r="F2462" s="428"/>
      <c r="G2462" s="421"/>
      <c r="H2462" s="421"/>
      <c r="I2462" s="460"/>
      <c r="J2462" s="421"/>
      <c r="K2462" s="421"/>
      <c r="L2462" s="421"/>
      <c r="M2462" s="421"/>
      <c r="N2462" s="678"/>
      <c r="O2462" s="429"/>
      <c r="P2462" s="675">
        <f t="shared" si="166"/>
        <v>0</v>
      </c>
      <c r="Q2462" s="675">
        <f t="shared" si="167"/>
        <v>0</v>
      </c>
      <c r="R2462" s="676" t="str">
        <f t="shared" si="168"/>
        <v/>
      </c>
      <c r="S2462" s="623"/>
      <c r="T2462" s="623"/>
      <c r="U2462" s="623"/>
      <c r="V2462" s="623"/>
      <c r="W2462" s="623"/>
    </row>
    <row r="2463" spans="1:23" x14ac:dyDescent="0.2">
      <c r="A2463" s="426" t="str">
        <f t="shared" si="165"/>
        <v/>
      </c>
      <c r="B2463" s="427"/>
      <c r="C2463" s="677"/>
      <c r="D2463" s="421"/>
      <c r="E2463" s="421"/>
      <c r="F2463" s="428"/>
      <c r="G2463" s="421"/>
      <c r="H2463" s="421"/>
      <c r="I2463" s="460"/>
      <c r="J2463" s="421"/>
      <c r="K2463" s="421"/>
      <c r="L2463" s="421"/>
      <c r="M2463" s="421"/>
      <c r="N2463" s="678"/>
      <c r="O2463" s="429"/>
      <c r="P2463" s="675">
        <f t="shared" si="166"/>
        <v>0</v>
      </c>
      <c r="Q2463" s="675">
        <f t="shared" si="167"/>
        <v>0</v>
      </c>
      <c r="R2463" s="676" t="str">
        <f t="shared" si="168"/>
        <v/>
      </c>
      <c r="S2463" s="623"/>
      <c r="T2463" s="623"/>
      <c r="U2463" s="623"/>
      <c r="V2463" s="623"/>
      <c r="W2463" s="623"/>
    </row>
    <row r="2464" spans="1:23" x14ac:dyDescent="0.2">
      <c r="A2464" s="426" t="str">
        <f t="shared" si="165"/>
        <v/>
      </c>
      <c r="B2464" s="427"/>
      <c r="C2464" s="677"/>
      <c r="D2464" s="421"/>
      <c r="E2464" s="421"/>
      <c r="F2464" s="428"/>
      <c r="G2464" s="421"/>
      <c r="H2464" s="421"/>
      <c r="I2464" s="460"/>
      <c r="J2464" s="421"/>
      <c r="K2464" s="421"/>
      <c r="L2464" s="421"/>
      <c r="M2464" s="421"/>
      <c r="N2464" s="678"/>
      <c r="O2464" s="429"/>
      <c r="P2464" s="675">
        <f t="shared" si="166"/>
        <v>0</v>
      </c>
      <c r="Q2464" s="675">
        <f t="shared" si="167"/>
        <v>0</v>
      </c>
      <c r="R2464" s="676" t="str">
        <f t="shared" si="168"/>
        <v/>
      </c>
      <c r="S2464" s="623"/>
      <c r="T2464" s="623"/>
      <c r="U2464" s="623"/>
      <c r="V2464" s="623"/>
      <c r="W2464" s="623"/>
    </row>
    <row r="2465" spans="1:23" x14ac:dyDescent="0.2">
      <c r="A2465" s="426" t="str">
        <f t="shared" si="165"/>
        <v/>
      </c>
      <c r="B2465" s="427"/>
      <c r="C2465" s="677"/>
      <c r="D2465" s="421"/>
      <c r="E2465" s="421"/>
      <c r="F2465" s="428"/>
      <c r="G2465" s="421"/>
      <c r="H2465" s="421"/>
      <c r="I2465" s="460"/>
      <c r="J2465" s="421"/>
      <c r="K2465" s="421"/>
      <c r="L2465" s="421"/>
      <c r="M2465" s="421"/>
      <c r="N2465" s="678"/>
      <c r="O2465" s="429"/>
      <c r="P2465" s="675">
        <f t="shared" si="166"/>
        <v>0</v>
      </c>
      <c r="Q2465" s="675">
        <f t="shared" si="167"/>
        <v>0</v>
      </c>
      <c r="R2465" s="676" t="str">
        <f t="shared" si="168"/>
        <v/>
      </c>
      <c r="S2465" s="623"/>
      <c r="T2465" s="623"/>
      <c r="U2465" s="623"/>
      <c r="V2465" s="623"/>
      <c r="W2465" s="623"/>
    </row>
    <row r="2466" spans="1:23" x14ac:dyDescent="0.2">
      <c r="A2466" s="426" t="str">
        <f t="shared" si="165"/>
        <v/>
      </c>
      <c r="B2466" s="427"/>
      <c r="C2466" s="677"/>
      <c r="D2466" s="421"/>
      <c r="E2466" s="421"/>
      <c r="F2466" s="428"/>
      <c r="G2466" s="421"/>
      <c r="H2466" s="421"/>
      <c r="I2466" s="460"/>
      <c r="J2466" s="421"/>
      <c r="K2466" s="421"/>
      <c r="L2466" s="421"/>
      <c r="M2466" s="421"/>
      <c r="N2466" s="678"/>
      <c r="O2466" s="429"/>
      <c r="P2466" s="675">
        <f t="shared" si="166"/>
        <v>0</v>
      </c>
      <c r="Q2466" s="675">
        <f t="shared" si="167"/>
        <v>0</v>
      </c>
      <c r="R2466" s="676" t="str">
        <f t="shared" si="168"/>
        <v/>
      </c>
      <c r="S2466" s="623"/>
      <c r="T2466" s="623"/>
      <c r="U2466" s="623"/>
      <c r="V2466" s="623"/>
      <c r="W2466" s="623"/>
    </row>
    <row r="2467" spans="1:23" x14ac:dyDescent="0.2">
      <c r="A2467" s="426" t="str">
        <f t="shared" si="165"/>
        <v/>
      </c>
      <c r="B2467" s="427"/>
      <c r="C2467" s="677"/>
      <c r="D2467" s="421"/>
      <c r="E2467" s="421"/>
      <c r="F2467" s="428"/>
      <c r="G2467" s="421"/>
      <c r="H2467" s="421"/>
      <c r="I2467" s="460"/>
      <c r="J2467" s="421"/>
      <c r="K2467" s="421"/>
      <c r="L2467" s="421"/>
      <c r="M2467" s="421"/>
      <c r="N2467" s="678"/>
      <c r="O2467" s="429"/>
      <c r="P2467" s="675">
        <f t="shared" si="166"/>
        <v>0</v>
      </c>
      <c r="Q2467" s="675">
        <f t="shared" si="167"/>
        <v>0</v>
      </c>
      <c r="R2467" s="676" t="str">
        <f t="shared" si="168"/>
        <v/>
      </c>
      <c r="S2467" s="623"/>
      <c r="T2467" s="623"/>
      <c r="U2467" s="623"/>
      <c r="V2467" s="623"/>
      <c r="W2467" s="623"/>
    </row>
    <row r="2468" spans="1:23" x14ac:dyDescent="0.2">
      <c r="A2468" s="426" t="str">
        <f t="shared" si="165"/>
        <v/>
      </c>
      <c r="B2468" s="427"/>
      <c r="C2468" s="677"/>
      <c r="D2468" s="421"/>
      <c r="E2468" s="421"/>
      <c r="F2468" s="428"/>
      <c r="G2468" s="421"/>
      <c r="H2468" s="421"/>
      <c r="I2468" s="460"/>
      <c r="J2468" s="421"/>
      <c r="K2468" s="421"/>
      <c r="L2468" s="421"/>
      <c r="M2468" s="421"/>
      <c r="N2468" s="678"/>
      <c r="O2468" s="429"/>
      <c r="P2468" s="675">
        <f t="shared" si="166"/>
        <v>0</v>
      </c>
      <c r="Q2468" s="675">
        <f t="shared" si="167"/>
        <v>0</v>
      </c>
      <c r="R2468" s="676" t="str">
        <f t="shared" si="168"/>
        <v/>
      </c>
      <c r="S2468" s="623"/>
      <c r="T2468" s="623"/>
      <c r="U2468" s="623"/>
      <c r="V2468" s="623"/>
      <c r="W2468" s="623"/>
    </row>
    <row r="2469" spans="1:23" x14ac:dyDescent="0.2">
      <c r="A2469" s="426" t="str">
        <f t="shared" si="165"/>
        <v/>
      </c>
      <c r="B2469" s="427"/>
      <c r="C2469" s="677"/>
      <c r="D2469" s="421"/>
      <c r="E2469" s="421"/>
      <c r="F2469" s="428"/>
      <c r="G2469" s="421"/>
      <c r="H2469" s="421"/>
      <c r="I2469" s="460"/>
      <c r="J2469" s="421"/>
      <c r="K2469" s="421"/>
      <c r="L2469" s="421"/>
      <c r="M2469" s="421"/>
      <c r="N2469" s="678"/>
      <c r="O2469" s="429"/>
      <c r="P2469" s="675">
        <f t="shared" si="166"/>
        <v>0</v>
      </c>
      <c r="Q2469" s="675">
        <f t="shared" si="167"/>
        <v>0</v>
      </c>
      <c r="R2469" s="676" t="str">
        <f t="shared" si="168"/>
        <v/>
      </c>
      <c r="S2469" s="623"/>
      <c r="T2469" s="623"/>
      <c r="U2469" s="623"/>
      <c r="V2469" s="623"/>
      <c r="W2469" s="623"/>
    </row>
    <row r="2470" spans="1:23" x14ac:dyDescent="0.2">
      <c r="A2470" s="426" t="str">
        <f t="shared" si="165"/>
        <v/>
      </c>
      <c r="B2470" s="427"/>
      <c r="C2470" s="677"/>
      <c r="D2470" s="421"/>
      <c r="E2470" s="421"/>
      <c r="F2470" s="428"/>
      <c r="G2470" s="421"/>
      <c r="H2470" s="421"/>
      <c r="I2470" s="460"/>
      <c r="J2470" s="421"/>
      <c r="K2470" s="421"/>
      <c r="L2470" s="421"/>
      <c r="M2470" s="421"/>
      <c r="N2470" s="678"/>
      <c r="O2470" s="429"/>
      <c r="P2470" s="675">
        <f t="shared" si="166"/>
        <v>0</v>
      </c>
      <c r="Q2470" s="675">
        <f t="shared" si="167"/>
        <v>0</v>
      </c>
      <c r="R2470" s="676" t="str">
        <f t="shared" si="168"/>
        <v/>
      </c>
      <c r="S2470" s="623"/>
      <c r="T2470" s="623"/>
      <c r="U2470" s="623"/>
      <c r="V2470" s="623"/>
      <c r="W2470" s="623"/>
    </row>
    <row r="2471" spans="1:23" x14ac:dyDescent="0.2">
      <c r="A2471" s="426" t="str">
        <f t="shared" si="165"/>
        <v/>
      </c>
      <c r="B2471" s="427"/>
      <c r="C2471" s="677"/>
      <c r="D2471" s="421"/>
      <c r="E2471" s="421"/>
      <c r="F2471" s="428"/>
      <c r="G2471" s="421"/>
      <c r="H2471" s="421"/>
      <c r="I2471" s="460"/>
      <c r="J2471" s="421"/>
      <c r="K2471" s="421"/>
      <c r="L2471" s="421"/>
      <c r="M2471" s="421"/>
      <c r="N2471" s="678"/>
      <c r="O2471" s="429"/>
      <c r="P2471" s="675">
        <f t="shared" si="166"/>
        <v>0</v>
      </c>
      <c r="Q2471" s="675">
        <f t="shared" si="167"/>
        <v>0</v>
      </c>
      <c r="R2471" s="676" t="str">
        <f t="shared" si="168"/>
        <v/>
      </c>
      <c r="S2471" s="623"/>
      <c r="T2471" s="623"/>
      <c r="U2471" s="623"/>
      <c r="V2471" s="623"/>
      <c r="W2471" s="623"/>
    </row>
    <row r="2472" spans="1:23" x14ac:dyDescent="0.2">
      <c r="A2472" s="426" t="str">
        <f t="shared" si="165"/>
        <v/>
      </c>
      <c r="B2472" s="427"/>
      <c r="C2472" s="677"/>
      <c r="D2472" s="421"/>
      <c r="E2472" s="421"/>
      <c r="F2472" s="428"/>
      <c r="G2472" s="421"/>
      <c r="H2472" s="421"/>
      <c r="I2472" s="460"/>
      <c r="J2472" s="421"/>
      <c r="K2472" s="421"/>
      <c r="L2472" s="421"/>
      <c r="M2472" s="421"/>
      <c r="N2472" s="678"/>
      <c r="O2472" s="429"/>
      <c r="P2472" s="675">
        <f t="shared" si="166"/>
        <v>0</v>
      </c>
      <c r="Q2472" s="675">
        <f t="shared" si="167"/>
        <v>0</v>
      </c>
      <c r="R2472" s="676" t="str">
        <f t="shared" si="168"/>
        <v/>
      </c>
      <c r="S2472" s="623"/>
      <c r="T2472" s="623"/>
      <c r="U2472" s="623"/>
      <c r="V2472" s="623"/>
      <c r="W2472" s="623"/>
    </row>
    <row r="2473" spans="1:23" x14ac:dyDescent="0.2">
      <c r="A2473" s="426" t="str">
        <f t="shared" si="165"/>
        <v/>
      </c>
      <c r="B2473" s="427"/>
      <c r="C2473" s="677"/>
      <c r="D2473" s="421"/>
      <c r="E2473" s="421"/>
      <c r="F2473" s="428"/>
      <c r="G2473" s="421"/>
      <c r="H2473" s="421"/>
      <c r="I2473" s="460"/>
      <c r="J2473" s="421"/>
      <c r="K2473" s="421"/>
      <c r="L2473" s="421"/>
      <c r="M2473" s="421"/>
      <c r="N2473" s="678"/>
      <c r="O2473" s="429"/>
      <c r="P2473" s="675">
        <f t="shared" si="166"/>
        <v>0</v>
      </c>
      <c r="Q2473" s="675">
        <f t="shared" si="167"/>
        <v>0</v>
      </c>
      <c r="R2473" s="676" t="str">
        <f t="shared" si="168"/>
        <v/>
      </c>
      <c r="S2473" s="623"/>
      <c r="T2473" s="623"/>
      <c r="U2473" s="623"/>
      <c r="V2473" s="623"/>
      <c r="W2473" s="623"/>
    </row>
    <row r="2474" spans="1:23" x14ac:dyDescent="0.2">
      <c r="A2474" s="426" t="str">
        <f t="shared" si="165"/>
        <v/>
      </c>
      <c r="B2474" s="427"/>
      <c r="C2474" s="677"/>
      <c r="D2474" s="421"/>
      <c r="E2474" s="421"/>
      <c r="F2474" s="428"/>
      <c r="G2474" s="421"/>
      <c r="H2474" s="421"/>
      <c r="I2474" s="460"/>
      <c r="J2474" s="421"/>
      <c r="K2474" s="421"/>
      <c r="L2474" s="421"/>
      <c r="M2474" s="421"/>
      <c r="N2474" s="678"/>
      <c r="O2474" s="429"/>
      <c r="P2474" s="675">
        <f t="shared" si="166"/>
        <v>0</v>
      </c>
      <c r="Q2474" s="675">
        <f t="shared" si="167"/>
        <v>0</v>
      </c>
      <c r="R2474" s="676" t="str">
        <f t="shared" si="168"/>
        <v/>
      </c>
      <c r="S2474" s="623"/>
      <c r="T2474" s="623"/>
      <c r="U2474" s="623"/>
      <c r="V2474" s="623"/>
      <c r="W2474" s="623"/>
    </row>
    <row r="2475" spans="1:23" x14ac:dyDescent="0.2">
      <c r="A2475" s="426" t="str">
        <f t="shared" si="165"/>
        <v/>
      </c>
      <c r="B2475" s="427"/>
      <c r="C2475" s="677"/>
      <c r="D2475" s="421"/>
      <c r="E2475" s="421"/>
      <c r="F2475" s="428"/>
      <c r="G2475" s="421"/>
      <c r="H2475" s="421"/>
      <c r="I2475" s="460"/>
      <c r="J2475" s="421"/>
      <c r="K2475" s="421"/>
      <c r="L2475" s="421"/>
      <c r="M2475" s="421"/>
      <c r="N2475" s="678"/>
      <c r="O2475" s="429"/>
      <c r="P2475" s="675">
        <f t="shared" si="166"/>
        <v>0</v>
      </c>
      <c r="Q2475" s="675">
        <f t="shared" si="167"/>
        <v>0</v>
      </c>
      <c r="R2475" s="676" t="str">
        <f t="shared" si="168"/>
        <v/>
      </c>
      <c r="S2475" s="623"/>
      <c r="T2475" s="623"/>
      <c r="U2475" s="623"/>
      <c r="V2475" s="623"/>
      <c r="W2475" s="623"/>
    </row>
    <row r="2476" spans="1:23" x14ac:dyDescent="0.2">
      <c r="A2476" s="426" t="str">
        <f t="shared" si="165"/>
        <v/>
      </c>
      <c r="B2476" s="427"/>
      <c r="C2476" s="677"/>
      <c r="D2476" s="421"/>
      <c r="E2476" s="421"/>
      <c r="F2476" s="428"/>
      <c r="G2476" s="421"/>
      <c r="H2476" s="421"/>
      <c r="I2476" s="460"/>
      <c r="J2476" s="421"/>
      <c r="K2476" s="421"/>
      <c r="L2476" s="421"/>
      <c r="M2476" s="421"/>
      <c r="N2476" s="678"/>
      <c r="O2476" s="429"/>
      <c r="P2476" s="675">
        <f t="shared" si="166"/>
        <v>0</v>
      </c>
      <c r="Q2476" s="675">
        <f t="shared" si="167"/>
        <v>0</v>
      </c>
      <c r="R2476" s="676" t="str">
        <f t="shared" si="168"/>
        <v/>
      </c>
      <c r="S2476" s="623"/>
      <c r="T2476" s="623"/>
      <c r="U2476" s="623"/>
      <c r="V2476" s="623"/>
      <c r="W2476" s="623"/>
    </row>
    <row r="2477" spans="1:23" x14ac:dyDescent="0.2">
      <c r="A2477" s="426" t="str">
        <f t="shared" si="165"/>
        <v/>
      </c>
      <c r="B2477" s="427"/>
      <c r="C2477" s="677"/>
      <c r="D2477" s="421"/>
      <c r="E2477" s="421"/>
      <c r="F2477" s="428"/>
      <c r="G2477" s="421"/>
      <c r="H2477" s="421"/>
      <c r="I2477" s="460"/>
      <c r="J2477" s="421"/>
      <c r="K2477" s="421"/>
      <c r="L2477" s="421"/>
      <c r="M2477" s="421"/>
      <c r="N2477" s="678"/>
      <c r="O2477" s="429"/>
      <c r="P2477" s="675">
        <f t="shared" si="166"/>
        <v>0</v>
      </c>
      <c r="Q2477" s="675">
        <f t="shared" si="167"/>
        <v>0</v>
      </c>
      <c r="R2477" s="676" t="str">
        <f t="shared" si="168"/>
        <v/>
      </c>
      <c r="S2477" s="623"/>
      <c r="T2477" s="623"/>
      <c r="U2477" s="623"/>
      <c r="V2477" s="623"/>
      <c r="W2477" s="623"/>
    </row>
    <row r="2478" spans="1:23" x14ac:dyDescent="0.2">
      <c r="A2478" s="426" t="str">
        <f t="shared" si="165"/>
        <v/>
      </c>
      <c r="B2478" s="427"/>
      <c r="C2478" s="677"/>
      <c r="D2478" s="421"/>
      <c r="E2478" s="421"/>
      <c r="F2478" s="428"/>
      <c r="G2478" s="421"/>
      <c r="H2478" s="421"/>
      <c r="I2478" s="460"/>
      <c r="J2478" s="421"/>
      <c r="K2478" s="421"/>
      <c r="L2478" s="421"/>
      <c r="M2478" s="421"/>
      <c r="N2478" s="678"/>
      <c r="O2478" s="429"/>
      <c r="P2478" s="675">
        <f t="shared" si="166"/>
        <v>0</v>
      </c>
      <c r="Q2478" s="675">
        <f t="shared" si="167"/>
        <v>0</v>
      </c>
      <c r="R2478" s="676" t="str">
        <f t="shared" si="168"/>
        <v/>
      </c>
      <c r="S2478" s="623"/>
      <c r="T2478" s="623"/>
      <c r="U2478" s="623"/>
      <c r="V2478" s="623"/>
      <c r="W2478" s="623"/>
    </row>
    <row r="2479" spans="1:23" x14ac:dyDescent="0.2">
      <c r="A2479" s="426" t="str">
        <f t="shared" si="165"/>
        <v/>
      </c>
      <c r="B2479" s="427"/>
      <c r="C2479" s="677"/>
      <c r="D2479" s="421"/>
      <c r="E2479" s="421"/>
      <c r="F2479" s="428"/>
      <c r="G2479" s="421"/>
      <c r="H2479" s="421"/>
      <c r="I2479" s="460"/>
      <c r="J2479" s="421"/>
      <c r="K2479" s="421"/>
      <c r="L2479" s="421"/>
      <c r="M2479" s="421"/>
      <c r="N2479" s="678"/>
      <c r="O2479" s="429"/>
      <c r="P2479" s="675">
        <f t="shared" si="166"/>
        <v>0</v>
      </c>
      <c r="Q2479" s="675">
        <f t="shared" si="167"/>
        <v>0</v>
      </c>
      <c r="R2479" s="676" t="str">
        <f t="shared" si="168"/>
        <v/>
      </c>
      <c r="S2479" s="623"/>
      <c r="T2479" s="623"/>
      <c r="U2479" s="623"/>
      <c r="V2479" s="623"/>
      <c r="W2479" s="623"/>
    </row>
    <row r="2480" spans="1:23" x14ac:dyDescent="0.2">
      <c r="A2480" s="426" t="str">
        <f t="shared" si="165"/>
        <v/>
      </c>
      <c r="B2480" s="427"/>
      <c r="C2480" s="677"/>
      <c r="D2480" s="421"/>
      <c r="E2480" s="421"/>
      <c r="F2480" s="428"/>
      <c r="G2480" s="421"/>
      <c r="H2480" s="421"/>
      <c r="I2480" s="460"/>
      <c r="J2480" s="421"/>
      <c r="K2480" s="421"/>
      <c r="L2480" s="421"/>
      <c r="M2480" s="421"/>
      <c r="N2480" s="678"/>
      <c r="O2480" s="429"/>
      <c r="P2480" s="675">
        <f t="shared" si="166"/>
        <v>0</v>
      </c>
      <c r="Q2480" s="675">
        <f t="shared" si="167"/>
        <v>0</v>
      </c>
      <c r="R2480" s="676" t="str">
        <f t="shared" si="168"/>
        <v/>
      </c>
      <c r="S2480" s="623"/>
      <c r="T2480" s="623"/>
      <c r="U2480" s="623"/>
      <c r="V2480" s="623"/>
      <c r="W2480" s="623"/>
    </row>
    <row r="2481" spans="1:23" x14ac:dyDescent="0.2">
      <c r="A2481" s="426" t="str">
        <f t="shared" si="165"/>
        <v/>
      </c>
      <c r="B2481" s="427"/>
      <c r="C2481" s="677"/>
      <c r="D2481" s="421"/>
      <c r="E2481" s="421"/>
      <c r="F2481" s="428"/>
      <c r="G2481" s="421"/>
      <c r="H2481" s="421"/>
      <c r="I2481" s="460"/>
      <c r="J2481" s="421"/>
      <c r="K2481" s="421"/>
      <c r="L2481" s="421"/>
      <c r="M2481" s="421"/>
      <c r="N2481" s="678"/>
      <c r="O2481" s="429"/>
      <c r="P2481" s="675">
        <f t="shared" si="166"/>
        <v>0</v>
      </c>
      <c r="Q2481" s="675">
        <f t="shared" si="167"/>
        <v>0</v>
      </c>
      <c r="R2481" s="676" t="str">
        <f t="shared" si="168"/>
        <v/>
      </c>
      <c r="S2481" s="623"/>
      <c r="T2481" s="623"/>
      <c r="U2481" s="623"/>
      <c r="V2481" s="623"/>
      <c r="W2481" s="623"/>
    </row>
    <row r="2482" spans="1:23" x14ac:dyDescent="0.2">
      <c r="A2482" s="426" t="str">
        <f t="shared" si="165"/>
        <v/>
      </c>
      <c r="B2482" s="427"/>
      <c r="C2482" s="677"/>
      <c r="D2482" s="421"/>
      <c r="E2482" s="421"/>
      <c r="F2482" s="428"/>
      <c r="G2482" s="421"/>
      <c r="H2482" s="421"/>
      <c r="I2482" s="460"/>
      <c r="J2482" s="421"/>
      <c r="K2482" s="421"/>
      <c r="L2482" s="421"/>
      <c r="M2482" s="421"/>
      <c r="N2482" s="678"/>
      <c r="O2482" s="429"/>
      <c r="P2482" s="675">
        <f t="shared" si="166"/>
        <v>0</v>
      </c>
      <c r="Q2482" s="675">
        <f t="shared" si="167"/>
        <v>0</v>
      </c>
      <c r="R2482" s="676" t="str">
        <f t="shared" si="168"/>
        <v/>
      </c>
      <c r="S2482" s="623"/>
      <c r="T2482" s="623"/>
      <c r="U2482" s="623"/>
      <c r="V2482" s="623"/>
      <c r="W2482" s="623"/>
    </row>
    <row r="2483" spans="1:23" x14ac:dyDescent="0.2">
      <c r="A2483" s="426" t="str">
        <f t="shared" si="165"/>
        <v/>
      </c>
      <c r="B2483" s="427"/>
      <c r="C2483" s="677"/>
      <c r="D2483" s="421"/>
      <c r="E2483" s="421"/>
      <c r="F2483" s="428"/>
      <c r="G2483" s="421"/>
      <c r="H2483" s="421"/>
      <c r="I2483" s="460"/>
      <c r="J2483" s="421"/>
      <c r="K2483" s="421"/>
      <c r="L2483" s="421"/>
      <c r="M2483" s="421"/>
      <c r="N2483" s="678"/>
      <c r="O2483" s="429"/>
      <c r="P2483" s="675">
        <f t="shared" si="166"/>
        <v>0</v>
      </c>
      <c r="Q2483" s="675">
        <f t="shared" si="167"/>
        <v>0</v>
      </c>
      <c r="R2483" s="676" t="str">
        <f t="shared" si="168"/>
        <v/>
      </c>
      <c r="S2483" s="623"/>
      <c r="T2483" s="623"/>
      <c r="U2483" s="623"/>
      <c r="V2483" s="623"/>
      <c r="W2483" s="623"/>
    </row>
    <row r="2484" spans="1:23" x14ac:dyDescent="0.2">
      <c r="A2484" s="426" t="str">
        <f t="shared" si="165"/>
        <v/>
      </c>
      <c r="B2484" s="427"/>
      <c r="C2484" s="677"/>
      <c r="D2484" s="421"/>
      <c r="E2484" s="421"/>
      <c r="F2484" s="428"/>
      <c r="G2484" s="421"/>
      <c r="H2484" s="421"/>
      <c r="I2484" s="460"/>
      <c r="J2484" s="421"/>
      <c r="K2484" s="421"/>
      <c r="L2484" s="421"/>
      <c r="M2484" s="421"/>
      <c r="N2484" s="678"/>
      <c r="O2484" s="429"/>
      <c r="P2484" s="675">
        <f t="shared" si="166"/>
        <v>0</v>
      </c>
      <c r="Q2484" s="675">
        <f t="shared" si="167"/>
        <v>0</v>
      </c>
      <c r="R2484" s="676" t="str">
        <f t="shared" si="168"/>
        <v/>
      </c>
      <c r="S2484" s="623"/>
      <c r="T2484" s="623"/>
      <c r="U2484" s="623"/>
      <c r="V2484" s="623"/>
      <c r="W2484" s="623"/>
    </row>
    <row r="2485" spans="1:23" x14ac:dyDescent="0.2">
      <c r="A2485" s="426" t="str">
        <f t="shared" si="165"/>
        <v/>
      </c>
      <c r="B2485" s="427"/>
      <c r="C2485" s="677"/>
      <c r="D2485" s="421"/>
      <c r="E2485" s="421"/>
      <c r="F2485" s="428"/>
      <c r="G2485" s="421"/>
      <c r="H2485" s="421"/>
      <c r="I2485" s="460"/>
      <c r="J2485" s="421"/>
      <c r="K2485" s="421"/>
      <c r="L2485" s="421"/>
      <c r="M2485" s="421"/>
      <c r="N2485" s="678"/>
      <c r="O2485" s="429"/>
      <c r="P2485" s="675">
        <f t="shared" si="166"/>
        <v>0</v>
      </c>
      <c r="Q2485" s="675">
        <f t="shared" si="167"/>
        <v>0</v>
      </c>
      <c r="R2485" s="676" t="str">
        <f t="shared" si="168"/>
        <v/>
      </c>
      <c r="S2485" s="623"/>
      <c r="T2485" s="623"/>
      <c r="U2485" s="623"/>
      <c r="V2485" s="623"/>
      <c r="W2485" s="623"/>
    </row>
    <row r="2486" spans="1:23" x14ac:dyDescent="0.2">
      <c r="A2486" s="426" t="str">
        <f t="shared" si="165"/>
        <v/>
      </c>
      <c r="B2486" s="427"/>
      <c r="C2486" s="677"/>
      <c r="D2486" s="421"/>
      <c r="E2486" s="421"/>
      <c r="F2486" s="428"/>
      <c r="G2486" s="421"/>
      <c r="H2486" s="421"/>
      <c r="I2486" s="460"/>
      <c r="J2486" s="421"/>
      <c r="K2486" s="421"/>
      <c r="L2486" s="421"/>
      <c r="M2486" s="421"/>
      <c r="N2486" s="678"/>
      <c r="O2486" s="429"/>
      <c r="P2486" s="675">
        <f t="shared" si="166"/>
        <v>0</v>
      </c>
      <c r="Q2486" s="675">
        <f t="shared" si="167"/>
        <v>0</v>
      </c>
      <c r="R2486" s="676" t="str">
        <f t="shared" si="168"/>
        <v/>
      </c>
      <c r="S2486" s="623"/>
      <c r="T2486" s="623"/>
      <c r="U2486" s="623"/>
      <c r="V2486" s="623"/>
      <c r="W2486" s="623"/>
    </row>
    <row r="2487" spans="1:23" x14ac:dyDescent="0.2">
      <c r="A2487" s="426" t="str">
        <f t="shared" si="165"/>
        <v/>
      </c>
      <c r="B2487" s="427"/>
      <c r="C2487" s="677"/>
      <c r="D2487" s="421"/>
      <c r="E2487" s="421"/>
      <c r="F2487" s="428"/>
      <c r="G2487" s="421"/>
      <c r="H2487" s="421"/>
      <c r="I2487" s="460"/>
      <c r="J2487" s="421"/>
      <c r="K2487" s="421"/>
      <c r="L2487" s="421"/>
      <c r="M2487" s="421"/>
      <c r="N2487" s="678"/>
      <c r="O2487" s="429"/>
      <c r="P2487" s="675">
        <f t="shared" si="166"/>
        <v>0</v>
      </c>
      <c r="Q2487" s="675">
        <f t="shared" si="167"/>
        <v>0</v>
      </c>
      <c r="R2487" s="676" t="str">
        <f t="shared" si="168"/>
        <v/>
      </c>
      <c r="S2487" s="623"/>
      <c r="T2487" s="623"/>
      <c r="U2487" s="623"/>
      <c r="V2487" s="623"/>
      <c r="W2487" s="623"/>
    </row>
    <row r="2488" spans="1:23" x14ac:dyDescent="0.2">
      <c r="A2488" s="426" t="str">
        <f t="shared" si="165"/>
        <v/>
      </c>
      <c r="B2488" s="427"/>
      <c r="C2488" s="677"/>
      <c r="D2488" s="421"/>
      <c r="E2488" s="421"/>
      <c r="F2488" s="428"/>
      <c r="G2488" s="421"/>
      <c r="H2488" s="421"/>
      <c r="I2488" s="460"/>
      <c r="J2488" s="421"/>
      <c r="K2488" s="421"/>
      <c r="L2488" s="421"/>
      <c r="M2488" s="421"/>
      <c r="N2488" s="678"/>
      <c r="O2488" s="429"/>
      <c r="P2488" s="675">
        <f t="shared" si="166"/>
        <v>0</v>
      </c>
      <c r="Q2488" s="675">
        <f t="shared" si="167"/>
        <v>0</v>
      </c>
      <c r="R2488" s="676" t="str">
        <f t="shared" si="168"/>
        <v/>
      </c>
      <c r="S2488" s="623"/>
      <c r="T2488" s="623"/>
      <c r="U2488" s="623"/>
      <c r="V2488" s="623"/>
      <c r="W2488" s="623"/>
    </row>
    <row r="2489" spans="1:23" x14ac:dyDescent="0.2">
      <c r="A2489" s="426" t="str">
        <f t="shared" si="165"/>
        <v/>
      </c>
      <c r="B2489" s="427"/>
      <c r="C2489" s="677"/>
      <c r="D2489" s="421"/>
      <c r="E2489" s="421"/>
      <c r="F2489" s="428"/>
      <c r="G2489" s="421"/>
      <c r="H2489" s="421"/>
      <c r="I2489" s="460"/>
      <c r="J2489" s="421"/>
      <c r="K2489" s="421"/>
      <c r="L2489" s="421"/>
      <c r="M2489" s="421"/>
      <c r="N2489" s="678"/>
      <c r="O2489" s="429"/>
      <c r="P2489" s="675">
        <f t="shared" si="166"/>
        <v>0</v>
      </c>
      <c r="Q2489" s="675">
        <f t="shared" si="167"/>
        <v>0</v>
      </c>
      <c r="R2489" s="676" t="str">
        <f t="shared" si="168"/>
        <v/>
      </c>
      <c r="S2489" s="623"/>
      <c r="T2489" s="623"/>
      <c r="U2489" s="623"/>
      <c r="V2489" s="623"/>
      <c r="W2489" s="623"/>
    </row>
    <row r="2490" spans="1:23" x14ac:dyDescent="0.2">
      <c r="A2490" s="426" t="str">
        <f t="shared" si="165"/>
        <v/>
      </c>
      <c r="B2490" s="427"/>
      <c r="C2490" s="677"/>
      <c r="D2490" s="421"/>
      <c r="E2490" s="421"/>
      <c r="F2490" s="428"/>
      <c r="G2490" s="421"/>
      <c r="H2490" s="421"/>
      <c r="I2490" s="460"/>
      <c r="J2490" s="421"/>
      <c r="K2490" s="421"/>
      <c r="L2490" s="421"/>
      <c r="M2490" s="421"/>
      <c r="N2490" s="678"/>
      <c r="O2490" s="429"/>
      <c r="P2490" s="675">
        <f t="shared" si="166"/>
        <v>0</v>
      </c>
      <c r="Q2490" s="675">
        <f t="shared" si="167"/>
        <v>0</v>
      </c>
      <c r="R2490" s="676" t="str">
        <f t="shared" si="168"/>
        <v/>
      </c>
      <c r="S2490" s="623"/>
      <c r="T2490" s="623"/>
      <c r="U2490" s="623"/>
      <c r="V2490" s="623"/>
      <c r="W2490" s="623"/>
    </row>
    <row r="2491" spans="1:23" x14ac:dyDescent="0.2">
      <c r="A2491" s="426" t="str">
        <f t="shared" si="165"/>
        <v/>
      </c>
      <c r="B2491" s="427"/>
      <c r="C2491" s="677"/>
      <c r="D2491" s="421"/>
      <c r="E2491" s="421"/>
      <c r="F2491" s="428"/>
      <c r="G2491" s="421"/>
      <c r="H2491" s="421"/>
      <c r="I2491" s="460"/>
      <c r="J2491" s="421"/>
      <c r="K2491" s="421"/>
      <c r="L2491" s="421"/>
      <c r="M2491" s="421"/>
      <c r="N2491" s="678"/>
      <c r="O2491" s="429"/>
      <c r="P2491" s="675">
        <f t="shared" si="166"/>
        <v>0</v>
      </c>
      <c r="Q2491" s="675">
        <f t="shared" si="167"/>
        <v>0</v>
      </c>
      <c r="R2491" s="676" t="str">
        <f t="shared" si="168"/>
        <v/>
      </c>
      <c r="S2491" s="623"/>
      <c r="T2491" s="623"/>
      <c r="U2491" s="623"/>
      <c r="V2491" s="623"/>
      <c r="W2491" s="623"/>
    </row>
    <row r="2492" spans="1:23" x14ac:dyDescent="0.2">
      <c r="A2492" s="426" t="str">
        <f t="shared" si="165"/>
        <v/>
      </c>
      <c r="B2492" s="427"/>
      <c r="C2492" s="677"/>
      <c r="D2492" s="421"/>
      <c r="E2492" s="421"/>
      <c r="F2492" s="428"/>
      <c r="G2492" s="421"/>
      <c r="H2492" s="421"/>
      <c r="I2492" s="460"/>
      <c r="J2492" s="421"/>
      <c r="K2492" s="421"/>
      <c r="L2492" s="421"/>
      <c r="M2492" s="421"/>
      <c r="N2492" s="678"/>
      <c r="O2492" s="429"/>
      <c r="P2492" s="675">
        <f t="shared" si="166"/>
        <v>0</v>
      </c>
      <c r="Q2492" s="675">
        <f t="shared" si="167"/>
        <v>0</v>
      </c>
      <c r="R2492" s="676" t="str">
        <f t="shared" si="168"/>
        <v/>
      </c>
      <c r="S2492" s="623"/>
      <c r="T2492" s="623"/>
      <c r="U2492" s="623"/>
      <c r="V2492" s="623"/>
      <c r="W2492" s="623"/>
    </row>
    <row r="2493" spans="1:23" x14ac:dyDescent="0.2">
      <c r="A2493" s="426" t="str">
        <f t="shared" si="165"/>
        <v/>
      </c>
      <c r="B2493" s="427"/>
      <c r="C2493" s="677"/>
      <c r="D2493" s="421"/>
      <c r="E2493" s="421"/>
      <c r="F2493" s="428"/>
      <c r="G2493" s="421"/>
      <c r="H2493" s="421"/>
      <c r="I2493" s="460"/>
      <c r="J2493" s="421"/>
      <c r="K2493" s="421"/>
      <c r="L2493" s="421"/>
      <c r="M2493" s="421"/>
      <c r="N2493" s="678"/>
      <c r="O2493" s="429"/>
      <c r="P2493" s="675">
        <f t="shared" si="166"/>
        <v>0</v>
      </c>
      <c r="Q2493" s="675">
        <f t="shared" si="167"/>
        <v>0</v>
      </c>
      <c r="R2493" s="676" t="str">
        <f t="shared" si="168"/>
        <v/>
      </c>
      <c r="S2493" s="623"/>
      <c r="T2493" s="623"/>
      <c r="U2493" s="623"/>
      <c r="V2493" s="623"/>
      <c r="W2493" s="623"/>
    </row>
    <row r="2494" spans="1:23" x14ac:dyDescent="0.2">
      <c r="A2494" s="426" t="str">
        <f t="shared" si="165"/>
        <v/>
      </c>
      <c r="B2494" s="427"/>
      <c r="C2494" s="677"/>
      <c r="D2494" s="421"/>
      <c r="E2494" s="421"/>
      <c r="F2494" s="428"/>
      <c r="G2494" s="421"/>
      <c r="H2494" s="421"/>
      <c r="I2494" s="460"/>
      <c r="J2494" s="421"/>
      <c r="K2494" s="421"/>
      <c r="L2494" s="421"/>
      <c r="M2494" s="421"/>
      <c r="N2494" s="678"/>
      <c r="O2494" s="429"/>
      <c r="P2494" s="675">
        <f t="shared" si="166"/>
        <v>0</v>
      </c>
      <c r="Q2494" s="675">
        <f t="shared" si="167"/>
        <v>0</v>
      </c>
      <c r="R2494" s="676" t="str">
        <f t="shared" si="168"/>
        <v/>
      </c>
      <c r="S2494" s="623"/>
      <c r="T2494" s="623"/>
      <c r="U2494" s="623"/>
      <c r="V2494" s="623"/>
      <c r="W2494" s="623"/>
    </row>
    <row r="2495" spans="1:23" x14ac:dyDescent="0.2">
      <c r="A2495" s="426" t="str">
        <f t="shared" si="165"/>
        <v/>
      </c>
      <c r="B2495" s="427"/>
      <c r="C2495" s="677"/>
      <c r="D2495" s="421"/>
      <c r="E2495" s="421"/>
      <c r="F2495" s="428"/>
      <c r="G2495" s="421"/>
      <c r="H2495" s="421"/>
      <c r="I2495" s="460"/>
      <c r="J2495" s="421"/>
      <c r="K2495" s="421"/>
      <c r="L2495" s="421"/>
      <c r="M2495" s="421"/>
      <c r="N2495" s="678"/>
      <c r="O2495" s="429"/>
      <c r="P2495" s="675">
        <f t="shared" si="166"/>
        <v>0</v>
      </c>
      <c r="Q2495" s="675">
        <f t="shared" si="167"/>
        <v>0</v>
      </c>
      <c r="R2495" s="676" t="str">
        <f t="shared" si="168"/>
        <v/>
      </c>
      <c r="S2495" s="623"/>
      <c r="T2495" s="623"/>
      <c r="U2495" s="623"/>
      <c r="V2495" s="623"/>
      <c r="W2495" s="623"/>
    </row>
    <row r="2496" spans="1:23" x14ac:dyDescent="0.2">
      <c r="A2496" s="426" t="str">
        <f t="shared" si="165"/>
        <v/>
      </c>
      <c r="B2496" s="427"/>
      <c r="C2496" s="677"/>
      <c r="D2496" s="421"/>
      <c r="E2496" s="421"/>
      <c r="F2496" s="428"/>
      <c r="G2496" s="421"/>
      <c r="H2496" s="421"/>
      <c r="I2496" s="460"/>
      <c r="J2496" s="421"/>
      <c r="K2496" s="421"/>
      <c r="L2496" s="421"/>
      <c r="M2496" s="421"/>
      <c r="N2496" s="678"/>
      <c r="O2496" s="429"/>
      <c r="P2496" s="675">
        <f t="shared" si="166"/>
        <v>0</v>
      </c>
      <c r="Q2496" s="675">
        <f t="shared" si="167"/>
        <v>0</v>
      </c>
      <c r="R2496" s="676" t="str">
        <f t="shared" si="168"/>
        <v/>
      </c>
      <c r="S2496" s="623"/>
      <c r="T2496" s="623"/>
      <c r="U2496" s="623"/>
      <c r="V2496" s="623"/>
      <c r="W2496" s="623"/>
    </row>
    <row r="2497" spans="1:23" x14ac:dyDescent="0.2">
      <c r="A2497" s="426" t="str">
        <f t="shared" si="165"/>
        <v/>
      </c>
      <c r="B2497" s="427"/>
      <c r="C2497" s="677"/>
      <c r="D2497" s="421"/>
      <c r="E2497" s="421"/>
      <c r="F2497" s="428"/>
      <c r="G2497" s="421"/>
      <c r="H2497" s="421"/>
      <c r="I2497" s="460"/>
      <c r="J2497" s="421"/>
      <c r="K2497" s="421"/>
      <c r="L2497" s="421"/>
      <c r="M2497" s="421"/>
      <c r="N2497" s="678"/>
      <c r="O2497" s="429"/>
      <c r="P2497" s="675">
        <f t="shared" si="166"/>
        <v>0</v>
      </c>
      <c r="Q2497" s="675">
        <f t="shared" si="167"/>
        <v>0</v>
      </c>
      <c r="R2497" s="676" t="str">
        <f t="shared" si="168"/>
        <v/>
      </c>
      <c r="S2497" s="623"/>
      <c r="T2497" s="623"/>
      <c r="U2497" s="623"/>
      <c r="V2497" s="623"/>
      <c r="W2497" s="623"/>
    </row>
    <row r="2498" spans="1:23" x14ac:dyDescent="0.2">
      <c r="A2498" s="426" t="str">
        <f t="shared" si="165"/>
        <v/>
      </c>
      <c r="B2498" s="427"/>
      <c r="C2498" s="677"/>
      <c r="D2498" s="421"/>
      <c r="E2498" s="421"/>
      <c r="F2498" s="428"/>
      <c r="G2498" s="421"/>
      <c r="H2498" s="421"/>
      <c r="I2498" s="460"/>
      <c r="J2498" s="421"/>
      <c r="K2498" s="421"/>
      <c r="L2498" s="421"/>
      <c r="M2498" s="421"/>
      <c r="N2498" s="678"/>
      <c r="O2498" s="429"/>
      <c r="P2498" s="675">
        <f t="shared" si="166"/>
        <v>0</v>
      </c>
      <c r="Q2498" s="675">
        <f t="shared" si="167"/>
        <v>0</v>
      </c>
      <c r="R2498" s="676" t="str">
        <f t="shared" si="168"/>
        <v/>
      </c>
      <c r="S2498" s="623"/>
      <c r="T2498" s="623"/>
      <c r="U2498" s="623"/>
      <c r="V2498" s="623"/>
      <c r="W2498" s="623"/>
    </row>
    <row r="2499" spans="1:23" x14ac:dyDescent="0.2">
      <c r="A2499" s="426" t="str">
        <f t="shared" si="165"/>
        <v/>
      </c>
      <c r="B2499" s="427"/>
      <c r="C2499" s="677"/>
      <c r="D2499" s="421"/>
      <c r="E2499" s="421"/>
      <c r="F2499" s="428"/>
      <c r="G2499" s="421"/>
      <c r="H2499" s="421"/>
      <c r="I2499" s="460"/>
      <c r="J2499" s="421"/>
      <c r="K2499" s="421"/>
      <c r="L2499" s="421"/>
      <c r="M2499" s="421"/>
      <c r="N2499" s="678"/>
      <c r="O2499" s="429"/>
      <c r="P2499" s="675">
        <f t="shared" si="166"/>
        <v>0</v>
      </c>
      <c r="Q2499" s="675">
        <f t="shared" si="167"/>
        <v>0</v>
      </c>
      <c r="R2499" s="676" t="str">
        <f t="shared" si="168"/>
        <v/>
      </c>
      <c r="S2499" s="623"/>
      <c r="T2499" s="623"/>
      <c r="U2499" s="623"/>
      <c r="V2499" s="623"/>
      <c r="W2499" s="623"/>
    </row>
    <row r="2500" spans="1:23" x14ac:dyDescent="0.2">
      <c r="A2500" s="426" t="str">
        <f t="shared" si="165"/>
        <v/>
      </c>
      <c r="B2500" s="427"/>
      <c r="C2500" s="677"/>
      <c r="D2500" s="421"/>
      <c r="E2500" s="421"/>
      <c r="F2500" s="428"/>
      <c r="G2500" s="421"/>
      <c r="H2500" s="421"/>
      <c r="I2500" s="460"/>
      <c r="J2500" s="421"/>
      <c r="K2500" s="421"/>
      <c r="L2500" s="421"/>
      <c r="M2500" s="421"/>
      <c r="N2500" s="678"/>
      <c r="O2500" s="429"/>
      <c r="P2500" s="675">
        <f t="shared" si="166"/>
        <v>0</v>
      </c>
      <c r="Q2500" s="675">
        <f t="shared" si="167"/>
        <v>0</v>
      </c>
      <c r="R2500" s="676" t="str">
        <f t="shared" si="168"/>
        <v/>
      </c>
      <c r="S2500" s="623"/>
      <c r="T2500" s="623"/>
      <c r="U2500" s="623"/>
      <c r="V2500" s="623"/>
      <c r="W2500" s="623"/>
    </row>
    <row r="2501" spans="1:23" x14ac:dyDescent="0.2">
      <c r="A2501" s="426" t="str">
        <f t="shared" si="165"/>
        <v/>
      </c>
      <c r="B2501" s="427"/>
      <c r="C2501" s="677"/>
      <c r="D2501" s="421"/>
      <c r="E2501" s="421"/>
      <c r="F2501" s="428"/>
      <c r="G2501" s="421"/>
      <c r="H2501" s="421"/>
      <c r="I2501" s="460"/>
      <c r="J2501" s="421"/>
      <c r="K2501" s="421"/>
      <c r="L2501" s="421"/>
      <c r="M2501" s="421"/>
      <c r="N2501" s="678"/>
      <c r="O2501" s="429"/>
      <c r="P2501" s="675">
        <f t="shared" si="166"/>
        <v>0</v>
      </c>
      <c r="Q2501" s="675">
        <f t="shared" si="167"/>
        <v>0</v>
      </c>
      <c r="R2501" s="676" t="str">
        <f t="shared" si="168"/>
        <v/>
      </c>
      <c r="S2501" s="623"/>
      <c r="T2501" s="623"/>
      <c r="U2501" s="623"/>
      <c r="V2501" s="623"/>
      <c r="W2501" s="623"/>
    </row>
    <row r="2502" spans="1:23" x14ac:dyDescent="0.2">
      <c r="A2502" s="426" t="str">
        <f t="shared" si="165"/>
        <v/>
      </c>
      <c r="B2502" s="427"/>
      <c r="C2502" s="677"/>
      <c r="D2502" s="421"/>
      <c r="E2502" s="421"/>
      <c r="F2502" s="428"/>
      <c r="G2502" s="421"/>
      <c r="H2502" s="421"/>
      <c r="I2502" s="460"/>
      <c r="J2502" s="421"/>
      <c r="K2502" s="421"/>
      <c r="L2502" s="421"/>
      <c r="M2502" s="421"/>
      <c r="N2502" s="678"/>
      <c r="O2502" s="429"/>
      <c r="P2502" s="675">
        <f t="shared" si="166"/>
        <v>0</v>
      </c>
      <c r="Q2502" s="675">
        <f t="shared" si="167"/>
        <v>0</v>
      </c>
      <c r="R2502" s="676" t="str">
        <f t="shared" si="168"/>
        <v/>
      </c>
      <c r="S2502" s="623"/>
      <c r="T2502" s="623"/>
      <c r="U2502" s="623"/>
      <c r="V2502" s="623"/>
      <c r="W2502" s="623"/>
    </row>
    <row r="2503" spans="1:23" x14ac:dyDescent="0.2">
      <c r="A2503" s="426" t="str">
        <f t="shared" si="165"/>
        <v/>
      </c>
      <c r="B2503" s="427"/>
      <c r="C2503" s="677"/>
      <c r="D2503" s="421"/>
      <c r="E2503" s="421"/>
      <c r="F2503" s="428"/>
      <c r="G2503" s="421"/>
      <c r="H2503" s="421"/>
      <c r="I2503" s="460"/>
      <c r="J2503" s="421"/>
      <c r="K2503" s="421"/>
      <c r="L2503" s="421"/>
      <c r="M2503" s="421"/>
      <c r="N2503" s="678"/>
      <c r="O2503" s="429"/>
      <c r="P2503" s="675">
        <f t="shared" si="166"/>
        <v>0</v>
      </c>
      <c r="Q2503" s="675">
        <f t="shared" si="167"/>
        <v>0</v>
      </c>
      <c r="R2503" s="676" t="str">
        <f t="shared" si="168"/>
        <v/>
      </c>
      <c r="S2503" s="623"/>
      <c r="T2503" s="623"/>
      <c r="U2503" s="623"/>
      <c r="V2503" s="623"/>
      <c r="W2503" s="623"/>
    </row>
    <row r="2504" spans="1:23" x14ac:dyDescent="0.2">
      <c r="A2504" s="426" t="str">
        <f t="shared" si="165"/>
        <v/>
      </c>
      <c r="B2504" s="427"/>
      <c r="C2504" s="677"/>
      <c r="D2504" s="421"/>
      <c r="E2504" s="421"/>
      <c r="F2504" s="428"/>
      <c r="G2504" s="421"/>
      <c r="H2504" s="421"/>
      <c r="I2504" s="460"/>
      <c r="J2504" s="421"/>
      <c r="K2504" s="421"/>
      <c r="L2504" s="421"/>
      <c r="M2504" s="421"/>
      <c r="N2504" s="678"/>
      <c r="O2504" s="429"/>
      <c r="P2504" s="675">
        <f t="shared" si="166"/>
        <v>0</v>
      </c>
      <c r="Q2504" s="675">
        <f t="shared" si="167"/>
        <v>0</v>
      </c>
      <c r="R2504" s="676" t="str">
        <f t="shared" si="168"/>
        <v/>
      </c>
      <c r="S2504" s="623"/>
      <c r="T2504" s="623"/>
      <c r="U2504" s="623"/>
      <c r="V2504" s="623"/>
      <c r="W2504" s="623"/>
    </row>
    <row r="2505" spans="1:23" x14ac:dyDescent="0.2">
      <c r="A2505" s="426" t="str">
        <f t="shared" si="165"/>
        <v/>
      </c>
      <c r="B2505" s="427"/>
      <c r="C2505" s="677"/>
      <c r="D2505" s="421"/>
      <c r="E2505" s="421"/>
      <c r="F2505" s="428"/>
      <c r="G2505" s="421"/>
      <c r="H2505" s="421"/>
      <c r="I2505" s="460"/>
      <c r="J2505" s="421"/>
      <c r="K2505" s="421"/>
      <c r="L2505" s="421"/>
      <c r="M2505" s="421"/>
      <c r="N2505" s="678"/>
      <c r="O2505" s="429"/>
      <c r="P2505" s="675">
        <f t="shared" si="166"/>
        <v>0</v>
      </c>
      <c r="Q2505" s="675">
        <f t="shared" si="167"/>
        <v>0</v>
      </c>
      <c r="R2505" s="676" t="str">
        <f t="shared" si="168"/>
        <v/>
      </c>
      <c r="S2505" s="623"/>
      <c r="T2505" s="623"/>
      <c r="U2505" s="623"/>
      <c r="V2505" s="623"/>
      <c r="W2505" s="623"/>
    </row>
    <row r="2506" spans="1:23" x14ac:dyDescent="0.2">
      <c r="A2506" s="426" t="str">
        <f t="shared" si="165"/>
        <v/>
      </c>
      <c r="B2506" s="427"/>
      <c r="C2506" s="677"/>
      <c r="D2506" s="421"/>
      <c r="E2506" s="421"/>
      <c r="F2506" s="428"/>
      <c r="G2506" s="421"/>
      <c r="H2506" s="421"/>
      <c r="I2506" s="460"/>
      <c r="J2506" s="421"/>
      <c r="K2506" s="421"/>
      <c r="L2506" s="421"/>
      <c r="M2506" s="421"/>
      <c r="N2506" s="678"/>
      <c r="O2506" s="429"/>
      <c r="P2506" s="675">
        <f t="shared" si="166"/>
        <v>0</v>
      </c>
      <c r="Q2506" s="675">
        <f t="shared" si="167"/>
        <v>0</v>
      </c>
      <c r="R2506" s="676" t="str">
        <f t="shared" si="168"/>
        <v/>
      </c>
      <c r="S2506" s="623"/>
      <c r="T2506" s="623"/>
      <c r="U2506" s="623"/>
      <c r="V2506" s="623"/>
      <c r="W2506" s="623"/>
    </row>
    <row r="2507" spans="1:23" x14ac:dyDescent="0.2">
      <c r="A2507" s="426" t="str">
        <f t="shared" si="165"/>
        <v/>
      </c>
      <c r="B2507" s="427"/>
      <c r="C2507" s="677"/>
      <c r="D2507" s="421"/>
      <c r="E2507" s="421"/>
      <c r="F2507" s="428"/>
      <c r="G2507" s="421"/>
      <c r="H2507" s="421"/>
      <c r="I2507" s="460"/>
      <c r="J2507" s="421"/>
      <c r="K2507" s="421"/>
      <c r="L2507" s="421"/>
      <c r="M2507" s="421"/>
      <c r="N2507" s="678"/>
      <c r="O2507" s="429"/>
      <c r="P2507" s="675">
        <f t="shared" si="166"/>
        <v>0</v>
      </c>
      <c r="Q2507" s="675">
        <f t="shared" si="167"/>
        <v>0</v>
      </c>
      <c r="R2507" s="676" t="str">
        <f t="shared" si="168"/>
        <v/>
      </c>
      <c r="S2507" s="623"/>
      <c r="T2507" s="623"/>
      <c r="U2507" s="623"/>
      <c r="V2507" s="623"/>
      <c r="W2507" s="623"/>
    </row>
    <row r="2508" spans="1:23" x14ac:dyDescent="0.2">
      <c r="A2508" s="426" t="str">
        <f t="shared" si="165"/>
        <v/>
      </c>
      <c r="B2508" s="427"/>
      <c r="C2508" s="677"/>
      <c r="D2508" s="421"/>
      <c r="E2508" s="421"/>
      <c r="F2508" s="428"/>
      <c r="G2508" s="421"/>
      <c r="H2508" s="421"/>
      <c r="I2508" s="460"/>
      <c r="J2508" s="421"/>
      <c r="K2508" s="421"/>
      <c r="L2508" s="421"/>
      <c r="M2508" s="421"/>
      <c r="N2508" s="678"/>
      <c r="O2508" s="429"/>
      <c r="P2508" s="675">
        <f t="shared" si="166"/>
        <v>0</v>
      </c>
      <c r="Q2508" s="675">
        <f t="shared" si="167"/>
        <v>0</v>
      </c>
      <c r="R2508" s="676" t="str">
        <f t="shared" si="168"/>
        <v/>
      </c>
      <c r="S2508" s="623"/>
      <c r="T2508" s="623"/>
      <c r="U2508" s="623"/>
      <c r="V2508" s="623"/>
      <c r="W2508" s="623"/>
    </row>
    <row r="2509" spans="1:23" x14ac:dyDescent="0.2">
      <c r="A2509" s="426" t="str">
        <f t="shared" si="165"/>
        <v/>
      </c>
      <c r="B2509" s="427"/>
      <c r="C2509" s="677"/>
      <c r="D2509" s="421"/>
      <c r="E2509" s="421"/>
      <c r="F2509" s="428"/>
      <c r="G2509" s="421"/>
      <c r="H2509" s="421"/>
      <c r="I2509" s="460"/>
      <c r="J2509" s="421"/>
      <c r="K2509" s="421"/>
      <c r="L2509" s="421"/>
      <c r="M2509" s="421"/>
      <c r="N2509" s="678"/>
      <c r="O2509" s="429"/>
      <c r="P2509" s="675">
        <f t="shared" si="166"/>
        <v>0</v>
      </c>
      <c r="Q2509" s="675">
        <f t="shared" si="167"/>
        <v>0</v>
      </c>
      <c r="R2509" s="676" t="str">
        <f t="shared" si="168"/>
        <v/>
      </c>
      <c r="S2509" s="623"/>
      <c r="T2509" s="623"/>
      <c r="U2509" s="623"/>
      <c r="V2509" s="623"/>
      <c r="W2509" s="623"/>
    </row>
    <row r="2510" spans="1:23" x14ac:dyDescent="0.2">
      <c r="A2510" s="426" t="str">
        <f t="shared" si="165"/>
        <v/>
      </c>
      <c r="B2510" s="427"/>
      <c r="C2510" s="677"/>
      <c r="D2510" s="421"/>
      <c r="E2510" s="421"/>
      <c r="F2510" s="428"/>
      <c r="G2510" s="421"/>
      <c r="H2510" s="421"/>
      <c r="I2510" s="460"/>
      <c r="J2510" s="421"/>
      <c r="K2510" s="421"/>
      <c r="L2510" s="421"/>
      <c r="M2510" s="421"/>
      <c r="N2510" s="678"/>
      <c r="O2510" s="429"/>
      <c r="P2510" s="675">
        <f t="shared" si="166"/>
        <v>0</v>
      </c>
      <c r="Q2510" s="675">
        <f t="shared" si="167"/>
        <v>0</v>
      </c>
      <c r="R2510" s="676" t="str">
        <f t="shared" si="168"/>
        <v/>
      </c>
      <c r="S2510" s="623"/>
      <c r="T2510" s="623"/>
      <c r="U2510" s="623"/>
      <c r="V2510" s="623"/>
      <c r="W2510" s="623"/>
    </row>
    <row r="2511" spans="1:23" x14ac:dyDescent="0.2">
      <c r="A2511" s="426" t="str">
        <f t="shared" si="165"/>
        <v/>
      </c>
      <c r="B2511" s="427"/>
      <c r="C2511" s="677"/>
      <c r="D2511" s="421"/>
      <c r="E2511" s="421"/>
      <c r="F2511" s="428"/>
      <c r="G2511" s="421"/>
      <c r="H2511" s="421"/>
      <c r="I2511" s="460"/>
      <c r="J2511" s="421"/>
      <c r="K2511" s="421"/>
      <c r="L2511" s="421"/>
      <c r="M2511" s="421"/>
      <c r="N2511" s="678"/>
      <c r="O2511" s="429"/>
      <c r="P2511" s="675">
        <f t="shared" si="166"/>
        <v>0</v>
      </c>
      <c r="Q2511" s="675">
        <f t="shared" si="167"/>
        <v>0</v>
      </c>
      <c r="R2511" s="676" t="str">
        <f t="shared" si="168"/>
        <v/>
      </c>
      <c r="S2511" s="623"/>
      <c r="T2511" s="623"/>
      <c r="U2511" s="623"/>
      <c r="V2511" s="623"/>
      <c r="W2511" s="623"/>
    </row>
    <row r="2512" spans="1:23" x14ac:dyDescent="0.2">
      <c r="A2512" s="426" t="str">
        <f t="shared" si="165"/>
        <v/>
      </c>
      <c r="B2512" s="427"/>
      <c r="C2512" s="677"/>
      <c r="D2512" s="421"/>
      <c r="E2512" s="421"/>
      <c r="F2512" s="428"/>
      <c r="G2512" s="421"/>
      <c r="H2512" s="421"/>
      <c r="I2512" s="460"/>
      <c r="J2512" s="421"/>
      <c r="K2512" s="421"/>
      <c r="L2512" s="421"/>
      <c r="M2512" s="421"/>
      <c r="N2512" s="678"/>
      <c r="O2512" s="429"/>
      <c r="P2512" s="675">
        <f t="shared" si="166"/>
        <v>0</v>
      </c>
      <c r="Q2512" s="675">
        <f t="shared" si="167"/>
        <v>0</v>
      </c>
      <c r="R2512" s="676" t="str">
        <f t="shared" si="168"/>
        <v/>
      </c>
      <c r="S2512" s="623"/>
      <c r="T2512" s="623"/>
      <c r="U2512" s="623"/>
      <c r="V2512" s="623"/>
      <c r="W2512" s="623"/>
    </row>
    <row r="2513" spans="1:23" x14ac:dyDescent="0.2">
      <c r="A2513" s="426" t="str">
        <f t="shared" si="165"/>
        <v/>
      </c>
      <c r="B2513" s="427"/>
      <c r="C2513" s="677"/>
      <c r="D2513" s="421"/>
      <c r="E2513" s="421"/>
      <c r="F2513" s="428"/>
      <c r="G2513" s="421"/>
      <c r="H2513" s="421"/>
      <c r="I2513" s="460"/>
      <c r="J2513" s="421"/>
      <c r="K2513" s="421"/>
      <c r="L2513" s="421"/>
      <c r="M2513" s="421"/>
      <c r="N2513" s="678"/>
      <c r="O2513" s="429"/>
      <c r="P2513" s="675">
        <f t="shared" si="166"/>
        <v>0</v>
      </c>
      <c r="Q2513" s="675">
        <f t="shared" si="167"/>
        <v>0</v>
      </c>
      <c r="R2513" s="676" t="str">
        <f t="shared" si="168"/>
        <v/>
      </c>
      <c r="S2513" s="623"/>
      <c r="T2513" s="623"/>
      <c r="U2513" s="623"/>
      <c r="V2513" s="623"/>
      <c r="W2513" s="623"/>
    </row>
    <row r="2514" spans="1:23" x14ac:dyDescent="0.2">
      <c r="A2514" s="426" t="str">
        <f t="shared" si="165"/>
        <v/>
      </c>
      <c r="B2514" s="427"/>
      <c r="C2514" s="677"/>
      <c r="D2514" s="421"/>
      <c r="E2514" s="421"/>
      <c r="F2514" s="428"/>
      <c r="G2514" s="421"/>
      <c r="H2514" s="421"/>
      <c r="I2514" s="460"/>
      <c r="J2514" s="421"/>
      <c r="K2514" s="421"/>
      <c r="L2514" s="421"/>
      <c r="M2514" s="421"/>
      <c r="N2514" s="678"/>
      <c r="O2514" s="429"/>
      <c r="P2514" s="675">
        <f t="shared" si="166"/>
        <v>0</v>
      </c>
      <c r="Q2514" s="675">
        <f t="shared" si="167"/>
        <v>0</v>
      </c>
      <c r="R2514" s="676" t="str">
        <f t="shared" si="168"/>
        <v/>
      </c>
      <c r="S2514" s="623"/>
      <c r="T2514" s="623"/>
      <c r="U2514" s="623"/>
      <c r="V2514" s="623"/>
      <c r="W2514" s="623"/>
    </row>
    <row r="2515" spans="1:23" x14ac:dyDescent="0.2">
      <c r="A2515" s="426" t="str">
        <f t="shared" si="165"/>
        <v/>
      </c>
      <c r="B2515" s="427"/>
      <c r="C2515" s="677"/>
      <c r="D2515" s="421"/>
      <c r="E2515" s="421"/>
      <c r="F2515" s="428"/>
      <c r="G2515" s="421"/>
      <c r="H2515" s="421"/>
      <c r="I2515" s="460"/>
      <c r="J2515" s="421"/>
      <c r="K2515" s="421"/>
      <c r="L2515" s="421"/>
      <c r="M2515" s="421"/>
      <c r="N2515" s="678"/>
      <c r="O2515" s="429"/>
      <c r="P2515" s="675">
        <f t="shared" si="166"/>
        <v>0</v>
      </c>
      <c r="Q2515" s="675">
        <f t="shared" si="167"/>
        <v>0</v>
      </c>
      <c r="R2515" s="676" t="str">
        <f t="shared" si="168"/>
        <v/>
      </c>
      <c r="S2515" s="623"/>
      <c r="T2515" s="623"/>
      <c r="U2515" s="623"/>
      <c r="V2515" s="623"/>
      <c r="W2515" s="623"/>
    </row>
    <row r="2516" spans="1:23" x14ac:dyDescent="0.2">
      <c r="A2516" s="426" t="str">
        <f t="shared" si="165"/>
        <v/>
      </c>
      <c r="B2516" s="427"/>
      <c r="C2516" s="677"/>
      <c r="D2516" s="421"/>
      <c r="E2516" s="421"/>
      <c r="F2516" s="428"/>
      <c r="G2516" s="421"/>
      <c r="H2516" s="421"/>
      <c r="I2516" s="460"/>
      <c r="J2516" s="421"/>
      <c r="K2516" s="421"/>
      <c r="L2516" s="421"/>
      <c r="M2516" s="421"/>
      <c r="N2516" s="678"/>
      <c r="O2516" s="429"/>
      <c r="P2516" s="675">
        <f t="shared" si="166"/>
        <v>0</v>
      </c>
      <c r="Q2516" s="675">
        <f t="shared" si="167"/>
        <v>0</v>
      </c>
      <c r="R2516" s="676" t="str">
        <f t="shared" si="168"/>
        <v/>
      </c>
      <c r="S2516" s="623"/>
      <c r="T2516" s="623"/>
      <c r="U2516" s="623"/>
      <c r="V2516" s="623"/>
      <c r="W2516" s="623"/>
    </row>
    <row r="2517" spans="1:23" x14ac:dyDescent="0.2">
      <c r="A2517" s="426" t="str">
        <f t="shared" si="165"/>
        <v/>
      </c>
      <c r="B2517" s="427"/>
      <c r="C2517" s="677"/>
      <c r="D2517" s="421"/>
      <c r="E2517" s="421"/>
      <c r="F2517" s="428"/>
      <c r="G2517" s="421"/>
      <c r="H2517" s="421"/>
      <c r="I2517" s="460"/>
      <c r="J2517" s="421"/>
      <c r="K2517" s="421"/>
      <c r="L2517" s="421"/>
      <c r="M2517" s="421"/>
      <c r="N2517" s="678"/>
      <c r="O2517" s="429"/>
      <c r="P2517" s="675">
        <f t="shared" si="166"/>
        <v>0</v>
      </c>
      <c r="Q2517" s="675">
        <f t="shared" si="167"/>
        <v>0</v>
      </c>
      <c r="R2517" s="676" t="str">
        <f t="shared" si="168"/>
        <v/>
      </c>
      <c r="S2517" s="623"/>
      <c r="T2517" s="623"/>
      <c r="U2517" s="623"/>
      <c r="V2517" s="623"/>
      <c r="W2517" s="623"/>
    </row>
    <row r="2518" spans="1:23" x14ac:dyDescent="0.2">
      <c r="A2518" s="426" t="str">
        <f t="shared" si="165"/>
        <v/>
      </c>
      <c r="B2518" s="427"/>
      <c r="C2518" s="677"/>
      <c r="D2518" s="421"/>
      <c r="E2518" s="421"/>
      <c r="F2518" s="428"/>
      <c r="G2518" s="421"/>
      <c r="H2518" s="421"/>
      <c r="I2518" s="460"/>
      <c r="J2518" s="421"/>
      <c r="K2518" s="421"/>
      <c r="L2518" s="421"/>
      <c r="M2518" s="421"/>
      <c r="N2518" s="678"/>
      <c r="O2518" s="429"/>
      <c r="P2518" s="675">
        <f t="shared" si="166"/>
        <v>0</v>
      </c>
      <c r="Q2518" s="675">
        <f t="shared" si="167"/>
        <v>0</v>
      </c>
      <c r="R2518" s="676" t="str">
        <f t="shared" si="168"/>
        <v/>
      </c>
      <c r="S2518" s="623"/>
      <c r="T2518" s="623"/>
      <c r="U2518" s="623"/>
      <c r="V2518" s="623"/>
      <c r="W2518" s="623"/>
    </row>
    <row r="2519" spans="1:23" x14ac:dyDescent="0.2">
      <c r="A2519" s="426" t="str">
        <f t="shared" si="165"/>
        <v/>
      </c>
      <c r="B2519" s="427"/>
      <c r="C2519" s="677"/>
      <c r="D2519" s="421"/>
      <c r="E2519" s="421"/>
      <c r="F2519" s="428"/>
      <c r="G2519" s="421"/>
      <c r="H2519" s="421"/>
      <c r="I2519" s="460"/>
      <c r="J2519" s="421"/>
      <c r="K2519" s="421"/>
      <c r="L2519" s="421"/>
      <c r="M2519" s="421"/>
      <c r="N2519" s="678"/>
      <c r="O2519" s="429"/>
      <c r="P2519" s="675">
        <f t="shared" si="166"/>
        <v>0</v>
      </c>
      <c r="Q2519" s="675">
        <f t="shared" si="167"/>
        <v>0</v>
      </c>
      <c r="R2519" s="676" t="str">
        <f t="shared" si="168"/>
        <v/>
      </c>
      <c r="S2519" s="623"/>
      <c r="T2519" s="623"/>
      <c r="U2519" s="623"/>
      <c r="V2519" s="623"/>
      <c r="W2519" s="623"/>
    </row>
    <row r="2520" spans="1:23" x14ac:dyDescent="0.2">
      <c r="A2520" s="426" t="str">
        <f t="shared" ref="A2520:A2583" si="169">IF(B2520="","",ROW()-ROW($A$3))</f>
        <v/>
      </c>
      <c r="B2520" s="427"/>
      <c r="C2520" s="677"/>
      <c r="D2520" s="421"/>
      <c r="E2520" s="421"/>
      <c r="F2520" s="428"/>
      <c r="G2520" s="421"/>
      <c r="H2520" s="421"/>
      <c r="I2520" s="460"/>
      <c r="J2520" s="421"/>
      <c r="K2520" s="421"/>
      <c r="L2520" s="421"/>
      <c r="M2520" s="421"/>
      <c r="N2520" s="678"/>
      <c r="O2520" s="429"/>
      <c r="P2520" s="675">
        <f t="shared" ref="P2520:P2583" si="170">IF(B2520=0,0,IF(YEAR(B2520)=$Q$1,MONTH(B2520)-$P$1+1,(YEAR(B2520)-$Q$1)*12-$P$1+1+MONTH(B2520)))</f>
        <v>0</v>
      </c>
      <c r="Q2520" s="675">
        <f t="shared" ref="Q2520:Q2583" si="171">IF(C2520=0,0,IF(YEAR(C2520)=$Q$1,MONTH(C2520)-$P$1+1,(YEAR(C2520)-$Q$1)*12-$P$1+1+MONTH(C2520)))</f>
        <v>0</v>
      </c>
      <c r="R2520" s="676" t="str">
        <f t="shared" ref="R2520:R2583" si="172">SUBSTITUTE(D2520," ","_")</f>
        <v/>
      </c>
      <c r="S2520" s="623"/>
      <c r="T2520" s="623"/>
      <c r="U2520" s="623"/>
      <c r="V2520" s="623"/>
      <c r="W2520" s="623"/>
    </row>
    <row r="2521" spans="1:23" x14ac:dyDescent="0.2">
      <c r="A2521" s="426" t="str">
        <f t="shared" si="169"/>
        <v/>
      </c>
      <c r="B2521" s="427"/>
      <c r="C2521" s="677"/>
      <c r="D2521" s="421"/>
      <c r="E2521" s="421"/>
      <c r="F2521" s="428"/>
      <c r="G2521" s="421"/>
      <c r="H2521" s="421"/>
      <c r="I2521" s="460"/>
      <c r="J2521" s="421"/>
      <c r="K2521" s="421"/>
      <c r="L2521" s="421"/>
      <c r="M2521" s="421"/>
      <c r="N2521" s="678"/>
      <c r="O2521" s="429"/>
      <c r="P2521" s="675">
        <f t="shared" si="170"/>
        <v>0</v>
      </c>
      <c r="Q2521" s="675">
        <f t="shared" si="171"/>
        <v>0</v>
      </c>
      <c r="R2521" s="676" t="str">
        <f t="shared" si="172"/>
        <v/>
      </c>
      <c r="S2521" s="623"/>
      <c r="T2521" s="623"/>
      <c r="U2521" s="623"/>
      <c r="V2521" s="623"/>
      <c r="W2521" s="623"/>
    </row>
    <row r="2522" spans="1:23" x14ac:dyDescent="0.2">
      <c r="A2522" s="426" t="str">
        <f t="shared" si="169"/>
        <v/>
      </c>
      <c r="B2522" s="427"/>
      <c r="C2522" s="677"/>
      <c r="D2522" s="421"/>
      <c r="E2522" s="421"/>
      <c r="F2522" s="428"/>
      <c r="G2522" s="421"/>
      <c r="H2522" s="421"/>
      <c r="I2522" s="460"/>
      <c r="J2522" s="421"/>
      <c r="K2522" s="421"/>
      <c r="L2522" s="421"/>
      <c r="M2522" s="421"/>
      <c r="N2522" s="678"/>
      <c r="O2522" s="429"/>
      <c r="P2522" s="675">
        <f t="shared" si="170"/>
        <v>0</v>
      </c>
      <c r="Q2522" s="675">
        <f t="shared" si="171"/>
        <v>0</v>
      </c>
      <c r="R2522" s="676" t="str">
        <f t="shared" si="172"/>
        <v/>
      </c>
      <c r="S2522" s="623"/>
      <c r="T2522" s="623"/>
      <c r="U2522" s="623"/>
      <c r="V2522" s="623"/>
      <c r="W2522" s="623"/>
    </row>
    <row r="2523" spans="1:23" x14ac:dyDescent="0.2">
      <c r="A2523" s="426" t="str">
        <f t="shared" si="169"/>
        <v/>
      </c>
      <c r="B2523" s="427"/>
      <c r="C2523" s="677"/>
      <c r="D2523" s="421"/>
      <c r="E2523" s="421"/>
      <c r="F2523" s="428"/>
      <c r="G2523" s="421"/>
      <c r="H2523" s="421"/>
      <c r="I2523" s="460"/>
      <c r="J2523" s="421"/>
      <c r="K2523" s="421"/>
      <c r="L2523" s="421"/>
      <c r="M2523" s="421"/>
      <c r="N2523" s="678"/>
      <c r="O2523" s="429"/>
      <c r="P2523" s="675">
        <f t="shared" si="170"/>
        <v>0</v>
      </c>
      <c r="Q2523" s="675">
        <f t="shared" si="171"/>
        <v>0</v>
      </c>
      <c r="R2523" s="676" t="str">
        <f t="shared" si="172"/>
        <v/>
      </c>
      <c r="S2523" s="623"/>
      <c r="T2523" s="623"/>
      <c r="U2523" s="623"/>
      <c r="V2523" s="623"/>
      <c r="W2523" s="623"/>
    </row>
    <row r="2524" spans="1:23" x14ac:dyDescent="0.2">
      <c r="A2524" s="426" t="str">
        <f t="shared" si="169"/>
        <v/>
      </c>
      <c r="B2524" s="427"/>
      <c r="C2524" s="677"/>
      <c r="D2524" s="421"/>
      <c r="E2524" s="421"/>
      <c r="F2524" s="428"/>
      <c r="G2524" s="421"/>
      <c r="H2524" s="421"/>
      <c r="I2524" s="460"/>
      <c r="J2524" s="421"/>
      <c r="K2524" s="421"/>
      <c r="L2524" s="421"/>
      <c r="M2524" s="421"/>
      <c r="N2524" s="678"/>
      <c r="O2524" s="429"/>
      <c r="P2524" s="675">
        <f t="shared" si="170"/>
        <v>0</v>
      </c>
      <c r="Q2524" s="675">
        <f t="shared" si="171"/>
        <v>0</v>
      </c>
      <c r="R2524" s="676" t="str">
        <f t="shared" si="172"/>
        <v/>
      </c>
      <c r="S2524" s="623"/>
      <c r="T2524" s="623"/>
      <c r="U2524" s="623"/>
      <c r="V2524" s="623"/>
      <c r="W2524" s="623"/>
    </row>
    <row r="2525" spans="1:23" x14ac:dyDescent="0.2">
      <c r="A2525" s="426" t="str">
        <f t="shared" si="169"/>
        <v/>
      </c>
      <c r="B2525" s="427"/>
      <c r="C2525" s="677"/>
      <c r="D2525" s="421"/>
      <c r="E2525" s="421"/>
      <c r="F2525" s="428"/>
      <c r="G2525" s="421"/>
      <c r="H2525" s="421"/>
      <c r="I2525" s="460"/>
      <c r="J2525" s="421"/>
      <c r="K2525" s="421"/>
      <c r="L2525" s="421"/>
      <c r="M2525" s="421"/>
      <c r="N2525" s="678"/>
      <c r="O2525" s="429"/>
      <c r="P2525" s="675">
        <f t="shared" si="170"/>
        <v>0</v>
      </c>
      <c r="Q2525" s="675">
        <f t="shared" si="171"/>
        <v>0</v>
      </c>
      <c r="R2525" s="676" t="str">
        <f t="shared" si="172"/>
        <v/>
      </c>
      <c r="S2525" s="623"/>
      <c r="T2525" s="623"/>
      <c r="U2525" s="623"/>
      <c r="V2525" s="623"/>
      <c r="W2525" s="623"/>
    </row>
    <row r="2526" spans="1:23" x14ac:dyDescent="0.2">
      <c r="A2526" s="426" t="str">
        <f t="shared" si="169"/>
        <v/>
      </c>
      <c r="B2526" s="427"/>
      <c r="C2526" s="677"/>
      <c r="D2526" s="421"/>
      <c r="E2526" s="421"/>
      <c r="F2526" s="428"/>
      <c r="G2526" s="421"/>
      <c r="H2526" s="421"/>
      <c r="I2526" s="460"/>
      <c r="J2526" s="421"/>
      <c r="K2526" s="421"/>
      <c r="L2526" s="421"/>
      <c r="M2526" s="421"/>
      <c r="N2526" s="678"/>
      <c r="O2526" s="429"/>
      <c r="P2526" s="675">
        <f t="shared" si="170"/>
        <v>0</v>
      </c>
      <c r="Q2526" s="675">
        <f t="shared" si="171"/>
        <v>0</v>
      </c>
      <c r="R2526" s="676" t="str">
        <f t="shared" si="172"/>
        <v/>
      </c>
      <c r="S2526" s="623"/>
      <c r="T2526" s="623"/>
      <c r="U2526" s="623"/>
      <c r="V2526" s="623"/>
      <c r="W2526" s="623"/>
    </row>
    <row r="2527" spans="1:23" x14ac:dyDescent="0.2">
      <c r="A2527" s="426" t="str">
        <f t="shared" si="169"/>
        <v/>
      </c>
      <c r="B2527" s="427"/>
      <c r="C2527" s="677"/>
      <c r="D2527" s="421"/>
      <c r="E2527" s="421"/>
      <c r="F2527" s="428"/>
      <c r="G2527" s="421"/>
      <c r="H2527" s="421"/>
      <c r="I2527" s="460"/>
      <c r="J2527" s="421"/>
      <c r="K2527" s="421"/>
      <c r="L2527" s="421"/>
      <c r="M2527" s="421"/>
      <c r="N2527" s="678"/>
      <c r="O2527" s="429"/>
      <c r="P2527" s="675">
        <f t="shared" si="170"/>
        <v>0</v>
      </c>
      <c r="Q2527" s="675">
        <f t="shared" si="171"/>
        <v>0</v>
      </c>
      <c r="R2527" s="676" t="str">
        <f t="shared" si="172"/>
        <v/>
      </c>
      <c r="S2527" s="623"/>
      <c r="T2527" s="623"/>
      <c r="U2527" s="623"/>
      <c r="V2527" s="623"/>
      <c r="W2527" s="623"/>
    </row>
    <row r="2528" spans="1:23" x14ac:dyDescent="0.2">
      <c r="A2528" s="426" t="str">
        <f t="shared" si="169"/>
        <v/>
      </c>
      <c r="B2528" s="427"/>
      <c r="C2528" s="677"/>
      <c r="D2528" s="421"/>
      <c r="E2528" s="421"/>
      <c r="F2528" s="428"/>
      <c r="G2528" s="421"/>
      <c r="H2528" s="421"/>
      <c r="I2528" s="460"/>
      <c r="J2528" s="421"/>
      <c r="K2528" s="421"/>
      <c r="L2528" s="421"/>
      <c r="M2528" s="421"/>
      <c r="N2528" s="678"/>
      <c r="O2528" s="429"/>
      <c r="P2528" s="675">
        <f t="shared" si="170"/>
        <v>0</v>
      </c>
      <c r="Q2528" s="675">
        <f t="shared" si="171"/>
        <v>0</v>
      </c>
      <c r="R2528" s="676" t="str">
        <f t="shared" si="172"/>
        <v/>
      </c>
      <c r="S2528" s="623"/>
      <c r="T2528" s="623"/>
      <c r="U2528" s="623"/>
      <c r="V2528" s="623"/>
      <c r="W2528" s="623"/>
    </row>
    <row r="2529" spans="1:23" x14ac:dyDescent="0.2">
      <c r="A2529" s="426" t="str">
        <f t="shared" si="169"/>
        <v/>
      </c>
      <c r="B2529" s="427"/>
      <c r="C2529" s="677"/>
      <c r="D2529" s="421"/>
      <c r="E2529" s="421"/>
      <c r="F2529" s="428"/>
      <c r="G2529" s="421"/>
      <c r="H2529" s="421"/>
      <c r="I2529" s="460"/>
      <c r="J2529" s="421"/>
      <c r="K2529" s="421"/>
      <c r="L2529" s="421"/>
      <c r="M2529" s="421"/>
      <c r="N2529" s="678"/>
      <c r="O2529" s="429"/>
      <c r="P2529" s="675">
        <f t="shared" si="170"/>
        <v>0</v>
      </c>
      <c r="Q2529" s="675">
        <f t="shared" si="171"/>
        <v>0</v>
      </c>
      <c r="R2529" s="676" t="str">
        <f t="shared" si="172"/>
        <v/>
      </c>
      <c r="S2529" s="623"/>
      <c r="T2529" s="623"/>
      <c r="U2529" s="623"/>
      <c r="V2529" s="623"/>
      <c r="W2529" s="623"/>
    </row>
    <row r="2530" spans="1:23" x14ac:dyDescent="0.2">
      <c r="A2530" s="426" t="str">
        <f t="shared" si="169"/>
        <v/>
      </c>
      <c r="B2530" s="427"/>
      <c r="C2530" s="677"/>
      <c r="D2530" s="421"/>
      <c r="E2530" s="421"/>
      <c r="F2530" s="428"/>
      <c r="G2530" s="421"/>
      <c r="H2530" s="421"/>
      <c r="I2530" s="460"/>
      <c r="J2530" s="421"/>
      <c r="K2530" s="421"/>
      <c r="L2530" s="421"/>
      <c r="M2530" s="421"/>
      <c r="N2530" s="678"/>
      <c r="O2530" s="429"/>
      <c r="P2530" s="675">
        <f t="shared" si="170"/>
        <v>0</v>
      </c>
      <c r="Q2530" s="675">
        <f t="shared" si="171"/>
        <v>0</v>
      </c>
      <c r="R2530" s="676" t="str">
        <f t="shared" si="172"/>
        <v/>
      </c>
      <c r="S2530" s="623"/>
      <c r="T2530" s="623"/>
      <c r="U2530" s="623"/>
      <c r="V2530" s="623"/>
      <c r="W2530" s="623"/>
    </row>
    <row r="2531" spans="1:23" x14ac:dyDescent="0.2">
      <c r="A2531" s="426" t="str">
        <f t="shared" si="169"/>
        <v/>
      </c>
      <c r="B2531" s="427"/>
      <c r="C2531" s="677"/>
      <c r="D2531" s="421"/>
      <c r="E2531" s="421"/>
      <c r="F2531" s="428"/>
      <c r="G2531" s="421"/>
      <c r="H2531" s="421"/>
      <c r="I2531" s="460"/>
      <c r="J2531" s="421"/>
      <c r="K2531" s="421"/>
      <c r="L2531" s="421"/>
      <c r="M2531" s="421"/>
      <c r="N2531" s="678"/>
      <c r="O2531" s="429"/>
      <c r="P2531" s="675">
        <f t="shared" si="170"/>
        <v>0</v>
      </c>
      <c r="Q2531" s="675">
        <f t="shared" si="171"/>
        <v>0</v>
      </c>
      <c r="R2531" s="676" t="str">
        <f t="shared" si="172"/>
        <v/>
      </c>
      <c r="S2531" s="623"/>
      <c r="T2531" s="623"/>
      <c r="U2531" s="623"/>
      <c r="V2531" s="623"/>
      <c r="W2531" s="623"/>
    </row>
    <row r="2532" spans="1:23" x14ac:dyDescent="0.2">
      <c r="A2532" s="426" t="str">
        <f t="shared" si="169"/>
        <v/>
      </c>
      <c r="B2532" s="427"/>
      <c r="C2532" s="677"/>
      <c r="D2532" s="421"/>
      <c r="E2532" s="421"/>
      <c r="F2532" s="428"/>
      <c r="G2532" s="421"/>
      <c r="H2532" s="421"/>
      <c r="I2532" s="460"/>
      <c r="J2532" s="421"/>
      <c r="K2532" s="421"/>
      <c r="L2532" s="421"/>
      <c r="M2532" s="421"/>
      <c r="N2532" s="678"/>
      <c r="O2532" s="429"/>
      <c r="P2532" s="675">
        <f t="shared" si="170"/>
        <v>0</v>
      </c>
      <c r="Q2532" s="675">
        <f t="shared" si="171"/>
        <v>0</v>
      </c>
      <c r="R2532" s="676" t="str">
        <f t="shared" si="172"/>
        <v/>
      </c>
      <c r="S2532" s="623"/>
      <c r="T2532" s="623"/>
      <c r="U2532" s="623"/>
      <c r="V2532" s="623"/>
      <c r="W2532" s="623"/>
    </row>
    <row r="2533" spans="1:23" x14ac:dyDescent="0.2">
      <c r="A2533" s="426" t="str">
        <f t="shared" si="169"/>
        <v/>
      </c>
      <c r="B2533" s="427"/>
      <c r="C2533" s="677"/>
      <c r="D2533" s="421"/>
      <c r="E2533" s="421"/>
      <c r="F2533" s="428"/>
      <c r="G2533" s="421"/>
      <c r="H2533" s="421"/>
      <c r="I2533" s="460"/>
      <c r="J2533" s="421"/>
      <c r="K2533" s="421"/>
      <c r="L2533" s="421"/>
      <c r="M2533" s="421"/>
      <c r="N2533" s="678"/>
      <c r="O2533" s="429"/>
      <c r="P2533" s="675">
        <f t="shared" si="170"/>
        <v>0</v>
      </c>
      <c r="Q2533" s="675">
        <f t="shared" si="171"/>
        <v>0</v>
      </c>
      <c r="R2533" s="676" t="str">
        <f t="shared" si="172"/>
        <v/>
      </c>
      <c r="S2533" s="623"/>
      <c r="T2533" s="623"/>
      <c r="U2533" s="623"/>
      <c r="V2533" s="623"/>
      <c r="W2533" s="623"/>
    </row>
    <row r="2534" spans="1:23" x14ac:dyDescent="0.2">
      <c r="A2534" s="426" t="str">
        <f t="shared" si="169"/>
        <v/>
      </c>
      <c r="B2534" s="427"/>
      <c r="C2534" s="677"/>
      <c r="D2534" s="421"/>
      <c r="E2534" s="421"/>
      <c r="F2534" s="428"/>
      <c r="G2534" s="421"/>
      <c r="H2534" s="421"/>
      <c r="I2534" s="460"/>
      <c r="J2534" s="421"/>
      <c r="K2534" s="421"/>
      <c r="L2534" s="421"/>
      <c r="M2534" s="421"/>
      <c r="N2534" s="678"/>
      <c r="O2534" s="429"/>
      <c r="P2534" s="675">
        <f t="shared" si="170"/>
        <v>0</v>
      </c>
      <c r="Q2534" s="675">
        <f t="shared" si="171"/>
        <v>0</v>
      </c>
      <c r="R2534" s="676" t="str">
        <f t="shared" si="172"/>
        <v/>
      </c>
      <c r="S2534" s="623"/>
      <c r="T2534" s="623"/>
      <c r="U2534" s="623"/>
      <c r="V2534" s="623"/>
      <c r="W2534" s="623"/>
    </row>
    <row r="2535" spans="1:23" x14ac:dyDescent="0.2">
      <c r="A2535" s="426" t="str">
        <f t="shared" si="169"/>
        <v/>
      </c>
      <c r="B2535" s="427"/>
      <c r="C2535" s="677"/>
      <c r="D2535" s="421"/>
      <c r="E2535" s="421"/>
      <c r="F2535" s="428"/>
      <c r="G2535" s="421"/>
      <c r="H2535" s="421"/>
      <c r="I2535" s="460"/>
      <c r="J2535" s="421"/>
      <c r="K2535" s="421"/>
      <c r="L2535" s="421"/>
      <c r="M2535" s="421"/>
      <c r="N2535" s="678"/>
      <c r="O2535" s="429"/>
      <c r="P2535" s="675">
        <f t="shared" si="170"/>
        <v>0</v>
      </c>
      <c r="Q2535" s="675">
        <f t="shared" si="171"/>
        <v>0</v>
      </c>
      <c r="R2535" s="676" t="str">
        <f t="shared" si="172"/>
        <v/>
      </c>
      <c r="S2535" s="623"/>
      <c r="T2535" s="623"/>
      <c r="U2535" s="623"/>
      <c r="V2535" s="623"/>
      <c r="W2535" s="623"/>
    </row>
    <row r="2536" spans="1:23" x14ac:dyDescent="0.2">
      <c r="A2536" s="426" t="str">
        <f t="shared" si="169"/>
        <v/>
      </c>
      <c r="B2536" s="427"/>
      <c r="C2536" s="677"/>
      <c r="D2536" s="421"/>
      <c r="E2536" s="421"/>
      <c r="F2536" s="428"/>
      <c r="G2536" s="421"/>
      <c r="H2536" s="421"/>
      <c r="I2536" s="460"/>
      <c r="J2536" s="421"/>
      <c r="K2536" s="421"/>
      <c r="L2536" s="421"/>
      <c r="M2536" s="421"/>
      <c r="N2536" s="678"/>
      <c r="O2536" s="429"/>
      <c r="P2536" s="675">
        <f t="shared" si="170"/>
        <v>0</v>
      </c>
      <c r="Q2536" s="675">
        <f t="shared" si="171"/>
        <v>0</v>
      </c>
      <c r="R2536" s="676" t="str">
        <f t="shared" si="172"/>
        <v/>
      </c>
      <c r="S2536" s="623"/>
      <c r="T2536" s="623"/>
      <c r="U2536" s="623"/>
      <c r="V2536" s="623"/>
      <c r="W2536" s="623"/>
    </row>
    <row r="2537" spans="1:23" x14ac:dyDescent="0.2">
      <c r="A2537" s="426" t="str">
        <f t="shared" si="169"/>
        <v/>
      </c>
      <c r="B2537" s="427"/>
      <c r="C2537" s="677"/>
      <c r="D2537" s="421"/>
      <c r="E2537" s="421"/>
      <c r="F2537" s="428"/>
      <c r="G2537" s="421"/>
      <c r="H2537" s="421"/>
      <c r="I2537" s="460"/>
      <c r="J2537" s="421"/>
      <c r="K2537" s="421"/>
      <c r="L2537" s="421"/>
      <c r="M2537" s="421"/>
      <c r="N2537" s="678"/>
      <c r="O2537" s="429"/>
      <c r="P2537" s="675">
        <f t="shared" si="170"/>
        <v>0</v>
      </c>
      <c r="Q2537" s="675">
        <f t="shared" si="171"/>
        <v>0</v>
      </c>
      <c r="R2537" s="676" t="str">
        <f t="shared" si="172"/>
        <v/>
      </c>
      <c r="S2537" s="623"/>
      <c r="T2537" s="623"/>
      <c r="U2537" s="623"/>
      <c r="V2537" s="623"/>
      <c r="W2537" s="623"/>
    </row>
    <row r="2538" spans="1:23" x14ac:dyDescent="0.2">
      <c r="A2538" s="426" t="str">
        <f t="shared" si="169"/>
        <v/>
      </c>
      <c r="B2538" s="427"/>
      <c r="C2538" s="677"/>
      <c r="D2538" s="421"/>
      <c r="E2538" s="421"/>
      <c r="F2538" s="428"/>
      <c r="G2538" s="421"/>
      <c r="H2538" s="421"/>
      <c r="I2538" s="460"/>
      <c r="J2538" s="421"/>
      <c r="K2538" s="421"/>
      <c r="L2538" s="421"/>
      <c r="M2538" s="421"/>
      <c r="N2538" s="678"/>
      <c r="O2538" s="429"/>
      <c r="P2538" s="675">
        <f t="shared" si="170"/>
        <v>0</v>
      </c>
      <c r="Q2538" s="675">
        <f t="shared" si="171"/>
        <v>0</v>
      </c>
      <c r="R2538" s="676" t="str">
        <f t="shared" si="172"/>
        <v/>
      </c>
      <c r="S2538" s="623"/>
      <c r="T2538" s="623"/>
      <c r="U2538" s="623"/>
      <c r="V2538" s="623"/>
      <c r="W2538" s="623"/>
    </row>
    <row r="2539" spans="1:23" x14ac:dyDescent="0.2">
      <c r="A2539" s="426" t="str">
        <f t="shared" si="169"/>
        <v/>
      </c>
      <c r="B2539" s="427"/>
      <c r="C2539" s="677"/>
      <c r="D2539" s="421"/>
      <c r="E2539" s="421"/>
      <c r="F2539" s="428"/>
      <c r="G2539" s="421"/>
      <c r="H2539" s="421"/>
      <c r="I2539" s="460"/>
      <c r="J2539" s="421"/>
      <c r="K2539" s="421"/>
      <c r="L2539" s="421"/>
      <c r="M2539" s="421"/>
      <c r="N2539" s="678"/>
      <c r="O2539" s="429"/>
      <c r="P2539" s="675">
        <f t="shared" si="170"/>
        <v>0</v>
      </c>
      <c r="Q2539" s="675">
        <f t="shared" si="171"/>
        <v>0</v>
      </c>
      <c r="R2539" s="676" t="str">
        <f t="shared" si="172"/>
        <v/>
      </c>
      <c r="S2539" s="623"/>
      <c r="T2539" s="623"/>
      <c r="U2539" s="623"/>
      <c r="V2539" s="623"/>
      <c r="W2539" s="623"/>
    </row>
    <row r="2540" spans="1:23" x14ac:dyDescent="0.2">
      <c r="A2540" s="426" t="str">
        <f t="shared" si="169"/>
        <v/>
      </c>
      <c r="B2540" s="427"/>
      <c r="C2540" s="677"/>
      <c r="D2540" s="421"/>
      <c r="E2540" s="421"/>
      <c r="F2540" s="428"/>
      <c r="G2540" s="421"/>
      <c r="H2540" s="421"/>
      <c r="I2540" s="460"/>
      <c r="J2540" s="421"/>
      <c r="K2540" s="421"/>
      <c r="L2540" s="421"/>
      <c r="M2540" s="421"/>
      <c r="N2540" s="678"/>
      <c r="O2540" s="429"/>
      <c r="P2540" s="675">
        <f t="shared" si="170"/>
        <v>0</v>
      </c>
      <c r="Q2540" s="675">
        <f t="shared" si="171"/>
        <v>0</v>
      </c>
      <c r="R2540" s="676" t="str">
        <f t="shared" si="172"/>
        <v/>
      </c>
      <c r="S2540" s="623"/>
      <c r="T2540" s="623"/>
      <c r="U2540" s="623"/>
      <c r="V2540" s="623"/>
      <c r="W2540" s="623"/>
    </row>
    <row r="2541" spans="1:23" x14ac:dyDescent="0.2">
      <c r="A2541" s="426" t="str">
        <f t="shared" si="169"/>
        <v/>
      </c>
      <c r="B2541" s="427"/>
      <c r="C2541" s="677"/>
      <c r="D2541" s="421"/>
      <c r="E2541" s="421"/>
      <c r="F2541" s="428"/>
      <c r="G2541" s="421"/>
      <c r="H2541" s="421"/>
      <c r="I2541" s="460"/>
      <c r="J2541" s="421"/>
      <c r="K2541" s="421"/>
      <c r="L2541" s="421"/>
      <c r="M2541" s="421"/>
      <c r="N2541" s="678"/>
      <c r="O2541" s="429"/>
      <c r="P2541" s="675">
        <f t="shared" si="170"/>
        <v>0</v>
      </c>
      <c r="Q2541" s="675">
        <f t="shared" si="171"/>
        <v>0</v>
      </c>
      <c r="R2541" s="676" t="str">
        <f t="shared" si="172"/>
        <v/>
      </c>
      <c r="S2541" s="623"/>
      <c r="T2541" s="623"/>
      <c r="U2541" s="623"/>
      <c r="V2541" s="623"/>
      <c r="W2541" s="623"/>
    </row>
    <row r="2542" spans="1:23" x14ac:dyDescent="0.2">
      <c r="A2542" s="426" t="str">
        <f t="shared" si="169"/>
        <v/>
      </c>
      <c r="B2542" s="427"/>
      <c r="C2542" s="677"/>
      <c r="D2542" s="421"/>
      <c r="E2542" s="421"/>
      <c r="F2542" s="428"/>
      <c r="G2542" s="421"/>
      <c r="H2542" s="421"/>
      <c r="I2542" s="460"/>
      <c r="J2542" s="421"/>
      <c r="K2542" s="421"/>
      <c r="L2542" s="421"/>
      <c r="M2542" s="421"/>
      <c r="N2542" s="678"/>
      <c r="O2542" s="429"/>
      <c r="P2542" s="675">
        <f t="shared" si="170"/>
        <v>0</v>
      </c>
      <c r="Q2542" s="675">
        <f t="shared" si="171"/>
        <v>0</v>
      </c>
      <c r="R2542" s="676" t="str">
        <f t="shared" si="172"/>
        <v/>
      </c>
      <c r="S2542" s="623"/>
      <c r="T2542" s="623"/>
      <c r="U2542" s="623"/>
      <c r="V2542" s="623"/>
      <c r="W2542" s="623"/>
    </row>
    <row r="2543" spans="1:23" x14ac:dyDescent="0.2">
      <c r="A2543" s="426" t="str">
        <f t="shared" si="169"/>
        <v/>
      </c>
      <c r="B2543" s="427"/>
      <c r="C2543" s="677"/>
      <c r="D2543" s="421"/>
      <c r="E2543" s="421"/>
      <c r="F2543" s="428"/>
      <c r="G2543" s="421"/>
      <c r="H2543" s="421"/>
      <c r="I2543" s="460"/>
      <c r="J2543" s="421"/>
      <c r="K2543" s="421"/>
      <c r="L2543" s="421"/>
      <c r="M2543" s="421"/>
      <c r="N2543" s="678"/>
      <c r="O2543" s="429"/>
      <c r="P2543" s="675">
        <f t="shared" si="170"/>
        <v>0</v>
      </c>
      <c r="Q2543" s="675">
        <f t="shared" si="171"/>
        <v>0</v>
      </c>
      <c r="R2543" s="676" t="str">
        <f t="shared" si="172"/>
        <v/>
      </c>
      <c r="S2543" s="623"/>
      <c r="T2543" s="623"/>
      <c r="U2543" s="623"/>
      <c r="V2543" s="623"/>
      <c r="W2543" s="623"/>
    </row>
    <row r="2544" spans="1:23" x14ac:dyDescent="0.2">
      <c r="A2544" s="426" t="str">
        <f t="shared" si="169"/>
        <v/>
      </c>
      <c r="B2544" s="427"/>
      <c r="C2544" s="677"/>
      <c r="D2544" s="421"/>
      <c r="E2544" s="421"/>
      <c r="F2544" s="428"/>
      <c r="G2544" s="421"/>
      <c r="H2544" s="421"/>
      <c r="I2544" s="460"/>
      <c r="J2544" s="421"/>
      <c r="K2544" s="421"/>
      <c r="L2544" s="421"/>
      <c r="M2544" s="421"/>
      <c r="N2544" s="678"/>
      <c r="O2544" s="429"/>
      <c r="P2544" s="675">
        <f t="shared" si="170"/>
        <v>0</v>
      </c>
      <c r="Q2544" s="675">
        <f t="shared" si="171"/>
        <v>0</v>
      </c>
      <c r="R2544" s="676" t="str">
        <f t="shared" si="172"/>
        <v/>
      </c>
      <c r="S2544" s="623"/>
      <c r="T2544" s="623"/>
      <c r="U2544" s="623"/>
      <c r="V2544" s="623"/>
      <c r="W2544" s="623"/>
    </row>
    <row r="2545" spans="1:23" x14ac:dyDescent="0.2">
      <c r="A2545" s="426" t="str">
        <f t="shared" si="169"/>
        <v/>
      </c>
      <c r="B2545" s="427"/>
      <c r="C2545" s="677"/>
      <c r="D2545" s="421"/>
      <c r="E2545" s="421"/>
      <c r="F2545" s="428"/>
      <c r="G2545" s="421"/>
      <c r="H2545" s="421"/>
      <c r="I2545" s="460"/>
      <c r="J2545" s="421"/>
      <c r="K2545" s="421"/>
      <c r="L2545" s="421"/>
      <c r="M2545" s="421"/>
      <c r="N2545" s="678"/>
      <c r="O2545" s="429"/>
      <c r="P2545" s="675">
        <f t="shared" si="170"/>
        <v>0</v>
      </c>
      <c r="Q2545" s="675">
        <f t="shared" si="171"/>
        <v>0</v>
      </c>
      <c r="R2545" s="676" t="str">
        <f t="shared" si="172"/>
        <v/>
      </c>
      <c r="S2545" s="623"/>
      <c r="T2545" s="623"/>
      <c r="U2545" s="623"/>
      <c r="V2545" s="623"/>
      <c r="W2545" s="623"/>
    </row>
    <row r="2546" spans="1:23" x14ac:dyDescent="0.2">
      <c r="A2546" s="426" t="str">
        <f t="shared" si="169"/>
        <v/>
      </c>
      <c r="B2546" s="427"/>
      <c r="C2546" s="677"/>
      <c r="D2546" s="421"/>
      <c r="E2546" s="421"/>
      <c r="F2546" s="428"/>
      <c r="G2546" s="421"/>
      <c r="H2546" s="421"/>
      <c r="I2546" s="460"/>
      <c r="J2546" s="421"/>
      <c r="K2546" s="421"/>
      <c r="L2546" s="421"/>
      <c r="M2546" s="421"/>
      <c r="N2546" s="678"/>
      <c r="O2546" s="429"/>
      <c r="P2546" s="675">
        <f t="shared" si="170"/>
        <v>0</v>
      </c>
      <c r="Q2546" s="675">
        <f t="shared" si="171"/>
        <v>0</v>
      </c>
      <c r="R2546" s="676" t="str">
        <f t="shared" si="172"/>
        <v/>
      </c>
      <c r="S2546" s="623"/>
      <c r="T2546" s="623"/>
      <c r="U2546" s="623"/>
      <c r="V2546" s="623"/>
      <c r="W2546" s="623"/>
    </row>
    <row r="2547" spans="1:23" x14ac:dyDescent="0.2">
      <c r="A2547" s="426" t="str">
        <f t="shared" si="169"/>
        <v/>
      </c>
      <c r="B2547" s="427"/>
      <c r="C2547" s="677"/>
      <c r="D2547" s="421"/>
      <c r="E2547" s="421"/>
      <c r="F2547" s="428"/>
      <c r="G2547" s="421"/>
      <c r="H2547" s="421"/>
      <c r="I2547" s="460"/>
      <c r="J2547" s="421"/>
      <c r="K2547" s="421"/>
      <c r="L2547" s="421"/>
      <c r="M2547" s="421"/>
      <c r="N2547" s="678"/>
      <c r="O2547" s="429"/>
      <c r="P2547" s="675">
        <f t="shared" si="170"/>
        <v>0</v>
      </c>
      <c r="Q2547" s="675">
        <f t="shared" si="171"/>
        <v>0</v>
      </c>
      <c r="R2547" s="676" t="str">
        <f t="shared" si="172"/>
        <v/>
      </c>
      <c r="S2547" s="623"/>
      <c r="T2547" s="623"/>
      <c r="U2547" s="623"/>
      <c r="V2547" s="623"/>
      <c r="W2547" s="623"/>
    </row>
    <row r="2548" spans="1:23" x14ac:dyDescent="0.2">
      <c r="A2548" s="426" t="str">
        <f t="shared" si="169"/>
        <v/>
      </c>
      <c r="B2548" s="427"/>
      <c r="C2548" s="677"/>
      <c r="D2548" s="421"/>
      <c r="E2548" s="421"/>
      <c r="F2548" s="428"/>
      <c r="G2548" s="421"/>
      <c r="H2548" s="421"/>
      <c r="I2548" s="460"/>
      <c r="J2548" s="421"/>
      <c r="K2548" s="421"/>
      <c r="L2548" s="421"/>
      <c r="M2548" s="421"/>
      <c r="N2548" s="678"/>
      <c r="O2548" s="429"/>
      <c r="P2548" s="675">
        <f t="shared" si="170"/>
        <v>0</v>
      </c>
      <c r="Q2548" s="675">
        <f t="shared" si="171"/>
        <v>0</v>
      </c>
      <c r="R2548" s="676" t="str">
        <f t="shared" si="172"/>
        <v/>
      </c>
      <c r="S2548" s="623"/>
      <c r="T2548" s="623"/>
      <c r="U2548" s="623"/>
      <c r="V2548" s="623"/>
      <c r="W2548" s="623"/>
    </row>
    <row r="2549" spans="1:23" x14ac:dyDescent="0.2">
      <c r="A2549" s="426" t="str">
        <f t="shared" si="169"/>
        <v/>
      </c>
      <c r="B2549" s="427"/>
      <c r="C2549" s="677"/>
      <c r="D2549" s="421"/>
      <c r="E2549" s="421"/>
      <c r="F2549" s="428"/>
      <c r="G2549" s="421"/>
      <c r="H2549" s="421"/>
      <c r="I2549" s="460"/>
      <c r="J2549" s="421"/>
      <c r="K2549" s="421"/>
      <c r="L2549" s="421"/>
      <c r="M2549" s="421"/>
      <c r="N2549" s="678"/>
      <c r="O2549" s="429"/>
      <c r="P2549" s="675">
        <f t="shared" si="170"/>
        <v>0</v>
      </c>
      <c r="Q2549" s="675">
        <f t="shared" si="171"/>
        <v>0</v>
      </c>
      <c r="R2549" s="676" t="str">
        <f t="shared" si="172"/>
        <v/>
      </c>
      <c r="S2549" s="623"/>
      <c r="T2549" s="623"/>
      <c r="U2549" s="623"/>
      <c r="V2549" s="623"/>
      <c r="W2549" s="623"/>
    </row>
    <row r="2550" spans="1:23" x14ac:dyDescent="0.2">
      <c r="A2550" s="426" t="str">
        <f t="shared" si="169"/>
        <v/>
      </c>
      <c r="B2550" s="427"/>
      <c r="C2550" s="677"/>
      <c r="D2550" s="421"/>
      <c r="E2550" s="421"/>
      <c r="F2550" s="428"/>
      <c r="G2550" s="421"/>
      <c r="H2550" s="421"/>
      <c r="I2550" s="460"/>
      <c r="J2550" s="421"/>
      <c r="K2550" s="421"/>
      <c r="L2550" s="421"/>
      <c r="M2550" s="421"/>
      <c r="N2550" s="678"/>
      <c r="O2550" s="429"/>
      <c r="P2550" s="675">
        <f t="shared" si="170"/>
        <v>0</v>
      </c>
      <c r="Q2550" s="675">
        <f t="shared" si="171"/>
        <v>0</v>
      </c>
      <c r="R2550" s="676" t="str">
        <f t="shared" si="172"/>
        <v/>
      </c>
      <c r="S2550" s="623"/>
      <c r="T2550" s="623"/>
      <c r="U2550" s="623"/>
      <c r="V2550" s="623"/>
      <c r="W2550" s="623"/>
    </row>
    <row r="2551" spans="1:23" x14ac:dyDescent="0.2">
      <c r="A2551" s="426" t="str">
        <f t="shared" si="169"/>
        <v/>
      </c>
      <c r="B2551" s="427"/>
      <c r="C2551" s="677"/>
      <c r="D2551" s="421"/>
      <c r="E2551" s="421"/>
      <c r="F2551" s="428"/>
      <c r="G2551" s="421"/>
      <c r="H2551" s="421"/>
      <c r="I2551" s="460"/>
      <c r="J2551" s="421"/>
      <c r="K2551" s="421"/>
      <c r="L2551" s="421"/>
      <c r="M2551" s="421"/>
      <c r="N2551" s="678"/>
      <c r="O2551" s="429"/>
      <c r="P2551" s="675">
        <f t="shared" si="170"/>
        <v>0</v>
      </c>
      <c r="Q2551" s="675">
        <f t="shared" si="171"/>
        <v>0</v>
      </c>
      <c r="R2551" s="676" t="str">
        <f t="shared" si="172"/>
        <v/>
      </c>
      <c r="S2551" s="623"/>
      <c r="T2551" s="623"/>
      <c r="U2551" s="623"/>
      <c r="V2551" s="623"/>
      <c r="W2551" s="623"/>
    </row>
    <row r="2552" spans="1:23" x14ac:dyDescent="0.2">
      <c r="A2552" s="426" t="str">
        <f t="shared" si="169"/>
        <v/>
      </c>
      <c r="B2552" s="427"/>
      <c r="C2552" s="677"/>
      <c r="D2552" s="421"/>
      <c r="E2552" s="421"/>
      <c r="F2552" s="428"/>
      <c r="G2552" s="421"/>
      <c r="H2552" s="421"/>
      <c r="I2552" s="460"/>
      <c r="J2552" s="421"/>
      <c r="K2552" s="421"/>
      <c r="L2552" s="421"/>
      <c r="M2552" s="421"/>
      <c r="N2552" s="678"/>
      <c r="O2552" s="429"/>
      <c r="P2552" s="675">
        <f t="shared" si="170"/>
        <v>0</v>
      </c>
      <c r="Q2552" s="675">
        <f t="shared" si="171"/>
        <v>0</v>
      </c>
      <c r="R2552" s="676" t="str">
        <f t="shared" si="172"/>
        <v/>
      </c>
      <c r="S2552" s="623"/>
      <c r="T2552" s="623"/>
      <c r="U2552" s="623"/>
      <c r="V2552" s="623"/>
      <c r="W2552" s="623"/>
    </row>
    <row r="2553" spans="1:23" x14ac:dyDescent="0.2">
      <c r="A2553" s="426" t="str">
        <f t="shared" si="169"/>
        <v/>
      </c>
      <c r="B2553" s="427"/>
      <c r="C2553" s="677"/>
      <c r="D2553" s="421"/>
      <c r="E2553" s="421"/>
      <c r="F2553" s="428"/>
      <c r="G2553" s="421"/>
      <c r="H2553" s="421"/>
      <c r="I2553" s="460"/>
      <c r="J2553" s="421"/>
      <c r="K2553" s="421"/>
      <c r="L2553" s="421"/>
      <c r="M2553" s="421"/>
      <c r="N2553" s="678"/>
      <c r="O2553" s="429"/>
      <c r="P2553" s="675">
        <f t="shared" si="170"/>
        <v>0</v>
      </c>
      <c r="Q2553" s="675">
        <f t="shared" si="171"/>
        <v>0</v>
      </c>
      <c r="R2553" s="676" t="str">
        <f t="shared" si="172"/>
        <v/>
      </c>
      <c r="S2553" s="623"/>
      <c r="T2553" s="623"/>
      <c r="U2553" s="623"/>
      <c r="V2553" s="623"/>
      <c r="W2553" s="623"/>
    </row>
    <row r="2554" spans="1:23" x14ac:dyDescent="0.2">
      <c r="A2554" s="426" t="str">
        <f t="shared" si="169"/>
        <v/>
      </c>
      <c r="B2554" s="427"/>
      <c r="C2554" s="677"/>
      <c r="D2554" s="421"/>
      <c r="E2554" s="421"/>
      <c r="F2554" s="428"/>
      <c r="G2554" s="421"/>
      <c r="H2554" s="421"/>
      <c r="I2554" s="460"/>
      <c r="J2554" s="421"/>
      <c r="K2554" s="421"/>
      <c r="L2554" s="421"/>
      <c r="M2554" s="421"/>
      <c r="N2554" s="678"/>
      <c r="O2554" s="429"/>
      <c r="P2554" s="675">
        <f t="shared" si="170"/>
        <v>0</v>
      </c>
      <c r="Q2554" s="675">
        <f t="shared" si="171"/>
        <v>0</v>
      </c>
      <c r="R2554" s="676" t="str">
        <f t="shared" si="172"/>
        <v/>
      </c>
      <c r="S2554" s="623"/>
      <c r="T2554" s="623"/>
      <c r="U2554" s="623"/>
      <c r="V2554" s="623"/>
      <c r="W2554" s="623"/>
    </row>
    <row r="2555" spans="1:23" x14ac:dyDescent="0.2">
      <c r="A2555" s="426" t="str">
        <f t="shared" si="169"/>
        <v/>
      </c>
      <c r="B2555" s="427"/>
      <c r="C2555" s="677"/>
      <c r="D2555" s="421"/>
      <c r="E2555" s="421"/>
      <c r="F2555" s="428"/>
      <c r="G2555" s="421"/>
      <c r="H2555" s="421"/>
      <c r="I2555" s="460"/>
      <c r="J2555" s="421"/>
      <c r="K2555" s="421"/>
      <c r="L2555" s="421"/>
      <c r="M2555" s="421"/>
      <c r="N2555" s="678"/>
      <c r="O2555" s="429"/>
      <c r="P2555" s="675">
        <f t="shared" si="170"/>
        <v>0</v>
      </c>
      <c r="Q2555" s="675">
        <f t="shared" si="171"/>
        <v>0</v>
      </c>
      <c r="R2555" s="676" t="str">
        <f t="shared" si="172"/>
        <v/>
      </c>
      <c r="S2555" s="623"/>
      <c r="T2555" s="623"/>
      <c r="U2555" s="623"/>
      <c r="V2555" s="623"/>
      <c r="W2555" s="623"/>
    </row>
    <row r="2556" spans="1:23" x14ac:dyDescent="0.2">
      <c r="A2556" s="426" t="str">
        <f t="shared" si="169"/>
        <v/>
      </c>
      <c r="B2556" s="427"/>
      <c r="C2556" s="677"/>
      <c r="D2556" s="421"/>
      <c r="E2556" s="421"/>
      <c r="F2556" s="428"/>
      <c r="G2556" s="421"/>
      <c r="H2556" s="421"/>
      <c r="I2556" s="460"/>
      <c r="J2556" s="421"/>
      <c r="K2556" s="421"/>
      <c r="L2556" s="421"/>
      <c r="M2556" s="421"/>
      <c r="N2556" s="678"/>
      <c r="O2556" s="429"/>
      <c r="P2556" s="675">
        <f t="shared" si="170"/>
        <v>0</v>
      </c>
      <c r="Q2556" s="675">
        <f t="shared" si="171"/>
        <v>0</v>
      </c>
      <c r="R2556" s="676" t="str">
        <f t="shared" si="172"/>
        <v/>
      </c>
      <c r="S2556" s="623"/>
      <c r="T2556" s="623"/>
      <c r="U2556" s="623"/>
      <c r="V2556" s="623"/>
      <c r="W2556" s="623"/>
    </row>
    <row r="2557" spans="1:23" x14ac:dyDescent="0.2">
      <c r="A2557" s="426" t="str">
        <f t="shared" si="169"/>
        <v/>
      </c>
      <c r="B2557" s="427"/>
      <c r="C2557" s="677"/>
      <c r="D2557" s="421"/>
      <c r="E2557" s="421"/>
      <c r="F2557" s="428"/>
      <c r="G2557" s="421"/>
      <c r="H2557" s="421"/>
      <c r="I2557" s="460"/>
      <c r="J2557" s="421"/>
      <c r="K2557" s="421"/>
      <c r="L2557" s="421"/>
      <c r="M2557" s="421"/>
      <c r="N2557" s="678"/>
      <c r="O2557" s="429"/>
      <c r="P2557" s="675">
        <f t="shared" si="170"/>
        <v>0</v>
      </c>
      <c r="Q2557" s="675">
        <f t="shared" si="171"/>
        <v>0</v>
      </c>
      <c r="R2557" s="676" t="str">
        <f t="shared" si="172"/>
        <v/>
      </c>
      <c r="S2557" s="623"/>
      <c r="T2557" s="623"/>
      <c r="U2557" s="623"/>
      <c r="V2557" s="623"/>
      <c r="W2557" s="623"/>
    </row>
    <row r="2558" spans="1:23" x14ac:dyDescent="0.2">
      <c r="A2558" s="426" t="str">
        <f t="shared" si="169"/>
        <v/>
      </c>
      <c r="B2558" s="427"/>
      <c r="C2558" s="677"/>
      <c r="D2558" s="421"/>
      <c r="E2558" s="421"/>
      <c r="F2558" s="428"/>
      <c r="G2558" s="421"/>
      <c r="H2558" s="421"/>
      <c r="I2558" s="460"/>
      <c r="J2558" s="421"/>
      <c r="K2558" s="421"/>
      <c r="L2558" s="421"/>
      <c r="M2558" s="421"/>
      <c r="N2558" s="678"/>
      <c r="O2558" s="429"/>
      <c r="P2558" s="675">
        <f t="shared" si="170"/>
        <v>0</v>
      </c>
      <c r="Q2558" s="675">
        <f t="shared" si="171"/>
        <v>0</v>
      </c>
      <c r="R2558" s="676" t="str">
        <f t="shared" si="172"/>
        <v/>
      </c>
      <c r="S2558" s="623"/>
      <c r="T2558" s="623"/>
      <c r="U2558" s="623"/>
      <c r="V2558" s="623"/>
      <c r="W2558" s="623"/>
    </row>
    <row r="2559" spans="1:23" x14ac:dyDescent="0.2">
      <c r="A2559" s="426" t="str">
        <f t="shared" si="169"/>
        <v/>
      </c>
      <c r="B2559" s="427"/>
      <c r="C2559" s="677"/>
      <c r="D2559" s="421"/>
      <c r="E2559" s="421"/>
      <c r="F2559" s="428"/>
      <c r="G2559" s="421"/>
      <c r="H2559" s="421"/>
      <c r="I2559" s="460"/>
      <c r="J2559" s="421"/>
      <c r="K2559" s="421"/>
      <c r="L2559" s="421"/>
      <c r="M2559" s="421"/>
      <c r="N2559" s="678"/>
      <c r="O2559" s="429"/>
      <c r="P2559" s="675">
        <f t="shared" si="170"/>
        <v>0</v>
      </c>
      <c r="Q2559" s="675">
        <f t="shared" si="171"/>
        <v>0</v>
      </c>
      <c r="R2559" s="676" t="str">
        <f t="shared" si="172"/>
        <v/>
      </c>
      <c r="S2559" s="623"/>
      <c r="T2559" s="623"/>
      <c r="U2559" s="623"/>
      <c r="V2559" s="623"/>
      <c r="W2559" s="623"/>
    </row>
    <row r="2560" spans="1:23" x14ac:dyDescent="0.2">
      <c r="A2560" s="426" t="str">
        <f t="shared" si="169"/>
        <v/>
      </c>
      <c r="B2560" s="427"/>
      <c r="C2560" s="677"/>
      <c r="D2560" s="421"/>
      <c r="E2560" s="421"/>
      <c r="F2560" s="428"/>
      <c r="G2560" s="421"/>
      <c r="H2560" s="421"/>
      <c r="I2560" s="460"/>
      <c r="J2560" s="421"/>
      <c r="K2560" s="421"/>
      <c r="L2560" s="421"/>
      <c r="M2560" s="421"/>
      <c r="N2560" s="678"/>
      <c r="O2560" s="429"/>
      <c r="P2560" s="675">
        <f t="shared" si="170"/>
        <v>0</v>
      </c>
      <c r="Q2560" s="675">
        <f t="shared" si="171"/>
        <v>0</v>
      </c>
      <c r="R2560" s="676" t="str">
        <f t="shared" si="172"/>
        <v/>
      </c>
      <c r="S2560" s="623"/>
      <c r="T2560" s="623"/>
      <c r="U2560" s="623"/>
      <c r="V2560" s="623"/>
      <c r="W2560" s="623"/>
    </row>
    <row r="2561" spans="1:23" x14ac:dyDescent="0.2">
      <c r="A2561" s="426" t="str">
        <f t="shared" si="169"/>
        <v/>
      </c>
      <c r="B2561" s="427"/>
      <c r="C2561" s="677"/>
      <c r="D2561" s="421"/>
      <c r="E2561" s="421"/>
      <c r="F2561" s="428"/>
      <c r="G2561" s="421"/>
      <c r="H2561" s="421"/>
      <c r="I2561" s="460"/>
      <c r="J2561" s="421"/>
      <c r="K2561" s="421"/>
      <c r="L2561" s="421"/>
      <c r="M2561" s="421"/>
      <c r="N2561" s="678"/>
      <c r="O2561" s="429"/>
      <c r="P2561" s="675">
        <f t="shared" si="170"/>
        <v>0</v>
      </c>
      <c r="Q2561" s="675">
        <f t="shared" si="171"/>
        <v>0</v>
      </c>
      <c r="R2561" s="676" t="str">
        <f t="shared" si="172"/>
        <v/>
      </c>
      <c r="S2561" s="623"/>
      <c r="T2561" s="623"/>
      <c r="U2561" s="623"/>
      <c r="V2561" s="623"/>
      <c r="W2561" s="623"/>
    </row>
    <row r="2562" spans="1:23" x14ac:dyDescent="0.2">
      <c r="A2562" s="426" t="str">
        <f t="shared" si="169"/>
        <v/>
      </c>
      <c r="B2562" s="427"/>
      <c r="C2562" s="677"/>
      <c r="D2562" s="421"/>
      <c r="E2562" s="421"/>
      <c r="F2562" s="428"/>
      <c r="G2562" s="421"/>
      <c r="H2562" s="421"/>
      <c r="I2562" s="460"/>
      <c r="J2562" s="421"/>
      <c r="K2562" s="421"/>
      <c r="L2562" s="421"/>
      <c r="M2562" s="421"/>
      <c r="N2562" s="678"/>
      <c r="O2562" s="429"/>
      <c r="P2562" s="675">
        <f t="shared" si="170"/>
        <v>0</v>
      </c>
      <c r="Q2562" s="675">
        <f t="shared" si="171"/>
        <v>0</v>
      </c>
      <c r="R2562" s="676" t="str">
        <f t="shared" si="172"/>
        <v/>
      </c>
      <c r="S2562" s="623"/>
      <c r="T2562" s="623"/>
      <c r="U2562" s="623"/>
      <c r="V2562" s="623"/>
      <c r="W2562" s="623"/>
    </row>
    <row r="2563" spans="1:23" x14ac:dyDescent="0.2">
      <c r="A2563" s="426" t="str">
        <f t="shared" si="169"/>
        <v/>
      </c>
      <c r="B2563" s="427"/>
      <c r="C2563" s="677"/>
      <c r="D2563" s="421"/>
      <c r="E2563" s="421"/>
      <c r="F2563" s="428"/>
      <c r="G2563" s="421"/>
      <c r="H2563" s="421"/>
      <c r="I2563" s="460"/>
      <c r="J2563" s="421"/>
      <c r="K2563" s="421"/>
      <c r="L2563" s="421"/>
      <c r="M2563" s="421"/>
      <c r="N2563" s="678"/>
      <c r="O2563" s="429"/>
      <c r="P2563" s="675">
        <f t="shared" si="170"/>
        <v>0</v>
      </c>
      <c r="Q2563" s="675">
        <f t="shared" si="171"/>
        <v>0</v>
      </c>
      <c r="R2563" s="676" t="str">
        <f t="shared" si="172"/>
        <v/>
      </c>
      <c r="S2563" s="623"/>
      <c r="T2563" s="623"/>
      <c r="U2563" s="623"/>
      <c r="V2563" s="623"/>
      <c r="W2563" s="623"/>
    </row>
    <row r="2564" spans="1:23" x14ac:dyDescent="0.2">
      <c r="A2564" s="426" t="str">
        <f t="shared" si="169"/>
        <v/>
      </c>
      <c r="B2564" s="427"/>
      <c r="C2564" s="677"/>
      <c r="D2564" s="421"/>
      <c r="E2564" s="421"/>
      <c r="F2564" s="428"/>
      <c r="G2564" s="421"/>
      <c r="H2564" s="421"/>
      <c r="I2564" s="460"/>
      <c r="J2564" s="421"/>
      <c r="K2564" s="421"/>
      <c r="L2564" s="421"/>
      <c r="M2564" s="421"/>
      <c r="N2564" s="678"/>
      <c r="O2564" s="429"/>
      <c r="P2564" s="675">
        <f t="shared" si="170"/>
        <v>0</v>
      </c>
      <c r="Q2564" s="675">
        <f t="shared" si="171"/>
        <v>0</v>
      </c>
      <c r="R2564" s="676" t="str">
        <f t="shared" si="172"/>
        <v/>
      </c>
      <c r="S2564" s="623"/>
      <c r="T2564" s="623"/>
      <c r="U2564" s="623"/>
      <c r="V2564" s="623"/>
      <c r="W2564" s="623"/>
    </row>
    <row r="2565" spans="1:23" x14ac:dyDescent="0.2">
      <c r="A2565" s="426" t="str">
        <f t="shared" si="169"/>
        <v/>
      </c>
      <c r="B2565" s="427"/>
      <c r="C2565" s="677"/>
      <c r="D2565" s="421"/>
      <c r="E2565" s="421"/>
      <c r="F2565" s="428"/>
      <c r="G2565" s="421"/>
      <c r="H2565" s="421"/>
      <c r="I2565" s="460"/>
      <c r="J2565" s="421"/>
      <c r="K2565" s="421"/>
      <c r="L2565" s="421"/>
      <c r="M2565" s="421"/>
      <c r="N2565" s="678"/>
      <c r="O2565" s="429"/>
      <c r="P2565" s="675">
        <f t="shared" si="170"/>
        <v>0</v>
      </c>
      <c r="Q2565" s="675">
        <f t="shared" si="171"/>
        <v>0</v>
      </c>
      <c r="R2565" s="676" t="str">
        <f t="shared" si="172"/>
        <v/>
      </c>
      <c r="S2565" s="623"/>
      <c r="T2565" s="623"/>
      <c r="U2565" s="623"/>
      <c r="V2565" s="623"/>
      <c r="W2565" s="623"/>
    </row>
    <row r="2566" spans="1:23" x14ac:dyDescent="0.2">
      <c r="A2566" s="426" t="str">
        <f t="shared" si="169"/>
        <v/>
      </c>
      <c r="B2566" s="427"/>
      <c r="C2566" s="677"/>
      <c r="D2566" s="421"/>
      <c r="E2566" s="421"/>
      <c r="F2566" s="428"/>
      <c r="G2566" s="421"/>
      <c r="H2566" s="421"/>
      <c r="I2566" s="460"/>
      <c r="J2566" s="421"/>
      <c r="K2566" s="421"/>
      <c r="L2566" s="421"/>
      <c r="M2566" s="421"/>
      <c r="N2566" s="678"/>
      <c r="O2566" s="429"/>
      <c r="P2566" s="675">
        <f t="shared" si="170"/>
        <v>0</v>
      </c>
      <c r="Q2566" s="675">
        <f t="shared" si="171"/>
        <v>0</v>
      </c>
      <c r="R2566" s="676" t="str">
        <f t="shared" si="172"/>
        <v/>
      </c>
      <c r="S2566" s="623"/>
      <c r="T2566" s="623"/>
      <c r="U2566" s="623"/>
      <c r="V2566" s="623"/>
      <c r="W2566" s="623"/>
    </row>
    <row r="2567" spans="1:23" x14ac:dyDescent="0.2">
      <c r="A2567" s="426" t="str">
        <f t="shared" si="169"/>
        <v/>
      </c>
      <c r="B2567" s="427"/>
      <c r="C2567" s="677"/>
      <c r="D2567" s="421"/>
      <c r="E2567" s="421"/>
      <c r="F2567" s="428"/>
      <c r="G2567" s="421"/>
      <c r="H2567" s="421"/>
      <c r="I2567" s="460"/>
      <c r="J2567" s="421"/>
      <c r="K2567" s="421"/>
      <c r="L2567" s="421"/>
      <c r="M2567" s="421"/>
      <c r="N2567" s="678"/>
      <c r="O2567" s="429"/>
      <c r="P2567" s="675">
        <f t="shared" si="170"/>
        <v>0</v>
      </c>
      <c r="Q2567" s="675">
        <f t="shared" si="171"/>
        <v>0</v>
      </c>
      <c r="R2567" s="676" t="str">
        <f t="shared" si="172"/>
        <v/>
      </c>
      <c r="S2567" s="623"/>
      <c r="T2567" s="623"/>
      <c r="U2567" s="623"/>
      <c r="V2567" s="623"/>
      <c r="W2567" s="623"/>
    </row>
    <row r="2568" spans="1:23" x14ac:dyDescent="0.2">
      <c r="A2568" s="426" t="str">
        <f t="shared" si="169"/>
        <v/>
      </c>
      <c r="B2568" s="427"/>
      <c r="C2568" s="677"/>
      <c r="D2568" s="421"/>
      <c r="E2568" s="421"/>
      <c r="F2568" s="428"/>
      <c r="G2568" s="421"/>
      <c r="H2568" s="421"/>
      <c r="I2568" s="460"/>
      <c r="J2568" s="421"/>
      <c r="K2568" s="421"/>
      <c r="L2568" s="421"/>
      <c r="M2568" s="421"/>
      <c r="N2568" s="678"/>
      <c r="O2568" s="429"/>
      <c r="P2568" s="675">
        <f t="shared" si="170"/>
        <v>0</v>
      </c>
      <c r="Q2568" s="675">
        <f t="shared" si="171"/>
        <v>0</v>
      </c>
      <c r="R2568" s="676" t="str">
        <f t="shared" si="172"/>
        <v/>
      </c>
      <c r="S2568" s="623"/>
      <c r="T2568" s="623"/>
      <c r="U2568" s="623"/>
      <c r="V2568" s="623"/>
      <c r="W2568" s="623"/>
    </row>
    <row r="2569" spans="1:23" x14ac:dyDescent="0.2">
      <c r="A2569" s="426" t="str">
        <f t="shared" si="169"/>
        <v/>
      </c>
      <c r="B2569" s="427"/>
      <c r="C2569" s="677"/>
      <c r="D2569" s="421"/>
      <c r="E2569" s="421"/>
      <c r="F2569" s="428"/>
      <c r="G2569" s="421"/>
      <c r="H2569" s="421"/>
      <c r="I2569" s="460"/>
      <c r="J2569" s="421"/>
      <c r="K2569" s="421"/>
      <c r="L2569" s="421"/>
      <c r="M2569" s="421"/>
      <c r="N2569" s="678"/>
      <c r="O2569" s="429"/>
      <c r="P2569" s="675">
        <f t="shared" si="170"/>
        <v>0</v>
      </c>
      <c r="Q2569" s="675">
        <f t="shared" si="171"/>
        <v>0</v>
      </c>
      <c r="R2569" s="676" t="str">
        <f t="shared" si="172"/>
        <v/>
      </c>
      <c r="S2569" s="623"/>
      <c r="T2569" s="623"/>
      <c r="U2569" s="623"/>
      <c r="V2569" s="623"/>
      <c r="W2569" s="623"/>
    </row>
    <row r="2570" spans="1:23" x14ac:dyDescent="0.2">
      <c r="A2570" s="426" t="str">
        <f t="shared" si="169"/>
        <v/>
      </c>
      <c r="B2570" s="427"/>
      <c r="C2570" s="677"/>
      <c r="D2570" s="421"/>
      <c r="E2570" s="421"/>
      <c r="F2570" s="428"/>
      <c r="G2570" s="421"/>
      <c r="H2570" s="421"/>
      <c r="I2570" s="460"/>
      <c r="J2570" s="421"/>
      <c r="K2570" s="421"/>
      <c r="L2570" s="421"/>
      <c r="M2570" s="421"/>
      <c r="N2570" s="678"/>
      <c r="O2570" s="429"/>
      <c r="P2570" s="675">
        <f t="shared" si="170"/>
        <v>0</v>
      </c>
      <c r="Q2570" s="675">
        <f t="shared" si="171"/>
        <v>0</v>
      </c>
      <c r="R2570" s="676" t="str">
        <f t="shared" si="172"/>
        <v/>
      </c>
      <c r="S2570" s="623"/>
      <c r="T2570" s="623"/>
      <c r="U2570" s="623"/>
      <c r="V2570" s="623"/>
      <c r="W2570" s="623"/>
    </row>
    <row r="2571" spans="1:23" x14ac:dyDescent="0.2">
      <c r="A2571" s="426" t="str">
        <f t="shared" si="169"/>
        <v/>
      </c>
      <c r="B2571" s="427"/>
      <c r="C2571" s="677"/>
      <c r="D2571" s="421"/>
      <c r="E2571" s="421"/>
      <c r="F2571" s="428"/>
      <c r="G2571" s="421"/>
      <c r="H2571" s="421"/>
      <c r="I2571" s="460"/>
      <c r="J2571" s="421"/>
      <c r="K2571" s="421"/>
      <c r="L2571" s="421"/>
      <c r="M2571" s="421"/>
      <c r="N2571" s="678"/>
      <c r="O2571" s="429"/>
      <c r="P2571" s="675">
        <f t="shared" si="170"/>
        <v>0</v>
      </c>
      <c r="Q2571" s="675">
        <f t="shared" si="171"/>
        <v>0</v>
      </c>
      <c r="R2571" s="676" t="str">
        <f t="shared" si="172"/>
        <v/>
      </c>
      <c r="S2571" s="623"/>
      <c r="T2571" s="623"/>
      <c r="U2571" s="623"/>
      <c r="V2571" s="623"/>
      <c r="W2571" s="623"/>
    </row>
    <row r="2572" spans="1:23" x14ac:dyDescent="0.2">
      <c r="A2572" s="426" t="str">
        <f t="shared" si="169"/>
        <v/>
      </c>
      <c r="B2572" s="427"/>
      <c r="C2572" s="677"/>
      <c r="D2572" s="421"/>
      <c r="E2572" s="421"/>
      <c r="F2572" s="428"/>
      <c r="G2572" s="421"/>
      <c r="H2572" s="421"/>
      <c r="I2572" s="460"/>
      <c r="J2572" s="421"/>
      <c r="K2572" s="421"/>
      <c r="L2572" s="421"/>
      <c r="M2572" s="421"/>
      <c r="N2572" s="678"/>
      <c r="O2572" s="429"/>
      <c r="P2572" s="675">
        <f t="shared" si="170"/>
        <v>0</v>
      </c>
      <c r="Q2572" s="675">
        <f t="shared" si="171"/>
        <v>0</v>
      </c>
      <c r="R2572" s="676" t="str">
        <f t="shared" si="172"/>
        <v/>
      </c>
      <c r="S2572" s="623"/>
      <c r="T2572" s="623"/>
      <c r="U2572" s="623"/>
      <c r="V2572" s="623"/>
      <c r="W2572" s="623"/>
    </row>
    <row r="2573" spans="1:23" x14ac:dyDescent="0.2">
      <c r="A2573" s="426" t="str">
        <f t="shared" si="169"/>
        <v/>
      </c>
      <c r="B2573" s="427"/>
      <c r="C2573" s="677"/>
      <c r="D2573" s="421"/>
      <c r="E2573" s="421"/>
      <c r="F2573" s="428"/>
      <c r="G2573" s="421"/>
      <c r="H2573" s="421"/>
      <c r="I2573" s="460"/>
      <c r="J2573" s="421"/>
      <c r="K2573" s="421"/>
      <c r="L2573" s="421"/>
      <c r="M2573" s="421"/>
      <c r="N2573" s="678"/>
      <c r="O2573" s="429"/>
      <c r="P2573" s="675">
        <f t="shared" si="170"/>
        <v>0</v>
      </c>
      <c r="Q2573" s="675">
        <f t="shared" si="171"/>
        <v>0</v>
      </c>
      <c r="R2573" s="676" t="str">
        <f t="shared" si="172"/>
        <v/>
      </c>
      <c r="S2573" s="623"/>
      <c r="T2573" s="623"/>
      <c r="U2573" s="623"/>
      <c r="V2573" s="623"/>
      <c r="W2573" s="623"/>
    </row>
    <row r="2574" spans="1:23" x14ac:dyDescent="0.2">
      <c r="A2574" s="426" t="str">
        <f t="shared" si="169"/>
        <v/>
      </c>
      <c r="B2574" s="427"/>
      <c r="C2574" s="677"/>
      <c r="D2574" s="421"/>
      <c r="E2574" s="421"/>
      <c r="F2574" s="428"/>
      <c r="G2574" s="421"/>
      <c r="H2574" s="421"/>
      <c r="I2574" s="460"/>
      <c r="J2574" s="421"/>
      <c r="K2574" s="421"/>
      <c r="L2574" s="421"/>
      <c r="M2574" s="421"/>
      <c r="N2574" s="678"/>
      <c r="O2574" s="429"/>
      <c r="P2574" s="675">
        <f t="shared" si="170"/>
        <v>0</v>
      </c>
      <c r="Q2574" s="675">
        <f t="shared" si="171"/>
        <v>0</v>
      </c>
      <c r="R2574" s="676" t="str">
        <f t="shared" si="172"/>
        <v/>
      </c>
      <c r="S2574" s="623"/>
      <c r="T2574" s="623"/>
      <c r="U2574" s="623"/>
      <c r="V2574" s="623"/>
      <c r="W2574" s="623"/>
    </row>
    <row r="2575" spans="1:23" x14ac:dyDescent="0.2">
      <c r="A2575" s="426" t="str">
        <f t="shared" si="169"/>
        <v/>
      </c>
      <c r="B2575" s="427"/>
      <c r="C2575" s="677"/>
      <c r="D2575" s="421"/>
      <c r="E2575" s="421"/>
      <c r="F2575" s="428"/>
      <c r="G2575" s="421"/>
      <c r="H2575" s="421"/>
      <c r="I2575" s="460"/>
      <c r="J2575" s="421"/>
      <c r="K2575" s="421"/>
      <c r="L2575" s="421"/>
      <c r="M2575" s="421"/>
      <c r="N2575" s="678"/>
      <c r="O2575" s="429"/>
      <c r="P2575" s="675">
        <f t="shared" si="170"/>
        <v>0</v>
      </c>
      <c r="Q2575" s="675">
        <f t="shared" si="171"/>
        <v>0</v>
      </c>
      <c r="R2575" s="676" t="str">
        <f t="shared" si="172"/>
        <v/>
      </c>
      <c r="S2575" s="623"/>
      <c r="T2575" s="623"/>
      <c r="U2575" s="623"/>
      <c r="V2575" s="623"/>
      <c r="W2575" s="623"/>
    </row>
    <row r="2576" spans="1:23" x14ac:dyDescent="0.2">
      <c r="A2576" s="426" t="str">
        <f t="shared" si="169"/>
        <v/>
      </c>
      <c r="B2576" s="427"/>
      <c r="C2576" s="677"/>
      <c r="D2576" s="421"/>
      <c r="E2576" s="421"/>
      <c r="F2576" s="428"/>
      <c r="G2576" s="421"/>
      <c r="H2576" s="421"/>
      <c r="I2576" s="460"/>
      <c r="J2576" s="421"/>
      <c r="K2576" s="421"/>
      <c r="L2576" s="421"/>
      <c r="M2576" s="421"/>
      <c r="N2576" s="678"/>
      <c r="O2576" s="429"/>
      <c r="P2576" s="675">
        <f t="shared" si="170"/>
        <v>0</v>
      </c>
      <c r="Q2576" s="675">
        <f t="shared" si="171"/>
        <v>0</v>
      </c>
      <c r="R2576" s="676" t="str">
        <f t="shared" si="172"/>
        <v/>
      </c>
      <c r="S2576" s="623"/>
      <c r="T2576" s="623"/>
      <c r="U2576" s="623"/>
      <c r="V2576" s="623"/>
      <c r="W2576" s="623"/>
    </row>
    <row r="2577" spans="1:23" x14ac:dyDescent="0.2">
      <c r="A2577" s="426" t="str">
        <f t="shared" si="169"/>
        <v/>
      </c>
      <c r="B2577" s="427"/>
      <c r="C2577" s="677"/>
      <c r="D2577" s="421"/>
      <c r="E2577" s="421"/>
      <c r="F2577" s="428"/>
      <c r="G2577" s="421"/>
      <c r="H2577" s="421"/>
      <c r="I2577" s="460"/>
      <c r="J2577" s="421"/>
      <c r="K2577" s="421"/>
      <c r="L2577" s="421"/>
      <c r="M2577" s="421"/>
      <c r="N2577" s="678"/>
      <c r="O2577" s="429"/>
      <c r="P2577" s="675">
        <f t="shared" si="170"/>
        <v>0</v>
      </c>
      <c r="Q2577" s="675">
        <f t="shared" si="171"/>
        <v>0</v>
      </c>
      <c r="R2577" s="676" t="str">
        <f t="shared" si="172"/>
        <v/>
      </c>
      <c r="S2577" s="623"/>
      <c r="T2577" s="623"/>
      <c r="U2577" s="623"/>
      <c r="V2577" s="623"/>
      <c r="W2577" s="623"/>
    </row>
    <row r="2578" spans="1:23" x14ac:dyDescent="0.2">
      <c r="A2578" s="426" t="str">
        <f t="shared" si="169"/>
        <v/>
      </c>
      <c r="B2578" s="427"/>
      <c r="C2578" s="677"/>
      <c r="D2578" s="421"/>
      <c r="E2578" s="421"/>
      <c r="F2578" s="428"/>
      <c r="G2578" s="421"/>
      <c r="H2578" s="421"/>
      <c r="I2578" s="460"/>
      <c r="J2578" s="421"/>
      <c r="K2578" s="421"/>
      <c r="L2578" s="421"/>
      <c r="M2578" s="421"/>
      <c r="N2578" s="678"/>
      <c r="O2578" s="429"/>
      <c r="P2578" s="675">
        <f t="shared" si="170"/>
        <v>0</v>
      </c>
      <c r="Q2578" s="675">
        <f t="shared" si="171"/>
        <v>0</v>
      </c>
      <c r="R2578" s="676" t="str">
        <f t="shared" si="172"/>
        <v/>
      </c>
      <c r="S2578" s="623"/>
      <c r="T2578" s="623"/>
      <c r="U2578" s="623"/>
      <c r="V2578" s="623"/>
      <c r="W2578" s="623"/>
    </row>
    <row r="2579" spans="1:23" x14ac:dyDescent="0.2">
      <c r="A2579" s="426" t="str">
        <f t="shared" si="169"/>
        <v/>
      </c>
      <c r="B2579" s="427"/>
      <c r="C2579" s="677"/>
      <c r="D2579" s="421"/>
      <c r="E2579" s="421"/>
      <c r="F2579" s="428"/>
      <c r="G2579" s="421"/>
      <c r="H2579" s="421"/>
      <c r="I2579" s="460"/>
      <c r="J2579" s="421"/>
      <c r="K2579" s="421"/>
      <c r="L2579" s="421"/>
      <c r="M2579" s="421"/>
      <c r="N2579" s="678"/>
      <c r="O2579" s="429"/>
      <c r="P2579" s="675">
        <f t="shared" si="170"/>
        <v>0</v>
      </c>
      <c r="Q2579" s="675">
        <f t="shared" si="171"/>
        <v>0</v>
      </c>
      <c r="R2579" s="676" t="str">
        <f t="shared" si="172"/>
        <v/>
      </c>
      <c r="S2579" s="623"/>
      <c r="T2579" s="623"/>
      <c r="U2579" s="623"/>
      <c r="V2579" s="623"/>
      <c r="W2579" s="623"/>
    </row>
    <row r="2580" spans="1:23" x14ac:dyDescent="0.2">
      <c r="A2580" s="426" t="str">
        <f t="shared" si="169"/>
        <v/>
      </c>
      <c r="B2580" s="427"/>
      <c r="C2580" s="677"/>
      <c r="D2580" s="421"/>
      <c r="E2580" s="421"/>
      <c r="F2580" s="428"/>
      <c r="G2580" s="421"/>
      <c r="H2580" s="421"/>
      <c r="I2580" s="460"/>
      <c r="J2580" s="421"/>
      <c r="K2580" s="421"/>
      <c r="L2580" s="421"/>
      <c r="M2580" s="421"/>
      <c r="N2580" s="678"/>
      <c r="O2580" s="429"/>
      <c r="P2580" s="675">
        <f t="shared" si="170"/>
        <v>0</v>
      </c>
      <c r="Q2580" s="675">
        <f t="shared" si="171"/>
        <v>0</v>
      </c>
      <c r="R2580" s="676" t="str">
        <f t="shared" si="172"/>
        <v/>
      </c>
      <c r="S2580" s="623"/>
      <c r="T2580" s="623"/>
      <c r="U2580" s="623"/>
      <c r="V2580" s="623"/>
      <c r="W2580" s="623"/>
    </row>
    <row r="2581" spans="1:23" x14ac:dyDescent="0.2">
      <c r="A2581" s="426" t="str">
        <f t="shared" si="169"/>
        <v/>
      </c>
      <c r="B2581" s="427"/>
      <c r="C2581" s="677"/>
      <c r="D2581" s="421"/>
      <c r="E2581" s="421"/>
      <c r="F2581" s="428"/>
      <c r="G2581" s="421"/>
      <c r="H2581" s="421"/>
      <c r="I2581" s="460"/>
      <c r="J2581" s="421"/>
      <c r="K2581" s="421"/>
      <c r="L2581" s="421"/>
      <c r="M2581" s="421"/>
      <c r="N2581" s="678"/>
      <c r="O2581" s="429"/>
      <c r="P2581" s="675">
        <f t="shared" si="170"/>
        <v>0</v>
      </c>
      <c r="Q2581" s="675">
        <f t="shared" si="171"/>
        <v>0</v>
      </c>
      <c r="R2581" s="676" t="str">
        <f t="shared" si="172"/>
        <v/>
      </c>
      <c r="S2581" s="623"/>
      <c r="T2581" s="623"/>
      <c r="U2581" s="623"/>
      <c r="V2581" s="623"/>
      <c r="W2581" s="623"/>
    </row>
    <row r="2582" spans="1:23" x14ac:dyDescent="0.2">
      <c r="A2582" s="426" t="str">
        <f t="shared" si="169"/>
        <v/>
      </c>
      <c r="B2582" s="427"/>
      <c r="C2582" s="677"/>
      <c r="D2582" s="421"/>
      <c r="E2582" s="421"/>
      <c r="F2582" s="428"/>
      <c r="G2582" s="421"/>
      <c r="H2582" s="421"/>
      <c r="I2582" s="460"/>
      <c r="J2582" s="421"/>
      <c r="K2582" s="421"/>
      <c r="L2582" s="421"/>
      <c r="M2582" s="421"/>
      <c r="N2582" s="678"/>
      <c r="O2582" s="429"/>
      <c r="P2582" s="675">
        <f t="shared" si="170"/>
        <v>0</v>
      </c>
      <c r="Q2582" s="675">
        <f t="shared" si="171"/>
        <v>0</v>
      </c>
      <c r="R2582" s="676" t="str">
        <f t="shared" si="172"/>
        <v/>
      </c>
      <c r="S2582" s="623"/>
      <c r="T2582" s="623"/>
      <c r="U2582" s="623"/>
      <c r="V2582" s="623"/>
      <c r="W2582" s="623"/>
    </row>
    <row r="2583" spans="1:23" x14ac:dyDescent="0.2">
      <c r="A2583" s="426" t="str">
        <f t="shared" si="169"/>
        <v/>
      </c>
      <c r="B2583" s="427"/>
      <c r="C2583" s="677"/>
      <c r="D2583" s="421"/>
      <c r="E2583" s="421"/>
      <c r="F2583" s="428"/>
      <c r="G2583" s="421"/>
      <c r="H2583" s="421"/>
      <c r="I2583" s="460"/>
      <c r="J2583" s="421"/>
      <c r="K2583" s="421"/>
      <c r="L2583" s="421"/>
      <c r="M2583" s="421"/>
      <c r="N2583" s="678"/>
      <c r="O2583" s="429"/>
      <c r="P2583" s="675">
        <f t="shared" si="170"/>
        <v>0</v>
      </c>
      <c r="Q2583" s="675">
        <f t="shared" si="171"/>
        <v>0</v>
      </c>
      <c r="R2583" s="676" t="str">
        <f t="shared" si="172"/>
        <v/>
      </c>
      <c r="S2583" s="623"/>
      <c r="T2583" s="623"/>
      <c r="U2583" s="623"/>
      <c r="V2583" s="623"/>
      <c r="W2583" s="623"/>
    </row>
    <row r="2584" spans="1:23" x14ac:dyDescent="0.2">
      <c r="A2584" s="426" t="str">
        <f t="shared" ref="A2584:A2634" si="173">IF(B2584="","",ROW()-ROW($A$3))</f>
        <v/>
      </c>
      <c r="B2584" s="427"/>
      <c r="C2584" s="677"/>
      <c r="D2584" s="421"/>
      <c r="E2584" s="421"/>
      <c r="F2584" s="428"/>
      <c r="G2584" s="421"/>
      <c r="H2584" s="421"/>
      <c r="I2584" s="460"/>
      <c r="J2584" s="421"/>
      <c r="K2584" s="421"/>
      <c r="L2584" s="421"/>
      <c r="M2584" s="421"/>
      <c r="N2584" s="678"/>
      <c r="O2584" s="429"/>
      <c r="P2584" s="675">
        <f t="shared" ref="P2584:P2634" si="174">IF(B2584=0,0,IF(YEAR(B2584)=$Q$1,MONTH(B2584)-$P$1+1,(YEAR(B2584)-$Q$1)*12-$P$1+1+MONTH(B2584)))</f>
        <v>0</v>
      </c>
      <c r="Q2584" s="675">
        <f t="shared" ref="Q2584:Q2634" si="175">IF(C2584=0,0,IF(YEAR(C2584)=$Q$1,MONTH(C2584)-$P$1+1,(YEAR(C2584)-$Q$1)*12-$P$1+1+MONTH(C2584)))</f>
        <v>0</v>
      </c>
      <c r="R2584" s="676" t="str">
        <f t="shared" ref="R2584:R2634" si="176">SUBSTITUTE(D2584," ","_")</f>
        <v/>
      </c>
      <c r="S2584" s="623"/>
      <c r="T2584" s="623"/>
      <c r="U2584" s="623"/>
      <c r="V2584" s="623"/>
      <c r="W2584" s="623"/>
    </row>
    <row r="2585" spans="1:23" x14ac:dyDescent="0.2">
      <c r="A2585" s="426" t="str">
        <f t="shared" si="173"/>
        <v/>
      </c>
      <c r="B2585" s="427"/>
      <c r="C2585" s="677"/>
      <c r="D2585" s="421"/>
      <c r="E2585" s="421"/>
      <c r="F2585" s="428"/>
      <c r="G2585" s="421"/>
      <c r="H2585" s="421"/>
      <c r="I2585" s="460"/>
      <c r="J2585" s="421"/>
      <c r="K2585" s="421"/>
      <c r="L2585" s="421"/>
      <c r="M2585" s="421"/>
      <c r="N2585" s="678"/>
      <c r="O2585" s="429"/>
      <c r="P2585" s="675">
        <f t="shared" si="174"/>
        <v>0</v>
      </c>
      <c r="Q2585" s="675">
        <f t="shared" si="175"/>
        <v>0</v>
      </c>
      <c r="R2585" s="676" t="str">
        <f t="shared" si="176"/>
        <v/>
      </c>
      <c r="S2585" s="623"/>
      <c r="T2585" s="623"/>
      <c r="U2585" s="623"/>
      <c r="V2585" s="623"/>
      <c r="W2585" s="623"/>
    </row>
    <row r="2586" spans="1:23" x14ac:dyDescent="0.2">
      <c r="A2586" s="426" t="str">
        <f t="shared" si="173"/>
        <v/>
      </c>
      <c r="B2586" s="427"/>
      <c r="C2586" s="677"/>
      <c r="D2586" s="421"/>
      <c r="E2586" s="421"/>
      <c r="F2586" s="428"/>
      <c r="G2586" s="421"/>
      <c r="H2586" s="421"/>
      <c r="I2586" s="460"/>
      <c r="J2586" s="421"/>
      <c r="K2586" s="421"/>
      <c r="L2586" s="421"/>
      <c r="M2586" s="421"/>
      <c r="N2586" s="678"/>
      <c r="O2586" s="429"/>
      <c r="P2586" s="675">
        <f t="shared" si="174"/>
        <v>0</v>
      </c>
      <c r="Q2586" s="675">
        <f t="shared" si="175"/>
        <v>0</v>
      </c>
      <c r="R2586" s="676" t="str">
        <f t="shared" si="176"/>
        <v/>
      </c>
      <c r="S2586" s="623"/>
      <c r="T2586" s="623"/>
      <c r="U2586" s="623"/>
      <c r="V2586" s="623"/>
      <c r="W2586" s="623"/>
    </row>
    <row r="2587" spans="1:23" x14ac:dyDescent="0.2">
      <c r="A2587" s="426" t="str">
        <f t="shared" si="173"/>
        <v/>
      </c>
      <c r="B2587" s="427"/>
      <c r="C2587" s="677"/>
      <c r="D2587" s="421"/>
      <c r="E2587" s="421"/>
      <c r="F2587" s="428"/>
      <c r="G2587" s="421"/>
      <c r="H2587" s="421"/>
      <c r="I2587" s="460"/>
      <c r="J2587" s="421"/>
      <c r="K2587" s="421"/>
      <c r="L2587" s="421"/>
      <c r="M2587" s="421"/>
      <c r="N2587" s="678"/>
      <c r="O2587" s="429"/>
      <c r="P2587" s="675">
        <f t="shared" si="174"/>
        <v>0</v>
      </c>
      <c r="Q2587" s="675">
        <f t="shared" si="175"/>
        <v>0</v>
      </c>
      <c r="R2587" s="676" t="str">
        <f t="shared" si="176"/>
        <v/>
      </c>
      <c r="S2587" s="623"/>
      <c r="T2587" s="623"/>
      <c r="U2587" s="623"/>
      <c r="V2587" s="623"/>
      <c r="W2587" s="623"/>
    </row>
    <row r="2588" spans="1:23" x14ac:dyDescent="0.2">
      <c r="A2588" s="426" t="str">
        <f t="shared" si="173"/>
        <v/>
      </c>
      <c r="B2588" s="427"/>
      <c r="C2588" s="677"/>
      <c r="D2588" s="421"/>
      <c r="E2588" s="421"/>
      <c r="F2588" s="428"/>
      <c r="G2588" s="421"/>
      <c r="H2588" s="421"/>
      <c r="I2588" s="460"/>
      <c r="J2588" s="421"/>
      <c r="K2588" s="421"/>
      <c r="L2588" s="421"/>
      <c r="M2588" s="421"/>
      <c r="N2588" s="678"/>
      <c r="O2588" s="429"/>
      <c r="P2588" s="675">
        <f t="shared" si="174"/>
        <v>0</v>
      </c>
      <c r="Q2588" s="675">
        <f t="shared" si="175"/>
        <v>0</v>
      </c>
      <c r="R2588" s="676" t="str">
        <f t="shared" si="176"/>
        <v/>
      </c>
      <c r="S2588" s="623"/>
      <c r="T2588" s="623"/>
      <c r="U2588" s="623"/>
      <c r="V2588" s="623"/>
      <c r="W2588" s="623"/>
    </row>
    <row r="2589" spans="1:23" x14ac:dyDescent="0.2">
      <c r="A2589" s="426" t="str">
        <f t="shared" si="173"/>
        <v/>
      </c>
      <c r="B2589" s="427"/>
      <c r="C2589" s="677"/>
      <c r="D2589" s="421"/>
      <c r="E2589" s="421"/>
      <c r="F2589" s="428"/>
      <c r="G2589" s="421"/>
      <c r="H2589" s="421"/>
      <c r="I2589" s="460"/>
      <c r="J2589" s="421"/>
      <c r="K2589" s="421"/>
      <c r="L2589" s="421"/>
      <c r="M2589" s="421"/>
      <c r="N2589" s="678"/>
      <c r="O2589" s="429"/>
      <c r="P2589" s="675">
        <f t="shared" si="174"/>
        <v>0</v>
      </c>
      <c r="Q2589" s="675">
        <f t="shared" si="175"/>
        <v>0</v>
      </c>
      <c r="R2589" s="676" t="str">
        <f t="shared" si="176"/>
        <v/>
      </c>
      <c r="S2589" s="623"/>
      <c r="T2589" s="623"/>
      <c r="U2589" s="623"/>
      <c r="V2589" s="623"/>
      <c r="W2589" s="623"/>
    </row>
    <row r="2590" spans="1:23" x14ac:dyDescent="0.2">
      <c r="A2590" s="426" t="str">
        <f t="shared" si="173"/>
        <v/>
      </c>
      <c r="B2590" s="427"/>
      <c r="C2590" s="677"/>
      <c r="D2590" s="421"/>
      <c r="E2590" s="421"/>
      <c r="F2590" s="428"/>
      <c r="G2590" s="421"/>
      <c r="H2590" s="421"/>
      <c r="I2590" s="460"/>
      <c r="J2590" s="421"/>
      <c r="K2590" s="421"/>
      <c r="L2590" s="421"/>
      <c r="M2590" s="421"/>
      <c r="N2590" s="678"/>
      <c r="O2590" s="429"/>
      <c r="P2590" s="675">
        <f t="shared" si="174"/>
        <v>0</v>
      </c>
      <c r="Q2590" s="675">
        <f t="shared" si="175"/>
        <v>0</v>
      </c>
      <c r="R2590" s="676" t="str">
        <f t="shared" si="176"/>
        <v/>
      </c>
      <c r="S2590" s="623"/>
      <c r="T2590" s="623"/>
      <c r="U2590" s="623"/>
      <c r="V2590" s="623"/>
      <c r="W2590" s="623"/>
    </row>
    <row r="2591" spans="1:23" x14ac:dyDescent="0.2">
      <c r="A2591" s="426" t="str">
        <f t="shared" si="173"/>
        <v/>
      </c>
      <c r="B2591" s="427"/>
      <c r="C2591" s="677"/>
      <c r="D2591" s="421"/>
      <c r="E2591" s="421"/>
      <c r="F2591" s="428"/>
      <c r="G2591" s="421"/>
      <c r="H2591" s="421"/>
      <c r="I2591" s="460"/>
      <c r="J2591" s="421"/>
      <c r="K2591" s="421"/>
      <c r="L2591" s="421"/>
      <c r="M2591" s="421"/>
      <c r="N2591" s="678"/>
      <c r="O2591" s="429"/>
      <c r="P2591" s="675">
        <f t="shared" si="174"/>
        <v>0</v>
      </c>
      <c r="Q2591" s="675">
        <f t="shared" si="175"/>
        <v>0</v>
      </c>
      <c r="R2591" s="676" t="str">
        <f t="shared" si="176"/>
        <v/>
      </c>
      <c r="S2591" s="623"/>
      <c r="T2591" s="623"/>
      <c r="U2591" s="623"/>
      <c r="V2591" s="623"/>
      <c r="W2591" s="623"/>
    </row>
    <row r="2592" spans="1:23" x14ac:dyDescent="0.2">
      <c r="A2592" s="426" t="str">
        <f t="shared" si="173"/>
        <v/>
      </c>
      <c r="B2592" s="427"/>
      <c r="C2592" s="677"/>
      <c r="D2592" s="421"/>
      <c r="E2592" s="421"/>
      <c r="F2592" s="428"/>
      <c r="G2592" s="421"/>
      <c r="H2592" s="421"/>
      <c r="I2592" s="460"/>
      <c r="J2592" s="421"/>
      <c r="K2592" s="421"/>
      <c r="L2592" s="421"/>
      <c r="M2592" s="421"/>
      <c r="N2592" s="678"/>
      <c r="O2592" s="429"/>
      <c r="P2592" s="675">
        <f t="shared" si="174"/>
        <v>0</v>
      </c>
      <c r="Q2592" s="675">
        <f t="shared" si="175"/>
        <v>0</v>
      </c>
      <c r="R2592" s="676" t="str">
        <f t="shared" si="176"/>
        <v/>
      </c>
      <c r="S2592" s="623"/>
      <c r="T2592" s="623"/>
      <c r="U2592" s="623"/>
      <c r="V2592" s="623"/>
      <c r="W2592" s="623"/>
    </row>
    <row r="2593" spans="1:23" x14ac:dyDescent="0.2">
      <c r="A2593" s="426" t="str">
        <f t="shared" si="173"/>
        <v/>
      </c>
      <c r="B2593" s="427"/>
      <c r="C2593" s="677"/>
      <c r="D2593" s="421"/>
      <c r="E2593" s="421"/>
      <c r="F2593" s="428"/>
      <c r="G2593" s="421"/>
      <c r="H2593" s="421"/>
      <c r="I2593" s="460"/>
      <c r="J2593" s="421"/>
      <c r="K2593" s="421"/>
      <c r="L2593" s="421"/>
      <c r="M2593" s="421"/>
      <c r="N2593" s="678"/>
      <c r="O2593" s="429"/>
      <c r="P2593" s="675">
        <f t="shared" si="174"/>
        <v>0</v>
      </c>
      <c r="Q2593" s="675">
        <f t="shared" si="175"/>
        <v>0</v>
      </c>
      <c r="R2593" s="676" t="str">
        <f t="shared" si="176"/>
        <v/>
      </c>
      <c r="S2593" s="623"/>
      <c r="T2593" s="623"/>
      <c r="U2593" s="623"/>
      <c r="V2593" s="623"/>
      <c r="W2593" s="623"/>
    </row>
    <row r="2594" spans="1:23" x14ac:dyDescent="0.2">
      <c r="A2594" s="426" t="str">
        <f t="shared" si="173"/>
        <v/>
      </c>
      <c r="B2594" s="427"/>
      <c r="C2594" s="677"/>
      <c r="D2594" s="421"/>
      <c r="E2594" s="421"/>
      <c r="F2594" s="428"/>
      <c r="G2594" s="421"/>
      <c r="H2594" s="421"/>
      <c r="I2594" s="460"/>
      <c r="J2594" s="421"/>
      <c r="K2594" s="421"/>
      <c r="L2594" s="421"/>
      <c r="M2594" s="421"/>
      <c r="N2594" s="678"/>
      <c r="O2594" s="429"/>
      <c r="P2594" s="675">
        <f t="shared" si="174"/>
        <v>0</v>
      </c>
      <c r="Q2594" s="675">
        <f t="shared" si="175"/>
        <v>0</v>
      </c>
      <c r="R2594" s="676" t="str">
        <f t="shared" si="176"/>
        <v/>
      </c>
      <c r="S2594" s="623"/>
      <c r="T2594" s="623"/>
      <c r="U2594" s="623"/>
      <c r="V2594" s="623"/>
      <c r="W2594" s="623"/>
    </row>
    <row r="2595" spans="1:23" x14ac:dyDescent="0.2">
      <c r="A2595" s="426" t="str">
        <f t="shared" si="173"/>
        <v/>
      </c>
      <c r="B2595" s="427"/>
      <c r="C2595" s="677"/>
      <c r="D2595" s="421"/>
      <c r="E2595" s="421"/>
      <c r="F2595" s="428"/>
      <c r="G2595" s="421"/>
      <c r="H2595" s="421"/>
      <c r="I2595" s="460"/>
      <c r="J2595" s="421"/>
      <c r="K2595" s="421"/>
      <c r="L2595" s="421"/>
      <c r="M2595" s="421"/>
      <c r="N2595" s="678"/>
      <c r="O2595" s="429"/>
      <c r="P2595" s="675">
        <f t="shared" si="174"/>
        <v>0</v>
      </c>
      <c r="Q2595" s="675">
        <f t="shared" si="175"/>
        <v>0</v>
      </c>
      <c r="R2595" s="676" t="str">
        <f t="shared" si="176"/>
        <v/>
      </c>
      <c r="S2595" s="623"/>
      <c r="T2595" s="623"/>
      <c r="U2595" s="623"/>
      <c r="V2595" s="623"/>
      <c r="W2595" s="623"/>
    </row>
    <row r="2596" spans="1:23" x14ac:dyDescent="0.2">
      <c r="A2596" s="426" t="str">
        <f t="shared" si="173"/>
        <v/>
      </c>
      <c r="B2596" s="427"/>
      <c r="C2596" s="677"/>
      <c r="D2596" s="421"/>
      <c r="E2596" s="421"/>
      <c r="F2596" s="428"/>
      <c r="G2596" s="421"/>
      <c r="H2596" s="421"/>
      <c r="I2596" s="460"/>
      <c r="J2596" s="421"/>
      <c r="K2596" s="421"/>
      <c r="L2596" s="421"/>
      <c r="M2596" s="421"/>
      <c r="N2596" s="678"/>
      <c r="O2596" s="429"/>
      <c r="P2596" s="675">
        <f t="shared" si="174"/>
        <v>0</v>
      </c>
      <c r="Q2596" s="675">
        <f t="shared" si="175"/>
        <v>0</v>
      </c>
      <c r="R2596" s="676" t="str">
        <f t="shared" si="176"/>
        <v/>
      </c>
      <c r="S2596" s="623"/>
      <c r="T2596" s="623"/>
      <c r="U2596" s="623"/>
      <c r="V2596" s="623"/>
      <c r="W2596" s="623"/>
    </row>
    <row r="2597" spans="1:23" x14ac:dyDescent="0.2">
      <c r="A2597" s="426" t="str">
        <f t="shared" si="173"/>
        <v/>
      </c>
      <c r="B2597" s="427"/>
      <c r="C2597" s="677"/>
      <c r="D2597" s="421"/>
      <c r="E2597" s="421"/>
      <c r="F2597" s="428"/>
      <c r="G2597" s="421"/>
      <c r="H2597" s="421"/>
      <c r="I2597" s="460"/>
      <c r="J2597" s="421"/>
      <c r="K2597" s="421"/>
      <c r="L2597" s="421"/>
      <c r="M2597" s="421"/>
      <c r="N2597" s="678"/>
      <c r="O2597" s="429"/>
      <c r="P2597" s="675">
        <f t="shared" si="174"/>
        <v>0</v>
      </c>
      <c r="Q2597" s="675">
        <f t="shared" si="175"/>
        <v>0</v>
      </c>
      <c r="R2597" s="676" t="str">
        <f t="shared" si="176"/>
        <v/>
      </c>
      <c r="S2597" s="623"/>
      <c r="T2597" s="623"/>
      <c r="U2597" s="623"/>
      <c r="V2597" s="623"/>
      <c r="W2597" s="623"/>
    </row>
    <row r="2598" spans="1:23" x14ac:dyDescent="0.2">
      <c r="A2598" s="426" t="str">
        <f t="shared" si="173"/>
        <v/>
      </c>
      <c r="B2598" s="427"/>
      <c r="C2598" s="677"/>
      <c r="D2598" s="421"/>
      <c r="E2598" s="421"/>
      <c r="F2598" s="428"/>
      <c r="G2598" s="421"/>
      <c r="H2598" s="421"/>
      <c r="I2598" s="460"/>
      <c r="J2598" s="421"/>
      <c r="K2598" s="421"/>
      <c r="L2598" s="421"/>
      <c r="M2598" s="421"/>
      <c r="N2598" s="678"/>
      <c r="O2598" s="429"/>
      <c r="P2598" s="675">
        <f t="shared" si="174"/>
        <v>0</v>
      </c>
      <c r="Q2598" s="675">
        <f t="shared" si="175"/>
        <v>0</v>
      </c>
      <c r="R2598" s="676" t="str">
        <f t="shared" si="176"/>
        <v/>
      </c>
      <c r="S2598" s="623"/>
      <c r="T2598" s="623"/>
      <c r="U2598" s="623"/>
      <c r="V2598" s="623"/>
      <c r="W2598" s="623"/>
    </row>
    <row r="2599" spans="1:23" x14ac:dyDescent="0.2">
      <c r="A2599" s="426" t="str">
        <f t="shared" si="173"/>
        <v/>
      </c>
      <c r="B2599" s="427"/>
      <c r="C2599" s="677"/>
      <c r="D2599" s="421"/>
      <c r="E2599" s="421"/>
      <c r="F2599" s="428"/>
      <c r="G2599" s="421"/>
      <c r="H2599" s="421"/>
      <c r="I2599" s="460"/>
      <c r="J2599" s="421"/>
      <c r="K2599" s="421"/>
      <c r="L2599" s="421"/>
      <c r="M2599" s="421"/>
      <c r="N2599" s="678"/>
      <c r="O2599" s="429"/>
      <c r="P2599" s="675">
        <f t="shared" si="174"/>
        <v>0</v>
      </c>
      <c r="Q2599" s="675">
        <f t="shared" si="175"/>
        <v>0</v>
      </c>
      <c r="R2599" s="676" t="str">
        <f t="shared" si="176"/>
        <v/>
      </c>
      <c r="S2599" s="623"/>
      <c r="T2599" s="623"/>
      <c r="U2599" s="623"/>
      <c r="V2599" s="623"/>
      <c r="W2599" s="623"/>
    </row>
    <row r="2600" spans="1:23" x14ac:dyDescent="0.2">
      <c r="A2600" s="426" t="str">
        <f t="shared" si="173"/>
        <v/>
      </c>
      <c r="B2600" s="427"/>
      <c r="C2600" s="677"/>
      <c r="D2600" s="421"/>
      <c r="E2600" s="421"/>
      <c r="F2600" s="428"/>
      <c r="G2600" s="421"/>
      <c r="H2600" s="421"/>
      <c r="I2600" s="460"/>
      <c r="J2600" s="421"/>
      <c r="K2600" s="421"/>
      <c r="L2600" s="421"/>
      <c r="M2600" s="421"/>
      <c r="N2600" s="678"/>
      <c r="O2600" s="429"/>
      <c r="P2600" s="675">
        <f t="shared" si="174"/>
        <v>0</v>
      </c>
      <c r="Q2600" s="675">
        <f t="shared" si="175"/>
        <v>0</v>
      </c>
      <c r="R2600" s="676" t="str">
        <f t="shared" si="176"/>
        <v/>
      </c>
      <c r="S2600" s="623"/>
      <c r="T2600" s="623"/>
      <c r="U2600" s="623"/>
      <c r="V2600" s="623"/>
      <c r="W2600" s="623"/>
    </row>
    <row r="2601" spans="1:23" x14ac:dyDescent="0.2">
      <c r="A2601" s="426" t="str">
        <f t="shared" si="173"/>
        <v/>
      </c>
      <c r="B2601" s="427"/>
      <c r="C2601" s="677"/>
      <c r="D2601" s="421"/>
      <c r="E2601" s="421"/>
      <c r="F2601" s="428"/>
      <c r="G2601" s="421"/>
      <c r="H2601" s="421"/>
      <c r="I2601" s="460"/>
      <c r="J2601" s="421"/>
      <c r="K2601" s="421"/>
      <c r="L2601" s="421"/>
      <c r="M2601" s="421"/>
      <c r="N2601" s="678"/>
      <c r="O2601" s="429"/>
      <c r="P2601" s="675">
        <f t="shared" si="174"/>
        <v>0</v>
      </c>
      <c r="Q2601" s="675">
        <f t="shared" si="175"/>
        <v>0</v>
      </c>
      <c r="R2601" s="676" t="str">
        <f t="shared" si="176"/>
        <v/>
      </c>
      <c r="S2601" s="623"/>
      <c r="T2601" s="623"/>
      <c r="U2601" s="623"/>
      <c r="V2601" s="623"/>
      <c r="W2601" s="623"/>
    </row>
    <row r="2602" spans="1:23" x14ac:dyDescent="0.2">
      <c r="A2602" s="426" t="str">
        <f t="shared" si="173"/>
        <v/>
      </c>
      <c r="B2602" s="427"/>
      <c r="C2602" s="677"/>
      <c r="D2602" s="421"/>
      <c r="E2602" s="421"/>
      <c r="F2602" s="428"/>
      <c r="G2602" s="421"/>
      <c r="H2602" s="421"/>
      <c r="I2602" s="460"/>
      <c r="J2602" s="421"/>
      <c r="K2602" s="421"/>
      <c r="L2602" s="421"/>
      <c r="M2602" s="421"/>
      <c r="N2602" s="678"/>
      <c r="O2602" s="429"/>
      <c r="P2602" s="675">
        <f t="shared" si="174"/>
        <v>0</v>
      </c>
      <c r="Q2602" s="675">
        <f t="shared" si="175"/>
        <v>0</v>
      </c>
      <c r="R2602" s="676" t="str">
        <f t="shared" si="176"/>
        <v/>
      </c>
      <c r="S2602" s="623"/>
      <c r="T2602" s="623"/>
      <c r="U2602" s="623"/>
      <c r="V2602" s="623"/>
      <c r="W2602" s="623"/>
    </row>
    <row r="2603" spans="1:23" x14ac:dyDescent="0.2">
      <c r="A2603" s="426" t="str">
        <f t="shared" si="173"/>
        <v/>
      </c>
      <c r="B2603" s="427"/>
      <c r="C2603" s="677"/>
      <c r="D2603" s="421"/>
      <c r="E2603" s="421"/>
      <c r="F2603" s="428"/>
      <c r="G2603" s="421"/>
      <c r="H2603" s="421"/>
      <c r="I2603" s="460"/>
      <c r="J2603" s="421"/>
      <c r="K2603" s="421"/>
      <c r="L2603" s="421"/>
      <c r="M2603" s="421"/>
      <c r="N2603" s="678"/>
      <c r="O2603" s="429"/>
      <c r="P2603" s="675">
        <f t="shared" si="174"/>
        <v>0</v>
      </c>
      <c r="Q2603" s="675">
        <f t="shared" si="175"/>
        <v>0</v>
      </c>
      <c r="R2603" s="676" t="str">
        <f t="shared" si="176"/>
        <v/>
      </c>
      <c r="S2603" s="623"/>
      <c r="T2603" s="623"/>
      <c r="U2603" s="623"/>
      <c r="V2603" s="623"/>
      <c r="W2603" s="623"/>
    </row>
    <row r="2604" spans="1:23" x14ac:dyDescent="0.2">
      <c r="A2604" s="426" t="str">
        <f t="shared" si="173"/>
        <v/>
      </c>
      <c r="B2604" s="427"/>
      <c r="C2604" s="677"/>
      <c r="D2604" s="421"/>
      <c r="E2604" s="421"/>
      <c r="F2604" s="428"/>
      <c r="G2604" s="421"/>
      <c r="H2604" s="421"/>
      <c r="I2604" s="460"/>
      <c r="J2604" s="421"/>
      <c r="K2604" s="421"/>
      <c r="L2604" s="421"/>
      <c r="M2604" s="421"/>
      <c r="N2604" s="678"/>
      <c r="O2604" s="429"/>
      <c r="P2604" s="675">
        <f t="shared" si="174"/>
        <v>0</v>
      </c>
      <c r="Q2604" s="675">
        <f t="shared" si="175"/>
        <v>0</v>
      </c>
      <c r="R2604" s="676" t="str">
        <f t="shared" si="176"/>
        <v/>
      </c>
      <c r="S2604" s="623"/>
      <c r="T2604" s="623"/>
      <c r="U2604" s="623"/>
      <c r="V2604" s="623"/>
      <c r="W2604" s="623"/>
    </row>
    <row r="2605" spans="1:23" x14ac:dyDescent="0.2">
      <c r="A2605" s="426" t="str">
        <f t="shared" si="173"/>
        <v/>
      </c>
      <c r="B2605" s="427"/>
      <c r="C2605" s="677"/>
      <c r="D2605" s="421"/>
      <c r="E2605" s="421"/>
      <c r="F2605" s="428"/>
      <c r="G2605" s="421"/>
      <c r="H2605" s="421"/>
      <c r="I2605" s="460"/>
      <c r="J2605" s="421"/>
      <c r="K2605" s="421"/>
      <c r="L2605" s="421"/>
      <c r="M2605" s="421"/>
      <c r="N2605" s="678"/>
      <c r="O2605" s="429"/>
      <c r="P2605" s="675">
        <f t="shared" si="174"/>
        <v>0</v>
      </c>
      <c r="Q2605" s="675">
        <f t="shared" si="175"/>
        <v>0</v>
      </c>
      <c r="R2605" s="676" t="str">
        <f t="shared" si="176"/>
        <v/>
      </c>
      <c r="S2605" s="623"/>
      <c r="T2605" s="623"/>
      <c r="U2605" s="623"/>
      <c r="V2605" s="623"/>
      <c r="W2605" s="623"/>
    </row>
    <row r="2606" spans="1:23" x14ac:dyDescent="0.2">
      <c r="A2606" s="426" t="str">
        <f t="shared" si="173"/>
        <v/>
      </c>
      <c r="B2606" s="427"/>
      <c r="C2606" s="677"/>
      <c r="D2606" s="421"/>
      <c r="E2606" s="421"/>
      <c r="F2606" s="428"/>
      <c r="G2606" s="421"/>
      <c r="H2606" s="421"/>
      <c r="I2606" s="460"/>
      <c r="J2606" s="421"/>
      <c r="K2606" s="421"/>
      <c r="L2606" s="421"/>
      <c r="M2606" s="421"/>
      <c r="N2606" s="678"/>
      <c r="O2606" s="429"/>
      <c r="P2606" s="675">
        <f t="shared" si="174"/>
        <v>0</v>
      </c>
      <c r="Q2606" s="675">
        <f t="shared" si="175"/>
        <v>0</v>
      </c>
      <c r="R2606" s="676" t="str">
        <f t="shared" si="176"/>
        <v/>
      </c>
      <c r="S2606" s="623"/>
      <c r="T2606" s="623"/>
      <c r="U2606" s="623"/>
      <c r="V2606" s="623"/>
      <c r="W2606" s="623"/>
    </row>
    <row r="2607" spans="1:23" x14ac:dyDescent="0.2">
      <c r="A2607" s="426" t="str">
        <f t="shared" si="173"/>
        <v/>
      </c>
      <c r="B2607" s="427"/>
      <c r="C2607" s="677"/>
      <c r="D2607" s="421"/>
      <c r="E2607" s="421"/>
      <c r="F2607" s="428"/>
      <c r="G2607" s="421"/>
      <c r="H2607" s="421"/>
      <c r="I2607" s="460"/>
      <c r="J2607" s="421"/>
      <c r="K2607" s="421"/>
      <c r="L2607" s="421"/>
      <c r="M2607" s="421"/>
      <c r="N2607" s="678"/>
      <c r="O2607" s="429"/>
      <c r="P2607" s="675">
        <f t="shared" si="174"/>
        <v>0</v>
      </c>
      <c r="Q2607" s="675">
        <f t="shared" si="175"/>
        <v>0</v>
      </c>
      <c r="R2607" s="676" t="str">
        <f t="shared" si="176"/>
        <v/>
      </c>
      <c r="S2607" s="623"/>
      <c r="T2607" s="623"/>
      <c r="U2607" s="623"/>
      <c r="V2607" s="623"/>
      <c r="W2607" s="623"/>
    </row>
    <row r="2608" spans="1:23" x14ac:dyDescent="0.2">
      <c r="A2608" s="426" t="str">
        <f t="shared" si="173"/>
        <v/>
      </c>
      <c r="B2608" s="427"/>
      <c r="C2608" s="677"/>
      <c r="D2608" s="421"/>
      <c r="E2608" s="421"/>
      <c r="F2608" s="428"/>
      <c r="G2608" s="421"/>
      <c r="H2608" s="421"/>
      <c r="I2608" s="460"/>
      <c r="J2608" s="421"/>
      <c r="K2608" s="421"/>
      <c r="L2608" s="421"/>
      <c r="M2608" s="421"/>
      <c r="N2608" s="678"/>
      <c r="O2608" s="429"/>
      <c r="P2608" s="675">
        <f t="shared" si="174"/>
        <v>0</v>
      </c>
      <c r="Q2608" s="675">
        <f t="shared" si="175"/>
        <v>0</v>
      </c>
      <c r="R2608" s="676" t="str">
        <f t="shared" si="176"/>
        <v/>
      </c>
      <c r="S2608" s="623"/>
      <c r="T2608" s="623"/>
      <c r="U2608" s="623"/>
      <c r="V2608" s="623"/>
      <c r="W2608" s="623"/>
    </row>
    <row r="2609" spans="1:23" x14ac:dyDescent="0.2">
      <c r="A2609" s="426" t="str">
        <f t="shared" si="173"/>
        <v/>
      </c>
      <c r="B2609" s="427"/>
      <c r="C2609" s="677"/>
      <c r="D2609" s="421"/>
      <c r="E2609" s="421"/>
      <c r="F2609" s="428"/>
      <c r="G2609" s="421"/>
      <c r="H2609" s="421"/>
      <c r="I2609" s="460"/>
      <c r="J2609" s="421"/>
      <c r="K2609" s="421"/>
      <c r="L2609" s="421"/>
      <c r="M2609" s="421"/>
      <c r="N2609" s="678"/>
      <c r="O2609" s="429"/>
      <c r="P2609" s="675">
        <f t="shared" si="174"/>
        <v>0</v>
      </c>
      <c r="Q2609" s="675">
        <f t="shared" si="175"/>
        <v>0</v>
      </c>
      <c r="R2609" s="676" t="str">
        <f t="shared" si="176"/>
        <v/>
      </c>
      <c r="S2609" s="623"/>
      <c r="T2609" s="623"/>
      <c r="U2609" s="623"/>
      <c r="V2609" s="623"/>
      <c r="W2609" s="623"/>
    </row>
    <row r="2610" spans="1:23" x14ac:dyDescent="0.2">
      <c r="A2610" s="426" t="str">
        <f t="shared" si="173"/>
        <v/>
      </c>
      <c r="B2610" s="427"/>
      <c r="C2610" s="677"/>
      <c r="D2610" s="421"/>
      <c r="E2610" s="421"/>
      <c r="F2610" s="428"/>
      <c r="G2610" s="421"/>
      <c r="H2610" s="421"/>
      <c r="I2610" s="460"/>
      <c r="J2610" s="421"/>
      <c r="K2610" s="421"/>
      <c r="L2610" s="421"/>
      <c r="M2610" s="421"/>
      <c r="N2610" s="678"/>
      <c r="O2610" s="429"/>
      <c r="P2610" s="675">
        <f t="shared" si="174"/>
        <v>0</v>
      </c>
      <c r="Q2610" s="675">
        <f t="shared" si="175"/>
        <v>0</v>
      </c>
      <c r="R2610" s="676" t="str">
        <f t="shared" si="176"/>
        <v/>
      </c>
      <c r="S2610" s="623"/>
      <c r="T2610" s="623"/>
      <c r="U2610" s="623"/>
      <c r="V2610" s="623"/>
      <c r="W2610" s="623"/>
    </row>
    <row r="2611" spans="1:23" x14ac:dyDescent="0.2">
      <c r="A2611" s="426" t="str">
        <f t="shared" si="173"/>
        <v/>
      </c>
      <c r="B2611" s="427"/>
      <c r="C2611" s="677"/>
      <c r="D2611" s="421"/>
      <c r="E2611" s="421"/>
      <c r="F2611" s="428"/>
      <c r="G2611" s="421"/>
      <c r="H2611" s="421"/>
      <c r="I2611" s="460"/>
      <c r="J2611" s="421"/>
      <c r="K2611" s="421"/>
      <c r="L2611" s="421"/>
      <c r="M2611" s="421"/>
      <c r="N2611" s="678"/>
      <c r="O2611" s="429"/>
      <c r="P2611" s="675">
        <f t="shared" si="174"/>
        <v>0</v>
      </c>
      <c r="Q2611" s="675">
        <f t="shared" si="175"/>
        <v>0</v>
      </c>
      <c r="R2611" s="676" t="str">
        <f t="shared" si="176"/>
        <v/>
      </c>
      <c r="S2611" s="623"/>
      <c r="T2611" s="623"/>
      <c r="U2611" s="623"/>
      <c r="V2611" s="623"/>
      <c r="W2611" s="623"/>
    </row>
    <row r="2612" spans="1:23" x14ac:dyDescent="0.2">
      <c r="A2612" s="426" t="str">
        <f t="shared" si="173"/>
        <v/>
      </c>
      <c r="B2612" s="427"/>
      <c r="C2612" s="677"/>
      <c r="D2612" s="421"/>
      <c r="E2612" s="421"/>
      <c r="F2612" s="428"/>
      <c r="G2612" s="421"/>
      <c r="H2612" s="421"/>
      <c r="I2612" s="460"/>
      <c r="J2612" s="421"/>
      <c r="K2612" s="421"/>
      <c r="L2612" s="421"/>
      <c r="M2612" s="421"/>
      <c r="N2612" s="678"/>
      <c r="O2612" s="429"/>
      <c r="P2612" s="675">
        <f t="shared" si="174"/>
        <v>0</v>
      </c>
      <c r="Q2612" s="675">
        <f t="shared" si="175"/>
        <v>0</v>
      </c>
      <c r="R2612" s="676" t="str">
        <f t="shared" si="176"/>
        <v/>
      </c>
      <c r="S2612" s="623"/>
      <c r="T2612" s="623"/>
      <c r="U2612" s="623"/>
      <c r="V2612" s="623"/>
      <c r="W2612" s="623"/>
    </row>
    <row r="2613" spans="1:23" x14ac:dyDescent="0.2">
      <c r="A2613" s="426" t="str">
        <f t="shared" si="173"/>
        <v/>
      </c>
      <c r="B2613" s="427"/>
      <c r="C2613" s="677"/>
      <c r="D2613" s="421"/>
      <c r="E2613" s="421"/>
      <c r="F2613" s="428"/>
      <c r="G2613" s="421"/>
      <c r="H2613" s="421"/>
      <c r="I2613" s="460"/>
      <c r="J2613" s="421"/>
      <c r="K2613" s="421"/>
      <c r="L2613" s="421"/>
      <c r="M2613" s="421"/>
      <c r="N2613" s="678"/>
      <c r="O2613" s="429"/>
      <c r="P2613" s="675">
        <f t="shared" si="174"/>
        <v>0</v>
      </c>
      <c r="Q2613" s="675">
        <f t="shared" si="175"/>
        <v>0</v>
      </c>
      <c r="R2613" s="676" t="str">
        <f t="shared" si="176"/>
        <v/>
      </c>
      <c r="S2613" s="623"/>
      <c r="T2613" s="623"/>
      <c r="U2613" s="623"/>
      <c r="V2613" s="623"/>
      <c r="W2613" s="623"/>
    </row>
    <row r="2614" spans="1:23" x14ac:dyDescent="0.2">
      <c r="A2614" s="426" t="str">
        <f t="shared" si="173"/>
        <v/>
      </c>
      <c r="B2614" s="427"/>
      <c r="C2614" s="677"/>
      <c r="D2614" s="421"/>
      <c r="E2614" s="421"/>
      <c r="F2614" s="428"/>
      <c r="G2614" s="421"/>
      <c r="H2614" s="421"/>
      <c r="I2614" s="460"/>
      <c r="J2614" s="421"/>
      <c r="K2614" s="421"/>
      <c r="L2614" s="421"/>
      <c r="M2614" s="421"/>
      <c r="N2614" s="678"/>
      <c r="O2614" s="429"/>
      <c r="P2614" s="675">
        <f t="shared" si="174"/>
        <v>0</v>
      </c>
      <c r="Q2614" s="675">
        <f t="shared" si="175"/>
        <v>0</v>
      </c>
      <c r="R2614" s="676" t="str">
        <f t="shared" si="176"/>
        <v/>
      </c>
      <c r="S2614" s="623"/>
      <c r="T2614" s="623"/>
      <c r="U2614" s="623"/>
      <c r="V2614" s="623"/>
      <c r="W2614" s="623"/>
    </row>
    <row r="2615" spans="1:23" x14ac:dyDescent="0.2">
      <c r="A2615" s="426" t="str">
        <f t="shared" si="173"/>
        <v/>
      </c>
      <c r="B2615" s="427"/>
      <c r="C2615" s="677"/>
      <c r="D2615" s="421"/>
      <c r="E2615" s="421"/>
      <c r="F2615" s="428"/>
      <c r="G2615" s="421"/>
      <c r="H2615" s="421"/>
      <c r="I2615" s="460"/>
      <c r="J2615" s="421"/>
      <c r="K2615" s="421"/>
      <c r="L2615" s="421"/>
      <c r="M2615" s="421"/>
      <c r="N2615" s="679"/>
      <c r="O2615" s="429"/>
      <c r="P2615" s="675">
        <f t="shared" si="174"/>
        <v>0</v>
      </c>
      <c r="Q2615" s="675">
        <f t="shared" si="175"/>
        <v>0</v>
      </c>
      <c r="R2615" s="676" t="str">
        <f t="shared" si="176"/>
        <v/>
      </c>
      <c r="S2615" s="623"/>
      <c r="T2615" s="623"/>
      <c r="U2615" s="623"/>
      <c r="V2615" s="623"/>
      <c r="W2615" s="623"/>
    </row>
    <row r="2616" spans="1:23" x14ac:dyDescent="0.2">
      <c r="A2616" s="426" t="str">
        <f t="shared" si="173"/>
        <v/>
      </c>
      <c r="B2616" s="427"/>
      <c r="C2616" s="677"/>
      <c r="D2616" s="421"/>
      <c r="E2616" s="421"/>
      <c r="F2616" s="428"/>
      <c r="G2616" s="421"/>
      <c r="H2616" s="421"/>
      <c r="I2616" s="460"/>
      <c r="J2616" s="421"/>
      <c r="K2616" s="421"/>
      <c r="L2616" s="421"/>
      <c r="M2616" s="421"/>
      <c r="N2616" s="679"/>
      <c r="O2616" s="429"/>
      <c r="P2616" s="675">
        <f t="shared" si="174"/>
        <v>0</v>
      </c>
      <c r="Q2616" s="675">
        <f t="shared" si="175"/>
        <v>0</v>
      </c>
      <c r="R2616" s="676" t="str">
        <f t="shared" si="176"/>
        <v/>
      </c>
      <c r="S2616" s="623"/>
      <c r="T2616" s="623"/>
      <c r="U2616" s="623"/>
      <c r="V2616" s="623"/>
      <c r="W2616" s="623"/>
    </row>
    <row r="2617" spans="1:23" x14ac:dyDescent="0.2">
      <c r="A2617" s="426" t="str">
        <f t="shared" si="173"/>
        <v/>
      </c>
      <c r="B2617" s="427"/>
      <c r="C2617" s="677"/>
      <c r="D2617" s="421"/>
      <c r="E2617" s="421"/>
      <c r="F2617" s="428"/>
      <c r="G2617" s="421"/>
      <c r="H2617" s="421"/>
      <c r="I2617" s="460"/>
      <c r="J2617" s="421"/>
      <c r="K2617" s="421"/>
      <c r="L2617" s="421"/>
      <c r="M2617" s="421"/>
      <c r="N2617" s="679"/>
      <c r="O2617" s="429"/>
      <c r="P2617" s="675">
        <f t="shared" si="174"/>
        <v>0</v>
      </c>
      <c r="Q2617" s="675">
        <f t="shared" si="175"/>
        <v>0</v>
      </c>
      <c r="R2617" s="676" t="str">
        <f t="shared" si="176"/>
        <v/>
      </c>
      <c r="S2617" s="623"/>
      <c r="T2617" s="623"/>
      <c r="U2617" s="623"/>
      <c r="V2617" s="623"/>
      <c r="W2617" s="623"/>
    </row>
    <row r="2618" spans="1:23" x14ac:dyDescent="0.2">
      <c r="A2618" s="426" t="str">
        <f t="shared" si="173"/>
        <v/>
      </c>
      <c r="B2618" s="427"/>
      <c r="C2618" s="677"/>
      <c r="D2618" s="421"/>
      <c r="E2618" s="421"/>
      <c r="F2618" s="428"/>
      <c r="G2618" s="421"/>
      <c r="H2618" s="421"/>
      <c r="I2618" s="460"/>
      <c r="J2618" s="421"/>
      <c r="K2618" s="421"/>
      <c r="L2618" s="421"/>
      <c r="M2618" s="421"/>
      <c r="N2618" s="679"/>
      <c r="O2618" s="429"/>
      <c r="P2618" s="675">
        <f t="shared" si="174"/>
        <v>0</v>
      </c>
      <c r="Q2618" s="675">
        <f t="shared" si="175"/>
        <v>0</v>
      </c>
      <c r="R2618" s="676" t="str">
        <f t="shared" si="176"/>
        <v/>
      </c>
      <c r="S2618" s="623"/>
      <c r="T2618" s="623"/>
      <c r="U2618" s="623"/>
      <c r="V2618" s="623"/>
      <c r="W2618" s="623"/>
    </row>
    <row r="2619" spans="1:23" x14ac:dyDescent="0.2">
      <c r="A2619" s="426" t="str">
        <f t="shared" si="173"/>
        <v/>
      </c>
      <c r="B2619" s="427"/>
      <c r="C2619" s="677"/>
      <c r="D2619" s="421"/>
      <c r="E2619" s="421"/>
      <c r="F2619" s="428"/>
      <c r="G2619" s="421"/>
      <c r="H2619" s="421"/>
      <c r="I2619" s="460"/>
      <c r="J2619" s="421"/>
      <c r="K2619" s="421"/>
      <c r="L2619" s="421"/>
      <c r="M2619" s="421"/>
      <c r="N2619" s="679"/>
      <c r="O2619" s="429"/>
      <c r="P2619" s="675">
        <f t="shared" si="174"/>
        <v>0</v>
      </c>
      <c r="Q2619" s="675">
        <f t="shared" si="175"/>
        <v>0</v>
      </c>
      <c r="R2619" s="676" t="str">
        <f t="shared" si="176"/>
        <v/>
      </c>
      <c r="S2619" s="623"/>
      <c r="T2619" s="623"/>
      <c r="U2619" s="623"/>
      <c r="V2619" s="623"/>
      <c r="W2619" s="623"/>
    </row>
    <row r="2620" spans="1:23" x14ac:dyDescent="0.2">
      <c r="A2620" s="426" t="str">
        <f t="shared" si="173"/>
        <v/>
      </c>
      <c r="B2620" s="427"/>
      <c r="C2620" s="677"/>
      <c r="D2620" s="421"/>
      <c r="E2620" s="421"/>
      <c r="F2620" s="428"/>
      <c r="G2620" s="421"/>
      <c r="H2620" s="421"/>
      <c r="I2620" s="460"/>
      <c r="J2620" s="421"/>
      <c r="K2620" s="421"/>
      <c r="L2620" s="421"/>
      <c r="M2620" s="421"/>
      <c r="N2620" s="679"/>
      <c r="O2620" s="429"/>
      <c r="P2620" s="675">
        <f t="shared" si="174"/>
        <v>0</v>
      </c>
      <c r="Q2620" s="675">
        <f t="shared" si="175"/>
        <v>0</v>
      </c>
      <c r="R2620" s="676" t="str">
        <f t="shared" si="176"/>
        <v/>
      </c>
      <c r="S2620" s="623"/>
      <c r="T2620" s="623"/>
      <c r="U2620" s="623"/>
      <c r="V2620" s="623"/>
      <c r="W2620" s="623"/>
    </row>
    <row r="2621" spans="1:23" x14ac:dyDescent="0.2">
      <c r="A2621" s="426" t="str">
        <f t="shared" si="173"/>
        <v/>
      </c>
      <c r="B2621" s="427"/>
      <c r="C2621" s="677"/>
      <c r="D2621" s="421"/>
      <c r="E2621" s="421"/>
      <c r="F2621" s="428"/>
      <c r="G2621" s="421"/>
      <c r="H2621" s="421"/>
      <c r="I2621" s="460"/>
      <c r="J2621" s="421"/>
      <c r="K2621" s="421"/>
      <c r="L2621" s="421"/>
      <c r="M2621" s="421"/>
      <c r="N2621" s="679"/>
      <c r="O2621" s="429"/>
      <c r="P2621" s="675">
        <f t="shared" si="174"/>
        <v>0</v>
      </c>
      <c r="Q2621" s="675">
        <f t="shared" si="175"/>
        <v>0</v>
      </c>
      <c r="R2621" s="676" t="str">
        <f t="shared" si="176"/>
        <v/>
      </c>
      <c r="S2621" s="623"/>
      <c r="T2621" s="623"/>
      <c r="U2621" s="623"/>
      <c r="V2621" s="623"/>
      <c r="W2621" s="623"/>
    </row>
    <row r="2622" spans="1:23" x14ac:dyDescent="0.2">
      <c r="A2622" s="426" t="str">
        <f t="shared" si="173"/>
        <v/>
      </c>
      <c r="B2622" s="427"/>
      <c r="C2622" s="677"/>
      <c r="D2622" s="421"/>
      <c r="E2622" s="421"/>
      <c r="F2622" s="428"/>
      <c r="G2622" s="421"/>
      <c r="H2622" s="421"/>
      <c r="I2622" s="460"/>
      <c r="J2622" s="421"/>
      <c r="K2622" s="421"/>
      <c r="L2622" s="421"/>
      <c r="M2622" s="421"/>
      <c r="N2622" s="679"/>
      <c r="O2622" s="429"/>
      <c r="P2622" s="675">
        <f t="shared" si="174"/>
        <v>0</v>
      </c>
      <c r="Q2622" s="675">
        <f t="shared" si="175"/>
        <v>0</v>
      </c>
      <c r="R2622" s="676" t="str">
        <f t="shared" si="176"/>
        <v/>
      </c>
      <c r="S2622" s="623"/>
      <c r="T2622" s="623"/>
      <c r="U2622" s="623"/>
      <c r="V2622" s="623"/>
      <c r="W2622" s="623"/>
    </row>
    <row r="2623" spans="1:23" x14ac:dyDescent="0.2">
      <c r="A2623" s="426" t="str">
        <f t="shared" si="173"/>
        <v/>
      </c>
      <c r="B2623" s="427"/>
      <c r="C2623" s="677"/>
      <c r="D2623" s="421"/>
      <c r="E2623" s="421"/>
      <c r="F2623" s="428"/>
      <c r="G2623" s="421"/>
      <c r="H2623" s="421"/>
      <c r="I2623" s="460"/>
      <c r="J2623" s="421"/>
      <c r="K2623" s="421"/>
      <c r="L2623" s="421"/>
      <c r="M2623" s="421"/>
      <c r="N2623" s="679"/>
      <c r="O2623" s="429"/>
      <c r="P2623" s="675">
        <f t="shared" si="174"/>
        <v>0</v>
      </c>
      <c r="Q2623" s="675">
        <f t="shared" si="175"/>
        <v>0</v>
      </c>
      <c r="R2623" s="676" t="str">
        <f t="shared" si="176"/>
        <v/>
      </c>
      <c r="S2623" s="623"/>
      <c r="T2623" s="623"/>
      <c r="U2623" s="623"/>
      <c r="V2623" s="623"/>
      <c r="W2623" s="623"/>
    </row>
    <row r="2624" spans="1:23" x14ac:dyDescent="0.2">
      <c r="A2624" s="426" t="str">
        <f t="shared" si="173"/>
        <v/>
      </c>
      <c r="B2624" s="427"/>
      <c r="C2624" s="677"/>
      <c r="D2624" s="421"/>
      <c r="E2624" s="421"/>
      <c r="F2624" s="428"/>
      <c r="G2624" s="421"/>
      <c r="H2624" s="421"/>
      <c r="I2624" s="460"/>
      <c r="J2624" s="421"/>
      <c r="K2624" s="421"/>
      <c r="L2624" s="421"/>
      <c r="M2624" s="421"/>
      <c r="N2624" s="679"/>
      <c r="O2624" s="429"/>
      <c r="P2624" s="675">
        <f t="shared" si="174"/>
        <v>0</v>
      </c>
      <c r="Q2624" s="675">
        <f t="shared" si="175"/>
        <v>0</v>
      </c>
      <c r="R2624" s="676" t="str">
        <f t="shared" si="176"/>
        <v/>
      </c>
      <c r="S2624" s="623"/>
      <c r="T2624" s="623"/>
      <c r="U2624" s="623"/>
      <c r="V2624" s="623"/>
      <c r="W2624" s="623"/>
    </row>
    <row r="2625" spans="1:23" x14ac:dyDescent="0.2">
      <c r="A2625" s="426" t="str">
        <f t="shared" si="173"/>
        <v/>
      </c>
      <c r="B2625" s="427"/>
      <c r="C2625" s="677"/>
      <c r="D2625" s="421"/>
      <c r="E2625" s="421"/>
      <c r="F2625" s="428"/>
      <c r="G2625" s="421"/>
      <c r="H2625" s="421"/>
      <c r="I2625" s="460"/>
      <c r="J2625" s="421"/>
      <c r="K2625" s="421"/>
      <c r="L2625" s="421"/>
      <c r="M2625" s="421"/>
      <c r="N2625" s="679"/>
      <c r="O2625" s="429"/>
      <c r="P2625" s="675">
        <f t="shared" si="174"/>
        <v>0</v>
      </c>
      <c r="Q2625" s="675">
        <f t="shared" si="175"/>
        <v>0</v>
      </c>
      <c r="R2625" s="676" t="str">
        <f t="shared" si="176"/>
        <v/>
      </c>
      <c r="S2625" s="623"/>
      <c r="T2625" s="623"/>
      <c r="U2625" s="623"/>
      <c r="V2625" s="623"/>
      <c r="W2625" s="623"/>
    </row>
    <row r="2626" spans="1:23" x14ac:dyDescent="0.2">
      <c r="A2626" s="426" t="str">
        <f t="shared" si="173"/>
        <v/>
      </c>
      <c r="B2626" s="427"/>
      <c r="C2626" s="677"/>
      <c r="D2626" s="421"/>
      <c r="E2626" s="421"/>
      <c r="F2626" s="428"/>
      <c r="G2626" s="421"/>
      <c r="H2626" s="421"/>
      <c r="I2626" s="460"/>
      <c r="J2626" s="421"/>
      <c r="K2626" s="421"/>
      <c r="L2626" s="421"/>
      <c r="M2626" s="421"/>
      <c r="N2626" s="679"/>
      <c r="O2626" s="429"/>
      <c r="P2626" s="675">
        <f t="shared" si="174"/>
        <v>0</v>
      </c>
      <c r="Q2626" s="675">
        <f t="shared" si="175"/>
        <v>0</v>
      </c>
      <c r="R2626" s="676" t="str">
        <f t="shared" si="176"/>
        <v/>
      </c>
      <c r="S2626" s="623"/>
      <c r="T2626" s="623"/>
      <c r="U2626" s="623"/>
      <c r="V2626" s="623"/>
      <c r="W2626" s="623"/>
    </row>
    <row r="2627" spans="1:23" x14ac:dyDescent="0.2">
      <c r="A2627" s="426" t="str">
        <f t="shared" si="173"/>
        <v/>
      </c>
      <c r="B2627" s="427"/>
      <c r="C2627" s="677"/>
      <c r="D2627" s="421"/>
      <c r="E2627" s="421"/>
      <c r="F2627" s="428"/>
      <c r="G2627" s="421"/>
      <c r="H2627" s="421"/>
      <c r="I2627" s="460"/>
      <c r="J2627" s="421"/>
      <c r="K2627" s="421"/>
      <c r="L2627" s="421"/>
      <c r="M2627" s="421"/>
      <c r="N2627" s="679"/>
      <c r="O2627" s="429"/>
      <c r="P2627" s="675">
        <f t="shared" si="174"/>
        <v>0</v>
      </c>
      <c r="Q2627" s="675">
        <f t="shared" si="175"/>
        <v>0</v>
      </c>
      <c r="R2627" s="676" t="str">
        <f t="shared" si="176"/>
        <v/>
      </c>
      <c r="S2627" s="623"/>
      <c r="T2627" s="623"/>
      <c r="U2627" s="623"/>
      <c r="V2627" s="623"/>
      <c r="W2627" s="623"/>
    </row>
    <row r="2628" spans="1:23" x14ac:dyDescent="0.2">
      <c r="A2628" s="426" t="str">
        <f t="shared" si="173"/>
        <v/>
      </c>
      <c r="B2628" s="427"/>
      <c r="C2628" s="677"/>
      <c r="D2628" s="421"/>
      <c r="E2628" s="421"/>
      <c r="F2628" s="428"/>
      <c r="G2628" s="421"/>
      <c r="H2628" s="421"/>
      <c r="I2628" s="460"/>
      <c r="J2628" s="421"/>
      <c r="K2628" s="421"/>
      <c r="L2628" s="421"/>
      <c r="M2628" s="421"/>
      <c r="N2628" s="679"/>
      <c r="O2628" s="429"/>
      <c r="P2628" s="675">
        <f t="shared" si="174"/>
        <v>0</v>
      </c>
      <c r="Q2628" s="675">
        <f t="shared" si="175"/>
        <v>0</v>
      </c>
      <c r="R2628" s="676" t="str">
        <f t="shared" si="176"/>
        <v/>
      </c>
      <c r="S2628" s="623"/>
      <c r="T2628" s="623"/>
      <c r="U2628" s="623"/>
      <c r="V2628" s="623"/>
      <c r="W2628" s="623"/>
    </row>
    <row r="2629" spans="1:23" x14ac:dyDescent="0.2">
      <c r="A2629" s="426" t="str">
        <f t="shared" si="173"/>
        <v/>
      </c>
      <c r="B2629" s="427"/>
      <c r="C2629" s="677"/>
      <c r="D2629" s="421"/>
      <c r="E2629" s="421"/>
      <c r="F2629" s="428"/>
      <c r="G2629" s="421"/>
      <c r="H2629" s="421"/>
      <c r="I2629" s="460"/>
      <c r="J2629" s="421"/>
      <c r="K2629" s="421"/>
      <c r="L2629" s="421"/>
      <c r="M2629" s="421"/>
      <c r="N2629" s="679"/>
      <c r="O2629" s="429"/>
      <c r="P2629" s="675">
        <f t="shared" si="174"/>
        <v>0</v>
      </c>
      <c r="Q2629" s="675">
        <f t="shared" si="175"/>
        <v>0</v>
      </c>
      <c r="R2629" s="676" t="str">
        <f t="shared" si="176"/>
        <v/>
      </c>
      <c r="S2629" s="623"/>
      <c r="T2629" s="623"/>
      <c r="U2629" s="623"/>
      <c r="V2629" s="623"/>
      <c r="W2629" s="623"/>
    </row>
    <row r="2630" spans="1:23" x14ac:dyDescent="0.2">
      <c r="A2630" s="426" t="str">
        <f t="shared" si="173"/>
        <v/>
      </c>
      <c r="B2630" s="427"/>
      <c r="C2630" s="677"/>
      <c r="D2630" s="421"/>
      <c r="E2630" s="421"/>
      <c r="F2630" s="428"/>
      <c r="G2630" s="421"/>
      <c r="H2630" s="421"/>
      <c r="I2630" s="460"/>
      <c r="J2630" s="421"/>
      <c r="K2630" s="421"/>
      <c r="L2630" s="421"/>
      <c r="M2630" s="421"/>
      <c r="N2630" s="679"/>
      <c r="O2630" s="429"/>
      <c r="P2630" s="675">
        <f t="shared" si="174"/>
        <v>0</v>
      </c>
      <c r="Q2630" s="675">
        <f t="shared" si="175"/>
        <v>0</v>
      </c>
      <c r="R2630" s="676" t="str">
        <f t="shared" si="176"/>
        <v/>
      </c>
      <c r="S2630" s="623"/>
      <c r="T2630" s="623"/>
      <c r="U2630" s="623"/>
      <c r="V2630" s="623"/>
      <c r="W2630" s="623"/>
    </row>
    <row r="2631" spans="1:23" x14ac:dyDescent="0.2">
      <c r="A2631" s="426" t="str">
        <f t="shared" si="173"/>
        <v/>
      </c>
      <c r="B2631" s="427"/>
      <c r="C2631" s="677"/>
      <c r="D2631" s="421"/>
      <c r="E2631" s="421"/>
      <c r="F2631" s="428"/>
      <c r="G2631" s="421"/>
      <c r="H2631" s="421"/>
      <c r="I2631" s="460"/>
      <c r="J2631" s="421"/>
      <c r="K2631" s="421"/>
      <c r="L2631" s="421"/>
      <c r="M2631" s="421"/>
      <c r="N2631" s="679"/>
      <c r="O2631" s="429"/>
      <c r="P2631" s="675">
        <f t="shared" si="174"/>
        <v>0</v>
      </c>
      <c r="Q2631" s="675">
        <f t="shared" si="175"/>
        <v>0</v>
      </c>
      <c r="R2631" s="676" t="str">
        <f t="shared" si="176"/>
        <v/>
      </c>
      <c r="S2631" s="623"/>
      <c r="T2631" s="623"/>
      <c r="U2631" s="623"/>
      <c r="V2631" s="623"/>
      <c r="W2631" s="623"/>
    </row>
    <row r="2632" spans="1:23" x14ac:dyDescent="0.2">
      <c r="A2632" s="426" t="str">
        <f t="shared" si="173"/>
        <v/>
      </c>
      <c r="B2632" s="427"/>
      <c r="C2632" s="677"/>
      <c r="D2632" s="421"/>
      <c r="E2632" s="421"/>
      <c r="F2632" s="428"/>
      <c r="G2632" s="421"/>
      <c r="H2632" s="421"/>
      <c r="I2632" s="460"/>
      <c r="J2632" s="421"/>
      <c r="K2632" s="421"/>
      <c r="L2632" s="421"/>
      <c r="M2632" s="421"/>
      <c r="N2632" s="679"/>
      <c r="O2632" s="429"/>
      <c r="P2632" s="675">
        <f t="shared" si="174"/>
        <v>0</v>
      </c>
      <c r="Q2632" s="675">
        <f t="shared" si="175"/>
        <v>0</v>
      </c>
      <c r="R2632" s="676" t="str">
        <f t="shared" si="176"/>
        <v/>
      </c>
      <c r="S2632" s="623"/>
      <c r="T2632" s="623"/>
      <c r="U2632" s="623"/>
      <c r="V2632" s="623"/>
      <c r="W2632" s="623"/>
    </row>
    <row r="2633" spans="1:23" x14ac:dyDescent="0.2">
      <c r="A2633" s="426" t="str">
        <f t="shared" si="173"/>
        <v/>
      </c>
      <c r="B2633" s="427"/>
      <c r="C2633" s="677"/>
      <c r="D2633" s="421"/>
      <c r="E2633" s="421"/>
      <c r="F2633" s="428"/>
      <c r="G2633" s="421"/>
      <c r="H2633" s="421"/>
      <c r="I2633" s="460"/>
      <c r="J2633" s="421"/>
      <c r="K2633" s="421"/>
      <c r="L2633" s="421"/>
      <c r="M2633" s="421"/>
      <c r="N2633" s="679"/>
      <c r="O2633" s="429"/>
      <c r="P2633" s="675">
        <f t="shared" si="174"/>
        <v>0</v>
      </c>
      <c r="Q2633" s="675">
        <f t="shared" si="175"/>
        <v>0</v>
      </c>
      <c r="R2633" s="676" t="str">
        <f t="shared" si="176"/>
        <v/>
      </c>
      <c r="S2633" s="623"/>
      <c r="T2633" s="623"/>
      <c r="U2633" s="623"/>
      <c r="V2633" s="623"/>
      <c r="W2633" s="623"/>
    </row>
    <row r="2634" spans="1:23" x14ac:dyDescent="0.2">
      <c r="A2634" s="426" t="str">
        <f t="shared" si="173"/>
        <v/>
      </c>
      <c r="B2634" s="427"/>
      <c r="C2634" s="677"/>
      <c r="D2634" s="421"/>
      <c r="E2634" s="421"/>
      <c r="F2634" s="428"/>
      <c r="G2634" s="421"/>
      <c r="H2634" s="421"/>
      <c r="I2634" s="460"/>
      <c r="J2634" s="421"/>
      <c r="K2634" s="421"/>
      <c r="L2634" s="421"/>
      <c r="M2634" s="421"/>
      <c r="N2634" s="679"/>
      <c r="O2634" s="429"/>
      <c r="P2634" s="675">
        <f t="shared" si="174"/>
        <v>0</v>
      </c>
      <c r="Q2634" s="675">
        <f t="shared" si="175"/>
        <v>0</v>
      </c>
      <c r="R2634" s="676" t="str">
        <f t="shared" si="176"/>
        <v/>
      </c>
      <c r="S2634" s="623"/>
      <c r="T2634" s="623"/>
      <c r="U2634" s="623"/>
      <c r="V2634" s="623"/>
      <c r="W2634" s="623"/>
    </row>
  </sheetData>
  <sheetProtection formatColumns="0" formatRows="0" insertColumns="0" insertRows="0" deleteRows="0" autoFilter="0"/>
  <autoFilter ref="A3:W2634" xr:uid="{00000000-0009-0000-0000-00000A000000}">
    <sortState xmlns:xlrd2="http://schemas.microsoft.com/office/spreadsheetml/2017/richdata2" ref="A4:W2613">
      <sortCondition ref="B3"/>
    </sortState>
  </autoFilter>
  <sortState xmlns:xlrd2="http://schemas.microsoft.com/office/spreadsheetml/2017/richdata2" ref="A1111:W1738">
    <sortCondition ref="B1111:B1738"/>
  </sortState>
  <mergeCells count="2">
    <mergeCell ref="A2:N2"/>
    <mergeCell ref="A1:N1"/>
  </mergeCells>
  <phoneticPr fontId="0" type="noConversion"/>
  <conditionalFormatting sqref="G619">
    <cfRule type="expression" dxfId="5" priority="7" stopIfTrue="1">
      <formula>ISEVEN(ROW())</formula>
    </cfRule>
  </conditionalFormatting>
  <conditionalFormatting sqref="G1181">
    <cfRule type="expression" dxfId="4" priority="5" stopIfTrue="1">
      <formula>ISEVEN(ROW())</formula>
    </cfRule>
  </conditionalFormatting>
  <conditionalFormatting sqref="C327:D327">
    <cfRule type="timePeriod" dxfId="3" priority="4" timePeriod="yesterday">
      <formula>FLOOR(C327,1)=TODAY()-1</formula>
    </cfRule>
  </conditionalFormatting>
  <conditionalFormatting sqref="C328:D328">
    <cfRule type="timePeriod" dxfId="2" priority="3" timePeriod="yesterday">
      <formula>FLOOR(C328,1)=TODAY()-1</formula>
    </cfRule>
  </conditionalFormatting>
  <conditionalFormatting sqref="C329:D329">
    <cfRule type="timePeriod" dxfId="1" priority="2" timePeriod="yesterday">
      <formula>FLOOR(C329,1)=TODAY()-1</formula>
    </cfRule>
  </conditionalFormatting>
  <conditionalFormatting sqref="C330:D330">
    <cfRule type="timePeriod" dxfId="0" priority="1" timePeriod="yesterday">
      <formula>FLOOR(C330,1)=TODAY()-1</formula>
    </cfRule>
  </conditionalFormatting>
  <dataValidations count="6">
    <dataValidation type="list" allowBlank="1" showInputMessage="1" showErrorMessage="1" sqref="E953:E1009 E558 E737:E739 E741:E742 E744 E751 E766:E770 E761 E418:E488 E409 E1111:E1121 E1124 E1126:E1127 E1240:E1245 E1476:E1482 E1288 E1284:E1286 E1354:E1363 E74:E143 E1108 E522:E532 E773:E774 E355:E360 E918:E930 E585:E590 E206:E259 E377:E400 E934:E950 E60:E68 E149:E197 E4:E16 E870:E884 E1365:E1367 E543:E556 E23:E44 E598:E689 E1031:E1033 E1038:E1043 E496 E540:E541 E709:E733 E1459:E1470 E1089:E1094 E560:E579 E888:E897 E1057:E1070 E1073:E1080 E312:E325 E331:E351 E364:E370 E402:E406 E508:E510 E513:E516 E518:E520 E499:E506 E1248:E1257 E1290:E1327 E901:E914 E1449:E1457 E1488:E1492 E1496:E1565 E1600:E1604 E1369:E1386 E1655:E2634 E1578:E1580 E1642:E1644 E1650:E1652 E1393:E1394 E1398:E1423 E1426:E1443 E1582:E1589 E1591:E1598 E1612:E1640 E808:E868 E1131:E1238" xr:uid="{00000000-0002-0000-0A00-000000000000}">
      <formula1>INDIRECT($R4)</formula1>
    </dataValidation>
    <dataValidation type="list" allowBlank="1" showInputMessage="1" showErrorMessage="1" sqref="E144:E148 E557 E690:E708 E740 E743 E745:E750 E752:E760 E771:E772 E762:E765 E1122:E1123 E410:E417 E1239 E1246:E1247 E1287 E1289 E1368 E915:E917 E69:E73 D289 E497:E498 E734:E736 E898:E900 E869 E931:E933 E17:E22 E1034:E1037 E352:E354 E489:E495 E542 E45:E59 E401 E407:E408 E1458 E198:E205 E1641 E1071:E1072 E517 E885:E887 E951:E952 E1044:E1056 E1081:E1088 E326:E330 E361:E363 E375:E376 E507 E511:E512 E533:E539 E1645:E1649 E1095:E1107 E1395:E1397 E1444:E1448 E1493:E1495 E1483:E1487 E1424:E1425 E1387:E1392 E1128:E1130 E1590 E1258:E1283 E1474:E1475 E1581 E1364 E1328:E1353 E1471 E1566:E1577 E1605:E1611 E580:E584 E260:E311 E1010:E1030 E775:E807 E591:E597" xr:uid="{00000000-0002-0000-0A00-000001000000}">
      <formula1>INDIRECT($J17)</formula1>
    </dataValidation>
    <dataValidation type="list" allowBlank="1" showInputMessage="1" showErrorMessage="1" sqref="G226 H722:H726 H1289:H1296 H1298:H1301 H1303:H1304 H1453:H1496 H1526:H1550 H1552:H1553 H1561:H1562 H1498:H1524 H1564:H1595 H1640:H1738 H1241:H1287 H1310:H1347 I1360:I1361 H1597:H1620 H1622:H1632 H728:H1239 I1351:I1352 H1350:H1451 H4:H720" xr:uid="{00000000-0002-0000-0A00-000002000000}">
      <formula1>VinculoPT</formula1>
    </dataValidation>
    <dataValidation type="list" allowBlank="1" showErrorMessage="1" sqref="E1109:E1110 E559 E1653:E1654" xr:uid="{00000000-0002-0000-0A00-000003000000}">
      <formula1>INDIRECT($R559)</formula1>
    </dataValidation>
    <dataValidation type="list" allowBlank="1" showInputMessage="1" showErrorMessage="1" sqref="E521 E1125 E1599 E371:E374 E1472:E1473 D4:D288 D290:D2634" xr:uid="{00000000-0002-0000-0A00-000004000000}">
      <formula1>Categorias</formula1>
    </dataValidation>
    <dataValidation type="list" allowBlank="1" showInputMessage="1" showErrorMessage="1" sqref="O4:O2634" xr:uid="{00000000-0002-0000-0A00-000005000000}">
      <formula1>Conta</formula1>
    </dataValidation>
  </dataValidations>
  <printOptions horizontalCentered="1"/>
  <pageMargins left="0.59055118110236227" right="0.59055118110236227" top="0.59055118110236227" bottom="0.59055118110236227" header="0" footer="0"/>
  <pageSetup paperSize="9" scale="47" fitToHeight="0" pageOrder="overThenDown" orientation="landscape" r:id="rId1"/>
  <headerFooter>
    <oddFooter>Página &amp;P de &amp;N</oddFooter>
  </headerFooter>
  <rowBreaks count="4" manualBreakCount="4">
    <brk id="168" max="16383" man="1"/>
    <brk id="209" max="16383" man="1"/>
    <brk id="1446" max="22" man="1"/>
    <brk id="1561" max="16383" man="1"/>
  </rowBreaks>
  <colBreaks count="1" manualBreakCount="1">
    <brk id="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L1028"/>
  <sheetViews>
    <sheetView zoomScaleNormal="100" zoomScaleSheetLayoutView="100" workbookViewId="0">
      <pane ySplit="3" topLeftCell="A13" activePane="bottomLeft" state="frozen"/>
      <selection activeCell="G29" sqref="G29"/>
      <selection pane="bottomLeft" activeCell="G1030" sqref="G1030"/>
    </sheetView>
  </sheetViews>
  <sheetFormatPr defaultColWidth="9.140625" defaultRowHeight="12.75" x14ac:dyDescent="0.2"/>
  <cols>
    <col min="1" max="1" width="5.7109375" style="114" customWidth="1"/>
    <col min="2" max="2" width="10.140625" style="96" bestFit="1" customWidth="1"/>
    <col min="3" max="3" width="23.5703125" style="61" customWidth="1"/>
    <col min="4" max="4" width="12.85546875" style="60" customWidth="1"/>
    <col min="5" max="5" width="52.5703125" style="59" customWidth="1"/>
    <col min="6" max="6" width="23.85546875" style="105" customWidth="1"/>
    <col min="7" max="7" width="20" style="370" customWidth="1"/>
    <col min="8" max="8" width="17.28515625" style="370" customWidth="1"/>
    <col min="9" max="9" width="13.42578125" style="371" customWidth="1"/>
    <col min="10" max="10" width="14.42578125" style="370" customWidth="1"/>
    <col min="11" max="11" width="11" style="60" customWidth="1"/>
    <col min="12" max="12" width="14.85546875" style="99" customWidth="1"/>
    <col min="13" max="16384" width="9.140625" style="95"/>
  </cols>
  <sheetData>
    <row r="1" spans="1:12" ht="18" customHeight="1" x14ac:dyDescent="0.2">
      <c r="A1" s="705" t="str">
        <f>Capa!A1</f>
        <v>Contrato de Gestão nº. 05/20 celebrado entre a Fundação Clóvis Salgado e a Associação Pró-Cultura e Promoção das Artes</v>
      </c>
      <c r="B1" s="705"/>
      <c r="C1" s="705"/>
      <c r="D1" s="705"/>
      <c r="E1" s="705"/>
      <c r="F1" s="705"/>
      <c r="G1" s="705"/>
      <c r="H1" s="705"/>
      <c r="I1" s="705"/>
      <c r="J1" s="705"/>
      <c r="K1" s="705"/>
      <c r="L1" s="96">
        <f>MONTH(Resumo!C5)</f>
        <v>1</v>
      </c>
    </row>
    <row r="2" spans="1:12" ht="18" customHeight="1" x14ac:dyDescent="0.2">
      <c r="A2" s="747" t="str">
        <f>"Tabela 10 - Diário de Entradas e Saídas da Reserva de Recursos "&amp;YEAR(Resumo!C5)</f>
        <v>Tabela 10 - Diário de Entradas e Saídas da Reserva de Recursos 2022</v>
      </c>
      <c r="B2" s="747"/>
      <c r="C2" s="747"/>
      <c r="D2" s="747"/>
      <c r="E2" s="747"/>
      <c r="F2" s="747"/>
      <c r="G2" s="747"/>
      <c r="H2" s="747"/>
      <c r="I2" s="747"/>
      <c r="J2" s="747"/>
      <c r="K2" s="747"/>
      <c r="L2" s="97"/>
    </row>
    <row r="3" spans="1:12" s="98" customFormat="1" ht="50.25" customHeight="1" x14ac:dyDescent="0.2">
      <c r="A3" s="625" t="s">
        <v>97</v>
      </c>
      <c r="B3" s="625" t="s">
        <v>280</v>
      </c>
      <c r="C3" s="626" t="s">
        <v>35</v>
      </c>
      <c r="D3" s="626" t="s">
        <v>272</v>
      </c>
      <c r="E3" s="626" t="s">
        <v>55</v>
      </c>
      <c r="F3" s="627" t="s">
        <v>54</v>
      </c>
      <c r="G3" s="626" t="s">
        <v>56</v>
      </c>
      <c r="H3" s="626" t="s">
        <v>76</v>
      </c>
      <c r="I3" s="627" t="s">
        <v>52</v>
      </c>
      <c r="J3" s="626" t="s">
        <v>75</v>
      </c>
      <c r="K3" s="626" t="s">
        <v>165</v>
      </c>
      <c r="L3" s="628" t="s">
        <v>281</v>
      </c>
    </row>
    <row r="4" spans="1:12" ht="48" x14ac:dyDescent="0.2">
      <c r="A4" s="564">
        <v>1</v>
      </c>
      <c r="B4" s="551">
        <v>44586</v>
      </c>
      <c r="C4" s="550" t="s">
        <v>315</v>
      </c>
      <c r="D4" s="553">
        <v>9479.66</v>
      </c>
      <c r="E4" s="545" t="s">
        <v>1626</v>
      </c>
      <c r="F4" s="566" t="s">
        <v>2107</v>
      </c>
      <c r="G4" s="557" t="s">
        <v>877</v>
      </c>
      <c r="H4" s="566" t="s">
        <v>878</v>
      </c>
      <c r="I4" s="566" t="s">
        <v>879</v>
      </c>
      <c r="J4" s="568" t="s">
        <v>310</v>
      </c>
      <c r="K4" s="543">
        <v>44586</v>
      </c>
      <c r="L4" s="364">
        <f>IF(B4=0,0,MONTH(B4)-$L$1+1)</f>
        <v>1</v>
      </c>
    </row>
    <row r="5" spans="1:12" ht="24" x14ac:dyDescent="0.2">
      <c r="A5" s="564">
        <v>2</v>
      </c>
      <c r="B5" s="551">
        <v>44586</v>
      </c>
      <c r="C5" s="550" t="s">
        <v>320</v>
      </c>
      <c r="D5" s="553">
        <v>153</v>
      </c>
      <c r="E5" s="550" t="s">
        <v>961</v>
      </c>
      <c r="F5" s="526" t="s">
        <v>962</v>
      </c>
      <c r="G5" s="528" t="s">
        <v>963</v>
      </c>
      <c r="H5" s="528" t="s">
        <v>964</v>
      </c>
      <c r="I5" s="527" t="s">
        <v>879</v>
      </c>
      <c r="J5" s="531" t="s">
        <v>310</v>
      </c>
      <c r="K5" s="543">
        <v>44586</v>
      </c>
      <c r="L5" s="364">
        <f t="shared" ref="L5:L68" si="0">IF(B5=0,0,MONTH(B5)-$L$1+1)</f>
        <v>1</v>
      </c>
    </row>
    <row r="6" spans="1:12" ht="48" x14ac:dyDescent="0.2">
      <c r="A6" s="564">
        <v>3</v>
      </c>
      <c r="B6" s="551">
        <v>44592</v>
      </c>
      <c r="C6" s="550" t="s">
        <v>324</v>
      </c>
      <c r="D6" s="553">
        <v>303.32</v>
      </c>
      <c r="E6" s="550" t="s">
        <v>1635</v>
      </c>
      <c r="F6" s="566" t="s">
        <v>2107</v>
      </c>
      <c r="G6" s="557" t="s">
        <v>877</v>
      </c>
      <c r="H6" s="566" t="s">
        <v>878</v>
      </c>
      <c r="I6" s="566" t="s">
        <v>879</v>
      </c>
      <c r="J6" s="568" t="s">
        <v>310</v>
      </c>
      <c r="K6" s="543">
        <v>44592</v>
      </c>
      <c r="L6" s="364">
        <f t="shared" si="0"/>
        <v>1</v>
      </c>
    </row>
    <row r="7" spans="1:12" ht="48" x14ac:dyDescent="0.2">
      <c r="A7" s="564">
        <v>4</v>
      </c>
      <c r="B7" s="551">
        <v>44620</v>
      </c>
      <c r="C7" s="550" t="s">
        <v>324</v>
      </c>
      <c r="D7" s="553">
        <v>368.08</v>
      </c>
      <c r="E7" s="550" t="s">
        <v>2104</v>
      </c>
      <c r="F7" s="566" t="s">
        <v>2107</v>
      </c>
      <c r="G7" s="557" t="s">
        <v>877</v>
      </c>
      <c r="H7" s="566" t="s">
        <v>878</v>
      </c>
      <c r="I7" s="566" t="s">
        <v>879</v>
      </c>
      <c r="J7" s="568" t="s">
        <v>310</v>
      </c>
      <c r="K7" s="543">
        <v>44620</v>
      </c>
      <c r="L7" s="364">
        <f t="shared" si="0"/>
        <v>2</v>
      </c>
    </row>
    <row r="8" spans="1:12" ht="48" x14ac:dyDescent="0.2">
      <c r="A8" s="564">
        <v>5</v>
      </c>
      <c r="B8" s="551">
        <v>44623</v>
      </c>
      <c r="C8" s="550" t="s">
        <v>315</v>
      </c>
      <c r="D8" s="553">
        <v>5090.76</v>
      </c>
      <c r="E8" s="545" t="s">
        <v>1635</v>
      </c>
      <c r="F8" s="566" t="s">
        <v>2107</v>
      </c>
      <c r="G8" s="557" t="s">
        <v>877</v>
      </c>
      <c r="H8" s="566" t="s">
        <v>878</v>
      </c>
      <c r="I8" s="566" t="s">
        <v>879</v>
      </c>
      <c r="J8" s="568" t="s">
        <v>310</v>
      </c>
      <c r="K8" s="543">
        <v>44623</v>
      </c>
      <c r="L8" s="364">
        <f>IF(B8=0,0,MONTH(B8)-$L$1+1)</f>
        <v>3</v>
      </c>
    </row>
    <row r="9" spans="1:12" ht="24" x14ac:dyDescent="0.2">
      <c r="A9" s="564">
        <v>6</v>
      </c>
      <c r="B9" s="551">
        <v>44623</v>
      </c>
      <c r="C9" s="550" t="s">
        <v>320</v>
      </c>
      <c r="D9" s="553">
        <v>153</v>
      </c>
      <c r="E9" s="550" t="s">
        <v>961</v>
      </c>
      <c r="F9" s="526" t="s">
        <v>962</v>
      </c>
      <c r="G9" s="528" t="s">
        <v>963</v>
      </c>
      <c r="H9" s="528" t="s">
        <v>964</v>
      </c>
      <c r="I9" s="527" t="s">
        <v>879</v>
      </c>
      <c r="J9" s="531" t="s">
        <v>310</v>
      </c>
      <c r="K9" s="543">
        <v>44623</v>
      </c>
      <c r="L9" s="364">
        <f t="shared" ref="L9" si="1">IF(B9=0,0,MONTH(B9)-$L$1+1)</f>
        <v>3</v>
      </c>
    </row>
    <row r="10" spans="1:12" ht="48" x14ac:dyDescent="0.2">
      <c r="A10" s="564">
        <v>7</v>
      </c>
      <c r="B10" s="551">
        <v>44628</v>
      </c>
      <c r="C10" s="550" t="s">
        <v>315</v>
      </c>
      <c r="D10" s="553">
        <v>1279.25</v>
      </c>
      <c r="E10" s="545" t="s">
        <v>2984</v>
      </c>
      <c r="F10" s="566" t="s">
        <v>2107</v>
      </c>
      <c r="G10" s="557" t="s">
        <v>877</v>
      </c>
      <c r="H10" s="566" t="s">
        <v>878</v>
      </c>
      <c r="I10" s="566" t="s">
        <v>879</v>
      </c>
      <c r="J10" s="568" t="s">
        <v>310</v>
      </c>
      <c r="K10" s="543">
        <v>44628</v>
      </c>
      <c r="L10" s="364">
        <f>IF(B10=0,0,MONTH(B10)-$L$1+1)</f>
        <v>3</v>
      </c>
    </row>
    <row r="11" spans="1:12" ht="29.25" customHeight="1" x14ac:dyDescent="0.2">
      <c r="A11" s="564">
        <v>8</v>
      </c>
      <c r="B11" s="551">
        <v>44628</v>
      </c>
      <c r="C11" s="550" t="s">
        <v>320</v>
      </c>
      <c r="D11" s="553">
        <v>153</v>
      </c>
      <c r="E11" s="550" t="s">
        <v>961</v>
      </c>
      <c r="F11" s="526" t="s">
        <v>962</v>
      </c>
      <c r="G11" s="528" t="s">
        <v>963</v>
      </c>
      <c r="H11" s="528" t="s">
        <v>964</v>
      </c>
      <c r="I11" s="527" t="s">
        <v>879</v>
      </c>
      <c r="J11" s="531" t="s">
        <v>310</v>
      </c>
      <c r="K11" s="543">
        <v>44628</v>
      </c>
      <c r="L11" s="364">
        <f t="shared" ref="L11" si="2">IF(B11=0,0,MONTH(B11)-$L$1+1)</f>
        <v>3</v>
      </c>
    </row>
    <row r="12" spans="1:12" ht="48" x14ac:dyDescent="0.2">
      <c r="A12" s="564">
        <v>9</v>
      </c>
      <c r="B12" s="551">
        <v>44645</v>
      </c>
      <c r="C12" s="550" t="s">
        <v>315</v>
      </c>
      <c r="D12" s="553">
        <v>5030.43</v>
      </c>
      <c r="E12" s="545" t="s">
        <v>2104</v>
      </c>
      <c r="F12" s="566" t="s">
        <v>2107</v>
      </c>
      <c r="G12" s="557" t="s">
        <v>877</v>
      </c>
      <c r="H12" s="566" t="s">
        <v>878</v>
      </c>
      <c r="I12" s="566" t="s">
        <v>879</v>
      </c>
      <c r="J12" s="568" t="s">
        <v>310</v>
      </c>
      <c r="K12" s="543">
        <v>44645</v>
      </c>
      <c r="L12" s="364">
        <f>IF(B12=0,0,MONTH(B12)-$L$1+1)</f>
        <v>3</v>
      </c>
    </row>
    <row r="13" spans="1:12" ht="48" x14ac:dyDescent="0.2">
      <c r="A13" s="564">
        <v>10</v>
      </c>
      <c r="B13" s="551">
        <v>44645</v>
      </c>
      <c r="C13" s="550" t="s">
        <v>315</v>
      </c>
      <c r="D13" s="553">
        <v>5479.99</v>
      </c>
      <c r="E13" s="545" t="s">
        <v>2985</v>
      </c>
      <c r="F13" s="566" t="s">
        <v>2107</v>
      </c>
      <c r="G13" s="557" t="s">
        <v>877</v>
      </c>
      <c r="H13" s="566" t="s">
        <v>878</v>
      </c>
      <c r="I13" s="566" t="s">
        <v>879</v>
      </c>
      <c r="J13" s="568" t="s">
        <v>310</v>
      </c>
      <c r="K13" s="543">
        <v>44645</v>
      </c>
      <c r="L13" s="364">
        <f>IF(B13=0,0,MONTH(B13)-$L$1+1)</f>
        <v>3</v>
      </c>
    </row>
    <row r="14" spans="1:12" ht="48" x14ac:dyDescent="0.2">
      <c r="A14" s="564">
        <v>11</v>
      </c>
      <c r="B14" s="551">
        <v>44651</v>
      </c>
      <c r="C14" s="550" t="s">
        <v>324</v>
      </c>
      <c r="D14" s="553">
        <v>482.82</v>
      </c>
      <c r="E14" s="550" t="s">
        <v>2981</v>
      </c>
      <c r="F14" s="566" t="s">
        <v>2107</v>
      </c>
      <c r="G14" s="557" t="s">
        <v>877</v>
      </c>
      <c r="H14" s="566" t="s">
        <v>878</v>
      </c>
      <c r="I14" s="566" t="s">
        <v>879</v>
      </c>
      <c r="J14" s="568" t="s">
        <v>310</v>
      </c>
      <c r="K14" s="543">
        <v>44651</v>
      </c>
      <c r="L14" s="364">
        <f t="shared" ref="L14" si="3">IF(B14=0,0,MONTH(B14)-$L$1+1)</f>
        <v>3</v>
      </c>
    </row>
    <row r="15" spans="1:12" hidden="1" x14ac:dyDescent="0.2">
      <c r="A15" s="564">
        <v>12</v>
      </c>
      <c r="B15" s="551"/>
      <c r="C15" s="550"/>
      <c r="D15" s="553"/>
      <c r="E15" s="550"/>
      <c r="F15" s="545"/>
      <c r="G15" s="530"/>
      <c r="H15" s="530"/>
      <c r="I15" s="605"/>
      <c r="J15" s="530"/>
      <c r="K15" s="551"/>
      <c r="L15" s="364">
        <f t="shared" si="0"/>
        <v>0</v>
      </c>
    </row>
    <row r="16" spans="1:12" hidden="1" x14ac:dyDescent="0.2">
      <c r="A16" s="564">
        <v>13</v>
      </c>
      <c r="B16" s="551"/>
      <c r="C16" s="550"/>
      <c r="D16" s="553"/>
      <c r="E16" s="550"/>
      <c r="F16" s="545"/>
      <c r="G16" s="530"/>
      <c r="H16" s="530"/>
      <c r="I16" s="605"/>
      <c r="J16" s="530"/>
      <c r="K16" s="551"/>
      <c r="L16" s="364">
        <f t="shared" si="0"/>
        <v>0</v>
      </c>
    </row>
    <row r="17" spans="1:12" hidden="1" x14ac:dyDescent="0.2">
      <c r="A17" s="564">
        <v>14</v>
      </c>
      <c r="B17" s="551"/>
      <c r="C17" s="550"/>
      <c r="D17" s="553"/>
      <c r="E17" s="550"/>
      <c r="F17" s="545"/>
      <c r="G17" s="530"/>
      <c r="H17" s="530"/>
      <c r="I17" s="605"/>
      <c r="J17" s="530"/>
      <c r="K17" s="551"/>
      <c r="L17" s="364">
        <f t="shared" si="0"/>
        <v>0</v>
      </c>
    </row>
    <row r="18" spans="1:12" hidden="1" x14ac:dyDescent="0.2">
      <c r="A18" s="564">
        <v>15</v>
      </c>
      <c r="B18" s="551"/>
      <c r="C18" s="550"/>
      <c r="D18" s="553"/>
      <c r="E18" s="550"/>
      <c r="F18" s="545"/>
      <c r="G18" s="530"/>
      <c r="H18" s="530"/>
      <c r="I18" s="605"/>
      <c r="J18" s="530"/>
      <c r="K18" s="551"/>
      <c r="L18" s="364">
        <f t="shared" si="0"/>
        <v>0</v>
      </c>
    </row>
    <row r="19" spans="1:12" hidden="1" x14ac:dyDescent="0.2">
      <c r="A19" s="564">
        <v>16</v>
      </c>
      <c r="B19" s="551"/>
      <c r="C19" s="550"/>
      <c r="D19" s="553"/>
      <c r="E19" s="550"/>
      <c r="F19" s="545"/>
      <c r="G19" s="530"/>
      <c r="H19" s="530"/>
      <c r="I19" s="605"/>
      <c r="J19" s="530"/>
      <c r="K19" s="551"/>
      <c r="L19" s="364">
        <f t="shared" si="0"/>
        <v>0</v>
      </c>
    </row>
    <row r="20" spans="1:12" hidden="1" x14ac:dyDescent="0.2">
      <c r="A20" s="564">
        <v>17</v>
      </c>
      <c r="B20" s="551"/>
      <c r="C20" s="550"/>
      <c r="D20" s="553"/>
      <c r="E20" s="550"/>
      <c r="F20" s="545"/>
      <c r="G20" s="530"/>
      <c r="H20" s="530"/>
      <c r="I20" s="605"/>
      <c r="J20" s="530"/>
      <c r="K20" s="551"/>
      <c r="L20" s="364">
        <f t="shared" si="0"/>
        <v>0</v>
      </c>
    </row>
    <row r="21" spans="1:12" hidden="1" x14ac:dyDescent="0.2">
      <c r="A21" s="564">
        <v>18</v>
      </c>
      <c r="B21" s="551"/>
      <c r="C21" s="550"/>
      <c r="D21" s="553"/>
      <c r="E21" s="550"/>
      <c r="F21" s="545"/>
      <c r="G21" s="530"/>
      <c r="H21" s="530"/>
      <c r="I21" s="605"/>
      <c r="J21" s="530"/>
      <c r="K21" s="551"/>
      <c r="L21" s="364">
        <f t="shared" si="0"/>
        <v>0</v>
      </c>
    </row>
    <row r="22" spans="1:12" hidden="1" x14ac:dyDescent="0.2">
      <c r="A22" s="564">
        <v>19</v>
      </c>
      <c r="B22" s="551"/>
      <c r="C22" s="550"/>
      <c r="D22" s="553"/>
      <c r="E22" s="550"/>
      <c r="F22" s="545"/>
      <c r="G22" s="530"/>
      <c r="H22" s="530"/>
      <c r="I22" s="605"/>
      <c r="J22" s="530"/>
      <c r="K22" s="551"/>
      <c r="L22" s="364">
        <f t="shared" si="0"/>
        <v>0</v>
      </c>
    </row>
    <row r="23" spans="1:12" hidden="1" x14ac:dyDescent="0.2">
      <c r="A23" s="564">
        <v>20</v>
      </c>
      <c r="B23" s="551"/>
      <c r="C23" s="550"/>
      <c r="D23" s="553"/>
      <c r="E23" s="550"/>
      <c r="F23" s="545"/>
      <c r="G23" s="530"/>
      <c r="H23" s="530"/>
      <c r="I23" s="605"/>
      <c r="J23" s="530"/>
      <c r="K23" s="551"/>
      <c r="L23" s="364">
        <f t="shared" si="0"/>
        <v>0</v>
      </c>
    </row>
    <row r="24" spans="1:12" hidden="1" x14ac:dyDescent="0.2">
      <c r="A24" s="564">
        <v>21</v>
      </c>
      <c r="B24" s="551"/>
      <c r="C24" s="550"/>
      <c r="D24" s="553"/>
      <c r="E24" s="550"/>
      <c r="F24" s="545"/>
      <c r="G24" s="530"/>
      <c r="H24" s="530"/>
      <c r="I24" s="605"/>
      <c r="J24" s="530"/>
      <c r="K24" s="551"/>
      <c r="L24" s="364">
        <f t="shared" si="0"/>
        <v>0</v>
      </c>
    </row>
    <row r="25" spans="1:12" hidden="1" x14ac:dyDescent="0.2">
      <c r="A25" s="564">
        <v>22</v>
      </c>
      <c r="B25" s="551"/>
      <c r="C25" s="550"/>
      <c r="D25" s="553"/>
      <c r="E25" s="550"/>
      <c r="F25" s="545"/>
      <c r="G25" s="530"/>
      <c r="H25" s="530"/>
      <c r="I25" s="605"/>
      <c r="J25" s="530"/>
      <c r="K25" s="551"/>
      <c r="L25" s="364">
        <f t="shared" si="0"/>
        <v>0</v>
      </c>
    </row>
    <row r="26" spans="1:12" hidden="1" x14ac:dyDescent="0.2">
      <c r="A26" s="564">
        <v>23</v>
      </c>
      <c r="B26" s="551"/>
      <c r="C26" s="550"/>
      <c r="D26" s="553"/>
      <c r="E26" s="550"/>
      <c r="F26" s="545"/>
      <c r="G26" s="530"/>
      <c r="H26" s="530"/>
      <c r="I26" s="605"/>
      <c r="J26" s="530"/>
      <c r="K26" s="551"/>
      <c r="L26" s="364">
        <f t="shared" si="0"/>
        <v>0</v>
      </c>
    </row>
    <row r="27" spans="1:12" hidden="1" x14ac:dyDescent="0.2">
      <c r="A27" s="564">
        <v>24</v>
      </c>
      <c r="B27" s="551"/>
      <c r="C27" s="550"/>
      <c r="D27" s="553"/>
      <c r="E27" s="550"/>
      <c r="F27" s="545"/>
      <c r="G27" s="530"/>
      <c r="H27" s="530"/>
      <c r="I27" s="605"/>
      <c r="J27" s="530"/>
      <c r="K27" s="551"/>
      <c r="L27" s="364">
        <f t="shared" si="0"/>
        <v>0</v>
      </c>
    </row>
    <row r="28" spans="1:12" hidden="1" x14ac:dyDescent="0.2">
      <c r="A28" s="430">
        <v>25</v>
      </c>
      <c r="B28" s="417"/>
      <c r="C28" s="419"/>
      <c r="D28" s="420"/>
      <c r="E28" s="419"/>
      <c r="F28" s="421"/>
      <c r="G28" s="422"/>
      <c r="H28" s="422"/>
      <c r="I28" s="423"/>
      <c r="J28" s="422"/>
      <c r="K28" s="437"/>
      <c r="L28" s="78">
        <f t="shared" si="0"/>
        <v>0</v>
      </c>
    </row>
    <row r="29" spans="1:12" hidden="1" x14ac:dyDescent="0.2">
      <c r="A29" s="430">
        <v>26</v>
      </c>
      <c r="B29" s="417"/>
      <c r="C29" s="419"/>
      <c r="D29" s="420"/>
      <c r="E29" s="421"/>
      <c r="F29" s="421"/>
      <c r="G29" s="422"/>
      <c r="H29" s="422"/>
      <c r="I29" s="423"/>
      <c r="J29" s="422"/>
      <c r="K29" s="437"/>
      <c r="L29" s="78">
        <f t="shared" si="0"/>
        <v>0</v>
      </c>
    </row>
    <row r="30" spans="1:12" hidden="1" x14ac:dyDescent="0.2">
      <c r="A30" s="430">
        <v>27</v>
      </c>
      <c r="B30" s="417"/>
      <c r="C30" s="419"/>
      <c r="D30" s="420"/>
      <c r="E30" s="419"/>
      <c r="F30" s="421"/>
      <c r="G30" s="422"/>
      <c r="H30" s="422"/>
      <c r="I30" s="423"/>
      <c r="J30" s="422"/>
      <c r="K30" s="437"/>
      <c r="L30" s="78">
        <f t="shared" si="0"/>
        <v>0</v>
      </c>
    </row>
    <row r="31" spans="1:12" hidden="1" x14ac:dyDescent="0.2">
      <c r="A31" s="430">
        <v>28</v>
      </c>
      <c r="B31" s="417"/>
      <c r="C31" s="419"/>
      <c r="D31" s="420"/>
      <c r="E31" s="419"/>
      <c r="F31" s="421"/>
      <c r="G31" s="422"/>
      <c r="H31" s="422"/>
      <c r="I31" s="423"/>
      <c r="J31" s="422"/>
      <c r="K31" s="437"/>
      <c r="L31" s="78">
        <f t="shared" si="0"/>
        <v>0</v>
      </c>
    </row>
    <row r="32" spans="1:12" hidden="1" x14ac:dyDescent="0.2">
      <c r="A32" s="430">
        <v>29</v>
      </c>
      <c r="B32" s="417"/>
      <c r="C32" s="419"/>
      <c r="D32" s="420"/>
      <c r="E32" s="419"/>
      <c r="F32" s="421"/>
      <c r="G32" s="422"/>
      <c r="H32" s="422"/>
      <c r="I32" s="423"/>
      <c r="J32" s="422"/>
      <c r="K32" s="437"/>
      <c r="L32" s="78">
        <f t="shared" si="0"/>
        <v>0</v>
      </c>
    </row>
    <row r="33" spans="1:12" hidden="1" x14ac:dyDescent="0.2">
      <c r="A33" s="430">
        <v>30</v>
      </c>
      <c r="B33" s="417"/>
      <c r="C33" s="419"/>
      <c r="D33" s="420"/>
      <c r="E33" s="419"/>
      <c r="F33" s="421"/>
      <c r="G33" s="422"/>
      <c r="H33" s="422"/>
      <c r="I33" s="423"/>
      <c r="J33" s="422"/>
      <c r="K33" s="437"/>
      <c r="L33" s="78">
        <f t="shared" si="0"/>
        <v>0</v>
      </c>
    </row>
    <row r="34" spans="1:12" hidden="1" x14ac:dyDescent="0.2">
      <c r="A34" s="430">
        <v>31</v>
      </c>
      <c r="B34" s="417"/>
      <c r="C34" s="419"/>
      <c r="D34" s="420"/>
      <c r="E34" s="419"/>
      <c r="F34" s="421"/>
      <c r="G34" s="422"/>
      <c r="H34" s="422"/>
      <c r="I34" s="423"/>
      <c r="J34" s="422"/>
      <c r="K34" s="437"/>
      <c r="L34" s="78">
        <f t="shared" si="0"/>
        <v>0</v>
      </c>
    </row>
    <row r="35" spans="1:12" hidden="1" x14ac:dyDescent="0.2">
      <c r="A35" s="430">
        <v>32</v>
      </c>
      <c r="B35" s="417"/>
      <c r="C35" s="419"/>
      <c r="D35" s="420"/>
      <c r="E35" s="419"/>
      <c r="F35" s="421"/>
      <c r="G35" s="422"/>
      <c r="H35" s="422"/>
      <c r="I35" s="423"/>
      <c r="J35" s="422"/>
      <c r="K35" s="437"/>
      <c r="L35" s="78">
        <f t="shared" si="0"/>
        <v>0</v>
      </c>
    </row>
    <row r="36" spans="1:12" hidden="1" x14ac:dyDescent="0.2">
      <c r="A36" s="430">
        <v>33</v>
      </c>
      <c r="B36" s="417"/>
      <c r="C36" s="419"/>
      <c r="D36" s="420"/>
      <c r="E36" s="419"/>
      <c r="F36" s="421"/>
      <c r="G36" s="422"/>
      <c r="H36" s="422"/>
      <c r="I36" s="423"/>
      <c r="J36" s="422"/>
      <c r="K36" s="437"/>
      <c r="L36" s="78">
        <f t="shared" si="0"/>
        <v>0</v>
      </c>
    </row>
    <row r="37" spans="1:12" hidden="1" x14ac:dyDescent="0.2">
      <c r="A37" s="430">
        <v>34</v>
      </c>
      <c r="B37" s="417"/>
      <c r="C37" s="419"/>
      <c r="D37" s="420"/>
      <c r="E37" s="419"/>
      <c r="F37" s="421"/>
      <c r="G37" s="422"/>
      <c r="H37" s="422"/>
      <c r="I37" s="423"/>
      <c r="J37" s="422"/>
      <c r="K37" s="437"/>
      <c r="L37" s="78">
        <f t="shared" si="0"/>
        <v>0</v>
      </c>
    </row>
    <row r="38" spans="1:12" hidden="1" x14ac:dyDescent="0.2">
      <c r="A38" s="430">
        <v>35</v>
      </c>
      <c r="B38" s="417"/>
      <c r="C38" s="419"/>
      <c r="D38" s="420"/>
      <c r="E38" s="419"/>
      <c r="F38" s="421"/>
      <c r="G38" s="422"/>
      <c r="H38" s="422"/>
      <c r="I38" s="423"/>
      <c r="J38" s="422"/>
      <c r="K38" s="437"/>
      <c r="L38" s="78">
        <f t="shared" si="0"/>
        <v>0</v>
      </c>
    </row>
    <row r="39" spans="1:12" hidden="1" x14ac:dyDescent="0.2">
      <c r="A39" s="430">
        <v>36</v>
      </c>
      <c r="B39" s="417"/>
      <c r="C39" s="419"/>
      <c r="D39" s="420"/>
      <c r="E39" s="419"/>
      <c r="F39" s="421"/>
      <c r="G39" s="422"/>
      <c r="H39" s="422"/>
      <c r="I39" s="423"/>
      <c r="J39" s="422"/>
      <c r="K39" s="437"/>
      <c r="L39" s="78">
        <f t="shared" si="0"/>
        <v>0</v>
      </c>
    </row>
    <row r="40" spans="1:12" hidden="1" x14ac:dyDescent="0.2">
      <c r="A40" s="430">
        <v>37</v>
      </c>
      <c r="B40" s="417"/>
      <c r="C40" s="419"/>
      <c r="D40" s="420"/>
      <c r="E40" s="419"/>
      <c r="F40" s="421"/>
      <c r="G40" s="422"/>
      <c r="H40" s="422"/>
      <c r="I40" s="423"/>
      <c r="J40" s="422"/>
      <c r="K40" s="437"/>
      <c r="L40" s="78">
        <f t="shared" si="0"/>
        <v>0</v>
      </c>
    </row>
    <row r="41" spans="1:12" hidden="1" x14ac:dyDescent="0.2">
      <c r="A41" s="430">
        <v>38</v>
      </c>
      <c r="B41" s="417"/>
      <c r="C41" s="419"/>
      <c r="D41" s="420"/>
      <c r="E41" s="419"/>
      <c r="F41" s="421"/>
      <c r="G41" s="422"/>
      <c r="H41" s="422"/>
      <c r="I41" s="423"/>
      <c r="J41" s="422"/>
      <c r="K41" s="437"/>
      <c r="L41" s="78">
        <f t="shared" si="0"/>
        <v>0</v>
      </c>
    </row>
    <row r="42" spans="1:12" hidden="1" x14ac:dyDescent="0.2">
      <c r="A42" s="430">
        <v>39</v>
      </c>
      <c r="B42" s="417"/>
      <c r="C42" s="419"/>
      <c r="D42" s="420"/>
      <c r="E42" s="419"/>
      <c r="F42" s="421"/>
      <c r="G42" s="422"/>
      <c r="H42" s="422"/>
      <c r="I42" s="423"/>
      <c r="J42" s="422"/>
      <c r="K42" s="437"/>
      <c r="L42" s="78">
        <f t="shared" si="0"/>
        <v>0</v>
      </c>
    </row>
    <row r="43" spans="1:12" hidden="1" x14ac:dyDescent="0.2">
      <c r="A43" s="430">
        <v>40</v>
      </c>
      <c r="B43" s="417"/>
      <c r="C43" s="419"/>
      <c r="D43" s="420"/>
      <c r="E43" s="419"/>
      <c r="F43" s="421"/>
      <c r="G43" s="422"/>
      <c r="H43" s="422"/>
      <c r="I43" s="423"/>
      <c r="J43" s="422"/>
      <c r="K43" s="437"/>
      <c r="L43" s="78">
        <f t="shared" si="0"/>
        <v>0</v>
      </c>
    </row>
    <row r="44" spans="1:12" hidden="1" x14ac:dyDescent="0.2">
      <c r="A44" s="430">
        <v>41</v>
      </c>
      <c r="B44" s="417"/>
      <c r="C44" s="419"/>
      <c r="D44" s="420"/>
      <c r="E44" s="419"/>
      <c r="F44" s="421"/>
      <c r="G44" s="422"/>
      <c r="H44" s="422"/>
      <c r="I44" s="423"/>
      <c r="J44" s="422"/>
      <c r="K44" s="437"/>
      <c r="L44" s="78">
        <f t="shared" si="0"/>
        <v>0</v>
      </c>
    </row>
    <row r="45" spans="1:12" hidden="1" x14ac:dyDescent="0.2">
      <c r="A45" s="430">
        <v>42</v>
      </c>
      <c r="B45" s="417"/>
      <c r="C45" s="419"/>
      <c r="D45" s="420"/>
      <c r="E45" s="419"/>
      <c r="F45" s="421"/>
      <c r="G45" s="422"/>
      <c r="H45" s="422"/>
      <c r="I45" s="423"/>
      <c r="J45" s="422"/>
      <c r="K45" s="437"/>
      <c r="L45" s="78">
        <f t="shared" si="0"/>
        <v>0</v>
      </c>
    </row>
    <row r="46" spans="1:12" hidden="1" x14ac:dyDescent="0.2">
      <c r="A46" s="430">
        <v>43</v>
      </c>
      <c r="B46" s="417"/>
      <c r="C46" s="419"/>
      <c r="D46" s="420"/>
      <c r="E46" s="419"/>
      <c r="F46" s="421"/>
      <c r="G46" s="422"/>
      <c r="H46" s="422"/>
      <c r="I46" s="423"/>
      <c r="J46" s="422"/>
      <c r="K46" s="437"/>
      <c r="L46" s="78">
        <f t="shared" si="0"/>
        <v>0</v>
      </c>
    </row>
    <row r="47" spans="1:12" hidden="1" x14ac:dyDescent="0.2">
      <c r="A47" s="430">
        <v>44</v>
      </c>
      <c r="B47" s="417"/>
      <c r="C47" s="419"/>
      <c r="D47" s="420"/>
      <c r="E47" s="419"/>
      <c r="F47" s="421"/>
      <c r="G47" s="422"/>
      <c r="H47" s="422"/>
      <c r="I47" s="423"/>
      <c r="J47" s="422"/>
      <c r="K47" s="437"/>
      <c r="L47" s="78">
        <f t="shared" si="0"/>
        <v>0</v>
      </c>
    </row>
    <row r="48" spans="1:12" hidden="1" x14ac:dyDescent="0.2">
      <c r="A48" s="430">
        <v>45</v>
      </c>
      <c r="B48" s="417"/>
      <c r="C48" s="419"/>
      <c r="D48" s="420"/>
      <c r="E48" s="419"/>
      <c r="F48" s="421"/>
      <c r="G48" s="422"/>
      <c r="H48" s="422"/>
      <c r="I48" s="423"/>
      <c r="J48" s="422"/>
      <c r="K48" s="437"/>
      <c r="L48" s="78">
        <f t="shared" si="0"/>
        <v>0</v>
      </c>
    </row>
    <row r="49" spans="1:12" hidden="1" x14ac:dyDescent="0.2">
      <c r="A49" s="430">
        <v>46</v>
      </c>
      <c r="B49" s="417"/>
      <c r="C49" s="419"/>
      <c r="D49" s="420"/>
      <c r="E49" s="419"/>
      <c r="F49" s="421"/>
      <c r="G49" s="422"/>
      <c r="H49" s="422"/>
      <c r="I49" s="423"/>
      <c r="J49" s="422"/>
      <c r="K49" s="437"/>
      <c r="L49" s="78">
        <f t="shared" si="0"/>
        <v>0</v>
      </c>
    </row>
    <row r="50" spans="1:12" hidden="1" x14ac:dyDescent="0.2">
      <c r="A50" s="430">
        <v>47</v>
      </c>
      <c r="B50" s="417"/>
      <c r="C50" s="419"/>
      <c r="D50" s="420"/>
      <c r="E50" s="419"/>
      <c r="F50" s="421"/>
      <c r="G50" s="422"/>
      <c r="H50" s="422"/>
      <c r="I50" s="423"/>
      <c r="J50" s="422"/>
      <c r="K50" s="437"/>
      <c r="L50" s="78">
        <f t="shared" si="0"/>
        <v>0</v>
      </c>
    </row>
    <row r="51" spans="1:12" hidden="1" x14ac:dyDescent="0.2">
      <c r="A51" s="430">
        <v>48</v>
      </c>
      <c r="B51" s="417"/>
      <c r="C51" s="419"/>
      <c r="D51" s="420"/>
      <c r="E51" s="419"/>
      <c r="F51" s="421"/>
      <c r="G51" s="422"/>
      <c r="H51" s="422"/>
      <c r="I51" s="423"/>
      <c r="J51" s="422"/>
      <c r="K51" s="437"/>
      <c r="L51" s="78">
        <f t="shared" si="0"/>
        <v>0</v>
      </c>
    </row>
    <row r="52" spans="1:12" hidden="1" x14ac:dyDescent="0.2">
      <c r="A52" s="430">
        <v>49</v>
      </c>
      <c r="B52" s="417"/>
      <c r="C52" s="419"/>
      <c r="D52" s="420"/>
      <c r="E52" s="419"/>
      <c r="F52" s="421"/>
      <c r="G52" s="422"/>
      <c r="H52" s="422"/>
      <c r="I52" s="423"/>
      <c r="J52" s="422"/>
      <c r="K52" s="437"/>
      <c r="L52" s="78">
        <f t="shared" si="0"/>
        <v>0</v>
      </c>
    </row>
    <row r="53" spans="1:12" hidden="1" x14ac:dyDescent="0.2">
      <c r="A53" s="430">
        <v>50</v>
      </c>
      <c r="B53" s="417"/>
      <c r="C53" s="419"/>
      <c r="D53" s="420"/>
      <c r="E53" s="419"/>
      <c r="F53" s="421"/>
      <c r="G53" s="422"/>
      <c r="H53" s="422"/>
      <c r="I53" s="423"/>
      <c r="J53" s="422"/>
      <c r="K53" s="437"/>
      <c r="L53" s="78">
        <f t="shared" si="0"/>
        <v>0</v>
      </c>
    </row>
    <row r="54" spans="1:12" hidden="1" x14ac:dyDescent="0.2">
      <c r="A54" s="430">
        <v>51</v>
      </c>
      <c r="B54" s="417"/>
      <c r="C54" s="419"/>
      <c r="D54" s="420"/>
      <c r="E54" s="419"/>
      <c r="F54" s="421"/>
      <c r="G54" s="422"/>
      <c r="H54" s="422"/>
      <c r="I54" s="423"/>
      <c r="J54" s="422"/>
      <c r="K54" s="437"/>
      <c r="L54" s="78">
        <f t="shared" si="0"/>
        <v>0</v>
      </c>
    </row>
    <row r="55" spans="1:12" hidden="1" x14ac:dyDescent="0.2">
      <c r="A55" s="430">
        <v>52</v>
      </c>
      <c r="B55" s="417"/>
      <c r="C55" s="419"/>
      <c r="D55" s="420"/>
      <c r="E55" s="419"/>
      <c r="F55" s="421"/>
      <c r="G55" s="422"/>
      <c r="H55" s="422"/>
      <c r="I55" s="423"/>
      <c r="J55" s="422"/>
      <c r="K55" s="437"/>
      <c r="L55" s="78">
        <f t="shared" si="0"/>
        <v>0</v>
      </c>
    </row>
    <row r="56" spans="1:12" hidden="1" x14ac:dyDescent="0.2">
      <c r="A56" s="430">
        <v>53</v>
      </c>
      <c r="B56" s="417"/>
      <c r="C56" s="419"/>
      <c r="D56" s="420"/>
      <c r="E56" s="419"/>
      <c r="F56" s="421"/>
      <c r="G56" s="422"/>
      <c r="H56" s="422"/>
      <c r="I56" s="423"/>
      <c r="J56" s="422"/>
      <c r="K56" s="437"/>
      <c r="L56" s="78">
        <f t="shared" si="0"/>
        <v>0</v>
      </c>
    </row>
    <row r="57" spans="1:12" hidden="1" x14ac:dyDescent="0.2">
      <c r="A57" s="430">
        <v>54</v>
      </c>
      <c r="B57" s="417"/>
      <c r="C57" s="419"/>
      <c r="D57" s="420"/>
      <c r="E57" s="419"/>
      <c r="F57" s="421"/>
      <c r="G57" s="422"/>
      <c r="H57" s="422"/>
      <c r="I57" s="423"/>
      <c r="J57" s="422"/>
      <c r="K57" s="437"/>
      <c r="L57" s="78">
        <f t="shared" si="0"/>
        <v>0</v>
      </c>
    </row>
    <row r="58" spans="1:12" hidden="1" x14ac:dyDescent="0.2">
      <c r="A58" s="430">
        <v>55</v>
      </c>
      <c r="B58" s="417"/>
      <c r="C58" s="419"/>
      <c r="D58" s="420"/>
      <c r="E58" s="419"/>
      <c r="F58" s="421"/>
      <c r="G58" s="422"/>
      <c r="H58" s="422"/>
      <c r="I58" s="423"/>
      <c r="J58" s="422"/>
      <c r="K58" s="437"/>
      <c r="L58" s="78">
        <f t="shared" si="0"/>
        <v>0</v>
      </c>
    </row>
    <row r="59" spans="1:12" hidden="1" x14ac:dyDescent="0.2">
      <c r="A59" s="430">
        <v>56</v>
      </c>
      <c r="B59" s="417"/>
      <c r="C59" s="419"/>
      <c r="D59" s="420"/>
      <c r="E59" s="419"/>
      <c r="F59" s="421"/>
      <c r="G59" s="422"/>
      <c r="H59" s="422"/>
      <c r="I59" s="423"/>
      <c r="J59" s="422"/>
      <c r="K59" s="437"/>
      <c r="L59" s="78">
        <f t="shared" si="0"/>
        <v>0</v>
      </c>
    </row>
    <row r="60" spans="1:12" hidden="1" x14ac:dyDescent="0.2">
      <c r="A60" s="430">
        <v>57</v>
      </c>
      <c r="B60" s="417"/>
      <c r="C60" s="419"/>
      <c r="D60" s="420"/>
      <c r="E60" s="419"/>
      <c r="F60" s="421"/>
      <c r="G60" s="422"/>
      <c r="H60" s="422"/>
      <c r="I60" s="423"/>
      <c r="J60" s="422"/>
      <c r="K60" s="437"/>
      <c r="L60" s="78">
        <f t="shared" si="0"/>
        <v>0</v>
      </c>
    </row>
    <row r="61" spans="1:12" hidden="1" x14ac:dyDescent="0.2">
      <c r="A61" s="430">
        <v>58</v>
      </c>
      <c r="B61" s="417"/>
      <c r="C61" s="419"/>
      <c r="D61" s="420"/>
      <c r="E61" s="419"/>
      <c r="F61" s="421"/>
      <c r="G61" s="422"/>
      <c r="H61" s="422"/>
      <c r="I61" s="423"/>
      <c r="J61" s="422"/>
      <c r="K61" s="437"/>
      <c r="L61" s="78">
        <f t="shared" si="0"/>
        <v>0</v>
      </c>
    </row>
    <row r="62" spans="1:12" hidden="1" x14ac:dyDescent="0.2">
      <c r="A62" s="430">
        <v>59</v>
      </c>
      <c r="B62" s="417"/>
      <c r="C62" s="419"/>
      <c r="D62" s="420"/>
      <c r="E62" s="419"/>
      <c r="F62" s="421"/>
      <c r="G62" s="422"/>
      <c r="H62" s="422"/>
      <c r="I62" s="423"/>
      <c r="J62" s="422"/>
      <c r="K62" s="437"/>
      <c r="L62" s="78">
        <f t="shared" si="0"/>
        <v>0</v>
      </c>
    </row>
    <row r="63" spans="1:12" hidden="1" x14ac:dyDescent="0.2">
      <c r="A63" s="430">
        <v>60</v>
      </c>
      <c r="B63" s="417"/>
      <c r="C63" s="419"/>
      <c r="D63" s="420"/>
      <c r="E63" s="419"/>
      <c r="F63" s="421"/>
      <c r="G63" s="422"/>
      <c r="H63" s="422"/>
      <c r="I63" s="423"/>
      <c r="J63" s="422"/>
      <c r="K63" s="437"/>
      <c r="L63" s="78">
        <f t="shared" si="0"/>
        <v>0</v>
      </c>
    </row>
    <row r="64" spans="1:12" hidden="1" x14ac:dyDescent="0.2">
      <c r="A64" s="430">
        <v>61</v>
      </c>
      <c r="B64" s="417"/>
      <c r="C64" s="419"/>
      <c r="D64" s="420"/>
      <c r="E64" s="419"/>
      <c r="F64" s="421"/>
      <c r="G64" s="422"/>
      <c r="H64" s="422"/>
      <c r="I64" s="423"/>
      <c r="J64" s="422"/>
      <c r="K64" s="437"/>
      <c r="L64" s="78">
        <f t="shared" si="0"/>
        <v>0</v>
      </c>
    </row>
    <row r="65" spans="1:12" hidden="1" x14ac:dyDescent="0.2">
      <c r="A65" s="430">
        <v>62</v>
      </c>
      <c r="B65" s="417"/>
      <c r="C65" s="419"/>
      <c r="D65" s="420"/>
      <c r="E65" s="419"/>
      <c r="F65" s="421"/>
      <c r="G65" s="422"/>
      <c r="H65" s="422"/>
      <c r="I65" s="423"/>
      <c r="J65" s="422"/>
      <c r="K65" s="437"/>
      <c r="L65" s="78">
        <f t="shared" si="0"/>
        <v>0</v>
      </c>
    </row>
    <row r="66" spans="1:12" hidden="1" x14ac:dyDescent="0.2">
      <c r="A66" s="430">
        <v>63</v>
      </c>
      <c r="B66" s="417"/>
      <c r="C66" s="419"/>
      <c r="D66" s="420"/>
      <c r="E66" s="419"/>
      <c r="F66" s="421"/>
      <c r="G66" s="422"/>
      <c r="H66" s="422"/>
      <c r="I66" s="423"/>
      <c r="J66" s="422"/>
      <c r="K66" s="437"/>
      <c r="L66" s="78">
        <f t="shared" si="0"/>
        <v>0</v>
      </c>
    </row>
    <row r="67" spans="1:12" hidden="1" x14ac:dyDescent="0.2">
      <c r="A67" s="430">
        <v>64</v>
      </c>
      <c r="B67" s="417"/>
      <c r="C67" s="419"/>
      <c r="D67" s="420"/>
      <c r="E67" s="419"/>
      <c r="F67" s="421"/>
      <c r="G67" s="422"/>
      <c r="H67" s="422"/>
      <c r="I67" s="423"/>
      <c r="J67" s="422"/>
      <c r="K67" s="437"/>
      <c r="L67" s="78">
        <f t="shared" si="0"/>
        <v>0</v>
      </c>
    </row>
    <row r="68" spans="1:12" hidden="1" x14ac:dyDescent="0.2">
      <c r="A68" s="430">
        <v>65</v>
      </c>
      <c r="B68" s="417"/>
      <c r="C68" s="419"/>
      <c r="D68" s="420"/>
      <c r="E68" s="419"/>
      <c r="F68" s="421"/>
      <c r="G68" s="422"/>
      <c r="H68" s="422"/>
      <c r="I68" s="423"/>
      <c r="J68" s="422"/>
      <c r="K68" s="437"/>
      <c r="L68" s="78">
        <f t="shared" si="0"/>
        <v>0</v>
      </c>
    </row>
    <row r="69" spans="1:12" hidden="1" x14ac:dyDescent="0.2">
      <c r="A69" s="430">
        <v>66</v>
      </c>
      <c r="B69" s="417"/>
      <c r="C69" s="419"/>
      <c r="D69" s="420"/>
      <c r="E69" s="419"/>
      <c r="F69" s="421"/>
      <c r="G69" s="422"/>
      <c r="H69" s="422"/>
      <c r="I69" s="423"/>
      <c r="J69" s="422"/>
      <c r="K69" s="437"/>
      <c r="L69" s="78">
        <f t="shared" ref="L69:L133" si="4">IF(B69=0,0,MONTH(B69)-$L$1+1)</f>
        <v>0</v>
      </c>
    </row>
    <row r="70" spans="1:12" hidden="1" x14ac:dyDescent="0.2">
      <c r="A70" s="430">
        <v>67</v>
      </c>
      <c r="B70" s="417"/>
      <c r="C70" s="419"/>
      <c r="D70" s="420"/>
      <c r="E70" s="419"/>
      <c r="F70" s="421"/>
      <c r="G70" s="422"/>
      <c r="H70" s="422"/>
      <c r="I70" s="423"/>
      <c r="J70" s="422"/>
      <c r="K70" s="437"/>
      <c r="L70" s="78">
        <f t="shared" si="4"/>
        <v>0</v>
      </c>
    </row>
    <row r="71" spans="1:12" hidden="1" x14ac:dyDescent="0.2">
      <c r="A71" s="430">
        <v>68</v>
      </c>
      <c r="B71" s="417"/>
      <c r="C71" s="419"/>
      <c r="D71" s="420"/>
      <c r="E71" s="419"/>
      <c r="F71" s="421"/>
      <c r="G71" s="422"/>
      <c r="H71" s="422"/>
      <c r="I71" s="423"/>
      <c r="J71" s="422"/>
      <c r="K71" s="437"/>
      <c r="L71" s="78">
        <f t="shared" si="4"/>
        <v>0</v>
      </c>
    </row>
    <row r="72" spans="1:12" hidden="1" x14ac:dyDescent="0.2">
      <c r="A72" s="430">
        <v>69</v>
      </c>
      <c r="B72" s="417"/>
      <c r="C72" s="419"/>
      <c r="D72" s="420"/>
      <c r="E72" s="419"/>
      <c r="F72" s="421"/>
      <c r="G72" s="422"/>
      <c r="H72" s="422"/>
      <c r="I72" s="423"/>
      <c r="J72" s="422"/>
      <c r="K72" s="437"/>
      <c r="L72" s="78">
        <f t="shared" si="4"/>
        <v>0</v>
      </c>
    </row>
    <row r="73" spans="1:12" hidden="1" x14ac:dyDescent="0.2">
      <c r="A73" s="430">
        <v>70</v>
      </c>
      <c r="B73" s="417"/>
      <c r="C73" s="419"/>
      <c r="D73" s="420"/>
      <c r="E73" s="419"/>
      <c r="F73" s="421"/>
      <c r="G73" s="422"/>
      <c r="H73" s="422"/>
      <c r="I73" s="423"/>
      <c r="J73" s="422"/>
      <c r="K73" s="437"/>
      <c r="L73" s="78">
        <f t="shared" si="4"/>
        <v>0</v>
      </c>
    </row>
    <row r="74" spans="1:12" hidden="1" x14ac:dyDescent="0.2">
      <c r="A74" s="430">
        <v>71</v>
      </c>
      <c r="B74" s="417"/>
      <c r="C74" s="419"/>
      <c r="D74" s="420"/>
      <c r="E74" s="419"/>
      <c r="F74" s="421"/>
      <c r="G74" s="422"/>
      <c r="H74" s="422"/>
      <c r="I74" s="423"/>
      <c r="J74" s="422"/>
      <c r="K74" s="437"/>
      <c r="L74" s="78">
        <f t="shared" si="4"/>
        <v>0</v>
      </c>
    </row>
    <row r="75" spans="1:12" hidden="1" x14ac:dyDescent="0.2">
      <c r="A75" s="430">
        <v>72</v>
      </c>
      <c r="B75" s="417"/>
      <c r="C75" s="419"/>
      <c r="D75" s="420"/>
      <c r="E75" s="419"/>
      <c r="F75" s="421"/>
      <c r="G75" s="422"/>
      <c r="H75" s="422"/>
      <c r="I75" s="423"/>
      <c r="J75" s="422"/>
      <c r="K75" s="437"/>
      <c r="L75" s="78">
        <f t="shared" si="4"/>
        <v>0</v>
      </c>
    </row>
    <row r="76" spans="1:12" hidden="1" x14ac:dyDescent="0.2">
      <c r="A76" s="430">
        <v>73</v>
      </c>
      <c r="B76" s="417"/>
      <c r="C76" s="419"/>
      <c r="D76" s="420"/>
      <c r="E76" s="419"/>
      <c r="F76" s="421"/>
      <c r="G76" s="422"/>
      <c r="H76" s="422"/>
      <c r="I76" s="423"/>
      <c r="J76" s="422"/>
      <c r="K76" s="437"/>
      <c r="L76" s="78">
        <f t="shared" si="4"/>
        <v>0</v>
      </c>
    </row>
    <row r="77" spans="1:12" hidden="1" x14ac:dyDescent="0.2">
      <c r="A77" s="430">
        <v>74</v>
      </c>
      <c r="B77" s="417"/>
      <c r="C77" s="419"/>
      <c r="D77" s="420"/>
      <c r="E77" s="419"/>
      <c r="F77" s="421"/>
      <c r="G77" s="422"/>
      <c r="H77" s="422"/>
      <c r="I77" s="423"/>
      <c r="J77" s="422"/>
      <c r="K77" s="437"/>
      <c r="L77" s="78">
        <f t="shared" si="4"/>
        <v>0</v>
      </c>
    </row>
    <row r="78" spans="1:12" hidden="1" x14ac:dyDescent="0.2">
      <c r="A78" s="430">
        <v>75</v>
      </c>
      <c r="B78" s="417"/>
      <c r="C78" s="419"/>
      <c r="D78" s="420"/>
      <c r="E78" s="419"/>
      <c r="F78" s="421"/>
      <c r="G78" s="422"/>
      <c r="H78" s="422"/>
      <c r="I78" s="423"/>
      <c r="J78" s="422"/>
      <c r="K78" s="437"/>
      <c r="L78" s="78">
        <f t="shared" si="4"/>
        <v>0</v>
      </c>
    </row>
    <row r="79" spans="1:12" hidden="1" x14ac:dyDescent="0.2">
      <c r="A79" s="430">
        <v>76</v>
      </c>
      <c r="B79" s="417"/>
      <c r="C79" s="419"/>
      <c r="D79" s="420"/>
      <c r="E79" s="419"/>
      <c r="F79" s="421"/>
      <c r="G79" s="422"/>
      <c r="H79" s="422"/>
      <c r="I79" s="423"/>
      <c r="J79" s="422"/>
      <c r="K79" s="437"/>
      <c r="L79" s="78">
        <f t="shared" si="4"/>
        <v>0</v>
      </c>
    </row>
    <row r="80" spans="1:12" hidden="1" x14ac:dyDescent="0.2">
      <c r="A80" s="430">
        <v>77</v>
      </c>
      <c r="B80" s="417"/>
      <c r="C80" s="419"/>
      <c r="D80" s="420"/>
      <c r="E80" s="419"/>
      <c r="F80" s="421"/>
      <c r="G80" s="422"/>
      <c r="H80" s="422"/>
      <c r="I80" s="423"/>
      <c r="J80" s="422"/>
      <c r="K80" s="437"/>
      <c r="L80" s="78">
        <f t="shared" si="4"/>
        <v>0</v>
      </c>
    </row>
    <row r="81" spans="1:12" hidden="1" x14ac:dyDescent="0.2">
      <c r="A81" s="430">
        <v>78</v>
      </c>
      <c r="B81" s="417"/>
      <c r="C81" s="419"/>
      <c r="D81" s="420"/>
      <c r="E81" s="419"/>
      <c r="F81" s="421"/>
      <c r="G81" s="422"/>
      <c r="H81" s="422"/>
      <c r="I81" s="423"/>
      <c r="J81" s="422"/>
      <c r="K81" s="437"/>
      <c r="L81" s="78">
        <f t="shared" si="4"/>
        <v>0</v>
      </c>
    </row>
    <row r="82" spans="1:12" hidden="1" x14ac:dyDescent="0.2">
      <c r="A82" s="430">
        <v>79</v>
      </c>
      <c r="B82" s="417"/>
      <c r="C82" s="419"/>
      <c r="D82" s="420"/>
      <c r="E82" s="419"/>
      <c r="F82" s="421"/>
      <c r="G82" s="422"/>
      <c r="H82" s="422"/>
      <c r="I82" s="423"/>
      <c r="J82" s="423"/>
      <c r="K82" s="437"/>
      <c r="L82" s="78">
        <f t="shared" si="4"/>
        <v>0</v>
      </c>
    </row>
    <row r="83" spans="1:12" hidden="1" x14ac:dyDescent="0.2">
      <c r="A83" s="430">
        <v>80</v>
      </c>
      <c r="B83" s="417"/>
      <c r="C83" s="419"/>
      <c r="D83" s="420"/>
      <c r="E83" s="419"/>
      <c r="F83" s="421"/>
      <c r="G83" s="422"/>
      <c r="H83" s="422"/>
      <c r="I83" s="423"/>
      <c r="J83" s="422"/>
      <c r="K83" s="437"/>
      <c r="L83" s="78">
        <f t="shared" si="4"/>
        <v>0</v>
      </c>
    </row>
    <row r="84" spans="1:12" hidden="1" x14ac:dyDescent="0.2">
      <c r="A84" s="430">
        <v>81</v>
      </c>
      <c r="B84" s="417"/>
      <c r="C84" s="419"/>
      <c r="D84" s="420"/>
      <c r="E84" s="419"/>
      <c r="F84" s="421"/>
      <c r="G84" s="422"/>
      <c r="H84" s="422"/>
      <c r="I84" s="423"/>
      <c r="J84" s="422"/>
      <c r="K84" s="437"/>
      <c r="L84" s="78">
        <f t="shared" si="4"/>
        <v>0</v>
      </c>
    </row>
    <row r="85" spans="1:12" hidden="1" x14ac:dyDescent="0.2">
      <c r="A85" s="430">
        <v>82</v>
      </c>
      <c r="B85" s="417"/>
      <c r="C85" s="419"/>
      <c r="D85" s="420"/>
      <c r="E85" s="419"/>
      <c r="F85" s="421"/>
      <c r="G85" s="422"/>
      <c r="H85" s="422"/>
      <c r="I85" s="423"/>
      <c r="J85" s="422"/>
      <c r="K85" s="437"/>
      <c r="L85" s="78">
        <f t="shared" si="4"/>
        <v>0</v>
      </c>
    </row>
    <row r="86" spans="1:12" hidden="1" x14ac:dyDescent="0.2">
      <c r="A86" s="430">
        <v>83</v>
      </c>
      <c r="B86" s="417"/>
      <c r="C86" s="419"/>
      <c r="D86" s="420"/>
      <c r="E86" s="419"/>
      <c r="F86" s="421"/>
      <c r="G86" s="422"/>
      <c r="H86" s="422"/>
      <c r="I86" s="423"/>
      <c r="J86" s="422"/>
      <c r="K86" s="437"/>
      <c r="L86" s="78">
        <f t="shared" si="4"/>
        <v>0</v>
      </c>
    </row>
    <row r="87" spans="1:12" hidden="1" x14ac:dyDescent="0.2">
      <c r="A87" s="430">
        <v>84</v>
      </c>
      <c r="B87" s="417"/>
      <c r="C87" s="419"/>
      <c r="D87" s="420"/>
      <c r="E87" s="419"/>
      <c r="F87" s="421"/>
      <c r="G87" s="422"/>
      <c r="H87" s="422"/>
      <c r="I87" s="423"/>
      <c r="J87" s="422"/>
      <c r="K87" s="437"/>
      <c r="L87" s="78">
        <f t="shared" si="4"/>
        <v>0</v>
      </c>
    </row>
    <row r="88" spans="1:12" hidden="1" x14ac:dyDescent="0.2">
      <c r="A88" s="430">
        <v>85</v>
      </c>
      <c r="B88" s="417"/>
      <c r="C88" s="419"/>
      <c r="D88" s="420"/>
      <c r="E88" s="419"/>
      <c r="F88" s="421"/>
      <c r="G88" s="422"/>
      <c r="H88" s="422"/>
      <c r="I88" s="423"/>
      <c r="J88" s="422"/>
      <c r="K88" s="437"/>
      <c r="L88" s="78">
        <f t="shared" si="4"/>
        <v>0</v>
      </c>
    </row>
    <row r="89" spans="1:12" hidden="1" x14ac:dyDescent="0.2">
      <c r="A89" s="430">
        <v>86</v>
      </c>
      <c r="B89" s="417"/>
      <c r="C89" s="419"/>
      <c r="D89" s="420"/>
      <c r="E89" s="419"/>
      <c r="F89" s="421"/>
      <c r="G89" s="422"/>
      <c r="H89" s="422"/>
      <c r="I89" s="423"/>
      <c r="J89" s="422"/>
      <c r="K89" s="437"/>
      <c r="L89" s="78">
        <f t="shared" si="4"/>
        <v>0</v>
      </c>
    </row>
    <row r="90" spans="1:12" hidden="1" x14ac:dyDescent="0.2">
      <c r="A90" s="430">
        <v>87</v>
      </c>
      <c r="B90" s="417"/>
      <c r="C90" s="419"/>
      <c r="D90" s="420"/>
      <c r="E90" s="419"/>
      <c r="F90" s="421"/>
      <c r="G90" s="422"/>
      <c r="H90" s="422"/>
      <c r="I90" s="423"/>
      <c r="J90" s="422"/>
      <c r="K90" s="437"/>
      <c r="L90" s="78">
        <f t="shared" si="4"/>
        <v>0</v>
      </c>
    </row>
    <row r="91" spans="1:12" hidden="1" x14ac:dyDescent="0.2">
      <c r="A91" s="430">
        <v>88</v>
      </c>
      <c r="B91" s="417"/>
      <c r="C91" s="419"/>
      <c r="D91" s="420"/>
      <c r="E91" s="419"/>
      <c r="F91" s="421"/>
      <c r="G91" s="422"/>
      <c r="H91" s="422"/>
      <c r="I91" s="423"/>
      <c r="J91" s="422"/>
      <c r="K91" s="437"/>
      <c r="L91" s="78">
        <f t="shared" si="4"/>
        <v>0</v>
      </c>
    </row>
    <row r="92" spans="1:12" hidden="1" x14ac:dyDescent="0.2">
      <c r="A92" s="430">
        <v>89</v>
      </c>
      <c r="B92" s="417"/>
      <c r="C92" s="419"/>
      <c r="D92" s="420"/>
      <c r="E92" s="419"/>
      <c r="F92" s="421"/>
      <c r="G92" s="422"/>
      <c r="H92" s="422"/>
      <c r="I92" s="423"/>
      <c r="J92" s="422"/>
      <c r="K92" s="437"/>
      <c r="L92" s="78">
        <f t="shared" si="4"/>
        <v>0</v>
      </c>
    </row>
    <row r="93" spans="1:12" hidden="1" x14ac:dyDescent="0.2">
      <c r="A93" s="430">
        <v>90</v>
      </c>
      <c r="B93" s="417"/>
      <c r="C93" s="419"/>
      <c r="D93" s="420"/>
      <c r="E93" s="419"/>
      <c r="F93" s="421"/>
      <c r="G93" s="422"/>
      <c r="H93" s="422"/>
      <c r="I93" s="423"/>
      <c r="J93" s="422"/>
      <c r="K93" s="437"/>
      <c r="L93" s="78">
        <f t="shared" si="4"/>
        <v>0</v>
      </c>
    </row>
    <row r="94" spans="1:12" hidden="1" x14ac:dyDescent="0.2">
      <c r="A94" s="430">
        <v>91</v>
      </c>
      <c r="B94" s="417"/>
      <c r="C94" s="419"/>
      <c r="D94" s="420"/>
      <c r="E94" s="419"/>
      <c r="F94" s="421"/>
      <c r="G94" s="422"/>
      <c r="H94" s="422"/>
      <c r="I94" s="423"/>
      <c r="J94" s="422"/>
      <c r="K94" s="437"/>
      <c r="L94" s="78">
        <f t="shared" si="4"/>
        <v>0</v>
      </c>
    </row>
    <row r="95" spans="1:12" hidden="1" x14ac:dyDescent="0.2">
      <c r="A95" s="430">
        <v>92</v>
      </c>
      <c r="B95" s="417"/>
      <c r="C95" s="419"/>
      <c r="D95" s="420"/>
      <c r="E95" s="419"/>
      <c r="F95" s="421"/>
      <c r="G95" s="422"/>
      <c r="H95" s="422"/>
      <c r="I95" s="423"/>
      <c r="J95" s="422"/>
      <c r="K95" s="437"/>
      <c r="L95" s="78">
        <f t="shared" si="4"/>
        <v>0</v>
      </c>
    </row>
    <row r="96" spans="1:12" hidden="1" x14ac:dyDescent="0.2">
      <c r="A96" s="430">
        <v>93</v>
      </c>
      <c r="B96" s="417"/>
      <c r="C96" s="419"/>
      <c r="D96" s="420"/>
      <c r="E96" s="419"/>
      <c r="F96" s="421"/>
      <c r="G96" s="422"/>
      <c r="H96" s="422"/>
      <c r="I96" s="423"/>
      <c r="J96" s="422"/>
      <c r="K96" s="437"/>
      <c r="L96" s="78">
        <f t="shared" si="4"/>
        <v>0</v>
      </c>
    </row>
    <row r="97" spans="1:12" hidden="1" x14ac:dyDescent="0.2">
      <c r="A97" s="430">
        <v>94</v>
      </c>
      <c r="B97" s="417"/>
      <c r="C97" s="419"/>
      <c r="D97" s="420"/>
      <c r="E97" s="419"/>
      <c r="F97" s="421"/>
      <c r="G97" s="422"/>
      <c r="H97" s="422"/>
      <c r="I97" s="423"/>
      <c r="J97" s="422"/>
      <c r="K97" s="437"/>
      <c r="L97" s="78">
        <f t="shared" si="4"/>
        <v>0</v>
      </c>
    </row>
    <row r="98" spans="1:12" hidden="1" x14ac:dyDescent="0.2">
      <c r="A98" s="430">
        <v>95</v>
      </c>
      <c r="B98" s="417"/>
      <c r="C98" s="419"/>
      <c r="D98" s="420"/>
      <c r="E98" s="419"/>
      <c r="F98" s="421"/>
      <c r="G98" s="422"/>
      <c r="H98" s="422"/>
      <c r="I98" s="423"/>
      <c r="J98" s="422"/>
      <c r="K98" s="437"/>
      <c r="L98" s="78">
        <f t="shared" si="4"/>
        <v>0</v>
      </c>
    </row>
    <row r="99" spans="1:12" hidden="1" x14ac:dyDescent="0.2">
      <c r="A99" s="430">
        <v>96</v>
      </c>
      <c r="B99" s="417"/>
      <c r="C99" s="419"/>
      <c r="D99" s="420"/>
      <c r="E99" s="419"/>
      <c r="F99" s="421"/>
      <c r="G99" s="422"/>
      <c r="H99" s="422"/>
      <c r="I99" s="423"/>
      <c r="J99" s="422"/>
      <c r="K99" s="437"/>
      <c r="L99" s="78">
        <f t="shared" si="4"/>
        <v>0</v>
      </c>
    </row>
    <row r="100" spans="1:12" hidden="1" x14ac:dyDescent="0.2">
      <c r="A100" s="430">
        <v>97</v>
      </c>
      <c r="B100" s="417"/>
      <c r="C100" s="419"/>
      <c r="D100" s="420"/>
      <c r="E100" s="419"/>
      <c r="F100" s="421"/>
      <c r="G100" s="422"/>
      <c r="H100" s="422"/>
      <c r="I100" s="423"/>
      <c r="J100" s="422"/>
      <c r="K100" s="437"/>
      <c r="L100" s="78">
        <f t="shared" si="4"/>
        <v>0</v>
      </c>
    </row>
    <row r="101" spans="1:12" hidden="1" x14ac:dyDescent="0.2">
      <c r="A101" s="430">
        <v>98</v>
      </c>
      <c r="B101" s="417"/>
      <c r="C101" s="419"/>
      <c r="D101" s="420"/>
      <c r="E101" s="419"/>
      <c r="F101" s="421"/>
      <c r="G101" s="422"/>
      <c r="H101" s="422"/>
      <c r="I101" s="423"/>
      <c r="J101" s="422"/>
      <c r="K101" s="437"/>
      <c r="L101" s="78">
        <f t="shared" si="4"/>
        <v>0</v>
      </c>
    </row>
    <row r="102" spans="1:12" hidden="1" x14ac:dyDescent="0.2">
      <c r="A102" s="430">
        <v>99</v>
      </c>
      <c r="B102" s="417"/>
      <c r="C102" s="419"/>
      <c r="D102" s="420"/>
      <c r="E102" s="419"/>
      <c r="F102" s="421"/>
      <c r="G102" s="422"/>
      <c r="H102" s="422"/>
      <c r="I102" s="423"/>
      <c r="J102" s="422"/>
      <c r="K102" s="437"/>
      <c r="L102" s="78">
        <f t="shared" si="4"/>
        <v>0</v>
      </c>
    </row>
    <row r="103" spans="1:12" hidden="1" x14ac:dyDescent="0.2">
      <c r="A103" s="430">
        <v>100</v>
      </c>
      <c r="B103" s="417"/>
      <c r="C103" s="419"/>
      <c r="D103" s="420"/>
      <c r="E103" s="419"/>
      <c r="F103" s="421"/>
      <c r="G103" s="422"/>
      <c r="H103" s="422"/>
      <c r="I103" s="423"/>
      <c r="J103" s="422"/>
      <c r="K103" s="437"/>
      <c r="L103" s="78">
        <f t="shared" si="4"/>
        <v>0</v>
      </c>
    </row>
    <row r="104" spans="1:12" hidden="1" x14ac:dyDescent="0.2">
      <c r="A104" s="430">
        <v>101</v>
      </c>
      <c r="B104" s="417"/>
      <c r="C104" s="419"/>
      <c r="D104" s="420"/>
      <c r="E104" s="419"/>
      <c r="F104" s="421"/>
      <c r="G104" s="422"/>
      <c r="H104" s="422"/>
      <c r="I104" s="423"/>
      <c r="J104" s="422"/>
      <c r="K104" s="437"/>
      <c r="L104" s="78">
        <f t="shared" si="4"/>
        <v>0</v>
      </c>
    </row>
    <row r="105" spans="1:12" hidden="1" x14ac:dyDescent="0.2">
      <c r="A105" s="430">
        <v>102</v>
      </c>
      <c r="B105" s="417"/>
      <c r="C105" s="419"/>
      <c r="D105" s="420"/>
      <c r="E105" s="419"/>
      <c r="F105" s="421"/>
      <c r="G105" s="422"/>
      <c r="H105" s="422"/>
      <c r="I105" s="423"/>
      <c r="J105" s="422"/>
      <c r="K105" s="437"/>
      <c r="L105" s="78">
        <f t="shared" si="4"/>
        <v>0</v>
      </c>
    </row>
    <row r="106" spans="1:12" hidden="1" x14ac:dyDescent="0.2">
      <c r="A106" s="430">
        <v>103</v>
      </c>
      <c r="B106" s="417"/>
      <c r="C106" s="419"/>
      <c r="D106" s="420"/>
      <c r="E106" s="419"/>
      <c r="F106" s="421"/>
      <c r="G106" s="422"/>
      <c r="H106" s="422"/>
      <c r="I106" s="423"/>
      <c r="J106" s="422"/>
      <c r="K106" s="437"/>
      <c r="L106" s="78">
        <f t="shared" si="4"/>
        <v>0</v>
      </c>
    </row>
    <row r="107" spans="1:12" hidden="1" x14ac:dyDescent="0.2">
      <c r="A107" s="430">
        <v>104</v>
      </c>
      <c r="B107" s="417"/>
      <c r="C107" s="419"/>
      <c r="D107" s="420"/>
      <c r="E107" s="419"/>
      <c r="F107" s="421"/>
      <c r="G107" s="422"/>
      <c r="H107" s="422"/>
      <c r="I107" s="423"/>
      <c r="J107" s="422"/>
      <c r="K107" s="437"/>
      <c r="L107" s="78">
        <f t="shared" si="4"/>
        <v>0</v>
      </c>
    </row>
    <row r="108" spans="1:12" hidden="1" x14ac:dyDescent="0.2">
      <c r="A108" s="430">
        <v>105</v>
      </c>
      <c r="B108" s="417"/>
      <c r="C108" s="419"/>
      <c r="D108" s="420"/>
      <c r="E108" s="419"/>
      <c r="F108" s="421"/>
      <c r="G108" s="422"/>
      <c r="H108" s="422"/>
      <c r="I108" s="423"/>
      <c r="J108" s="422"/>
      <c r="K108" s="437"/>
      <c r="L108" s="78">
        <f t="shared" si="4"/>
        <v>0</v>
      </c>
    </row>
    <row r="109" spans="1:12" hidden="1" x14ac:dyDescent="0.2">
      <c r="A109" s="430">
        <v>106</v>
      </c>
      <c r="B109" s="417"/>
      <c r="C109" s="419"/>
      <c r="D109" s="420"/>
      <c r="E109" s="419"/>
      <c r="F109" s="421"/>
      <c r="G109" s="422"/>
      <c r="H109" s="422"/>
      <c r="I109" s="423"/>
      <c r="J109" s="422"/>
      <c r="K109" s="437"/>
      <c r="L109" s="78">
        <f t="shared" si="4"/>
        <v>0</v>
      </c>
    </row>
    <row r="110" spans="1:12" hidden="1" x14ac:dyDescent="0.2">
      <c r="A110" s="430">
        <v>107</v>
      </c>
      <c r="B110" s="417"/>
      <c r="C110" s="419"/>
      <c r="D110" s="428"/>
      <c r="E110" s="419"/>
      <c r="F110" s="421"/>
      <c r="G110" s="422"/>
      <c r="H110" s="422"/>
      <c r="I110" s="423"/>
      <c r="J110" s="423"/>
      <c r="K110" s="437"/>
      <c r="L110" s="78">
        <f t="shared" si="4"/>
        <v>0</v>
      </c>
    </row>
    <row r="111" spans="1:12" hidden="1" x14ac:dyDescent="0.2">
      <c r="A111" s="430">
        <v>108</v>
      </c>
      <c r="B111" s="417"/>
      <c r="C111" s="419"/>
      <c r="D111" s="420"/>
      <c r="E111" s="419"/>
      <c r="F111" s="421"/>
      <c r="G111" s="422"/>
      <c r="H111" s="422"/>
      <c r="I111" s="423"/>
      <c r="J111" s="422"/>
      <c r="K111" s="437"/>
      <c r="L111" s="78">
        <f t="shared" si="4"/>
        <v>0</v>
      </c>
    </row>
    <row r="112" spans="1:12" hidden="1" x14ac:dyDescent="0.2">
      <c r="A112" s="430">
        <v>109</v>
      </c>
      <c r="B112" s="417"/>
      <c r="C112" s="419"/>
      <c r="D112" s="420"/>
      <c r="E112" s="419"/>
      <c r="F112" s="421"/>
      <c r="G112" s="422"/>
      <c r="H112" s="422"/>
      <c r="I112" s="423"/>
      <c r="J112" s="422"/>
      <c r="K112" s="437"/>
      <c r="L112" s="78">
        <f t="shared" si="4"/>
        <v>0</v>
      </c>
    </row>
    <row r="113" spans="1:12" hidden="1" x14ac:dyDescent="0.2">
      <c r="A113" s="430">
        <v>110</v>
      </c>
      <c r="B113" s="417"/>
      <c r="C113" s="419"/>
      <c r="D113" s="420"/>
      <c r="E113" s="419"/>
      <c r="F113" s="421"/>
      <c r="G113" s="422"/>
      <c r="H113" s="422"/>
      <c r="I113" s="423"/>
      <c r="J113" s="422"/>
      <c r="K113" s="437"/>
      <c r="L113" s="78">
        <f t="shared" si="4"/>
        <v>0</v>
      </c>
    </row>
    <row r="114" spans="1:12" hidden="1" x14ac:dyDescent="0.2">
      <c r="A114" s="430">
        <v>111</v>
      </c>
      <c r="B114" s="417"/>
      <c r="C114" s="419"/>
      <c r="D114" s="420"/>
      <c r="E114" s="419"/>
      <c r="F114" s="421"/>
      <c r="G114" s="422"/>
      <c r="H114" s="422"/>
      <c r="I114" s="423"/>
      <c r="J114" s="422"/>
      <c r="K114" s="437"/>
      <c r="L114" s="78">
        <f t="shared" si="4"/>
        <v>0</v>
      </c>
    </row>
    <row r="115" spans="1:12" hidden="1" x14ac:dyDescent="0.2">
      <c r="A115" s="430">
        <v>112</v>
      </c>
      <c r="B115" s="417"/>
      <c r="C115" s="419"/>
      <c r="D115" s="420"/>
      <c r="E115" s="419"/>
      <c r="F115" s="421"/>
      <c r="G115" s="422"/>
      <c r="H115" s="422"/>
      <c r="I115" s="423"/>
      <c r="J115" s="422"/>
      <c r="K115" s="437"/>
      <c r="L115" s="78">
        <f t="shared" si="4"/>
        <v>0</v>
      </c>
    </row>
    <row r="116" spans="1:12" hidden="1" x14ac:dyDescent="0.2">
      <c r="A116" s="430">
        <v>113</v>
      </c>
      <c r="B116" s="417"/>
      <c r="C116" s="419"/>
      <c r="D116" s="420"/>
      <c r="E116" s="419"/>
      <c r="F116" s="421"/>
      <c r="G116" s="422"/>
      <c r="H116" s="422"/>
      <c r="I116" s="423"/>
      <c r="J116" s="422"/>
      <c r="K116" s="437"/>
      <c r="L116" s="78">
        <f t="shared" si="4"/>
        <v>0</v>
      </c>
    </row>
    <row r="117" spans="1:12" hidden="1" x14ac:dyDescent="0.2">
      <c r="A117" s="430">
        <v>114</v>
      </c>
      <c r="B117" s="417"/>
      <c r="C117" s="419"/>
      <c r="D117" s="420"/>
      <c r="E117" s="419"/>
      <c r="F117" s="421"/>
      <c r="G117" s="422"/>
      <c r="H117" s="422"/>
      <c r="I117" s="423"/>
      <c r="J117" s="422"/>
      <c r="K117" s="437"/>
      <c r="L117" s="78">
        <f t="shared" si="4"/>
        <v>0</v>
      </c>
    </row>
    <row r="118" spans="1:12" hidden="1" x14ac:dyDescent="0.2">
      <c r="A118" s="430">
        <v>115</v>
      </c>
      <c r="B118" s="417"/>
      <c r="C118" s="419"/>
      <c r="D118" s="420"/>
      <c r="E118" s="419"/>
      <c r="F118" s="421"/>
      <c r="G118" s="422"/>
      <c r="H118" s="422"/>
      <c r="I118" s="423"/>
      <c r="J118" s="422"/>
      <c r="K118" s="437"/>
      <c r="L118" s="78">
        <f t="shared" si="4"/>
        <v>0</v>
      </c>
    </row>
    <row r="119" spans="1:12" hidden="1" x14ac:dyDescent="0.2">
      <c r="A119" s="430">
        <v>116</v>
      </c>
      <c r="B119" s="417"/>
      <c r="C119" s="419"/>
      <c r="D119" s="420"/>
      <c r="E119" s="419"/>
      <c r="F119" s="421"/>
      <c r="G119" s="422"/>
      <c r="H119" s="422"/>
      <c r="I119" s="423"/>
      <c r="J119" s="422"/>
      <c r="K119" s="437"/>
      <c r="L119" s="78">
        <f t="shared" si="4"/>
        <v>0</v>
      </c>
    </row>
    <row r="120" spans="1:12" hidden="1" x14ac:dyDescent="0.2">
      <c r="A120" s="430">
        <v>117</v>
      </c>
      <c r="B120" s="417"/>
      <c r="C120" s="419"/>
      <c r="D120" s="420"/>
      <c r="E120" s="419"/>
      <c r="F120" s="421"/>
      <c r="G120" s="422"/>
      <c r="H120" s="422"/>
      <c r="I120" s="423"/>
      <c r="J120" s="422"/>
      <c r="K120" s="437"/>
      <c r="L120" s="78">
        <f t="shared" si="4"/>
        <v>0</v>
      </c>
    </row>
    <row r="121" spans="1:12" hidden="1" x14ac:dyDescent="0.2">
      <c r="A121" s="430">
        <v>118</v>
      </c>
      <c r="B121" s="417"/>
      <c r="C121" s="419"/>
      <c r="D121" s="420"/>
      <c r="E121" s="419"/>
      <c r="F121" s="421"/>
      <c r="G121" s="422"/>
      <c r="H121" s="422"/>
      <c r="I121" s="423"/>
      <c r="J121" s="422"/>
      <c r="K121" s="437"/>
      <c r="L121" s="78">
        <f t="shared" si="4"/>
        <v>0</v>
      </c>
    </row>
    <row r="122" spans="1:12" hidden="1" x14ac:dyDescent="0.2">
      <c r="A122" s="430">
        <v>119</v>
      </c>
      <c r="B122" s="417"/>
      <c r="C122" s="419"/>
      <c r="D122" s="420"/>
      <c r="E122" s="419"/>
      <c r="F122" s="421"/>
      <c r="G122" s="422"/>
      <c r="H122" s="422"/>
      <c r="I122" s="423"/>
      <c r="J122" s="422"/>
      <c r="K122" s="437"/>
      <c r="L122" s="78">
        <f t="shared" si="4"/>
        <v>0</v>
      </c>
    </row>
    <row r="123" spans="1:12" hidden="1" x14ac:dyDescent="0.2">
      <c r="A123" s="430">
        <v>120</v>
      </c>
      <c r="B123" s="417"/>
      <c r="C123" s="419"/>
      <c r="D123" s="420"/>
      <c r="E123" s="419"/>
      <c r="F123" s="421"/>
      <c r="G123" s="422"/>
      <c r="H123" s="422"/>
      <c r="I123" s="423"/>
      <c r="J123" s="422"/>
      <c r="K123" s="437"/>
      <c r="L123" s="78">
        <f t="shared" si="4"/>
        <v>0</v>
      </c>
    </row>
    <row r="124" spans="1:12" hidden="1" x14ac:dyDescent="0.2">
      <c r="A124" s="430">
        <v>121</v>
      </c>
      <c r="B124" s="417"/>
      <c r="C124" s="419"/>
      <c r="D124" s="420"/>
      <c r="E124" s="419"/>
      <c r="F124" s="421"/>
      <c r="G124" s="422"/>
      <c r="H124" s="422"/>
      <c r="I124" s="423"/>
      <c r="J124" s="422"/>
      <c r="K124" s="437"/>
      <c r="L124" s="78">
        <f t="shared" si="4"/>
        <v>0</v>
      </c>
    </row>
    <row r="125" spans="1:12" hidden="1" x14ac:dyDescent="0.2">
      <c r="A125" s="430">
        <v>122</v>
      </c>
      <c r="B125" s="417"/>
      <c r="C125" s="419"/>
      <c r="D125" s="420"/>
      <c r="E125" s="419"/>
      <c r="F125" s="421"/>
      <c r="G125" s="422"/>
      <c r="H125" s="422"/>
      <c r="I125" s="423"/>
      <c r="J125" s="422"/>
      <c r="K125" s="437"/>
      <c r="L125" s="78">
        <f t="shared" si="4"/>
        <v>0</v>
      </c>
    </row>
    <row r="126" spans="1:12" hidden="1" x14ac:dyDescent="0.2">
      <c r="A126" s="430">
        <v>123</v>
      </c>
      <c r="B126" s="417"/>
      <c r="C126" s="419"/>
      <c r="D126" s="420"/>
      <c r="E126" s="419"/>
      <c r="F126" s="421"/>
      <c r="G126" s="422"/>
      <c r="H126" s="422"/>
      <c r="I126" s="423"/>
      <c r="J126" s="422"/>
      <c r="K126" s="437"/>
      <c r="L126" s="78">
        <f t="shared" si="4"/>
        <v>0</v>
      </c>
    </row>
    <row r="127" spans="1:12" hidden="1" x14ac:dyDescent="0.2">
      <c r="A127" s="430">
        <v>124</v>
      </c>
      <c r="B127" s="417"/>
      <c r="C127" s="419"/>
      <c r="D127" s="420"/>
      <c r="E127" s="419"/>
      <c r="F127" s="421"/>
      <c r="G127" s="422"/>
      <c r="H127" s="422"/>
      <c r="I127" s="423"/>
      <c r="J127" s="422"/>
      <c r="K127" s="437"/>
      <c r="L127" s="78">
        <f t="shared" si="4"/>
        <v>0</v>
      </c>
    </row>
    <row r="128" spans="1:12" hidden="1" x14ac:dyDescent="0.2">
      <c r="A128" s="430">
        <v>125</v>
      </c>
      <c r="B128" s="417"/>
      <c r="C128" s="419"/>
      <c r="D128" s="420"/>
      <c r="E128" s="419"/>
      <c r="F128" s="421"/>
      <c r="G128" s="422"/>
      <c r="H128" s="422"/>
      <c r="I128" s="423"/>
      <c r="J128" s="422"/>
      <c r="K128" s="437"/>
      <c r="L128" s="78">
        <f t="shared" si="4"/>
        <v>0</v>
      </c>
    </row>
    <row r="129" spans="1:12" hidden="1" x14ac:dyDescent="0.2">
      <c r="A129" s="430">
        <v>126</v>
      </c>
      <c r="B129" s="417"/>
      <c r="C129" s="419"/>
      <c r="D129" s="420"/>
      <c r="E129" s="419"/>
      <c r="F129" s="421"/>
      <c r="G129" s="422"/>
      <c r="H129" s="422"/>
      <c r="I129" s="423"/>
      <c r="J129" s="422"/>
      <c r="K129" s="437"/>
      <c r="L129" s="78">
        <f t="shared" si="4"/>
        <v>0</v>
      </c>
    </row>
    <row r="130" spans="1:12" hidden="1" x14ac:dyDescent="0.2">
      <c r="A130" s="430">
        <v>127</v>
      </c>
      <c r="B130" s="417"/>
      <c r="C130" s="419"/>
      <c r="D130" s="420"/>
      <c r="E130" s="419"/>
      <c r="F130" s="421"/>
      <c r="G130" s="422"/>
      <c r="H130" s="422"/>
      <c r="I130" s="423"/>
      <c r="J130" s="422"/>
      <c r="K130" s="437"/>
      <c r="L130" s="78">
        <f t="shared" si="4"/>
        <v>0</v>
      </c>
    </row>
    <row r="131" spans="1:12" hidden="1" x14ac:dyDescent="0.2">
      <c r="A131" s="430">
        <v>128</v>
      </c>
      <c r="B131" s="417"/>
      <c r="C131" s="419"/>
      <c r="D131" s="420"/>
      <c r="E131" s="419"/>
      <c r="F131" s="421"/>
      <c r="G131" s="422"/>
      <c r="H131" s="422"/>
      <c r="I131" s="423"/>
      <c r="J131" s="422"/>
      <c r="K131" s="437"/>
      <c r="L131" s="78">
        <f t="shared" si="4"/>
        <v>0</v>
      </c>
    </row>
    <row r="132" spans="1:12" hidden="1" x14ac:dyDescent="0.2">
      <c r="A132" s="430">
        <v>129</v>
      </c>
      <c r="B132" s="417"/>
      <c r="C132" s="419"/>
      <c r="D132" s="420"/>
      <c r="E132" s="419"/>
      <c r="F132" s="421"/>
      <c r="G132" s="422"/>
      <c r="H132" s="422"/>
      <c r="I132" s="423"/>
      <c r="J132" s="422"/>
      <c r="K132" s="437"/>
      <c r="L132" s="78">
        <f t="shared" si="4"/>
        <v>0</v>
      </c>
    </row>
    <row r="133" spans="1:12" hidden="1" x14ac:dyDescent="0.2">
      <c r="A133" s="430">
        <v>130</v>
      </c>
      <c r="B133" s="417"/>
      <c r="C133" s="419"/>
      <c r="D133" s="420"/>
      <c r="E133" s="419"/>
      <c r="F133" s="421"/>
      <c r="G133" s="422"/>
      <c r="H133" s="422"/>
      <c r="I133" s="423"/>
      <c r="J133" s="422"/>
      <c r="K133" s="437"/>
      <c r="L133" s="78">
        <f t="shared" si="4"/>
        <v>0</v>
      </c>
    </row>
    <row r="134" spans="1:12" hidden="1" x14ac:dyDescent="0.2">
      <c r="A134" s="430">
        <v>131</v>
      </c>
      <c r="B134" s="417"/>
      <c r="C134" s="419"/>
      <c r="D134" s="420"/>
      <c r="E134" s="419"/>
      <c r="F134" s="421"/>
      <c r="G134" s="422"/>
      <c r="H134" s="422"/>
      <c r="I134" s="423"/>
      <c r="J134" s="422"/>
      <c r="K134" s="437"/>
      <c r="L134" s="78">
        <f t="shared" ref="L134:L197" si="5">IF(B134=0,0,MONTH(B134)-$L$1+1)</f>
        <v>0</v>
      </c>
    </row>
    <row r="135" spans="1:12" hidden="1" x14ac:dyDescent="0.2">
      <c r="A135" s="430">
        <v>132</v>
      </c>
      <c r="B135" s="417"/>
      <c r="C135" s="419"/>
      <c r="D135" s="420"/>
      <c r="E135" s="419"/>
      <c r="F135" s="421"/>
      <c r="G135" s="422"/>
      <c r="H135" s="422"/>
      <c r="I135" s="423"/>
      <c r="J135" s="422"/>
      <c r="K135" s="437"/>
      <c r="L135" s="78">
        <f t="shared" si="5"/>
        <v>0</v>
      </c>
    </row>
    <row r="136" spans="1:12" hidden="1" x14ac:dyDescent="0.2">
      <c r="A136" s="430">
        <v>133</v>
      </c>
      <c r="B136" s="417"/>
      <c r="C136" s="419"/>
      <c r="D136" s="420"/>
      <c r="E136" s="419"/>
      <c r="F136" s="421"/>
      <c r="G136" s="422"/>
      <c r="H136" s="422"/>
      <c r="I136" s="423"/>
      <c r="J136" s="422"/>
      <c r="K136" s="437"/>
      <c r="L136" s="78">
        <f t="shared" si="5"/>
        <v>0</v>
      </c>
    </row>
    <row r="137" spans="1:12" hidden="1" x14ac:dyDescent="0.2">
      <c r="A137" s="430">
        <v>134</v>
      </c>
      <c r="B137" s="417"/>
      <c r="C137" s="419"/>
      <c r="D137" s="420"/>
      <c r="E137" s="419"/>
      <c r="F137" s="421"/>
      <c r="G137" s="422"/>
      <c r="H137" s="422"/>
      <c r="I137" s="423"/>
      <c r="J137" s="422"/>
      <c r="K137" s="437"/>
      <c r="L137" s="78">
        <f t="shared" si="5"/>
        <v>0</v>
      </c>
    </row>
    <row r="138" spans="1:12" hidden="1" x14ac:dyDescent="0.2">
      <c r="A138" s="430">
        <v>135</v>
      </c>
      <c r="B138" s="417"/>
      <c r="C138" s="419"/>
      <c r="D138" s="420"/>
      <c r="E138" s="419"/>
      <c r="F138" s="421"/>
      <c r="G138" s="422"/>
      <c r="H138" s="422"/>
      <c r="I138" s="423"/>
      <c r="J138" s="422"/>
      <c r="K138" s="437"/>
      <c r="L138" s="78">
        <f t="shared" si="5"/>
        <v>0</v>
      </c>
    </row>
    <row r="139" spans="1:12" hidden="1" x14ac:dyDescent="0.2">
      <c r="A139" s="430">
        <v>136</v>
      </c>
      <c r="B139" s="417"/>
      <c r="C139" s="419"/>
      <c r="D139" s="428"/>
      <c r="E139" s="419"/>
      <c r="F139" s="421"/>
      <c r="G139" s="422"/>
      <c r="H139" s="422"/>
      <c r="I139" s="423"/>
      <c r="J139" s="423"/>
      <c r="K139" s="437"/>
      <c r="L139" s="78">
        <f t="shared" si="5"/>
        <v>0</v>
      </c>
    </row>
    <row r="140" spans="1:12" hidden="1" x14ac:dyDescent="0.2">
      <c r="A140" s="430">
        <v>137</v>
      </c>
      <c r="B140" s="417"/>
      <c r="C140" s="419"/>
      <c r="D140" s="420"/>
      <c r="E140" s="419"/>
      <c r="F140" s="421"/>
      <c r="G140" s="422"/>
      <c r="H140" s="422"/>
      <c r="I140" s="423"/>
      <c r="J140" s="422"/>
      <c r="K140" s="437"/>
      <c r="L140" s="78">
        <f t="shared" si="5"/>
        <v>0</v>
      </c>
    </row>
    <row r="141" spans="1:12" hidden="1" x14ac:dyDescent="0.2">
      <c r="A141" s="430">
        <v>138</v>
      </c>
      <c r="B141" s="417"/>
      <c r="C141" s="419"/>
      <c r="D141" s="420"/>
      <c r="E141" s="419"/>
      <c r="F141" s="421"/>
      <c r="G141" s="422"/>
      <c r="H141" s="422"/>
      <c r="I141" s="423"/>
      <c r="J141" s="422"/>
      <c r="K141" s="437"/>
      <c r="L141" s="78">
        <f t="shared" si="5"/>
        <v>0</v>
      </c>
    </row>
    <row r="142" spans="1:12" hidden="1" x14ac:dyDescent="0.2">
      <c r="A142" s="430">
        <v>139</v>
      </c>
      <c r="B142" s="417"/>
      <c r="C142" s="419"/>
      <c r="D142" s="420"/>
      <c r="E142" s="419"/>
      <c r="F142" s="421"/>
      <c r="G142" s="422"/>
      <c r="H142" s="422"/>
      <c r="I142" s="423"/>
      <c r="J142" s="422"/>
      <c r="K142" s="437"/>
      <c r="L142" s="78">
        <f t="shared" si="5"/>
        <v>0</v>
      </c>
    </row>
    <row r="143" spans="1:12" hidden="1" x14ac:dyDescent="0.2">
      <c r="A143" s="430">
        <v>140</v>
      </c>
      <c r="B143" s="417"/>
      <c r="C143" s="419"/>
      <c r="D143" s="420"/>
      <c r="E143" s="419"/>
      <c r="F143" s="421"/>
      <c r="G143" s="422"/>
      <c r="H143" s="422"/>
      <c r="I143" s="423"/>
      <c r="J143" s="422"/>
      <c r="K143" s="437"/>
      <c r="L143" s="78">
        <f t="shared" si="5"/>
        <v>0</v>
      </c>
    </row>
    <row r="144" spans="1:12" hidden="1" x14ac:dyDescent="0.2">
      <c r="A144" s="430">
        <v>141</v>
      </c>
      <c r="B144" s="417"/>
      <c r="C144" s="419"/>
      <c r="D144" s="420"/>
      <c r="E144" s="419"/>
      <c r="F144" s="421"/>
      <c r="G144" s="422"/>
      <c r="H144" s="422"/>
      <c r="I144" s="423"/>
      <c r="J144" s="422"/>
      <c r="K144" s="437"/>
      <c r="L144" s="78">
        <f t="shared" si="5"/>
        <v>0</v>
      </c>
    </row>
    <row r="145" spans="1:12" hidden="1" x14ac:dyDescent="0.2">
      <c r="A145" s="430">
        <v>142</v>
      </c>
      <c r="B145" s="417"/>
      <c r="C145" s="419"/>
      <c r="D145" s="420"/>
      <c r="E145" s="419"/>
      <c r="F145" s="421"/>
      <c r="G145" s="422"/>
      <c r="H145" s="422"/>
      <c r="I145" s="423"/>
      <c r="J145" s="422"/>
      <c r="K145" s="437"/>
      <c r="L145" s="78">
        <f t="shared" si="5"/>
        <v>0</v>
      </c>
    </row>
    <row r="146" spans="1:12" hidden="1" x14ac:dyDescent="0.2">
      <c r="A146" s="430">
        <v>143</v>
      </c>
      <c r="B146" s="417"/>
      <c r="C146" s="419"/>
      <c r="D146" s="420"/>
      <c r="E146" s="419"/>
      <c r="F146" s="421"/>
      <c r="G146" s="422"/>
      <c r="H146" s="422"/>
      <c r="I146" s="423"/>
      <c r="J146" s="422"/>
      <c r="K146" s="437"/>
      <c r="L146" s="78">
        <f t="shared" si="5"/>
        <v>0</v>
      </c>
    </row>
    <row r="147" spans="1:12" hidden="1" x14ac:dyDescent="0.2">
      <c r="A147" s="430">
        <v>144</v>
      </c>
      <c r="B147" s="417"/>
      <c r="C147" s="419"/>
      <c r="D147" s="420"/>
      <c r="E147" s="419"/>
      <c r="F147" s="421"/>
      <c r="G147" s="422"/>
      <c r="H147" s="422"/>
      <c r="I147" s="423"/>
      <c r="J147" s="422"/>
      <c r="K147" s="437"/>
      <c r="L147" s="78">
        <f t="shared" si="5"/>
        <v>0</v>
      </c>
    </row>
    <row r="148" spans="1:12" hidden="1" x14ac:dyDescent="0.2">
      <c r="A148" s="430">
        <v>145</v>
      </c>
      <c r="B148" s="417"/>
      <c r="C148" s="419"/>
      <c r="D148" s="420"/>
      <c r="E148" s="419"/>
      <c r="F148" s="421"/>
      <c r="G148" s="422"/>
      <c r="H148" s="422"/>
      <c r="I148" s="423"/>
      <c r="J148" s="422"/>
      <c r="K148" s="437"/>
      <c r="L148" s="78">
        <f t="shared" si="5"/>
        <v>0</v>
      </c>
    </row>
    <row r="149" spans="1:12" hidden="1" x14ac:dyDescent="0.2">
      <c r="A149" s="430">
        <v>146</v>
      </c>
      <c r="B149" s="417"/>
      <c r="C149" s="419"/>
      <c r="D149" s="420"/>
      <c r="E149" s="419"/>
      <c r="F149" s="421"/>
      <c r="G149" s="422"/>
      <c r="H149" s="422"/>
      <c r="I149" s="423"/>
      <c r="J149" s="422"/>
      <c r="K149" s="437"/>
      <c r="L149" s="78">
        <f t="shared" si="5"/>
        <v>0</v>
      </c>
    </row>
    <row r="150" spans="1:12" hidden="1" x14ac:dyDescent="0.2">
      <c r="A150" s="430">
        <v>147</v>
      </c>
      <c r="B150" s="417"/>
      <c r="C150" s="419"/>
      <c r="D150" s="420"/>
      <c r="E150" s="419"/>
      <c r="F150" s="421"/>
      <c r="G150" s="422"/>
      <c r="H150" s="422"/>
      <c r="I150" s="423"/>
      <c r="J150" s="422"/>
      <c r="K150" s="437"/>
      <c r="L150" s="78">
        <f t="shared" si="5"/>
        <v>0</v>
      </c>
    </row>
    <row r="151" spans="1:12" hidden="1" x14ac:dyDescent="0.2">
      <c r="A151" s="430">
        <v>148</v>
      </c>
      <c r="B151" s="417"/>
      <c r="C151" s="419"/>
      <c r="D151" s="420"/>
      <c r="E151" s="419"/>
      <c r="F151" s="421"/>
      <c r="G151" s="422"/>
      <c r="H151" s="422"/>
      <c r="I151" s="423"/>
      <c r="J151" s="422"/>
      <c r="K151" s="437"/>
      <c r="L151" s="78">
        <f t="shared" si="5"/>
        <v>0</v>
      </c>
    </row>
    <row r="152" spans="1:12" hidden="1" x14ac:dyDescent="0.2">
      <c r="A152" s="430">
        <v>149</v>
      </c>
      <c r="B152" s="417"/>
      <c r="C152" s="419"/>
      <c r="D152" s="420"/>
      <c r="E152" s="419"/>
      <c r="F152" s="421"/>
      <c r="G152" s="422"/>
      <c r="H152" s="422"/>
      <c r="I152" s="423"/>
      <c r="J152" s="422"/>
      <c r="K152" s="437"/>
      <c r="L152" s="78">
        <f t="shared" si="5"/>
        <v>0</v>
      </c>
    </row>
    <row r="153" spans="1:12" hidden="1" x14ac:dyDescent="0.2">
      <c r="A153" s="430">
        <v>150</v>
      </c>
      <c r="B153" s="417"/>
      <c r="C153" s="419"/>
      <c r="D153" s="420"/>
      <c r="E153" s="419"/>
      <c r="F153" s="421"/>
      <c r="G153" s="422"/>
      <c r="H153" s="422"/>
      <c r="I153" s="423"/>
      <c r="J153" s="422"/>
      <c r="K153" s="437"/>
      <c r="L153" s="78">
        <f t="shared" si="5"/>
        <v>0</v>
      </c>
    </row>
    <row r="154" spans="1:12" hidden="1" x14ac:dyDescent="0.2">
      <c r="A154" s="430">
        <v>151</v>
      </c>
      <c r="B154" s="417"/>
      <c r="C154" s="419"/>
      <c r="D154" s="420"/>
      <c r="E154" s="419"/>
      <c r="F154" s="421"/>
      <c r="G154" s="422"/>
      <c r="H154" s="422"/>
      <c r="I154" s="423"/>
      <c r="J154" s="422"/>
      <c r="K154" s="437"/>
      <c r="L154" s="78">
        <f t="shared" si="5"/>
        <v>0</v>
      </c>
    </row>
    <row r="155" spans="1:12" hidden="1" x14ac:dyDescent="0.2">
      <c r="A155" s="430">
        <v>152</v>
      </c>
      <c r="B155" s="417"/>
      <c r="C155" s="419"/>
      <c r="D155" s="420"/>
      <c r="E155" s="419"/>
      <c r="F155" s="421"/>
      <c r="G155" s="422"/>
      <c r="H155" s="422"/>
      <c r="I155" s="423"/>
      <c r="J155" s="422"/>
      <c r="K155" s="437"/>
      <c r="L155" s="78">
        <f t="shared" si="5"/>
        <v>0</v>
      </c>
    </row>
    <row r="156" spans="1:12" hidden="1" x14ac:dyDescent="0.2">
      <c r="A156" s="430">
        <v>153</v>
      </c>
      <c r="B156" s="417"/>
      <c r="C156" s="419"/>
      <c r="D156" s="420"/>
      <c r="E156" s="419"/>
      <c r="F156" s="421"/>
      <c r="G156" s="422"/>
      <c r="H156" s="422"/>
      <c r="I156" s="423"/>
      <c r="J156" s="422"/>
      <c r="K156" s="437"/>
      <c r="L156" s="78">
        <f t="shared" si="5"/>
        <v>0</v>
      </c>
    </row>
    <row r="157" spans="1:12" hidden="1" x14ac:dyDescent="0.2">
      <c r="A157" s="430">
        <v>154</v>
      </c>
      <c r="B157" s="417"/>
      <c r="C157" s="419"/>
      <c r="D157" s="420"/>
      <c r="E157" s="419"/>
      <c r="F157" s="421"/>
      <c r="G157" s="422"/>
      <c r="H157" s="422"/>
      <c r="I157" s="423"/>
      <c r="J157" s="422"/>
      <c r="K157" s="437"/>
      <c r="L157" s="78">
        <f t="shared" si="5"/>
        <v>0</v>
      </c>
    </row>
    <row r="158" spans="1:12" hidden="1" x14ac:dyDescent="0.2">
      <c r="A158" s="430">
        <v>155</v>
      </c>
      <c r="B158" s="417"/>
      <c r="C158" s="419"/>
      <c r="D158" s="420"/>
      <c r="E158" s="419"/>
      <c r="F158" s="421"/>
      <c r="G158" s="422"/>
      <c r="H158" s="422"/>
      <c r="I158" s="423"/>
      <c r="J158" s="422"/>
      <c r="K158" s="437"/>
      <c r="L158" s="78">
        <f t="shared" si="5"/>
        <v>0</v>
      </c>
    </row>
    <row r="159" spans="1:12" hidden="1" x14ac:dyDescent="0.2">
      <c r="A159" s="430">
        <v>156</v>
      </c>
      <c r="B159" s="417"/>
      <c r="C159" s="419"/>
      <c r="D159" s="420"/>
      <c r="E159" s="419"/>
      <c r="F159" s="421"/>
      <c r="G159" s="422"/>
      <c r="H159" s="422"/>
      <c r="I159" s="423"/>
      <c r="J159" s="422"/>
      <c r="K159" s="437"/>
      <c r="L159" s="78">
        <f t="shared" si="5"/>
        <v>0</v>
      </c>
    </row>
    <row r="160" spans="1:12" hidden="1" x14ac:dyDescent="0.2">
      <c r="A160" s="430">
        <v>157</v>
      </c>
      <c r="B160" s="417"/>
      <c r="C160" s="419"/>
      <c r="D160" s="420"/>
      <c r="E160" s="419"/>
      <c r="F160" s="421"/>
      <c r="G160" s="422"/>
      <c r="H160" s="422"/>
      <c r="I160" s="423"/>
      <c r="J160" s="422"/>
      <c r="K160" s="437"/>
      <c r="L160" s="78">
        <f t="shared" si="5"/>
        <v>0</v>
      </c>
    </row>
    <row r="161" spans="1:12" hidden="1" x14ac:dyDescent="0.2">
      <c r="A161" s="430">
        <v>158</v>
      </c>
      <c r="B161" s="417"/>
      <c r="C161" s="419"/>
      <c r="D161" s="420"/>
      <c r="E161" s="419"/>
      <c r="F161" s="421"/>
      <c r="G161" s="422"/>
      <c r="H161" s="422"/>
      <c r="I161" s="423"/>
      <c r="J161" s="422"/>
      <c r="K161" s="437"/>
      <c r="L161" s="78">
        <f t="shared" si="5"/>
        <v>0</v>
      </c>
    </row>
    <row r="162" spans="1:12" hidden="1" x14ac:dyDescent="0.2">
      <c r="A162" s="430">
        <v>159</v>
      </c>
      <c r="B162" s="417"/>
      <c r="C162" s="419"/>
      <c r="D162" s="420"/>
      <c r="E162" s="419"/>
      <c r="F162" s="421"/>
      <c r="G162" s="422"/>
      <c r="H162" s="422"/>
      <c r="I162" s="423"/>
      <c r="J162" s="422"/>
      <c r="K162" s="437"/>
      <c r="L162" s="78">
        <f t="shared" si="5"/>
        <v>0</v>
      </c>
    </row>
    <row r="163" spans="1:12" hidden="1" x14ac:dyDescent="0.2">
      <c r="A163" s="430">
        <v>160</v>
      </c>
      <c r="B163" s="417"/>
      <c r="C163" s="419"/>
      <c r="D163" s="420"/>
      <c r="E163" s="419"/>
      <c r="F163" s="421"/>
      <c r="G163" s="422"/>
      <c r="H163" s="422"/>
      <c r="I163" s="423"/>
      <c r="J163" s="422"/>
      <c r="K163" s="437"/>
      <c r="L163" s="78">
        <f t="shared" si="5"/>
        <v>0</v>
      </c>
    </row>
    <row r="164" spans="1:12" hidden="1" x14ac:dyDescent="0.2">
      <c r="A164" s="430">
        <v>161</v>
      </c>
      <c r="B164" s="417"/>
      <c r="C164" s="419"/>
      <c r="D164" s="420"/>
      <c r="E164" s="419"/>
      <c r="F164" s="421"/>
      <c r="G164" s="422"/>
      <c r="H164" s="422"/>
      <c r="I164" s="423"/>
      <c r="J164" s="422"/>
      <c r="K164" s="437"/>
      <c r="L164" s="78">
        <f t="shared" si="5"/>
        <v>0</v>
      </c>
    </row>
    <row r="165" spans="1:12" hidden="1" x14ac:dyDescent="0.2">
      <c r="A165" s="430">
        <v>162</v>
      </c>
      <c r="B165" s="417"/>
      <c r="C165" s="419"/>
      <c r="D165" s="420"/>
      <c r="E165" s="419"/>
      <c r="F165" s="421"/>
      <c r="G165" s="422"/>
      <c r="H165" s="422"/>
      <c r="I165" s="423"/>
      <c r="J165" s="422"/>
      <c r="K165" s="437"/>
      <c r="L165" s="78">
        <f t="shared" si="5"/>
        <v>0</v>
      </c>
    </row>
    <row r="166" spans="1:12" hidden="1" x14ac:dyDescent="0.2">
      <c r="A166" s="430">
        <v>163</v>
      </c>
      <c r="B166" s="417"/>
      <c r="C166" s="419"/>
      <c r="D166" s="420"/>
      <c r="E166" s="419"/>
      <c r="F166" s="421"/>
      <c r="G166" s="422"/>
      <c r="H166" s="422"/>
      <c r="I166" s="423"/>
      <c r="J166" s="422"/>
      <c r="K166" s="437"/>
      <c r="L166" s="78">
        <f t="shared" si="5"/>
        <v>0</v>
      </c>
    </row>
    <row r="167" spans="1:12" hidden="1" x14ac:dyDescent="0.2">
      <c r="A167" s="430">
        <v>164</v>
      </c>
      <c r="B167" s="417"/>
      <c r="C167" s="419"/>
      <c r="D167" s="420"/>
      <c r="E167" s="419"/>
      <c r="F167" s="421"/>
      <c r="G167" s="422"/>
      <c r="H167" s="422"/>
      <c r="I167" s="423"/>
      <c r="J167" s="422"/>
      <c r="K167" s="437"/>
      <c r="L167" s="78">
        <f t="shared" si="5"/>
        <v>0</v>
      </c>
    </row>
    <row r="168" spans="1:12" hidden="1" x14ac:dyDescent="0.2">
      <c r="A168" s="430">
        <v>165</v>
      </c>
      <c r="B168" s="417"/>
      <c r="C168" s="419"/>
      <c r="D168" s="420"/>
      <c r="E168" s="419"/>
      <c r="F168" s="421"/>
      <c r="G168" s="422"/>
      <c r="H168" s="422"/>
      <c r="I168" s="423"/>
      <c r="J168" s="422"/>
      <c r="K168" s="437"/>
      <c r="L168" s="78">
        <f t="shared" si="5"/>
        <v>0</v>
      </c>
    </row>
    <row r="169" spans="1:12" hidden="1" x14ac:dyDescent="0.2">
      <c r="A169" s="430">
        <v>166</v>
      </c>
      <c r="B169" s="417"/>
      <c r="C169" s="419"/>
      <c r="D169" s="420"/>
      <c r="E169" s="419"/>
      <c r="F169" s="421"/>
      <c r="G169" s="422"/>
      <c r="H169" s="422"/>
      <c r="I169" s="423"/>
      <c r="J169" s="422"/>
      <c r="K169" s="437"/>
      <c r="L169" s="78">
        <f t="shared" si="5"/>
        <v>0</v>
      </c>
    </row>
    <row r="170" spans="1:12" hidden="1" x14ac:dyDescent="0.2">
      <c r="A170" s="430">
        <v>167</v>
      </c>
      <c r="B170" s="417"/>
      <c r="C170" s="419"/>
      <c r="D170" s="420"/>
      <c r="E170" s="419"/>
      <c r="F170" s="421"/>
      <c r="G170" s="422"/>
      <c r="H170" s="422"/>
      <c r="I170" s="423"/>
      <c r="J170" s="422"/>
      <c r="K170" s="437"/>
      <c r="L170" s="78">
        <f t="shared" si="5"/>
        <v>0</v>
      </c>
    </row>
    <row r="171" spans="1:12" hidden="1" x14ac:dyDescent="0.2">
      <c r="A171" s="430">
        <v>168</v>
      </c>
      <c r="B171" s="417"/>
      <c r="C171" s="419"/>
      <c r="D171" s="420"/>
      <c r="E171" s="419"/>
      <c r="F171" s="421"/>
      <c r="G171" s="422"/>
      <c r="H171" s="422"/>
      <c r="I171" s="423"/>
      <c r="J171" s="422"/>
      <c r="K171" s="437"/>
      <c r="L171" s="78">
        <f t="shared" si="5"/>
        <v>0</v>
      </c>
    </row>
    <row r="172" spans="1:12" hidden="1" x14ac:dyDescent="0.2">
      <c r="A172" s="430">
        <v>169</v>
      </c>
      <c r="B172" s="417"/>
      <c r="C172" s="419"/>
      <c r="D172" s="420"/>
      <c r="E172" s="419"/>
      <c r="F172" s="421"/>
      <c r="G172" s="422"/>
      <c r="H172" s="422"/>
      <c r="I172" s="423"/>
      <c r="J172" s="422"/>
      <c r="K172" s="437"/>
      <c r="L172" s="78">
        <f t="shared" si="5"/>
        <v>0</v>
      </c>
    </row>
    <row r="173" spans="1:12" hidden="1" x14ac:dyDescent="0.2">
      <c r="A173" s="430">
        <v>170</v>
      </c>
      <c r="B173" s="417"/>
      <c r="C173" s="419"/>
      <c r="D173" s="420"/>
      <c r="E173" s="419"/>
      <c r="F173" s="421"/>
      <c r="G173" s="422"/>
      <c r="H173" s="422"/>
      <c r="I173" s="423"/>
      <c r="J173" s="422"/>
      <c r="K173" s="437"/>
      <c r="L173" s="78">
        <f t="shared" si="5"/>
        <v>0</v>
      </c>
    </row>
    <row r="174" spans="1:12" hidden="1" x14ac:dyDescent="0.2">
      <c r="A174" s="430">
        <v>171</v>
      </c>
      <c r="B174" s="417"/>
      <c r="C174" s="419"/>
      <c r="D174" s="420"/>
      <c r="E174" s="419"/>
      <c r="F174" s="421"/>
      <c r="G174" s="422"/>
      <c r="H174" s="422"/>
      <c r="I174" s="423"/>
      <c r="J174" s="422"/>
      <c r="K174" s="437"/>
      <c r="L174" s="78">
        <f t="shared" si="5"/>
        <v>0</v>
      </c>
    </row>
    <row r="175" spans="1:12" hidden="1" x14ac:dyDescent="0.2">
      <c r="A175" s="430">
        <v>172</v>
      </c>
      <c r="B175" s="417"/>
      <c r="C175" s="419"/>
      <c r="D175" s="420"/>
      <c r="E175" s="419"/>
      <c r="F175" s="421"/>
      <c r="G175" s="422"/>
      <c r="H175" s="422"/>
      <c r="I175" s="423"/>
      <c r="J175" s="422"/>
      <c r="K175" s="437"/>
      <c r="L175" s="78">
        <f t="shared" si="5"/>
        <v>0</v>
      </c>
    </row>
    <row r="176" spans="1:12" hidden="1" x14ac:dyDescent="0.2">
      <c r="A176" s="430">
        <v>173</v>
      </c>
      <c r="B176" s="417"/>
      <c r="C176" s="419"/>
      <c r="D176" s="420"/>
      <c r="E176" s="419"/>
      <c r="F176" s="421"/>
      <c r="G176" s="422"/>
      <c r="H176" s="422"/>
      <c r="I176" s="423"/>
      <c r="J176" s="422"/>
      <c r="K176" s="437"/>
      <c r="L176" s="78">
        <f t="shared" si="5"/>
        <v>0</v>
      </c>
    </row>
    <row r="177" spans="1:12" hidden="1" x14ac:dyDescent="0.2">
      <c r="A177" s="430">
        <v>174</v>
      </c>
      <c r="B177" s="417"/>
      <c r="C177" s="419"/>
      <c r="D177" s="420"/>
      <c r="E177" s="419"/>
      <c r="F177" s="421"/>
      <c r="G177" s="422"/>
      <c r="H177" s="422"/>
      <c r="I177" s="423"/>
      <c r="J177" s="422"/>
      <c r="K177" s="437"/>
      <c r="L177" s="78">
        <f t="shared" si="5"/>
        <v>0</v>
      </c>
    </row>
    <row r="178" spans="1:12" hidden="1" x14ac:dyDescent="0.2">
      <c r="A178" s="430">
        <v>175</v>
      </c>
      <c r="B178" s="417"/>
      <c r="C178" s="419"/>
      <c r="D178" s="420"/>
      <c r="E178" s="419"/>
      <c r="F178" s="421"/>
      <c r="G178" s="422"/>
      <c r="H178" s="422"/>
      <c r="I178" s="423"/>
      <c r="J178" s="422"/>
      <c r="K178" s="437"/>
      <c r="L178" s="78">
        <f t="shared" si="5"/>
        <v>0</v>
      </c>
    </row>
    <row r="179" spans="1:12" hidden="1" x14ac:dyDescent="0.2">
      <c r="A179" s="430">
        <v>176</v>
      </c>
      <c r="B179" s="417"/>
      <c r="C179" s="419"/>
      <c r="D179" s="420"/>
      <c r="E179" s="419"/>
      <c r="F179" s="421"/>
      <c r="G179" s="422"/>
      <c r="H179" s="422"/>
      <c r="I179" s="423"/>
      <c r="J179" s="422"/>
      <c r="K179" s="437"/>
      <c r="L179" s="78">
        <f t="shared" si="5"/>
        <v>0</v>
      </c>
    </row>
    <row r="180" spans="1:12" hidden="1" x14ac:dyDescent="0.2">
      <c r="A180" s="430">
        <v>177</v>
      </c>
      <c r="B180" s="417"/>
      <c r="C180" s="419"/>
      <c r="D180" s="420"/>
      <c r="E180" s="419"/>
      <c r="F180" s="421"/>
      <c r="G180" s="422"/>
      <c r="H180" s="422"/>
      <c r="I180" s="423"/>
      <c r="J180" s="422"/>
      <c r="K180" s="437"/>
      <c r="L180" s="78">
        <f t="shared" si="5"/>
        <v>0</v>
      </c>
    </row>
    <row r="181" spans="1:12" hidden="1" x14ac:dyDescent="0.2">
      <c r="A181" s="430">
        <v>178</v>
      </c>
      <c r="B181" s="417"/>
      <c r="C181" s="419"/>
      <c r="D181" s="420"/>
      <c r="E181" s="419"/>
      <c r="F181" s="421"/>
      <c r="G181" s="422"/>
      <c r="H181" s="422"/>
      <c r="I181" s="423"/>
      <c r="J181" s="422"/>
      <c r="K181" s="437"/>
      <c r="L181" s="78">
        <f t="shared" si="5"/>
        <v>0</v>
      </c>
    </row>
    <row r="182" spans="1:12" hidden="1" x14ac:dyDescent="0.2">
      <c r="A182" s="430">
        <v>179</v>
      </c>
      <c r="B182" s="417"/>
      <c r="C182" s="419"/>
      <c r="D182" s="420"/>
      <c r="E182" s="419"/>
      <c r="F182" s="421"/>
      <c r="G182" s="422"/>
      <c r="H182" s="422"/>
      <c r="I182" s="423"/>
      <c r="J182" s="422"/>
      <c r="K182" s="437"/>
      <c r="L182" s="78">
        <f t="shared" si="5"/>
        <v>0</v>
      </c>
    </row>
    <row r="183" spans="1:12" hidden="1" x14ac:dyDescent="0.2">
      <c r="A183" s="430">
        <v>180</v>
      </c>
      <c r="B183" s="417"/>
      <c r="C183" s="419"/>
      <c r="D183" s="420"/>
      <c r="E183" s="419"/>
      <c r="F183" s="421"/>
      <c r="G183" s="422"/>
      <c r="H183" s="422"/>
      <c r="I183" s="423"/>
      <c r="J183" s="422"/>
      <c r="K183" s="437"/>
      <c r="L183" s="78">
        <f t="shared" si="5"/>
        <v>0</v>
      </c>
    </row>
    <row r="184" spans="1:12" hidden="1" x14ac:dyDescent="0.2">
      <c r="A184" s="430">
        <v>181</v>
      </c>
      <c r="B184" s="417"/>
      <c r="C184" s="419"/>
      <c r="D184" s="420"/>
      <c r="E184" s="419"/>
      <c r="F184" s="421"/>
      <c r="G184" s="422"/>
      <c r="H184" s="422"/>
      <c r="I184" s="423"/>
      <c r="J184" s="422"/>
      <c r="K184" s="437"/>
      <c r="L184" s="78">
        <f t="shared" si="5"/>
        <v>0</v>
      </c>
    </row>
    <row r="185" spans="1:12" hidden="1" x14ac:dyDescent="0.2">
      <c r="A185" s="430">
        <v>182</v>
      </c>
      <c r="B185" s="417"/>
      <c r="C185" s="419"/>
      <c r="D185" s="420"/>
      <c r="E185" s="419"/>
      <c r="F185" s="421"/>
      <c r="G185" s="422"/>
      <c r="H185" s="422"/>
      <c r="I185" s="423"/>
      <c r="J185" s="422"/>
      <c r="K185" s="437"/>
      <c r="L185" s="78">
        <f t="shared" si="5"/>
        <v>0</v>
      </c>
    </row>
    <row r="186" spans="1:12" hidden="1" x14ac:dyDescent="0.2">
      <c r="A186" s="430">
        <v>183</v>
      </c>
      <c r="B186" s="417"/>
      <c r="C186" s="419"/>
      <c r="D186" s="420"/>
      <c r="E186" s="419"/>
      <c r="F186" s="421"/>
      <c r="G186" s="422"/>
      <c r="H186" s="422"/>
      <c r="I186" s="423"/>
      <c r="J186" s="422"/>
      <c r="K186" s="437"/>
      <c r="L186" s="78">
        <f t="shared" si="5"/>
        <v>0</v>
      </c>
    </row>
    <row r="187" spans="1:12" hidden="1" x14ac:dyDescent="0.2">
      <c r="A187" s="430">
        <v>184</v>
      </c>
      <c r="B187" s="417"/>
      <c r="C187" s="419"/>
      <c r="D187" s="420"/>
      <c r="E187" s="419"/>
      <c r="F187" s="421"/>
      <c r="G187" s="422"/>
      <c r="H187" s="422"/>
      <c r="I187" s="423"/>
      <c r="J187" s="422"/>
      <c r="K187" s="437"/>
      <c r="L187" s="78">
        <f t="shared" si="5"/>
        <v>0</v>
      </c>
    </row>
    <row r="188" spans="1:12" hidden="1" x14ac:dyDescent="0.2">
      <c r="A188" s="430">
        <v>185</v>
      </c>
      <c r="B188" s="417"/>
      <c r="C188" s="419"/>
      <c r="D188" s="420"/>
      <c r="E188" s="419"/>
      <c r="F188" s="421"/>
      <c r="G188" s="422"/>
      <c r="H188" s="422"/>
      <c r="I188" s="423"/>
      <c r="J188" s="422"/>
      <c r="K188" s="437"/>
      <c r="L188" s="78">
        <f t="shared" si="5"/>
        <v>0</v>
      </c>
    </row>
    <row r="189" spans="1:12" hidden="1" x14ac:dyDescent="0.2">
      <c r="A189" s="430">
        <v>186</v>
      </c>
      <c r="B189" s="417"/>
      <c r="C189" s="419"/>
      <c r="D189" s="420"/>
      <c r="E189" s="419"/>
      <c r="F189" s="421"/>
      <c r="G189" s="422"/>
      <c r="H189" s="422"/>
      <c r="I189" s="423"/>
      <c r="J189" s="422"/>
      <c r="K189" s="437"/>
      <c r="L189" s="78">
        <f t="shared" si="5"/>
        <v>0</v>
      </c>
    </row>
    <row r="190" spans="1:12" hidden="1" x14ac:dyDescent="0.2">
      <c r="A190" s="430">
        <v>187</v>
      </c>
      <c r="B190" s="417"/>
      <c r="C190" s="419"/>
      <c r="D190" s="420"/>
      <c r="E190" s="419"/>
      <c r="F190" s="421"/>
      <c r="G190" s="422"/>
      <c r="H190" s="422"/>
      <c r="I190" s="423"/>
      <c r="J190" s="422"/>
      <c r="K190" s="437"/>
      <c r="L190" s="78">
        <f t="shared" si="5"/>
        <v>0</v>
      </c>
    </row>
    <row r="191" spans="1:12" hidden="1" x14ac:dyDescent="0.2">
      <c r="A191" s="430">
        <v>188</v>
      </c>
      <c r="B191" s="417"/>
      <c r="C191" s="419"/>
      <c r="D191" s="420"/>
      <c r="E191" s="419"/>
      <c r="F191" s="421"/>
      <c r="G191" s="422"/>
      <c r="H191" s="422"/>
      <c r="I191" s="423"/>
      <c r="J191" s="422"/>
      <c r="K191" s="437"/>
      <c r="L191" s="78">
        <f t="shared" si="5"/>
        <v>0</v>
      </c>
    </row>
    <row r="192" spans="1:12" hidden="1" x14ac:dyDescent="0.2">
      <c r="A192" s="430">
        <v>189</v>
      </c>
      <c r="B192" s="417"/>
      <c r="C192" s="419"/>
      <c r="D192" s="420"/>
      <c r="E192" s="419"/>
      <c r="F192" s="421"/>
      <c r="G192" s="422"/>
      <c r="H192" s="422"/>
      <c r="I192" s="423"/>
      <c r="J192" s="422"/>
      <c r="K192" s="437"/>
      <c r="L192" s="78">
        <f t="shared" si="5"/>
        <v>0</v>
      </c>
    </row>
    <row r="193" spans="1:12" hidden="1" x14ac:dyDescent="0.2">
      <c r="A193" s="430">
        <v>190</v>
      </c>
      <c r="B193" s="417"/>
      <c r="C193" s="419"/>
      <c r="D193" s="420"/>
      <c r="E193" s="419"/>
      <c r="F193" s="421"/>
      <c r="G193" s="422"/>
      <c r="H193" s="422"/>
      <c r="I193" s="423"/>
      <c r="J193" s="422"/>
      <c r="K193" s="437"/>
      <c r="L193" s="78">
        <f t="shared" si="5"/>
        <v>0</v>
      </c>
    </row>
    <row r="194" spans="1:12" hidden="1" x14ac:dyDescent="0.2">
      <c r="A194" s="430">
        <v>191</v>
      </c>
      <c r="B194" s="417"/>
      <c r="C194" s="419"/>
      <c r="D194" s="420"/>
      <c r="E194" s="419"/>
      <c r="F194" s="421"/>
      <c r="G194" s="422"/>
      <c r="H194" s="422"/>
      <c r="I194" s="423"/>
      <c r="J194" s="422"/>
      <c r="K194" s="437"/>
      <c r="L194" s="78">
        <f t="shared" si="5"/>
        <v>0</v>
      </c>
    </row>
    <row r="195" spans="1:12" hidden="1" x14ac:dyDescent="0.2">
      <c r="A195" s="430">
        <v>192</v>
      </c>
      <c r="B195" s="417"/>
      <c r="C195" s="419"/>
      <c r="D195" s="420"/>
      <c r="E195" s="419"/>
      <c r="F195" s="421"/>
      <c r="G195" s="422"/>
      <c r="H195" s="422"/>
      <c r="I195" s="423"/>
      <c r="J195" s="422"/>
      <c r="K195" s="437"/>
      <c r="L195" s="78">
        <f t="shared" si="5"/>
        <v>0</v>
      </c>
    </row>
    <row r="196" spans="1:12" hidden="1" x14ac:dyDescent="0.2">
      <c r="A196" s="430">
        <v>193</v>
      </c>
      <c r="B196" s="417"/>
      <c r="C196" s="419"/>
      <c r="D196" s="420"/>
      <c r="E196" s="419"/>
      <c r="F196" s="421"/>
      <c r="G196" s="422"/>
      <c r="H196" s="422"/>
      <c r="I196" s="423"/>
      <c r="J196" s="422"/>
      <c r="K196" s="437"/>
      <c r="L196" s="78">
        <f t="shared" si="5"/>
        <v>0</v>
      </c>
    </row>
    <row r="197" spans="1:12" hidden="1" x14ac:dyDescent="0.2">
      <c r="A197" s="430">
        <v>194</v>
      </c>
      <c r="B197" s="417"/>
      <c r="C197" s="419"/>
      <c r="D197" s="420"/>
      <c r="E197" s="419"/>
      <c r="F197" s="421"/>
      <c r="G197" s="422"/>
      <c r="H197" s="422"/>
      <c r="I197" s="423"/>
      <c r="J197" s="422"/>
      <c r="K197" s="437"/>
      <c r="L197" s="78">
        <f t="shared" si="5"/>
        <v>0</v>
      </c>
    </row>
    <row r="198" spans="1:12" hidden="1" x14ac:dyDescent="0.2">
      <c r="A198" s="430">
        <v>195</v>
      </c>
      <c r="B198" s="417"/>
      <c r="C198" s="419"/>
      <c r="D198" s="420"/>
      <c r="E198" s="419"/>
      <c r="F198" s="421"/>
      <c r="G198" s="422"/>
      <c r="H198" s="422"/>
      <c r="I198" s="423"/>
      <c r="J198" s="422"/>
      <c r="K198" s="437"/>
      <c r="L198" s="78">
        <f t="shared" ref="L198:L261" si="6">IF(B198=0,0,MONTH(B198)-$L$1+1)</f>
        <v>0</v>
      </c>
    </row>
    <row r="199" spans="1:12" hidden="1" x14ac:dyDescent="0.2">
      <c r="A199" s="430">
        <v>196</v>
      </c>
      <c r="B199" s="417"/>
      <c r="C199" s="419"/>
      <c r="D199" s="420"/>
      <c r="E199" s="419"/>
      <c r="F199" s="421"/>
      <c r="G199" s="422"/>
      <c r="H199" s="422"/>
      <c r="I199" s="423"/>
      <c r="J199" s="422"/>
      <c r="K199" s="437"/>
      <c r="L199" s="78">
        <f t="shared" si="6"/>
        <v>0</v>
      </c>
    </row>
    <row r="200" spans="1:12" hidden="1" x14ac:dyDescent="0.2">
      <c r="A200" s="430">
        <v>197</v>
      </c>
      <c r="B200" s="417"/>
      <c r="C200" s="419"/>
      <c r="D200" s="420"/>
      <c r="E200" s="419"/>
      <c r="F200" s="421"/>
      <c r="G200" s="422"/>
      <c r="H200" s="422"/>
      <c r="I200" s="423"/>
      <c r="J200" s="422"/>
      <c r="K200" s="437"/>
      <c r="L200" s="78">
        <f t="shared" si="6"/>
        <v>0</v>
      </c>
    </row>
    <row r="201" spans="1:12" hidden="1" x14ac:dyDescent="0.2">
      <c r="A201" s="430">
        <v>198</v>
      </c>
      <c r="B201" s="417"/>
      <c r="C201" s="419"/>
      <c r="D201" s="420"/>
      <c r="E201" s="419"/>
      <c r="F201" s="421"/>
      <c r="G201" s="422"/>
      <c r="H201" s="422"/>
      <c r="I201" s="423"/>
      <c r="J201" s="422"/>
      <c r="K201" s="437"/>
      <c r="L201" s="78">
        <f t="shared" si="6"/>
        <v>0</v>
      </c>
    </row>
    <row r="202" spans="1:12" hidden="1" x14ac:dyDescent="0.2">
      <c r="A202" s="430">
        <v>199</v>
      </c>
      <c r="B202" s="417"/>
      <c r="C202" s="419"/>
      <c r="D202" s="420"/>
      <c r="E202" s="419"/>
      <c r="F202" s="421"/>
      <c r="G202" s="422"/>
      <c r="H202" s="422"/>
      <c r="I202" s="423"/>
      <c r="J202" s="422"/>
      <c r="K202" s="437"/>
      <c r="L202" s="78">
        <f t="shared" si="6"/>
        <v>0</v>
      </c>
    </row>
    <row r="203" spans="1:12" hidden="1" x14ac:dyDescent="0.2">
      <c r="A203" s="430">
        <v>200</v>
      </c>
      <c r="B203" s="417"/>
      <c r="C203" s="419"/>
      <c r="D203" s="420"/>
      <c r="E203" s="419"/>
      <c r="F203" s="421"/>
      <c r="G203" s="422"/>
      <c r="H203" s="422"/>
      <c r="I203" s="423"/>
      <c r="J203" s="422"/>
      <c r="K203" s="437"/>
      <c r="L203" s="78">
        <f t="shared" si="6"/>
        <v>0</v>
      </c>
    </row>
    <row r="204" spans="1:12" hidden="1" x14ac:dyDescent="0.2">
      <c r="A204" s="430">
        <v>201</v>
      </c>
      <c r="B204" s="417"/>
      <c r="C204" s="419"/>
      <c r="D204" s="420"/>
      <c r="E204" s="419"/>
      <c r="F204" s="421"/>
      <c r="G204" s="422"/>
      <c r="H204" s="422"/>
      <c r="I204" s="423"/>
      <c r="J204" s="422"/>
      <c r="K204" s="437"/>
      <c r="L204" s="78">
        <f t="shared" si="6"/>
        <v>0</v>
      </c>
    </row>
    <row r="205" spans="1:12" hidden="1" x14ac:dyDescent="0.2">
      <c r="A205" s="430">
        <v>202</v>
      </c>
      <c r="B205" s="417"/>
      <c r="C205" s="419"/>
      <c r="D205" s="420"/>
      <c r="E205" s="419"/>
      <c r="F205" s="421"/>
      <c r="G205" s="422"/>
      <c r="H205" s="422"/>
      <c r="I205" s="423"/>
      <c r="J205" s="422"/>
      <c r="K205" s="437"/>
      <c r="L205" s="78">
        <f t="shared" si="6"/>
        <v>0</v>
      </c>
    </row>
    <row r="206" spans="1:12" hidden="1" x14ac:dyDescent="0.2">
      <c r="A206" s="430">
        <v>203</v>
      </c>
      <c r="B206" s="417"/>
      <c r="C206" s="419"/>
      <c r="D206" s="420"/>
      <c r="E206" s="419"/>
      <c r="F206" s="421"/>
      <c r="G206" s="422"/>
      <c r="H206" s="422"/>
      <c r="I206" s="423"/>
      <c r="J206" s="422"/>
      <c r="K206" s="437"/>
      <c r="L206" s="78">
        <f t="shared" si="6"/>
        <v>0</v>
      </c>
    </row>
    <row r="207" spans="1:12" hidden="1" x14ac:dyDescent="0.2">
      <c r="A207" s="430">
        <v>204</v>
      </c>
      <c r="B207" s="417"/>
      <c r="C207" s="419"/>
      <c r="D207" s="420"/>
      <c r="E207" s="419"/>
      <c r="F207" s="421"/>
      <c r="G207" s="422"/>
      <c r="H207" s="422"/>
      <c r="I207" s="423"/>
      <c r="J207" s="422"/>
      <c r="K207" s="437"/>
      <c r="L207" s="78">
        <f t="shared" si="6"/>
        <v>0</v>
      </c>
    </row>
    <row r="208" spans="1:12" hidden="1" x14ac:dyDescent="0.2">
      <c r="A208" s="430">
        <v>205</v>
      </c>
      <c r="B208" s="417"/>
      <c r="C208" s="419"/>
      <c r="D208" s="420"/>
      <c r="E208" s="419"/>
      <c r="F208" s="421"/>
      <c r="G208" s="422"/>
      <c r="H208" s="422"/>
      <c r="I208" s="423"/>
      <c r="J208" s="422"/>
      <c r="K208" s="437"/>
      <c r="L208" s="78">
        <f t="shared" si="6"/>
        <v>0</v>
      </c>
    </row>
    <row r="209" spans="1:12" hidden="1" x14ac:dyDescent="0.2">
      <c r="A209" s="430">
        <v>206</v>
      </c>
      <c r="B209" s="417"/>
      <c r="C209" s="419"/>
      <c r="D209" s="420"/>
      <c r="E209" s="419"/>
      <c r="F209" s="421"/>
      <c r="G209" s="422"/>
      <c r="H209" s="422"/>
      <c r="I209" s="423"/>
      <c r="J209" s="422"/>
      <c r="K209" s="437"/>
      <c r="L209" s="78">
        <f t="shared" si="6"/>
        <v>0</v>
      </c>
    </row>
    <row r="210" spans="1:12" hidden="1" x14ac:dyDescent="0.2">
      <c r="A210" s="430">
        <v>207</v>
      </c>
      <c r="B210" s="417"/>
      <c r="C210" s="419"/>
      <c r="D210" s="420"/>
      <c r="E210" s="419"/>
      <c r="F210" s="421"/>
      <c r="G210" s="422"/>
      <c r="H210" s="422"/>
      <c r="I210" s="423"/>
      <c r="J210" s="422"/>
      <c r="K210" s="437"/>
      <c r="L210" s="78">
        <f t="shared" si="6"/>
        <v>0</v>
      </c>
    </row>
    <row r="211" spans="1:12" hidden="1" x14ac:dyDescent="0.2">
      <c r="A211" s="430">
        <v>208</v>
      </c>
      <c r="B211" s="417"/>
      <c r="C211" s="419"/>
      <c r="D211" s="420"/>
      <c r="E211" s="419"/>
      <c r="F211" s="421"/>
      <c r="G211" s="422"/>
      <c r="H211" s="422"/>
      <c r="I211" s="423"/>
      <c r="J211" s="422"/>
      <c r="K211" s="437"/>
      <c r="L211" s="78">
        <f t="shared" si="6"/>
        <v>0</v>
      </c>
    </row>
    <row r="212" spans="1:12" hidden="1" x14ac:dyDescent="0.2">
      <c r="A212" s="430">
        <v>209</v>
      </c>
      <c r="B212" s="417"/>
      <c r="C212" s="419"/>
      <c r="D212" s="420"/>
      <c r="E212" s="419"/>
      <c r="F212" s="421"/>
      <c r="G212" s="422"/>
      <c r="H212" s="422"/>
      <c r="I212" s="423"/>
      <c r="J212" s="422"/>
      <c r="K212" s="437"/>
      <c r="L212" s="78">
        <f t="shared" si="6"/>
        <v>0</v>
      </c>
    </row>
    <row r="213" spans="1:12" hidden="1" x14ac:dyDescent="0.2">
      <c r="A213" s="430">
        <v>210</v>
      </c>
      <c r="B213" s="417"/>
      <c r="C213" s="419"/>
      <c r="D213" s="420"/>
      <c r="E213" s="419"/>
      <c r="F213" s="421"/>
      <c r="G213" s="422"/>
      <c r="H213" s="422"/>
      <c r="I213" s="423"/>
      <c r="J213" s="422"/>
      <c r="K213" s="437"/>
      <c r="L213" s="78">
        <f t="shared" si="6"/>
        <v>0</v>
      </c>
    </row>
    <row r="214" spans="1:12" hidden="1" x14ac:dyDescent="0.2">
      <c r="A214" s="430">
        <v>211</v>
      </c>
      <c r="B214" s="417"/>
      <c r="C214" s="419"/>
      <c r="D214" s="420"/>
      <c r="E214" s="419"/>
      <c r="F214" s="421"/>
      <c r="G214" s="422"/>
      <c r="H214" s="422"/>
      <c r="I214" s="423"/>
      <c r="J214" s="422"/>
      <c r="K214" s="437"/>
      <c r="L214" s="78">
        <f t="shared" si="6"/>
        <v>0</v>
      </c>
    </row>
    <row r="215" spans="1:12" hidden="1" x14ac:dyDescent="0.2">
      <c r="A215" s="430">
        <v>212</v>
      </c>
      <c r="B215" s="417"/>
      <c r="C215" s="419"/>
      <c r="D215" s="420"/>
      <c r="E215" s="419"/>
      <c r="F215" s="421"/>
      <c r="G215" s="422"/>
      <c r="H215" s="422"/>
      <c r="I215" s="423"/>
      <c r="J215" s="422"/>
      <c r="K215" s="437"/>
      <c r="L215" s="78">
        <f t="shared" si="6"/>
        <v>0</v>
      </c>
    </row>
    <row r="216" spans="1:12" hidden="1" x14ac:dyDescent="0.2">
      <c r="A216" s="430">
        <v>213</v>
      </c>
      <c r="B216" s="417"/>
      <c r="C216" s="419"/>
      <c r="D216" s="420"/>
      <c r="E216" s="419"/>
      <c r="F216" s="421"/>
      <c r="G216" s="422"/>
      <c r="H216" s="422"/>
      <c r="I216" s="423"/>
      <c r="J216" s="422"/>
      <c r="K216" s="437"/>
      <c r="L216" s="78">
        <f t="shared" si="6"/>
        <v>0</v>
      </c>
    </row>
    <row r="217" spans="1:12" hidden="1" x14ac:dyDescent="0.2">
      <c r="A217" s="430">
        <v>214</v>
      </c>
      <c r="B217" s="417"/>
      <c r="C217" s="419"/>
      <c r="D217" s="420"/>
      <c r="E217" s="419"/>
      <c r="F217" s="421"/>
      <c r="G217" s="422"/>
      <c r="H217" s="422"/>
      <c r="I217" s="423"/>
      <c r="J217" s="422"/>
      <c r="K217" s="437"/>
      <c r="L217" s="78">
        <f t="shared" si="6"/>
        <v>0</v>
      </c>
    </row>
    <row r="218" spans="1:12" hidden="1" x14ac:dyDescent="0.2">
      <c r="A218" s="430">
        <v>215</v>
      </c>
      <c r="B218" s="417"/>
      <c r="C218" s="419"/>
      <c r="D218" s="420"/>
      <c r="E218" s="419"/>
      <c r="F218" s="421"/>
      <c r="G218" s="422"/>
      <c r="H218" s="422"/>
      <c r="I218" s="423"/>
      <c r="J218" s="422"/>
      <c r="K218" s="437"/>
      <c r="L218" s="78">
        <f t="shared" si="6"/>
        <v>0</v>
      </c>
    </row>
    <row r="219" spans="1:12" hidden="1" x14ac:dyDescent="0.2">
      <c r="A219" s="430">
        <v>216</v>
      </c>
      <c r="B219" s="417"/>
      <c r="C219" s="419"/>
      <c r="D219" s="420"/>
      <c r="E219" s="419"/>
      <c r="F219" s="421"/>
      <c r="G219" s="422"/>
      <c r="H219" s="422"/>
      <c r="I219" s="423"/>
      <c r="J219" s="422"/>
      <c r="K219" s="437"/>
      <c r="L219" s="78">
        <f t="shared" si="6"/>
        <v>0</v>
      </c>
    </row>
    <row r="220" spans="1:12" hidden="1" x14ac:dyDescent="0.2">
      <c r="A220" s="430">
        <v>217</v>
      </c>
      <c r="B220" s="417"/>
      <c r="C220" s="419"/>
      <c r="D220" s="420"/>
      <c r="E220" s="419"/>
      <c r="F220" s="421"/>
      <c r="G220" s="422"/>
      <c r="H220" s="422"/>
      <c r="I220" s="423"/>
      <c r="J220" s="422"/>
      <c r="K220" s="437"/>
      <c r="L220" s="78">
        <f t="shared" si="6"/>
        <v>0</v>
      </c>
    </row>
    <row r="221" spans="1:12" hidden="1" x14ac:dyDescent="0.2">
      <c r="A221" s="430">
        <v>218</v>
      </c>
      <c r="B221" s="417"/>
      <c r="C221" s="419"/>
      <c r="D221" s="420"/>
      <c r="E221" s="419"/>
      <c r="F221" s="421"/>
      <c r="G221" s="422"/>
      <c r="H221" s="422"/>
      <c r="I221" s="423"/>
      <c r="J221" s="422"/>
      <c r="K221" s="437"/>
      <c r="L221" s="78">
        <f t="shared" si="6"/>
        <v>0</v>
      </c>
    </row>
    <row r="222" spans="1:12" hidden="1" x14ac:dyDescent="0.2">
      <c r="A222" s="430">
        <v>219</v>
      </c>
      <c r="B222" s="417"/>
      <c r="C222" s="419"/>
      <c r="D222" s="420"/>
      <c r="E222" s="419"/>
      <c r="F222" s="421"/>
      <c r="G222" s="422"/>
      <c r="H222" s="422"/>
      <c r="I222" s="423"/>
      <c r="J222" s="422"/>
      <c r="K222" s="437"/>
      <c r="L222" s="78">
        <f t="shared" si="6"/>
        <v>0</v>
      </c>
    </row>
    <row r="223" spans="1:12" hidden="1" x14ac:dyDescent="0.2">
      <c r="A223" s="430">
        <v>220</v>
      </c>
      <c r="B223" s="417"/>
      <c r="C223" s="419"/>
      <c r="D223" s="420"/>
      <c r="E223" s="419"/>
      <c r="F223" s="421"/>
      <c r="G223" s="422"/>
      <c r="H223" s="422"/>
      <c r="I223" s="423"/>
      <c r="J223" s="422"/>
      <c r="K223" s="437"/>
      <c r="L223" s="78">
        <f t="shared" si="6"/>
        <v>0</v>
      </c>
    </row>
    <row r="224" spans="1:12" hidden="1" x14ac:dyDescent="0.2">
      <c r="A224" s="430">
        <v>221</v>
      </c>
      <c r="B224" s="417"/>
      <c r="C224" s="419"/>
      <c r="D224" s="420"/>
      <c r="E224" s="419"/>
      <c r="F224" s="421"/>
      <c r="G224" s="422"/>
      <c r="H224" s="422"/>
      <c r="I224" s="423"/>
      <c r="J224" s="422"/>
      <c r="K224" s="437"/>
      <c r="L224" s="78">
        <f t="shared" si="6"/>
        <v>0</v>
      </c>
    </row>
    <row r="225" spans="1:12" hidden="1" x14ac:dyDescent="0.2">
      <c r="A225" s="430">
        <v>222</v>
      </c>
      <c r="B225" s="417"/>
      <c r="C225" s="419"/>
      <c r="D225" s="420"/>
      <c r="E225" s="419"/>
      <c r="F225" s="421"/>
      <c r="G225" s="422"/>
      <c r="H225" s="422"/>
      <c r="I225" s="423"/>
      <c r="J225" s="422"/>
      <c r="K225" s="437"/>
      <c r="L225" s="78">
        <f t="shared" si="6"/>
        <v>0</v>
      </c>
    </row>
    <row r="226" spans="1:12" hidden="1" x14ac:dyDescent="0.2">
      <c r="A226" s="430">
        <v>223</v>
      </c>
      <c r="B226" s="417"/>
      <c r="C226" s="419"/>
      <c r="D226" s="420"/>
      <c r="E226" s="419"/>
      <c r="F226" s="421"/>
      <c r="G226" s="422"/>
      <c r="H226" s="422"/>
      <c r="I226" s="423"/>
      <c r="J226" s="422"/>
      <c r="K226" s="437"/>
      <c r="L226" s="78">
        <f t="shared" si="6"/>
        <v>0</v>
      </c>
    </row>
    <row r="227" spans="1:12" hidden="1" x14ac:dyDescent="0.2">
      <c r="A227" s="430">
        <v>224</v>
      </c>
      <c r="B227" s="417"/>
      <c r="C227" s="419"/>
      <c r="D227" s="420"/>
      <c r="E227" s="419"/>
      <c r="F227" s="421"/>
      <c r="G227" s="422"/>
      <c r="H227" s="422"/>
      <c r="I227" s="423"/>
      <c r="J227" s="422"/>
      <c r="K227" s="437"/>
      <c r="L227" s="78">
        <f t="shared" si="6"/>
        <v>0</v>
      </c>
    </row>
    <row r="228" spans="1:12" hidden="1" x14ac:dyDescent="0.2">
      <c r="A228" s="430">
        <v>225</v>
      </c>
      <c r="B228" s="417"/>
      <c r="C228" s="419"/>
      <c r="D228" s="420"/>
      <c r="E228" s="419"/>
      <c r="F228" s="421"/>
      <c r="G228" s="422"/>
      <c r="H228" s="422"/>
      <c r="I228" s="423"/>
      <c r="J228" s="422"/>
      <c r="K228" s="437"/>
      <c r="L228" s="78">
        <f t="shared" si="6"/>
        <v>0</v>
      </c>
    </row>
    <row r="229" spans="1:12" hidden="1" x14ac:dyDescent="0.2">
      <c r="A229" s="430">
        <v>226</v>
      </c>
      <c r="B229" s="417"/>
      <c r="C229" s="419"/>
      <c r="D229" s="420"/>
      <c r="E229" s="419"/>
      <c r="F229" s="421"/>
      <c r="G229" s="422"/>
      <c r="H229" s="422"/>
      <c r="I229" s="423"/>
      <c r="J229" s="422"/>
      <c r="K229" s="437"/>
      <c r="L229" s="78">
        <f t="shared" si="6"/>
        <v>0</v>
      </c>
    </row>
    <row r="230" spans="1:12" hidden="1" x14ac:dyDescent="0.2">
      <c r="A230" s="430">
        <v>227</v>
      </c>
      <c r="B230" s="417"/>
      <c r="C230" s="419"/>
      <c r="D230" s="420"/>
      <c r="E230" s="419"/>
      <c r="F230" s="421"/>
      <c r="G230" s="422"/>
      <c r="H230" s="422"/>
      <c r="I230" s="423"/>
      <c r="J230" s="422"/>
      <c r="K230" s="437"/>
      <c r="L230" s="78">
        <f t="shared" si="6"/>
        <v>0</v>
      </c>
    </row>
    <row r="231" spans="1:12" hidden="1" x14ac:dyDescent="0.2">
      <c r="A231" s="430">
        <v>228</v>
      </c>
      <c r="B231" s="417"/>
      <c r="C231" s="419"/>
      <c r="D231" s="420"/>
      <c r="E231" s="419"/>
      <c r="F231" s="421"/>
      <c r="G231" s="422"/>
      <c r="H231" s="422"/>
      <c r="I231" s="423"/>
      <c r="J231" s="422"/>
      <c r="K231" s="437"/>
      <c r="L231" s="78">
        <f t="shared" si="6"/>
        <v>0</v>
      </c>
    </row>
    <row r="232" spans="1:12" hidden="1" x14ac:dyDescent="0.2">
      <c r="A232" s="430">
        <v>229</v>
      </c>
      <c r="B232" s="417"/>
      <c r="C232" s="419"/>
      <c r="D232" s="420"/>
      <c r="E232" s="419"/>
      <c r="F232" s="421"/>
      <c r="G232" s="422"/>
      <c r="H232" s="422"/>
      <c r="I232" s="423"/>
      <c r="J232" s="422"/>
      <c r="K232" s="437"/>
      <c r="L232" s="78">
        <f t="shared" si="6"/>
        <v>0</v>
      </c>
    </row>
    <row r="233" spans="1:12" hidden="1" x14ac:dyDescent="0.2">
      <c r="A233" s="430">
        <v>230</v>
      </c>
      <c r="B233" s="417"/>
      <c r="C233" s="419"/>
      <c r="D233" s="420"/>
      <c r="E233" s="419"/>
      <c r="F233" s="421"/>
      <c r="G233" s="422"/>
      <c r="H233" s="422"/>
      <c r="I233" s="423"/>
      <c r="J233" s="422"/>
      <c r="K233" s="437"/>
      <c r="L233" s="78">
        <f t="shared" si="6"/>
        <v>0</v>
      </c>
    </row>
    <row r="234" spans="1:12" hidden="1" x14ac:dyDescent="0.2">
      <c r="A234" s="430">
        <v>231</v>
      </c>
      <c r="B234" s="417"/>
      <c r="C234" s="419"/>
      <c r="D234" s="420"/>
      <c r="E234" s="419"/>
      <c r="F234" s="421"/>
      <c r="G234" s="422"/>
      <c r="H234" s="422"/>
      <c r="I234" s="423"/>
      <c r="J234" s="422"/>
      <c r="K234" s="437"/>
      <c r="L234" s="78">
        <f t="shared" si="6"/>
        <v>0</v>
      </c>
    </row>
    <row r="235" spans="1:12" hidden="1" x14ac:dyDescent="0.2">
      <c r="A235" s="430">
        <v>232</v>
      </c>
      <c r="B235" s="417"/>
      <c r="C235" s="419"/>
      <c r="D235" s="420"/>
      <c r="E235" s="419"/>
      <c r="F235" s="421"/>
      <c r="G235" s="422"/>
      <c r="H235" s="422"/>
      <c r="I235" s="423"/>
      <c r="J235" s="422"/>
      <c r="K235" s="437"/>
      <c r="L235" s="78">
        <f t="shared" si="6"/>
        <v>0</v>
      </c>
    </row>
    <row r="236" spans="1:12" hidden="1" x14ac:dyDescent="0.2">
      <c r="A236" s="430">
        <v>233</v>
      </c>
      <c r="B236" s="417"/>
      <c r="C236" s="419"/>
      <c r="D236" s="420"/>
      <c r="E236" s="419"/>
      <c r="F236" s="421"/>
      <c r="G236" s="422"/>
      <c r="H236" s="422"/>
      <c r="I236" s="423"/>
      <c r="J236" s="422"/>
      <c r="K236" s="437"/>
      <c r="L236" s="78">
        <f t="shared" si="6"/>
        <v>0</v>
      </c>
    </row>
    <row r="237" spans="1:12" hidden="1" x14ac:dyDescent="0.2">
      <c r="A237" s="430">
        <v>234</v>
      </c>
      <c r="B237" s="417"/>
      <c r="C237" s="419"/>
      <c r="D237" s="420"/>
      <c r="E237" s="419"/>
      <c r="F237" s="421"/>
      <c r="G237" s="422"/>
      <c r="H237" s="422"/>
      <c r="I237" s="423"/>
      <c r="J237" s="422"/>
      <c r="K237" s="437"/>
      <c r="L237" s="78">
        <f t="shared" si="6"/>
        <v>0</v>
      </c>
    </row>
    <row r="238" spans="1:12" hidden="1" x14ac:dyDescent="0.2">
      <c r="A238" s="430">
        <v>235</v>
      </c>
      <c r="B238" s="417"/>
      <c r="C238" s="419"/>
      <c r="D238" s="420"/>
      <c r="E238" s="419"/>
      <c r="F238" s="421"/>
      <c r="G238" s="422"/>
      <c r="H238" s="422"/>
      <c r="I238" s="423"/>
      <c r="J238" s="422"/>
      <c r="K238" s="437"/>
      <c r="L238" s="78">
        <f t="shared" si="6"/>
        <v>0</v>
      </c>
    </row>
    <row r="239" spans="1:12" hidden="1" x14ac:dyDescent="0.2">
      <c r="A239" s="430">
        <v>236</v>
      </c>
      <c r="B239" s="417"/>
      <c r="C239" s="419"/>
      <c r="D239" s="420"/>
      <c r="E239" s="419"/>
      <c r="F239" s="421"/>
      <c r="G239" s="422"/>
      <c r="H239" s="422"/>
      <c r="I239" s="423"/>
      <c r="J239" s="422"/>
      <c r="K239" s="437"/>
      <c r="L239" s="78">
        <f t="shared" si="6"/>
        <v>0</v>
      </c>
    </row>
    <row r="240" spans="1:12" hidden="1" x14ac:dyDescent="0.2">
      <c r="A240" s="430">
        <v>237</v>
      </c>
      <c r="B240" s="417"/>
      <c r="C240" s="419"/>
      <c r="D240" s="420"/>
      <c r="E240" s="419"/>
      <c r="F240" s="421"/>
      <c r="G240" s="422"/>
      <c r="H240" s="422"/>
      <c r="I240" s="423"/>
      <c r="J240" s="422"/>
      <c r="K240" s="437"/>
      <c r="L240" s="78">
        <f t="shared" si="6"/>
        <v>0</v>
      </c>
    </row>
    <row r="241" spans="1:12" hidden="1" x14ac:dyDescent="0.2">
      <c r="A241" s="430">
        <v>238</v>
      </c>
      <c r="B241" s="417"/>
      <c r="C241" s="419"/>
      <c r="D241" s="420"/>
      <c r="E241" s="419"/>
      <c r="F241" s="421"/>
      <c r="G241" s="422"/>
      <c r="H241" s="422"/>
      <c r="I241" s="423"/>
      <c r="J241" s="422"/>
      <c r="K241" s="437"/>
      <c r="L241" s="78">
        <f t="shared" si="6"/>
        <v>0</v>
      </c>
    </row>
    <row r="242" spans="1:12" hidden="1" x14ac:dyDescent="0.2">
      <c r="A242" s="430">
        <v>239</v>
      </c>
      <c r="B242" s="417"/>
      <c r="C242" s="419"/>
      <c r="D242" s="420"/>
      <c r="E242" s="419"/>
      <c r="F242" s="421"/>
      <c r="G242" s="422"/>
      <c r="H242" s="422"/>
      <c r="I242" s="423"/>
      <c r="J242" s="422"/>
      <c r="K242" s="437"/>
      <c r="L242" s="78">
        <f t="shared" si="6"/>
        <v>0</v>
      </c>
    </row>
    <row r="243" spans="1:12" hidden="1" x14ac:dyDescent="0.2">
      <c r="A243" s="430">
        <v>240</v>
      </c>
      <c r="B243" s="417"/>
      <c r="C243" s="419"/>
      <c r="D243" s="420"/>
      <c r="E243" s="419"/>
      <c r="F243" s="421"/>
      <c r="G243" s="422"/>
      <c r="H243" s="422"/>
      <c r="I243" s="423"/>
      <c r="J243" s="422"/>
      <c r="K243" s="437"/>
      <c r="L243" s="78">
        <f t="shared" si="6"/>
        <v>0</v>
      </c>
    </row>
    <row r="244" spans="1:12" hidden="1" x14ac:dyDescent="0.2">
      <c r="A244" s="430">
        <v>241</v>
      </c>
      <c r="B244" s="417"/>
      <c r="C244" s="419"/>
      <c r="D244" s="420"/>
      <c r="E244" s="419"/>
      <c r="F244" s="421"/>
      <c r="G244" s="422"/>
      <c r="H244" s="422"/>
      <c r="I244" s="423"/>
      <c r="J244" s="422"/>
      <c r="K244" s="437"/>
      <c r="L244" s="78">
        <f t="shared" si="6"/>
        <v>0</v>
      </c>
    </row>
    <row r="245" spans="1:12" hidden="1" x14ac:dyDescent="0.2">
      <c r="A245" s="430">
        <v>242</v>
      </c>
      <c r="B245" s="417"/>
      <c r="C245" s="419"/>
      <c r="D245" s="420"/>
      <c r="E245" s="419"/>
      <c r="F245" s="421"/>
      <c r="G245" s="422"/>
      <c r="H245" s="422"/>
      <c r="I245" s="423"/>
      <c r="J245" s="422"/>
      <c r="K245" s="437"/>
      <c r="L245" s="78">
        <f t="shared" si="6"/>
        <v>0</v>
      </c>
    </row>
    <row r="246" spans="1:12" hidden="1" x14ac:dyDescent="0.2">
      <c r="A246" s="430">
        <v>243</v>
      </c>
      <c r="B246" s="417"/>
      <c r="C246" s="419"/>
      <c r="D246" s="420"/>
      <c r="E246" s="419"/>
      <c r="F246" s="421"/>
      <c r="G246" s="422"/>
      <c r="H246" s="422"/>
      <c r="I246" s="423"/>
      <c r="J246" s="422"/>
      <c r="K246" s="437"/>
      <c r="L246" s="78">
        <f t="shared" si="6"/>
        <v>0</v>
      </c>
    </row>
    <row r="247" spans="1:12" hidden="1" x14ac:dyDescent="0.2">
      <c r="A247" s="430">
        <v>244</v>
      </c>
      <c r="B247" s="417"/>
      <c r="C247" s="419"/>
      <c r="D247" s="420"/>
      <c r="E247" s="419"/>
      <c r="F247" s="421"/>
      <c r="G247" s="422"/>
      <c r="H247" s="422"/>
      <c r="I247" s="423"/>
      <c r="J247" s="422"/>
      <c r="K247" s="437"/>
      <c r="L247" s="78">
        <f t="shared" si="6"/>
        <v>0</v>
      </c>
    </row>
    <row r="248" spans="1:12" hidden="1" x14ac:dyDescent="0.2">
      <c r="A248" s="430">
        <v>245</v>
      </c>
      <c r="B248" s="417"/>
      <c r="C248" s="419"/>
      <c r="D248" s="420"/>
      <c r="E248" s="419"/>
      <c r="F248" s="421"/>
      <c r="G248" s="422"/>
      <c r="H248" s="422"/>
      <c r="I248" s="423"/>
      <c r="J248" s="422"/>
      <c r="K248" s="437"/>
      <c r="L248" s="78">
        <f t="shared" si="6"/>
        <v>0</v>
      </c>
    </row>
    <row r="249" spans="1:12" hidden="1" x14ac:dyDescent="0.2">
      <c r="A249" s="430">
        <v>246</v>
      </c>
      <c r="B249" s="417"/>
      <c r="C249" s="419"/>
      <c r="D249" s="420"/>
      <c r="E249" s="419"/>
      <c r="F249" s="421"/>
      <c r="G249" s="422"/>
      <c r="H249" s="422"/>
      <c r="I249" s="423"/>
      <c r="J249" s="422"/>
      <c r="K249" s="437"/>
      <c r="L249" s="78">
        <f t="shared" si="6"/>
        <v>0</v>
      </c>
    </row>
    <row r="250" spans="1:12" hidden="1" x14ac:dyDescent="0.2">
      <c r="A250" s="430">
        <v>247</v>
      </c>
      <c r="B250" s="417"/>
      <c r="C250" s="419"/>
      <c r="D250" s="420"/>
      <c r="E250" s="419"/>
      <c r="F250" s="421"/>
      <c r="G250" s="422"/>
      <c r="H250" s="422"/>
      <c r="I250" s="423"/>
      <c r="J250" s="422"/>
      <c r="K250" s="437"/>
      <c r="L250" s="78">
        <f t="shared" si="6"/>
        <v>0</v>
      </c>
    </row>
    <row r="251" spans="1:12" hidden="1" x14ac:dyDescent="0.2">
      <c r="A251" s="430">
        <v>248</v>
      </c>
      <c r="B251" s="417"/>
      <c r="C251" s="419"/>
      <c r="D251" s="420"/>
      <c r="E251" s="419"/>
      <c r="F251" s="421"/>
      <c r="G251" s="422"/>
      <c r="H251" s="422"/>
      <c r="I251" s="423"/>
      <c r="J251" s="422"/>
      <c r="K251" s="437"/>
      <c r="L251" s="78">
        <f t="shared" si="6"/>
        <v>0</v>
      </c>
    </row>
    <row r="252" spans="1:12" hidden="1" x14ac:dyDescent="0.2">
      <c r="A252" s="430">
        <v>249</v>
      </c>
      <c r="B252" s="417"/>
      <c r="C252" s="419"/>
      <c r="D252" s="420"/>
      <c r="E252" s="419"/>
      <c r="F252" s="421"/>
      <c r="G252" s="422"/>
      <c r="H252" s="422"/>
      <c r="I252" s="423"/>
      <c r="J252" s="422"/>
      <c r="K252" s="437"/>
      <c r="L252" s="78">
        <f t="shared" si="6"/>
        <v>0</v>
      </c>
    </row>
    <row r="253" spans="1:12" hidden="1" x14ac:dyDescent="0.2">
      <c r="A253" s="430">
        <v>250</v>
      </c>
      <c r="B253" s="417"/>
      <c r="C253" s="419"/>
      <c r="D253" s="420"/>
      <c r="E253" s="419"/>
      <c r="F253" s="421"/>
      <c r="G253" s="422"/>
      <c r="H253" s="422"/>
      <c r="I253" s="423"/>
      <c r="J253" s="422"/>
      <c r="K253" s="437"/>
      <c r="L253" s="78">
        <f t="shared" si="6"/>
        <v>0</v>
      </c>
    </row>
    <row r="254" spans="1:12" hidden="1" x14ac:dyDescent="0.2">
      <c r="A254" s="430">
        <v>251</v>
      </c>
      <c r="B254" s="417"/>
      <c r="C254" s="419"/>
      <c r="D254" s="420"/>
      <c r="E254" s="419"/>
      <c r="F254" s="421"/>
      <c r="G254" s="422"/>
      <c r="H254" s="422"/>
      <c r="I254" s="423"/>
      <c r="J254" s="422"/>
      <c r="K254" s="437"/>
      <c r="L254" s="78">
        <f t="shared" si="6"/>
        <v>0</v>
      </c>
    </row>
    <row r="255" spans="1:12" hidden="1" x14ac:dyDescent="0.2">
      <c r="A255" s="430">
        <v>252</v>
      </c>
      <c r="B255" s="417"/>
      <c r="C255" s="419"/>
      <c r="D255" s="420"/>
      <c r="E255" s="419"/>
      <c r="F255" s="421"/>
      <c r="G255" s="422"/>
      <c r="H255" s="422"/>
      <c r="I255" s="423"/>
      <c r="J255" s="422"/>
      <c r="K255" s="437"/>
      <c r="L255" s="78">
        <f t="shared" si="6"/>
        <v>0</v>
      </c>
    </row>
    <row r="256" spans="1:12" hidden="1" x14ac:dyDescent="0.2">
      <c r="A256" s="430">
        <v>253</v>
      </c>
      <c r="B256" s="417"/>
      <c r="C256" s="419"/>
      <c r="D256" s="420"/>
      <c r="E256" s="419"/>
      <c r="F256" s="421"/>
      <c r="G256" s="422"/>
      <c r="H256" s="422"/>
      <c r="I256" s="423"/>
      <c r="J256" s="422"/>
      <c r="K256" s="437"/>
      <c r="L256" s="78">
        <f t="shared" si="6"/>
        <v>0</v>
      </c>
    </row>
    <row r="257" spans="1:12" hidden="1" x14ac:dyDescent="0.2">
      <c r="A257" s="430">
        <v>254</v>
      </c>
      <c r="B257" s="417"/>
      <c r="C257" s="419"/>
      <c r="D257" s="420"/>
      <c r="E257" s="419"/>
      <c r="F257" s="421"/>
      <c r="G257" s="422"/>
      <c r="H257" s="422"/>
      <c r="I257" s="423"/>
      <c r="J257" s="422"/>
      <c r="K257" s="437"/>
      <c r="L257" s="78">
        <f t="shared" si="6"/>
        <v>0</v>
      </c>
    </row>
    <row r="258" spans="1:12" hidden="1" x14ac:dyDescent="0.2">
      <c r="A258" s="430">
        <v>255</v>
      </c>
      <c r="B258" s="417"/>
      <c r="C258" s="419"/>
      <c r="D258" s="420"/>
      <c r="E258" s="419"/>
      <c r="F258" s="421"/>
      <c r="G258" s="422"/>
      <c r="H258" s="422"/>
      <c r="I258" s="423"/>
      <c r="J258" s="422"/>
      <c r="K258" s="437"/>
      <c r="L258" s="78">
        <f t="shared" si="6"/>
        <v>0</v>
      </c>
    </row>
    <row r="259" spans="1:12" hidden="1" x14ac:dyDescent="0.2">
      <c r="A259" s="430">
        <v>256</v>
      </c>
      <c r="B259" s="417"/>
      <c r="C259" s="419"/>
      <c r="D259" s="420"/>
      <c r="E259" s="419"/>
      <c r="F259" s="421"/>
      <c r="G259" s="422"/>
      <c r="H259" s="422"/>
      <c r="I259" s="423"/>
      <c r="J259" s="422"/>
      <c r="K259" s="437"/>
      <c r="L259" s="78">
        <f t="shared" si="6"/>
        <v>0</v>
      </c>
    </row>
    <row r="260" spans="1:12" hidden="1" x14ac:dyDescent="0.2">
      <c r="A260" s="430">
        <v>257</v>
      </c>
      <c r="B260" s="417"/>
      <c r="C260" s="419"/>
      <c r="D260" s="420"/>
      <c r="E260" s="419"/>
      <c r="F260" s="421"/>
      <c r="G260" s="422"/>
      <c r="H260" s="422"/>
      <c r="I260" s="423"/>
      <c r="J260" s="422"/>
      <c r="K260" s="437"/>
      <c r="L260" s="78">
        <f t="shared" si="6"/>
        <v>0</v>
      </c>
    </row>
    <row r="261" spans="1:12" hidden="1" x14ac:dyDescent="0.2">
      <c r="A261" s="430">
        <v>258</v>
      </c>
      <c r="B261" s="417"/>
      <c r="C261" s="419"/>
      <c r="D261" s="420"/>
      <c r="E261" s="419"/>
      <c r="F261" s="421"/>
      <c r="G261" s="422"/>
      <c r="H261" s="422"/>
      <c r="I261" s="423"/>
      <c r="J261" s="422"/>
      <c r="K261" s="437"/>
      <c r="L261" s="78">
        <f t="shared" si="6"/>
        <v>0</v>
      </c>
    </row>
    <row r="262" spans="1:12" hidden="1" x14ac:dyDescent="0.2">
      <c r="A262" s="430">
        <v>259</v>
      </c>
      <c r="B262" s="417"/>
      <c r="C262" s="419"/>
      <c r="D262" s="420"/>
      <c r="E262" s="419"/>
      <c r="F262" s="421"/>
      <c r="G262" s="422"/>
      <c r="H262" s="422"/>
      <c r="I262" s="423"/>
      <c r="J262" s="422"/>
      <c r="K262" s="437"/>
      <c r="L262" s="78">
        <f t="shared" ref="L262:L320" si="7">IF(B262=0,0,MONTH(B262)-$L$1+1)</f>
        <v>0</v>
      </c>
    </row>
    <row r="263" spans="1:12" hidden="1" x14ac:dyDescent="0.2">
      <c r="A263" s="430">
        <v>260</v>
      </c>
      <c r="B263" s="417"/>
      <c r="C263" s="419"/>
      <c r="D263" s="420"/>
      <c r="E263" s="419"/>
      <c r="F263" s="421"/>
      <c r="G263" s="422"/>
      <c r="H263" s="422"/>
      <c r="I263" s="423"/>
      <c r="J263" s="422"/>
      <c r="K263" s="437"/>
      <c r="L263" s="78">
        <f t="shared" si="7"/>
        <v>0</v>
      </c>
    </row>
    <row r="264" spans="1:12" hidden="1" x14ac:dyDescent="0.2">
      <c r="A264" s="430">
        <v>261</v>
      </c>
      <c r="B264" s="417"/>
      <c r="C264" s="419"/>
      <c r="D264" s="420"/>
      <c r="E264" s="419"/>
      <c r="F264" s="421"/>
      <c r="G264" s="422"/>
      <c r="H264" s="422"/>
      <c r="I264" s="423"/>
      <c r="J264" s="422"/>
      <c r="K264" s="437"/>
      <c r="L264" s="78">
        <f t="shared" si="7"/>
        <v>0</v>
      </c>
    </row>
    <row r="265" spans="1:12" hidden="1" x14ac:dyDescent="0.2">
      <c r="A265" s="430">
        <v>262</v>
      </c>
      <c r="B265" s="417"/>
      <c r="C265" s="419"/>
      <c r="D265" s="420"/>
      <c r="E265" s="419"/>
      <c r="F265" s="421"/>
      <c r="G265" s="422"/>
      <c r="H265" s="422"/>
      <c r="I265" s="423"/>
      <c r="J265" s="422"/>
      <c r="K265" s="437"/>
      <c r="L265" s="78">
        <f t="shared" si="7"/>
        <v>0</v>
      </c>
    </row>
    <row r="266" spans="1:12" hidden="1" x14ac:dyDescent="0.2">
      <c r="A266" s="430">
        <v>263</v>
      </c>
      <c r="B266" s="417"/>
      <c r="C266" s="419"/>
      <c r="D266" s="420"/>
      <c r="E266" s="419"/>
      <c r="F266" s="421"/>
      <c r="G266" s="422"/>
      <c r="H266" s="422"/>
      <c r="I266" s="423"/>
      <c r="J266" s="422"/>
      <c r="K266" s="437"/>
      <c r="L266" s="78">
        <f t="shared" si="7"/>
        <v>0</v>
      </c>
    </row>
    <row r="267" spans="1:12" hidden="1" x14ac:dyDescent="0.2">
      <c r="A267" s="430">
        <v>264</v>
      </c>
      <c r="B267" s="417"/>
      <c r="C267" s="419"/>
      <c r="D267" s="420"/>
      <c r="E267" s="419"/>
      <c r="F267" s="421"/>
      <c r="G267" s="422"/>
      <c r="H267" s="422"/>
      <c r="I267" s="423"/>
      <c r="J267" s="422"/>
      <c r="K267" s="437"/>
      <c r="L267" s="78">
        <f t="shared" si="7"/>
        <v>0</v>
      </c>
    </row>
    <row r="268" spans="1:12" hidden="1" x14ac:dyDescent="0.2">
      <c r="A268" s="430">
        <v>265</v>
      </c>
      <c r="B268" s="417"/>
      <c r="C268" s="419"/>
      <c r="D268" s="420"/>
      <c r="E268" s="419"/>
      <c r="F268" s="421"/>
      <c r="G268" s="422"/>
      <c r="H268" s="422"/>
      <c r="I268" s="423"/>
      <c r="J268" s="422"/>
      <c r="K268" s="437"/>
      <c r="L268" s="78">
        <f t="shared" si="7"/>
        <v>0</v>
      </c>
    </row>
    <row r="269" spans="1:12" hidden="1" x14ac:dyDescent="0.2">
      <c r="A269" s="430">
        <v>266</v>
      </c>
      <c r="B269" s="417"/>
      <c r="C269" s="419"/>
      <c r="D269" s="420"/>
      <c r="E269" s="419"/>
      <c r="F269" s="421"/>
      <c r="G269" s="422"/>
      <c r="H269" s="422"/>
      <c r="I269" s="423"/>
      <c r="J269" s="422"/>
      <c r="K269" s="437"/>
      <c r="L269" s="78">
        <f t="shared" si="7"/>
        <v>0</v>
      </c>
    </row>
    <row r="270" spans="1:12" hidden="1" x14ac:dyDescent="0.2">
      <c r="A270" s="430">
        <v>267</v>
      </c>
      <c r="B270" s="417"/>
      <c r="C270" s="419"/>
      <c r="D270" s="420"/>
      <c r="E270" s="419"/>
      <c r="F270" s="421"/>
      <c r="G270" s="422"/>
      <c r="H270" s="422"/>
      <c r="I270" s="423"/>
      <c r="J270" s="422"/>
      <c r="K270" s="437"/>
      <c r="L270" s="78">
        <f t="shared" si="7"/>
        <v>0</v>
      </c>
    </row>
    <row r="271" spans="1:12" hidden="1" x14ac:dyDescent="0.2">
      <c r="A271" s="430">
        <v>268</v>
      </c>
      <c r="B271" s="417"/>
      <c r="C271" s="419"/>
      <c r="D271" s="420"/>
      <c r="E271" s="419"/>
      <c r="F271" s="421"/>
      <c r="G271" s="422"/>
      <c r="H271" s="422"/>
      <c r="I271" s="423"/>
      <c r="J271" s="422"/>
      <c r="K271" s="437"/>
      <c r="L271" s="78">
        <f t="shared" si="7"/>
        <v>0</v>
      </c>
    </row>
    <row r="272" spans="1:12" hidden="1" x14ac:dyDescent="0.2">
      <c r="A272" s="430">
        <v>269</v>
      </c>
      <c r="B272" s="417"/>
      <c r="C272" s="419"/>
      <c r="D272" s="420"/>
      <c r="E272" s="419"/>
      <c r="F272" s="421"/>
      <c r="G272" s="422"/>
      <c r="H272" s="422"/>
      <c r="I272" s="423"/>
      <c r="J272" s="422"/>
      <c r="K272" s="437"/>
      <c r="L272" s="78">
        <f t="shared" si="7"/>
        <v>0</v>
      </c>
    </row>
    <row r="273" spans="1:12" hidden="1" x14ac:dyDescent="0.2">
      <c r="A273" s="430">
        <v>270</v>
      </c>
      <c r="B273" s="417"/>
      <c r="C273" s="419"/>
      <c r="D273" s="420"/>
      <c r="E273" s="419"/>
      <c r="F273" s="421"/>
      <c r="G273" s="422"/>
      <c r="H273" s="422"/>
      <c r="I273" s="423"/>
      <c r="J273" s="422"/>
      <c r="K273" s="437"/>
      <c r="L273" s="78">
        <f t="shared" si="7"/>
        <v>0</v>
      </c>
    </row>
    <row r="274" spans="1:12" hidden="1" x14ac:dyDescent="0.2">
      <c r="A274" s="430">
        <v>271</v>
      </c>
      <c r="B274" s="417"/>
      <c r="C274" s="419"/>
      <c r="D274" s="420"/>
      <c r="E274" s="419"/>
      <c r="F274" s="421"/>
      <c r="G274" s="422"/>
      <c r="H274" s="422"/>
      <c r="I274" s="423"/>
      <c r="J274" s="422"/>
      <c r="K274" s="437"/>
      <c r="L274" s="78">
        <f t="shared" si="7"/>
        <v>0</v>
      </c>
    </row>
    <row r="275" spans="1:12" hidden="1" x14ac:dyDescent="0.2">
      <c r="A275" s="430">
        <v>272</v>
      </c>
      <c r="B275" s="417"/>
      <c r="C275" s="419"/>
      <c r="D275" s="420"/>
      <c r="E275" s="419"/>
      <c r="F275" s="421"/>
      <c r="G275" s="422"/>
      <c r="H275" s="422"/>
      <c r="I275" s="423"/>
      <c r="J275" s="422"/>
      <c r="K275" s="437"/>
      <c r="L275" s="78">
        <f t="shared" si="7"/>
        <v>0</v>
      </c>
    </row>
    <row r="276" spans="1:12" hidden="1" x14ac:dyDescent="0.2">
      <c r="A276" s="430">
        <v>273</v>
      </c>
      <c r="B276" s="417"/>
      <c r="C276" s="419"/>
      <c r="D276" s="420"/>
      <c r="E276" s="419"/>
      <c r="F276" s="421"/>
      <c r="G276" s="422"/>
      <c r="H276" s="422"/>
      <c r="I276" s="423"/>
      <c r="J276" s="422"/>
      <c r="K276" s="437"/>
      <c r="L276" s="78">
        <f t="shared" si="7"/>
        <v>0</v>
      </c>
    </row>
    <row r="277" spans="1:12" hidden="1" x14ac:dyDescent="0.2">
      <c r="A277" s="430">
        <v>274</v>
      </c>
      <c r="B277" s="417"/>
      <c r="C277" s="419"/>
      <c r="D277" s="420"/>
      <c r="E277" s="419"/>
      <c r="F277" s="421"/>
      <c r="G277" s="422"/>
      <c r="H277" s="422"/>
      <c r="I277" s="423"/>
      <c r="J277" s="422"/>
      <c r="K277" s="437"/>
      <c r="L277" s="78">
        <f t="shared" si="7"/>
        <v>0</v>
      </c>
    </row>
    <row r="278" spans="1:12" hidden="1" x14ac:dyDescent="0.2">
      <c r="A278" s="430">
        <v>275</v>
      </c>
      <c r="B278" s="417"/>
      <c r="C278" s="419"/>
      <c r="D278" s="420"/>
      <c r="E278" s="419"/>
      <c r="F278" s="421"/>
      <c r="G278" s="422"/>
      <c r="H278" s="422"/>
      <c r="I278" s="423"/>
      <c r="J278" s="422"/>
      <c r="K278" s="437"/>
      <c r="L278" s="78">
        <f t="shared" si="7"/>
        <v>0</v>
      </c>
    </row>
    <row r="279" spans="1:12" hidden="1" x14ac:dyDescent="0.2">
      <c r="A279" s="430">
        <v>276</v>
      </c>
      <c r="B279" s="417"/>
      <c r="C279" s="419"/>
      <c r="D279" s="420"/>
      <c r="E279" s="419"/>
      <c r="F279" s="421"/>
      <c r="G279" s="422"/>
      <c r="H279" s="422"/>
      <c r="I279" s="423"/>
      <c r="J279" s="422"/>
      <c r="K279" s="437"/>
      <c r="L279" s="78">
        <f t="shared" si="7"/>
        <v>0</v>
      </c>
    </row>
    <row r="280" spans="1:12" hidden="1" x14ac:dyDescent="0.2">
      <c r="A280" s="430">
        <v>277</v>
      </c>
      <c r="B280" s="417"/>
      <c r="C280" s="419"/>
      <c r="D280" s="420"/>
      <c r="E280" s="419"/>
      <c r="F280" s="421"/>
      <c r="G280" s="422"/>
      <c r="H280" s="422"/>
      <c r="I280" s="423"/>
      <c r="J280" s="422"/>
      <c r="K280" s="437"/>
      <c r="L280" s="78">
        <f t="shared" si="7"/>
        <v>0</v>
      </c>
    </row>
    <row r="281" spans="1:12" hidden="1" x14ac:dyDescent="0.2">
      <c r="A281" s="430">
        <v>278</v>
      </c>
      <c r="B281" s="417"/>
      <c r="C281" s="419"/>
      <c r="D281" s="420"/>
      <c r="E281" s="419"/>
      <c r="F281" s="421"/>
      <c r="G281" s="422"/>
      <c r="H281" s="422"/>
      <c r="I281" s="423"/>
      <c r="J281" s="422"/>
      <c r="K281" s="437"/>
      <c r="L281" s="78">
        <f t="shared" si="7"/>
        <v>0</v>
      </c>
    </row>
    <row r="282" spans="1:12" hidden="1" x14ac:dyDescent="0.2">
      <c r="A282" s="430">
        <v>279</v>
      </c>
      <c r="B282" s="417"/>
      <c r="C282" s="419"/>
      <c r="D282" s="420"/>
      <c r="E282" s="419"/>
      <c r="F282" s="421"/>
      <c r="G282" s="422"/>
      <c r="H282" s="422"/>
      <c r="I282" s="423"/>
      <c r="J282" s="422"/>
      <c r="K282" s="437"/>
      <c r="L282" s="78">
        <f t="shared" si="7"/>
        <v>0</v>
      </c>
    </row>
    <row r="283" spans="1:12" hidden="1" x14ac:dyDescent="0.2">
      <c r="A283" s="430">
        <v>280</v>
      </c>
      <c r="B283" s="417"/>
      <c r="C283" s="419"/>
      <c r="D283" s="420"/>
      <c r="E283" s="419"/>
      <c r="F283" s="421"/>
      <c r="G283" s="422"/>
      <c r="H283" s="422"/>
      <c r="I283" s="423"/>
      <c r="J283" s="422"/>
      <c r="K283" s="437"/>
      <c r="L283" s="78">
        <f t="shared" si="7"/>
        <v>0</v>
      </c>
    </row>
    <row r="284" spans="1:12" hidden="1" x14ac:dyDescent="0.2">
      <c r="A284" s="430">
        <v>281</v>
      </c>
      <c r="B284" s="417"/>
      <c r="C284" s="419"/>
      <c r="D284" s="420"/>
      <c r="E284" s="419"/>
      <c r="F284" s="421"/>
      <c r="G284" s="422"/>
      <c r="H284" s="422"/>
      <c r="I284" s="423"/>
      <c r="J284" s="422"/>
      <c r="K284" s="437"/>
      <c r="L284" s="78">
        <f t="shared" si="7"/>
        <v>0</v>
      </c>
    </row>
    <row r="285" spans="1:12" hidden="1" x14ac:dyDescent="0.2">
      <c r="A285" s="430">
        <v>282</v>
      </c>
      <c r="B285" s="417"/>
      <c r="C285" s="419"/>
      <c r="D285" s="420"/>
      <c r="E285" s="419"/>
      <c r="F285" s="421"/>
      <c r="G285" s="422"/>
      <c r="H285" s="422"/>
      <c r="I285" s="423"/>
      <c r="J285" s="422"/>
      <c r="K285" s="437"/>
      <c r="L285" s="78">
        <f t="shared" si="7"/>
        <v>0</v>
      </c>
    </row>
    <row r="286" spans="1:12" hidden="1" x14ac:dyDescent="0.2">
      <c r="A286" s="430">
        <v>283</v>
      </c>
      <c r="B286" s="417"/>
      <c r="C286" s="419"/>
      <c r="D286" s="420"/>
      <c r="E286" s="419"/>
      <c r="F286" s="421"/>
      <c r="G286" s="422"/>
      <c r="H286" s="422"/>
      <c r="I286" s="423"/>
      <c r="J286" s="422"/>
      <c r="K286" s="437"/>
      <c r="L286" s="78">
        <f t="shared" si="7"/>
        <v>0</v>
      </c>
    </row>
    <row r="287" spans="1:12" hidden="1" x14ac:dyDescent="0.2">
      <c r="A287" s="430">
        <v>284</v>
      </c>
      <c r="B287" s="417"/>
      <c r="C287" s="419"/>
      <c r="D287" s="420"/>
      <c r="E287" s="419"/>
      <c r="F287" s="421"/>
      <c r="G287" s="422"/>
      <c r="H287" s="422"/>
      <c r="I287" s="423"/>
      <c r="J287" s="422"/>
      <c r="K287" s="437"/>
      <c r="L287" s="78">
        <f t="shared" si="7"/>
        <v>0</v>
      </c>
    </row>
    <row r="288" spans="1:12" hidden="1" x14ac:dyDescent="0.2">
      <c r="A288" s="430">
        <v>285</v>
      </c>
      <c r="B288" s="417"/>
      <c r="C288" s="419"/>
      <c r="D288" s="420"/>
      <c r="E288" s="419"/>
      <c r="F288" s="421"/>
      <c r="G288" s="422"/>
      <c r="H288" s="422"/>
      <c r="I288" s="423"/>
      <c r="J288" s="422"/>
      <c r="K288" s="437"/>
      <c r="L288" s="78">
        <f t="shared" si="7"/>
        <v>0</v>
      </c>
    </row>
    <row r="289" spans="1:12" hidden="1" x14ac:dyDescent="0.2">
      <c r="A289" s="430">
        <v>286</v>
      </c>
      <c r="B289" s="417"/>
      <c r="C289" s="419"/>
      <c r="D289" s="420"/>
      <c r="E289" s="419"/>
      <c r="F289" s="421"/>
      <c r="G289" s="422"/>
      <c r="H289" s="422"/>
      <c r="I289" s="423"/>
      <c r="J289" s="422"/>
      <c r="K289" s="437"/>
      <c r="L289" s="78">
        <f t="shared" si="7"/>
        <v>0</v>
      </c>
    </row>
    <row r="290" spans="1:12" hidden="1" x14ac:dyDescent="0.2">
      <c r="A290" s="430">
        <v>287</v>
      </c>
      <c r="B290" s="417"/>
      <c r="C290" s="419"/>
      <c r="D290" s="420"/>
      <c r="E290" s="419"/>
      <c r="F290" s="421"/>
      <c r="G290" s="422"/>
      <c r="H290" s="422"/>
      <c r="I290" s="423"/>
      <c r="J290" s="422"/>
      <c r="K290" s="437"/>
      <c r="L290" s="78">
        <f t="shared" si="7"/>
        <v>0</v>
      </c>
    </row>
    <row r="291" spans="1:12" hidden="1" x14ac:dyDescent="0.2">
      <c r="A291" s="430">
        <v>288</v>
      </c>
      <c r="B291" s="417"/>
      <c r="C291" s="419"/>
      <c r="D291" s="420"/>
      <c r="E291" s="419"/>
      <c r="F291" s="421"/>
      <c r="G291" s="422"/>
      <c r="H291" s="422"/>
      <c r="I291" s="423"/>
      <c r="J291" s="422"/>
      <c r="K291" s="437"/>
      <c r="L291" s="78">
        <f t="shared" si="7"/>
        <v>0</v>
      </c>
    </row>
    <row r="292" spans="1:12" hidden="1" x14ac:dyDescent="0.2">
      <c r="A292" s="430">
        <v>289</v>
      </c>
      <c r="B292" s="417"/>
      <c r="C292" s="419"/>
      <c r="D292" s="420"/>
      <c r="E292" s="419"/>
      <c r="F292" s="421"/>
      <c r="G292" s="422"/>
      <c r="H292" s="422"/>
      <c r="I292" s="423"/>
      <c r="J292" s="422"/>
      <c r="K292" s="437"/>
      <c r="L292" s="78">
        <f t="shared" si="7"/>
        <v>0</v>
      </c>
    </row>
    <row r="293" spans="1:12" hidden="1" x14ac:dyDescent="0.2">
      <c r="A293" s="430">
        <v>290</v>
      </c>
      <c r="B293" s="417"/>
      <c r="C293" s="419"/>
      <c r="D293" s="420"/>
      <c r="E293" s="419"/>
      <c r="F293" s="421"/>
      <c r="G293" s="422"/>
      <c r="H293" s="422"/>
      <c r="I293" s="423"/>
      <c r="J293" s="422"/>
      <c r="K293" s="437"/>
      <c r="L293" s="78">
        <f t="shared" si="7"/>
        <v>0</v>
      </c>
    </row>
    <row r="294" spans="1:12" hidden="1" x14ac:dyDescent="0.2">
      <c r="A294" s="430">
        <v>291</v>
      </c>
      <c r="B294" s="417"/>
      <c r="C294" s="419"/>
      <c r="D294" s="420"/>
      <c r="E294" s="419"/>
      <c r="F294" s="421"/>
      <c r="G294" s="422"/>
      <c r="H294" s="422"/>
      <c r="I294" s="423"/>
      <c r="J294" s="422"/>
      <c r="K294" s="437"/>
      <c r="L294" s="78">
        <f t="shared" si="7"/>
        <v>0</v>
      </c>
    </row>
    <row r="295" spans="1:12" hidden="1" x14ac:dyDescent="0.2">
      <c r="A295" s="430">
        <v>292</v>
      </c>
      <c r="B295" s="417"/>
      <c r="C295" s="419"/>
      <c r="D295" s="420"/>
      <c r="E295" s="419"/>
      <c r="F295" s="421"/>
      <c r="G295" s="422"/>
      <c r="H295" s="422"/>
      <c r="I295" s="423"/>
      <c r="J295" s="422"/>
      <c r="K295" s="437"/>
      <c r="L295" s="78">
        <f t="shared" si="7"/>
        <v>0</v>
      </c>
    </row>
    <row r="296" spans="1:12" hidden="1" x14ac:dyDescent="0.2">
      <c r="A296" s="430">
        <v>293</v>
      </c>
      <c r="B296" s="417"/>
      <c r="C296" s="419"/>
      <c r="D296" s="420"/>
      <c r="E296" s="419"/>
      <c r="F296" s="421"/>
      <c r="G296" s="422"/>
      <c r="H296" s="422"/>
      <c r="I296" s="423"/>
      <c r="J296" s="422"/>
      <c r="K296" s="437"/>
      <c r="L296" s="78">
        <f t="shared" si="7"/>
        <v>0</v>
      </c>
    </row>
    <row r="297" spans="1:12" hidden="1" x14ac:dyDescent="0.2">
      <c r="A297" s="430">
        <v>294</v>
      </c>
      <c r="B297" s="417"/>
      <c r="C297" s="419"/>
      <c r="D297" s="420"/>
      <c r="E297" s="419"/>
      <c r="F297" s="421"/>
      <c r="G297" s="422"/>
      <c r="H297" s="422"/>
      <c r="I297" s="423"/>
      <c r="J297" s="422"/>
      <c r="K297" s="437"/>
      <c r="L297" s="78">
        <f t="shared" si="7"/>
        <v>0</v>
      </c>
    </row>
    <row r="298" spans="1:12" hidden="1" x14ac:dyDescent="0.2">
      <c r="A298" s="430">
        <v>295</v>
      </c>
      <c r="B298" s="417"/>
      <c r="C298" s="419"/>
      <c r="D298" s="420"/>
      <c r="E298" s="419"/>
      <c r="F298" s="421"/>
      <c r="G298" s="422"/>
      <c r="H298" s="422"/>
      <c r="I298" s="423"/>
      <c r="J298" s="422"/>
      <c r="K298" s="437"/>
      <c r="L298" s="78">
        <f t="shared" si="7"/>
        <v>0</v>
      </c>
    </row>
    <row r="299" spans="1:12" hidden="1" x14ac:dyDescent="0.2">
      <c r="A299" s="430">
        <v>296</v>
      </c>
      <c r="B299" s="417"/>
      <c r="C299" s="419"/>
      <c r="D299" s="420"/>
      <c r="E299" s="419"/>
      <c r="F299" s="421"/>
      <c r="G299" s="422"/>
      <c r="H299" s="422"/>
      <c r="I299" s="423"/>
      <c r="J299" s="422"/>
      <c r="K299" s="437"/>
      <c r="L299" s="78">
        <f t="shared" si="7"/>
        <v>0</v>
      </c>
    </row>
    <row r="300" spans="1:12" hidden="1" x14ac:dyDescent="0.2">
      <c r="A300" s="430">
        <v>297</v>
      </c>
      <c r="B300" s="417"/>
      <c r="C300" s="419"/>
      <c r="D300" s="420"/>
      <c r="E300" s="419"/>
      <c r="F300" s="421"/>
      <c r="G300" s="422"/>
      <c r="H300" s="422"/>
      <c r="I300" s="423"/>
      <c r="J300" s="422"/>
      <c r="K300" s="437"/>
      <c r="L300" s="78">
        <f t="shared" si="7"/>
        <v>0</v>
      </c>
    </row>
    <row r="301" spans="1:12" hidden="1" x14ac:dyDescent="0.2">
      <c r="A301" s="430">
        <v>298</v>
      </c>
      <c r="B301" s="417"/>
      <c r="C301" s="419"/>
      <c r="D301" s="420"/>
      <c r="E301" s="419"/>
      <c r="F301" s="421"/>
      <c r="G301" s="422"/>
      <c r="H301" s="422"/>
      <c r="I301" s="423"/>
      <c r="J301" s="422"/>
      <c r="K301" s="437"/>
      <c r="L301" s="78">
        <f t="shared" si="7"/>
        <v>0</v>
      </c>
    </row>
    <row r="302" spans="1:12" hidden="1" x14ac:dyDescent="0.2">
      <c r="A302" s="430">
        <v>299</v>
      </c>
      <c r="B302" s="417"/>
      <c r="C302" s="419"/>
      <c r="D302" s="420"/>
      <c r="E302" s="419"/>
      <c r="F302" s="421"/>
      <c r="G302" s="422"/>
      <c r="H302" s="422"/>
      <c r="I302" s="423"/>
      <c r="J302" s="422"/>
      <c r="K302" s="437"/>
      <c r="L302" s="78">
        <f t="shared" si="7"/>
        <v>0</v>
      </c>
    </row>
    <row r="303" spans="1:12" hidden="1" x14ac:dyDescent="0.2">
      <c r="A303" s="430">
        <v>300</v>
      </c>
      <c r="B303" s="417"/>
      <c r="C303" s="419"/>
      <c r="D303" s="420"/>
      <c r="E303" s="419"/>
      <c r="F303" s="421"/>
      <c r="G303" s="422"/>
      <c r="H303" s="422"/>
      <c r="I303" s="423"/>
      <c r="J303" s="422"/>
      <c r="K303" s="437"/>
      <c r="L303" s="78">
        <f t="shared" si="7"/>
        <v>0</v>
      </c>
    </row>
    <row r="304" spans="1:12" hidden="1" x14ac:dyDescent="0.2">
      <c r="A304" s="430">
        <v>301</v>
      </c>
      <c r="B304" s="417"/>
      <c r="C304" s="419"/>
      <c r="D304" s="420"/>
      <c r="E304" s="419"/>
      <c r="F304" s="421"/>
      <c r="G304" s="422"/>
      <c r="H304" s="422"/>
      <c r="I304" s="423"/>
      <c r="J304" s="422"/>
      <c r="K304" s="437"/>
      <c r="L304" s="78">
        <f t="shared" si="7"/>
        <v>0</v>
      </c>
    </row>
    <row r="305" spans="1:12" hidden="1" x14ac:dyDescent="0.2">
      <c r="A305" s="430">
        <v>302</v>
      </c>
      <c r="B305" s="417"/>
      <c r="C305" s="419"/>
      <c r="D305" s="420"/>
      <c r="E305" s="419"/>
      <c r="F305" s="421"/>
      <c r="G305" s="422"/>
      <c r="H305" s="422"/>
      <c r="I305" s="423"/>
      <c r="J305" s="422"/>
      <c r="K305" s="437"/>
      <c r="L305" s="78">
        <f t="shared" si="7"/>
        <v>0</v>
      </c>
    </row>
    <row r="306" spans="1:12" hidden="1" x14ac:dyDescent="0.2">
      <c r="A306" s="430">
        <v>303</v>
      </c>
      <c r="B306" s="417"/>
      <c r="C306" s="419"/>
      <c r="D306" s="420"/>
      <c r="E306" s="419"/>
      <c r="F306" s="421"/>
      <c r="G306" s="422"/>
      <c r="H306" s="422"/>
      <c r="I306" s="423"/>
      <c r="J306" s="422"/>
      <c r="K306" s="437"/>
      <c r="L306" s="78">
        <f t="shared" si="7"/>
        <v>0</v>
      </c>
    </row>
    <row r="307" spans="1:12" hidden="1" x14ac:dyDescent="0.2">
      <c r="A307" s="430">
        <v>304</v>
      </c>
      <c r="B307" s="417"/>
      <c r="C307" s="419"/>
      <c r="D307" s="420"/>
      <c r="E307" s="419"/>
      <c r="F307" s="421"/>
      <c r="G307" s="422"/>
      <c r="H307" s="422"/>
      <c r="I307" s="423"/>
      <c r="J307" s="422"/>
      <c r="K307" s="437"/>
      <c r="L307" s="78">
        <f t="shared" si="7"/>
        <v>0</v>
      </c>
    </row>
    <row r="308" spans="1:12" hidden="1" x14ac:dyDescent="0.2">
      <c r="A308" s="430">
        <v>305</v>
      </c>
      <c r="B308" s="417"/>
      <c r="C308" s="419"/>
      <c r="D308" s="420"/>
      <c r="E308" s="419"/>
      <c r="F308" s="421"/>
      <c r="G308" s="422"/>
      <c r="H308" s="422"/>
      <c r="I308" s="423"/>
      <c r="J308" s="422"/>
      <c r="K308" s="437"/>
      <c r="L308" s="78">
        <f t="shared" si="7"/>
        <v>0</v>
      </c>
    </row>
    <row r="309" spans="1:12" hidden="1" x14ac:dyDescent="0.2">
      <c r="A309" s="430">
        <v>306</v>
      </c>
      <c r="B309" s="417"/>
      <c r="C309" s="419"/>
      <c r="D309" s="420"/>
      <c r="E309" s="419"/>
      <c r="F309" s="421"/>
      <c r="G309" s="422"/>
      <c r="H309" s="422"/>
      <c r="I309" s="423"/>
      <c r="J309" s="422"/>
      <c r="K309" s="437"/>
      <c r="L309" s="78">
        <f t="shared" si="7"/>
        <v>0</v>
      </c>
    </row>
    <row r="310" spans="1:12" hidden="1" x14ac:dyDescent="0.2">
      <c r="A310" s="430">
        <v>307</v>
      </c>
      <c r="B310" s="417"/>
      <c r="C310" s="419"/>
      <c r="D310" s="420"/>
      <c r="E310" s="419"/>
      <c r="F310" s="421"/>
      <c r="G310" s="422"/>
      <c r="H310" s="422"/>
      <c r="I310" s="423"/>
      <c r="J310" s="422"/>
      <c r="K310" s="437"/>
      <c r="L310" s="78">
        <f t="shared" si="7"/>
        <v>0</v>
      </c>
    </row>
    <row r="311" spans="1:12" hidden="1" x14ac:dyDescent="0.2">
      <c r="A311" s="430">
        <v>308</v>
      </c>
      <c r="B311" s="417"/>
      <c r="C311" s="419"/>
      <c r="D311" s="420"/>
      <c r="E311" s="419"/>
      <c r="F311" s="421"/>
      <c r="G311" s="422"/>
      <c r="H311" s="422"/>
      <c r="I311" s="423"/>
      <c r="J311" s="422"/>
      <c r="K311" s="437"/>
      <c r="L311" s="78">
        <f t="shared" si="7"/>
        <v>0</v>
      </c>
    </row>
    <row r="312" spans="1:12" hidden="1" x14ac:dyDescent="0.2">
      <c r="A312" s="430">
        <v>309</v>
      </c>
      <c r="B312" s="417"/>
      <c r="C312" s="419"/>
      <c r="D312" s="420"/>
      <c r="E312" s="419"/>
      <c r="F312" s="421"/>
      <c r="G312" s="422"/>
      <c r="H312" s="422"/>
      <c r="I312" s="423"/>
      <c r="J312" s="422"/>
      <c r="K312" s="437"/>
      <c r="L312" s="78">
        <f t="shared" si="7"/>
        <v>0</v>
      </c>
    </row>
    <row r="313" spans="1:12" hidden="1" x14ac:dyDescent="0.2">
      <c r="A313" s="430">
        <v>310</v>
      </c>
      <c r="B313" s="417"/>
      <c r="C313" s="419"/>
      <c r="D313" s="420"/>
      <c r="E313" s="419"/>
      <c r="F313" s="421"/>
      <c r="G313" s="422"/>
      <c r="H313" s="422"/>
      <c r="I313" s="423"/>
      <c r="J313" s="422"/>
      <c r="K313" s="437"/>
      <c r="L313" s="78">
        <f t="shared" si="7"/>
        <v>0</v>
      </c>
    </row>
    <row r="314" spans="1:12" hidden="1" x14ac:dyDescent="0.2">
      <c r="A314" s="430">
        <v>311</v>
      </c>
      <c r="B314" s="417"/>
      <c r="C314" s="419"/>
      <c r="D314" s="420"/>
      <c r="E314" s="419"/>
      <c r="F314" s="421"/>
      <c r="G314" s="422"/>
      <c r="H314" s="422"/>
      <c r="I314" s="423"/>
      <c r="J314" s="422"/>
      <c r="K314" s="437"/>
      <c r="L314" s="78">
        <f t="shared" si="7"/>
        <v>0</v>
      </c>
    </row>
    <row r="315" spans="1:12" hidden="1" x14ac:dyDescent="0.2">
      <c r="A315" s="430">
        <v>312</v>
      </c>
      <c r="B315" s="417"/>
      <c r="C315" s="419"/>
      <c r="D315" s="420"/>
      <c r="E315" s="419"/>
      <c r="F315" s="421"/>
      <c r="G315" s="422"/>
      <c r="H315" s="422"/>
      <c r="I315" s="423"/>
      <c r="J315" s="422"/>
      <c r="K315" s="437"/>
      <c r="L315" s="78">
        <f t="shared" si="7"/>
        <v>0</v>
      </c>
    </row>
    <row r="316" spans="1:12" hidden="1" x14ac:dyDescent="0.2">
      <c r="A316" s="430">
        <v>313</v>
      </c>
      <c r="B316" s="417"/>
      <c r="C316" s="419"/>
      <c r="D316" s="420"/>
      <c r="E316" s="419"/>
      <c r="F316" s="421"/>
      <c r="G316" s="422"/>
      <c r="H316" s="422"/>
      <c r="I316" s="423"/>
      <c r="J316" s="422"/>
      <c r="K316" s="437"/>
      <c r="L316" s="78">
        <f t="shared" si="7"/>
        <v>0</v>
      </c>
    </row>
    <row r="317" spans="1:12" hidden="1" x14ac:dyDescent="0.2">
      <c r="A317" s="430">
        <v>314</v>
      </c>
      <c r="B317" s="417"/>
      <c r="C317" s="419"/>
      <c r="D317" s="420"/>
      <c r="E317" s="419"/>
      <c r="F317" s="421"/>
      <c r="G317" s="422"/>
      <c r="H317" s="422"/>
      <c r="I317" s="423"/>
      <c r="J317" s="422"/>
      <c r="K317" s="437"/>
      <c r="L317" s="78">
        <f t="shared" si="7"/>
        <v>0</v>
      </c>
    </row>
    <row r="318" spans="1:12" hidden="1" x14ac:dyDescent="0.2">
      <c r="A318" s="430">
        <v>315</v>
      </c>
      <c r="B318" s="417"/>
      <c r="C318" s="419"/>
      <c r="D318" s="420"/>
      <c r="E318" s="419"/>
      <c r="F318" s="421"/>
      <c r="G318" s="422"/>
      <c r="H318" s="422"/>
      <c r="I318" s="423"/>
      <c r="J318" s="422"/>
      <c r="K318" s="437"/>
      <c r="L318" s="78">
        <f t="shared" si="7"/>
        <v>0</v>
      </c>
    </row>
    <row r="319" spans="1:12" hidden="1" x14ac:dyDescent="0.2">
      <c r="A319" s="430">
        <v>316</v>
      </c>
      <c r="B319" s="417"/>
      <c r="C319" s="419"/>
      <c r="D319" s="420"/>
      <c r="E319" s="419"/>
      <c r="F319" s="421"/>
      <c r="G319" s="422"/>
      <c r="H319" s="422"/>
      <c r="I319" s="423"/>
      <c r="J319" s="422"/>
      <c r="K319" s="437"/>
      <c r="L319" s="78">
        <f t="shared" si="7"/>
        <v>0</v>
      </c>
    </row>
    <row r="320" spans="1:12" hidden="1" x14ac:dyDescent="0.2">
      <c r="A320" s="430">
        <v>317</v>
      </c>
      <c r="B320" s="417"/>
      <c r="C320" s="419"/>
      <c r="D320" s="420"/>
      <c r="E320" s="419"/>
      <c r="F320" s="421"/>
      <c r="G320" s="422"/>
      <c r="H320" s="422"/>
      <c r="I320" s="423"/>
      <c r="J320" s="422"/>
      <c r="K320" s="437"/>
      <c r="L320" s="78">
        <f t="shared" si="7"/>
        <v>0</v>
      </c>
    </row>
    <row r="321" spans="1:12" hidden="1" x14ac:dyDescent="0.2">
      <c r="A321" s="430">
        <v>318</v>
      </c>
      <c r="B321" s="417"/>
      <c r="C321" s="419"/>
      <c r="D321" s="420"/>
      <c r="E321" s="419"/>
      <c r="F321" s="421"/>
      <c r="G321" s="422"/>
      <c r="H321" s="422"/>
      <c r="I321" s="423"/>
      <c r="J321" s="422"/>
      <c r="K321" s="437"/>
      <c r="L321" s="78">
        <f t="shared" ref="L321:L384" si="8">IF(B321=0,0,MONTH(B321)-$L$1+1)</f>
        <v>0</v>
      </c>
    </row>
    <row r="322" spans="1:12" hidden="1" x14ac:dyDescent="0.2">
      <c r="A322" s="430">
        <v>319</v>
      </c>
      <c r="B322" s="417"/>
      <c r="C322" s="419"/>
      <c r="D322" s="420"/>
      <c r="E322" s="419"/>
      <c r="F322" s="421"/>
      <c r="G322" s="422"/>
      <c r="H322" s="422"/>
      <c r="I322" s="423"/>
      <c r="J322" s="422"/>
      <c r="K322" s="437"/>
      <c r="L322" s="78">
        <f t="shared" si="8"/>
        <v>0</v>
      </c>
    </row>
    <row r="323" spans="1:12" hidden="1" x14ac:dyDescent="0.2">
      <c r="A323" s="430">
        <v>320</v>
      </c>
      <c r="B323" s="417"/>
      <c r="C323" s="419"/>
      <c r="D323" s="420"/>
      <c r="E323" s="419"/>
      <c r="F323" s="421"/>
      <c r="G323" s="422"/>
      <c r="H323" s="422"/>
      <c r="I323" s="423"/>
      <c r="J323" s="422"/>
      <c r="K323" s="437"/>
      <c r="L323" s="78">
        <f t="shared" si="8"/>
        <v>0</v>
      </c>
    </row>
    <row r="324" spans="1:12" hidden="1" x14ac:dyDescent="0.2">
      <c r="A324" s="430">
        <v>321</v>
      </c>
      <c r="B324" s="417"/>
      <c r="C324" s="419"/>
      <c r="D324" s="420"/>
      <c r="E324" s="419"/>
      <c r="F324" s="421"/>
      <c r="G324" s="422"/>
      <c r="H324" s="422"/>
      <c r="I324" s="423"/>
      <c r="J324" s="422"/>
      <c r="K324" s="437"/>
      <c r="L324" s="78">
        <f t="shared" si="8"/>
        <v>0</v>
      </c>
    </row>
    <row r="325" spans="1:12" hidden="1" x14ac:dyDescent="0.2">
      <c r="A325" s="430">
        <v>322</v>
      </c>
      <c r="B325" s="417"/>
      <c r="C325" s="419"/>
      <c r="D325" s="420"/>
      <c r="E325" s="419"/>
      <c r="F325" s="421"/>
      <c r="G325" s="422"/>
      <c r="H325" s="422"/>
      <c r="I325" s="423"/>
      <c r="J325" s="422"/>
      <c r="K325" s="437"/>
      <c r="L325" s="78">
        <f t="shared" si="8"/>
        <v>0</v>
      </c>
    </row>
    <row r="326" spans="1:12" hidden="1" x14ac:dyDescent="0.2">
      <c r="A326" s="430">
        <v>323</v>
      </c>
      <c r="B326" s="417"/>
      <c r="C326" s="419"/>
      <c r="D326" s="420"/>
      <c r="E326" s="419"/>
      <c r="F326" s="421"/>
      <c r="G326" s="422"/>
      <c r="H326" s="422"/>
      <c r="I326" s="423"/>
      <c r="J326" s="422"/>
      <c r="K326" s="437"/>
      <c r="L326" s="78">
        <f t="shared" si="8"/>
        <v>0</v>
      </c>
    </row>
    <row r="327" spans="1:12" hidden="1" x14ac:dyDescent="0.2">
      <c r="A327" s="430">
        <v>324</v>
      </c>
      <c r="B327" s="417"/>
      <c r="C327" s="419"/>
      <c r="D327" s="420"/>
      <c r="E327" s="419"/>
      <c r="F327" s="421"/>
      <c r="G327" s="422"/>
      <c r="H327" s="422"/>
      <c r="I327" s="423"/>
      <c r="J327" s="422"/>
      <c r="K327" s="437"/>
      <c r="L327" s="78">
        <f t="shared" si="8"/>
        <v>0</v>
      </c>
    </row>
    <row r="328" spans="1:12" hidden="1" x14ac:dyDescent="0.2">
      <c r="A328" s="430">
        <v>325</v>
      </c>
      <c r="B328" s="417"/>
      <c r="C328" s="419"/>
      <c r="D328" s="420"/>
      <c r="E328" s="419"/>
      <c r="F328" s="421"/>
      <c r="G328" s="422"/>
      <c r="H328" s="422"/>
      <c r="I328" s="423"/>
      <c r="J328" s="422"/>
      <c r="K328" s="437"/>
      <c r="L328" s="78">
        <f t="shared" si="8"/>
        <v>0</v>
      </c>
    </row>
    <row r="329" spans="1:12" hidden="1" x14ac:dyDescent="0.2">
      <c r="A329" s="430">
        <v>326</v>
      </c>
      <c r="B329" s="417"/>
      <c r="C329" s="419"/>
      <c r="D329" s="420"/>
      <c r="E329" s="419"/>
      <c r="F329" s="421"/>
      <c r="G329" s="422"/>
      <c r="H329" s="422"/>
      <c r="I329" s="423"/>
      <c r="J329" s="422"/>
      <c r="K329" s="437"/>
      <c r="L329" s="78">
        <f t="shared" si="8"/>
        <v>0</v>
      </c>
    </row>
    <row r="330" spans="1:12" hidden="1" x14ac:dyDescent="0.2">
      <c r="A330" s="430">
        <v>327</v>
      </c>
      <c r="B330" s="417"/>
      <c r="C330" s="419"/>
      <c r="D330" s="420"/>
      <c r="E330" s="419"/>
      <c r="F330" s="421"/>
      <c r="G330" s="422"/>
      <c r="H330" s="422"/>
      <c r="I330" s="423"/>
      <c r="J330" s="422"/>
      <c r="K330" s="437"/>
      <c r="L330" s="78">
        <f t="shared" si="8"/>
        <v>0</v>
      </c>
    </row>
    <row r="331" spans="1:12" hidden="1" x14ac:dyDescent="0.2">
      <c r="A331" s="430">
        <v>328</v>
      </c>
      <c r="B331" s="417"/>
      <c r="C331" s="419"/>
      <c r="D331" s="420"/>
      <c r="E331" s="419"/>
      <c r="F331" s="421"/>
      <c r="G331" s="422"/>
      <c r="H331" s="422"/>
      <c r="I331" s="423"/>
      <c r="J331" s="422"/>
      <c r="K331" s="437"/>
      <c r="L331" s="78">
        <f t="shared" si="8"/>
        <v>0</v>
      </c>
    </row>
    <row r="332" spans="1:12" hidden="1" x14ac:dyDescent="0.2">
      <c r="A332" s="430">
        <v>329</v>
      </c>
      <c r="B332" s="417"/>
      <c r="C332" s="419"/>
      <c r="D332" s="420"/>
      <c r="E332" s="419"/>
      <c r="F332" s="421"/>
      <c r="G332" s="422"/>
      <c r="H332" s="422"/>
      <c r="I332" s="423"/>
      <c r="J332" s="422"/>
      <c r="K332" s="437"/>
      <c r="L332" s="78">
        <f t="shared" si="8"/>
        <v>0</v>
      </c>
    </row>
    <row r="333" spans="1:12" hidden="1" x14ac:dyDescent="0.2">
      <c r="A333" s="430">
        <v>330</v>
      </c>
      <c r="B333" s="417"/>
      <c r="C333" s="419"/>
      <c r="D333" s="420"/>
      <c r="E333" s="419"/>
      <c r="F333" s="421"/>
      <c r="G333" s="422"/>
      <c r="H333" s="422"/>
      <c r="I333" s="423"/>
      <c r="J333" s="422"/>
      <c r="K333" s="437"/>
      <c r="L333" s="78">
        <f t="shared" si="8"/>
        <v>0</v>
      </c>
    </row>
    <row r="334" spans="1:12" hidden="1" x14ac:dyDescent="0.2">
      <c r="A334" s="430">
        <v>331</v>
      </c>
      <c r="B334" s="417"/>
      <c r="C334" s="419"/>
      <c r="D334" s="420"/>
      <c r="E334" s="419"/>
      <c r="F334" s="421"/>
      <c r="G334" s="422"/>
      <c r="H334" s="422"/>
      <c r="I334" s="423"/>
      <c r="J334" s="422"/>
      <c r="K334" s="437"/>
      <c r="L334" s="78">
        <f t="shared" si="8"/>
        <v>0</v>
      </c>
    </row>
    <row r="335" spans="1:12" hidden="1" x14ac:dyDescent="0.2">
      <c r="A335" s="430">
        <v>332</v>
      </c>
      <c r="B335" s="417"/>
      <c r="C335" s="419"/>
      <c r="D335" s="420"/>
      <c r="E335" s="419"/>
      <c r="F335" s="421"/>
      <c r="G335" s="422"/>
      <c r="H335" s="422"/>
      <c r="I335" s="423"/>
      <c r="J335" s="422"/>
      <c r="K335" s="437"/>
      <c r="L335" s="78">
        <f t="shared" si="8"/>
        <v>0</v>
      </c>
    </row>
    <row r="336" spans="1:12" hidden="1" x14ac:dyDescent="0.2">
      <c r="A336" s="430">
        <v>333</v>
      </c>
      <c r="B336" s="417"/>
      <c r="C336" s="419"/>
      <c r="D336" s="420"/>
      <c r="E336" s="419"/>
      <c r="F336" s="421"/>
      <c r="G336" s="422"/>
      <c r="H336" s="422"/>
      <c r="I336" s="423"/>
      <c r="J336" s="422"/>
      <c r="K336" s="437"/>
      <c r="L336" s="78">
        <f t="shared" si="8"/>
        <v>0</v>
      </c>
    </row>
    <row r="337" spans="1:12" hidden="1" x14ac:dyDescent="0.2">
      <c r="A337" s="430">
        <v>334</v>
      </c>
      <c r="B337" s="417"/>
      <c r="C337" s="419"/>
      <c r="D337" s="420"/>
      <c r="E337" s="419"/>
      <c r="F337" s="421"/>
      <c r="G337" s="422"/>
      <c r="H337" s="422"/>
      <c r="I337" s="423"/>
      <c r="J337" s="422"/>
      <c r="K337" s="437"/>
      <c r="L337" s="78">
        <f t="shared" si="8"/>
        <v>0</v>
      </c>
    </row>
    <row r="338" spans="1:12" hidden="1" x14ac:dyDescent="0.2">
      <c r="A338" s="430">
        <v>335</v>
      </c>
      <c r="B338" s="417"/>
      <c r="C338" s="419"/>
      <c r="D338" s="420"/>
      <c r="E338" s="419"/>
      <c r="F338" s="421"/>
      <c r="G338" s="422"/>
      <c r="H338" s="422"/>
      <c r="I338" s="423"/>
      <c r="J338" s="422"/>
      <c r="K338" s="437"/>
      <c r="L338" s="78">
        <f t="shared" si="8"/>
        <v>0</v>
      </c>
    </row>
    <row r="339" spans="1:12" hidden="1" x14ac:dyDescent="0.2">
      <c r="A339" s="430">
        <v>336</v>
      </c>
      <c r="B339" s="417"/>
      <c r="C339" s="419"/>
      <c r="D339" s="420"/>
      <c r="E339" s="419"/>
      <c r="F339" s="421"/>
      <c r="G339" s="422"/>
      <c r="H339" s="422"/>
      <c r="I339" s="423"/>
      <c r="J339" s="422"/>
      <c r="K339" s="437"/>
      <c r="L339" s="78">
        <f t="shared" si="8"/>
        <v>0</v>
      </c>
    </row>
    <row r="340" spans="1:12" hidden="1" x14ac:dyDescent="0.2">
      <c r="A340" s="430">
        <v>337</v>
      </c>
      <c r="B340" s="417"/>
      <c r="C340" s="419"/>
      <c r="D340" s="420"/>
      <c r="E340" s="419"/>
      <c r="F340" s="421"/>
      <c r="G340" s="422"/>
      <c r="H340" s="422"/>
      <c r="I340" s="423"/>
      <c r="J340" s="422"/>
      <c r="K340" s="437"/>
      <c r="L340" s="78">
        <f t="shared" si="8"/>
        <v>0</v>
      </c>
    </row>
    <row r="341" spans="1:12" hidden="1" x14ac:dyDescent="0.2">
      <c r="A341" s="430">
        <v>338</v>
      </c>
      <c r="B341" s="417"/>
      <c r="C341" s="419"/>
      <c r="D341" s="420"/>
      <c r="E341" s="419"/>
      <c r="F341" s="421"/>
      <c r="G341" s="422"/>
      <c r="H341" s="422"/>
      <c r="I341" s="423"/>
      <c r="J341" s="422"/>
      <c r="K341" s="437"/>
      <c r="L341" s="78">
        <f t="shared" si="8"/>
        <v>0</v>
      </c>
    </row>
    <row r="342" spans="1:12" hidden="1" x14ac:dyDescent="0.2">
      <c r="A342" s="430">
        <v>339</v>
      </c>
      <c r="B342" s="417"/>
      <c r="C342" s="419"/>
      <c r="D342" s="420"/>
      <c r="E342" s="419"/>
      <c r="F342" s="421"/>
      <c r="G342" s="422"/>
      <c r="H342" s="422"/>
      <c r="I342" s="423"/>
      <c r="J342" s="422"/>
      <c r="K342" s="437"/>
      <c r="L342" s="78">
        <f t="shared" si="8"/>
        <v>0</v>
      </c>
    </row>
    <row r="343" spans="1:12" hidden="1" x14ac:dyDescent="0.2">
      <c r="A343" s="430">
        <v>340</v>
      </c>
      <c r="B343" s="417"/>
      <c r="C343" s="419"/>
      <c r="D343" s="420"/>
      <c r="E343" s="419"/>
      <c r="F343" s="421"/>
      <c r="G343" s="422"/>
      <c r="H343" s="422"/>
      <c r="I343" s="423"/>
      <c r="J343" s="422"/>
      <c r="K343" s="437"/>
      <c r="L343" s="78">
        <f t="shared" si="8"/>
        <v>0</v>
      </c>
    </row>
    <row r="344" spans="1:12" hidden="1" x14ac:dyDescent="0.2">
      <c r="A344" s="430">
        <v>341</v>
      </c>
      <c r="B344" s="417"/>
      <c r="C344" s="419"/>
      <c r="D344" s="420"/>
      <c r="E344" s="419"/>
      <c r="F344" s="421"/>
      <c r="G344" s="422"/>
      <c r="H344" s="422"/>
      <c r="I344" s="423"/>
      <c r="J344" s="422"/>
      <c r="K344" s="437"/>
      <c r="L344" s="78">
        <f t="shared" si="8"/>
        <v>0</v>
      </c>
    </row>
    <row r="345" spans="1:12" hidden="1" x14ac:dyDescent="0.2">
      <c r="A345" s="430">
        <v>342</v>
      </c>
      <c r="B345" s="417"/>
      <c r="C345" s="419"/>
      <c r="D345" s="420"/>
      <c r="E345" s="419"/>
      <c r="F345" s="421"/>
      <c r="G345" s="422"/>
      <c r="H345" s="422"/>
      <c r="I345" s="423"/>
      <c r="J345" s="422"/>
      <c r="K345" s="437"/>
      <c r="L345" s="78">
        <f t="shared" si="8"/>
        <v>0</v>
      </c>
    </row>
    <row r="346" spans="1:12" hidden="1" x14ac:dyDescent="0.2">
      <c r="A346" s="430">
        <v>343</v>
      </c>
      <c r="B346" s="417"/>
      <c r="C346" s="419"/>
      <c r="D346" s="420"/>
      <c r="E346" s="419"/>
      <c r="F346" s="421"/>
      <c r="G346" s="422"/>
      <c r="H346" s="422"/>
      <c r="I346" s="423"/>
      <c r="J346" s="422"/>
      <c r="K346" s="437"/>
      <c r="L346" s="78">
        <f t="shared" si="8"/>
        <v>0</v>
      </c>
    </row>
    <row r="347" spans="1:12" hidden="1" x14ac:dyDescent="0.2">
      <c r="A347" s="430">
        <v>344</v>
      </c>
      <c r="B347" s="417"/>
      <c r="C347" s="419"/>
      <c r="D347" s="420"/>
      <c r="E347" s="419"/>
      <c r="F347" s="421"/>
      <c r="G347" s="422"/>
      <c r="H347" s="422"/>
      <c r="I347" s="423"/>
      <c r="J347" s="422"/>
      <c r="K347" s="437"/>
      <c r="L347" s="78">
        <f t="shared" si="8"/>
        <v>0</v>
      </c>
    </row>
    <row r="348" spans="1:12" hidden="1" x14ac:dyDescent="0.2">
      <c r="A348" s="430">
        <v>345</v>
      </c>
      <c r="B348" s="417"/>
      <c r="C348" s="419"/>
      <c r="D348" s="420"/>
      <c r="E348" s="419"/>
      <c r="F348" s="421"/>
      <c r="G348" s="422"/>
      <c r="H348" s="422"/>
      <c r="I348" s="423"/>
      <c r="J348" s="422"/>
      <c r="K348" s="437"/>
      <c r="L348" s="78">
        <f t="shared" si="8"/>
        <v>0</v>
      </c>
    </row>
    <row r="349" spans="1:12" hidden="1" x14ac:dyDescent="0.2">
      <c r="A349" s="430">
        <v>346</v>
      </c>
      <c r="B349" s="417"/>
      <c r="C349" s="419"/>
      <c r="D349" s="420"/>
      <c r="E349" s="419"/>
      <c r="F349" s="421"/>
      <c r="G349" s="422"/>
      <c r="H349" s="422"/>
      <c r="I349" s="423"/>
      <c r="J349" s="422"/>
      <c r="K349" s="437"/>
      <c r="L349" s="78">
        <f t="shared" si="8"/>
        <v>0</v>
      </c>
    </row>
    <row r="350" spans="1:12" hidden="1" x14ac:dyDescent="0.2">
      <c r="A350" s="430">
        <v>347</v>
      </c>
      <c r="B350" s="417"/>
      <c r="C350" s="419"/>
      <c r="D350" s="420"/>
      <c r="E350" s="419"/>
      <c r="F350" s="421"/>
      <c r="G350" s="422"/>
      <c r="H350" s="422"/>
      <c r="I350" s="423"/>
      <c r="J350" s="422"/>
      <c r="K350" s="437"/>
      <c r="L350" s="78">
        <f t="shared" si="8"/>
        <v>0</v>
      </c>
    </row>
    <row r="351" spans="1:12" hidden="1" x14ac:dyDescent="0.2">
      <c r="A351" s="430">
        <v>348</v>
      </c>
      <c r="B351" s="417"/>
      <c r="C351" s="419"/>
      <c r="D351" s="420"/>
      <c r="E351" s="419"/>
      <c r="F351" s="421"/>
      <c r="G351" s="422"/>
      <c r="H351" s="422"/>
      <c r="I351" s="423"/>
      <c r="J351" s="422"/>
      <c r="K351" s="437"/>
      <c r="L351" s="78">
        <f t="shared" si="8"/>
        <v>0</v>
      </c>
    </row>
    <row r="352" spans="1:12" hidden="1" x14ac:dyDescent="0.2">
      <c r="A352" s="430">
        <v>349</v>
      </c>
      <c r="B352" s="417"/>
      <c r="C352" s="419"/>
      <c r="D352" s="420"/>
      <c r="E352" s="419"/>
      <c r="F352" s="421"/>
      <c r="G352" s="422"/>
      <c r="H352" s="422"/>
      <c r="I352" s="423"/>
      <c r="J352" s="422"/>
      <c r="K352" s="437"/>
      <c r="L352" s="78">
        <f t="shared" si="8"/>
        <v>0</v>
      </c>
    </row>
    <row r="353" spans="1:12" hidden="1" x14ac:dyDescent="0.2">
      <c r="A353" s="430">
        <v>350</v>
      </c>
      <c r="B353" s="417"/>
      <c r="C353" s="419"/>
      <c r="D353" s="420"/>
      <c r="E353" s="419"/>
      <c r="F353" s="421"/>
      <c r="G353" s="422"/>
      <c r="H353" s="422"/>
      <c r="I353" s="423"/>
      <c r="J353" s="422"/>
      <c r="K353" s="437"/>
      <c r="L353" s="78">
        <f t="shared" si="8"/>
        <v>0</v>
      </c>
    </row>
    <row r="354" spans="1:12" hidden="1" x14ac:dyDescent="0.2">
      <c r="A354" s="430">
        <v>351</v>
      </c>
      <c r="B354" s="417"/>
      <c r="C354" s="419"/>
      <c r="D354" s="420"/>
      <c r="E354" s="419"/>
      <c r="F354" s="421"/>
      <c r="G354" s="422"/>
      <c r="H354" s="422"/>
      <c r="I354" s="423"/>
      <c r="J354" s="422"/>
      <c r="K354" s="437"/>
      <c r="L354" s="78">
        <f t="shared" si="8"/>
        <v>0</v>
      </c>
    </row>
    <row r="355" spans="1:12" hidden="1" x14ac:dyDescent="0.2">
      <c r="A355" s="430">
        <v>352</v>
      </c>
      <c r="B355" s="417"/>
      <c r="C355" s="419"/>
      <c r="D355" s="420"/>
      <c r="E355" s="419"/>
      <c r="F355" s="421"/>
      <c r="G355" s="422"/>
      <c r="H355" s="422"/>
      <c r="I355" s="423"/>
      <c r="J355" s="422"/>
      <c r="K355" s="437"/>
      <c r="L355" s="78">
        <f t="shared" si="8"/>
        <v>0</v>
      </c>
    </row>
    <row r="356" spans="1:12" hidden="1" x14ac:dyDescent="0.2">
      <c r="A356" s="430">
        <v>353</v>
      </c>
      <c r="B356" s="417"/>
      <c r="C356" s="419"/>
      <c r="D356" s="420"/>
      <c r="E356" s="419"/>
      <c r="F356" s="421"/>
      <c r="G356" s="422"/>
      <c r="H356" s="422"/>
      <c r="I356" s="423"/>
      <c r="J356" s="422"/>
      <c r="K356" s="437"/>
      <c r="L356" s="78">
        <f t="shared" si="8"/>
        <v>0</v>
      </c>
    </row>
    <row r="357" spans="1:12" hidden="1" x14ac:dyDescent="0.2">
      <c r="A357" s="430">
        <v>354</v>
      </c>
      <c r="B357" s="417"/>
      <c r="C357" s="419"/>
      <c r="D357" s="420"/>
      <c r="E357" s="419"/>
      <c r="F357" s="421"/>
      <c r="G357" s="422"/>
      <c r="H357" s="422"/>
      <c r="I357" s="423"/>
      <c r="J357" s="422"/>
      <c r="K357" s="437"/>
      <c r="L357" s="78">
        <f t="shared" si="8"/>
        <v>0</v>
      </c>
    </row>
    <row r="358" spans="1:12" hidden="1" x14ac:dyDescent="0.2">
      <c r="A358" s="430">
        <v>355</v>
      </c>
      <c r="B358" s="417"/>
      <c r="C358" s="419"/>
      <c r="D358" s="420"/>
      <c r="E358" s="419"/>
      <c r="F358" s="421"/>
      <c r="G358" s="422"/>
      <c r="H358" s="422"/>
      <c r="I358" s="423"/>
      <c r="J358" s="422"/>
      <c r="K358" s="437"/>
      <c r="L358" s="78">
        <f t="shared" si="8"/>
        <v>0</v>
      </c>
    </row>
    <row r="359" spans="1:12" hidden="1" x14ac:dyDescent="0.2">
      <c r="A359" s="430">
        <v>356</v>
      </c>
      <c r="B359" s="417"/>
      <c r="C359" s="419"/>
      <c r="D359" s="420"/>
      <c r="E359" s="419"/>
      <c r="F359" s="421"/>
      <c r="G359" s="422"/>
      <c r="H359" s="422"/>
      <c r="I359" s="423"/>
      <c r="J359" s="422"/>
      <c r="K359" s="437"/>
      <c r="L359" s="78">
        <f t="shared" si="8"/>
        <v>0</v>
      </c>
    </row>
    <row r="360" spans="1:12" hidden="1" x14ac:dyDescent="0.2">
      <c r="A360" s="430">
        <v>357</v>
      </c>
      <c r="B360" s="417"/>
      <c r="C360" s="419"/>
      <c r="D360" s="420"/>
      <c r="E360" s="419"/>
      <c r="F360" s="421"/>
      <c r="G360" s="422"/>
      <c r="H360" s="422"/>
      <c r="I360" s="423"/>
      <c r="J360" s="422"/>
      <c r="K360" s="437"/>
      <c r="L360" s="78">
        <f t="shared" si="8"/>
        <v>0</v>
      </c>
    </row>
    <row r="361" spans="1:12" hidden="1" x14ac:dyDescent="0.2">
      <c r="A361" s="430">
        <v>358</v>
      </c>
      <c r="B361" s="417"/>
      <c r="C361" s="419"/>
      <c r="D361" s="420"/>
      <c r="E361" s="419"/>
      <c r="F361" s="421"/>
      <c r="G361" s="422"/>
      <c r="H361" s="422"/>
      <c r="I361" s="423"/>
      <c r="J361" s="422"/>
      <c r="K361" s="437"/>
      <c r="L361" s="78">
        <f t="shared" si="8"/>
        <v>0</v>
      </c>
    </row>
    <row r="362" spans="1:12" hidden="1" x14ac:dyDescent="0.2">
      <c r="A362" s="430">
        <v>359</v>
      </c>
      <c r="B362" s="417"/>
      <c r="C362" s="419"/>
      <c r="D362" s="420"/>
      <c r="E362" s="419"/>
      <c r="F362" s="421"/>
      <c r="G362" s="422"/>
      <c r="H362" s="422"/>
      <c r="I362" s="423"/>
      <c r="J362" s="422"/>
      <c r="K362" s="437"/>
      <c r="L362" s="78">
        <f t="shared" si="8"/>
        <v>0</v>
      </c>
    </row>
    <row r="363" spans="1:12" hidden="1" x14ac:dyDescent="0.2">
      <c r="A363" s="430">
        <v>360</v>
      </c>
      <c r="B363" s="417"/>
      <c r="C363" s="419"/>
      <c r="D363" s="420"/>
      <c r="E363" s="419"/>
      <c r="F363" s="421"/>
      <c r="G363" s="422"/>
      <c r="H363" s="422"/>
      <c r="I363" s="423"/>
      <c r="J363" s="422"/>
      <c r="K363" s="437"/>
      <c r="L363" s="78">
        <f t="shared" si="8"/>
        <v>0</v>
      </c>
    </row>
    <row r="364" spans="1:12" hidden="1" x14ac:dyDescent="0.2">
      <c r="A364" s="430">
        <v>361</v>
      </c>
      <c r="B364" s="417"/>
      <c r="C364" s="419"/>
      <c r="D364" s="420"/>
      <c r="E364" s="419"/>
      <c r="F364" s="421"/>
      <c r="G364" s="422"/>
      <c r="H364" s="422"/>
      <c r="I364" s="423"/>
      <c r="J364" s="422"/>
      <c r="K364" s="437"/>
      <c r="L364" s="78">
        <f t="shared" si="8"/>
        <v>0</v>
      </c>
    </row>
    <row r="365" spans="1:12" hidden="1" x14ac:dyDescent="0.2">
      <c r="A365" s="430">
        <v>362</v>
      </c>
      <c r="B365" s="417"/>
      <c r="C365" s="419"/>
      <c r="D365" s="420"/>
      <c r="E365" s="419"/>
      <c r="F365" s="421"/>
      <c r="G365" s="422"/>
      <c r="H365" s="422"/>
      <c r="I365" s="423"/>
      <c r="J365" s="422"/>
      <c r="K365" s="437"/>
      <c r="L365" s="78">
        <f t="shared" si="8"/>
        <v>0</v>
      </c>
    </row>
    <row r="366" spans="1:12" hidden="1" x14ac:dyDescent="0.2">
      <c r="A366" s="430">
        <v>363</v>
      </c>
      <c r="B366" s="417"/>
      <c r="C366" s="419"/>
      <c r="D366" s="420"/>
      <c r="E366" s="419"/>
      <c r="F366" s="421"/>
      <c r="G366" s="422"/>
      <c r="H366" s="422"/>
      <c r="I366" s="423"/>
      <c r="J366" s="422"/>
      <c r="K366" s="437"/>
      <c r="L366" s="78">
        <f t="shared" si="8"/>
        <v>0</v>
      </c>
    </row>
    <row r="367" spans="1:12" hidden="1" x14ac:dyDescent="0.2">
      <c r="A367" s="430">
        <v>364</v>
      </c>
      <c r="B367" s="417"/>
      <c r="C367" s="419"/>
      <c r="D367" s="420"/>
      <c r="E367" s="419"/>
      <c r="F367" s="421"/>
      <c r="G367" s="422"/>
      <c r="H367" s="422"/>
      <c r="I367" s="423"/>
      <c r="J367" s="422"/>
      <c r="K367" s="437"/>
      <c r="L367" s="78">
        <f t="shared" si="8"/>
        <v>0</v>
      </c>
    </row>
    <row r="368" spans="1:12" hidden="1" x14ac:dyDescent="0.2">
      <c r="A368" s="430">
        <v>365</v>
      </c>
      <c r="B368" s="417"/>
      <c r="C368" s="419"/>
      <c r="D368" s="420"/>
      <c r="E368" s="419"/>
      <c r="F368" s="421"/>
      <c r="G368" s="422"/>
      <c r="H368" s="422"/>
      <c r="I368" s="423"/>
      <c r="J368" s="422"/>
      <c r="K368" s="437"/>
      <c r="L368" s="78">
        <f t="shared" si="8"/>
        <v>0</v>
      </c>
    </row>
    <row r="369" spans="1:12" hidden="1" x14ac:dyDescent="0.2">
      <c r="A369" s="430">
        <v>366</v>
      </c>
      <c r="B369" s="417"/>
      <c r="C369" s="419"/>
      <c r="D369" s="420"/>
      <c r="E369" s="419"/>
      <c r="F369" s="421"/>
      <c r="G369" s="422"/>
      <c r="H369" s="422"/>
      <c r="I369" s="423"/>
      <c r="J369" s="422"/>
      <c r="K369" s="437"/>
      <c r="L369" s="78">
        <f t="shared" si="8"/>
        <v>0</v>
      </c>
    </row>
    <row r="370" spans="1:12" hidden="1" x14ac:dyDescent="0.2">
      <c r="A370" s="430">
        <v>367</v>
      </c>
      <c r="B370" s="417"/>
      <c r="C370" s="419"/>
      <c r="D370" s="420"/>
      <c r="E370" s="419"/>
      <c r="F370" s="421"/>
      <c r="G370" s="422"/>
      <c r="H370" s="422"/>
      <c r="I370" s="423"/>
      <c r="J370" s="422"/>
      <c r="K370" s="437"/>
      <c r="L370" s="78">
        <f t="shared" si="8"/>
        <v>0</v>
      </c>
    </row>
    <row r="371" spans="1:12" hidden="1" x14ac:dyDescent="0.2">
      <c r="A371" s="430">
        <v>368</v>
      </c>
      <c r="B371" s="417"/>
      <c r="C371" s="419"/>
      <c r="D371" s="420"/>
      <c r="E371" s="419"/>
      <c r="F371" s="421"/>
      <c r="G371" s="422"/>
      <c r="H371" s="422"/>
      <c r="I371" s="423"/>
      <c r="J371" s="422"/>
      <c r="K371" s="437"/>
      <c r="L371" s="78">
        <f t="shared" si="8"/>
        <v>0</v>
      </c>
    </row>
    <row r="372" spans="1:12" hidden="1" x14ac:dyDescent="0.2">
      <c r="A372" s="430">
        <v>369</v>
      </c>
      <c r="B372" s="417"/>
      <c r="C372" s="419"/>
      <c r="D372" s="420"/>
      <c r="E372" s="419"/>
      <c r="F372" s="421"/>
      <c r="G372" s="422"/>
      <c r="H372" s="422"/>
      <c r="I372" s="423"/>
      <c r="J372" s="422"/>
      <c r="K372" s="437"/>
      <c r="L372" s="78">
        <f t="shared" si="8"/>
        <v>0</v>
      </c>
    </row>
    <row r="373" spans="1:12" hidden="1" x14ac:dyDescent="0.2">
      <c r="A373" s="430">
        <v>370</v>
      </c>
      <c r="B373" s="417"/>
      <c r="C373" s="419"/>
      <c r="D373" s="420"/>
      <c r="E373" s="419"/>
      <c r="F373" s="421"/>
      <c r="G373" s="422"/>
      <c r="H373" s="422"/>
      <c r="I373" s="423"/>
      <c r="J373" s="422"/>
      <c r="K373" s="437"/>
      <c r="L373" s="78">
        <f t="shared" si="8"/>
        <v>0</v>
      </c>
    </row>
    <row r="374" spans="1:12" hidden="1" x14ac:dyDescent="0.2">
      <c r="A374" s="430">
        <v>371</v>
      </c>
      <c r="B374" s="417"/>
      <c r="C374" s="419"/>
      <c r="D374" s="420"/>
      <c r="E374" s="419"/>
      <c r="F374" s="421"/>
      <c r="G374" s="422"/>
      <c r="H374" s="422"/>
      <c r="I374" s="423"/>
      <c r="J374" s="422"/>
      <c r="K374" s="437"/>
      <c r="L374" s="78">
        <f t="shared" si="8"/>
        <v>0</v>
      </c>
    </row>
    <row r="375" spans="1:12" hidden="1" x14ac:dyDescent="0.2">
      <c r="A375" s="430">
        <v>372</v>
      </c>
      <c r="B375" s="417"/>
      <c r="C375" s="419"/>
      <c r="D375" s="420"/>
      <c r="E375" s="419"/>
      <c r="F375" s="421"/>
      <c r="G375" s="422"/>
      <c r="H375" s="422"/>
      <c r="I375" s="423"/>
      <c r="J375" s="422"/>
      <c r="K375" s="437"/>
      <c r="L375" s="78">
        <f t="shared" si="8"/>
        <v>0</v>
      </c>
    </row>
    <row r="376" spans="1:12" hidden="1" x14ac:dyDescent="0.2">
      <c r="A376" s="430">
        <v>373</v>
      </c>
      <c r="B376" s="417"/>
      <c r="C376" s="419"/>
      <c r="D376" s="420"/>
      <c r="E376" s="419"/>
      <c r="F376" s="421"/>
      <c r="G376" s="422"/>
      <c r="H376" s="422"/>
      <c r="I376" s="423"/>
      <c r="J376" s="422"/>
      <c r="K376" s="437"/>
      <c r="L376" s="78">
        <f t="shared" si="8"/>
        <v>0</v>
      </c>
    </row>
    <row r="377" spans="1:12" hidden="1" x14ac:dyDescent="0.2">
      <c r="A377" s="430">
        <v>374</v>
      </c>
      <c r="B377" s="417"/>
      <c r="C377" s="419"/>
      <c r="D377" s="420"/>
      <c r="E377" s="419"/>
      <c r="F377" s="421"/>
      <c r="G377" s="422"/>
      <c r="H377" s="422"/>
      <c r="I377" s="423"/>
      <c r="J377" s="422"/>
      <c r="K377" s="437"/>
      <c r="L377" s="78">
        <f t="shared" si="8"/>
        <v>0</v>
      </c>
    </row>
    <row r="378" spans="1:12" hidden="1" x14ac:dyDescent="0.2">
      <c r="A378" s="430">
        <v>375</v>
      </c>
      <c r="B378" s="417"/>
      <c r="C378" s="419"/>
      <c r="D378" s="420"/>
      <c r="E378" s="419"/>
      <c r="F378" s="421"/>
      <c r="G378" s="422"/>
      <c r="H378" s="422"/>
      <c r="I378" s="423"/>
      <c r="J378" s="422"/>
      <c r="K378" s="437"/>
      <c r="L378" s="78">
        <f t="shared" si="8"/>
        <v>0</v>
      </c>
    </row>
    <row r="379" spans="1:12" hidden="1" x14ac:dyDescent="0.2">
      <c r="A379" s="430">
        <v>376</v>
      </c>
      <c r="B379" s="417"/>
      <c r="C379" s="419"/>
      <c r="D379" s="420"/>
      <c r="E379" s="419"/>
      <c r="F379" s="421"/>
      <c r="G379" s="422"/>
      <c r="H379" s="422"/>
      <c r="I379" s="423"/>
      <c r="J379" s="422"/>
      <c r="K379" s="437"/>
      <c r="L379" s="78">
        <f t="shared" si="8"/>
        <v>0</v>
      </c>
    </row>
    <row r="380" spans="1:12" hidden="1" x14ac:dyDescent="0.2">
      <c r="A380" s="430">
        <v>377</v>
      </c>
      <c r="B380" s="417"/>
      <c r="C380" s="419"/>
      <c r="D380" s="420"/>
      <c r="E380" s="419"/>
      <c r="F380" s="421"/>
      <c r="G380" s="422"/>
      <c r="H380" s="422"/>
      <c r="I380" s="423"/>
      <c r="J380" s="422"/>
      <c r="K380" s="437"/>
      <c r="L380" s="78">
        <f t="shared" si="8"/>
        <v>0</v>
      </c>
    </row>
    <row r="381" spans="1:12" hidden="1" x14ac:dyDescent="0.2">
      <c r="A381" s="430">
        <v>378</v>
      </c>
      <c r="B381" s="417"/>
      <c r="C381" s="419"/>
      <c r="D381" s="420"/>
      <c r="E381" s="419"/>
      <c r="F381" s="421"/>
      <c r="G381" s="422"/>
      <c r="H381" s="422"/>
      <c r="I381" s="423"/>
      <c r="J381" s="422"/>
      <c r="K381" s="437"/>
      <c r="L381" s="78">
        <f t="shared" si="8"/>
        <v>0</v>
      </c>
    </row>
    <row r="382" spans="1:12" hidden="1" x14ac:dyDescent="0.2">
      <c r="A382" s="430">
        <v>379</v>
      </c>
      <c r="B382" s="417"/>
      <c r="C382" s="419"/>
      <c r="D382" s="420"/>
      <c r="E382" s="419"/>
      <c r="F382" s="421"/>
      <c r="G382" s="422"/>
      <c r="H382" s="422"/>
      <c r="I382" s="423"/>
      <c r="J382" s="422"/>
      <c r="K382" s="437"/>
      <c r="L382" s="78">
        <f t="shared" si="8"/>
        <v>0</v>
      </c>
    </row>
    <row r="383" spans="1:12" hidden="1" x14ac:dyDescent="0.2">
      <c r="A383" s="430">
        <v>380</v>
      </c>
      <c r="B383" s="417"/>
      <c r="C383" s="419"/>
      <c r="D383" s="420"/>
      <c r="E383" s="419"/>
      <c r="F383" s="421"/>
      <c r="G383" s="422"/>
      <c r="H383" s="422"/>
      <c r="I383" s="423"/>
      <c r="J383" s="422"/>
      <c r="K383" s="437"/>
      <c r="L383" s="78">
        <f t="shared" si="8"/>
        <v>0</v>
      </c>
    </row>
    <row r="384" spans="1:12" hidden="1" x14ac:dyDescent="0.2">
      <c r="A384" s="430">
        <v>381</v>
      </c>
      <c r="B384" s="417"/>
      <c r="C384" s="419"/>
      <c r="D384" s="420"/>
      <c r="E384" s="419"/>
      <c r="F384" s="421"/>
      <c r="G384" s="422"/>
      <c r="H384" s="422"/>
      <c r="I384" s="423"/>
      <c r="J384" s="422"/>
      <c r="K384" s="437"/>
      <c r="L384" s="78">
        <f t="shared" si="8"/>
        <v>0</v>
      </c>
    </row>
    <row r="385" spans="1:12" hidden="1" x14ac:dyDescent="0.2">
      <c r="A385" s="430">
        <v>382</v>
      </c>
      <c r="B385" s="417"/>
      <c r="C385" s="419"/>
      <c r="D385" s="420"/>
      <c r="E385" s="419"/>
      <c r="F385" s="421"/>
      <c r="G385" s="422"/>
      <c r="H385" s="422"/>
      <c r="I385" s="423"/>
      <c r="J385" s="422"/>
      <c r="K385" s="437"/>
      <c r="L385" s="78">
        <f t="shared" ref="L385:L448" si="9">IF(B385=0,0,MONTH(B385)-$L$1+1)</f>
        <v>0</v>
      </c>
    </row>
    <row r="386" spans="1:12" hidden="1" x14ac:dyDescent="0.2">
      <c r="A386" s="430">
        <v>383</v>
      </c>
      <c r="B386" s="417"/>
      <c r="C386" s="419"/>
      <c r="D386" s="420"/>
      <c r="E386" s="419"/>
      <c r="F386" s="421"/>
      <c r="G386" s="422"/>
      <c r="H386" s="422"/>
      <c r="I386" s="423"/>
      <c r="J386" s="422"/>
      <c r="K386" s="437"/>
      <c r="L386" s="78">
        <f t="shared" si="9"/>
        <v>0</v>
      </c>
    </row>
    <row r="387" spans="1:12" hidden="1" x14ac:dyDescent="0.2">
      <c r="A387" s="430">
        <v>384</v>
      </c>
      <c r="B387" s="417"/>
      <c r="C387" s="419"/>
      <c r="D387" s="420"/>
      <c r="E387" s="419"/>
      <c r="F387" s="421"/>
      <c r="G387" s="422"/>
      <c r="H387" s="422"/>
      <c r="I387" s="423"/>
      <c r="J387" s="422"/>
      <c r="K387" s="437"/>
      <c r="L387" s="78">
        <f t="shared" si="9"/>
        <v>0</v>
      </c>
    </row>
    <row r="388" spans="1:12" hidden="1" x14ac:dyDescent="0.2">
      <c r="A388" s="430">
        <v>385</v>
      </c>
      <c r="B388" s="417"/>
      <c r="C388" s="419"/>
      <c r="D388" s="420"/>
      <c r="E388" s="419"/>
      <c r="F388" s="421"/>
      <c r="G388" s="422"/>
      <c r="H388" s="422"/>
      <c r="I388" s="423"/>
      <c r="J388" s="422"/>
      <c r="K388" s="437"/>
      <c r="L388" s="78">
        <f t="shared" si="9"/>
        <v>0</v>
      </c>
    </row>
    <row r="389" spans="1:12" hidden="1" x14ac:dyDescent="0.2">
      <c r="A389" s="430">
        <v>386</v>
      </c>
      <c r="B389" s="417"/>
      <c r="C389" s="419"/>
      <c r="D389" s="420"/>
      <c r="E389" s="419"/>
      <c r="F389" s="421"/>
      <c r="G389" s="422"/>
      <c r="H389" s="422"/>
      <c r="I389" s="423"/>
      <c r="J389" s="422"/>
      <c r="K389" s="437"/>
      <c r="L389" s="78">
        <f t="shared" si="9"/>
        <v>0</v>
      </c>
    </row>
    <row r="390" spans="1:12" hidden="1" x14ac:dyDescent="0.2">
      <c r="A390" s="430">
        <v>387</v>
      </c>
      <c r="B390" s="417"/>
      <c r="C390" s="419"/>
      <c r="D390" s="420"/>
      <c r="E390" s="419"/>
      <c r="F390" s="421"/>
      <c r="G390" s="422"/>
      <c r="H390" s="422"/>
      <c r="I390" s="423"/>
      <c r="J390" s="422"/>
      <c r="K390" s="437"/>
      <c r="L390" s="78">
        <f t="shared" si="9"/>
        <v>0</v>
      </c>
    </row>
    <row r="391" spans="1:12" hidden="1" x14ac:dyDescent="0.2">
      <c r="A391" s="430">
        <v>388</v>
      </c>
      <c r="B391" s="417"/>
      <c r="C391" s="419"/>
      <c r="D391" s="420"/>
      <c r="E391" s="419"/>
      <c r="F391" s="421"/>
      <c r="G391" s="422"/>
      <c r="H391" s="422"/>
      <c r="I391" s="423"/>
      <c r="J391" s="422"/>
      <c r="K391" s="437"/>
      <c r="L391" s="78">
        <f t="shared" si="9"/>
        <v>0</v>
      </c>
    </row>
    <row r="392" spans="1:12" hidden="1" x14ac:dyDescent="0.2">
      <c r="A392" s="430">
        <v>389</v>
      </c>
      <c r="B392" s="417"/>
      <c r="C392" s="419"/>
      <c r="D392" s="420"/>
      <c r="E392" s="419"/>
      <c r="F392" s="421"/>
      <c r="G392" s="422"/>
      <c r="H392" s="422"/>
      <c r="I392" s="423"/>
      <c r="J392" s="422"/>
      <c r="K392" s="437"/>
      <c r="L392" s="78">
        <f t="shared" si="9"/>
        <v>0</v>
      </c>
    </row>
    <row r="393" spans="1:12" hidden="1" x14ac:dyDescent="0.2">
      <c r="A393" s="430">
        <v>390</v>
      </c>
      <c r="B393" s="417"/>
      <c r="C393" s="419"/>
      <c r="D393" s="420"/>
      <c r="E393" s="419"/>
      <c r="F393" s="421"/>
      <c r="G393" s="422"/>
      <c r="H393" s="422"/>
      <c r="I393" s="423"/>
      <c r="J393" s="422"/>
      <c r="K393" s="437"/>
      <c r="L393" s="78">
        <f t="shared" si="9"/>
        <v>0</v>
      </c>
    </row>
    <row r="394" spans="1:12" hidden="1" x14ac:dyDescent="0.2">
      <c r="A394" s="430">
        <v>391</v>
      </c>
      <c r="B394" s="417"/>
      <c r="C394" s="419"/>
      <c r="D394" s="420"/>
      <c r="E394" s="419"/>
      <c r="F394" s="421"/>
      <c r="G394" s="422"/>
      <c r="H394" s="422"/>
      <c r="I394" s="423"/>
      <c r="J394" s="422"/>
      <c r="K394" s="437"/>
      <c r="L394" s="78">
        <f t="shared" si="9"/>
        <v>0</v>
      </c>
    </row>
    <row r="395" spans="1:12" hidden="1" x14ac:dyDescent="0.2">
      <c r="A395" s="430">
        <v>392</v>
      </c>
      <c r="B395" s="417"/>
      <c r="C395" s="419"/>
      <c r="D395" s="420"/>
      <c r="E395" s="419"/>
      <c r="F395" s="421"/>
      <c r="G395" s="422"/>
      <c r="H395" s="422"/>
      <c r="I395" s="423"/>
      <c r="J395" s="422"/>
      <c r="K395" s="437"/>
      <c r="L395" s="78">
        <f t="shared" si="9"/>
        <v>0</v>
      </c>
    </row>
    <row r="396" spans="1:12" hidden="1" x14ac:dyDescent="0.2">
      <c r="A396" s="430">
        <v>393</v>
      </c>
      <c r="B396" s="417"/>
      <c r="C396" s="419"/>
      <c r="D396" s="420"/>
      <c r="E396" s="419"/>
      <c r="F396" s="421"/>
      <c r="G396" s="422"/>
      <c r="H396" s="422"/>
      <c r="I396" s="423"/>
      <c r="J396" s="422"/>
      <c r="K396" s="437"/>
      <c r="L396" s="78">
        <f t="shared" si="9"/>
        <v>0</v>
      </c>
    </row>
    <row r="397" spans="1:12" hidden="1" x14ac:dyDescent="0.2">
      <c r="A397" s="430">
        <v>394</v>
      </c>
      <c r="B397" s="417"/>
      <c r="C397" s="419"/>
      <c r="D397" s="420"/>
      <c r="E397" s="419"/>
      <c r="F397" s="421"/>
      <c r="G397" s="422"/>
      <c r="H397" s="422"/>
      <c r="I397" s="423"/>
      <c r="J397" s="422"/>
      <c r="K397" s="437"/>
      <c r="L397" s="78">
        <f t="shared" si="9"/>
        <v>0</v>
      </c>
    </row>
    <row r="398" spans="1:12" hidden="1" x14ac:dyDescent="0.2">
      <c r="A398" s="430">
        <v>395</v>
      </c>
      <c r="B398" s="417"/>
      <c r="C398" s="419"/>
      <c r="D398" s="420"/>
      <c r="E398" s="419"/>
      <c r="F398" s="421"/>
      <c r="G398" s="422"/>
      <c r="H398" s="422"/>
      <c r="I398" s="423"/>
      <c r="J398" s="422"/>
      <c r="K398" s="437"/>
      <c r="L398" s="78">
        <f t="shared" si="9"/>
        <v>0</v>
      </c>
    </row>
    <row r="399" spans="1:12" hidden="1" x14ac:dyDescent="0.2">
      <c r="A399" s="430">
        <v>396</v>
      </c>
      <c r="B399" s="417"/>
      <c r="C399" s="419"/>
      <c r="D399" s="420"/>
      <c r="E399" s="419"/>
      <c r="F399" s="421"/>
      <c r="G399" s="422"/>
      <c r="H399" s="422"/>
      <c r="I399" s="423"/>
      <c r="J399" s="422"/>
      <c r="K399" s="437"/>
      <c r="L399" s="78">
        <f t="shared" si="9"/>
        <v>0</v>
      </c>
    </row>
    <row r="400" spans="1:12" hidden="1" x14ac:dyDescent="0.2">
      <c r="A400" s="430">
        <v>397</v>
      </c>
      <c r="B400" s="417"/>
      <c r="C400" s="419"/>
      <c r="D400" s="420"/>
      <c r="E400" s="419"/>
      <c r="F400" s="421"/>
      <c r="G400" s="422"/>
      <c r="H400" s="422"/>
      <c r="I400" s="423"/>
      <c r="J400" s="422"/>
      <c r="K400" s="437"/>
      <c r="L400" s="78">
        <f t="shared" si="9"/>
        <v>0</v>
      </c>
    </row>
    <row r="401" spans="1:12" hidden="1" x14ac:dyDescent="0.2">
      <c r="A401" s="430">
        <v>398</v>
      </c>
      <c r="B401" s="417"/>
      <c r="C401" s="419"/>
      <c r="D401" s="420"/>
      <c r="E401" s="419"/>
      <c r="F401" s="421"/>
      <c r="G401" s="422"/>
      <c r="H401" s="422"/>
      <c r="I401" s="423"/>
      <c r="J401" s="422"/>
      <c r="K401" s="437"/>
      <c r="L401" s="78">
        <f t="shared" si="9"/>
        <v>0</v>
      </c>
    </row>
    <row r="402" spans="1:12" hidden="1" x14ac:dyDescent="0.2">
      <c r="A402" s="430">
        <v>399</v>
      </c>
      <c r="B402" s="417"/>
      <c r="C402" s="419"/>
      <c r="D402" s="420"/>
      <c r="E402" s="419"/>
      <c r="F402" s="421"/>
      <c r="G402" s="422"/>
      <c r="H402" s="422"/>
      <c r="I402" s="423"/>
      <c r="J402" s="422"/>
      <c r="K402" s="437"/>
      <c r="L402" s="78">
        <f t="shared" si="9"/>
        <v>0</v>
      </c>
    </row>
    <row r="403" spans="1:12" hidden="1" x14ac:dyDescent="0.2">
      <c r="A403" s="430">
        <v>400</v>
      </c>
      <c r="B403" s="417"/>
      <c r="C403" s="419"/>
      <c r="D403" s="420"/>
      <c r="E403" s="419"/>
      <c r="F403" s="421"/>
      <c r="G403" s="422"/>
      <c r="H403" s="422"/>
      <c r="I403" s="423"/>
      <c r="J403" s="422"/>
      <c r="K403" s="437"/>
      <c r="L403" s="78">
        <f t="shared" si="9"/>
        <v>0</v>
      </c>
    </row>
    <row r="404" spans="1:12" hidden="1" x14ac:dyDescent="0.2">
      <c r="A404" s="430">
        <v>401</v>
      </c>
      <c r="B404" s="417"/>
      <c r="C404" s="419"/>
      <c r="D404" s="420"/>
      <c r="E404" s="419"/>
      <c r="F404" s="421"/>
      <c r="G404" s="422"/>
      <c r="H404" s="422"/>
      <c r="I404" s="423"/>
      <c r="J404" s="422"/>
      <c r="K404" s="437"/>
      <c r="L404" s="78">
        <f t="shared" si="9"/>
        <v>0</v>
      </c>
    </row>
    <row r="405" spans="1:12" hidden="1" x14ac:dyDescent="0.2">
      <c r="A405" s="430">
        <v>402</v>
      </c>
      <c r="B405" s="417"/>
      <c r="C405" s="419"/>
      <c r="D405" s="420"/>
      <c r="E405" s="419"/>
      <c r="F405" s="421"/>
      <c r="G405" s="422"/>
      <c r="H405" s="422"/>
      <c r="I405" s="423"/>
      <c r="J405" s="422"/>
      <c r="K405" s="437"/>
      <c r="L405" s="78">
        <f t="shared" si="9"/>
        <v>0</v>
      </c>
    </row>
    <row r="406" spans="1:12" hidden="1" x14ac:dyDescent="0.2">
      <c r="A406" s="430">
        <v>403</v>
      </c>
      <c r="B406" s="417"/>
      <c r="C406" s="419"/>
      <c r="D406" s="420"/>
      <c r="E406" s="419"/>
      <c r="F406" s="421"/>
      <c r="G406" s="422"/>
      <c r="H406" s="422"/>
      <c r="I406" s="423"/>
      <c r="J406" s="422"/>
      <c r="K406" s="437"/>
      <c r="L406" s="78">
        <f t="shared" si="9"/>
        <v>0</v>
      </c>
    </row>
    <row r="407" spans="1:12" hidden="1" x14ac:dyDescent="0.2">
      <c r="A407" s="430">
        <v>404</v>
      </c>
      <c r="B407" s="417"/>
      <c r="C407" s="419"/>
      <c r="D407" s="420"/>
      <c r="E407" s="419"/>
      <c r="F407" s="421"/>
      <c r="G407" s="422"/>
      <c r="H407" s="422"/>
      <c r="I407" s="423"/>
      <c r="J407" s="422"/>
      <c r="K407" s="437"/>
      <c r="L407" s="78">
        <f t="shared" si="9"/>
        <v>0</v>
      </c>
    </row>
    <row r="408" spans="1:12" hidden="1" x14ac:dyDescent="0.2">
      <c r="A408" s="430">
        <v>405</v>
      </c>
      <c r="B408" s="417"/>
      <c r="C408" s="419"/>
      <c r="D408" s="420"/>
      <c r="E408" s="419"/>
      <c r="F408" s="421"/>
      <c r="G408" s="422"/>
      <c r="H408" s="422"/>
      <c r="I408" s="423"/>
      <c r="J408" s="422"/>
      <c r="K408" s="437"/>
      <c r="L408" s="78">
        <f t="shared" si="9"/>
        <v>0</v>
      </c>
    </row>
    <row r="409" spans="1:12" hidden="1" x14ac:dyDescent="0.2">
      <c r="A409" s="430">
        <v>406</v>
      </c>
      <c r="B409" s="417"/>
      <c r="C409" s="419"/>
      <c r="D409" s="420"/>
      <c r="E409" s="419"/>
      <c r="F409" s="421"/>
      <c r="G409" s="422"/>
      <c r="H409" s="422"/>
      <c r="I409" s="423"/>
      <c r="J409" s="422"/>
      <c r="K409" s="437"/>
      <c r="L409" s="78">
        <f t="shared" si="9"/>
        <v>0</v>
      </c>
    </row>
    <row r="410" spans="1:12" hidden="1" x14ac:dyDescent="0.2">
      <c r="A410" s="430">
        <v>407</v>
      </c>
      <c r="B410" s="417"/>
      <c r="C410" s="419"/>
      <c r="D410" s="420"/>
      <c r="E410" s="419"/>
      <c r="F410" s="421"/>
      <c r="G410" s="422"/>
      <c r="H410" s="422"/>
      <c r="I410" s="423"/>
      <c r="J410" s="422"/>
      <c r="K410" s="437"/>
      <c r="L410" s="78">
        <f t="shared" si="9"/>
        <v>0</v>
      </c>
    </row>
    <row r="411" spans="1:12" hidden="1" x14ac:dyDescent="0.2">
      <c r="A411" s="430">
        <v>408</v>
      </c>
      <c r="B411" s="417"/>
      <c r="C411" s="419"/>
      <c r="D411" s="420"/>
      <c r="E411" s="419"/>
      <c r="F411" s="421"/>
      <c r="G411" s="422"/>
      <c r="H411" s="422"/>
      <c r="I411" s="423"/>
      <c r="J411" s="422"/>
      <c r="K411" s="437"/>
      <c r="L411" s="78">
        <f t="shared" si="9"/>
        <v>0</v>
      </c>
    </row>
    <row r="412" spans="1:12" hidden="1" x14ac:dyDescent="0.2">
      <c r="A412" s="430">
        <v>409</v>
      </c>
      <c r="B412" s="417"/>
      <c r="C412" s="419"/>
      <c r="D412" s="420"/>
      <c r="E412" s="419"/>
      <c r="F412" s="421"/>
      <c r="G412" s="422"/>
      <c r="H412" s="422"/>
      <c r="I412" s="423"/>
      <c r="J412" s="422"/>
      <c r="K412" s="437"/>
      <c r="L412" s="78">
        <f t="shared" si="9"/>
        <v>0</v>
      </c>
    </row>
    <row r="413" spans="1:12" hidden="1" x14ac:dyDescent="0.2">
      <c r="A413" s="430">
        <v>410</v>
      </c>
      <c r="B413" s="417"/>
      <c r="C413" s="419"/>
      <c r="D413" s="420"/>
      <c r="E413" s="419"/>
      <c r="F413" s="421"/>
      <c r="G413" s="422"/>
      <c r="H413" s="422"/>
      <c r="I413" s="423"/>
      <c r="J413" s="422"/>
      <c r="K413" s="437"/>
      <c r="L413" s="78">
        <f t="shared" si="9"/>
        <v>0</v>
      </c>
    </row>
    <row r="414" spans="1:12" hidden="1" x14ac:dyDescent="0.2">
      <c r="A414" s="430">
        <v>411</v>
      </c>
      <c r="B414" s="417"/>
      <c r="C414" s="419"/>
      <c r="D414" s="420"/>
      <c r="E414" s="419"/>
      <c r="F414" s="421"/>
      <c r="G414" s="422"/>
      <c r="H414" s="422"/>
      <c r="I414" s="423"/>
      <c r="J414" s="422"/>
      <c r="K414" s="437"/>
      <c r="L414" s="78">
        <f t="shared" si="9"/>
        <v>0</v>
      </c>
    </row>
    <row r="415" spans="1:12" hidden="1" x14ac:dyDescent="0.2">
      <c r="A415" s="430">
        <v>412</v>
      </c>
      <c r="B415" s="417"/>
      <c r="C415" s="419"/>
      <c r="D415" s="420"/>
      <c r="E415" s="419"/>
      <c r="F415" s="421"/>
      <c r="G415" s="422"/>
      <c r="H415" s="422"/>
      <c r="I415" s="423"/>
      <c r="J415" s="422"/>
      <c r="K415" s="437"/>
      <c r="L415" s="78">
        <f t="shared" si="9"/>
        <v>0</v>
      </c>
    </row>
    <row r="416" spans="1:12" hidden="1" x14ac:dyDescent="0.2">
      <c r="A416" s="430">
        <v>413</v>
      </c>
      <c r="B416" s="417"/>
      <c r="C416" s="419"/>
      <c r="D416" s="420"/>
      <c r="E416" s="419"/>
      <c r="F416" s="421"/>
      <c r="G416" s="422"/>
      <c r="H416" s="422"/>
      <c r="I416" s="423"/>
      <c r="J416" s="422"/>
      <c r="K416" s="437"/>
      <c r="L416" s="78">
        <f t="shared" si="9"/>
        <v>0</v>
      </c>
    </row>
    <row r="417" spans="1:12" hidden="1" x14ac:dyDescent="0.2">
      <c r="A417" s="430">
        <v>414</v>
      </c>
      <c r="B417" s="417"/>
      <c r="C417" s="419"/>
      <c r="D417" s="420"/>
      <c r="E417" s="419"/>
      <c r="F417" s="421"/>
      <c r="G417" s="422"/>
      <c r="H417" s="422"/>
      <c r="I417" s="423"/>
      <c r="J417" s="422"/>
      <c r="K417" s="437"/>
      <c r="L417" s="78">
        <f t="shared" si="9"/>
        <v>0</v>
      </c>
    </row>
    <row r="418" spans="1:12" hidden="1" x14ac:dyDescent="0.2">
      <c r="A418" s="430">
        <v>415</v>
      </c>
      <c r="B418" s="417"/>
      <c r="C418" s="419"/>
      <c r="D418" s="420"/>
      <c r="E418" s="419"/>
      <c r="F418" s="421"/>
      <c r="G418" s="422"/>
      <c r="H418" s="422"/>
      <c r="I418" s="423"/>
      <c r="J418" s="422"/>
      <c r="K418" s="437"/>
      <c r="L418" s="78">
        <f t="shared" si="9"/>
        <v>0</v>
      </c>
    </row>
    <row r="419" spans="1:12" hidden="1" x14ac:dyDescent="0.2">
      <c r="A419" s="430">
        <v>416</v>
      </c>
      <c r="B419" s="417"/>
      <c r="C419" s="419"/>
      <c r="D419" s="420"/>
      <c r="E419" s="419"/>
      <c r="F419" s="421"/>
      <c r="G419" s="422"/>
      <c r="H419" s="422"/>
      <c r="I419" s="423"/>
      <c r="J419" s="422"/>
      <c r="K419" s="437"/>
      <c r="L419" s="78">
        <f t="shared" si="9"/>
        <v>0</v>
      </c>
    </row>
    <row r="420" spans="1:12" hidden="1" x14ac:dyDescent="0.2">
      <c r="A420" s="430">
        <v>417</v>
      </c>
      <c r="B420" s="417"/>
      <c r="C420" s="419"/>
      <c r="D420" s="420"/>
      <c r="E420" s="419"/>
      <c r="F420" s="421"/>
      <c r="G420" s="422"/>
      <c r="H420" s="422"/>
      <c r="I420" s="423"/>
      <c r="J420" s="422"/>
      <c r="K420" s="437"/>
      <c r="L420" s="78">
        <f t="shared" si="9"/>
        <v>0</v>
      </c>
    </row>
    <row r="421" spans="1:12" hidden="1" x14ac:dyDescent="0.2">
      <c r="A421" s="430">
        <v>418</v>
      </c>
      <c r="B421" s="417"/>
      <c r="C421" s="419"/>
      <c r="D421" s="420"/>
      <c r="E421" s="419"/>
      <c r="F421" s="421"/>
      <c r="G421" s="422"/>
      <c r="H421" s="422"/>
      <c r="I421" s="423"/>
      <c r="J421" s="422"/>
      <c r="K421" s="437"/>
      <c r="L421" s="78">
        <f t="shared" si="9"/>
        <v>0</v>
      </c>
    </row>
    <row r="422" spans="1:12" hidden="1" x14ac:dyDescent="0.2">
      <c r="A422" s="430">
        <v>419</v>
      </c>
      <c r="B422" s="417"/>
      <c r="C422" s="419"/>
      <c r="D422" s="420"/>
      <c r="E422" s="419"/>
      <c r="F422" s="421"/>
      <c r="G422" s="422"/>
      <c r="H422" s="422"/>
      <c r="I422" s="423"/>
      <c r="J422" s="422"/>
      <c r="K422" s="437"/>
      <c r="L422" s="78">
        <f t="shared" si="9"/>
        <v>0</v>
      </c>
    </row>
    <row r="423" spans="1:12" hidden="1" x14ac:dyDescent="0.2">
      <c r="A423" s="430">
        <v>420</v>
      </c>
      <c r="B423" s="417"/>
      <c r="C423" s="419"/>
      <c r="D423" s="420"/>
      <c r="E423" s="419"/>
      <c r="F423" s="421"/>
      <c r="G423" s="422"/>
      <c r="H423" s="422"/>
      <c r="I423" s="423"/>
      <c r="J423" s="422"/>
      <c r="K423" s="437"/>
      <c r="L423" s="78">
        <f t="shared" si="9"/>
        <v>0</v>
      </c>
    </row>
    <row r="424" spans="1:12" hidden="1" x14ac:dyDescent="0.2">
      <c r="A424" s="430">
        <v>421</v>
      </c>
      <c r="B424" s="417"/>
      <c r="C424" s="419"/>
      <c r="D424" s="420"/>
      <c r="E424" s="419"/>
      <c r="F424" s="421"/>
      <c r="G424" s="422"/>
      <c r="H424" s="422"/>
      <c r="I424" s="423"/>
      <c r="J424" s="422"/>
      <c r="K424" s="437"/>
      <c r="L424" s="78">
        <f t="shared" si="9"/>
        <v>0</v>
      </c>
    </row>
    <row r="425" spans="1:12" hidden="1" x14ac:dyDescent="0.2">
      <c r="A425" s="430">
        <v>422</v>
      </c>
      <c r="B425" s="417"/>
      <c r="C425" s="419"/>
      <c r="D425" s="420"/>
      <c r="E425" s="419"/>
      <c r="F425" s="421"/>
      <c r="G425" s="422"/>
      <c r="H425" s="422"/>
      <c r="I425" s="423"/>
      <c r="J425" s="422"/>
      <c r="K425" s="437"/>
      <c r="L425" s="78">
        <f t="shared" si="9"/>
        <v>0</v>
      </c>
    </row>
    <row r="426" spans="1:12" hidden="1" x14ac:dyDescent="0.2">
      <c r="A426" s="430">
        <v>423</v>
      </c>
      <c r="B426" s="417"/>
      <c r="C426" s="419"/>
      <c r="D426" s="420"/>
      <c r="E426" s="419"/>
      <c r="F426" s="421"/>
      <c r="G426" s="422"/>
      <c r="H426" s="422"/>
      <c r="I426" s="423"/>
      <c r="J426" s="422"/>
      <c r="K426" s="437"/>
      <c r="L426" s="78">
        <f t="shared" si="9"/>
        <v>0</v>
      </c>
    </row>
    <row r="427" spans="1:12" hidden="1" x14ac:dyDescent="0.2">
      <c r="A427" s="430">
        <v>424</v>
      </c>
      <c r="B427" s="417"/>
      <c r="C427" s="419"/>
      <c r="D427" s="420"/>
      <c r="E427" s="419"/>
      <c r="F427" s="421"/>
      <c r="G427" s="422"/>
      <c r="H427" s="422"/>
      <c r="I427" s="423"/>
      <c r="J427" s="422"/>
      <c r="K427" s="437"/>
      <c r="L427" s="78">
        <f t="shared" si="9"/>
        <v>0</v>
      </c>
    </row>
    <row r="428" spans="1:12" hidden="1" x14ac:dyDescent="0.2">
      <c r="A428" s="430">
        <v>425</v>
      </c>
      <c r="B428" s="417"/>
      <c r="C428" s="419"/>
      <c r="D428" s="420"/>
      <c r="E428" s="419"/>
      <c r="F428" s="421"/>
      <c r="G428" s="422"/>
      <c r="H428" s="422"/>
      <c r="I428" s="423"/>
      <c r="J428" s="422"/>
      <c r="K428" s="437"/>
      <c r="L428" s="78">
        <f t="shared" si="9"/>
        <v>0</v>
      </c>
    </row>
    <row r="429" spans="1:12" hidden="1" x14ac:dyDescent="0.2">
      <c r="A429" s="430">
        <v>426</v>
      </c>
      <c r="B429" s="417"/>
      <c r="C429" s="419"/>
      <c r="D429" s="420"/>
      <c r="E429" s="419"/>
      <c r="F429" s="421"/>
      <c r="G429" s="422"/>
      <c r="H429" s="422"/>
      <c r="I429" s="423"/>
      <c r="J429" s="422"/>
      <c r="K429" s="437"/>
      <c r="L429" s="78">
        <f t="shared" si="9"/>
        <v>0</v>
      </c>
    </row>
    <row r="430" spans="1:12" hidden="1" x14ac:dyDescent="0.2">
      <c r="A430" s="430">
        <v>427</v>
      </c>
      <c r="B430" s="417"/>
      <c r="C430" s="419"/>
      <c r="D430" s="420"/>
      <c r="E430" s="419"/>
      <c r="F430" s="421"/>
      <c r="G430" s="422"/>
      <c r="H430" s="422"/>
      <c r="I430" s="423"/>
      <c r="J430" s="422"/>
      <c r="K430" s="437"/>
      <c r="L430" s="78">
        <f t="shared" si="9"/>
        <v>0</v>
      </c>
    </row>
    <row r="431" spans="1:12" hidden="1" x14ac:dyDescent="0.2">
      <c r="A431" s="430">
        <v>428</v>
      </c>
      <c r="B431" s="417"/>
      <c r="C431" s="419"/>
      <c r="D431" s="420"/>
      <c r="E431" s="419"/>
      <c r="F431" s="421"/>
      <c r="G431" s="422"/>
      <c r="H431" s="422"/>
      <c r="I431" s="423"/>
      <c r="J431" s="422"/>
      <c r="K431" s="437"/>
      <c r="L431" s="78">
        <f t="shared" si="9"/>
        <v>0</v>
      </c>
    </row>
    <row r="432" spans="1:12" hidden="1" x14ac:dyDescent="0.2">
      <c r="A432" s="430">
        <v>429</v>
      </c>
      <c r="B432" s="417"/>
      <c r="C432" s="419"/>
      <c r="D432" s="420"/>
      <c r="E432" s="419"/>
      <c r="F432" s="421"/>
      <c r="G432" s="422"/>
      <c r="H432" s="422"/>
      <c r="I432" s="423"/>
      <c r="J432" s="422"/>
      <c r="K432" s="437"/>
      <c r="L432" s="78">
        <f t="shared" si="9"/>
        <v>0</v>
      </c>
    </row>
    <row r="433" spans="1:12" hidden="1" x14ac:dyDescent="0.2">
      <c r="A433" s="430">
        <v>430</v>
      </c>
      <c r="B433" s="417"/>
      <c r="C433" s="419"/>
      <c r="D433" s="420"/>
      <c r="E433" s="419"/>
      <c r="F433" s="421"/>
      <c r="G433" s="422"/>
      <c r="H433" s="422"/>
      <c r="I433" s="423"/>
      <c r="J433" s="422"/>
      <c r="K433" s="437"/>
      <c r="L433" s="78">
        <f t="shared" si="9"/>
        <v>0</v>
      </c>
    </row>
    <row r="434" spans="1:12" hidden="1" x14ac:dyDescent="0.2">
      <c r="A434" s="430">
        <v>431</v>
      </c>
      <c r="B434" s="417"/>
      <c r="C434" s="419"/>
      <c r="D434" s="420"/>
      <c r="E434" s="419"/>
      <c r="F434" s="421"/>
      <c r="G434" s="422"/>
      <c r="H434" s="422"/>
      <c r="I434" s="423"/>
      <c r="J434" s="422"/>
      <c r="K434" s="437"/>
      <c r="L434" s="78">
        <f t="shared" si="9"/>
        <v>0</v>
      </c>
    </row>
    <row r="435" spans="1:12" hidden="1" x14ac:dyDescent="0.2">
      <c r="A435" s="430">
        <v>432</v>
      </c>
      <c r="B435" s="417"/>
      <c r="C435" s="419"/>
      <c r="D435" s="420"/>
      <c r="E435" s="419"/>
      <c r="F435" s="421"/>
      <c r="G435" s="422"/>
      <c r="H435" s="422"/>
      <c r="I435" s="423"/>
      <c r="J435" s="422"/>
      <c r="K435" s="437"/>
      <c r="L435" s="78">
        <f t="shared" si="9"/>
        <v>0</v>
      </c>
    </row>
    <row r="436" spans="1:12" hidden="1" x14ac:dyDescent="0.2">
      <c r="A436" s="430">
        <v>433</v>
      </c>
      <c r="B436" s="417"/>
      <c r="C436" s="419"/>
      <c r="D436" s="420"/>
      <c r="E436" s="419"/>
      <c r="F436" s="421"/>
      <c r="G436" s="422"/>
      <c r="H436" s="422"/>
      <c r="I436" s="423"/>
      <c r="J436" s="422"/>
      <c r="K436" s="437"/>
      <c r="L436" s="78">
        <f t="shared" si="9"/>
        <v>0</v>
      </c>
    </row>
    <row r="437" spans="1:12" hidden="1" x14ac:dyDescent="0.2">
      <c r="A437" s="430">
        <v>434</v>
      </c>
      <c r="B437" s="417"/>
      <c r="C437" s="419"/>
      <c r="D437" s="420"/>
      <c r="E437" s="419"/>
      <c r="F437" s="421"/>
      <c r="G437" s="422"/>
      <c r="H437" s="422"/>
      <c r="I437" s="423"/>
      <c r="J437" s="422"/>
      <c r="K437" s="437"/>
      <c r="L437" s="78">
        <f t="shared" si="9"/>
        <v>0</v>
      </c>
    </row>
    <row r="438" spans="1:12" hidden="1" x14ac:dyDescent="0.2">
      <c r="A438" s="430">
        <v>435</v>
      </c>
      <c r="B438" s="417"/>
      <c r="C438" s="419"/>
      <c r="D438" s="420"/>
      <c r="E438" s="419"/>
      <c r="F438" s="421"/>
      <c r="G438" s="422"/>
      <c r="H438" s="422"/>
      <c r="I438" s="423"/>
      <c r="J438" s="422"/>
      <c r="K438" s="437"/>
      <c r="L438" s="78">
        <f t="shared" si="9"/>
        <v>0</v>
      </c>
    </row>
    <row r="439" spans="1:12" hidden="1" x14ac:dyDescent="0.2">
      <c r="A439" s="430">
        <v>436</v>
      </c>
      <c r="B439" s="417"/>
      <c r="C439" s="419"/>
      <c r="D439" s="420"/>
      <c r="E439" s="419"/>
      <c r="F439" s="421"/>
      <c r="G439" s="422"/>
      <c r="H439" s="422"/>
      <c r="I439" s="423"/>
      <c r="J439" s="422"/>
      <c r="K439" s="437"/>
      <c r="L439" s="78">
        <f t="shared" si="9"/>
        <v>0</v>
      </c>
    </row>
    <row r="440" spans="1:12" hidden="1" x14ac:dyDescent="0.2">
      <c r="A440" s="430">
        <v>437</v>
      </c>
      <c r="B440" s="417"/>
      <c r="C440" s="419"/>
      <c r="D440" s="420"/>
      <c r="E440" s="419"/>
      <c r="F440" s="421"/>
      <c r="G440" s="422"/>
      <c r="H440" s="422"/>
      <c r="I440" s="423"/>
      <c r="J440" s="422"/>
      <c r="K440" s="437"/>
      <c r="L440" s="78">
        <f t="shared" si="9"/>
        <v>0</v>
      </c>
    </row>
    <row r="441" spans="1:12" hidden="1" x14ac:dyDescent="0.2">
      <c r="A441" s="430">
        <v>438</v>
      </c>
      <c r="B441" s="417"/>
      <c r="C441" s="419"/>
      <c r="D441" s="420"/>
      <c r="E441" s="419"/>
      <c r="F441" s="421"/>
      <c r="G441" s="422"/>
      <c r="H441" s="422"/>
      <c r="I441" s="423"/>
      <c r="J441" s="422"/>
      <c r="K441" s="437"/>
      <c r="L441" s="78">
        <f t="shared" si="9"/>
        <v>0</v>
      </c>
    </row>
    <row r="442" spans="1:12" hidden="1" x14ac:dyDescent="0.2">
      <c r="A442" s="430">
        <v>439</v>
      </c>
      <c r="B442" s="417"/>
      <c r="C442" s="419"/>
      <c r="D442" s="420"/>
      <c r="E442" s="419"/>
      <c r="F442" s="421"/>
      <c r="G442" s="422"/>
      <c r="H442" s="422"/>
      <c r="I442" s="423"/>
      <c r="J442" s="422"/>
      <c r="K442" s="437"/>
      <c r="L442" s="78">
        <f t="shared" si="9"/>
        <v>0</v>
      </c>
    </row>
    <row r="443" spans="1:12" hidden="1" x14ac:dyDescent="0.2">
      <c r="A443" s="430">
        <v>440</v>
      </c>
      <c r="B443" s="417"/>
      <c r="C443" s="419"/>
      <c r="D443" s="420"/>
      <c r="E443" s="419"/>
      <c r="F443" s="421"/>
      <c r="G443" s="422"/>
      <c r="H443" s="422"/>
      <c r="I443" s="423"/>
      <c r="J443" s="422"/>
      <c r="K443" s="437"/>
      <c r="L443" s="78">
        <f t="shared" si="9"/>
        <v>0</v>
      </c>
    </row>
    <row r="444" spans="1:12" hidden="1" x14ac:dyDescent="0.2">
      <c r="A444" s="430">
        <v>441</v>
      </c>
      <c r="B444" s="417"/>
      <c r="C444" s="419"/>
      <c r="D444" s="420"/>
      <c r="E444" s="419"/>
      <c r="F444" s="421"/>
      <c r="G444" s="422"/>
      <c r="H444" s="422"/>
      <c r="I444" s="423"/>
      <c r="J444" s="422"/>
      <c r="K444" s="437"/>
      <c r="L444" s="78">
        <f t="shared" si="9"/>
        <v>0</v>
      </c>
    </row>
    <row r="445" spans="1:12" hidden="1" x14ac:dyDescent="0.2">
      <c r="A445" s="430">
        <v>442</v>
      </c>
      <c r="B445" s="417"/>
      <c r="C445" s="419"/>
      <c r="D445" s="420"/>
      <c r="E445" s="419"/>
      <c r="F445" s="421"/>
      <c r="G445" s="422"/>
      <c r="H445" s="422"/>
      <c r="I445" s="423"/>
      <c r="J445" s="422"/>
      <c r="K445" s="437"/>
      <c r="L445" s="78">
        <f t="shared" si="9"/>
        <v>0</v>
      </c>
    </row>
    <row r="446" spans="1:12" hidden="1" x14ac:dyDescent="0.2">
      <c r="A446" s="430">
        <v>443</v>
      </c>
      <c r="B446" s="417"/>
      <c r="C446" s="419"/>
      <c r="D446" s="420"/>
      <c r="E446" s="419"/>
      <c r="F446" s="421"/>
      <c r="G446" s="422"/>
      <c r="H446" s="422"/>
      <c r="I446" s="423"/>
      <c r="J446" s="422"/>
      <c r="K446" s="437"/>
      <c r="L446" s="78">
        <f t="shared" si="9"/>
        <v>0</v>
      </c>
    </row>
    <row r="447" spans="1:12" hidden="1" x14ac:dyDescent="0.2">
      <c r="A447" s="430">
        <v>444</v>
      </c>
      <c r="B447" s="417"/>
      <c r="C447" s="419"/>
      <c r="D447" s="420"/>
      <c r="E447" s="419"/>
      <c r="F447" s="421"/>
      <c r="G447" s="422"/>
      <c r="H447" s="422"/>
      <c r="I447" s="423"/>
      <c r="J447" s="422"/>
      <c r="K447" s="437"/>
      <c r="L447" s="78">
        <f t="shared" si="9"/>
        <v>0</v>
      </c>
    </row>
    <row r="448" spans="1:12" hidden="1" x14ac:dyDescent="0.2">
      <c r="A448" s="430">
        <v>445</v>
      </c>
      <c r="B448" s="417"/>
      <c r="C448" s="419"/>
      <c r="D448" s="420"/>
      <c r="E448" s="419"/>
      <c r="F448" s="421"/>
      <c r="G448" s="422"/>
      <c r="H448" s="422"/>
      <c r="I448" s="423"/>
      <c r="J448" s="422"/>
      <c r="K448" s="437"/>
      <c r="L448" s="78">
        <f t="shared" si="9"/>
        <v>0</v>
      </c>
    </row>
    <row r="449" spans="1:12" hidden="1" x14ac:dyDescent="0.2">
      <c r="A449" s="430">
        <v>446</v>
      </c>
      <c r="B449" s="417"/>
      <c r="C449" s="419"/>
      <c r="D449" s="420"/>
      <c r="E449" s="419"/>
      <c r="F449" s="421"/>
      <c r="G449" s="422"/>
      <c r="H449" s="422"/>
      <c r="I449" s="423"/>
      <c r="J449" s="422"/>
      <c r="K449" s="437"/>
      <c r="L449" s="78">
        <f t="shared" ref="L449:L512" si="10">IF(B449=0,0,MONTH(B449)-$L$1+1)</f>
        <v>0</v>
      </c>
    </row>
    <row r="450" spans="1:12" hidden="1" x14ac:dyDescent="0.2">
      <c r="A450" s="430">
        <v>447</v>
      </c>
      <c r="B450" s="417"/>
      <c r="C450" s="419"/>
      <c r="D450" s="420"/>
      <c r="E450" s="419"/>
      <c r="F450" s="421"/>
      <c r="G450" s="422"/>
      <c r="H450" s="422"/>
      <c r="I450" s="423"/>
      <c r="J450" s="422"/>
      <c r="K450" s="437"/>
      <c r="L450" s="78">
        <f t="shared" si="10"/>
        <v>0</v>
      </c>
    </row>
    <row r="451" spans="1:12" hidden="1" x14ac:dyDescent="0.2">
      <c r="A451" s="430">
        <v>448</v>
      </c>
      <c r="B451" s="417"/>
      <c r="C451" s="419"/>
      <c r="D451" s="420"/>
      <c r="E451" s="419"/>
      <c r="F451" s="421"/>
      <c r="G451" s="422"/>
      <c r="H451" s="422"/>
      <c r="I451" s="423"/>
      <c r="J451" s="422"/>
      <c r="K451" s="437"/>
      <c r="L451" s="78">
        <f t="shared" si="10"/>
        <v>0</v>
      </c>
    </row>
    <row r="452" spans="1:12" hidden="1" x14ac:dyDescent="0.2">
      <c r="A452" s="430">
        <v>449</v>
      </c>
      <c r="B452" s="417"/>
      <c r="C452" s="419"/>
      <c r="D452" s="420"/>
      <c r="E452" s="419"/>
      <c r="F452" s="421"/>
      <c r="G452" s="422"/>
      <c r="H452" s="422"/>
      <c r="I452" s="423"/>
      <c r="J452" s="422"/>
      <c r="K452" s="437"/>
      <c r="L452" s="78">
        <f t="shared" si="10"/>
        <v>0</v>
      </c>
    </row>
    <row r="453" spans="1:12" hidden="1" x14ac:dyDescent="0.2">
      <c r="A453" s="430">
        <v>450</v>
      </c>
      <c r="B453" s="417"/>
      <c r="C453" s="419"/>
      <c r="D453" s="420"/>
      <c r="E453" s="419"/>
      <c r="F453" s="421"/>
      <c r="G453" s="422"/>
      <c r="H453" s="422"/>
      <c r="I453" s="423"/>
      <c r="J453" s="422"/>
      <c r="K453" s="437"/>
      <c r="L453" s="78">
        <f t="shared" si="10"/>
        <v>0</v>
      </c>
    </row>
    <row r="454" spans="1:12" hidden="1" x14ac:dyDescent="0.2">
      <c r="A454" s="430">
        <v>451</v>
      </c>
      <c r="B454" s="417"/>
      <c r="C454" s="419"/>
      <c r="D454" s="420"/>
      <c r="E454" s="419"/>
      <c r="F454" s="421"/>
      <c r="G454" s="422"/>
      <c r="H454" s="422"/>
      <c r="I454" s="423"/>
      <c r="J454" s="422"/>
      <c r="K454" s="437"/>
      <c r="L454" s="78">
        <f t="shared" si="10"/>
        <v>0</v>
      </c>
    </row>
    <row r="455" spans="1:12" hidden="1" x14ac:dyDescent="0.2">
      <c r="A455" s="430">
        <v>452</v>
      </c>
      <c r="B455" s="417"/>
      <c r="C455" s="419"/>
      <c r="D455" s="420"/>
      <c r="E455" s="419"/>
      <c r="F455" s="421"/>
      <c r="G455" s="422"/>
      <c r="H455" s="422"/>
      <c r="I455" s="423"/>
      <c r="J455" s="422"/>
      <c r="K455" s="437"/>
      <c r="L455" s="78">
        <f t="shared" si="10"/>
        <v>0</v>
      </c>
    </row>
    <row r="456" spans="1:12" hidden="1" x14ac:dyDescent="0.2">
      <c r="A456" s="430">
        <v>453</v>
      </c>
      <c r="B456" s="417"/>
      <c r="C456" s="419"/>
      <c r="D456" s="420"/>
      <c r="E456" s="419"/>
      <c r="F456" s="421"/>
      <c r="G456" s="422"/>
      <c r="H456" s="422"/>
      <c r="I456" s="423"/>
      <c r="J456" s="422"/>
      <c r="K456" s="437"/>
      <c r="L456" s="78">
        <f t="shared" si="10"/>
        <v>0</v>
      </c>
    </row>
    <row r="457" spans="1:12" hidden="1" x14ac:dyDescent="0.2">
      <c r="A457" s="430">
        <v>454</v>
      </c>
      <c r="B457" s="417"/>
      <c r="C457" s="419"/>
      <c r="D457" s="420"/>
      <c r="E457" s="419"/>
      <c r="F457" s="421"/>
      <c r="G457" s="422"/>
      <c r="H457" s="422"/>
      <c r="I457" s="423"/>
      <c r="J457" s="422"/>
      <c r="K457" s="437"/>
      <c r="L457" s="78">
        <f t="shared" si="10"/>
        <v>0</v>
      </c>
    </row>
    <row r="458" spans="1:12" hidden="1" x14ac:dyDescent="0.2">
      <c r="A458" s="430">
        <v>455</v>
      </c>
      <c r="B458" s="417"/>
      <c r="C458" s="419"/>
      <c r="D458" s="420"/>
      <c r="E458" s="419"/>
      <c r="F458" s="421"/>
      <c r="G458" s="422"/>
      <c r="H458" s="422"/>
      <c r="I458" s="423"/>
      <c r="J458" s="422"/>
      <c r="K458" s="437"/>
      <c r="L458" s="78">
        <f t="shared" si="10"/>
        <v>0</v>
      </c>
    </row>
    <row r="459" spans="1:12" hidden="1" x14ac:dyDescent="0.2">
      <c r="A459" s="430">
        <v>456</v>
      </c>
      <c r="B459" s="417"/>
      <c r="C459" s="419"/>
      <c r="D459" s="420"/>
      <c r="E459" s="419"/>
      <c r="F459" s="421"/>
      <c r="G459" s="422"/>
      <c r="H459" s="422"/>
      <c r="I459" s="423"/>
      <c r="J459" s="422"/>
      <c r="K459" s="437"/>
      <c r="L459" s="78">
        <f t="shared" si="10"/>
        <v>0</v>
      </c>
    </row>
    <row r="460" spans="1:12" hidden="1" x14ac:dyDescent="0.2">
      <c r="A460" s="430">
        <v>457</v>
      </c>
      <c r="B460" s="417"/>
      <c r="C460" s="419"/>
      <c r="D460" s="420"/>
      <c r="E460" s="419"/>
      <c r="F460" s="421"/>
      <c r="G460" s="422"/>
      <c r="H460" s="422"/>
      <c r="I460" s="423"/>
      <c r="J460" s="422"/>
      <c r="K460" s="437"/>
      <c r="L460" s="78">
        <f t="shared" si="10"/>
        <v>0</v>
      </c>
    </row>
    <row r="461" spans="1:12" hidden="1" x14ac:dyDescent="0.2">
      <c r="A461" s="430">
        <v>458</v>
      </c>
      <c r="B461" s="417"/>
      <c r="C461" s="419"/>
      <c r="D461" s="420"/>
      <c r="E461" s="419"/>
      <c r="F461" s="421"/>
      <c r="G461" s="422"/>
      <c r="H461" s="422"/>
      <c r="I461" s="423"/>
      <c r="J461" s="422"/>
      <c r="K461" s="437"/>
      <c r="L461" s="78">
        <f t="shared" si="10"/>
        <v>0</v>
      </c>
    </row>
    <row r="462" spans="1:12" hidden="1" x14ac:dyDescent="0.2">
      <c r="A462" s="430">
        <v>459</v>
      </c>
      <c r="B462" s="417"/>
      <c r="C462" s="419"/>
      <c r="D462" s="420"/>
      <c r="E462" s="419"/>
      <c r="F462" s="421"/>
      <c r="G462" s="422"/>
      <c r="H462" s="422"/>
      <c r="I462" s="423"/>
      <c r="J462" s="422"/>
      <c r="K462" s="437"/>
      <c r="L462" s="78">
        <f t="shared" si="10"/>
        <v>0</v>
      </c>
    </row>
    <row r="463" spans="1:12" hidden="1" x14ac:dyDescent="0.2">
      <c r="A463" s="430">
        <v>460</v>
      </c>
      <c r="B463" s="417"/>
      <c r="C463" s="419"/>
      <c r="D463" s="420"/>
      <c r="E463" s="419"/>
      <c r="F463" s="421"/>
      <c r="G463" s="422"/>
      <c r="H463" s="422"/>
      <c r="I463" s="423"/>
      <c r="J463" s="422"/>
      <c r="K463" s="437"/>
      <c r="L463" s="78">
        <f t="shared" si="10"/>
        <v>0</v>
      </c>
    </row>
    <row r="464" spans="1:12" hidden="1" x14ac:dyDescent="0.2">
      <c r="A464" s="430">
        <v>461</v>
      </c>
      <c r="B464" s="417"/>
      <c r="C464" s="419"/>
      <c r="D464" s="420"/>
      <c r="E464" s="419"/>
      <c r="F464" s="421"/>
      <c r="G464" s="422"/>
      <c r="H464" s="422"/>
      <c r="I464" s="423"/>
      <c r="J464" s="422"/>
      <c r="K464" s="437"/>
      <c r="L464" s="78">
        <f t="shared" si="10"/>
        <v>0</v>
      </c>
    </row>
    <row r="465" spans="1:12" hidden="1" x14ac:dyDescent="0.2">
      <c r="A465" s="430">
        <v>462</v>
      </c>
      <c r="B465" s="417"/>
      <c r="C465" s="419"/>
      <c r="D465" s="420"/>
      <c r="E465" s="419"/>
      <c r="F465" s="421"/>
      <c r="G465" s="422"/>
      <c r="H465" s="422"/>
      <c r="I465" s="423"/>
      <c r="J465" s="422"/>
      <c r="K465" s="437"/>
      <c r="L465" s="78">
        <f t="shared" si="10"/>
        <v>0</v>
      </c>
    </row>
    <row r="466" spans="1:12" hidden="1" x14ac:dyDescent="0.2">
      <c r="A466" s="430">
        <v>463</v>
      </c>
      <c r="B466" s="417"/>
      <c r="C466" s="419"/>
      <c r="D466" s="420"/>
      <c r="E466" s="419"/>
      <c r="F466" s="421"/>
      <c r="G466" s="422"/>
      <c r="H466" s="422"/>
      <c r="I466" s="423"/>
      <c r="J466" s="422"/>
      <c r="K466" s="437"/>
      <c r="L466" s="78">
        <f t="shared" si="10"/>
        <v>0</v>
      </c>
    </row>
    <row r="467" spans="1:12" hidden="1" x14ac:dyDescent="0.2">
      <c r="A467" s="430">
        <v>464</v>
      </c>
      <c r="B467" s="417"/>
      <c r="C467" s="419"/>
      <c r="D467" s="420"/>
      <c r="E467" s="419"/>
      <c r="F467" s="421"/>
      <c r="G467" s="422"/>
      <c r="H467" s="422"/>
      <c r="I467" s="423"/>
      <c r="J467" s="422"/>
      <c r="K467" s="437"/>
      <c r="L467" s="78">
        <f t="shared" si="10"/>
        <v>0</v>
      </c>
    </row>
    <row r="468" spans="1:12" hidden="1" x14ac:dyDescent="0.2">
      <c r="A468" s="430">
        <v>465</v>
      </c>
      <c r="B468" s="417"/>
      <c r="C468" s="419"/>
      <c r="D468" s="420"/>
      <c r="E468" s="419"/>
      <c r="F468" s="421"/>
      <c r="G468" s="422"/>
      <c r="H468" s="422"/>
      <c r="I468" s="423"/>
      <c r="J468" s="422"/>
      <c r="K468" s="437"/>
      <c r="L468" s="78">
        <f t="shared" si="10"/>
        <v>0</v>
      </c>
    </row>
    <row r="469" spans="1:12" hidden="1" x14ac:dyDescent="0.2">
      <c r="A469" s="430">
        <v>466</v>
      </c>
      <c r="B469" s="417"/>
      <c r="C469" s="419"/>
      <c r="D469" s="420"/>
      <c r="E469" s="419"/>
      <c r="F469" s="421"/>
      <c r="G469" s="422"/>
      <c r="H469" s="422"/>
      <c r="I469" s="423"/>
      <c r="J469" s="422"/>
      <c r="K469" s="437"/>
      <c r="L469" s="78">
        <f t="shared" si="10"/>
        <v>0</v>
      </c>
    </row>
    <row r="470" spans="1:12" hidden="1" x14ac:dyDescent="0.2">
      <c r="A470" s="430">
        <v>467</v>
      </c>
      <c r="B470" s="417"/>
      <c r="C470" s="419"/>
      <c r="D470" s="420"/>
      <c r="E470" s="419"/>
      <c r="F470" s="421"/>
      <c r="G470" s="422"/>
      <c r="H470" s="422"/>
      <c r="I470" s="423"/>
      <c r="J470" s="422"/>
      <c r="K470" s="437"/>
      <c r="L470" s="78">
        <f t="shared" si="10"/>
        <v>0</v>
      </c>
    </row>
    <row r="471" spans="1:12" hidden="1" x14ac:dyDescent="0.2">
      <c r="A471" s="430">
        <v>468</v>
      </c>
      <c r="B471" s="417"/>
      <c r="C471" s="419"/>
      <c r="D471" s="420"/>
      <c r="E471" s="419"/>
      <c r="F471" s="421"/>
      <c r="G471" s="422"/>
      <c r="H471" s="422"/>
      <c r="I471" s="423"/>
      <c r="J471" s="422"/>
      <c r="K471" s="437"/>
      <c r="L471" s="78">
        <f t="shared" si="10"/>
        <v>0</v>
      </c>
    </row>
    <row r="472" spans="1:12" hidden="1" x14ac:dyDescent="0.2">
      <c r="A472" s="430">
        <v>469</v>
      </c>
      <c r="B472" s="417"/>
      <c r="C472" s="419"/>
      <c r="D472" s="420"/>
      <c r="E472" s="419"/>
      <c r="F472" s="421"/>
      <c r="G472" s="422"/>
      <c r="H472" s="422"/>
      <c r="I472" s="423"/>
      <c r="J472" s="422"/>
      <c r="K472" s="437"/>
      <c r="L472" s="78">
        <f t="shared" si="10"/>
        <v>0</v>
      </c>
    </row>
    <row r="473" spans="1:12" hidden="1" x14ac:dyDescent="0.2">
      <c r="A473" s="430">
        <v>470</v>
      </c>
      <c r="B473" s="417"/>
      <c r="C473" s="419"/>
      <c r="D473" s="420"/>
      <c r="E473" s="419"/>
      <c r="F473" s="421"/>
      <c r="G473" s="422"/>
      <c r="H473" s="422"/>
      <c r="I473" s="423"/>
      <c r="J473" s="422"/>
      <c r="K473" s="437"/>
      <c r="L473" s="78">
        <f t="shared" si="10"/>
        <v>0</v>
      </c>
    </row>
    <row r="474" spans="1:12" hidden="1" x14ac:dyDescent="0.2">
      <c r="A474" s="430">
        <v>471</v>
      </c>
      <c r="B474" s="417"/>
      <c r="C474" s="419"/>
      <c r="D474" s="420"/>
      <c r="E474" s="419"/>
      <c r="F474" s="421"/>
      <c r="G474" s="422"/>
      <c r="H474" s="422"/>
      <c r="I474" s="423"/>
      <c r="J474" s="422"/>
      <c r="K474" s="437"/>
      <c r="L474" s="78">
        <f t="shared" si="10"/>
        <v>0</v>
      </c>
    </row>
    <row r="475" spans="1:12" hidden="1" x14ac:dyDescent="0.2">
      <c r="A475" s="430">
        <v>472</v>
      </c>
      <c r="B475" s="417"/>
      <c r="C475" s="419"/>
      <c r="D475" s="420"/>
      <c r="E475" s="419"/>
      <c r="F475" s="421"/>
      <c r="G475" s="422"/>
      <c r="H475" s="422"/>
      <c r="I475" s="423"/>
      <c r="J475" s="422"/>
      <c r="K475" s="437"/>
      <c r="L475" s="78">
        <f t="shared" si="10"/>
        <v>0</v>
      </c>
    </row>
    <row r="476" spans="1:12" hidden="1" x14ac:dyDescent="0.2">
      <c r="A476" s="430">
        <v>473</v>
      </c>
      <c r="B476" s="417"/>
      <c r="C476" s="419"/>
      <c r="D476" s="420"/>
      <c r="E476" s="419"/>
      <c r="F476" s="421"/>
      <c r="G476" s="422"/>
      <c r="H476" s="422"/>
      <c r="I476" s="423"/>
      <c r="J476" s="422"/>
      <c r="K476" s="437"/>
      <c r="L476" s="78">
        <f t="shared" si="10"/>
        <v>0</v>
      </c>
    </row>
    <row r="477" spans="1:12" hidden="1" x14ac:dyDescent="0.2">
      <c r="A477" s="430">
        <v>474</v>
      </c>
      <c r="B477" s="417"/>
      <c r="C477" s="419"/>
      <c r="D477" s="420"/>
      <c r="E477" s="419"/>
      <c r="F477" s="421"/>
      <c r="G477" s="422"/>
      <c r="H477" s="422"/>
      <c r="I477" s="423"/>
      <c r="J477" s="422"/>
      <c r="K477" s="437"/>
      <c r="L477" s="78">
        <f t="shared" si="10"/>
        <v>0</v>
      </c>
    </row>
    <row r="478" spans="1:12" hidden="1" x14ac:dyDescent="0.2">
      <c r="A478" s="430">
        <v>475</v>
      </c>
      <c r="B478" s="417"/>
      <c r="C478" s="419"/>
      <c r="D478" s="420"/>
      <c r="E478" s="419"/>
      <c r="F478" s="421"/>
      <c r="G478" s="422"/>
      <c r="H478" s="422"/>
      <c r="I478" s="423"/>
      <c r="J478" s="422"/>
      <c r="K478" s="437"/>
      <c r="L478" s="78">
        <f t="shared" si="10"/>
        <v>0</v>
      </c>
    </row>
    <row r="479" spans="1:12" hidden="1" x14ac:dyDescent="0.2">
      <c r="A479" s="430">
        <v>476</v>
      </c>
      <c r="B479" s="417"/>
      <c r="C479" s="419"/>
      <c r="D479" s="420"/>
      <c r="E479" s="419"/>
      <c r="F479" s="421"/>
      <c r="G479" s="422"/>
      <c r="H479" s="422"/>
      <c r="I479" s="423"/>
      <c r="J479" s="422"/>
      <c r="K479" s="437"/>
      <c r="L479" s="78">
        <f t="shared" si="10"/>
        <v>0</v>
      </c>
    </row>
    <row r="480" spans="1:12" hidden="1" x14ac:dyDescent="0.2">
      <c r="A480" s="430">
        <v>477</v>
      </c>
      <c r="B480" s="417"/>
      <c r="C480" s="419"/>
      <c r="D480" s="420"/>
      <c r="E480" s="419"/>
      <c r="F480" s="421"/>
      <c r="G480" s="422"/>
      <c r="H480" s="422"/>
      <c r="I480" s="423"/>
      <c r="J480" s="422"/>
      <c r="K480" s="437"/>
      <c r="L480" s="78">
        <f t="shared" si="10"/>
        <v>0</v>
      </c>
    </row>
    <row r="481" spans="1:12" hidden="1" x14ac:dyDescent="0.2">
      <c r="A481" s="430">
        <v>478</v>
      </c>
      <c r="B481" s="417"/>
      <c r="C481" s="419"/>
      <c r="D481" s="420"/>
      <c r="E481" s="419"/>
      <c r="F481" s="421"/>
      <c r="G481" s="422"/>
      <c r="H481" s="422"/>
      <c r="I481" s="423"/>
      <c r="J481" s="422"/>
      <c r="K481" s="437"/>
      <c r="L481" s="78">
        <f t="shared" si="10"/>
        <v>0</v>
      </c>
    </row>
    <row r="482" spans="1:12" hidden="1" x14ac:dyDescent="0.2">
      <c r="A482" s="430">
        <v>479</v>
      </c>
      <c r="B482" s="417"/>
      <c r="C482" s="419"/>
      <c r="D482" s="420"/>
      <c r="E482" s="419"/>
      <c r="F482" s="421"/>
      <c r="G482" s="422"/>
      <c r="H482" s="422"/>
      <c r="I482" s="423"/>
      <c r="J482" s="422"/>
      <c r="K482" s="437"/>
      <c r="L482" s="78">
        <f t="shared" si="10"/>
        <v>0</v>
      </c>
    </row>
    <row r="483" spans="1:12" hidden="1" x14ac:dyDescent="0.2">
      <c r="A483" s="430">
        <v>480</v>
      </c>
      <c r="B483" s="417"/>
      <c r="C483" s="419"/>
      <c r="D483" s="420"/>
      <c r="E483" s="419"/>
      <c r="F483" s="421"/>
      <c r="G483" s="422"/>
      <c r="H483" s="422"/>
      <c r="I483" s="423"/>
      <c r="J483" s="422"/>
      <c r="K483" s="437"/>
      <c r="L483" s="78">
        <f t="shared" si="10"/>
        <v>0</v>
      </c>
    </row>
    <row r="484" spans="1:12" hidden="1" x14ac:dyDescent="0.2">
      <c r="A484" s="430">
        <v>481</v>
      </c>
      <c r="B484" s="417"/>
      <c r="C484" s="419"/>
      <c r="D484" s="420"/>
      <c r="E484" s="419"/>
      <c r="F484" s="421"/>
      <c r="G484" s="422"/>
      <c r="H484" s="422"/>
      <c r="I484" s="423"/>
      <c r="J484" s="422"/>
      <c r="K484" s="437"/>
      <c r="L484" s="78">
        <f t="shared" si="10"/>
        <v>0</v>
      </c>
    </row>
    <row r="485" spans="1:12" hidden="1" x14ac:dyDescent="0.2">
      <c r="A485" s="430">
        <v>482</v>
      </c>
      <c r="B485" s="417"/>
      <c r="C485" s="419"/>
      <c r="D485" s="420"/>
      <c r="E485" s="419"/>
      <c r="F485" s="421"/>
      <c r="G485" s="422"/>
      <c r="H485" s="422"/>
      <c r="I485" s="423"/>
      <c r="J485" s="422"/>
      <c r="K485" s="437"/>
      <c r="L485" s="78">
        <f t="shared" si="10"/>
        <v>0</v>
      </c>
    </row>
    <row r="486" spans="1:12" hidden="1" x14ac:dyDescent="0.2">
      <c r="A486" s="430">
        <v>483</v>
      </c>
      <c r="B486" s="417"/>
      <c r="C486" s="419"/>
      <c r="D486" s="420"/>
      <c r="E486" s="419"/>
      <c r="F486" s="421"/>
      <c r="G486" s="422"/>
      <c r="H486" s="422"/>
      <c r="I486" s="423"/>
      <c r="J486" s="422"/>
      <c r="K486" s="437"/>
      <c r="L486" s="78">
        <f t="shared" si="10"/>
        <v>0</v>
      </c>
    </row>
    <row r="487" spans="1:12" hidden="1" x14ac:dyDescent="0.2">
      <c r="A487" s="430">
        <v>484</v>
      </c>
      <c r="B487" s="417"/>
      <c r="C487" s="419"/>
      <c r="D487" s="420"/>
      <c r="E487" s="419"/>
      <c r="F487" s="421"/>
      <c r="G487" s="422"/>
      <c r="H487" s="422"/>
      <c r="I487" s="423"/>
      <c r="J487" s="422"/>
      <c r="K487" s="437"/>
      <c r="L487" s="78">
        <f t="shared" si="10"/>
        <v>0</v>
      </c>
    </row>
    <row r="488" spans="1:12" hidden="1" x14ac:dyDescent="0.2">
      <c r="A488" s="430">
        <v>485</v>
      </c>
      <c r="B488" s="417"/>
      <c r="C488" s="419"/>
      <c r="D488" s="420"/>
      <c r="E488" s="419"/>
      <c r="F488" s="421"/>
      <c r="G488" s="422"/>
      <c r="H488" s="422"/>
      <c r="I488" s="423"/>
      <c r="J488" s="422"/>
      <c r="K488" s="437"/>
      <c r="L488" s="78">
        <f t="shared" si="10"/>
        <v>0</v>
      </c>
    </row>
    <row r="489" spans="1:12" hidden="1" x14ac:dyDescent="0.2">
      <c r="A489" s="430">
        <v>486</v>
      </c>
      <c r="B489" s="417"/>
      <c r="C489" s="419"/>
      <c r="D489" s="420"/>
      <c r="E489" s="419"/>
      <c r="F489" s="421"/>
      <c r="G489" s="422"/>
      <c r="H489" s="422"/>
      <c r="I489" s="423"/>
      <c r="J489" s="422"/>
      <c r="K489" s="437"/>
      <c r="L489" s="78">
        <f t="shared" si="10"/>
        <v>0</v>
      </c>
    </row>
    <row r="490" spans="1:12" hidden="1" x14ac:dyDescent="0.2">
      <c r="A490" s="430">
        <v>487</v>
      </c>
      <c r="B490" s="417"/>
      <c r="C490" s="419"/>
      <c r="D490" s="420"/>
      <c r="E490" s="419"/>
      <c r="F490" s="421"/>
      <c r="G490" s="422"/>
      <c r="H490" s="422"/>
      <c r="I490" s="423"/>
      <c r="J490" s="422"/>
      <c r="K490" s="437"/>
      <c r="L490" s="78">
        <f t="shared" si="10"/>
        <v>0</v>
      </c>
    </row>
    <row r="491" spans="1:12" hidden="1" x14ac:dyDescent="0.2">
      <c r="A491" s="430">
        <v>488</v>
      </c>
      <c r="B491" s="417"/>
      <c r="C491" s="419"/>
      <c r="D491" s="420"/>
      <c r="E491" s="419"/>
      <c r="F491" s="421"/>
      <c r="G491" s="422"/>
      <c r="H491" s="422"/>
      <c r="I491" s="423"/>
      <c r="J491" s="422"/>
      <c r="K491" s="437"/>
      <c r="L491" s="78">
        <f t="shared" si="10"/>
        <v>0</v>
      </c>
    </row>
    <row r="492" spans="1:12" hidden="1" x14ac:dyDescent="0.2">
      <c r="A492" s="430">
        <v>489</v>
      </c>
      <c r="B492" s="417"/>
      <c r="C492" s="419"/>
      <c r="D492" s="420"/>
      <c r="E492" s="419"/>
      <c r="F492" s="421"/>
      <c r="G492" s="422"/>
      <c r="H492" s="422"/>
      <c r="I492" s="423"/>
      <c r="J492" s="422"/>
      <c r="K492" s="437"/>
      <c r="L492" s="78">
        <f t="shared" si="10"/>
        <v>0</v>
      </c>
    </row>
    <row r="493" spans="1:12" hidden="1" x14ac:dyDescent="0.2">
      <c r="A493" s="430">
        <v>490</v>
      </c>
      <c r="B493" s="417"/>
      <c r="C493" s="419"/>
      <c r="D493" s="420"/>
      <c r="E493" s="419"/>
      <c r="F493" s="421"/>
      <c r="G493" s="422"/>
      <c r="H493" s="422"/>
      <c r="I493" s="423"/>
      <c r="J493" s="422"/>
      <c r="K493" s="437"/>
      <c r="L493" s="78">
        <f t="shared" si="10"/>
        <v>0</v>
      </c>
    </row>
    <row r="494" spans="1:12" hidden="1" x14ac:dyDescent="0.2">
      <c r="A494" s="430">
        <v>491</v>
      </c>
      <c r="B494" s="417"/>
      <c r="C494" s="419"/>
      <c r="D494" s="420"/>
      <c r="E494" s="419"/>
      <c r="F494" s="421"/>
      <c r="G494" s="422"/>
      <c r="H494" s="422"/>
      <c r="I494" s="423"/>
      <c r="J494" s="422"/>
      <c r="K494" s="437"/>
      <c r="L494" s="78">
        <f t="shared" si="10"/>
        <v>0</v>
      </c>
    </row>
    <row r="495" spans="1:12" hidden="1" x14ac:dyDescent="0.2">
      <c r="A495" s="430">
        <v>492</v>
      </c>
      <c r="B495" s="417"/>
      <c r="C495" s="419"/>
      <c r="D495" s="420"/>
      <c r="E495" s="419"/>
      <c r="F495" s="421"/>
      <c r="G495" s="422"/>
      <c r="H495" s="422"/>
      <c r="I495" s="423"/>
      <c r="J495" s="422"/>
      <c r="K495" s="437"/>
      <c r="L495" s="78">
        <f t="shared" si="10"/>
        <v>0</v>
      </c>
    </row>
    <row r="496" spans="1:12" hidden="1" x14ac:dyDescent="0.2">
      <c r="A496" s="430">
        <v>493</v>
      </c>
      <c r="B496" s="417"/>
      <c r="C496" s="419"/>
      <c r="D496" s="420"/>
      <c r="E496" s="419"/>
      <c r="F496" s="421"/>
      <c r="G496" s="422"/>
      <c r="H496" s="422"/>
      <c r="I496" s="423"/>
      <c r="J496" s="422"/>
      <c r="K496" s="437"/>
      <c r="L496" s="78">
        <f t="shared" si="10"/>
        <v>0</v>
      </c>
    </row>
    <row r="497" spans="1:12" hidden="1" x14ac:dyDescent="0.2">
      <c r="A497" s="430">
        <v>494</v>
      </c>
      <c r="B497" s="417"/>
      <c r="C497" s="419"/>
      <c r="D497" s="420"/>
      <c r="E497" s="419"/>
      <c r="F497" s="421"/>
      <c r="G497" s="422"/>
      <c r="H497" s="422"/>
      <c r="I497" s="423"/>
      <c r="J497" s="422"/>
      <c r="K497" s="437"/>
      <c r="L497" s="78">
        <f t="shared" si="10"/>
        <v>0</v>
      </c>
    </row>
    <row r="498" spans="1:12" hidden="1" x14ac:dyDescent="0.2">
      <c r="A498" s="430">
        <v>495</v>
      </c>
      <c r="B498" s="417"/>
      <c r="C498" s="419"/>
      <c r="D498" s="420"/>
      <c r="E498" s="419"/>
      <c r="F498" s="421"/>
      <c r="G498" s="422"/>
      <c r="H498" s="422"/>
      <c r="I498" s="423"/>
      <c r="J498" s="422"/>
      <c r="K498" s="437"/>
      <c r="L498" s="78">
        <f t="shared" si="10"/>
        <v>0</v>
      </c>
    </row>
    <row r="499" spans="1:12" hidden="1" x14ac:dyDescent="0.2">
      <c r="A499" s="430">
        <v>496</v>
      </c>
      <c r="B499" s="417"/>
      <c r="C499" s="419"/>
      <c r="D499" s="420"/>
      <c r="E499" s="419"/>
      <c r="F499" s="421"/>
      <c r="G499" s="422"/>
      <c r="H499" s="422"/>
      <c r="I499" s="423"/>
      <c r="J499" s="422"/>
      <c r="K499" s="437"/>
      <c r="L499" s="78">
        <f t="shared" si="10"/>
        <v>0</v>
      </c>
    </row>
    <row r="500" spans="1:12" hidden="1" x14ac:dyDescent="0.2">
      <c r="A500" s="430">
        <v>497</v>
      </c>
      <c r="B500" s="417"/>
      <c r="C500" s="419"/>
      <c r="D500" s="420"/>
      <c r="E500" s="419"/>
      <c r="F500" s="421"/>
      <c r="G500" s="422"/>
      <c r="H500" s="422"/>
      <c r="I500" s="423"/>
      <c r="J500" s="422"/>
      <c r="K500" s="437"/>
      <c r="L500" s="78">
        <f t="shared" si="10"/>
        <v>0</v>
      </c>
    </row>
    <row r="501" spans="1:12" hidden="1" x14ac:dyDescent="0.2">
      <c r="A501" s="430">
        <v>498</v>
      </c>
      <c r="B501" s="417"/>
      <c r="C501" s="419"/>
      <c r="D501" s="420"/>
      <c r="E501" s="419"/>
      <c r="F501" s="421"/>
      <c r="G501" s="422"/>
      <c r="H501" s="422"/>
      <c r="I501" s="423"/>
      <c r="J501" s="422"/>
      <c r="K501" s="437"/>
      <c r="L501" s="78">
        <f t="shared" si="10"/>
        <v>0</v>
      </c>
    </row>
    <row r="502" spans="1:12" hidden="1" x14ac:dyDescent="0.2">
      <c r="A502" s="430">
        <v>499</v>
      </c>
      <c r="B502" s="417"/>
      <c r="C502" s="419"/>
      <c r="D502" s="420"/>
      <c r="E502" s="419"/>
      <c r="F502" s="421"/>
      <c r="G502" s="422"/>
      <c r="H502" s="422"/>
      <c r="I502" s="423"/>
      <c r="J502" s="422"/>
      <c r="K502" s="437"/>
      <c r="L502" s="78">
        <f t="shared" si="10"/>
        <v>0</v>
      </c>
    </row>
    <row r="503" spans="1:12" hidden="1" x14ac:dyDescent="0.2">
      <c r="A503" s="430">
        <v>500</v>
      </c>
      <c r="B503" s="417"/>
      <c r="C503" s="419"/>
      <c r="D503" s="420"/>
      <c r="E503" s="419"/>
      <c r="F503" s="421"/>
      <c r="G503" s="422"/>
      <c r="H503" s="422"/>
      <c r="I503" s="423"/>
      <c r="J503" s="422"/>
      <c r="K503" s="437"/>
      <c r="L503" s="78">
        <f t="shared" si="10"/>
        <v>0</v>
      </c>
    </row>
    <row r="504" spans="1:12" hidden="1" x14ac:dyDescent="0.2">
      <c r="A504" s="430">
        <v>501</v>
      </c>
      <c r="B504" s="417"/>
      <c r="C504" s="419"/>
      <c r="D504" s="420"/>
      <c r="E504" s="419"/>
      <c r="F504" s="421"/>
      <c r="G504" s="422"/>
      <c r="H504" s="422"/>
      <c r="I504" s="423"/>
      <c r="J504" s="422"/>
      <c r="K504" s="437"/>
      <c r="L504" s="78">
        <f t="shared" si="10"/>
        <v>0</v>
      </c>
    </row>
    <row r="505" spans="1:12" hidden="1" x14ac:dyDescent="0.2">
      <c r="A505" s="430">
        <v>502</v>
      </c>
      <c r="B505" s="417"/>
      <c r="C505" s="419"/>
      <c r="D505" s="420"/>
      <c r="E505" s="419"/>
      <c r="F505" s="421"/>
      <c r="G505" s="422"/>
      <c r="H505" s="422"/>
      <c r="I505" s="423"/>
      <c r="J505" s="422"/>
      <c r="K505" s="437"/>
      <c r="L505" s="78">
        <f t="shared" si="10"/>
        <v>0</v>
      </c>
    </row>
    <row r="506" spans="1:12" hidden="1" x14ac:dyDescent="0.2">
      <c r="A506" s="430">
        <v>503</v>
      </c>
      <c r="B506" s="417"/>
      <c r="C506" s="419"/>
      <c r="D506" s="420"/>
      <c r="E506" s="419"/>
      <c r="F506" s="421"/>
      <c r="G506" s="422"/>
      <c r="H506" s="422"/>
      <c r="I506" s="423"/>
      <c r="J506" s="422"/>
      <c r="K506" s="437"/>
      <c r="L506" s="78">
        <f t="shared" si="10"/>
        <v>0</v>
      </c>
    </row>
    <row r="507" spans="1:12" hidden="1" x14ac:dyDescent="0.2">
      <c r="A507" s="430">
        <v>504</v>
      </c>
      <c r="B507" s="417"/>
      <c r="C507" s="419"/>
      <c r="D507" s="420"/>
      <c r="E507" s="419"/>
      <c r="F507" s="421"/>
      <c r="G507" s="422"/>
      <c r="H507" s="422"/>
      <c r="I507" s="423"/>
      <c r="J507" s="422"/>
      <c r="K507" s="437"/>
      <c r="L507" s="78">
        <f t="shared" si="10"/>
        <v>0</v>
      </c>
    </row>
    <row r="508" spans="1:12" hidden="1" x14ac:dyDescent="0.2">
      <c r="A508" s="430">
        <v>505</v>
      </c>
      <c r="B508" s="417"/>
      <c r="C508" s="419"/>
      <c r="D508" s="420"/>
      <c r="E508" s="419"/>
      <c r="F508" s="421"/>
      <c r="G508" s="422"/>
      <c r="H508" s="422"/>
      <c r="I508" s="423"/>
      <c r="J508" s="422"/>
      <c r="K508" s="437"/>
      <c r="L508" s="78">
        <f t="shared" si="10"/>
        <v>0</v>
      </c>
    </row>
    <row r="509" spans="1:12" hidden="1" x14ac:dyDescent="0.2">
      <c r="A509" s="430">
        <v>506</v>
      </c>
      <c r="B509" s="417"/>
      <c r="C509" s="419"/>
      <c r="D509" s="420"/>
      <c r="E509" s="419"/>
      <c r="F509" s="421"/>
      <c r="G509" s="422"/>
      <c r="H509" s="422"/>
      <c r="I509" s="423"/>
      <c r="J509" s="422"/>
      <c r="K509" s="437"/>
      <c r="L509" s="78">
        <f t="shared" si="10"/>
        <v>0</v>
      </c>
    </row>
    <row r="510" spans="1:12" hidden="1" x14ac:dyDescent="0.2">
      <c r="A510" s="430">
        <v>507</v>
      </c>
      <c r="B510" s="417"/>
      <c r="C510" s="419"/>
      <c r="D510" s="420"/>
      <c r="E510" s="419"/>
      <c r="F510" s="421"/>
      <c r="G510" s="422"/>
      <c r="H510" s="422"/>
      <c r="I510" s="423"/>
      <c r="J510" s="422"/>
      <c r="K510" s="437"/>
      <c r="L510" s="78">
        <f t="shared" si="10"/>
        <v>0</v>
      </c>
    </row>
    <row r="511" spans="1:12" hidden="1" x14ac:dyDescent="0.2">
      <c r="A511" s="430">
        <v>508</v>
      </c>
      <c r="B511" s="417"/>
      <c r="C511" s="419"/>
      <c r="D511" s="420"/>
      <c r="E511" s="419"/>
      <c r="F511" s="421"/>
      <c r="G511" s="422"/>
      <c r="H511" s="422"/>
      <c r="I511" s="423"/>
      <c r="J511" s="422"/>
      <c r="K511" s="437"/>
      <c r="L511" s="78">
        <f t="shared" si="10"/>
        <v>0</v>
      </c>
    </row>
    <row r="512" spans="1:12" hidden="1" x14ac:dyDescent="0.2">
      <c r="A512" s="430">
        <v>509</v>
      </c>
      <c r="B512" s="417"/>
      <c r="C512" s="419"/>
      <c r="D512" s="420"/>
      <c r="E512" s="419"/>
      <c r="F512" s="421"/>
      <c r="G512" s="422"/>
      <c r="H512" s="422"/>
      <c r="I512" s="423"/>
      <c r="J512" s="422"/>
      <c r="K512" s="437"/>
      <c r="L512" s="78">
        <f t="shared" si="10"/>
        <v>0</v>
      </c>
    </row>
    <row r="513" spans="1:12" hidden="1" x14ac:dyDescent="0.2">
      <c r="A513" s="430">
        <v>510</v>
      </c>
      <c r="B513" s="417"/>
      <c r="C513" s="419"/>
      <c r="D513" s="420"/>
      <c r="E513" s="419"/>
      <c r="F513" s="421"/>
      <c r="G513" s="422"/>
      <c r="H513" s="422"/>
      <c r="I513" s="423"/>
      <c r="J513" s="422"/>
      <c r="K513" s="437"/>
      <c r="L513" s="78">
        <f t="shared" ref="L513:L576" si="11">IF(B513=0,0,MONTH(B513)-$L$1+1)</f>
        <v>0</v>
      </c>
    </row>
    <row r="514" spans="1:12" hidden="1" x14ac:dyDescent="0.2">
      <c r="A514" s="430">
        <v>511</v>
      </c>
      <c r="B514" s="417"/>
      <c r="C514" s="419"/>
      <c r="D514" s="420"/>
      <c r="E514" s="419"/>
      <c r="F514" s="421"/>
      <c r="G514" s="422"/>
      <c r="H514" s="422"/>
      <c r="I514" s="423"/>
      <c r="J514" s="422"/>
      <c r="K514" s="437"/>
      <c r="L514" s="78">
        <f t="shared" si="11"/>
        <v>0</v>
      </c>
    </row>
    <row r="515" spans="1:12" hidden="1" x14ac:dyDescent="0.2">
      <c r="A515" s="430">
        <v>512</v>
      </c>
      <c r="B515" s="417"/>
      <c r="C515" s="419"/>
      <c r="D515" s="420"/>
      <c r="E515" s="419"/>
      <c r="F515" s="421"/>
      <c r="G515" s="422"/>
      <c r="H515" s="422"/>
      <c r="I515" s="423"/>
      <c r="J515" s="422"/>
      <c r="K515" s="437"/>
      <c r="L515" s="78">
        <f t="shared" si="11"/>
        <v>0</v>
      </c>
    </row>
    <row r="516" spans="1:12" hidden="1" x14ac:dyDescent="0.2">
      <c r="A516" s="430">
        <v>513</v>
      </c>
      <c r="B516" s="417"/>
      <c r="C516" s="419"/>
      <c r="D516" s="420"/>
      <c r="E516" s="419"/>
      <c r="F516" s="421"/>
      <c r="G516" s="422"/>
      <c r="H516" s="422"/>
      <c r="I516" s="423"/>
      <c r="J516" s="422"/>
      <c r="K516" s="437"/>
      <c r="L516" s="78">
        <f t="shared" si="11"/>
        <v>0</v>
      </c>
    </row>
    <row r="517" spans="1:12" hidden="1" x14ac:dyDescent="0.2">
      <c r="A517" s="430">
        <v>514</v>
      </c>
      <c r="B517" s="417"/>
      <c r="C517" s="419"/>
      <c r="D517" s="420"/>
      <c r="E517" s="419"/>
      <c r="F517" s="421"/>
      <c r="G517" s="422"/>
      <c r="H517" s="422"/>
      <c r="I517" s="423"/>
      <c r="J517" s="422"/>
      <c r="K517" s="437"/>
      <c r="L517" s="78">
        <f t="shared" si="11"/>
        <v>0</v>
      </c>
    </row>
    <row r="518" spans="1:12" hidden="1" x14ac:dyDescent="0.2">
      <c r="A518" s="430">
        <v>515</v>
      </c>
      <c r="B518" s="417"/>
      <c r="C518" s="419"/>
      <c r="D518" s="420"/>
      <c r="E518" s="419"/>
      <c r="F518" s="421"/>
      <c r="G518" s="422"/>
      <c r="H518" s="422"/>
      <c r="I518" s="423"/>
      <c r="J518" s="422"/>
      <c r="K518" s="437"/>
      <c r="L518" s="78">
        <f t="shared" si="11"/>
        <v>0</v>
      </c>
    </row>
    <row r="519" spans="1:12" hidden="1" x14ac:dyDescent="0.2">
      <c r="A519" s="430">
        <v>516</v>
      </c>
      <c r="B519" s="417"/>
      <c r="C519" s="419"/>
      <c r="D519" s="420"/>
      <c r="E519" s="419"/>
      <c r="F519" s="421"/>
      <c r="G519" s="422"/>
      <c r="H519" s="422"/>
      <c r="I519" s="423"/>
      <c r="J519" s="422"/>
      <c r="K519" s="437"/>
      <c r="L519" s="78">
        <f t="shared" si="11"/>
        <v>0</v>
      </c>
    </row>
    <row r="520" spans="1:12" hidden="1" x14ac:dyDescent="0.2">
      <c r="A520" s="430">
        <v>517</v>
      </c>
      <c r="B520" s="417"/>
      <c r="C520" s="419"/>
      <c r="D520" s="420"/>
      <c r="E520" s="419"/>
      <c r="F520" s="421"/>
      <c r="G520" s="422"/>
      <c r="H520" s="422"/>
      <c r="I520" s="423"/>
      <c r="J520" s="422"/>
      <c r="K520" s="437"/>
      <c r="L520" s="78">
        <f t="shared" si="11"/>
        <v>0</v>
      </c>
    </row>
    <row r="521" spans="1:12" hidden="1" x14ac:dyDescent="0.2">
      <c r="A521" s="430">
        <v>518</v>
      </c>
      <c r="B521" s="417"/>
      <c r="C521" s="419"/>
      <c r="D521" s="420"/>
      <c r="E521" s="419"/>
      <c r="F521" s="421"/>
      <c r="G521" s="422"/>
      <c r="H521" s="422"/>
      <c r="I521" s="423"/>
      <c r="J521" s="422"/>
      <c r="K521" s="437"/>
      <c r="L521" s="78">
        <f t="shared" si="11"/>
        <v>0</v>
      </c>
    </row>
    <row r="522" spans="1:12" hidden="1" x14ac:dyDescent="0.2">
      <c r="A522" s="430">
        <v>519</v>
      </c>
      <c r="B522" s="417"/>
      <c r="C522" s="419"/>
      <c r="D522" s="420"/>
      <c r="E522" s="419"/>
      <c r="F522" s="421"/>
      <c r="G522" s="422"/>
      <c r="H522" s="422"/>
      <c r="I522" s="423"/>
      <c r="J522" s="422"/>
      <c r="K522" s="437"/>
      <c r="L522" s="78">
        <f t="shared" si="11"/>
        <v>0</v>
      </c>
    </row>
    <row r="523" spans="1:12" hidden="1" x14ac:dyDescent="0.2">
      <c r="A523" s="430">
        <v>520</v>
      </c>
      <c r="B523" s="417"/>
      <c r="C523" s="419"/>
      <c r="D523" s="420"/>
      <c r="E523" s="419"/>
      <c r="F523" s="421"/>
      <c r="G523" s="422"/>
      <c r="H523" s="422"/>
      <c r="I523" s="423"/>
      <c r="J523" s="422"/>
      <c r="K523" s="437"/>
      <c r="L523" s="78">
        <f t="shared" si="11"/>
        <v>0</v>
      </c>
    </row>
    <row r="524" spans="1:12" hidden="1" x14ac:dyDescent="0.2">
      <c r="A524" s="430">
        <v>521</v>
      </c>
      <c r="B524" s="417"/>
      <c r="C524" s="419"/>
      <c r="D524" s="420"/>
      <c r="E524" s="419"/>
      <c r="F524" s="421"/>
      <c r="G524" s="422"/>
      <c r="H524" s="422"/>
      <c r="I524" s="423"/>
      <c r="J524" s="422"/>
      <c r="K524" s="437"/>
      <c r="L524" s="78">
        <f t="shared" si="11"/>
        <v>0</v>
      </c>
    </row>
    <row r="525" spans="1:12" hidden="1" x14ac:dyDescent="0.2">
      <c r="A525" s="430">
        <v>522</v>
      </c>
      <c r="B525" s="417"/>
      <c r="C525" s="419"/>
      <c r="D525" s="420"/>
      <c r="E525" s="419"/>
      <c r="F525" s="421"/>
      <c r="G525" s="422"/>
      <c r="H525" s="422"/>
      <c r="I525" s="423"/>
      <c r="J525" s="422"/>
      <c r="K525" s="437"/>
      <c r="L525" s="78">
        <f t="shared" si="11"/>
        <v>0</v>
      </c>
    </row>
    <row r="526" spans="1:12" hidden="1" x14ac:dyDescent="0.2">
      <c r="A526" s="430">
        <v>523</v>
      </c>
      <c r="B526" s="417"/>
      <c r="C526" s="419"/>
      <c r="D526" s="420"/>
      <c r="E526" s="419"/>
      <c r="F526" s="421"/>
      <c r="G526" s="422"/>
      <c r="H526" s="422"/>
      <c r="I526" s="423"/>
      <c r="J526" s="422"/>
      <c r="K526" s="437"/>
      <c r="L526" s="78">
        <f t="shared" si="11"/>
        <v>0</v>
      </c>
    </row>
    <row r="527" spans="1:12" hidden="1" x14ac:dyDescent="0.2">
      <c r="A527" s="430">
        <v>524</v>
      </c>
      <c r="B527" s="417"/>
      <c r="C527" s="419"/>
      <c r="D527" s="420"/>
      <c r="E527" s="419"/>
      <c r="F527" s="421"/>
      <c r="G527" s="422"/>
      <c r="H527" s="422"/>
      <c r="I527" s="423"/>
      <c r="J527" s="422"/>
      <c r="K527" s="437"/>
      <c r="L527" s="78">
        <f t="shared" si="11"/>
        <v>0</v>
      </c>
    </row>
    <row r="528" spans="1:12" hidden="1" x14ac:dyDescent="0.2">
      <c r="A528" s="430">
        <v>525</v>
      </c>
      <c r="B528" s="417"/>
      <c r="C528" s="419"/>
      <c r="D528" s="420"/>
      <c r="E528" s="419"/>
      <c r="F528" s="421"/>
      <c r="G528" s="422"/>
      <c r="H528" s="422"/>
      <c r="I528" s="423"/>
      <c r="J528" s="422"/>
      <c r="K528" s="437"/>
      <c r="L528" s="78">
        <f t="shared" si="11"/>
        <v>0</v>
      </c>
    </row>
    <row r="529" spans="1:12" hidden="1" x14ac:dyDescent="0.2">
      <c r="A529" s="430">
        <v>526</v>
      </c>
      <c r="B529" s="417"/>
      <c r="C529" s="419"/>
      <c r="D529" s="420"/>
      <c r="E529" s="419"/>
      <c r="F529" s="421"/>
      <c r="G529" s="422"/>
      <c r="H529" s="422"/>
      <c r="I529" s="423"/>
      <c r="J529" s="422"/>
      <c r="K529" s="437"/>
      <c r="L529" s="78">
        <f t="shared" si="11"/>
        <v>0</v>
      </c>
    </row>
    <row r="530" spans="1:12" hidden="1" x14ac:dyDescent="0.2">
      <c r="A530" s="430">
        <v>527</v>
      </c>
      <c r="B530" s="417"/>
      <c r="C530" s="419"/>
      <c r="D530" s="420"/>
      <c r="E530" s="419"/>
      <c r="F530" s="421"/>
      <c r="G530" s="422"/>
      <c r="H530" s="422"/>
      <c r="I530" s="423"/>
      <c r="J530" s="422"/>
      <c r="K530" s="437"/>
      <c r="L530" s="78">
        <f t="shared" si="11"/>
        <v>0</v>
      </c>
    </row>
    <row r="531" spans="1:12" hidden="1" x14ac:dyDescent="0.2">
      <c r="A531" s="430">
        <v>528</v>
      </c>
      <c r="B531" s="417"/>
      <c r="C531" s="419"/>
      <c r="D531" s="420"/>
      <c r="E531" s="419"/>
      <c r="F531" s="421"/>
      <c r="G531" s="422"/>
      <c r="H531" s="422"/>
      <c r="I531" s="423"/>
      <c r="J531" s="422"/>
      <c r="K531" s="437"/>
      <c r="L531" s="78">
        <f t="shared" si="11"/>
        <v>0</v>
      </c>
    </row>
    <row r="532" spans="1:12" hidden="1" x14ac:dyDescent="0.2">
      <c r="A532" s="430">
        <v>529</v>
      </c>
      <c r="B532" s="417"/>
      <c r="C532" s="419"/>
      <c r="D532" s="420"/>
      <c r="E532" s="419"/>
      <c r="F532" s="421"/>
      <c r="G532" s="422"/>
      <c r="H532" s="422"/>
      <c r="I532" s="423"/>
      <c r="J532" s="422"/>
      <c r="K532" s="437"/>
      <c r="L532" s="78">
        <f t="shared" si="11"/>
        <v>0</v>
      </c>
    </row>
    <row r="533" spans="1:12" hidden="1" x14ac:dyDescent="0.2">
      <c r="A533" s="430">
        <v>530</v>
      </c>
      <c r="B533" s="417"/>
      <c r="C533" s="419"/>
      <c r="D533" s="420"/>
      <c r="E533" s="419"/>
      <c r="F533" s="421"/>
      <c r="G533" s="422"/>
      <c r="H533" s="422"/>
      <c r="I533" s="423"/>
      <c r="J533" s="422"/>
      <c r="K533" s="437"/>
      <c r="L533" s="78">
        <f t="shared" si="11"/>
        <v>0</v>
      </c>
    </row>
    <row r="534" spans="1:12" hidden="1" x14ac:dyDescent="0.2">
      <c r="A534" s="430">
        <v>531</v>
      </c>
      <c r="B534" s="417"/>
      <c r="C534" s="419"/>
      <c r="D534" s="420"/>
      <c r="E534" s="419"/>
      <c r="F534" s="421"/>
      <c r="G534" s="422"/>
      <c r="H534" s="422"/>
      <c r="I534" s="423"/>
      <c r="J534" s="422"/>
      <c r="K534" s="437"/>
      <c r="L534" s="78">
        <f t="shared" si="11"/>
        <v>0</v>
      </c>
    </row>
    <row r="535" spans="1:12" hidden="1" x14ac:dyDescent="0.2">
      <c r="A535" s="430">
        <v>532</v>
      </c>
      <c r="B535" s="417"/>
      <c r="C535" s="419"/>
      <c r="D535" s="420"/>
      <c r="E535" s="419"/>
      <c r="F535" s="421"/>
      <c r="G535" s="422"/>
      <c r="H535" s="422"/>
      <c r="I535" s="423"/>
      <c r="J535" s="422"/>
      <c r="K535" s="437"/>
      <c r="L535" s="78">
        <f t="shared" si="11"/>
        <v>0</v>
      </c>
    </row>
    <row r="536" spans="1:12" hidden="1" x14ac:dyDescent="0.2">
      <c r="A536" s="430">
        <v>533</v>
      </c>
      <c r="B536" s="417"/>
      <c r="C536" s="419"/>
      <c r="D536" s="420"/>
      <c r="E536" s="419"/>
      <c r="F536" s="421"/>
      <c r="G536" s="422"/>
      <c r="H536" s="422"/>
      <c r="I536" s="423"/>
      <c r="J536" s="422"/>
      <c r="K536" s="437"/>
      <c r="L536" s="78">
        <f t="shared" si="11"/>
        <v>0</v>
      </c>
    </row>
    <row r="537" spans="1:12" hidden="1" x14ac:dyDescent="0.2">
      <c r="A537" s="430">
        <v>534</v>
      </c>
      <c r="B537" s="417"/>
      <c r="C537" s="419"/>
      <c r="D537" s="420"/>
      <c r="E537" s="419"/>
      <c r="F537" s="421"/>
      <c r="G537" s="422"/>
      <c r="H537" s="422"/>
      <c r="I537" s="423"/>
      <c r="J537" s="422"/>
      <c r="K537" s="437"/>
      <c r="L537" s="78">
        <f t="shared" si="11"/>
        <v>0</v>
      </c>
    </row>
    <row r="538" spans="1:12" hidden="1" x14ac:dyDescent="0.2">
      <c r="A538" s="430">
        <v>535</v>
      </c>
      <c r="B538" s="417"/>
      <c r="C538" s="419"/>
      <c r="D538" s="420"/>
      <c r="E538" s="419"/>
      <c r="F538" s="421"/>
      <c r="G538" s="422"/>
      <c r="H538" s="422"/>
      <c r="I538" s="423"/>
      <c r="J538" s="422"/>
      <c r="K538" s="437"/>
      <c r="L538" s="78">
        <f t="shared" si="11"/>
        <v>0</v>
      </c>
    </row>
    <row r="539" spans="1:12" hidden="1" x14ac:dyDescent="0.2">
      <c r="A539" s="430">
        <v>536</v>
      </c>
      <c r="B539" s="417"/>
      <c r="C539" s="419"/>
      <c r="D539" s="420"/>
      <c r="E539" s="419"/>
      <c r="F539" s="421"/>
      <c r="G539" s="422"/>
      <c r="H539" s="422"/>
      <c r="I539" s="423"/>
      <c r="J539" s="422"/>
      <c r="K539" s="437"/>
      <c r="L539" s="78">
        <f t="shared" si="11"/>
        <v>0</v>
      </c>
    </row>
    <row r="540" spans="1:12" hidden="1" x14ac:dyDescent="0.2">
      <c r="A540" s="430">
        <v>537</v>
      </c>
      <c r="B540" s="417"/>
      <c r="C540" s="419"/>
      <c r="D540" s="420"/>
      <c r="E540" s="419"/>
      <c r="F540" s="421"/>
      <c r="G540" s="422"/>
      <c r="H540" s="422"/>
      <c r="I540" s="423"/>
      <c r="J540" s="422"/>
      <c r="K540" s="437"/>
      <c r="L540" s="78">
        <f t="shared" si="11"/>
        <v>0</v>
      </c>
    </row>
    <row r="541" spans="1:12" hidden="1" x14ac:dyDescent="0.2">
      <c r="A541" s="430">
        <v>538</v>
      </c>
      <c r="B541" s="417"/>
      <c r="C541" s="419"/>
      <c r="D541" s="420"/>
      <c r="E541" s="419"/>
      <c r="F541" s="421"/>
      <c r="G541" s="422"/>
      <c r="H541" s="422"/>
      <c r="I541" s="423"/>
      <c r="J541" s="422"/>
      <c r="K541" s="437"/>
      <c r="L541" s="78">
        <f t="shared" si="11"/>
        <v>0</v>
      </c>
    </row>
    <row r="542" spans="1:12" hidden="1" x14ac:dyDescent="0.2">
      <c r="A542" s="430">
        <v>539</v>
      </c>
      <c r="B542" s="417"/>
      <c r="C542" s="419"/>
      <c r="D542" s="420"/>
      <c r="E542" s="419"/>
      <c r="F542" s="421"/>
      <c r="G542" s="422"/>
      <c r="H542" s="422"/>
      <c r="I542" s="423"/>
      <c r="J542" s="422"/>
      <c r="K542" s="437"/>
      <c r="L542" s="78">
        <f t="shared" si="11"/>
        <v>0</v>
      </c>
    </row>
    <row r="543" spans="1:12" hidden="1" x14ac:dyDescent="0.2">
      <c r="A543" s="430">
        <v>540</v>
      </c>
      <c r="B543" s="417"/>
      <c r="C543" s="419"/>
      <c r="D543" s="420"/>
      <c r="E543" s="419"/>
      <c r="F543" s="421"/>
      <c r="G543" s="422"/>
      <c r="H543" s="422"/>
      <c r="I543" s="423"/>
      <c r="J543" s="422"/>
      <c r="K543" s="437"/>
      <c r="L543" s="78">
        <f t="shared" si="11"/>
        <v>0</v>
      </c>
    </row>
    <row r="544" spans="1:12" hidden="1" x14ac:dyDescent="0.2">
      <c r="A544" s="430">
        <v>541</v>
      </c>
      <c r="B544" s="417"/>
      <c r="C544" s="419"/>
      <c r="D544" s="420"/>
      <c r="E544" s="419"/>
      <c r="F544" s="421"/>
      <c r="G544" s="422"/>
      <c r="H544" s="422"/>
      <c r="I544" s="423"/>
      <c r="J544" s="422"/>
      <c r="K544" s="437"/>
      <c r="L544" s="78">
        <f t="shared" si="11"/>
        <v>0</v>
      </c>
    </row>
    <row r="545" spans="1:12" hidden="1" x14ac:dyDescent="0.2">
      <c r="A545" s="430">
        <v>542</v>
      </c>
      <c r="B545" s="417"/>
      <c r="C545" s="419"/>
      <c r="D545" s="420"/>
      <c r="E545" s="419"/>
      <c r="F545" s="421"/>
      <c r="G545" s="422"/>
      <c r="H545" s="422"/>
      <c r="I545" s="423"/>
      <c r="J545" s="422"/>
      <c r="K545" s="437"/>
      <c r="L545" s="78">
        <f t="shared" si="11"/>
        <v>0</v>
      </c>
    </row>
    <row r="546" spans="1:12" hidden="1" x14ac:dyDescent="0.2">
      <c r="A546" s="430">
        <v>543</v>
      </c>
      <c r="B546" s="417"/>
      <c r="C546" s="419"/>
      <c r="D546" s="420"/>
      <c r="E546" s="419"/>
      <c r="F546" s="421"/>
      <c r="G546" s="422"/>
      <c r="H546" s="422"/>
      <c r="I546" s="423"/>
      <c r="J546" s="422"/>
      <c r="K546" s="437"/>
      <c r="L546" s="78">
        <f t="shared" si="11"/>
        <v>0</v>
      </c>
    </row>
    <row r="547" spans="1:12" hidden="1" x14ac:dyDescent="0.2">
      <c r="A547" s="430">
        <v>544</v>
      </c>
      <c r="B547" s="417"/>
      <c r="C547" s="419"/>
      <c r="D547" s="420"/>
      <c r="E547" s="419"/>
      <c r="F547" s="421"/>
      <c r="G547" s="422"/>
      <c r="H547" s="422"/>
      <c r="I547" s="423"/>
      <c r="J547" s="422"/>
      <c r="K547" s="437"/>
      <c r="L547" s="78">
        <f t="shared" si="11"/>
        <v>0</v>
      </c>
    </row>
    <row r="548" spans="1:12" hidden="1" x14ac:dyDescent="0.2">
      <c r="A548" s="430">
        <v>545</v>
      </c>
      <c r="B548" s="417"/>
      <c r="C548" s="419"/>
      <c r="D548" s="420"/>
      <c r="E548" s="419"/>
      <c r="F548" s="421"/>
      <c r="G548" s="422"/>
      <c r="H548" s="422"/>
      <c r="I548" s="423"/>
      <c r="J548" s="422"/>
      <c r="K548" s="437"/>
      <c r="L548" s="78">
        <f t="shared" si="11"/>
        <v>0</v>
      </c>
    </row>
    <row r="549" spans="1:12" hidden="1" x14ac:dyDescent="0.2">
      <c r="A549" s="430">
        <v>546</v>
      </c>
      <c r="B549" s="417"/>
      <c r="C549" s="419"/>
      <c r="D549" s="420"/>
      <c r="E549" s="419"/>
      <c r="F549" s="421"/>
      <c r="G549" s="422"/>
      <c r="H549" s="422"/>
      <c r="I549" s="423"/>
      <c r="J549" s="422"/>
      <c r="K549" s="437"/>
      <c r="L549" s="78">
        <f t="shared" si="11"/>
        <v>0</v>
      </c>
    </row>
    <row r="550" spans="1:12" hidden="1" x14ac:dyDescent="0.2">
      <c r="A550" s="430">
        <v>547</v>
      </c>
      <c r="B550" s="417"/>
      <c r="C550" s="419"/>
      <c r="D550" s="420"/>
      <c r="E550" s="419"/>
      <c r="F550" s="421"/>
      <c r="G550" s="422"/>
      <c r="H550" s="422"/>
      <c r="I550" s="423"/>
      <c r="J550" s="422"/>
      <c r="K550" s="437"/>
      <c r="L550" s="78">
        <f t="shared" si="11"/>
        <v>0</v>
      </c>
    </row>
    <row r="551" spans="1:12" hidden="1" x14ac:dyDescent="0.2">
      <c r="A551" s="430">
        <v>548</v>
      </c>
      <c r="B551" s="417"/>
      <c r="C551" s="419"/>
      <c r="D551" s="420"/>
      <c r="E551" s="419"/>
      <c r="F551" s="421"/>
      <c r="G551" s="422"/>
      <c r="H551" s="422"/>
      <c r="I551" s="423"/>
      <c r="J551" s="422"/>
      <c r="K551" s="437"/>
      <c r="L551" s="78">
        <f t="shared" si="11"/>
        <v>0</v>
      </c>
    </row>
    <row r="552" spans="1:12" hidden="1" x14ac:dyDescent="0.2">
      <c r="A552" s="430">
        <v>549</v>
      </c>
      <c r="B552" s="417"/>
      <c r="C552" s="419"/>
      <c r="D552" s="420"/>
      <c r="E552" s="419"/>
      <c r="F552" s="421"/>
      <c r="G552" s="422"/>
      <c r="H552" s="422"/>
      <c r="I552" s="423"/>
      <c r="J552" s="422"/>
      <c r="K552" s="437"/>
      <c r="L552" s="78">
        <f t="shared" si="11"/>
        <v>0</v>
      </c>
    </row>
    <row r="553" spans="1:12" hidden="1" x14ac:dyDescent="0.2">
      <c r="A553" s="430">
        <v>550</v>
      </c>
      <c r="B553" s="417"/>
      <c r="C553" s="419"/>
      <c r="D553" s="420"/>
      <c r="E553" s="419"/>
      <c r="F553" s="421"/>
      <c r="G553" s="422"/>
      <c r="H553" s="422"/>
      <c r="I553" s="423"/>
      <c r="J553" s="422"/>
      <c r="K553" s="437"/>
      <c r="L553" s="78">
        <f t="shared" si="11"/>
        <v>0</v>
      </c>
    </row>
    <row r="554" spans="1:12" hidden="1" x14ac:dyDescent="0.2">
      <c r="A554" s="430">
        <v>551</v>
      </c>
      <c r="B554" s="417"/>
      <c r="C554" s="419"/>
      <c r="D554" s="420"/>
      <c r="E554" s="419"/>
      <c r="F554" s="421"/>
      <c r="G554" s="422"/>
      <c r="H554" s="422"/>
      <c r="I554" s="423"/>
      <c r="J554" s="422"/>
      <c r="K554" s="437"/>
      <c r="L554" s="78">
        <f t="shared" si="11"/>
        <v>0</v>
      </c>
    </row>
    <row r="555" spans="1:12" hidden="1" x14ac:dyDescent="0.2">
      <c r="A555" s="430">
        <v>552</v>
      </c>
      <c r="B555" s="417"/>
      <c r="C555" s="419"/>
      <c r="D555" s="420"/>
      <c r="E555" s="419"/>
      <c r="F555" s="421"/>
      <c r="G555" s="422"/>
      <c r="H555" s="422"/>
      <c r="I555" s="423"/>
      <c r="J555" s="422"/>
      <c r="K555" s="437"/>
      <c r="L555" s="78">
        <f t="shared" si="11"/>
        <v>0</v>
      </c>
    </row>
    <row r="556" spans="1:12" hidden="1" x14ac:dyDescent="0.2">
      <c r="A556" s="430">
        <v>553</v>
      </c>
      <c r="B556" s="417"/>
      <c r="C556" s="419"/>
      <c r="D556" s="420"/>
      <c r="E556" s="419"/>
      <c r="F556" s="421"/>
      <c r="G556" s="422"/>
      <c r="H556" s="422"/>
      <c r="I556" s="423"/>
      <c r="J556" s="422"/>
      <c r="K556" s="437"/>
      <c r="L556" s="78">
        <f t="shared" si="11"/>
        <v>0</v>
      </c>
    </row>
    <row r="557" spans="1:12" hidden="1" x14ac:dyDescent="0.2">
      <c r="A557" s="430">
        <v>554</v>
      </c>
      <c r="B557" s="417"/>
      <c r="C557" s="419"/>
      <c r="D557" s="420"/>
      <c r="E557" s="419"/>
      <c r="F557" s="421"/>
      <c r="G557" s="422"/>
      <c r="H557" s="422"/>
      <c r="I557" s="423"/>
      <c r="J557" s="422"/>
      <c r="K557" s="437"/>
      <c r="L557" s="78">
        <f t="shared" si="11"/>
        <v>0</v>
      </c>
    </row>
    <row r="558" spans="1:12" hidden="1" x14ac:dyDescent="0.2">
      <c r="A558" s="430">
        <v>555</v>
      </c>
      <c r="B558" s="417"/>
      <c r="C558" s="419"/>
      <c r="D558" s="420"/>
      <c r="E558" s="419"/>
      <c r="F558" s="421"/>
      <c r="G558" s="422"/>
      <c r="H558" s="422"/>
      <c r="I558" s="423"/>
      <c r="J558" s="422"/>
      <c r="K558" s="437"/>
      <c r="L558" s="78">
        <f t="shared" si="11"/>
        <v>0</v>
      </c>
    </row>
    <row r="559" spans="1:12" hidden="1" x14ac:dyDescent="0.2">
      <c r="A559" s="430">
        <v>556</v>
      </c>
      <c r="B559" s="417"/>
      <c r="C559" s="419"/>
      <c r="D559" s="420"/>
      <c r="E559" s="419"/>
      <c r="F559" s="421"/>
      <c r="G559" s="422"/>
      <c r="H559" s="422"/>
      <c r="I559" s="423"/>
      <c r="J559" s="422"/>
      <c r="K559" s="437"/>
      <c r="L559" s="78">
        <f t="shared" si="11"/>
        <v>0</v>
      </c>
    </row>
    <row r="560" spans="1:12" hidden="1" x14ac:dyDescent="0.2">
      <c r="A560" s="430">
        <v>557</v>
      </c>
      <c r="B560" s="417"/>
      <c r="C560" s="419"/>
      <c r="D560" s="420"/>
      <c r="E560" s="419"/>
      <c r="F560" s="421"/>
      <c r="G560" s="422"/>
      <c r="H560" s="422"/>
      <c r="I560" s="423"/>
      <c r="J560" s="422"/>
      <c r="K560" s="437"/>
      <c r="L560" s="78">
        <f t="shared" si="11"/>
        <v>0</v>
      </c>
    </row>
    <row r="561" spans="1:12" hidden="1" x14ac:dyDescent="0.2">
      <c r="A561" s="430">
        <v>558</v>
      </c>
      <c r="B561" s="417"/>
      <c r="C561" s="419"/>
      <c r="D561" s="420"/>
      <c r="E561" s="419"/>
      <c r="F561" s="421"/>
      <c r="G561" s="422"/>
      <c r="H561" s="422"/>
      <c r="I561" s="423"/>
      <c r="J561" s="422"/>
      <c r="K561" s="437"/>
      <c r="L561" s="78">
        <f t="shared" si="11"/>
        <v>0</v>
      </c>
    </row>
    <row r="562" spans="1:12" hidden="1" x14ac:dyDescent="0.2">
      <c r="A562" s="430">
        <v>559</v>
      </c>
      <c r="B562" s="417"/>
      <c r="C562" s="419"/>
      <c r="D562" s="420"/>
      <c r="E562" s="419"/>
      <c r="F562" s="421"/>
      <c r="G562" s="422"/>
      <c r="H562" s="422"/>
      <c r="I562" s="423"/>
      <c r="J562" s="422"/>
      <c r="K562" s="437"/>
      <c r="L562" s="78">
        <f t="shared" si="11"/>
        <v>0</v>
      </c>
    </row>
    <row r="563" spans="1:12" hidden="1" x14ac:dyDescent="0.2">
      <c r="A563" s="430">
        <v>560</v>
      </c>
      <c r="B563" s="417"/>
      <c r="C563" s="419"/>
      <c r="D563" s="420"/>
      <c r="E563" s="419"/>
      <c r="F563" s="421"/>
      <c r="G563" s="422"/>
      <c r="H563" s="422"/>
      <c r="I563" s="423"/>
      <c r="J563" s="422"/>
      <c r="K563" s="437"/>
      <c r="L563" s="78">
        <f t="shared" si="11"/>
        <v>0</v>
      </c>
    </row>
    <row r="564" spans="1:12" hidden="1" x14ac:dyDescent="0.2">
      <c r="A564" s="430">
        <v>561</v>
      </c>
      <c r="B564" s="417"/>
      <c r="C564" s="419"/>
      <c r="D564" s="420"/>
      <c r="E564" s="419"/>
      <c r="F564" s="421"/>
      <c r="G564" s="422"/>
      <c r="H564" s="422"/>
      <c r="I564" s="423"/>
      <c r="J564" s="422"/>
      <c r="K564" s="437"/>
      <c r="L564" s="78">
        <f t="shared" si="11"/>
        <v>0</v>
      </c>
    </row>
    <row r="565" spans="1:12" hidden="1" x14ac:dyDescent="0.2">
      <c r="A565" s="430">
        <v>562</v>
      </c>
      <c r="B565" s="417"/>
      <c r="C565" s="419"/>
      <c r="D565" s="420"/>
      <c r="E565" s="419"/>
      <c r="F565" s="421"/>
      <c r="G565" s="422"/>
      <c r="H565" s="422"/>
      <c r="I565" s="423"/>
      <c r="J565" s="422"/>
      <c r="K565" s="437"/>
      <c r="L565" s="78">
        <f t="shared" si="11"/>
        <v>0</v>
      </c>
    </row>
    <row r="566" spans="1:12" hidden="1" x14ac:dyDescent="0.2">
      <c r="A566" s="430">
        <v>563</v>
      </c>
      <c r="B566" s="417"/>
      <c r="C566" s="419"/>
      <c r="D566" s="420"/>
      <c r="E566" s="419"/>
      <c r="F566" s="421"/>
      <c r="G566" s="422"/>
      <c r="H566" s="422"/>
      <c r="I566" s="423"/>
      <c r="J566" s="422"/>
      <c r="K566" s="437"/>
      <c r="L566" s="78">
        <f t="shared" si="11"/>
        <v>0</v>
      </c>
    </row>
    <row r="567" spans="1:12" hidden="1" x14ac:dyDescent="0.2">
      <c r="A567" s="430">
        <v>564</v>
      </c>
      <c r="B567" s="417"/>
      <c r="C567" s="419"/>
      <c r="D567" s="420"/>
      <c r="E567" s="419"/>
      <c r="F567" s="421"/>
      <c r="G567" s="422"/>
      <c r="H567" s="422"/>
      <c r="I567" s="423"/>
      <c r="J567" s="422"/>
      <c r="K567" s="437"/>
      <c r="L567" s="78">
        <f t="shared" si="11"/>
        <v>0</v>
      </c>
    </row>
    <row r="568" spans="1:12" hidden="1" x14ac:dyDescent="0.2">
      <c r="A568" s="430">
        <v>565</v>
      </c>
      <c r="B568" s="417"/>
      <c r="C568" s="419"/>
      <c r="D568" s="420"/>
      <c r="E568" s="419"/>
      <c r="F568" s="421"/>
      <c r="G568" s="422"/>
      <c r="H568" s="422"/>
      <c r="I568" s="423"/>
      <c r="J568" s="422"/>
      <c r="K568" s="437"/>
      <c r="L568" s="78">
        <f t="shared" si="11"/>
        <v>0</v>
      </c>
    </row>
    <row r="569" spans="1:12" hidden="1" x14ac:dyDescent="0.2">
      <c r="A569" s="430">
        <v>566</v>
      </c>
      <c r="B569" s="417"/>
      <c r="C569" s="419"/>
      <c r="D569" s="420"/>
      <c r="E569" s="419"/>
      <c r="F569" s="421"/>
      <c r="G569" s="422"/>
      <c r="H569" s="422"/>
      <c r="I569" s="423"/>
      <c r="J569" s="422"/>
      <c r="K569" s="437"/>
      <c r="L569" s="78">
        <f t="shared" si="11"/>
        <v>0</v>
      </c>
    </row>
    <row r="570" spans="1:12" hidden="1" x14ac:dyDescent="0.2">
      <c r="A570" s="430">
        <v>567</v>
      </c>
      <c r="B570" s="417"/>
      <c r="C570" s="419"/>
      <c r="D570" s="420"/>
      <c r="E570" s="419"/>
      <c r="F570" s="421"/>
      <c r="G570" s="422"/>
      <c r="H570" s="422"/>
      <c r="I570" s="423"/>
      <c r="J570" s="422"/>
      <c r="K570" s="437"/>
      <c r="L570" s="78">
        <f t="shared" si="11"/>
        <v>0</v>
      </c>
    </row>
    <row r="571" spans="1:12" hidden="1" x14ac:dyDescent="0.2">
      <c r="A571" s="430">
        <v>568</v>
      </c>
      <c r="B571" s="417"/>
      <c r="C571" s="419"/>
      <c r="D571" s="420"/>
      <c r="E571" s="419"/>
      <c r="F571" s="421"/>
      <c r="G571" s="422"/>
      <c r="H571" s="422"/>
      <c r="I571" s="423"/>
      <c r="J571" s="422"/>
      <c r="K571" s="437"/>
      <c r="L571" s="78">
        <f t="shared" si="11"/>
        <v>0</v>
      </c>
    </row>
    <row r="572" spans="1:12" hidden="1" x14ac:dyDescent="0.2">
      <c r="A572" s="430">
        <v>569</v>
      </c>
      <c r="B572" s="417"/>
      <c r="C572" s="419"/>
      <c r="D572" s="420"/>
      <c r="E572" s="419"/>
      <c r="F572" s="421"/>
      <c r="G572" s="422"/>
      <c r="H572" s="422"/>
      <c r="I572" s="423"/>
      <c r="J572" s="422"/>
      <c r="K572" s="437"/>
      <c r="L572" s="78">
        <f t="shared" si="11"/>
        <v>0</v>
      </c>
    </row>
    <row r="573" spans="1:12" hidden="1" x14ac:dyDescent="0.2">
      <c r="A573" s="430">
        <v>570</v>
      </c>
      <c r="B573" s="417"/>
      <c r="C573" s="419"/>
      <c r="D573" s="420"/>
      <c r="E573" s="419"/>
      <c r="F573" s="421"/>
      <c r="G573" s="422"/>
      <c r="H573" s="422"/>
      <c r="I573" s="423"/>
      <c r="J573" s="422"/>
      <c r="K573" s="437"/>
      <c r="L573" s="78">
        <f t="shared" si="11"/>
        <v>0</v>
      </c>
    </row>
    <row r="574" spans="1:12" hidden="1" x14ac:dyDescent="0.2">
      <c r="A574" s="430">
        <v>571</v>
      </c>
      <c r="B574" s="417"/>
      <c r="C574" s="419"/>
      <c r="D574" s="420"/>
      <c r="E574" s="419"/>
      <c r="F574" s="421"/>
      <c r="G574" s="422"/>
      <c r="H574" s="422"/>
      <c r="I574" s="423"/>
      <c r="J574" s="422"/>
      <c r="K574" s="437"/>
      <c r="L574" s="78">
        <f t="shared" si="11"/>
        <v>0</v>
      </c>
    </row>
    <row r="575" spans="1:12" hidden="1" x14ac:dyDescent="0.2">
      <c r="A575" s="430">
        <v>572</v>
      </c>
      <c r="B575" s="417"/>
      <c r="C575" s="419"/>
      <c r="D575" s="420"/>
      <c r="E575" s="419"/>
      <c r="F575" s="421"/>
      <c r="G575" s="422"/>
      <c r="H575" s="422"/>
      <c r="I575" s="423"/>
      <c r="J575" s="422"/>
      <c r="K575" s="437"/>
      <c r="L575" s="78">
        <f t="shared" si="11"/>
        <v>0</v>
      </c>
    </row>
    <row r="576" spans="1:12" hidden="1" x14ac:dyDescent="0.2">
      <c r="A576" s="430">
        <v>573</v>
      </c>
      <c r="B576" s="417"/>
      <c r="C576" s="419"/>
      <c r="D576" s="420"/>
      <c r="E576" s="419"/>
      <c r="F576" s="421"/>
      <c r="G576" s="422"/>
      <c r="H576" s="422"/>
      <c r="I576" s="423"/>
      <c r="J576" s="422"/>
      <c r="K576" s="437"/>
      <c r="L576" s="78">
        <f t="shared" si="11"/>
        <v>0</v>
      </c>
    </row>
    <row r="577" spans="1:12" hidden="1" x14ac:dyDescent="0.2">
      <c r="A577" s="430">
        <v>574</v>
      </c>
      <c r="B577" s="417"/>
      <c r="C577" s="419"/>
      <c r="D577" s="420"/>
      <c r="E577" s="419"/>
      <c r="F577" s="421"/>
      <c r="G577" s="422"/>
      <c r="H577" s="422"/>
      <c r="I577" s="423"/>
      <c r="J577" s="422"/>
      <c r="K577" s="437"/>
      <c r="L577" s="78">
        <f t="shared" ref="L577:L640" si="12">IF(B577=0,0,MONTH(B577)-$L$1+1)</f>
        <v>0</v>
      </c>
    </row>
    <row r="578" spans="1:12" hidden="1" x14ac:dyDescent="0.2">
      <c r="A578" s="430">
        <v>575</v>
      </c>
      <c r="B578" s="417"/>
      <c r="C578" s="419"/>
      <c r="D578" s="420"/>
      <c r="E578" s="419"/>
      <c r="F578" s="421"/>
      <c r="G578" s="422"/>
      <c r="H578" s="422"/>
      <c r="I578" s="423"/>
      <c r="J578" s="422"/>
      <c r="K578" s="437"/>
      <c r="L578" s="78">
        <f t="shared" si="12"/>
        <v>0</v>
      </c>
    </row>
    <row r="579" spans="1:12" hidden="1" x14ac:dyDescent="0.2">
      <c r="A579" s="430">
        <v>576</v>
      </c>
      <c r="B579" s="417"/>
      <c r="C579" s="419"/>
      <c r="D579" s="420"/>
      <c r="E579" s="419"/>
      <c r="F579" s="421"/>
      <c r="G579" s="422"/>
      <c r="H579" s="422"/>
      <c r="I579" s="423"/>
      <c r="J579" s="422"/>
      <c r="K579" s="437"/>
      <c r="L579" s="78">
        <f t="shared" si="12"/>
        <v>0</v>
      </c>
    </row>
    <row r="580" spans="1:12" hidden="1" x14ac:dyDescent="0.2">
      <c r="A580" s="430">
        <v>577</v>
      </c>
      <c r="B580" s="417"/>
      <c r="C580" s="419"/>
      <c r="D580" s="420"/>
      <c r="E580" s="419"/>
      <c r="F580" s="421"/>
      <c r="G580" s="422"/>
      <c r="H580" s="422"/>
      <c r="I580" s="423"/>
      <c r="J580" s="422"/>
      <c r="K580" s="437"/>
      <c r="L580" s="78">
        <f t="shared" si="12"/>
        <v>0</v>
      </c>
    </row>
    <row r="581" spans="1:12" hidden="1" x14ac:dyDescent="0.2">
      <c r="A581" s="430">
        <v>578</v>
      </c>
      <c r="B581" s="417"/>
      <c r="C581" s="419"/>
      <c r="D581" s="420"/>
      <c r="E581" s="419"/>
      <c r="F581" s="421"/>
      <c r="G581" s="422"/>
      <c r="H581" s="422"/>
      <c r="I581" s="423"/>
      <c r="J581" s="422"/>
      <c r="K581" s="437"/>
      <c r="L581" s="78">
        <f t="shared" si="12"/>
        <v>0</v>
      </c>
    </row>
    <row r="582" spans="1:12" hidden="1" x14ac:dyDescent="0.2">
      <c r="A582" s="430">
        <v>579</v>
      </c>
      <c r="B582" s="417"/>
      <c r="C582" s="419"/>
      <c r="D582" s="420"/>
      <c r="E582" s="419"/>
      <c r="F582" s="421"/>
      <c r="G582" s="422"/>
      <c r="H582" s="422"/>
      <c r="I582" s="423"/>
      <c r="J582" s="422"/>
      <c r="K582" s="437"/>
      <c r="L582" s="78">
        <f t="shared" si="12"/>
        <v>0</v>
      </c>
    </row>
    <row r="583" spans="1:12" hidden="1" x14ac:dyDescent="0.2">
      <c r="A583" s="430">
        <v>580</v>
      </c>
      <c r="B583" s="417"/>
      <c r="C583" s="419"/>
      <c r="D583" s="420"/>
      <c r="E583" s="419"/>
      <c r="F583" s="421"/>
      <c r="G583" s="422"/>
      <c r="H583" s="422"/>
      <c r="I583" s="423"/>
      <c r="J583" s="422"/>
      <c r="K583" s="437"/>
      <c r="L583" s="78">
        <f t="shared" si="12"/>
        <v>0</v>
      </c>
    </row>
    <row r="584" spans="1:12" hidden="1" x14ac:dyDescent="0.2">
      <c r="A584" s="430">
        <v>581</v>
      </c>
      <c r="B584" s="417"/>
      <c r="C584" s="419"/>
      <c r="D584" s="420"/>
      <c r="E584" s="419"/>
      <c r="F584" s="421"/>
      <c r="G584" s="422"/>
      <c r="H584" s="422"/>
      <c r="I584" s="423"/>
      <c r="J584" s="422"/>
      <c r="K584" s="437"/>
      <c r="L584" s="78">
        <f t="shared" si="12"/>
        <v>0</v>
      </c>
    </row>
    <row r="585" spans="1:12" hidden="1" x14ac:dyDescent="0.2">
      <c r="A585" s="430">
        <v>582</v>
      </c>
      <c r="B585" s="417"/>
      <c r="C585" s="419"/>
      <c r="D585" s="420"/>
      <c r="E585" s="419"/>
      <c r="F585" s="421"/>
      <c r="G585" s="422"/>
      <c r="H585" s="422"/>
      <c r="I585" s="423"/>
      <c r="J585" s="422"/>
      <c r="K585" s="437"/>
      <c r="L585" s="78">
        <f t="shared" si="12"/>
        <v>0</v>
      </c>
    </row>
    <row r="586" spans="1:12" hidden="1" x14ac:dyDescent="0.2">
      <c r="A586" s="430">
        <v>583</v>
      </c>
      <c r="B586" s="417"/>
      <c r="C586" s="419"/>
      <c r="D586" s="420"/>
      <c r="E586" s="419"/>
      <c r="F586" s="421"/>
      <c r="G586" s="422"/>
      <c r="H586" s="422"/>
      <c r="I586" s="423"/>
      <c r="J586" s="422"/>
      <c r="K586" s="437"/>
      <c r="L586" s="78">
        <f t="shared" si="12"/>
        <v>0</v>
      </c>
    </row>
    <row r="587" spans="1:12" hidden="1" x14ac:dyDescent="0.2">
      <c r="A587" s="430">
        <v>584</v>
      </c>
      <c r="B587" s="417"/>
      <c r="C587" s="419"/>
      <c r="D587" s="420"/>
      <c r="E587" s="419"/>
      <c r="F587" s="421"/>
      <c r="G587" s="422"/>
      <c r="H587" s="422"/>
      <c r="I587" s="423"/>
      <c r="J587" s="422"/>
      <c r="K587" s="437"/>
      <c r="L587" s="78">
        <f t="shared" si="12"/>
        <v>0</v>
      </c>
    </row>
    <row r="588" spans="1:12" hidden="1" x14ac:dyDescent="0.2">
      <c r="A588" s="430">
        <v>585</v>
      </c>
      <c r="B588" s="417"/>
      <c r="C588" s="419"/>
      <c r="D588" s="420"/>
      <c r="E588" s="419"/>
      <c r="F588" s="421"/>
      <c r="G588" s="422"/>
      <c r="H588" s="422"/>
      <c r="I588" s="423"/>
      <c r="J588" s="422"/>
      <c r="K588" s="437"/>
      <c r="L588" s="78">
        <f t="shared" si="12"/>
        <v>0</v>
      </c>
    </row>
    <row r="589" spans="1:12" hidden="1" x14ac:dyDescent="0.2">
      <c r="A589" s="430">
        <v>586</v>
      </c>
      <c r="B589" s="417"/>
      <c r="C589" s="419"/>
      <c r="D589" s="420"/>
      <c r="E589" s="419"/>
      <c r="F589" s="421"/>
      <c r="G589" s="422"/>
      <c r="H589" s="422"/>
      <c r="I589" s="423"/>
      <c r="J589" s="422"/>
      <c r="K589" s="437"/>
      <c r="L589" s="78">
        <f t="shared" si="12"/>
        <v>0</v>
      </c>
    </row>
    <row r="590" spans="1:12" hidden="1" x14ac:dyDescent="0.2">
      <c r="A590" s="430">
        <v>587</v>
      </c>
      <c r="B590" s="417"/>
      <c r="C590" s="419"/>
      <c r="D590" s="420"/>
      <c r="E590" s="419"/>
      <c r="F590" s="421"/>
      <c r="G590" s="422"/>
      <c r="H590" s="422"/>
      <c r="I590" s="423"/>
      <c r="J590" s="422"/>
      <c r="K590" s="437"/>
      <c r="L590" s="78">
        <f t="shared" si="12"/>
        <v>0</v>
      </c>
    </row>
    <row r="591" spans="1:12" hidden="1" x14ac:dyDescent="0.2">
      <c r="A591" s="430">
        <v>588</v>
      </c>
      <c r="B591" s="417"/>
      <c r="C591" s="419"/>
      <c r="D591" s="420"/>
      <c r="E591" s="419"/>
      <c r="F591" s="421"/>
      <c r="G591" s="422"/>
      <c r="H591" s="422"/>
      <c r="I591" s="423"/>
      <c r="J591" s="422"/>
      <c r="K591" s="437"/>
      <c r="L591" s="78">
        <f t="shared" si="12"/>
        <v>0</v>
      </c>
    </row>
    <row r="592" spans="1:12" hidden="1" x14ac:dyDescent="0.2">
      <c r="A592" s="430">
        <v>589</v>
      </c>
      <c r="B592" s="417"/>
      <c r="C592" s="419"/>
      <c r="D592" s="420"/>
      <c r="E592" s="419"/>
      <c r="F592" s="421"/>
      <c r="G592" s="422"/>
      <c r="H592" s="422"/>
      <c r="I592" s="423"/>
      <c r="J592" s="422"/>
      <c r="K592" s="437"/>
      <c r="L592" s="78">
        <f t="shared" si="12"/>
        <v>0</v>
      </c>
    </row>
    <row r="593" spans="1:12" hidden="1" x14ac:dyDescent="0.2">
      <c r="A593" s="430">
        <v>590</v>
      </c>
      <c r="B593" s="417"/>
      <c r="C593" s="419"/>
      <c r="D593" s="420"/>
      <c r="E593" s="419"/>
      <c r="F593" s="421"/>
      <c r="G593" s="422"/>
      <c r="H593" s="422"/>
      <c r="I593" s="423"/>
      <c r="J593" s="422"/>
      <c r="K593" s="437"/>
      <c r="L593" s="78">
        <f t="shared" si="12"/>
        <v>0</v>
      </c>
    </row>
    <row r="594" spans="1:12" hidden="1" x14ac:dyDescent="0.2">
      <c r="A594" s="430">
        <v>591</v>
      </c>
      <c r="B594" s="417"/>
      <c r="C594" s="419"/>
      <c r="D594" s="420"/>
      <c r="E594" s="419"/>
      <c r="F594" s="421"/>
      <c r="G594" s="422"/>
      <c r="H594" s="422"/>
      <c r="I594" s="423"/>
      <c r="J594" s="422"/>
      <c r="K594" s="437"/>
      <c r="L594" s="78">
        <f t="shared" si="12"/>
        <v>0</v>
      </c>
    </row>
    <row r="595" spans="1:12" hidden="1" x14ac:dyDescent="0.2">
      <c r="A595" s="430">
        <v>592</v>
      </c>
      <c r="B595" s="417"/>
      <c r="C595" s="419"/>
      <c r="D595" s="420"/>
      <c r="E595" s="419"/>
      <c r="F595" s="421"/>
      <c r="G595" s="422"/>
      <c r="H595" s="422"/>
      <c r="I595" s="423"/>
      <c r="J595" s="422"/>
      <c r="K595" s="437"/>
      <c r="L595" s="78">
        <f t="shared" si="12"/>
        <v>0</v>
      </c>
    </row>
    <row r="596" spans="1:12" hidden="1" x14ac:dyDescent="0.2">
      <c r="A596" s="430">
        <v>593</v>
      </c>
      <c r="B596" s="417"/>
      <c r="C596" s="419"/>
      <c r="D596" s="420"/>
      <c r="E596" s="419"/>
      <c r="F596" s="421"/>
      <c r="G596" s="422"/>
      <c r="H596" s="422"/>
      <c r="I596" s="423"/>
      <c r="J596" s="422"/>
      <c r="K596" s="437"/>
      <c r="L596" s="78">
        <f t="shared" si="12"/>
        <v>0</v>
      </c>
    </row>
    <row r="597" spans="1:12" hidden="1" x14ac:dyDescent="0.2">
      <c r="A597" s="430">
        <v>594</v>
      </c>
      <c r="B597" s="417"/>
      <c r="C597" s="419"/>
      <c r="D597" s="420"/>
      <c r="E597" s="419"/>
      <c r="F597" s="421"/>
      <c r="G597" s="422"/>
      <c r="H597" s="422"/>
      <c r="I597" s="423"/>
      <c r="J597" s="422"/>
      <c r="K597" s="437"/>
      <c r="L597" s="78">
        <f t="shared" si="12"/>
        <v>0</v>
      </c>
    </row>
    <row r="598" spans="1:12" hidden="1" x14ac:dyDescent="0.2">
      <c r="A598" s="430">
        <v>595</v>
      </c>
      <c r="B598" s="417"/>
      <c r="C598" s="419"/>
      <c r="D598" s="420"/>
      <c r="E598" s="419"/>
      <c r="F598" s="421"/>
      <c r="G598" s="422"/>
      <c r="H598" s="422"/>
      <c r="I598" s="423"/>
      <c r="J598" s="422"/>
      <c r="K598" s="437"/>
      <c r="L598" s="78">
        <f t="shared" si="12"/>
        <v>0</v>
      </c>
    </row>
    <row r="599" spans="1:12" hidden="1" x14ac:dyDescent="0.2">
      <c r="A599" s="430">
        <v>596</v>
      </c>
      <c r="B599" s="417"/>
      <c r="C599" s="419"/>
      <c r="D599" s="420"/>
      <c r="E599" s="419"/>
      <c r="F599" s="421"/>
      <c r="G599" s="422"/>
      <c r="H599" s="422"/>
      <c r="I599" s="423"/>
      <c r="J599" s="422"/>
      <c r="K599" s="437"/>
      <c r="L599" s="78">
        <f t="shared" si="12"/>
        <v>0</v>
      </c>
    </row>
    <row r="600" spans="1:12" hidden="1" x14ac:dyDescent="0.2">
      <c r="A600" s="430">
        <v>597</v>
      </c>
      <c r="B600" s="417"/>
      <c r="C600" s="419"/>
      <c r="D600" s="420"/>
      <c r="E600" s="419"/>
      <c r="F600" s="421"/>
      <c r="G600" s="422"/>
      <c r="H600" s="422"/>
      <c r="I600" s="423"/>
      <c r="J600" s="422"/>
      <c r="K600" s="437"/>
      <c r="L600" s="78">
        <f t="shared" si="12"/>
        <v>0</v>
      </c>
    </row>
    <row r="601" spans="1:12" hidden="1" x14ac:dyDescent="0.2">
      <c r="A601" s="430">
        <v>598</v>
      </c>
      <c r="B601" s="417"/>
      <c r="C601" s="419"/>
      <c r="D601" s="420"/>
      <c r="E601" s="419"/>
      <c r="F601" s="421"/>
      <c r="G601" s="422"/>
      <c r="H601" s="422"/>
      <c r="I601" s="423"/>
      <c r="J601" s="422"/>
      <c r="K601" s="437"/>
      <c r="L601" s="78">
        <f t="shared" si="12"/>
        <v>0</v>
      </c>
    </row>
    <row r="602" spans="1:12" hidden="1" x14ac:dyDescent="0.2">
      <c r="A602" s="430">
        <v>599</v>
      </c>
      <c r="B602" s="417"/>
      <c r="C602" s="419"/>
      <c r="D602" s="420"/>
      <c r="E602" s="419"/>
      <c r="F602" s="421"/>
      <c r="G602" s="422"/>
      <c r="H602" s="422"/>
      <c r="I602" s="423"/>
      <c r="J602" s="422"/>
      <c r="K602" s="437"/>
      <c r="L602" s="78">
        <f t="shared" si="12"/>
        <v>0</v>
      </c>
    </row>
    <row r="603" spans="1:12" hidden="1" x14ac:dyDescent="0.2">
      <c r="A603" s="430">
        <v>600</v>
      </c>
      <c r="B603" s="417"/>
      <c r="C603" s="419"/>
      <c r="D603" s="420"/>
      <c r="E603" s="419"/>
      <c r="F603" s="421"/>
      <c r="G603" s="422"/>
      <c r="H603" s="422"/>
      <c r="I603" s="423"/>
      <c r="J603" s="422"/>
      <c r="K603" s="437"/>
      <c r="L603" s="78">
        <f t="shared" si="12"/>
        <v>0</v>
      </c>
    </row>
    <row r="604" spans="1:12" hidden="1" x14ac:dyDescent="0.2">
      <c r="A604" s="430">
        <v>601</v>
      </c>
      <c r="B604" s="417"/>
      <c r="C604" s="419"/>
      <c r="D604" s="420"/>
      <c r="E604" s="419"/>
      <c r="F604" s="421"/>
      <c r="G604" s="422"/>
      <c r="H604" s="422"/>
      <c r="I604" s="423"/>
      <c r="J604" s="422"/>
      <c r="K604" s="437"/>
      <c r="L604" s="78">
        <f t="shared" si="12"/>
        <v>0</v>
      </c>
    </row>
    <row r="605" spans="1:12" hidden="1" x14ac:dyDescent="0.2">
      <c r="A605" s="430">
        <v>602</v>
      </c>
      <c r="B605" s="417"/>
      <c r="C605" s="419"/>
      <c r="D605" s="420"/>
      <c r="E605" s="419"/>
      <c r="F605" s="421"/>
      <c r="G605" s="422"/>
      <c r="H605" s="422"/>
      <c r="I605" s="423"/>
      <c r="J605" s="422"/>
      <c r="K605" s="437"/>
      <c r="L605" s="78">
        <f t="shared" si="12"/>
        <v>0</v>
      </c>
    </row>
    <row r="606" spans="1:12" hidden="1" x14ac:dyDescent="0.2">
      <c r="A606" s="430">
        <v>603</v>
      </c>
      <c r="B606" s="417"/>
      <c r="C606" s="419"/>
      <c r="D606" s="420"/>
      <c r="E606" s="419"/>
      <c r="F606" s="421"/>
      <c r="G606" s="422"/>
      <c r="H606" s="422"/>
      <c r="I606" s="423"/>
      <c r="J606" s="422"/>
      <c r="K606" s="437"/>
      <c r="L606" s="78">
        <f t="shared" si="12"/>
        <v>0</v>
      </c>
    </row>
    <row r="607" spans="1:12" hidden="1" x14ac:dyDescent="0.2">
      <c r="A607" s="430">
        <v>604</v>
      </c>
      <c r="B607" s="417"/>
      <c r="C607" s="419"/>
      <c r="D607" s="420"/>
      <c r="E607" s="419"/>
      <c r="F607" s="421"/>
      <c r="G607" s="422"/>
      <c r="H607" s="422"/>
      <c r="I607" s="423"/>
      <c r="J607" s="422"/>
      <c r="K607" s="437"/>
      <c r="L607" s="78">
        <f t="shared" si="12"/>
        <v>0</v>
      </c>
    </row>
    <row r="608" spans="1:12" hidden="1" x14ac:dyDescent="0.2">
      <c r="A608" s="430">
        <v>605</v>
      </c>
      <c r="B608" s="417"/>
      <c r="C608" s="419"/>
      <c r="D608" s="420"/>
      <c r="E608" s="419"/>
      <c r="F608" s="421"/>
      <c r="G608" s="422"/>
      <c r="H608" s="422"/>
      <c r="I608" s="423"/>
      <c r="J608" s="422"/>
      <c r="K608" s="437"/>
      <c r="L608" s="78">
        <f t="shared" si="12"/>
        <v>0</v>
      </c>
    </row>
    <row r="609" spans="1:12" hidden="1" x14ac:dyDescent="0.2">
      <c r="A609" s="430">
        <v>606</v>
      </c>
      <c r="B609" s="417"/>
      <c r="C609" s="419"/>
      <c r="D609" s="420"/>
      <c r="E609" s="419"/>
      <c r="F609" s="421"/>
      <c r="G609" s="422"/>
      <c r="H609" s="422"/>
      <c r="I609" s="423"/>
      <c r="J609" s="422"/>
      <c r="K609" s="437"/>
      <c r="L609" s="78">
        <f t="shared" si="12"/>
        <v>0</v>
      </c>
    </row>
    <row r="610" spans="1:12" hidden="1" x14ac:dyDescent="0.2">
      <c r="A610" s="430">
        <v>607</v>
      </c>
      <c r="B610" s="417"/>
      <c r="C610" s="419"/>
      <c r="D610" s="420"/>
      <c r="E610" s="419"/>
      <c r="F610" s="421"/>
      <c r="G610" s="422"/>
      <c r="H610" s="422"/>
      <c r="I610" s="423"/>
      <c r="J610" s="422"/>
      <c r="K610" s="437"/>
      <c r="L610" s="78">
        <f t="shared" si="12"/>
        <v>0</v>
      </c>
    </row>
    <row r="611" spans="1:12" hidden="1" x14ac:dyDescent="0.2">
      <c r="A611" s="430">
        <v>608</v>
      </c>
      <c r="B611" s="417"/>
      <c r="C611" s="419"/>
      <c r="D611" s="420"/>
      <c r="E611" s="419"/>
      <c r="F611" s="421"/>
      <c r="G611" s="422"/>
      <c r="H611" s="422"/>
      <c r="I611" s="423"/>
      <c r="J611" s="422"/>
      <c r="K611" s="437"/>
      <c r="L611" s="78">
        <f t="shared" si="12"/>
        <v>0</v>
      </c>
    </row>
    <row r="612" spans="1:12" hidden="1" x14ac:dyDescent="0.2">
      <c r="A612" s="430">
        <v>609</v>
      </c>
      <c r="B612" s="417"/>
      <c r="C612" s="419"/>
      <c r="D612" s="420"/>
      <c r="E612" s="419"/>
      <c r="F612" s="421"/>
      <c r="G612" s="422"/>
      <c r="H612" s="422"/>
      <c r="I612" s="423"/>
      <c r="J612" s="422"/>
      <c r="K612" s="437"/>
      <c r="L612" s="78">
        <f t="shared" si="12"/>
        <v>0</v>
      </c>
    </row>
    <row r="613" spans="1:12" hidden="1" x14ac:dyDescent="0.2">
      <c r="A613" s="430">
        <v>610</v>
      </c>
      <c r="B613" s="417"/>
      <c r="C613" s="419"/>
      <c r="D613" s="420"/>
      <c r="E613" s="419"/>
      <c r="F613" s="421"/>
      <c r="G613" s="422"/>
      <c r="H613" s="422"/>
      <c r="I613" s="423"/>
      <c r="J613" s="422"/>
      <c r="K613" s="437"/>
      <c r="L613" s="78">
        <f t="shared" si="12"/>
        <v>0</v>
      </c>
    </row>
    <row r="614" spans="1:12" hidden="1" x14ac:dyDescent="0.2">
      <c r="A614" s="430">
        <v>611</v>
      </c>
      <c r="B614" s="417"/>
      <c r="C614" s="419"/>
      <c r="D614" s="420"/>
      <c r="E614" s="419"/>
      <c r="F614" s="421"/>
      <c r="G614" s="422"/>
      <c r="H614" s="422"/>
      <c r="I614" s="423"/>
      <c r="J614" s="422"/>
      <c r="K614" s="437"/>
      <c r="L614" s="78">
        <f t="shared" si="12"/>
        <v>0</v>
      </c>
    </row>
    <row r="615" spans="1:12" hidden="1" x14ac:dyDescent="0.2">
      <c r="A615" s="430">
        <v>612</v>
      </c>
      <c r="B615" s="417"/>
      <c r="C615" s="419"/>
      <c r="D615" s="420"/>
      <c r="E615" s="419"/>
      <c r="F615" s="421"/>
      <c r="G615" s="422"/>
      <c r="H615" s="422"/>
      <c r="I615" s="423"/>
      <c r="J615" s="422"/>
      <c r="K615" s="437"/>
      <c r="L615" s="78">
        <f t="shared" si="12"/>
        <v>0</v>
      </c>
    </row>
    <row r="616" spans="1:12" hidden="1" x14ac:dyDescent="0.2">
      <c r="A616" s="430">
        <v>613</v>
      </c>
      <c r="B616" s="417"/>
      <c r="C616" s="419"/>
      <c r="D616" s="420"/>
      <c r="E616" s="419"/>
      <c r="F616" s="421"/>
      <c r="G616" s="422"/>
      <c r="H616" s="422"/>
      <c r="I616" s="423"/>
      <c r="J616" s="422"/>
      <c r="K616" s="437"/>
      <c r="L616" s="78">
        <f t="shared" si="12"/>
        <v>0</v>
      </c>
    </row>
    <row r="617" spans="1:12" hidden="1" x14ac:dyDescent="0.2">
      <c r="A617" s="430">
        <v>614</v>
      </c>
      <c r="B617" s="417"/>
      <c r="C617" s="419"/>
      <c r="D617" s="420"/>
      <c r="E617" s="419"/>
      <c r="F617" s="421"/>
      <c r="G617" s="422"/>
      <c r="H617" s="422"/>
      <c r="I617" s="423"/>
      <c r="J617" s="422"/>
      <c r="K617" s="437"/>
      <c r="L617" s="78">
        <f t="shared" si="12"/>
        <v>0</v>
      </c>
    </row>
    <row r="618" spans="1:12" hidden="1" x14ac:dyDescent="0.2">
      <c r="A618" s="430">
        <v>615</v>
      </c>
      <c r="B618" s="417"/>
      <c r="C618" s="419"/>
      <c r="D618" s="420"/>
      <c r="E618" s="419"/>
      <c r="F618" s="421"/>
      <c r="G618" s="422"/>
      <c r="H618" s="422"/>
      <c r="I618" s="423"/>
      <c r="J618" s="422"/>
      <c r="K618" s="437"/>
      <c r="L618" s="78">
        <f t="shared" si="12"/>
        <v>0</v>
      </c>
    </row>
    <row r="619" spans="1:12" hidden="1" x14ac:dyDescent="0.2">
      <c r="A619" s="430">
        <v>616</v>
      </c>
      <c r="B619" s="417"/>
      <c r="C619" s="419"/>
      <c r="D619" s="420"/>
      <c r="E619" s="419"/>
      <c r="F619" s="421"/>
      <c r="G619" s="422"/>
      <c r="H619" s="422"/>
      <c r="I619" s="423"/>
      <c r="J619" s="422"/>
      <c r="K619" s="437"/>
      <c r="L619" s="78">
        <f t="shared" si="12"/>
        <v>0</v>
      </c>
    </row>
    <row r="620" spans="1:12" hidden="1" x14ac:dyDescent="0.2">
      <c r="A620" s="430">
        <v>617</v>
      </c>
      <c r="B620" s="417"/>
      <c r="C620" s="419"/>
      <c r="D620" s="420"/>
      <c r="E620" s="419"/>
      <c r="F620" s="421"/>
      <c r="G620" s="422"/>
      <c r="H620" s="422"/>
      <c r="I620" s="423"/>
      <c r="J620" s="422"/>
      <c r="K620" s="437"/>
      <c r="L620" s="78">
        <f t="shared" si="12"/>
        <v>0</v>
      </c>
    </row>
    <row r="621" spans="1:12" hidden="1" x14ac:dyDescent="0.2">
      <c r="A621" s="430">
        <v>618</v>
      </c>
      <c r="B621" s="417"/>
      <c r="C621" s="419"/>
      <c r="D621" s="420"/>
      <c r="E621" s="419"/>
      <c r="F621" s="421"/>
      <c r="G621" s="422"/>
      <c r="H621" s="422"/>
      <c r="I621" s="423"/>
      <c r="J621" s="422"/>
      <c r="K621" s="437"/>
      <c r="L621" s="78">
        <f t="shared" si="12"/>
        <v>0</v>
      </c>
    </row>
    <row r="622" spans="1:12" hidden="1" x14ac:dyDescent="0.2">
      <c r="A622" s="430">
        <v>619</v>
      </c>
      <c r="B622" s="417"/>
      <c r="C622" s="419"/>
      <c r="D622" s="420"/>
      <c r="E622" s="419"/>
      <c r="F622" s="421"/>
      <c r="G622" s="422"/>
      <c r="H622" s="422"/>
      <c r="I622" s="423"/>
      <c r="J622" s="422"/>
      <c r="K622" s="437"/>
      <c r="L622" s="78">
        <f t="shared" si="12"/>
        <v>0</v>
      </c>
    </row>
    <row r="623" spans="1:12" hidden="1" x14ac:dyDescent="0.2">
      <c r="A623" s="430">
        <v>620</v>
      </c>
      <c r="B623" s="417"/>
      <c r="C623" s="419"/>
      <c r="D623" s="420"/>
      <c r="E623" s="419"/>
      <c r="F623" s="421"/>
      <c r="G623" s="422"/>
      <c r="H623" s="422"/>
      <c r="I623" s="423"/>
      <c r="J623" s="422"/>
      <c r="K623" s="437"/>
      <c r="L623" s="78">
        <f t="shared" si="12"/>
        <v>0</v>
      </c>
    </row>
    <row r="624" spans="1:12" hidden="1" x14ac:dyDescent="0.2">
      <c r="A624" s="430">
        <v>621</v>
      </c>
      <c r="B624" s="417"/>
      <c r="C624" s="419"/>
      <c r="D624" s="420"/>
      <c r="E624" s="419"/>
      <c r="F624" s="421"/>
      <c r="G624" s="422"/>
      <c r="H624" s="422"/>
      <c r="I624" s="423"/>
      <c r="J624" s="422"/>
      <c r="K624" s="437"/>
      <c r="L624" s="78">
        <f t="shared" si="12"/>
        <v>0</v>
      </c>
    </row>
    <row r="625" spans="1:12" hidden="1" x14ac:dyDescent="0.2">
      <c r="A625" s="430">
        <v>622</v>
      </c>
      <c r="B625" s="417"/>
      <c r="C625" s="419"/>
      <c r="D625" s="420"/>
      <c r="E625" s="419"/>
      <c r="F625" s="421"/>
      <c r="G625" s="422"/>
      <c r="H625" s="422"/>
      <c r="I625" s="423"/>
      <c r="J625" s="422"/>
      <c r="K625" s="437"/>
      <c r="L625" s="78">
        <f t="shared" si="12"/>
        <v>0</v>
      </c>
    </row>
    <row r="626" spans="1:12" hidden="1" x14ac:dyDescent="0.2">
      <c r="A626" s="430">
        <v>623</v>
      </c>
      <c r="B626" s="417"/>
      <c r="C626" s="419"/>
      <c r="D626" s="420"/>
      <c r="E626" s="419"/>
      <c r="F626" s="421"/>
      <c r="G626" s="422"/>
      <c r="H626" s="422"/>
      <c r="I626" s="423"/>
      <c r="J626" s="422"/>
      <c r="K626" s="437"/>
      <c r="L626" s="78">
        <f t="shared" si="12"/>
        <v>0</v>
      </c>
    </row>
    <row r="627" spans="1:12" hidden="1" x14ac:dyDescent="0.2">
      <c r="A627" s="430">
        <v>624</v>
      </c>
      <c r="B627" s="417"/>
      <c r="C627" s="419"/>
      <c r="D627" s="420"/>
      <c r="E627" s="419"/>
      <c r="F627" s="421"/>
      <c r="G627" s="422"/>
      <c r="H627" s="422"/>
      <c r="I627" s="423"/>
      <c r="J627" s="422"/>
      <c r="K627" s="437"/>
      <c r="L627" s="78">
        <f t="shared" si="12"/>
        <v>0</v>
      </c>
    </row>
    <row r="628" spans="1:12" hidden="1" x14ac:dyDescent="0.2">
      <c r="A628" s="430">
        <v>625</v>
      </c>
      <c r="B628" s="417"/>
      <c r="C628" s="419"/>
      <c r="D628" s="420"/>
      <c r="E628" s="419"/>
      <c r="F628" s="421"/>
      <c r="G628" s="422"/>
      <c r="H628" s="422"/>
      <c r="I628" s="423"/>
      <c r="J628" s="422"/>
      <c r="K628" s="437"/>
      <c r="L628" s="78">
        <f t="shared" si="12"/>
        <v>0</v>
      </c>
    </row>
    <row r="629" spans="1:12" hidden="1" x14ac:dyDescent="0.2">
      <c r="A629" s="430">
        <v>626</v>
      </c>
      <c r="B629" s="417"/>
      <c r="C629" s="419"/>
      <c r="D629" s="420"/>
      <c r="E629" s="419"/>
      <c r="F629" s="421"/>
      <c r="G629" s="422"/>
      <c r="H629" s="422"/>
      <c r="I629" s="423"/>
      <c r="J629" s="422"/>
      <c r="K629" s="437"/>
      <c r="L629" s="78">
        <f t="shared" si="12"/>
        <v>0</v>
      </c>
    </row>
    <row r="630" spans="1:12" hidden="1" x14ac:dyDescent="0.2">
      <c r="A630" s="430">
        <v>627</v>
      </c>
      <c r="B630" s="417"/>
      <c r="C630" s="419"/>
      <c r="D630" s="420"/>
      <c r="E630" s="419"/>
      <c r="F630" s="421"/>
      <c r="G630" s="422"/>
      <c r="H630" s="422"/>
      <c r="I630" s="423"/>
      <c r="J630" s="422"/>
      <c r="K630" s="437"/>
      <c r="L630" s="78">
        <f t="shared" si="12"/>
        <v>0</v>
      </c>
    </row>
    <row r="631" spans="1:12" hidden="1" x14ac:dyDescent="0.2">
      <c r="A631" s="430">
        <v>628</v>
      </c>
      <c r="B631" s="417"/>
      <c r="C631" s="419"/>
      <c r="D631" s="420"/>
      <c r="E631" s="419"/>
      <c r="F631" s="421"/>
      <c r="G631" s="422"/>
      <c r="H631" s="422"/>
      <c r="I631" s="423"/>
      <c r="J631" s="422"/>
      <c r="K631" s="437"/>
      <c r="L631" s="78">
        <f t="shared" si="12"/>
        <v>0</v>
      </c>
    </row>
    <row r="632" spans="1:12" hidden="1" x14ac:dyDescent="0.2">
      <c r="A632" s="430">
        <v>629</v>
      </c>
      <c r="B632" s="417"/>
      <c r="C632" s="419"/>
      <c r="D632" s="420"/>
      <c r="E632" s="419"/>
      <c r="F632" s="421"/>
      <c r="G632" s="422"/>
      <c r="H632" s="422"/>
      <c r="I632" s="423"/>
      <c r="J632" s="422"/>
      <c r="K632" s="437"/>
      <c r="L632" s="78">
        <f t="shared" si="12"/>
        <v>0</v>
      </c>
    </row>
    <row r="633" spans="1:12" hidden="1" x14ac:dyDescent="0.2">
      <c r="A633" s="430">
        <v>630</v>
      </c>
      <c r="B633" s="417"/>
      <c r="C633" s="419"/>
      <c r="D633" s="420"/>
      <c r="E633" s="419"/>
      <c r="F633" s="421"/>
      <c r="G633" s="422"/>
      <c r="H633" s="422"/>
      <c r="I633" s="423"/>
      <c r="J633" s="422"/>
      <c r="K633" s="437"/>
      <c r="L633" s="78">
        <f t="shared" si="12"/>
        <v>0</v>
      </c>
    </row>
    <row r="634" spans="1:12" hidden="1" x14ac:dyDescent="0.2">
      <c r="A634" s="430">
        <v>631</v>
      </c>
      <c r="B634" s="417"/>
      <c r="C634" s="419"/>
      <c r="D634" s="420"/>
      <c r="E634" s="419"/>
      <c r="F634" s="421"/>
      <c r="G634" s="422"/>
      <c r="H634" s="422"/>
      <c r="I634" s="423"/>
      <c r="J634" s="422"/>
      <c r="K634" s="437"/>
      <c r="L634" s="78">
        <f t="shared" si="12"/>
        <v>0</v>
      </c>
    </row>
    <row r="635" spans="1:12" hidden="1" x14ac:dyDescent="0.2">
      <c r="A635" s="430">
        <v>632</v>
      </c>
      <c r="B635" s="417"/>
      <c r="C635" s="419"/>
      <c r="D635" s="420"/>
      <c r="E635" s="419"/>
      <c r="F635" s="421"/>
      <c r="G635" s="422"/>
      <c r="H635" s="422"/>
      <c r="I635" s="423"/>
      <c r="J635" s="422"/>
      <c r="K635" s="437"/>
      <c r="L635" s="78">
        <f t="shared" si="12"/>
        <v>0</v>
      </c>
    </row>
    <row r="636" spans="1:12" hidden="1" x14ac:dyDescent="0.2">
      <c r="A636" s="430">
        <v>633</v>
      </c>
      <c r="B636" s="417"/>
      <c r="C636" s="419"/>
      <c r="D636" s="420"/>
      <c r="E636" s="419"/>
      <c r="F636" s="421"/>
      <c r="G636" s="422"/>
      <c r="H636" s="422"/>
      <c r="I636" s="423"/>
      <c r="J636" s="422"/>
      <c r="K636" s="437"/>
      <c r="L636" s="78">
        <f t="shared" si="12"/>
        <v>0</v>
      </c>
    </row>
    <row r="637" spans="1:12" hidden="1" x14ac:dyDescent="0.2">
      <c r="A637" s="430">
        <v>634</v>
      </c>
      <c r="B637" s="417"/>
      <c r="C637" s="419"/>
      <c r="D637" s="420"/>
      <c r="E637" s="419"/>
      <c r="F637" s="421"/>
      <c r="G637" s="422"/>
      <c r="H637" s="422"/>
      <c r="I637" s="423"/>
      <c r="J637" s="422"/>
      <c r="K637" s="437"/>
      <c r="L637" s="78">
        <f t="shared" si="12"/>
        <v>0</v>
      </c>
    </row>
    <row r="638" spans="1:12" hidden="1" x14ac:dyDescent="0.2">
      <c r="A638" s="430">
        <v>635</v>
      </c>
      <c r="B638" s="417"/>
      <c r="C638" s="419"/>
      <c r="D638" s="420"/>
      <c r="E638" s="419"/>
      <c r="F638" s="421"/>
      <c r="G638" s="422"/>
      <c r="H638" s="422"/>
      <c r="I638" s="423"/>
      <c r="J638" s="422"/>
      <c r="K638" s="437"/>
      <c r="L638" s="78">
        <f t="shared" si="12"/>
        <v>0</v>
      </c>
    </row>
    <row r="639" spans="1:12" hidden="1" x14ac:dyDescent="0.2">
      <c r="A639" s="430">
        <v>636</v>
      </c>
      <c r="B639" s="417"/>
      <c r="C639" s="419"/>
      <c r="D639" s="420"/>
      <c r="E639" s="419"/>
      <c r="F639" s="421"/>
      <c r="G639" s="422"/>
      <c r="H639" s="422"/>
      <c r="I639" s="423"/>
      <c r="J639" s="422"/>
      <c r="K639" s="437"/>
      <c r="L639" s="78">
        <f t="shared" si="12"/>
        <v>0</v>
      </c>
    </row>
    <row r="640" spans="1:12" hidden="1" x14ac:dyDescent="0.2">
      <c r="A640" s="430">
        <v>637</v>
      </c>
      <c r="B640" s="417"/>
      <c r="C640" s="419"/>
      <c r="D640" s="420"/>
      <c r="E640" s="419"/>
      <c r="F640" s="421"/>
      <c r="G640" s="422"/>
      <c r="H640" s="422"/>
      <c r="I640" s="423"/>
      <c r="J640" s="422"/>
      <c r="K640" s="437"/>
      <c r="L640" s="78">
        <f t="shared" si="12"/>
        <v>0</v>
      </c>
    </row>
    <row r="641" spans="1:12" hidden="1" x14ac:dyDescent="0.2">
      <c r="A641" s="430">
        <v>638</v>
      </c>
      <c r="B641" s="417"/>
      <c r="C641" s="419"/>
      <c r="D641" s="420"/>
      <c r="E641" s="419"/>
      <c r="F641" s="421"/>
      <c r="G641" s="422"/>
      <c r="H641" s="422"/>
      <c r="I641" s="423"/>
      <c r="J641" s="422"/>
      <c r="K641" s="437"/>
      <c r="L641" s="78">
        <f t="shared" ref="L641:L704" si="13">IF(B641=0,0,MONTH(B641)-$L$1+1)</f>
        <v>0</v>
      </c>
    </row>
    <row r="642" spans="1:12" hidden="1" x14ac:dyDescent="0.2">
      <c r="A642" s="430">
        <v>639</v>
      </c>
      <c r="B642" s="417"/>
      <c r="C642" s="419"/>
      <c r="D642" s="420"/>
      <c r="E642" s="419"/>
      <c r="F642" s="421"/>
      <c r="G642" s="422"/>
      <c r="H642" s="422"/>
      <c r="I642" s="423"/>
      <c r="J642" s="422"/>
      <c r="K642" s="437"/>
      <c r="L642" s="78">
        <f t="shared" si="13"/>
        <v>0</v>
      </c>
    </row>
    <row r="643" spans="1:12" hidden="1" x14ac:dyDescent="0.2">
      <c r="A643" s="430">
        <v>640</v>
      </c>
      <c r="B643" s="417"/>
      <c r="C643" s="419"/>
      <c r="D643" s="420"/>
      <c r="E643" s="419"/>
      <c r="F643" s="421"/>
      <c r="G643" s="422"/>
      <c r="H643" s="422"/>
      <c r="I643" s="423"/>
      <c r="J643" s="422"/>
      <c r="K643" s="437"/>
      <c r="L643" s="78">
        <f t="shared" si="13"/>
        <v>0</v>
      </c>
    </row>
    <row r="644" spans="1:12" hidden="1" x14ac:dyDescent="0.2">
      <c r="A644" s="430">
        <v>641</v>
      </c>
      <c r="B644" s="417"/>
      <c r="C644" s="419"/>
      <c r="D644" s="420"/>
      <c r="E644" s="419"/>
      <c r="F644" s="421"/>
      <c r="G644" s="422"/>
      <c r="H644" s="422"/>
      <c r="I644" s="423"/>
      <c r="J644" s="422"/>
      <c r="K644" s="437"/>
      <c r="L644" s="78">
        <f t="shared" si="13"/>
        <v>0</v>
      </c>
    </row>
    <row r="645" spans="1:12" hidden="1" x14ac:dyDescent="0.2">
      <c r="A645" s="430">
        <v>642</v>
      </c>
      <c r="B645" s="417"/>
      <c r="C645" s="419"/>
      <c r="D645" s="420"/>
      <c r="E645" s="419"/>
      <c r="F645" s="421"/>
      <c r="G645" s="422"/>
      <c r="H645" s="422"/>
      <c r="I645" s="423"/>
      <c r="J645" s="422"/>
      <c r="K645" s="437"/>
      <c r="L645" s="78">
        <f t="shared" si="13"/>
        <v>0</v>
      </c>
    </row>
    <row r="646" spans="1:12" hidden="1" x14ac:dyDescent="0.2">
      <c r="A646" s="430">
        <v>643</v>
      </c>
      <c r="B646" s="417"/>
      <c r="C646" s="419"/>
      <c r="D646" s="420"/>
      <c r="E646" s="419"/>
      <c r="F646" s="421"/>
      <c r="G646" s="422"/>
      <c r="H646" s="422"/>
      <c r="I646" s="423"/>
      <c r="J646" s="422"/>
      <c r="K646" s="437"/>
      <c r="L646" s="78">
        <f t="shared" si="13"/>
        <v>0</v>
      </c>
    </row>
    <row r="647" spans="1:12" hidden="1" x14ac:dyDescent="0.2">
      <c r="A647" s="430">
        <v>644</v>
      </c>
      <c r="B647" s="417"/>
      <c r="C647" s="419"/>
      <c r="D647" s="420"/>
      <c r="E647" s="419"/>
      <c r="F647" s="421"/>
      <c r="G647" s="422"/>
      <c r="H647" s="422"/>
      <c r="I647" s="423"/>
      <c r="J647" s="422"/>
      <c r="K647" s="437"/>
      <c r="L647" s="78">
        <f t="shared" si="13"/>
        <v>0</v>
      </c>
    </row>
    <row r="648" spans="1:12" hidden="1" x14ac:dyDescent="0.2">
      <c r="A648" s="430">
        <v>645</v>
      </c>
      <c r="B648" s="417"/>
      <c r="C648" s="419"/>
      <c r="D648" s="420"/>
      <c r="E648" s="419"/>
      <c r="F648" s="421"/>
      <c r="G648" s="422"/>
      <c r="H648" s="422"/>
      <c r="I648" s="423"/>
      <c r="J648" s="422"/>
      <c r="K648" s="437"/>
      <c r="L648" s="78">
        <f t="shared" si="13"/>
        <v>0</v>
      </c>
    </row>
    <row r="649" spans="1:12" hidden="1" x14ac:dyDescent="0.2">
      <c r="A649" s="430">
        <v>646</v>
      </c>
      <c r="B649" s="417"/>
      <c r="C649" s="419"/>
      <c r="D649" s="420"/>
      <c r="E649" s="419"/>
      <c r="F649" s="421"/>
      <c r="G649" s="422"/>
      <c r="H649" s="422"/>
      <c r="I649" s="423"/>
      <c r="J649" s="422"/>
      <c r="K649" s="437"/>
      <c r="L649" s="78">
        <f t="shared" si="13"/>
        <v>0</v>
      </c>
    </row>
    <row r="650" spans="1:12" hidden="1" x14ac:dyDescent="0.2">
      <c r="A650" s="430">
        <v>647</v>
      </c>
      <c r="B650" s="417"/>
      <c r="C650" s="419"/>
      <c r="D650" s="420"/>
      <c r="E650" s="419"/>
      <c r="F650" s="421"/>
      <c r="G650" s="422"/>
      <c r="H650" s="422"/>
      <c r="I650" s="423"/>
      <c r="J650" s="422"/>
      <c r="K650" s="437"/>
      <c r="L650" s="78">
        <f t="shared" si="13"/>
        <v>0</v>
      </c>
    </row>
    <row r="651" spans="1:12" hidden="1" x14ac:dyDescent="0.2">
      <c r="A651" s="430">
        <v>648</v>
      </c>
      <c r="B651" s="417"/>
      <c r="C651" s="419"/>
      <c r="D651" s="420"/>
      <c r="E651" s="419"/>
      <c r="F651" s="421"/>
      <c r="G651" s="422"/>
      <c r="H651" s="422"/>
      <c r="I651" s="423"/>
      <c r="J651" s="422"/>
      <c r="K651" s="437"/>
      <c r="L651" s="78">
        <f t="shared" si="13"/>
        <v>0</v>
      </c>
    </row>
    <row r="652" spans="1:12" hidden="1" x14ac:dyDescent="0.2">
      <c r="A652" s="430">
        <v>649</v>
      </c>
      <c r="B652" s="417"/>
      <c r="C652" s="419"/>
      <c r="D652" s="420"/>
      <c r="E652" s="419"/>
      <c r="F652" s="421"/>
      <c r="G652" s="422"/>
      <c r="H652" s="422"/>
      <c r="I652" s="423"/>
      <c r="J652" s="422"/>
      <c r="K652" s="437"/>
      <c r="L652" s="78">
        <f t="shared" si="13"/>
        <v>0</v>
      </c>
    </row>
    <row r="653" spans="1:12" hidden="1" x14ac:dyDescent="0.2">
      <c r="A653" s="430">
        <v>650</v>
      </c>
      <c r="B653" s="417"/>
      <c r="C653" s="419"/>
      <c r="D653" s="420"/>
      <c r="E653" s="419"/>
      <c r="F653" s="421"/>
      <c r="G653" s="422"/>
      <c r="H653" s="422"/>
      <c r="I653" s="423"/>
      <c r="J653" s="422"/>
      <c r="K653" s="437"/>
      <c r="L653" s="78">
        <f t="shared" si="13"/>
        <v>0</v>
      </c>
    </row>
    <row r="654" spans="1:12" hidden="1" x14ac:dyDescent="0.2">
      <c r="A654" s="430">
        <v>651</v>
      </c>
      <c r="B654" s="417"/>
      <c r="C654" s="419"/>
      <c r="D654" s="420"/>
      <c r="E654" s="419"/>
      <c r="F654" s="421"/>
      <c r="G654" s="422"/>
      <c r="H654" s="422"/>
      <c r="I654" s="423"/>
      <c r="J654" s="422"/>
      <c r="K654" s="437"/>
      <c r="L654" s="78">
        <f t="shared" si="13"/>
        <v>0</v>
      </c>
    </row>
    <row r="655" spans="1:12" hidden="1" x14ac:dyDescent="0.2">
      <c r="A655" s="430">
        <v>652</v>
      </c>
      <c r="B655" s="417"/>
      <c r="C655" s="419"/>
      <c r="D655" s="420"/>
      <c r="E655" s="419"/>
      <c r="F655" s="421"/>
      <c r="G655" s="422"/>
      <c r="H655" s="422"/>
      <c r="I655" s="423"/>
      <c r="J655" s="422"/>
      <c r="K655" s="437"/>
      <c r="L655" s="78">
        <f t="shared" si="13"/>
        <v>0</v>
      </c>
    </row>
    <row r="656" spans="1:12" hidden="1" x14ac:dyDescent="0.2">
      <c r="A656" s="430">
        <v>653</v>
      </c>
      <c r="B656" s="417"/>
      <c r="C656" s="419"/>
      <c r="D656" s="420"/>
      <c r="E656" s="419"/>
      <c r="F656" s="421"/>
      <c r="G656" s="422"/>
      <c r="H656" s="422"/>
      <c r="I656" s="423"/>
      <c r="J656" s="422"/>
      <c r="K656" s="437"/>
      <c r="L656" s="78">
        <f t="shared" si="13"/>
        <v>0</v>
      </c>
    </row>
    <row r="657" spans="1:12" hidden="1" x14ac:dyDescent="0.2">
      <c r="A657" s="430">
        <v>654</v>
      </c>
      <c r="B657" s="417"/>
      <c r="C657" s="419"/>
      <c r="D657" s="420"/>
      <c r="E657" s="419"/>
      <c r="F657" s="421"/>
      <c r="G657" s="422"/>
      <c r="H657" s="422"/>
      <c r="I657" s="423"/>
      <c r="J657" s="422"/>
      <c r="K657" s="437"/>
      <c r="L657" s="78">
        <f t="shared" si="13"/>
        <v>0</v>
      </c>
    </row>
    <row r="658" spans="1:12" hidden="1" x14ac:dyDescent="0.2">
      <c r="A658" s="430">
        <v>655</v>
      </c>
      <c r="B658" s="417"/>
      <c r="C658" s="419"/>
      <c r="D658" s="420"/>
      <c r="E658" s="419"/>
      <c r="F658" s="421"/>
      <c r="G658" s="422"/>
      <c r="H658" s="422"/>
      <c r="I658" s="423"/>
      <c r="J658" s="422"/>
      <c r="K658" s="437"/>
      <c r="L658" s="78">
        <f t="shared" si="13"/>
        <v>0</v>
      </c>
    </row>
    <row r="659" spans="1:12" hidden="1" x14ac:dyDescent="0.2">
      <c r="A659" s="430">
        <v>656</v>
      </c>
      <c r="B659" s="417"/>
      <c r="C659" s="419"/>
      <c r="D659" s="420"/>
      <c r="E659" s="419"/>
      <c r="F659" s="421"/>
      <c r="G659" s="422"/>
      <c r="H659" s="422"/>
      <c r="I659" s="423"/>
      <c r="J659" s="422"/>
      <c r="K659" s="437"/>
      <c r="L659" s="78">
        <f t="shared" si="13"/>
        <v>0</v>
      </c>
    </row>
    <row r="660" spans="1:12" hidden="1" x14ac:dyDescent="0.2">
      <c r="A660" s="430">
        <v>657</v>
      </c>
      <c r="B660" s="417"/>
      <c r="C660" s="419"/>
      <c r="D660" s="420"/>
      <c r="E660" s="419"/>
      <c r="F660" s="421"/>
      <c r="G660" s="422"/>
      <c r="H660" s="422"/>
      <c r="I660" s="423"/>
      <c r="J660" s="422"/>
      <c r="K660" s="437"/>
      <c r="L660" s="78">
        <f t="shared" si="13"/>
        <v>0</v>
      </c>
    </row>
    <row r="661" spans="1:12" hidden="1" x14ac:dyDescent="0.2">
      <c r="A661" s="430">
        <v>658</v>
      </c>
      <c r="B661" s="417"/>
      <c r="C661" s="419"/>
      <c r="D661" s="420"/>
      <c r="E661" s="419"/>
      <c r="F661" s="421"/>
      <c r="G661" s="422"/>
      <c r="H661" s="422"/>
      <c r="I661" s="423"/>
      <c r="J661" s="422"/>
      <c r="K661" s="437"/>
      <c r="L661" s="78">
        <f t="shared" si="13"/>
        <v>0</v>
      </c>
    </row>
    <row r="662" spans="1:12" hidden="1" x14ac:dyDescent="0.2">
      <c r="A662" s="430">
        <v>659</v>
      </c>
      <c r="B662" s="417"/>
      <c r="C662" s="419"/>
      <c r="D662" s="420"/>
      <c r="E662" s="419"/>
      <c r="F662" s="421"/>
      <c r="G662" s="422"/>
      <c r="H662" s="422"/>
      <c r="I662" s="423"/>
      <c r="J662" s="422"/>
      <c r="K662" s="437"/>
      <c r="L662" s="78">
        <f t="shared" si="13"/>
        <v>0</v>
      </c>
    </row>
    <row r="663" spans="1:12" hidden="1" x14ac:dyDescent="0.2">
      <c r="A663" s="430">
        <v>660</v>
      </c>
      <c r="B663" s="417"/>
      <c r="C663" s="419"/>
      <c r="D663" s="420"/>
      <c r="E663" s="419"/>
      <c r="F663" s="421"/>
      <c r="G663" s="422"/>
      <c r="H663" s="422"/>
      <c r="I663" s="423"/>
      <c r="J663" s="422"/>
      <c r="K663" s="437"/>
      <c r="L663" s="78">
        <f t="shared" si="13"/>
        <v>0</v>
      </c>
    </row>
    <row r="664" spans="1:12" hidden="1" x14ac:dyDescent="0.2">
      <c r="A664" s="430">
        <v>661</v>
      </c>
      <c r="B664" s="417"/>
      <c r="C664" s="419"/>
      <c r="D664" s="420"/>
      <c r="E664" s="419"/>
      <c r="F664" s="421"/>
      <c r="G664" s="422"/>
      <c r="H664" s="422"/>
      <c r="I664" s="423"/>
      <c r="J664" s="422"/>
      <c r="K664" s="437"/>
      <c r="L664" s="78">
        <f t="shared" si="13"/>
        <v>0</v>
      </c>
    </row>
    <row r="665" spans="1:12" hidden="1" x14ac:dyDescent="0.2">
      <c r="A665" s="430">
        <v>662</v>
      </c>
      <c r="B665" s="417"/>
      <c r="C665" s="419"/>
      <c r="D665" s="420"/>
      <c r="E665" s="419"/>
      <c r="F665" s="421"/>
      <c r="G665" s="422"/>
      <c r="H665" s="422"/>
      <c r="I665" s="423"/>
      <c r="J665" s="422"/>
      <c r="K665" s="437"/>
      <c r="L665" s="78">
        <f t="shared" si="13"/>
        <v>0</v>
      </c>
    </row>
    <row r="666" spans="1:12" hidden="1" x14ac:dyDescent="0.2">
      <c r="A666" s="430">
        <v>663</v>
      </c>
      <c r="B666" s="417"/>
      <c r="C666" s="419"/>
      <c r="D666" s="420"/>
      <c r="E666" s="419"/>
      <c r="F666" s="421"/>
      <c r="G666" s="422"/>
      <c r="H666" s="422"/>
      <c r="I666" s="423"/>
      <c r="J666" s="422"/>
      <c r="K666" s="437"/>
      <c r="L666" s="78">
        <f t="shared" si="13"/>
        <v>0</v>
      </c>
    </row>
    <row r="667" spans="1:12" hidden="1" x14ac:dyDescent="0.2">
      <c r="A667" s="430">
        <v>664</v>
      </c>
      <c r="B667" s="417"/>
      <c r="C667" s="419"/>
      <c r="D667" s="420"/>
      <c r="E667" s="419"/>
      <c r="F667" s="421"/>
      <c r="G667" s="422"/>
      <c r="H667" s="422"/>
      <c r="I667" s="423"/>
      <c r="J667" s="422"/>
      <c r="K667" s="437"/>
      <c r="L667" s="78">
        <f t="shared" si="13"/>
        <v>0</v>
      </c>
    </row>
    <row r="668" spans="1:12" hidden="1" x14ac:dyDescent="0.2">
      <c r="A668" s="430">
        <v>665</v>
      </c>
      <c r="B668" s="417"/>
      <c r="C668" s="419"/>
      <c r="D668" s="420"/>
      <c r="E668" s="419"/>
      <c r="F668" s="421"/>
      <c r="G668" s="422"/>
      <c r="H668" s="422"/>
      <c r="I668" s="423"/>
      <c r="J668" s="422"/>
      <c r="K668" s="437"/>
      <c r="L668" s="78">
        <f t="shared" si="13"/>
        <v>0</v>
      </c>
    </row>
    <row r="669" spans="1:12" hidden="1" x14ac:dyDescent="0.2">
      <c r="A669" s="430">
        <v>666</v>
      </c>
      <c r="B669" s="417"/>
      <c r="C669" s="419"/>
      <c r="D669" s="420"/>
      <c r="E669" s="419"/>
      <c r="F669" s="421"/>
      <c r="G669" s="422"/>
      <c r="H669" s="422"/>
      <c r="I669" s="423"/>
      <c r="J669" s="422"/>
      <c r="K669" s="437"/>
      <c r="L669" s="78">
        <f t="shared" si="13"/>
        <v>0</v>
      </c>
    </row>
    <row r="670" spans="1:12" hidden="1" x14ac:dyDescent="0.2">
      <c r="A670" s="430">
        <v>667</v>
      </c>
      <c r="B670" s="417"/>
      <c r="C670" s="419"/>
      <c r="D670" s="420"/>
      <c r="E670" s="419"/>
      <c r="F670" s="421"/>
      <c r="G670" s="422"/>
      <c r="H670" s="422"/>
      <c r="I670" s="423"/>
      <c r="J670" s="422"/>
      <c r="K670" s="437"/>
      <c r="L670" s="78">
        <f t="shared" si="13"/>
        <v>0</v>
      </c>
    </row>
    <row r="671" spans="1:12" hidden="1" x14ac:dyDescent="0.2">
      <c r="A671" s="430">
        <v>668</v>
      </c>
      <c r="B671" s="417"/>
      <c r="C671" s="419"/>
      <c r="D671" s="420"/>
      <c r="E671" s="419"/>
      <c r="F671" s="421"/>
      <c r="G671" s="422"/>
      <c r="H671" s="422"/>
      <c r="I671" s="423"/>
      <c r="J671" s="422"/>
      <c r="K671" s="437"/>
      <c r="L671" s="78">
        <f t="shared" si="13"/>
        <v>0</v>
      </c>
    </row>
    <row r="672" spans="1:12" hidden="1" x14ac:dyDescent="0.2">
      <c r="A672" s="430">
        <v>669</v>
      </c>
      <c r="B672" s="417"/>
      <c r="C672" s="419"/>
      <c r="D672" s="420"/>
      <c r="E672" s="419"/>
      <c r="F672" s="421"/>
      <c r="G672" s="422"/>
      <c r="H672" s="422"/>
      <c r="I672" s="423"/>
      <c r="J672" s="422"/>
      <c r="K672" s="437"/>
      <c r="L672" s="78">
        <f t="shared" si="13"/>
        <v>0</v>
      </c>
    </row>
    <row r="673" spans="1:12" hidden="1" x14ac:dyDescent="0.2">
      <c r="A673" s="430">
        <v>670</v>
      </c>
      <c r="B673" s="417"/>
      <c r="C673" s="419"/>
      <c r="D673" s="420"/>
      <c r="E673" s="419"/>
      <c r="F673" s="421"/>
      <c r="G673" s="422"/>
      <c r="H673" s="422"/>
      <c r="I673" s="423"/>
      <c r="J673" s="422"/>
      <c r="K673" s="437"/>
      <c r="L673" s="78">
        <f t="shared" si="13"/>
        <v>0</v>
      </c>
    </row>
    <row r="674" spans="1:12" hidden="1" x14ac:dyDescent="0.2">
      <c r="A674" s="430">
        <v>671</v>
      </c>
      <c r="B674" s="417"/>
      <c r="C674" s="419"/>
      <c r="D674" s="420"/>
      <c r="E674" s="419"/>
      <c r="F674" s="421"/>
      <c r="G674" s="422"/>
      <c r="H674" s="422"/>
      <c r="I674" s="423"/>
      <c r="J674" s="422"/>
      <c r="K674" s="437"/>
      <c r="L674" s="78">
        <f t="shared" si="13"/>
        <v>0</v>
      </c>
    </row>
    <row r="675" spans="1:12" hidden="1" x14ac:dyDescent="0.2">
      <c r="A675" s="430">
        <v>672</v>
      </c>
      <c r="B675" s="417"/>
      <c r="C675" s="419"/>
      <c r="D675" s="420"/>
      <c r="E675" s="419"/>
      <c r="F675" s="421"/>
      <c r="G675" s="422"/>
      <c r="H675" s="422"/>
      <c r="I675" s="423"/>
      <c r="J675" s="422"/>
      <c r="K675" s="437"/>
      <c r="L675" s="78">
        <f t="shared" si="13"/>
        <v>0</v>
      </c>
    </row>
    <row r="676" spans="1:12" hidden="1" x14ac:dyDescent="0.2">
      <c r="A676" s="430">
        <v>673</v>
      </c>
      <c r="B676" s="417"/>
      <c r="C676" s="419"/>
      <c r="D676" s="420"/>
      <c r="E676" s="419"/>
      <c r="F676" s="421"/>
      <c r="G676" s="422"/>
      <c r="H676" s="422"/>
      <c r="I676" s="423"/>
      <c r="J676" s="422"/>
      <c r="K676" s="437"/>
      <c r="L676" s="78">
        <f t="shared" si="13"/>
        <v>0</v>
      </c>
    </row>
    <row r="677" spans="1:12" hidden="1" x14ac:dyDescent="0.2">
      <c r="A677" s="430">
        <v>674</v>
      </c>
      <c r="B677" s="417"/>
      <c r="C677" s="419"/>
      <c r="D677" s="420"/>
      <c r="E677" s="419"/>
      <c r="F677" s="421"/>
      <c r="G677" s="422"/>
      <c r="H677" s="422"/>
      <c r="I677" s="423"/>
      <c r="J677" s="422"/>
      <c r="K677" s="437"/>
      <c r="L677" s="78">
        <f t="shared" si="13"/>
        <v>0</v>
      </c>
    </row>
    <row r="678" spans="1:12" hidden="1" x14ac:dyDescent="0.2">
      <c r="A678" s="430">
        <v>675</v>
      </c>
      <c r="B678" s="417"/>
      <c r="C678" s="419"/>
      <c r="D678" s="420"/>
      <c r="E678" s="419"/>
      <c r="F678" s="421"/>
      <c r="G678" s="422"/>
      <c r="H678" s="422"/>
      <c r="I678" s="423"/>
      <c r="J678" s="422"/>
      <c r="K678" s="437"/>
      <c r="L678" s="78">
        <f t="shared" si="13"/>
        <v>0</v>
      </c>
    </row>
    <row r="679" spans="1:12" hidden="1" x14ac:dyDescent="0.2">
      <c r="A679" s="430">
        <v>676</v>
      </c>
      <c r="B679" s="417"/>
      <c r="C679" s="419"/>
      <c r="D679" s="420"/>
      <c r="E679" s="419"/>
      <c r="F679" s="421"/>
      <c r="G679" s="422"/>
      <c r="H679" s="422"/>
      <c r="I679" s="423"/>
      <c r="J679" s="422"/>
      <c r="K679" s="437"/>
      <c r="L679" s="78">
        <f t="shared" si="13"/>
        <v>0</v>
      </c>
    </row>
    <row r="680" spans="1:12" hidden="1" x14ac:dyDescent="0.2">
      <c r="A680" s="430">
        <v>677</v>
      </c>
      <c r="B680" s="417"/>
      <c r="C680" s="419"/>
      <c r="D680" s="420"/>
      <c r="E680" s="419"/>
      <c r="F680" s="421"/>
      <c r="G680" s="422"/>
      <c r="H680" s="422"/>
      <c r="I680" s="423"/>
      <c r="J680" s="422"/>
      <c r="K680" s="437"/>
      <c r="L680" s="78">
        <f t="shared" si="13"/>
        <v>0</v>
      </c>
    </row>
    <row r="681" spans="1:12" hidden="1" x14ac:dyDescent="0.2">
      <c r="A681" s="430">
        <v>678</v>
      </c>
      <c r="B681" s="417"/>
      <c r="C681" s="419"/>
      <c r="D681" s="420"/>
      <c r="E681" s="419"/>
      <c r="F681" s="421"/>
      <c r="G681" s="422"/>
      <c r="H681" s="422"/>
      <c r="I681" s="423"/>
      <c r="J681" s="422"/>
      <c r="K681" s="437"/>
      <c r="L681" s="78">
        <f t="shared" si="13"/>
        <v>0</v>
      </c>
    </row>
    <row r="682" spans="1:12" hidden="1" x14ac:dyDescent="0.2">
      <c r="A682" s="430">
        <v>679</v>
      </c>
      <c r="B682" s="417"/>
      <c r="C682" s="419"/>
      <c r="D682" s="420"/>
      <c r="E682" s="419"/>
      <c r="F682" s="421"/>
      <c r="G682" s="422"/>
      <c r="H682" s="422"/>
      <c r="I682" s="423"/>
      <c r="J682" s="422"/>
      <c r="K682" s="437"/>
      <c r="L682" s="78">
        <f t="shared" si="13"/>
        <v>0</v>
      </c>
    </row>
    <row r="683" spans="1:12" hidden="1" x14ac:dyDescent="0.2">
      <c r="A683" s="430">
        <v>680</v>
      </c>
      <c r="B683" s="417"/>
      <c r="C683" s="419"/>
      <c r="D683" s="420"/>
      <c r="E683" s="419"/>
      <c r="F683" s="421"/>
      <c r="G683" s="422"/>
      <c r="H683" s="422"/>
      <c r="I683" s="423"/>
      <c r="J683" s="422"/>
      <c r="K683" s="437"/>
      <c r="L683" s="78">
        <f t="shared" si="13"/>
        <v>0</v>
      </c>
    </row>
    <row r="684" spans="1:12" hidden="1" x14ac:dyDescent="0.2">
      <c r="A684" s="430">
        <v>681</v>
      </c>
      <c r="B684" s="417"/>
      <c r="C684" s="419"/>
      <c r="D684" s="420"/>
      <c r="E684" s="419"/>
      <c r="F684" s="421"/>
      <c r="G684" s="422"/>
      <c r="H684" s="422"/>
      <c r="I684" s="423"/>
      <c r="J684" s="422"/>
      <c r="K684" s="437"/>
      <c r="L684" s="78">
        <f t="shared" si="13"/>
        <v>0</v>
      </c>
    </row>
    <row r="685" spans="1:12" hidden="1" x14ac:dyDescent="0.2">
      <c r="A685" s="430">
        <v>682</v>
      </c>
      <c r="B685" s="417"/>
      <c r="C685" s="419"/>
      <c r="D685" s="420"/>
      <c r="E685" s="419"/>
      <c r="F685" s="421"/>
      <c r="G685" s="422"/>
      <c r="H685" s="422"/>
      <c r="I685" s="423"/>
      <c r="J685" s="422"/>
      <c r="K685" s="437"/>
      <c r="L685" s="78">
        <f t="shared" si="13"/>
        <v>0</v>
      </c>
    </row>
    <row r="686" spans="1:12" hidden="1" x14ac:dyDescent="0.2">
      <c r="A686" s="430">
        <v>683</v>
      </c>
      <c r="B686" s="417"/>
      <c r="C686" s="419"/>
      <c r="D686" s="420"/>
      <c r="E686" s="419"/>
      <c r="F686" s="421"/>
      <c r="G686" s="422"/>
      <c r="H686" s="422"/>
      <c r="I686" s="423"/>
      <c r="J686" s="422"/>
      <c r="K686" s="437"/>
      <c r="L686" s="78">
        <f t="shared" si="13"/>
        <v>0</v>
      </c>
    </row>
    <row r="687" spans="1:12" hidden="1" x14ac:dyDescent="0.2">
      <c r="A687" s="430">
        <v>684</v>
      </c>
      <c r="B687" s="417"/>
      <c r="C687" s="419"/>
      <c r="D687" s="420"/>
      <c r="E687" s="419"/>
      <c r="F687" s="421"/>
      <c r="G687" s="422"/>
      <c r="H687" s="422"/>
      <c r="I687" s="423"/>
      <c r="J687" s="422"/>
      <c r="K687" s="437"/>
      <c r="L687" s="78">
        <f t="shared" si="13"/>
        <v>0</v>
      </c>
    </row>
    <row r="688" spans="1:12" hidden="1" x14ac:dyDescent="0.2">
      <c r="A688" s="430">
        <v>685</v>
      </c>
      <c r="B688" s="417"/>
      <c r="C688" s="419"/>
      <c r="D688" s="420"/>
      <c r="E688" s="419"/>
      <c r="F688" s="421"/>
      <c r="G688" s="422"/>
      <c r="H688" s="422"/>
      <c r="I688" s="423"/>
      <c r="J688" s="422"/>
      <c r="K688" s="437"/>
      <c r="L688" s="78">
        <f t="shared" si="13"/>
        <v>0</v>
      </c>
    </row>
    <row r="689" spans="1:12" hidden="1" x14ac:dyDescent="0.2">
      <c r="A689" s="430">
        <v>686</v>
      </c>
      <c r="B689" s="417"/>
      <c r="C689" s="419"/>
      <c r="D689" s="420"/>
      <c r="E689" s="419"/>
      <c r="F689" s="421"/>
      <c r="G689" s="422"/>
      <c r="H689" s="422"/>
      <c r="I689" s="423"/>
      <c r="J689" s="422"/>
      <c r="K689" s="437"/>
      <c r="L689" s="78">
        <f t="shared" si="13"/>
        <v>0</v>
      </c>
    </row>
    <row r="690" spans="1:12" hidden="1" x14ac:dyDescent="0.2">
      <c r="A690" s="430">
        <v>687</v>
      </c>
      <c r="B690" s="417"/>
      <c r="C690" s="419"/>
      <c r="D690" s="420"/>
      <c r="E690" s="419"/>
      <c r="F690" s="421"/>
      <c r="G690" s="422"/>
      <c r="H690" s="422"/>
      <c r="I690" s="423"/>
      <c r="J690" s="422"/>
      <c r="K690" s="437"/>
      <c r="L690" s="78">
        <f t="shared" si="13"/>
        <v>0</v>
      </c>
    </row>
    <row r="691" spans="1:12" hidden="1" x14ac:dyDescent="0.2">
      <c r="A691" s="430">
        <v>688</v>
      </c>
      <c r="B691" s="417"/>
      <c r="C691" s="419"/>
      <c r="D691" s="420"/>
      <c r="E691" s="419"/>
      <c r="F691" s="421"/>
      <c r="G691" s="422"/>
      <c r="H691" s="422"/>
      <c r="I691" s="423"/>
      <c r="J691" s="422"/>
      <c r="K691" s="437"/>
      <c r="L691" s="78">
        <f t="shared" si="13"/>
        <v>0</v>
      </c>
    </row>
    <row r="692" spans="1:12" hidden="1" x14ac:dyDescent="0.2">
      <c r="A692" s="430">
        <v>689</v>
      </c>
      <c r="B692" s="417"/>
      <c r="C692" s="419"/>
      <c r="D692" s="420"/>
      <c r="E692" s="419"/>
      <c r="F692" s="421"/>
      <c r="G692" s="422"/>
      <c r="H692" s="422"/>
      <c r="I692" s="423"/>
      <c r="J692" s="422"/>
      <c r="K692" s="437"/>
      <c r="L692" s="78">
        <f t="shared" si="13"/>
        <v>0</v>
      </c>
    </row>
    <row r="693" spans="1:12" hidden="1" x14ac:dyDescent="0.2">
      <c r="A693" s="430">
        <v>690</v>
      </c>
      <c r="B693" s="417"/>
      <c r="C693" s="419"/>
      <c r="D693" s="420"/>
      <c r="E693" s="419"/>
      <c r="F693" s="421"/>
      <c r="G693" s="422"/>
      <c r="H693" s="422"/>
      <c r="I693" s="423"/>
      <c r="J693" s="422"/>
      <c r="K693" s="437"/>
      <c r="L693" s="78">
        <f t="shared" si="13"/>
        <v>0</v>
      </c>
    </row>
    <row r="694" spans="1:12" hidden="1" x14ac:dyDescent="0.2">
      <c r="A694" s="430">
        <v>691</v>
      </c>
      <c r="B694" s="417"/>
      <c r="C694" s="419"/>
      <c r="D694" s="420"/>
      <c r="E694" s="419"/>
      <c r="F694" s="421"/>
      <c r="G694" s="422"/>
      <c r="H694" s="422"/>
      <c r="I694" s="423"/>
      <c r="J694" s="422"/>
      <c r="K694" s="437"/>
      <c r="L694" s="78">
        <f t="shared" si="13"/>
        <v>0</v>
      </c>
    </row>
    <row r="695" spans="1:12" hidden="1" x14ac:dyDescent="0.2">
      <c r="A695" s="430">
        <v>692</v>
      </c>
      <c r="B695" s="417"/>
      <c r="C695" s="419"/>
      <c r="D695" s="420"/>
      <c r="E695" s="419"/>
      <c r="F695" s="421"/>
      <c r="G695" s="422"/>
      <c r="H695" s="422"/>
      <c r="I695" s="423"/>
      <c r="J695" s="422"/>
      <c r="K695" s="437"/>
      <c r="L695" s="78">
        <f t="shared" si="13"/>
        <v>0</v>
      </c>
    </row>
    <row r="696" spans="1:12" hidden="1" x14ac:dyDescent="0.2">
      <c r="A696" s="430">
        <v>693</v>
      </c>
      <c r="B696" s="417"/>
      <c r="C696" s="419"/>
      <c r="D696" s="420"/>
      <c r="E696" s="419"/>
      <c r="F696" s="421"/>
      <c r="G696" s="422"/>
      <c r="H696" s="422"/>
      <c r="I696" s="423"/>
      <c r="J696" s="422"/>
      <c r="K696" s="437"/>
      <c r="L696" s="78">
        <f t="shared" si="13"/>
        <v>0</v>
      </c>
    </row>
    <row r="697" spans="1:12" hidden="1" x14ac:dyDescent="0.2">
      <c r="A697" s="430">
        <v>694</v>
      </c>
      <c r="B697" s="417"/>
      <c r="C697" s="419"/>
      <c r="D697" s="420"/>
      <c r="E697" s="419"/>
      <c r="F697" s="421"/>
      <c r="G697" s="422"/>
      <c r="H697" s="422"/>
      <c r="I697" s="423"/>
      <c r="J697" s="422"/>
      <c r="K697" s="437"/>
      <c r="L697" s="78">
        <f t="shared" si="13"/>
        <v>0</v>
      </c>
    </row>
    <row r="698" spans="1:12" hidden="1" x14ac:dyDescent="0.2">
      <c r="A698" s="430">
        <v>695</v>
      </c>
      <c r="B698" s="417"/>
      <c r="C698" s="419"/>
      <c r="D698" s="420"/>
      <c r="E698" s="419"/>
      <c r="F698" s="421"/>
      <c r="G698" s="422"/>
      <c r="H698" s="422"/>
      <c r="I698" s="423"/>
      <c r="J698" s="422"/>
      <c r="K698" s="437"/>
      <c r="L698" s="78">
        <f t="shared" si="13"/>
        <v>0</v>
      </c>
    </row>
    <row r="699" spans="1:12" hidden="1" x14ac:dyDescent="0.2">
      <c r="A699" s="430">
        <v>696</v>
      </c>
      <c r="B699" s="417"/>
      <c r="C699" s="419"/>
      <c r="D699" s="420"/>
      <c r="E699" s="419"/>
      <c r="F699" s="421"/>
      <c r="G699" s="422"/>
      <c r="H699" s="422"/>
      <c r="I699" s="423"/>
      <c r="J699" s="422"/>
      <c r="K699" s="437"/>
      <c r="L699" s="78">
        <f t="shared" si="13"/>
        <v>0</v>
      </c>
    </row>
    <row r="700" spans="1:12" hidden="1" x14ac:dyDescent="0.2">
      <c r="A700" s="430">
        <v>697</v>
      </c>
      <c r="B700" s="417"/>
      <c r="C700" s="419"/>
      <c r="D700" s="420"/>
      <c r="E700" s="419"/>
      <c r="F700" s="421"/>
      <c r="G700" s="422"/>
      <c r="H700" s="422"/>
      <c r="I700" s="423"/>
      <c r="J700" s="422"/>
      <c r="K700" s="437"/>
      <c r="L700" s="78">
        <f t="shared" si="13"/>
        <v>0</v>
      </c>
    </row>
    <row r="701" spans="1:12" hidden="1" x14ac:dyDescent="0.2">
      <c r="A701" s="430">
        <v>698</v>
      </c>
      <c r="B701" s="417"/>
      <c r="C701" s="419"/>
      <c r="D701" s="420"/>
      <c r="E701" s="419"/>
      <c r="F701" s="421"/>
      <c r="G701" s="422"/>
      <c r="H701" s="422"/>
      <c r="I701" s="423"/>
      <c r="J701" s="422"/>
      <c r="K701" s="437"/>
      <c r="L701" s="78">
        <f t="shared" si="13"/>
        <v>0</v>
      </c>
    </row>
    <row r="702" spans="1:12" hidden="1" x14ac:dyDescent="0.2">
      <c r="A702" s="430">
        <v>699</v>
      </c>
      <c r="B702" s="417"/>
      <c r="C702" s="419"/>
      <c r="D702" s="420"/>
      <c r="E702" s="419"/>
      <c r="F702" s="421"/>
      <c r="G702" s="422"/>
      <c r="H702" s="422"/>
      <c r="I702" s="423"/>
      <c r="J702" s="422"/>
      <c r="K702" s="437"/>
      <c r="L702" s="78">
        <f t="shared" si="13"/>
        <v>0</v>
      </c>
    </row>
    <row r="703" spans="1:12" hidden="1" x14ac:dyDescent="0.2">
      <c r="A703" s="430">
        <v>700</v>
      </c>
      <c r="B703" s="417"/>
      <c r="C703" s="419"/>
      <c r="D703" s="420"/>
      <c r="E703" s="419"/>
      <c r="F703" s="421"/>
      <c r="G703" s="422"/>
      <c r="H703" s="422"/>
      <c r="I703" s="423"/>
      <c r="J703" s="422"/>
      <c r="K703" s="437"/>
      <c r="L703" s="78">
        <f t="shared" si="13"/>
        <v>0</v>
      </c>
    </row>
    <row r="704" spans="1:12" hidden="1" x14ac:dyDescent="0.2">
      <c r="A704" s="430">
        <v>701</v>
      </c>
      <c r="B704" s="417"/>
      <c r="C704" s="419"/>
      <c r="D704" s="420"/>
      <c r="E704" s="419"/>
      <c r="F704" s="421"/>
      <c r="G704" s="422"/>
      <c r="H704" s="422"/>
      <c r="I704" s="423"/>
      <c r="J704" s="422"/>
      <c r="K704" s="437"/>
      <c r="L704" s="78">
        <f t="shared" si="13"/>
        <v>0</v>
      </c>
    </row>
    <row r="705" spans="1:12" hidden="1" x14ac:dyDescent="0.2">
      <c r="A705" s="430">
        <v>702</v>
      </c>
      <c r="B705" s="417"/>
      <c r="C705" s="419"/>
      <c r="D705" s="420"/>
      <c r="E705" s="419"/>
      <c r="F705" s="421"/>
      <c r="G705" s="422"/>
      <c r="H705" s="422"/>
      <c r="I705" s="423"/>
      <c r="J705" s="422"/>
      <c r="K705" s="437"/>
      <c r="L705" s="78">
        <f t="shared" ref="L705:L768" si="14">IF(B705=0,0,MONTH(B705)-$L$1+1)</f>
        <v>0</v>
      </c>
    </row>
    <row r="706" spans="1:12" hidden="1" x14ac:dyDescent="0.2">
      <c r="A706" s="430">
        <v>703</v>
      </c>
      <c r="B706" s="417"/>
      <c r="C706" s="419"/>
      <c r="D706" s="420"/>
      <c r="E706" s="419"/>
      <c r="F706" s="421"/>
      <c r="G706" s="422"/>
      <c r="H706" s="422"/>
      <c r="I706" s="423"/>
      <c r="J706" s="422"/>
      <c r="K706" s="437"/>
      <c r="L706" s="78">
        <f t="shared" si="14"/>
        <v>0</v>
      </c>
    </row>
    <row r="707" spans="1:12" hidden="1" x14ac:dyDescent="0.2">
      <c r="A707" s="430">
        <v>704</v>
      </c>
      <c r="B707" s="417"/>
      <c r="C707" s="419"/>
      <c r="D707" s="420"/>
      <c r="E707" s="419"/>
      <c r="F707" s="421"/>
      <c r="G707" s="422"/>
      <c r="H707" s="422"/>
      <c r="I707" s="423"/>
      <c r="J707" s="422"/>
      <c r="K707" s="437"/>
      <c r="L707" s="78">
        <f t="shared" si="14"/>
        <v>0</v>
      </c>
    </row>
    <row r="708" spans="1:12" hidden="1" x14ac:dyDescent="0.2">
      <c r="A708" s="430">
        <v>705</v>
      </c>
      <c r="B708" s="417"/>
      <c r="C708" s="419"/>
      <c r="D708" s="420"/>
      <c r="E708" s="419"/>
      <c r="F708" s="421"/>
      <c r="G708" s="422"/>
      <c r="H708" s="422"/>
      <c r="I708" s="423"/>
      <c r="J708" s="422"/>
      <c r="K708" s="437"/>
      <c r="L708" s="78">
        <f t="shared" si="14"/>
        <v>0</v>
      </c>
    </row>
    <row r="709" spans="1:12" hidden="1" x14ac:dyDescent="0.2">
      <c r="A709" s="430">
        <v>706</v>
      </c>
      <c r="B709" s="417"/>
      <c r="C709" s="419"/>
      <c r="D709" s="420"/>
      <c r="E709" s="419"/>
      <c r="F709" s="421"/>
      <c r="G709" s="422"/>
      <c r="H709" s="422"/>
      <c r="I709" s="423"/>
      <c r="J709" s="422"/>
      <c r="K709" s="437"/>
      <c r="L709" s="78">
        <f t="shared" si="14"/>
        <v>0</v>
      </c>
    </row>
    <row r="710" spans="1:12" hidden="1" x14ac:dyDescent="0.2">
      <c r="A710" s="430">
        <v>707</v>
      </c>
      <c r="B710" s="417"/>
      <c r="C710" s="419"/>
      <c r="D710" s="420"/>
      <c r="E710" s="419"/>
      <c r="F710" s="421"/>
      <c r="G710" s="422"/>
      <c r="H710" s="422"/>
      <c r="I710" s="423"/>
      <c r="J710" s="422"/>
      <c r="K710" s="437"/>
      <c r="L710" s="78">
        <f t="shared" si="14"/>
        <v>0</v>
      </c>
    </row>
    <row r="711" spans="1:12" hidden="1" x14ac:dyDescent="0.2">
      <c r="A711" s="430">
        <v>708</v>
      </c>
      <c r="B711" s="417"/>
      <c r="C711" s="419"/>
      <c r="D711" s="420"/>
      <c r="E711" s="419"/>
      <c r="F711" s="421"/>
      <c r="G711" s="422"/>
      <c r="H711" s="422"/>
      <c r="I711" s="423"/>
      <c r="J711" s="422"/>
      <c r="K711" s="437"/>
      <c r="L711" s="78">
        <f t="shared" si="14"/>
        <v>0</v>
      </c>
    </row>
    <row r="712" spans="1:12" hidden="1" x14ac:dyDescent="0.2">
      <c r="A712" s="430">
        <v>709</v>
      </c>
      <c r="B712" s="417"/>
      <c r="C712" s="419"/>
      <c r="D712" s="420"/>
      <c r="E712" s="419"/>
      <c r="F712" s="421"/>
      <c r="G712" s="422"/>
      <c r="H712" s="422"/>
      <c r="I712" s="423"/>
      <c r="J712" s="422"/>
      <c r="K712" s="437"/>
      <c r="L712" s="78">
        <f t="shared" si="14"/>
        <v>0</v>
      </c>
    </row>
    <row r="713" spans="1:12" hidden="1" x14ac:dyDescent="0.2">
      <c r="A713" s="430">
        <v>710</v>
      </c>
      <c r="B713" s="417"/>
      <c r="C713" s="419"/>
      <c r="D713" s="420"/>
      <c r="E713" s="419"/>
      <c r="F713" s="421"/>
      <c r="G713" s="422"/>
      <c r="H713" s="422"/>
      <c r="I713" s="423"/>
      <c r="J713" s="422"/>
      <c r="K713" s="437"/>
      <c r="L713" s="78">
        <f t="shared" si="14"/>
        <v>0</v>
      </c>
    </row>
    <row r="714" spans="1:12" hidden="1" x14ac:dyDescent="0.2">
      <c r="A714" s="430">
        <v>711</v>
      </c>
      <c r="B714" s="417"/>
      <c r="C714" s="419"/>
      <c r="D714" s="420"/>
      <c r="E714" s="419"/>
      <c r="F714" s="421"/>
      <c r="G714" s="422"/>
      <c r="H714" s="422"/>
      <c r="I714" s="423"/>
      <c r="J714" s="422"/>
      <c r="K714" s="437"/>
      <c r="L714" s="78">
        <f t="shared" si="14"/>
        <v>0</v>
      </c>
    </row>
    <row r="715" spans="1:12" hidden="1" x14ac:dyDescent="0.2">
      <c r="A715" s="430">
        <v>712</v>
      </c>
      <c r="B715" s="417"/>
      <c r="C715" s="419"/>
      <c r="D715" s="420"/>
      <c r="E715" s="419"/>
      <c r="F715" s="421"/>
      <c r="G715" s="422"/>
      <c r="H715" s="422"/>
      <c r="I715" s="423"/>
      <c r="J715" s="422"/>
      <c r="K715" s="437"/>
      <c r="L715" s="78">
        <f t="shared" si="14"/>
        <v>0</v>
      </c>
    </row>
    <row r="716" spans="1:12" hidden="1" x14ac:dyDescent="0.2">
      <c r="A716" s="430">
        <v>713</v>
      </c>
      <c r="B716" s="417"/>
      <c r="C716" s="419"/>
      <c r="D716" s="420"/>
      <c r="E716" s="419"/>
      <c r="F716" s="421"/>
      <c r="G716" s="422"/>
      <c r="H716" s="422"/>
      <c r="I716" s="423"/>
      <c r="J716" s="422"/>
      <c r="K716" s="437"/>
      <c r="L716" s="78">
        <f t="shared" si="14"/>
        <v>0</v>
      </c>
    </row>
    <row r="717" spans="1:12" hidden="1" x14ac:dyDescent="0.2">
      <c r="A717" s="430">
        <v>714</v>
      </c>
      <c r="B717" s="417"/>
      <c r="C717" s="419"/>
      <c r="D717" s="420"/>
      <c r="E717" s="419"/>
      <c r="F717" s="421"/>
      <c r="G717" s="422"/>
      <c r="H717" s="422"/>
      <c r="I717" s="423"/>
      <c r="J717" s="422"/>
      <c r="K717" s="437"/>
      <c r="L717" s="78">
        <f t="shared" si="14"/>
        <v>0</v>
      </c>
    </row>
    <row r="718" spans="1:12" hidden="1" x14ac:dyDescent="0.2">
      <c r="A718" s="430">
        <v>715</v>
      </c>
      <c r="B718" s="417"/>
      <c r="C718" s="419"/>
      <c r="D718" s="420"/>
      <c r="E718" s="419"/>
      <c r="F718" s="421"/>
      <c r="G718" s="422"/>
      <c r="H718" s="422"/>
      <c r="I718" s="423"/>
      <c r="J718" s="422"/>
      <c r="K718" s="437"/>
      <c r="L718" s="78">
        <f t="shared" si="14"/>
        <v>0</v>
      </c>
    </row>
    <row r="719" spans="1:12" hidden="1" x14ac:dyDescent="0.2">
      <c r="A719" s="430">
        <v>716</v>
      </c>
      <c r="B719" s="417"/>
      <c r="C719" s="419"/>
      <c r="D719" s="420"/>
      <c r="E719" s="419"/>
      <c r="F719" s="421"/>
      <c r="G719" s="422"/>
      <c r="H719" s="422"/>
      <c r="I719" s="423"/>
      <c r="J719" s="422"/>
      <c r="K719" s="437"/>
      <c r="L719" s="78">
        <f t="shared" si="14"/>
        <v>0</v>
      </c>
    </row>
    <row r="720" spans="1:12" hidden="1" x14ac:dyDescent="0.2">
      <c r="A720" s="430">
        <v>717</v>
      </c>
      <c r="B720" s="417"/>
      <c r="C720" s="419"/>
      <c r="D720" s="420"/>
      <c r="E720" s="419"/>
      <c r="F720" s="421"/>
      <c r="G720" s="422"/>
      <c r="H720" s="422"/>
      <c r="I720" s="423"/>
      <c r="J720" s="422"/>
      <c r="K720" s="437"/>
      <c r="L720" s="78">
        <f t="shared" si="14"/>
        <v>0</v>
      </c>
    </row>
    <row r="721" spans="1:12" hidden="1" x14ac:dyDescent="0.2">
      <c r="A721" s="430">
        <v>718</v>
      </c>
      <c r="B721" s="417"/>
      <c r="C721" s="419"/>
      <c r="D721" s="420"/>
      <c r="E721" s="419"/>
      <c r="F721" s="421"/>
      <c r="G721" s="422"/>
      <c r="H721" s="422"/>
      <c r="I721" s="423"/>
      <c r="J721" s="422"/>
      <c r="K721" s="437"/>
      <c r="L721" s="78">
        <f t="shared" si="14"/>
        <v>0</v>
      </c>
    </row>
    <row r="722" spans="1:12" hidden="1" x14ac:dyDescent="0.2">
      <c r="A722" s="430">
        <v>719</v>
      </c>
      <c r="B722" s="417"/>
      <c r="C722" s="419"/>
      <c r="D722" s="420"/>
      <c r="E722" s="419"/>
      <c r="F722" s="421"/>
      <c r="G722" s="422"/>
      <c r="H722" s="422"/>
      <c r="I722" s="423"/>
      <c r="J722" s="422"/>
      <c r="K722" s="437"/>
      <c r="L722" s="78">
        <f t="shared" si="14"/>
        <v>0</v>
      </c>
    </row>
    <row r="723" spans="1:12" hidden="1" x14ac:dyDescent="0.2">
      <c r="A723" s="430">
        <v>720</v>
      </c>
      <c r="B723" s="417"/>
      <c r="C723" s="419"/>
      <c r="D723" s="420"/>
      <c r="E723" s="419"/>
      <c r="F723" s="421"/>
      <c r="G723" s="422"/>
      <c r="H723" s="422"/>
      <c r="I723" s="423"/>
      <c r="J723" s="422"/>
      <c r="K723" s="437"/>
      <c r="L723" s="78">
        <f t="shared" si="14"/>
        <v>0</v>
      </c>
    </row>
    <row r="724" spans="1:12" hidden="1" x14ac:dyDescent="0.2">
      <c r="A724" s="430">
        <v>721</v>
      </c>
      <c r="B724" s="417"/>
      <c r="C724" s="419"/>
      <c r="D724" s="420"/>
      <c r="E724" s="419"/>
      <c r="F724" s="421"/>
      <c r="G724" s="422"/>
      <c r="H724" s="422"/>
      <c r="I724" s="423"/>
      <c r="J724" s="422"/>
      <c r="K724" s="437"/>
      <c r="L724" s="78">
        <f t="shared" si="14"/>
        <v>0</v>
      </c>
    </row>
    <row r="725" spans="1:12" hidden="1" x14ac:dyDescent="0.2">
      <c r="A725" s="430">
        <v>722</v>
      </c>
      <c r="B725" s="417"/>
      <c r="C725" s="419"/>
      <c r="D725" s="420"/>
      <c r="E725" s="419"/>
      <c r="F725" s="421"/>
      <c r="G725" s="422"/>
      <c r="H725" s="422"/>
      <c r="I725" s="423"/>
      <c r="J725" s="422"/>
      <c r="K725" s="437"/>
      <c r="L725" s="78">
        <f t="shared" si="14"/>
        <v>0</v>
      </c>
    </row>
    <row r="726" spans="1:12" hidden="1" x14ac:dyDescent="0.2">
      <c r="A726" s="430">
        <v>723</v>
      </c>
      <c r="B726" s="417"/>
      <c r="C726" s="419"/>
      <c r="D726" s="420"/>
      <c r="E726" s="419"/>
      <c r="F726" s="421"/>
      <c r="G726" s="422"/>
      <c r="H726" s="422"/>
      <c r="I726" s="423"/>
      <c r="J726" s="422"/>
      <c r="K726" s="437"/>
      <c r="L726" s="78">
        <f t="shared" si="14"/>
        <v>0</v>
      </c>
    </row>
    <row r="727" spans="1:12" hidden="1" x14ac:dyDescent="0.2">
      <c r="A727" s="430">
        <v>724</v>
      </c>
      <c r="B727" s="417"/>
      <c r="C727" s="419"/>
      <c r="D727" s="420"/>
      <c r="E727" s="419"/>
      <c r="F727" s="421"/>
      <c r="G727" s="422"/>
      <c r="H727" s="422"/>
      <c r="I727" s="423"/>
      <c r="J727" s="422"/>
      <c r="K727" s="437"/>
      <c r="L727" s="78">
        <f t="shared" si="14"/>
        <v>0</v>
      </c>
    </row>
    <row r="728" spans="1:12" hidden="1" x14ac:dyDescent="0.2">
      <c r="A728" s="430">
        <v>725</v>
      </c>
      <c r="B728" s="417"/>
      <c r="C728" s="419"/>
      <c r="D728" s="420"/>
      <c r="E728" s="419"/>
      <c r="F728" s="421"/>
      <c r="G728" s="422"/>
      <c r="H728" s="422"/>
      <c r="I728" s="423"/>
      <c r="J728" s="422"/>
      <c r="K728" s="437"/>
      <c r="L728" s="78">
        <f t="shared" si="14"/>
        <v>0</v>
      </c>
    </row>
    <row r="729" spans="1:12" hidden="1" x14ac:dyDescent="0.2">
      <c r="A729" s="430">
        <v>726</v>
      </c>
      <c r="B729" s="417"/>
      <c r="C729" s="419"/>
      <c r="D729" s="420"/>
      <c r="E729" s="419"/>
      <c r="F729" s="421"/>
      <c r="G729" s="422"/>
      <c r="H729" s="422"/>
      <c r="I729" s="423"/>
      <c r="J729" s="422"/>
      <c r="K729" s="437"/>
      <c r="L729" s="78">
        <f t="shared" si="14"/>
        <v>0</v>
      </c>
    </row>
    <row r="730" spans="1:12" hidden="1" x14ac:dyDescent="0.2">
      <c r="A730" s="430">
        <v>727</v>
      </c>
      <c r="B730" s="417"/>
      <c r="C730" s="419"/>
      <c r="D730" s="420"/>
      <c r="E730" s="419"/>
      <c r="F730" s="421"/>
      <c r="G730" s="422"/>
      <c r="H730" s="422"/>
      <c r="I730" s="423"/>
      <c r="J730" s="422"/>
      <c r="K730" s="437"/>
      <c r="L730" s="78">
        <f t="shared" si="14"/>
        <v>0</v>
      </c>
    </row>
    <row r="731" spans="1:12" hidden="1" x14ac:dyDescent="0.2">
      <c r="A731" s="430">
        <v>728</v>
      </c>
      <c r="B731" s="417"/>
      <c r="C731" s="419"/>
      <c r="D731" s="420"/>
      <c r="E731" s="419"/>
      <c r="F731" s="421"/>
      <c r="G731" s="422"/>
      <c r="H731" s="422"/>
      <c r="I731" s="423"/>
      <c r="J731" s="422"/>
      <c r="K731" s="437"/>
      <c r="L731" s="78">
        <f t="shared" si="14"/>
        <v>0</v>
      </c>
    </row>
    <row r="732" spans="1:12" hidden="1" x14ac:dyDescent="0.2">
      <c r="A732" s="430">
        <v>729</v>
      </c>
      <c r="B732" s="417"/>
      <c r="C732" s="419"/>
      <c r="D732" s="420"/>
      <c r="E732" s="419"/>
      <c r="F732" s="421"/>
      <c r="G732" s="422"/>
      <c r="H732" s="422"/>
      <c r="I732" s="423"/>
      <c r="J732" s="422"/>
      <c r="K732" s="437"/>
      <c r="L732" s="78">
        <f t="shared" si="14"/>
        <v>0</v>
      </c>
    </row>
    <row r="733" spans="1:12" hidden="1" x14ac:dyDescent="0.2">
      <c r="A733" s="430">
        <v>730</v>
      </c>
      <c r="B733" s="417"/>
      <c r="C733" s="419"/>
      <c r="D733" s="420"/>
      <c r="E733" s="419"/>
      <c r="F733" s="421"/>
      <c r="G733" s="422"/>
      <c r="H733" s="422"/>
      <c r="I733" s="423"/>
      <c r="J733" s="422"/>
      <c r="K733" s="437"/>
      <c r="L733" s="78">
        <f t="shared" si="14"/>
        <v>0</v>
      </c>
    </row>
    <row r="734" spans="1:12" hidden="1" x14ac:dyDescent="0.2">
      <c r="A734" s="430">
        <v>731</v>
      </c>
      <c r="B734" s="417"/>
      <c r="C734" s="419"/>
      <c r="D734" s="420"/>
      <c r="E734" s="419"/>
      <c r="F734" s="421"/>
      <c r="G734" s="422"/>
      <c r="H734" s="422"/>
      <c r="I734" s="423"/>
      <c r="J734" s="422"/>
      <c r="K734" s="437"/>
      <c r="L734" s="78">
        <f t="shared" si="14"/>
        <v>0</v>
      </c>
    </row>
    <row r="735" spans="1:12" hidden="1" x14ac:dyDescent="0.2">
      <c r="A735" s="430">
        <v>732</v>
      </c>
      <c r="B735" s="417"/>
      <c r="C735" s="419"/>
      <c r="D735" s="420"/>
      <c r="E735" s="419"/>
      <c r="F735" s="421"/>
      <c r="G735" s="422"/>
      <c r="H735" s="422"/>
      <c r="I735" s="423"/>
      <c r="J735" s="422"/>
      <c r="K735" s="437"/>
      <c r="L735" s="78">
        <f t="shared" si="14"/>
        <v>0</v>
      </c>
    </row>
    <row r="736" spans="1:12" hidden="1" x14ac:dyDescent="0.2">
      <c r="A736" s="430">
        <v>733</v>
      </c>
      <c r="B736" s="417"/>
      <c r="C736" s="419"/>
      <c r="D736" s="420"/>
      <c r="E736" s="419"/>
      <c r="F736" s="421"/>
      <c r="G736" s="422"/>
      <c r="H736" s="422"/>
      <c r="I736" s="423"/>
      <c r="J736" s="422"/>
      <c r="K736" s="437"/>
      <c r="L736" s="78">
        <f t="shared" si="14"/>
        <v>0</v>
      </c>
    </row>
    <row r="737" spans="1:12" hidden="1" x14ac:dyDescent="0.2">
      <c r="A737" s="430">
        <v>734</v>
      </c>
      <c r="B737" s="417"/>
      <c r="C737" s="419"/>
      <c r="D737" s="420"/>
      <c r="E737" s="419"/>
      <c r="F737" s="421"/>
      <c r="G737" s="422"/>
      <c r="H737" s="422"/>
      <c r="I737" s="423"/>
      <c r="J737" s="422"/>
      <c r="K737" s="437"/>
      <c r="L737" s="78">
        <f t="shared" si="14"/>
        <v>0</v>
      </c>
    </row>
    <row r="738" spans="1:12" hidden="1" x14ac:dyDescent="0.2">
      <c r="A738" s="430">
        <v>735</v>
      </c>
      <c r="B738" s="417"/>
      <c r="C738" s="419"/>
      <c r="D738" s="420"/>
      <c r="E738" s="419"/>
      <c r="F738" s="421"/>
      <c r="G738" s="422"/>
      <c r="H738" s="422"/>
      <c r="I738" s="423"/>
      <c r="J738" s="422"/>
      <c r="K738" s="437"/>
      <c r="L738" s="78">
        <f t="shared" si="14"/>
        <v>0</v>
      </c>
    </row>
    <row r="739" spans="1:12" hidden="1" x14ac:dyDescent="0.2">
      <c r="A739" s="430">
        <v>736</v>
      </c>
      <c r="B739" s="417"/>
      <c r="C739" s="419"/>
      <c r="D739" s="420"/>
      <c r="E739" s="419"/>
      <c r="F739" s="421"/>
      <c r="G739" s="422"/>
      <c r="H739" s="422"/>
      <c r="I739" s="423"/>
      <c r="J739" s="422"/>
      <c r="K739" s="437"/>
      <c r="L739" s="78">
        <f t="shared" si="14"/>
        <v>0</v>
      </c>
    </row>
    <row r="740" spans="1:12" hidden="1" x14ac:dyDescent="0.2">
      <c r="A740" s="430">
        <v>737</v>
      </c>
      <c r="B740" s="417"/>
      <c r="C740" s="419"/>
      <c r="D740" s="420"/>
      <c r="E740" s="419"/>
      <c r="F740" s="421"/>
      <c r="G740" s="422"/>
      <c r="H740" s="422"/>
      <c r="I740" s="423"/>
      <c r="J740" s="422"/>
      <c r="K740" s="437"/>
      <c r="L740" s="78">
        <f t="shared" si="14"/>
        <v>0</v>
      </c>
    </row>
    <row r="741" spans="1:12" hidden="1" x14ac:dyDescent="0.2">
      <c r="A741" s="430">
        <v>738</v>
      </c>
      <c r="B741" s="417"/>
      <c r="C741" s="419"/>
      <c r="D741" s="420"/>
      <c r="E741" s="419"/>
      <c r="F741" s="421"/>
      <c r="G741" s="422"/>
      <c r="H741" s="422"/>
      <c r="I741" s="423"/>
      <c r="J741" s="422"/>
      <c r="K741" s="437"/>
      <c r="L741" s="78">
        <f t="shared" si="14"/>
        <v>0</v>
      </c>
    </row>
    <row r="742" spans="1:12" hidden="1" x14ac:dyDescent="0.2">
      <c r="A742" s="430">
        <v>739</v>
      </c>
      <c r="B742" s="417"/>
      <c r="C742" s="419"/>
      <c r="D742" s="420"/>
      <c r="E742" s="419"/>
      <c r="F742" s="421"/>
      <c r="G742" s="422"/>
      <c r="H742" s="422"/>
      <c r="I742" s="423"/>
      <c r="J742" s="422"/>
      <c r="K742" s="437"/>
      <c r="L742" s="78">
        <f t="shared" si="14"/>
        <v>0</v>
      </c>
    </row>
    <row r="743" spans="1:12" hidden="1" x14ac:dyDescent="0.2">
      <c r="A743" s="430">
        <v>740</v>
      </c>
      <c r="B743" s="417"/>
      <c r="C743" s="419"/>
      <c r="D743" s="420"/>
      <c r="E743" s="419"/>
      <c r="F743" s="421"/>
      <c r="G743" s="422"/>
      <c r="H743" s="422"/>
      <c r="I743" s="423"/>
      <c r="J743" s="422"/>
      <c r="K743" s="437"/>
      <c r="L743" s="78">
        <f t="shared" si="14"/>
        <v>0</v>
      </c>
    </row>
    <row r="744" spans="1:12" hidden="1" x14ac:dyDescent="0.2">
      <c r="A744" s="430">
        <v>741</v>
      </c>
      <c r="B744" s="417"/>
      <c r="C744" s="419"/>
      <c r="D744" s="420"/>
      <c r="E744" s="419"/>
      <c r="F744" s="421"/>
      <c r="G744" s="422"/>
      <c r="H744" s="422"/>
      <c r="I744" s="423"/>
      <c r="J744" s="422"/>
      <c r="K744" s="437"/>
      <c r="L744" s="78">
        <f t="shared" si="14"/>
        <v>0</v>
      </c>
    </row>
    <row r="745" spans="1:12" hidden="1" x14ac:dyDescent="0.2">
      <c r="A745" s="430">
        <v>742</v>
      </c>
      <c r="B745" s="417"/>
      <c r="C745" s="419"/>
      <c r="D745" s="420"/>
      <c r="E745" s="419"/>
      <c r="F745" s="421"/>
      <c r="G745" s="422"/>
      <c r="H745" s="422"/>
      <c r="I745" s="423"/>
      <c r="J745" s="422"/>
      <c r="K745" s="437"/>
      <c r="L745" s="78">
        <f t="shared" si="14"/>
        <v>0</v>
      </c>
    </row>
    <row r="746" spans="1:12" hidden="1" x14ac:dyDescent="0.2">
      <c r="A746" s="430">
        <v>743</v>
      </c>
      <c r="B746" s="417"/>
      <c r="C746" s="419"/>
      <c r="D746" s="420"/>
      <c r="E746" s="419"/>
      <c r="F746" s="421"/>
      <c r="G746" s="422"/>
      <c r="H746" s="422"/>
      <c r="I746" s="423"/>
      <c r="J746" s="422"/>
      <c r="K746" s="437"/>
      <c r="L746" s="78">
        <f t="shared" si="14"/>
        <v>0</v>
      </c>
    </row>
    <row r="747" spans="1:12" hidden="1" x14ac:dyDescent="0.2">
      <c r="A747" s="430">
        <v>744</v>
      </c>
      <c r="B747" s="417"/>
      <c r="C747" s="419"/>
      <c r="D747" s="420"/>
      <c r="E747" s="419"/>
      <c r="F747" s="421"/>
      <c r="G747" s="422"/>
      <c r="H747" s="422"/>
      <c r="I747" s="423"/>
      <c r="J747" s="422"/>
      <c r="K747" s="437"/>
      <c r="L747" s="78">
        <f t="shared" si="14"/>
        <v>0</v>
      </c>
    </row>
    <row r="748" spans="1:12" hidden="1" x14ac:dyDescent="0.2">
      <c r="A748" s="430">
        <v>745</v>
      </c>
      <c r="B748" s="417"/>
      <c r="C748" s="419"/>
      <c r="D748" s="420"/>
      <c r="E748" s="419"/>
      <c r="F748" s="421"/>
      <c r="G748" s="422"/>
      <c r="H748" s="422"/>
      <c r="I748" s="423"/>
      <c r="J748" s="422"/>
      <c r="K748" s="437"/>
      <c r="L748" s="78">
        <f t="shared" si="14"/>
        <v>0</v>
      </c>
    </row>
    <row r="749" spans="1:12" hidden="1" x14ac:dyDescent="0.2">
      <c r="A749" s="430">
        <v>746</v>
      </c>
      <c r="B749" s="417"/>
      <c r="C749" s="419"/>
      <c r="D749" s="420"/>
      <c r="E749" s="419"/>
      <c r="F749" s="421"/>
      <c r="G749" s="422"/>
      <c r="H749" s="422"/>
      <c r="I749" s="423"/>
      <c r="J749" s="422"/>
      <c r="K749" s="437"/>
      <c r="L749" s="78">
        <f t="shared" si="14"/>
        <v>0</v>
      </c>
    </row>
    <row r="750" spans="1:12" hidden="1" x14ac:dyDescent="0.2">
      <c r="A750" s="430">
        <v>747</v>
      </c>
      <c r="B750" s="417"/>
      <c r="C750" s="419"/>
      <c r="D750" s="420"/>
      <c r="E750" s="419"/>
      <c r="F750" s="421"/>
      <c r="G750" s="422"/>
      <c r="H750" s="422"/>
      <c r="I750" s="423"/>
      <c r="J750" s="422"/>
      <c r="K750" s="437"/>
      <c r="L750" s="78">
        <f t="shared" si="14"/>
        <v>0</v>
      </c>
    </row>
    <row r="751" spans="1:12" hidden="1" x14ac:dyDescent="0.2">
      <c r="A751" s="430">
        <v>748</v>
      </c>
      <c r="B751" s="417"/>
      <c r="C751" s="419"/>
      <c r="D751" s="420"/>
      <c r="E751" s="419"/>
      <c r="F751" s="421"/>
      <c r="G751" s="422"/>
      <c r="H751" s="422"/>
      <c r="I751" s="423"/>
      <c r="J751" s="422"/>
      <c r="K751" s="437"/>
      <c r="L751" s="78">
        <f t="shared" si="14"/>
        <v>0</v>
      </c>
    </row>
    <row r="752" spans="1:12" hidden="1" x14ac:dyDescent="0.2">
      <c r="A752" s="430">
        <v>749</v>
      </c>
      <c r="B752" s="417"/>
      <c r="C752" s="419"/>
      <c r="D752" s="420"/>
      <c r="E752" s="419"/>
      <c r="F752" s="421"/>
      <c r="G752" s="422"/>
      <c r="H752" s="422"/>
      <c r="I752" s="423"/>
      <c r="J752" s="422"/>
      <c r="K752" s="437"/>
      <c r="L752" s="78">
        <f t="shared" si="14"/>
        <v>0</v>
      </c>
    </row>
    <row r="753" spans="1:12" hidden="1" x14ac:dyDescent="0.2">
      <c r="A753" s="430">
        <v>750</v>
      </c>
      <c r="B753" s="417"/>
      <c r="C753" s="419"/>
      <c r="D753" s="420"/>
      <c r="E753" s="419"/>
      <c r="F753" s="421"/>
      <c r="G753" s="422"/>
      <c r="H753" s="422"/>
      <c r="I753" s="423"/>
      <c r="J753" s="422"/>
      <c r="K753" s="437"/>
      <c r="L753" s="78">
        <f t="shared" si="14"/>
        <v>0</v>
      </c>
    </row>
    <row r="754" spans="1:12" hidden="1" x14ac:dyDescent="0.2">
      <c r="A754" s="430">
        <v>751</v>
      </c>
      <c r="B754" s="417"/>
      <c r="C754" s="419"/>
      <c r="D754" s="420"/>
      <c r="E754" s="419"/>
      <c r="F754" s="421"/>
      <c r="G754" s="422"/>
      <c r="H754" s="422"/>
      <c r="I754" s="423"/>
      <c r="J754" s="422"/>
      <c r="K754" s="437"/>
      <c r="L754" s="78">
        <f t="shared" si="14"/>
        <v>0</v>
      </c>
    </row>
    <row r="755" spans="1:12" hidden="1" x14ac:dyDescent="0.2">
      <c r="A755" s="430">
        <v>752</v>
      </c>
      <c r="B755" s="417"/>
      <c r="C755" s="419"/>
      <c r="D755" s="420"/>
      <c r="E755" s="419"/>
      <c r="F755" s="421"/>
      <c r="G755" s="422"/>
      <c r="H755" s="422"/>
      <c r="I755" s="423"/>
      <c r="J755" s="422"/>
      <c r="K755" s="437"/>
      <c r="L755" s="78">
        <f t="shared" si="14"/>
        <v>0</v>
      </c>
    </row>
    <row r="756" spans="1:12" hidden="1" x14ac:dyDescent="0.2">
      <c r="A756" s="430">
        <v>753</v>
      </c>
      <c r="B756" s="417"/>
      <c r="C756" s="419"/>
      <c r="D756" s="420"/>
      <c r="E756" s="419"/>
      <c r="F756" s="421"/>
      <c r="G756" s="422"/>
      <c r="H756" s="422"/>
      <c r="I756" s="423"/>
      <c r="J756" s="422"/>
      <c r="K756" s="437"/>
      <c r="L756" s="78">
        <f t="shared" si="14"/>
        <v>0</v>
      </c>
    </row>
    <row r="757" spans="1:12" hidden="1" x14ac:dyDescent="0.2">
      <c r="A757" s="430">
        <v>754</v>
      </c>
      <c r="B757" s="417"/>
      <c r="C757" s="419"/>
      <c r="D757" s="420"/>
      <c r="E757" s="419"/>
      <c r="F757" s="421"/>
      <c r="G757" s="422"/>
      <c r="H757" s="422"/>
      <c r="I757" s="423"/>
      <c r="J757" s="422"/>
      <c r="K757" s="437"/>
      <c r="L757" s="78">
        <f t="shared" si="14"/>
        <v>0</v>
      </c>
    </row>
    <row r="758" spans="1:12" hidden="1" x14ac:dyDescent="0.2">
      <c r="A758" s="430">
        <v>755</v>
      </c>
      <c r="B758" s="417"/>
      <c r="C758" s="419"/>
      <c r="D758" s="420"/>
      <c r="E758" s="419"/>
      <c r="F758" s="421"/>
      <c r="G758" s="422"/>
      <c r="H758" s="422"/>
      <c r="I758" s="423"/>
      <c r="J758" s="422"/>
      <c r="K758" s="437"/>
      <c r="L758" s="78">
        <f t="shared" si="14"/>
        <v>0</v>
      </c>
    </row>
    <row r="759" spans="1:12" hidden="1" x14ac:dyDescent="0.2">
      <c r="A759" s="430">
        <v>756</v>
      </c>
      <c r="B759" s="417"/>
      <c r="C759" s="419"/>
      <c r="D759" s="420"/>
      <c r="E759" s="419"/>
      <c r="F759" s="421"/>
      <c r="G759" s="422"/>
      <c r="H759" s="422"/>
      <c r="I759" s="423"/>
      <c r="J759" s="422"/>
      <c r="K759" s="437"/>
      <c r="L759" s="78">
        <f t="shared" si="14"/>
        <v>0</v>
      </c>
    </row>
    <row r="760" spans="1:12" hidden="1" x14ac:dyDescent="0.2">
      <c r="A760" s="430">
        <v>757</v>
      </c>
      <c r="B760" s="417"/>
      <c r="C760" s="419"/>
      <c r="D760" s="420"/>
      <c r="E760" s="419"/>
      <c r="F760" s="421"/>
      <c r="G760" s="422"/>
      <c r="H760" s="422"/>
      <c r="I760" s="423"/>
      <c r="J760" s="422"/>
      <c r="K760" s="437"/>
      <c r="L760" s="78">
        <f t="shared" si="14"/>
        <v>0</v>
      </c>
    </row>
    <row r="761" spans="1:12" hidden="1" x14ac:dyDescent="0.2">
      <c r="A761" s="430">
        <v>758</v>
      </c>
      <c r="B761" s="417"/>
      <c r="C761" s="419"/>
      <c r="D761" s="420"/>
      <c r="E761" s="419"/>
      <c r="F761" s="421"/>
      <c r="G761" s="422"/>
      <c r="H761" s="422"/>
      <c r="I761" s="423"/>
      <c r="J761" s="422"/>
      <c r="K761" s="437"/>
      <c r="L761" s="78">
        <f t="shared" si="14"/>
        <v>0</v>
      </c>
    </row>
    <row r="762" spans="1:12" hidden="1" x14ac:dyDescent="0.2">
      <c r="A762" s="430">
        <v>759</v>
      </c>
      <c r="B762" s="417"/>
      <c r="C762" s="419"/>
      <c r="D762" s="420"/>
      <c r="E762" s="419"/>
      <c r="F762" s="421"/>
      <c r="G762" s="422"/>
      <c r="H762" s="422"/>
      <c r="I762" s="423"/>
      <c r="J762" s="422"/>
      <c r="K762" s="437"/>
      <c r="L762" s="78">
        <f t="shared" si="14"/>
        <v>0</v>
      </c>
    </row>
    <row r="763" spans="1:12" hidden="1" x14ac:dyDescent="0.2">
      <c r="A763" s="430">
        <v>760</v>
      </c>
      <c r="B763" s="417"/>
      <c r="C763" s="419"/>
      <c r="D763" s="420"/>
      <c r="E763" s="419"/>
      <c r="F763" s="421"/>
      <c r="G763" s="422"/>
      <c r="H763" s="422"/>
      <c r="I763" s="423"/>
      <c r="J763" s="422"/>
      <c r="K763" s="437"/>
      <c r="L763" s="78">
        <f t="shared" si="14"/>
        <v>0</v>
      </c>
    </row>
    <row r="764" spans="1:12" hidden="1" x14ac:dyDescent="0.2">
      <c r="A764" s="430">
        <v>761</v>
      </c>
      <c r="B764" s="417"/>
      <c r="C764" s="419"/>
      <c r="D764" s="420"/>
      <c r="E764" s="419"/>
      <c r="F764" s="421"/>
      <c r="G764" s="422"/>
      <c r="H764" s="422"/>
      <c r="I764" s="423"/>
      <c r="J764" s="422"/>
      <c r="K764" s="437"/>
      <c r="L764" s="78">
        <f t="shared" si="14"/>
        <v>0</v>
      </c>
    </row>
    <row r="765" spans="1:12" hidden="1" x14ac:dyDescent="0.2">
      <c r="A765" s="430">
        <v>762</v>
      </c>
      <c r="B765" s="417"/>
      <c r="C765" s="419"/>
      <c r="D765" s="420"/>
      <c r="E765" s="419"/>
      <c r="F765" s="421"/>
      <c r="G765" s="422"/>
      <c r="H765" s="422"/>
      <c r="I765" s="423"/>
      <c r="J765" s="422"/>
      <c r="K765" s="437"/>
      <c r="L765" s="78">
        <f t="shared" si="14"/>
        <v>0</v>
      </c>
    </row>
    <row r="766" spans="1:12" hidden="1" x14ac:dyDescent="0.2">
      <c r="A766" s="430">
        <v>763</v>
      </c>
      <c r="B766" s="417"/>
      <c r="C766" s="419"/>
      <c r="D766" s="420"/>
      <c r="E766" s="419"/>
      <c r="F766" s="421"/>
      <c r="G766" s="422"/>
      <c r="H766" s="422"/>
      <c r="I766" s="423"/>
      <c r="J766" s="422"/>
      <c r="K766" s="437"/>
      <c r="L766" s="78">
        <f t="shared" si="14"/>
        <v>0</v>
      </c>
    </row>
    <row r="767" spans="1:12" hidden="1" x14ac:dyDescent="0.2">
      <c r="A767" s="430">
        <v>764</v>
      </c>
      <c r="B767" s="417"/>
      <c r="C767" s="419"/>
      <c r="D767" s="420"/>
      <c r="E767" s="419"/>
      <c r="F767" s="421"/>
      <c r="G767" s="422"/>
      <c r="H767" s="422"/>
      <c r="I767" s="423"/>
      <c r="J767" s="422"/>
      <c r="K767" s="437"/>
      <c r="L767" s="78">
        <f t="shared" si="14"/>
        <v>0</v>
      </c>
    </row>
    <row r="768" spans="1:12" hidden="1" x14ac:dyDescent="0.2">
      <c r="A768" s="430">
        <v>765</v>
      </c>
      <c r="B768" s="417"/>
      <c r="C768" s="419"/>
      <c r="D768" s="420"/>
      <c r="E768" s="419"/>
      <c r="F768" s="421"/>
      <c r="G768" s="422"/>
      <c r="H768" s="422"/>
      <c r="I768" s="423"/>
      <c r="J768" s="422"/>
      <c r="K768" s="437"/>
      <c r="L768" s="78">
        <f t="shared" si="14"/>
        <v>0</v>
      </c>
    </row>
    <row r="769" spans="1:12" hidden="1" x14ac:dyDescent="0.2">
      <c r="A769" s="430">
        <v>766</v>
      </c>
      <c r="B769" s="417"/>
      <c r="C769" s="419"/>
      <c r="D769" s="420"/>
      <c r="E769" s="419"/>
      <c r="F769" s="421"/>
      <c r="G769" s="422"/>
      <c r="H769" s="422"/>
      <c r="I769" s="423"/>
      <c r="J769" s="422"/>
      <c r="K769" s="437"/>
      <c r="L769" s="78">
        <f t="shared" ref="L769:L832" si="15">IF(B769=0,0,MONTH(B769)-$L$1+1)</f>
        <v>0</v>
      </c>
    </row>
    <row r="770" spans="1:12" hidden="1" x14ac:dyDescent="0.2">
      <c r="A770" s="430">
        <v>767</v>
      </c>
      <c r="B770" s="417"/>
      <c r="C770" s="419"/>
      <c r="D770" s="420"/>
      <c r="E770" s="419"/>
      <c r="F770" s="421"/>
      <c r="G770" s="422"/>
      <c r="H770" s="422"/>
      <c r="I770" s="423"/>
      <c r="J770" s="422"/>
      <c r="K770" s="437"/>
      <c r="L770" s="78">
        <f t="shared" si="15"/>
        <v>0</v>
      </c>
    </row>
    <row r="771" spans="1:12" hidden="1" x14ac:dyDescent="0.2">
      <c r="A771" s="430">
        <v>768</v>
      </c>
      <c r="B771" s="417"/>
      <c r="C771" s="419"/>
      <c r="D771" s="420"/>
      <c r="E771" s="419"/>
      <c r="F771" s="421"/>
      <c r="G771" s="422"/>
      <c r="H771" s="422"/>
      <c r="I771" s="423"/>
      <c r="J771" s="422"/>
      <c r="K771" s="437"/>
      <c r="L771" s="78">
        <f t="shared" si="15"/>
        <v>0</v>
      </c>
    </row>
    <row r="772" spans="1:12" hidden="1" x14ac:dyDescent="0.2">
      <c r="A772" s="430">
        <v>769</v>
      </c>
      <c r="B772" s="417"/>
      <c r="C772" s="419"/>
      <c r="D772" s="420"/>
      <c r="E772" s="419"/>
      <c r="F772" s="421"/>
      <c r="G772" s="422"/>
      <c r="H772" s="422"/>
      <c r="I772" s="423"/>
      <c r="J772" s="422"/>
      <c r="K772" s="437"/>
      <c r="L772" s="78">
        <f t="shared" si="15"/>
        <v>0</v>
      </c>
    </row>
    <row r="773" spans="1:12" hidden="1" x14ac:dyDescent="0.2">
      <c r="A773" s="430">
        <v>770</v>
      </c>
      <c r="B773" s="417"/>
      <c r="C773" s="419"/>
      <c r="D773" s="420"/>
      <c r="E773" s="419"/>
      <c r="F773" s="421"/>
      <c r="G773" s="422"/>
      <c r="H773" s="422"/>
      <c r="I773" s="423"/>
      <c r="J773" s="422"/>
      <c r="K773" s="437"/>
      <c r="L773" s="78">
        <f t="shared" si="15"/>
        <v>0</v>
      </c>
    </row>
    <row r="774" spans="1:12" hidden="1" x14ac:dyDescent="0.2">
      <c r="A774" s="430">
        <v>771</v>
      </c>
      <c r="B774" s="417"/>
      <c r="C774" s="419"/>
      <c r="D774" s="420"/>
      <c r="E774" s="419"/>
      <c r="F774" s="421"/>
      <c r="G774" s="422"/>
      <c r="H774" s="422"/>
      <c r="I774" s="423"/>
      <c r="J774" s="422"/>
      <c r="K774" s="437"/>
      <c r="L774" s="78">
        <f t="shared" si="15"/>
        <v>0</v>
      </c>
    </row>
    <row r="775" spans="1:12" hidden="1" x14ac:dyDescent="0.2">
      <c r="A775" s="430">
        <v>772</v>
      </c>
      <c r="B775" s="417"/>
      <c r="C775" s="419"/>
      <c r="D775" s="420"/>
      <c r="E775" s="419"/>
      <c r="F775" s="421"/>
      <c r="G775" s="422"/>
      <c r="H775" s="422"/>
      <c r="I775" s="423"/>
      <c r="J775" s="422"/>
      <c r="K775" s="437"/>
      <c r="L775" s="78">
        <f t="shared" si="15"/>
        <v>0</v>
      </c>
    </row>
    <row r="776" spans="1:12" hidden="1" x14ac:dyDescent="0.2">
      <c r="A776" s="430">
        <v>773</v>
      </c>
      <c r="B776" s="417"/>
      <c r="C776" s="419"/>
      <c r="D776" s="420"/>
      <c r="E776" s="419"/>
      <c r="F776" s="421"/>
      <c r="G776" s="422"/>
      <c r="H776" s="422"/>
      <c r="I776" s="423"/>
      <c r="J776" s="422"/>
      <c r="K776" s="437"/>
      <c r="L776" s="78">
        <f t="shared" si="15"/>
        <v>0</v>
      </c>
    </row>
    <row r="777" spans="1:12" hidden="1" x14ac:dyDescent="0.2">
      <c r="A777" s="430">
        <v>774</v>
      </c>
      <c r="B777" s="417"/>
      <c r="C777" s="419"/>
      <c r="D777" s="420"/>
      <c r="E777" s="419"/>
      <c r="F777" s="421"/>
      <c r="G777" s="422"/>
      <c r="H777" s="422"/>
      <c r="I777" s="423"/>
      <c r="J777" s="422"/>
      <c r="K777" s="437"/>
      <c r="L777" s="78">
        <f t="shared" si="15"/>
        <v>0</v>
      </c>
    </row>
    <row r="778" spans="1:12" hidden="1" x14ac:dyDescent="0.2">
      <c r="A778" s="430">
        <v>775</v>
      </c>
      <c r="B778" s="417"/>
      <c r="C778" s="419"/>
      <c r="D778" s="420"/>
      <c r="E778" s="419"/>
      <c r="F778" s="421"/>
      <c r="G778" s="422"/>
      <c r="H778" s="422"/>
      <c r="I778" s="423"/>
      <c r="J778" s="422"/>
      <c r="K778" s="437"/>
      <c r="L778" s="78">
        <f t="shared" si="15"/>
        <v>0</v>
      </c>
    </row>
    <row r="779" spans="1:12" hidden="1" x14ac:dyDescent="0.2">
      <c r="A779" s="430">
        <v>776</v>
      </c>
      <c r="B779" s="417"/>
      <c r="C779" s="419"/>
      <c r="D779" s="420"/>
      <c r="E779" s="419"/>
      <c r="F779" s="421"/>
      <c r="G779" s="422"/>
      <c r="H779" s="422"/>
      <c r="I779" s="423"/>
      <c r="J779" s="422"/>
      <c r="K779" s="437"/>
      <c r="L779" s="78">
        <f t="shared" si="15"/>
        <v>0</v>
      </c>
    </row>
    <row r="780" spans="1:12" hidden="1" x14ac:dyDescent="0.2">
      <c r="A780" s="430">
        <v>777</v>
      </c>
      <c r="B780" s="417"/>
      <c r="C780" s="419"/>
      <c r="D780" s="420"/>
      <c r="E780" s="419"/>
      <c r="F780" s="421"/>
      <c r="G780" s="422"/>
      <c r="H780" s="422"/>
      <c r="I780" s="423"/>
      <c r="J780" s="422"/>
      <c r="K780" s="437"/>
      <c r="L780" s="78">
        <f t="shared" si="15"/>
        <v>0</v>
      </c>
    </row>
    <row r="781" spans="1:12" hidden="1" x14ac:dyDescent="0.2">
      <c r="A781" s="430">
        <v>778</v>
      </c>
      <c r="B781" s="417"/>
      <c r="C781" s="419"/>
      <c r="D781" s="420"/>
      <c r="E781" s="419"/>
      <c r="F781" s="421"/>
      <c r="G781" s="422"/>
      <c r="H781" s="422"/>
      <c r="I781" s="423"/>
      <c r="J781" s="422"/>
      <c r="K781" s="437"/>
      <c r="L781" s="78">
        <f t="shared" si="15"/>
        <v>0</v>
      </c>
    </row>
    <row r="782" spans="1:12" hidden="1" x14ac:dyDescent="0.2">
      <c r="A782" s="430">
        <v>779</v>
      </c>
      <c r="B782" s="417"/>
      <c r="C782" s="419"/>
      <c r="D782" s="420"/>
      <c r="E782" s="419"/>
      <c r="F782" s="421"/>
      <c r="G782" s="422"/>
      <c r="H782" s="422"/>
      <c r="I782" s="423"/>
      <c r="J782" s="422"/>
      <c r="K782" s="437"/>
      <c r="L782" s="78">
        <f t="shared" si="15"/>
        <v>0</v>
      </c>
    </row>
    <row r="783" spans="1:12" hidden="1" x14ac:dyDescent="0.2">
      <c r="A783" s="430">
        <v>780</v>
      </c>
      <c r="B783" s="417"/>
      <c r="C783" s="419"/>
      <c r="D783" s="420"/>
      <c r="E783" s="419"/>
      <c r="F783" s="421"/>
      <c r="G783" s="422"/>
      <c r="H783" s="422"/>
      <c r="I783" s="423"/>
      <c r="J783" s="422"/>
      <c r="K783" s="437"/>
      <c r="L783" s="78">
        <f t="shared" si="15"/>
        <v>0</v>
      </c>
    </row>
    <row r="784" spans="1:12" hidden="1" x14ac:dyDescent="0.2">
      <c r="A784" s="430">
        <v>781</v>
      </c>
      <c r="B784" s="417"/>
      <c r="C784" s="419"/>
      <c r="D784" s="420"/>
      <c r="E784" s="419"/>
      <c r="F784" s="421"/>
      <c r="G784" s="422"/>
      <c r="H784" s="422"/>
      <c r="I784" s="423"/>
      <c r="J784" s="422"/>
      <c r="K784" s="437"/>
      <c r="L784" s="78">
        <f t="shared" si="15"/>
        <v>0</v>
      </c>
    </row>
    <row r="785" spans="1:12" hidden="1" x14ac:dyDescent="0.2">
      <c r="A785" s="430">
        <v>782</v>
      </c>
      <c r="B785" s="417"/>
      <c r="C785" s="419"/>
      <c r="D785" s="420"/>
      <c r="E785" s="419"/>
      <c r="F785" s="421"/>
      <c r="G785" s="422"/>
      <c r="H785" s="422"/>
      <c r="I785" s="423"/>
      <c r="J785" s="422"/>
      <c r="K785" s="437"/>
      <c r="L785" s="78">
        <f t="shared" si="15"/>
        <v>0</v>
      </c>
    </row>
    <row r="786" spans="1:12" hidden="1" x14ac:dyDescent="0.2">
      <c r="A786" s="430">
        <v>783</v>
      </c>
      <c r="B786" s="417"/>
      <c r="C786" s="419"/>
      <c r="D786" s="420"/>
      <c r="E786" s="419"/>
      <c r="F786" s="421"/>
      <c r="G786" s="422"/>
      <c r="H786" s="422"/>
      <c r="I786" s="423"/>
      <c r="J786" s="422"/>
      <c r="K786" s="437"/>
      <c r="L786" s="78">
        <f t="shared" si="15"/>
        <v>0</v>
      </c>
    </row>
    <row r="787" spans="1:12" hidden="1" x14ac:dyDescent="0.2">
      <c r="A787" s="430">
        <v>784</v>
      </c>
      <c r="B787" s="417"/>
      <c r="C787" s="419"/>
      <c r="D787" s="420"/>
      <c r="E787" s="419"/>
      <c r="F787" s="421"/>
      <c r="G787" s="422"/>
      <c r="H787" s="422"/>
      <c r="I787" s="423"/>
      <c r="J787" s="422"/>
      <c r="K787" s="437"/>
      <c r="L787" s="78">
        <f t="shared" si="15"/>
        <v>0</v>
      </c>
    </row>
    <row r="788" spans="1:12" hidden="1" x14ac:dyDescent="0.2">
      <c r="A788" s="430">
        <v>785</v>
      </c>
      <c r="B788" s="417"/>
      <c r="C788" s="419"/>
      <c r="D788" s="420"/>
      <c r="E788" s="419"/>
      <c r="F788" s="421"/>
      <c r="G788" s="422"/>
      <c r="H788" s="422"/>
      <c r="I788" s="423"/>
      <c r="J788" s="422"/>
      <c r="K788" s="437"/>
      <c r="L788" s="78">
        <f t="shared" si="15"/>
        <v>0</v>
      </c>
    </row>
    <row r="789" spans="1:12" hidden="1" x14ac:dyDescent="0.2">
      <c r="A789" s="430">
        <v>786</v>
      </c>
      <c r="B789" s="417"/>
      <c r="C789" s="419"/>
      <c r="D789" s="420"/>
      <c r="E789" s="419"/>
      <c r="F789" s="421"/>
      <c r="G789" s="422"/>
      <c r="H789" s="422"/>
      <c r="I789" s="423"/>
      <c r="J789" s="422"/>
      <c r="K789" s="437"/>
      <c r="L789" s="78">
        <f t="shared" si="15"/>
        <v>0</v>
      </c>
    </row>
    <row r="790" spans="1:12" hidden="1" x14ac:dyDescent="0.2">
      <c r="A790" s="430">
        <v>787</v>
      </c>
      <c r="B790" s="417"/>
      <c r="C790" s="419"/>
      <c r="D790" s="420"/>
      <c r="E790" s="419"/>
      <c r="F790" s="421"/>
      <c r="G790" s="422"/>
      <c r="H790" s="422"/>
      <c r="I790" s="423"/>
      <c r="J790" s="422"/>
      <c r="K790" s="437"/>
      <c r="L790" s="78">
        <f t="shared" si="15"/>
        <v>0</v>
      </c>
    </row>
    <row r="791" spans="1:12" hidden="1" x14ac:dyDescent="0.2">
      <c r="A791" s="430">
        <v>788</v>
      </c>
      <c r="B791" s="417"/>
      <c r="C791" s="419"/>
      <c r="D791" s="420"/>
      <c r="E791" s="419"/>
      <c r="F791" s="421"/>
      <c r="G791" s="422"/>
      <c r="H791" s="422"/>
      <c r="I791" s="423"/>
      <c r="J791" s="422"/>
      <c r="K791" s="437"/>
      <c r="L791" s="78">
        <f t="shared" si="15"/>
        <v>0</v>
      </c>
    </row>
    <row r="792" spans="1:12" hidden="1" x14ac:dyDescent="0.2">
      <c r="A792" s="430">
        <v>789</v>
      </c>
      <c r="B792" s="417"/>
      <c r="C792" s="419"/>
      <c r="D792" s="420"/>
      <c r="E792" s="419"/>
      <c r="F792" s="421"/>
      <c r="G792" s="422"/>
      <c r="H792" s="422"/>
      <c r="I792" s="423"/>
      <c r="J792" s="422"/>
      <c r="K792" s="437"/>
      <c r="L792" s="78">
        <f t="shared" si="15"/>
        <v>0</v>
      </c>
    </row>
    <row r="793" spans="1:12" hidden="1" x14ac:dyDescent="0.2">
      <c r="A793" s="430">
        <v>790</v>
      </c>
      <c r="B793" s="417"/>
      <c r="C793" s="419"/>
      <c r="D793" s="420"/>
      <c r="E793" s="419"/>
      <c r="F793" s="421"/>
      <c r="G793" s="422"/>
      <c r="H793" s="422"/>
      <c r="I793" s="423"/>
      <c r="J793" s="422"/>
      <c r="K793" s="437"/>
      <c r="L793" s="78">
        <f t="shared" si="15"/>
        <v>0</v>
      </c>
    </row>
    <row r="794" spans="1:12" hidden="1" x14ac:dyDescent="0.2">
      <c r="A794" s="430">
        <v>791</v>
      </c>
      <c r="B794" s="417"/>
      <c r="C794" s="419"/>
      <c r="D794" s="420"/>
      <c r="E794" s="419"/>
      <c r="F794" s="421"/>
      <c r="G794" s="422"/>
      <c r="H794" s="422"/>
      <c r="I794" s="423"/>
      <c r="J794" s="422"/>
      <c r="K794" s="437"/>
      <c r="L794" s="78">
        <f t="shared" si="15"/>
        <v>0</v>
      </c>
    </row>
    <row r="795" spans="1:12" hidden="1" x14ac:dyDescent="0.2">
      <c r="A795" s="430">
        <v>792</v>
      </c>
      <c r="B795" s="417"/>
      <c r="C795" s="419"/>
      <c r="D795" s="420"/>
      <c r="E795" s="419"/>
      <c r="F795" s="421"/>
      <c r="G795" s="422"/>
      <c r="H795" s="422"/>
      <c r="I795" s="423"/>
      <c r="J795" s="422"/>
      <c r="K795" s="437"/>
      <c r="L795" s="78">
        <f t="shared" si="15"/>
        <v>0</v>
      </c>
    </row>
    <row r="796" spans="1:12" hidden="1" x14ac:dyDescent="0.2">
      <c r="A796" s="430">
        <v>793</v>
      </c>
      <c r="B796" s="417"/>
      <c r="C796" s="419"/>
      <c r="D796" s="420"/>
      <c r="E796" s="419"/>
      <c r="F796" s="421"/>
      <c r="G796" s="422"/>
      <c r="H796" s="422"/>
      <c r="I796" s="423"/>
      <c r="J796" s="422"/>
      <c r="K796" s="437"/>
      <c r="L796" s="78">
        <f t="shared" si="15"/>
        <v>0</v>
      </c>
    </row>
    <row r="797" spans="1:12" hidden="1" x14ac:dyDescent="0.2">
      <c r="A797" s="430">
        <v>794</v>
      </c>
      <c r="B797" s="417"/>
      <c r="C797" s="419"/>
      <c r="D797" s="420"/>
      <c r="E797" s="419"/>
      <c r="F797" s="421"/>
      <c r="G797" s="422"/>
      <c r="H797" s="422"/>
      <c r="I797" s="423"/>
      <c r="J797" s="422"/>
      <c r="K797" s="437"/>
      <c r="L797" s="78">
        <f t="shared" si="15"/>
        <v>0</v>
      </c>
    </row>
    <row r="798" spans="1:12" hidden="1" x14ac:dyDescent="0.2">
      <c r="A798" s="430">
        <v>795</v>
      </c>
      <c r="B798" s="417"/>
      <c r="C798" s="419"/>
      <c r="D798" s="420"/>
      <c r="E798" s="419"/>
      <c r="F798" s="421"/>
      <c r="G798" s="422"/>
      <c r="H798" s="422"/>
      <c r="I798" s="423"/>
      <c r="J798" s="422"/>
      <c r="K798" s="437"/>
      <c r="L798" s="78">
        <f t="shared" si="15"/>
        <v>0</v>
      </c>
    </row>
    <row r="799" spans="1:12" hidden="1" x14ac:dyDescent="0.2">
      <c r="A799" s="430">
        <v>796</v>
      </c>
      <c r="B799" s="417"/>
      <c r="C799" s="419"/>
      <c r="D799" s="420"/>
      <c r="E799" s="419"/>
      <c r="F799" s="421"/>
      <c r="G799" s="422"/>
      <c r="H799" s="422"/>
      <c r="I799" s="423"/>
      <c r="J799" s="422"/>
      <c r="K799" s="437"/>
      <c r="L799" s="78">
        <f t="shared" si="15"/>
        <v>0</v>
      </c>
    </row>
    <row r="800" spans="1:12" hidden="1" x14ac:dyDescent="0.2">
      <c r="A800" s="430">
        <v>797</v>
      </c>
      <c r="B800" s="417"/>
      <c r="C800" s="419"/>
      <c r="D800" s="420"/>
      <c r="E800" s="419"/>
      <c r="F800" s="421"/>
      <c r="G800" s="422"/>
      <c r="H800" s="422"/>
      <c r="I800" s="423"/>
      <c r="J800" s="422"/>
      <c r="K800" s="437"/>
      <c r="L800" s="78">
        <f t="shared" si="15"/>
        <v>0</v>
      </c>
    </row>
    <row r="801" spans="1:12" hidden="1" x14ac:dyDescent="0.2">
      <c r="A801" s="430">
        <v>798</v>
      </c>
      <c r="B801" s="417"/>
      <c r="C801" s="419"/>
      <c r="D801" s="420"/>
      <c r="E801" s="419"/>
      <c r="F801" s="421"/>
      <c r="G801" s="422"/>
      <c r="H801" s="422"/>
      <c r="I801" s="423"/>
      <c r="J801" s="422"/>
      <c r="K801" s="437"/>
      <c r="L801" s="78">
        <f t="shared" si="15"/>
        <v>0</v>
      </c>
    </row>
    <row r="802" spans="1:12" hidden="1" x14ac:dyDescent="0.2">
      <c r="A802" s="430">
        <v>799</v>
      </c>
      <c r="B802" s="417"/>
      <c r="C802" s="419"/>
      <c r="D802" s="420"/>
      <c r="E802" s="419"/>
      <c r="F802" s="421"/>
      <c r="G802" s="422"/>
      <c r="H802" s="422"/>
      <c r="I802" s="423"/>
      <c r="J802" s="422"/>
      <c r="K802" s="437"/>
      <c r="L802" s="78">
        <f t="shared" si="15"/>
        <v>0</v>
      </c>
    </row>
    <row r="803" spans="1:12" hidden="1" x14ac:dyDescent="0.2">
      <c r="A803" s="430">
        <v>800</v>
      </c>
      <c r="B803" s="417"/>
      <c r="C803" s="419"/>
      <c r="D803" s="420"/>
      <c r="E803" s="419"/>
      <c r="F803" s="421"/>
      <c r="G803" s="422"/>
      <c r="H803" s="422"/>
      <c r="I803" s="423"/>
      <c r="J803" s="422"/>
      <c r="K803" s="437"/>
      <c r="L803" s="78">
        <f t="shared" si="15"/>
        <v>0</v>
      </c>
    </row>
    <row r="804" spans="1:12" hidden="1" x14ac:dyDescent="0.2">
      <c r="A804" s="430">
        <v>801</v>
      </c>
      <c r="B804" s="417"/>
      <c r="C804" s="419"/>
      <c r="D804" s="420"/>
      <c r="E804" s="419"/>
      <c r="F804" s="421"/>
      <c r="G804" s="422"/>
      <c r="H804" s="422"/>
      <c r="I804" s="423"/>
      <c r="J804" s="422"/>
      <c r="K804" s="437"/>
      <c r="L804" s="78">
        <f t="shared" si="15"/>
        <v>0</v>
      </c>
    </row>
    <row r="805" spans="1:12" hidden="1" x14ac:dyDescent="0.2">
      <c r="A805" s="430">
        <v>802</v>
      </c>
      <c r="B805" s="417"/>
      <c r="C805" s="419"/>
      <c r="D805" s="420"/>
      <c r="E805" s="419"/>
      <c r="F805" s="421"/>
      <c r="G805" s="422"/>
      <c r="H805" s="422"/>
      <c r="I805" s="423"/>
      <c r="J805" s="422"/>
      <c r="K805" s="437"/>
      <c r="L805" s="78">
        <f t="shared" si="15"/>
        <v>0</v>
      </c>
    </row>
    <row r="806" spans="1:12" hidden="1" x14ac:dyDescent="0.2">
      <c r="A806" s="430">
        <v>803</v>
      </c>
      <c r="B806" s="417"/>
      <c r="C806" s="419"/>
      <c r="D806" s="420"/>
      <c r="E806" s="419"/>
      <c r="F806" s="421"/>
      <c r="G806" s="422"/>
      <c r="H806" s="422"/>
      <c r="I806" s="423"/>
      <c r="J806" s="422"/>
      <c r="K806" s="437"/>
      <c r="L806" s="78">
        <f t="shared" si="15"/>
        <v>0</v>
      </c>
    </row>
    <row r="807" spans="1:12" hidden="1" x14ac:dyDescent="0.2">
      <c r="A807" s="430">
        <v>804</v>
      </c>
      <c r="B807" s="417"/>
      <c r="C807" s="419"/>
      <c r="D807" s="420"/>
      <c r="E807" s="419"/>
      <c r="F807" s="421"/>
      <c r="G807" s="422"/>
      <c r="H807" s="422"/>
      <c r="I807" s="423"/>
      <c r="J807" s="422"/>
      <c r="K807" s="437"/>
      <c r="L807" s="78">
        <f t="shared" si="15"/>
        <v>0</v>
      </c>
    </row>
    <row r="808" spans="1:12" hidden="1" x14ac:dyDescent="0.2">
      <c r="A808" s="430">
        <v>805</v>
      </c>
      <c r="B808" s="417"/>
      <c r="C808" s="419"/>
      <c r="D808" s="420"/>
      <c r="E808" s="419"/>
      <c r="F808" s="421"/>
      <c r="G808" s="422"/>
      <c r="H808" s="422"/>
      <c r="I808" s="423"/>
      <c r="J808" s="422"/>
      <c r="K808" s="437"/>
      <c r="L808" s="78">
        <f t="shared" si="15"/>
        <v>0</v>
      </c>
    </row>
    <row r="809" spans="1:12" hidden="1" x14ac:dyDescent="0.2">
      <c r="A809" s="430">
        <v>806</v>
      </c>
      <c r="B809" s="417"/>
      <c r="C809" s="419"/>
      <c r="D809" s="420"/>
      <c r="E809" s="419"/>
      <c r="F809" s="421"/>
      <c r="G809" s="422"/>
      <c r="H809" s="422"/>
      <c r="I809" s="423"/>
      <c r="J809" s="422"/>
      <c r="K809" s="437"/>
      <c r="L809" s="78">
        <f t="shared" si="15"/>
        <v>0</v>
      </c>
    </row>
    <row r="810" spans="1:12" hidden="1" x14ac:dyDescent="0.2">
      <c r="A810" s="430">
        <v>807</v>
      </c>
      <c r="B810" s="417"/>
      <c r="C810" s="419"/>
      <c r="D810" s="420"/>
      <c r="E810" s="419"/>
      <c r="F810" s="421"/>
      <c r="G810" s="422"/>
      <c r="H810" s="422"/>
      <c r="I810" s="423"/>
      <c r="J810" s="422"/>
      <c r="K810" s="437"/>
      <c r="L810" s="78">
        <f t="shared" si="15"/>
        <v>0</v>
      </c>
    </row>
    <row r="811" spans="1:12" hidden="1" x14ac:dyDescent="0.2">
      <c r="A811" s="430">
        <v>808</v>
      </c>
      <c r="B811" s="417"/>
      <c r="C811" s="419"/>
      <c r="D811" s="420"/>
      <c r="E811" s="419"/>
      <c r="F811" s="421"/>
      <c r="G811" s="422"/>
      <c r="H811" s="422"/>
      <c r="I811" s="423"/>
      <c r="J811" s="422"/>
      <c r="K811" s="437"/>
      <c r="L811" s="78">
        <f t="shared" si="15"/>
        <v>0</v>
      </c>
    </row>
    <row r="812" spans="1:12" hidden="1" x14ac:dyDescent="0.2">
      <c r="A812" s="430">
        <v>809</v>
      </c>
      <c r="B812" s="417"/>
      <c r="C812" s="419"/>
      <c r="D812" s="420"/>
      <c r="E812" s="419"/>
      <c r="F812" s="421"/>
      <c r="G812" s="422"/>
      <c r="H812" s="422"/>
      <c r="I812" s="423"/>
      <c r="J812" s="422"/>
      <c r="K812" s="437"/>
      <c r="L812" s="78">
        <f t="shared" si="15"/>
        <v>0</v>
      </c>
    </row>
    <row r="813" spans="1:12" hidden="1" x14ac:dyDescent="0.2">
      <c r="A813" s="430">
        <v>810</v>
      </c>
      <c r="B813" s="417"/>
      <c r="C813" s="419"/>
      <c r="D813" s="420"/>
      <c r="E813" s="419"/>
      <c r="F813" s="421"/>
      <c r="G813" s="422"/>
      <c r="H813" s="422"/>
      <c r="I813" s="423"/>
      <c r="J813" s="422"/>
      <c r="K813" s="437"/>
      <c r="L813" s="78">
        <f t="shared" si="15"/>
        <v>0</v>
      </c>
    </row>
    <row r="814" spans="1:12" hidden="1" x14ac:dyDescent="0.2">
      <c r="A814" s="430">
        <v>811</v>
      </c>
      <c r="B814" s="417"/>
      <c r="C814" s="419"/>
      <c r="D814" s="420"/>
      <c r="E814" s="419"/>
      <c r="F814" s="421"/>
      <c r="G814" s="422"/>
      <c r="H814" s="422"/>
      <c r="I814" s="423"/>
      <c r="J814" s="422"/>
      <c r="K814" s="437"/>
      <c r="L814" s="78">
        <f t="shared" si="15"/>
        <v>0</v>
      </c>
    </row>
    <row r="815" spans="1:12" hidden="1" x14ac:dyDescent="0.2">
      <c r="A815" s="430">
        <v>812</v>
      </c>
      <c r="B815" s="417"/>
      <c r="C815" s="419"/>
      <c r="D815" s="420"/>
      <c r="E815" s="419"/>
      <c r="F815" s="421"/>
      <c r="G815" s="422"/>
      <c r="H815" s="422"/>
      <c r="I815" s="423"/>
      <c r="J815" s="422"/>
      <c r="K815" s="437"/>
      <c r="L815" s="78">
        <f t="shared" si="15"/>
        <v>0</v>
      </c>
    </row>
    <row r="816" spans="1:12" hidden="1" x14ac:dyDescent="0.2">
      <c r="A816" s="430">
        <v>813</v>
      </c>
      <c r="B816" s="417"/>
      <c r="C816" s="419"/>
      <c r="D816" s="420"/>
      <c r="E816" s="419"/>
      <c r="F816" s="421"/>
      <c r="G816" s="422"/>
      <c r="H816" s="422"/>
      <c r="I816" s="423"/>
      <c r="J816" s="422"/>
      <c r="K816" s="437"/>
      <c r="L816" s="78">
        <f t="shared" si="15"/>
        <v>0</v>
      </c>
    </row>
    <row r="817" spans="1:12" hidden="1" x14ac:dyDescent="0.2">
      <c r="A817" s="430">
        <v>814</v>
      </c>
      <c r="B817" s="417"/>
      <c r="C817" s="419"/>
      <c r="D817" s="420"/>
      <c r="E817" s="419"/>
      <c r="F817" s="421"/>
      <c r="G817" s="422"/>
      <c r="H817" s="422"/>
      <c r="I817" s="423"/>
      <c r="J817" s="422"/>
      <c r="K817" s="437"/>
      <c r="L817" s="78">
        <f t="shared" si="15"/>
        <v>0</v>
      </c>
    </row>
    <row r="818" spans="1:12" hidden="1" x14ac:dyDescent="0.2">
      <c r="A818" s="430">
        <v>815</v>
      </c>
      <c r="B818" s="417"/>
      <c r="C818" s="419"/>
      <c r="D818" s="420"/>
      <c r="E818" s="419"/>
      <c r="F818" s="421"/>
      <c r="G818" s="422"/>
      <c r="H818" s="422"/>
      <c r="I818" s="423"/>
      <c r="J818" s="422"/>
      <c r="K818" s="437"/>
      <c r="L818" s="78">
        <f t="shared" si="15"/>
        <v>0</v>
      </c>
    </row>
    <row r="819" spans="1:12" hidden="1" x14ac:dyDescent="0.2">
      <c r="A819" s="430">
        <v>816</v>
      </c>
      <c r="B819" s="417"/>
      <c r="C819" s="419"/>
      <c r="D819" s="420"/>
      <c r="E819" s="419"/>
      <c r="F819" s="421"/>
      <c r="G819" s="422"/>
      <c r="H819" s="422"/>
      <c r="I819" s="423"/>
      <c r="J819" s="422"/>
      <c r="K819" s="437"/>
      <c r="L819" s="78">
        <f t="shared" si="15"/>
        <v>0</v>
      </c>
    </row>
    <row r="820" spans="1:12" hidden="1" x14ac:dyDescent="0.2">
      <c r="A820" s="430">
        <v>817</v>
      </c>
      <c r="B820" s="417"/>
      <c r="C820" s="419"/>
      <c r="D820" s="420"/>
      <c r="E820" s="419"/>
      <c r="F820" s="421"/>
      <c r="G820" s="422"/>
      <c r="H820" s="422"/>
      <c r="I820" s="423"/>
      <c r="J820" s="422"/>
      <c r="K820" s="437"/>
      <c r="L820" s="78">
        <f t="shared" si="15"/>
        <v>0</v>
      </c>
    </row>
    <row r="821" spans="1:12" hidden="1" x14ac:dyDescent="0.2">
      <c r="A821" s="430">
        <v>818</v>
      </c>
      <c r="B821" s="417"/>
      <c r="C821" s="419"/>
      <c r="D821" s="420"/>
      <c r="E821" s="419"/>
      <c r="F821" s="421"/>
      <c r="G821" s="422"/>
      <c r="H821" s="422"/>
      <c r="I821" s="423"/>
      <c r="J821" s="422"/>
      <c r="K821" s="437"/>
      <c r="L821" s="78">
        <f t="shared" si="15"/>
        <v>0</v>
      </c>
    </row>
    <row r="822" spans="1:12" hidden="1" x14ac:dyDescent="0.2">
      <c r="A822" s="430">
        <v>819</v>
      </c>
      <c r="B822" s="417"/>
      <c r="C822" s="419"/>
      <c r="D822" s="420"/>
      <c r="E822" s="419"/>
      <c r="F822" s="421"/>
      <c r="G822" s="422"/>
      <c r="H822" s="422"/>
      <c r="I822" s="423"/>
      <c r="J822" s="422"/>
      <c r="K822" s="437"/>
      <c r="L822" s="78">
        <f t="shared" si="15"/>
        <v>0</v>
      </c>
    </row>
    <row r="823" spans="1:12" hidden="1" x14ac:dyDescent="0.2">
      <c r="A823" s="430">
        <v>820</v>
      </c>
      <c r="B823" s="417"/>
      <c r="C823" s="419"/>
      <c r="D823" s="420"/>
      <c r="E823" s="419"/>
      <c r="F823" s="421"/>
      <c r="G823" s="422"/>
      <c r="H823" s="422"/>
      <c r="I823" s="423"/>
      <c r="J823" s="422"/>
      <c r="K823" s="437"/>
      <c r="L823" s="78">
        <f t="shared" si="15"/>
        <v>0</v>
      </c>
    </row>
    <row r="824" spans="1:12" hidden="1" x14ac:dyDescent="0.2">
      <c r="A824" s="430">
        <v>821</v>
      </c>
      <c r="B824" s="417"/>
      <c r="C824" s="419"/>
      <c r="D824" s="420"/>
      <c r="E824" s="419"/>
      <c r="F824" s="421"/>
      <c r="G824" s="422"/>
      <c r="H824" s="422"/>
      <c r="I824" s="423"/>
      <c r="J824" s="422"/>
      <c r="K824" s="437"/>
      <c r="L824" s="78">
        <f t="shared" si="15"/>
        <v>0</v>
      </c>
    </row>
    <row r="825" spans="1:12" hidden="1" x14ac:dyDescent="0.2">
      <c r="A825" s="430">
        <v>822</v>
      </c>
      <c r="B825" s="417"/>
      <c r="C825" s="419"/>
      <c r="D825" s="420"/>
      <c r="E825" s="419"/>
      <c r="F825" s="421"/>
      <c r="G825" s="422"/>
      <c r="H825" s="422"/>
      <c r="I825" s="423"/>
      <c r="J825" s="422"/>
      <c r="K825" s="437"/>
      <c r="L825" s="78">
        <f t="shared" si="15"/>
        <v>0</v>
      </c>
    </row>
    <row r="826" spans="1:12" hidden="1" x14ac:dyDescent="0.2">
      <c r="A826" s="430">
        <v>823</v>
      </c>
      <c r="B826" s="417"/>
      <c r="C826" s="419"/>
      <c r="D826" s="420"/>
      <c r="E826" s="419"/>
      <c r="F826" s="421"/>
      <c r="G826" s="422"/>
      <c r="H826" s="422"/>
      <c r="I826" s="423"/>
      <c r="J826" s="422"/>
      <c r="K826" s="437"/>
      <c r="L826" s="78">
        <f t="shared" si="15"/>
        <v>0</v>
      </c>
    </row>
    <row r="827" spans="1:12" hidden="1" x14ac:dyDescent="0.2">
      <c r="A827" s="430">
        <v>824</v>
      </c>
      <c r="B827" s="417"/>
      <c r="C827" s="419"/>
      <c r="D827" s="420"/>
      <c r="E827" s="419"/>
      <c r="F827" s="421"/>
      <c r="G827" s="422"/>
      <c r="H827" s="422"/>
      <c r="I827" s="423"/>
      <c r="J827" s="422"/>
      <c r="K827" s="437"/>
      <c r="L827" s="78">
        <f t="shared" si="15"/>
        <v>0</v>
      </c>
    </row>
    <row r="828" spans="1:12" hidden="1" x14ac:dyDescent="0.2">
      <c r="A828" s="430">
        <v>825</v>
      </c>
      <c r="B828" s="417"/>
      <c r="C828" s="419"/>
      <c r="D828" s="420"/>
      <c r="E828" s="419"/>
      <c r="F828" s="421"/>
      <c r="G828" s="422"/>
      <c r="H828" s="422"/>
      <c r="I828" s="423"/>
      <c r="J828" s="422"/>
      <c r="K828" s="437"/>
      <c r="L828" s="78">
        <f t="shared" si="15"/>
        <v>0</v>
      </c>
    </row>
    <row r="829" spans="1:12" hidden="1" x14ac:dyDescent="0.2">
      <c r="A829" s="430">
        <v>826</v>
      </c>
      <c r="B829" s="417"/>
      <c r="C829" s="419"/>
      <c r="D829" s="420"/>
      <c r="E829" s="419"/>
      <c r="F829" s="421"/>
      <c r="G829" s="422"/>
      <c r="H829" s="422"/>
      <c r="I829" s="423"/>
      <c r="J829" s="422"/>
      <c r="K829" s="437"/>
      <c r="L829" s="78">
        <f t="shared" si="15"/>
        <v>0</v>
      </c>
    </row>
    <row r="830" spans="1:12" hidden="1" x14ac:dyDescent="0.2">
      <c r="A830" s="430">
        <v>827</v>
      </c>
      <c r="B830" s="417"/>
      <c r="C830" s="419"/>
      <c r="D830" s="420"/>
      <c r="E830" s="419"/>
      <c r="F830" s="421"/>
      <c r="G830" s="422"/>
      <c r="H830" s="422"/>
      <c r="I830" s="423"/>
      <c r="J830" s="422"/>
      <c r="K830" s="437"/>
      <c r="L830" s="78">
        <f t="shared" si="15"/>
        <v>0</v>
      </c>
    </row>
    <row r="831" spans="1:12" hidden="1" x14ac:dyDescent="0.2">
      <c r="A831" s="430">
        <v>828</v>
      </c>
      <c r="B831" s="417"/>
      <c r="C831" s="419"/>
      <c r="D831" s="420"/>
      <c r="E831" s="419"/>
      <c r="F831" s="421"/>
      <c r="G831" s="422"/>
      <c r="H831" s="422"/>
      <c r="I831" s="423"/>
      <c r="J831" s="422"/>
      <c r="K831" s="437"/>
      <c r="L831" s="78">
        <f t="shared" si="15"/>
        <v>0</v>
      </c>
    </row>
    <row r="832" spans="1:12" hidden="1" x14ac:dyDescent="0.2">
      <c r="A832" s="430">
        <v>829</v>
      </c>
      <c r="B832" s="417"/>
      <c r="C832" s="419"/>
      <c r="D832" s="420"/>
      <c r="E832" s="419"/>
      <c r="F832" s="421"/>
      <c r="G832" s="422"/>
      <c r="H832" s="422"/>
      <c r="I832" s="423"/>
      <c r="J832" s="422"/>
      <c r="K832" s="437"/>
      <c r="L832" s="78">
        <f t="shared" si="15"/>
        <v>0</v>
      </c>
    </row>
    <row r="833" spans="1:12" hidden="1" x14ac:dyDescent="0.2">
      <c r="A833" s="430">
        <v>830</v>
      </c>
      <c r="B833" s="417"/>
      <c r="C833" s="419"/>
      <c r="D833" s="420"/>
      <c r="E833" s="419"/>
      <c r="F833" s="421"/>
      <c r="G833" s="422"/>
      <c r="H833" s="422"/>
      <c r="I833" s="423"/>
      <c r="J833" s="422"/>
      <c r="K833" s="437"/>
      <c r="L833" s="78">
        <f t="shared" ref="L833:L896" si="16">IF(B833=0,0,MONTH(B833)-$L$1+1)</f>
        <v>0</v>
      </c>
    </row>
    <row r="834" spans="1:12" hidden="1" x14ac:dyDescent="0.2">
      <c r="A834" s="430">
        <v>831</v>
      </c>
      <c r="B834" s="417"/>
      <c r="C834" s="419"/>
      <c r="D834" s="420"/>
      <c r="E834" s="419"/>
      <c r="F834" s="421"/>
      <c r="G834" s="422"/>
      <c r="H834" s="422"/>
      <c r="I834" s="423"/>
      <c r="J834" s="422"/>
      <c r="K834" s="437"/>
      <c r="L834" s="78">
        <f t="shared" si="16"/>
        <v>0</v>
      </c>
    </row>
    <row r="835" spans="1:12" hidden="1" x14ac:dyDescent="0.2">
      <c r="A835" s="430">
        <v>832</v>
      </c>
      <c r="B835" s="417"/>
      <c r="C835" s="419"/>
      <c r="D835" s="420"/>
      <c r="E835" s="419"/>
      <c r="F835" s="421"/>
      <c r="G835" s="422"/>
      <c r="H835" s="422"/>
      <c r="I835" s="423"/>
      <c r="J835" s="422"/>
      <c r="K835" s="437"/>
      <c r="L835" s="78">
        <f t="shared" si="16"/>
        <v>0</v>
      </c>
    </row>
    <row r="836" spans="1:12" hidden="1" x14ac:dyDescent="0.2">
      <c r="A836" s="430">
        <v>833</v>
      </c>
      <c r="B836" s="417"/>
      <c r="C836" s="419"/>
      <c r="D836" s="420"/>
      <c r="E836" s="419"/>
      <c r="F836" s="421"/>
      <c r="G836" s="422"/>
      <c r="H836" s="422"/>
      <c r="I836" s="423"/>
      <c r="J836" s="422"/>
      <c r="K836" s="437"/>
      <c r="L836" s="78">
        <f t="shared" si="16"/>
        <v>0</v>
      </c>
    </row>
    <row r="837" spans="1:12" hidden="1" x14ac:dyDescent="0.2">
      <c r="A837" s="430">
        <v>834</v>
      </c>
      <c r="B837" s="417"/>
      <c r="C837" s="419"/>
      <c r="D837" s="420"/>
      <c r="E837" s="419"/>
      <c r="F837" s="421"/>
      <c r="G837" s="422"/>
      <c r="H837" s="422"/>
      <c r="I837" s="423"/>
      <c r="J837" s="422"/>
      <c r="K837" s="437"/>
      <c r="L837" s="78">
        <f t="shared" si="16"/>
        <v>0</v>
      </c>
    </row>
    <row r="838" spans="1:12" hidden="1" x14ac:dyDescent="0.2">
      <c r="A838" s="430">
        <v>835</v>
      </c>
      <c r="B838" s="417"/>
      <c r="C838" s="419"/>
      <c r="D838" s="420"/>
      <c r="E838" s="419"/>
      <c r="F838" s="421"/>
      <c r="G838" s="422"/>
      <c r="H838" s="422"/>
      <c r="I838" s="423"/>
      <c r="J838" s="422"/>
      <c r="K838" s="437"/>
      <c r="L838" s="78">
        <f t="shared" si="16"/>
        <v>0</v>
      </c>
    </row>
    <row r="839" spans="1:12" hidden="1" x14ac:dyDescent="0.2">
      <c r="A839" s="430">
        <v>836</v>
      </c>
      <c r="B839" s="417"/>
      <c r="C839" s="419"/>
      <c r="D839" s="420"/>
      <c r="E839" s="419"/>
      <c r="F839" s="421"/>
      <c r="G839" s="422"/>
      <c r="H839" s="422"/>
      <c r="I839" s="423"/>
      <c r="J839" s="422"/>
      <c r="K839" s="437"/>
      <c r="L839" s="78">
        <f t="shared" si="16"/>
        <v>0</v>
      </c>
    </row>
    <row r="840" spans="1:12" hidden="1" x14ac:dyDescent="0.2">
      <c r="A840" s="430">
        <v>837</v>
      </c>
      <c r="B840" s="417"/>
      <c r="C840" s="419"/>
      <c r="D840" s="420"/>
      <c r="E840" s="419"/>
      <c r="F840" s="421"/>
      <c r="G840" s="422"/>
      <c r="H840" s="422"/>
      <c r="I840" s="423"/>
      <c r="J840" s="422"/>
      <c r="K840" s="437"/>
      <c r="L840" s="78">
        <f t="shared" si="16"/>
        <v>0</v>
      </c>
    </row>
    <row r="841" spans="1:12" hidden="1" x14ac:dyDescent="0.2">
      <c r="A841" s="430">
        <v>838</v>
      </c>
      <c r="B841" s="417"/>
      <c r="C841" s="419"/>
      <c r="D841" s="420"/>
      <c r="E841" s="419"/>
      <c r="F841" s="421"/>
      <c r="G841" s="422"/>
      <c r="H841" s="422"/>
      <c r="I841" s="423"/>
      <c r="J841" s="422"/>
      <c r="K841" s="437"/>
      <c r="L841" s="78">
        <f t="shared" si="16"/>
        <v>0</v>
      </c>
    </row>
    <row r="842" spans="1:12" hidden="1" x14ac:dyDescent="0.2">
      <c r="A842" s="430">
        <v>839</v>
      </c>
      <c r="B842" s="417"/>
      <c r="C842" s="419"/>
      <c r="D842" s="420"/>
      <c r="E842" s="419"/>
      <c r="F842" s="421"/>
      <c r="G842" s="422"/>
      <c r="H842" s="422"/>
      <c r="I842" s="423"/>
      <c r="J842" s="422"/>
      <c r="K842" s="437"/>
      <c r="L842" s="78">
        <f t="shared" si="16"/>
        <v>0</v>
      </c>
    </row>
    <row r="843" spans="1:12" hidden="1" x14ac:dyDescent="0.2">
      <c r="A843" s="430">
        <v>840</v>
      </c>
      <c r="B843" s="417"/>
      <c r="C843" s="419"/>
      <c r="D843" s="420"/>
      <c r="E843" s="419"/>
      <c r="F843" s="421"/>
      <c r="G843" s="422"/>
      <c r="H843" s="422"/>
      <c r="I843" s="423"/>
      <c r="J843" s="422"/>
      <c r="K843" s="437"/>
      <c r="L843" s="78">
        <f t="shared" si="16"/>
        <v>0</v>
      </c>
    </row>
    <row r="844" spans="1:12" hidden="1" x14ac:dyDescent="0.2">
      <c r="A844" s="430">
        <v>841</v>
      </c>
      <c r="B844" s="417"/>
      <c r="C844" s="419"/>
      <c r="D844" s="420"/>
      <c r="E844" s="419"/>
      <c r="F844" s="421"/>
      <c r="G844" s="422"/>
      <c r="H844" s="422"/>
      <c r="I844" s="423"/>
      <c r="J844" s="422"/>
      <c r="K844" s="437"/>
      <c r="L844" s="78">
        <f t="shared" si="16"/>
        <v>0</v>
      </c>
    </row>
    <row r="845" spans="1:12" hidden="1" x14ac:dyDescent="0.2">
      <c r="A845" s="430">
        <v>842</v>
      </c>
      <c r="B845" s="417"/>
      <c r="C845" s="419"/>
      <c r="D845" s="420"/>
      <c r="E845" s="419"/>
      <c r="F845" s="421"/>
      <c r="G845" s="422"/>
      <c r="H845" s="422"/>
      <c r="I845" s="423"/>
      <c r="J845" s="422"/>
      <c r="K845" s="437"/>
      <c r="L845" s="78">
        <f t="shared" si="16"/>
        <v>0</v>
      </c>
    </row>
    <row r="846" spans="1:12" hidden="1" x14ac:dyDescent="0.2">
      <c r="A846" s="430">
        <v>843</v>
      </c>
      <c r="B846" s="417"/>
      <c r="C846" s="419"/>
      <c r="D846" s="420"/>
      <c r="E846" s="419"/>
      <c r="F846" s="421"/>
      <c r="G846" s="422"/>
      <c r="H846" s="422"/>
      <c r="I846" s="423"/>
      <c r="J846" s="422"/>
      <c r="K846" s="437"/>
      <c r="L846" s="78">
        <f t="shared" si="16"/>
        <v>0</v>
      </c>
    </row>
    <row r="847" spans="1:12" hidden="1" x14ac:dyDescent="0.2">
      <c r="A847" s="430">
        <v>844</v>
      </c>
      <c r="B847" s="417"/>
      <c r="C847" s="419"/>
      <c r="D847" s="420"/>
      <c r="E847" s="419"/>
      <c r="F847" s="421"/>
      <c r="G847" s="422"/>
      <c r="H847" s="422"/>
      <c r="I847" s="423"/>
      <c r="J847" s="422"/>
      <c r="K847" s="437"/>
      <c r="L847" s="78">
        <f t="shared" si="16"/>
        <v>0</v>
      </c>
    </row>
    <row r="848" spans="1:12" hidden="1" x14ac:dyDescent="0.2">
      <c r="A848" s="430">
        <v>845</v>
      </c>
      <c r="B848" s="417"/>
      <c r="C848" s="419"/>
      <c r="D848" s="420"/>
      <c r="E848" s="419"/>
      <c r="F848" s="421"/>
      <c r="G848" s="422"/>
      <c r="H848" s="422"/>
      <c r="I848" s="423"/>
      <c r="J848" s="422"/>
      <c r="K848" s="437"/>
      <c r="L848" s="78">
        <f t="shared" si="16"/>
        <v>0</v>
      </c>
    </row>
    <row r="849" spans="1:12" hidden="1" x14ac:dyDescent="0.2">
      <c r="A849" s="430">
        <v>846</v>
      </c>
      <c r="B849" s="417"/>
      <c r="C849" s="419"/>
      <c r="D849" s="420"/>
      <c r="E849" s="419"/>
      <c r="F849" s="421"/>
      <c r="G849" s="422"/>
      <c r="H849" s="422"/>
      <c r="I849" s="423"/>
      <c r="J849" s="422"/>
      <c r="K849" s="437"/>
      <c r="L849" s="78">
        <f t="shared" si="16"/>
        <v>0</v>
      </c>
    </row>
    <row r="850" spans="1:12" hidden="1" x14ac:dyDescent="0.2">
      <c r="A850" s="430">
        <v>847</v>
      </c>
      <c r="B850" s="417"/>
      <c r="C850" s="419"/>
      <c r="D850" s="420"/>
      <c r="E850" s="419"/>
      <c r="F850" s="421"/>
      <c r="G850" s="422"/>
      <c r="H850" s="422"/>
      <c r="I850" s="423"/>
      <c r="J850" s="422"/>
      <c r="K850" s="437"/>
      <c r="L850" s="78">
        <f t="shared" si="16"/>
        <v>0</v>
      </c>
    </row>
    <row r="851" spans="1:12" hidden="1" x14ac:dyDescent="0.2">
      <c r="A851" s="430">
        <v>848</v>
      </c>
      <c r="B851" s="417"/>
      <c r="C851" s="419"/>
      <c r="D851" s="420"/>
      <c r="E851" s="419"/>
      <c r="F851" s="421"/>
      <c r="G851" s="422"/>
      <c r="H851" s="422"/>
      <c r="I851" s="423"/>
      <c r="J851" s="422"/>
      <c r="K851" s="437"/>
      <c r="L851" s="78">
        <f t="shared" si="16"/>
        <v>0</v>
      </c>
    </row>
    <row r="852" spans="1:12" hidden="1" x14ac:dyDescent="0.2">
      <c r="A852" s="430">
        <v>849</v>
      </c>
      <c r="B852" s="417"/>
      <c r="C852" s="419"/>
      <c r="D852" s="420"/>
      <c r="E852" s="419"/>
      <c r="F852" s="421"/>
      <c r="G852" s="422"/>
      <c r="H852" s="422"/>
      <c r="I852" s="423"/>
      <c r="J852" s="422"/>
      <c r="K852" s="437"/>
      <c r="L852" s="78">
        <f t="shared" si="16"/>
        <v>0</v>
      </c>
    </row>
    <row r="853" spans="1:12" hidden="1" x14ac:dyDescent="0.2">
      <c r="A853" s="430">
        <v>850</v>
      </c>
      <c r="B853" s="417"/>
      <c r="C853" s="419"/>
      <c r="D853" s="420"/>
      <c r="E853" s="419"/>
      <c r="F853" s="421"/>
      <c r="G853" s="422"/>
      <c r="H853" s="422"/>
      <c r="I853" s="423"/>
      <c r="J853" s="422"/>
      <c r="K853" s="437"/>
      <c r="L853" s="78">
        <f t="shared" si="16"/>
        <v>0</v>
      </c>
    </row>
    <row r="854" spans="1:12" hidden="1" x14ac:dyDescent="0.2">
      <c r="A854" s="430">
        <v>851</v>
      </c>
      <c r="B854" s="417"/>
      <c r="C854" s="419"/>
      <c r="D854" s="420"/>
      <c r="E854" s="419"/>
      <c r="F854" s="421"/>
      <c r="G854" s="422"/>
      <c r="H854" s="422"/>
      <c r="I854" s="423"/>
      <c r="J854" s="422"/>
      <c r="K854" s="437"/>
      <c r="L854" s="78">
        <f t="shared" si="16"/>
        <v>0</v>
      </c>
    </row>
    <row r="855" spans="1:12" hidden="1" x14ac:dyDescent="0.2">
      <c r="A855" s="430">
        <v>852</v>
      </c>
      <c r="B855" s="417"/>
      <c r="C855" s="419"/>
      <c r="D855" s="420"/>
      <c r="E855" s="419"/>
      <c r="F855" s="421"/>
      <c r="G855" s="422"/>
      <c r="H855" s="422"/>
      <c r="I855" s="423"/>
      <c r="J855" s="422"/>
      <c r="K855" s="437"/>
      <c r="L855" s="78">
        <f t="shared" si="16"/>
        <v>0</v>
      </c>
    </row>
    <row r="856" spans="1:12" hidden="1" x14ac:dyDescent="0.2">
      <c r="A856" s="430">
        <v>853</v>
      </c>
      <c r="B856" s="417"/>
      <c r="C856" s="419"/>
      <c r="D856" s="420"/>
      <c r="E856" s="419"/>
      <c r="F856" s="421"/>
      <c r="G856" s="422"/>
      <c r="H856" s="422"/>
      <c r="I856" s="423"/>
      <c r="J856" s="422"/>
      <c r="K856" s="437"/>
      <c r="L856" s="78">
        <f t="shared" si="16"/>
        <v>0</v>
      </c>
    </row>
    <row r="857" spans="1:12" hidden="1" x14ac:dyDescent="0.2">
      <c r="A857" s="430">
        <v>854</v>
      </c>
      <c r="B857" s="417"/>
      <c r="C857" s="419"/>
      <c r="D857" s="420"/>
      <c r="E857" s="419"/>
      <c r="F857" s="421"/>
      <c r="G857" s="422"/>
      <c r="H857" s="422"/>
      <c r="I857" s="423"/>
      <c r="J857" s="422"/>
      <c r="K857" s="437"/>
      <c r="L857" s="78">
        <f t="shared" si="16"/>
        <v>0</v>
      </c>
    </row>
    <row r="858" spans="1:12" hidden="1" x14ac:dyDescent="0.2">
      <c r="A858" s="430">
        <v>855</v>
      </c>
      <c r="B858" s="417"/>
      <c r="C858" s="419"/>
      <c r="D858" s="420"/>
      <c r="E858" s="419"/>
      <c r="F858" s="421"/>
      <c r="G858" s="422"/>
      <c r="H858" s="422"/>
      <c r="I858" s="423"/>
      <c r="J858" s="422"/>
      <c r="K858" s="437"/>
      <c r="L858" s="78">
        <f t="shared" si="16"/>
        <v>0</v>
      </c>
    </row>
    <row r="859" spans="1:12" hidden="1" x14ac:dyDescent="0.2">
      <c r="A859" s="430">
        <v>856</v>
      </c>
      <c r="B859" s="417"/>
      <c r="C859" s="419"/>
      <c r="D859" s="420"/>
      <c r="E859" s="419"/>
      <c r="F859" s="421"/>
      <c r="G859" s="422"/>
      <c r="H859" s="422"/>
      <c r="I859" s="423"/>
      <c r="J859" s="422"/>
      <c r="K859" s="437"/>
      <c r="L859" s="78">
        <f t="shared" si="16"/>
        <v>0</v>
      </c>
    </row>
    <row r="860" spans="1:12" hidden="1" x14ac:dyDescent="0.2">
      <c r="A860" s="430">
        <v>857</v>
      </c>
      <c r="B860" s="417"/>
      <c r="C860" s="419"/>
      <c r="D860" s="420"/>
      <c r="E860" s="419"/>
      <c r="F860" s="421"/>
      <c r="G860" s="422"/>
      <c r="H860" s="422"/>
      <c r="I860" s="423"/>
      <c r="J860" s="422"/>
      <c r="K860" s="437"/>
      <c r="L860" s="78">
        <f t="shared" si="16"/>
        <v>0</v>
      </c>
    </row>
    <row r="861" spans="1:12" hidden="1" x14ac:dyDescent="0.2">
      <c r="A861" s="430">
        <v>858</v>
      </c>
      <c r="B861" s="417"/>
      <c r="C861" s="419"/>
      <c r="D861" s="420"/>
      <c r="E861" s="419"/>
      <c r="F861" s="421"/>
      <c r="G861" s="422"/>
      <c r="H861" s="422"/>
      <c r="I861" s="423"/>
      <c r="J861" s="422"/>
      <c r="K861" s="437"/>
      <c r="L861" s="78">
        <f t="shared" si="16"/>
        <v>0</v>
      </c>
    </row>
    <row r="862" spans="1:12" hidden="1" x14ac:dyDescent="0.2">
      <c r="A862" s="430">
        <v>859</v>
      </c>
      <c r="B862" s="417"/>
      <c r="C862" s="419"/>
      <c r="D862" s="420"/>
      <c r="E862" s="419"/>
      <c r="F862" s="421"/>
      <c r="G862" s="422"/>
      <c r="H862" s="422"/>
      <c r="I862" s="423"/>
      <c r="J862" s="422"/>
      <c r="K862" s="437"/>
      <c r="L862" s="78">
        <f t="shared" si="16"/>
        <v>0</v>
      </c>
    </row>
    <row r="863" spans="1:12" hidden="1" x14ac:dyDescent="0.2">
      <c r="A863" s="430">
        <v>860</v>
      </c>
      <c r="B863" s="417"/>
      <c r="C863" s="419"/>
      <c r="D863" s="420"/>
      <c r="E863" s="419"/>
      <c r="F863" s="421"/>
      <c r="G863" s="422"/>
      <c r="H863" s="422"/>
      <c r="I863" s="423"/>
      <c r="J863" s="422"/>
      <c r="K863" s="437"/>
      <c r="L863" s="78">
        <f t="shared" si="16"/>
        <v>0</v>
      </c>
    </row>
    <row r="864" spans="1:12" hidden="1" x14ac:dyDescent="0.2">
      <c r="A864" s="430">
        <v>861</v>
      </c>
      <c r="B864" s="417"/>
      <c r="C864" s="419"/>
      <c r="D864" s="420"/>
      <c r="E864" s="419"/>
      <c r="F864" s="421"/>
      <c r="G864" s="422"/>
      <c r="H864" s="422"/>
      <c r="I864" s="423"/>
      <c r="J864" s="422"/>
      <c r="K864" s="437"/>
      <c r="L864" s="78">
        <f t="shared" si="16"/>
        <v>0</v>
      </c>
    </row>
    <row r="865" spans="1:12" hidden="1" x14ac:dyDescent="0.2">
      <c r="A865" s="430">
        <v>862</v>
      </c>
      <c r="B865" s="417"/>
      <c r="C865" s="419"/>
      <c r="D865" s="420"/>
      <c r="E865" s="419"/>
      <c r="F865" s="421"/>
      <c r="G865" s="422"/>
      <c r="H865" s="422"/>
      <c r="I865" s="423"/>
      <c r="J865" s="422"/>
      <c r="K865" s="437"/>
      <c r="L865" s="78">
        <f t="shared" si="16"/>
        <v>0</v>
      </c>
    </row>
    <row r="866" spans="1:12" hidden="1" x14ac:dyDescent="0.2">
      <c r="A866" s="430">
        <v>863</v>
      </c>
      <c r="B866" s="417"/>
      <c r="C866" s="419"/>
      <c r="D866" s="420"/>
      <c r="E866" s="419"/>
      <c r="F866" s="421"/>
      <c r="G866" s="422"/>
      <c r="H866" s="422"/>
      <c r="I866" s="423"/>
      <c r="J866" s="422"/>
      <c r="K866" s="437"/>
      <c r="L866" s="78">
        <f t="shared" si="16"/>
        <v>0</v>
      </c>
    </row>
    <row r="867" spans="1:12" hidden="1" x14ac:dyDescent="0.2">
      <c r="A867" s="430">
        <v>864</v>
      </c>
      <c r="B867" s="417"/>
      <c r="C867" s="419"/>
      <c r="D867" s="420"/>
      <c r="E867" s="419"/>
      <c r="F867" s="421"/>
      <c r="G867" s="422"/>
      <c r="H867" s="422"/>
      <c r="I867" s="423"/>
      <c r="J867" s="422"/>
      <c r="K867" s="437"/>
      <c r="L867" s="78">
        <f t="shared" si="16"/>
        <v>0</v>
      </c>
    </row>
    <row r="868" spans="1:12" hidden="1" x14ac:dyDescent="0.2">
      <c r="A868" s="430">
        <v>865</v>
      </c>
      <c r="B868" s="417"/>
      <c r="C868" s="419"/>
      <c r="D868" s="420"/>
      <c r="E868" s="419"/>
      <c r="F868" s="421"/>
      <c r="G868" s="422"/>
      <c r="H868" s="422"/>
      <c r="I868" s="423"/>
      <c r="J868" s="422"/>
      <c r="K868" s="437"/>
      <c r="L868" s="78">
        <f t="shared" si="16"/>
        <v>0</v>
      </c>
    </row>
    <row r="869" spans="1:12" hidden="1" x14ac:dyDescent="0.2">
      <c r="A869" s="430">
        <v>866</v>
      </c>
      <c r="B869" s="417"/>
      <c r="C869" s="419"/>
      <c r="D869" s="420"/>
      <c r="E869" s="419"/>
      <c r="F869" s="421"/>
      <c r="G869" s="422"/>
      <c r="H869" s="422"/>
      <c r="I869" s="423"/>
      <c r="J869" s="422"/>
      <c r="K869" s="437"/>
      <c r="L869" s="78">
        <f t="shared" si="16"/>
        <v>0</v>
      </c>
    </row>
    <row r="870" spans="1:12" hidden="1" x14ac:dyDescent="0.2">
      <c r="A870" s="430">
        <v>867</v>
      </c>
      <c r="B870" s="417"/>
      <c r="C870" s="419"/>
      <c r="D870" s="420"/>
      <c r="E870" s="419"/>
      <c r="F870" s="421"/>
      <c r="G870" s="422"/>
      <c r="H870" s="422"/>
      <c r="I870" s="423"/>
      <c r="J870" s="422"/>
      <c r="K870" s="437"/>
      <c r="L870" s="78">
        <f t="shared" si="16"/>
        <v>0</v>
      </c>
    </row>
    <row r="871" spans="1:12" hidden="1" x14ac:dyDescent="0.2">
      <c r="A871" s="430">
        <v>868</v>
      </c>
      <c r="B871" s="417"/>
      <c r="C871" s="419"/>
      <c r="D871" s="420"/>
      <c r="E871" s="419"/>
      <c r="F871" s="421"/>
      <c r="G871" s="422"/>
      <c r="H871" s="422"/>
      <c r="I871" s="423"/>
      <c r="J871" s="422"/>
      <c r="K871" s="437"/>
      <c r="L871" s="78">
        <f t="shared" si="16"/>
        <v>0</v>
      </c>
    </row>
    <row r="872" spans="1:12" hidden="1" x14ac:dyDescent="0.2">
      <c r="A872" s="430">
        <v>869</v>
      </c>
      <c r="B872" s="417"/>
      <c r="C872" s="419"/>
      <c r="D872" s="420"/>
      <c r="E872" s="419"/>
      <c r="F872" s="421"/>
      <c r="G872" s="422"/>
      <c r="H872" s="422"/>
      <c r="I872" s="423"/>
      <c r="J872" s="422"/>
      <c r="K872" s="437"/>
      <c r="L872" s="78">
        <f t="shared" si="16"/>
        <v>0</v>
      </c>
    </row>
    <row r="873" spans="1:12" hidden="1" x14ac:dyDescent="0.2">
      <c r="A873" s="430">
        <v>870</v>
      </c>
      <c r="B873" s="417"/>
      <c r="C873" s="419"/>
      <c r="D873" s="420"/>
      <c r="E873" s="419"/>
      <c r="F873" s="421"/>
      <c r="G873" s="422"/>
      <c r="H873" s="422"/>
      <c r="I873" s="423"/>
      <c r="J873" s="422"/>
      <c r="K873" s="437"/>
      <c r="L873" s="78">
        <f t="shared" si="16"/>
        <v>0</v>
      </c>
    </row>
    <row r="874" spans="1:12" hidden="1" x14ac:dyDescent="0.2">
      <c r="A874" s="430">
        <v>871</v>
      </c>
      <c r="B874" s="417"/>
      <c r="C874" s="419"/>
      <c r="D874" s="420"/>
      <c r="E874" s="419"/>
      <c r="F874" s="421"/>
      <c r="G874" s="422"/>
      <c r="H874" s="422"/>
      <c r="I874" s="423"/>
      <c r="J874" s="422"/>
      <c r="K874" s="437"/>
      <c r="L874" s="78">
        <f t="shared" si="16"/>
        <v>0</v>
      </c>
    </row>
    <row r="875" spans="1:12" hidden="1" x14ac:dyDescent="0.2">
      <c r="A875" s="430">
        <v>872</v>
      </c>
      <c r="B875" s="417"/>
      <c r="C875" s="419"/>
      <c r="D875" s="420"/>
      <c r="E875" s="419"/>
      <c r="F875" s="421"/>
      <c r="G875" s="422"/>
      <c r="H875" s="422"/>
      <c r="I875" s="423"/>
      <c r="J875" s="422"/>
      <c r="K875" s="437"/>
      <c r="L875" s="78">
        <f t="shared" si="16"/>
        <v>0</v>
      </c>
    </row>
    <row r="876" spans="1:12" hidden="1" x14ac:dyDescent="0.2">
      <c r="A876" s="430">
        <v>873</v>
      </c>
      <c r="B876" s="417"/>
      <c r="C876" s="419"/>
      <c r="D876" s="420"/>
      <c r="E876" s="419"/>
      <c r="F876" s="421"/>
      <c r="G876" s="422"/>
      <c r="H876" s="422"/>
      <c r="I876" s="423"/>
      <c r="J876" s="422"/>
      <c r="K876" s="437"/>
      <c r="L876" s="78">
        <f t="shared" si="16"/>
        <v>0</v>
      </c>
    </row>
    <row r="877" spans="1:12" hidden="1" x14ac:dyDescent="0.2">
      <c r="A877" s="430">
        <v>874</v>
      </c>
      <c r="B877" s="417"/>
      <c r="C877" s="419"/>
      <c r="D877" s="420"/>
      <c r="E877" s="419"/>
      <c r="F877" s="421"/>
      <c r="G877" s="422"/>
      <c r="H877" s="422"/>
      <c r="I877" s="423"/>
      <c r="J877" s="422"/>
      <c r="K877" s="437"/>
      <c r="L877" s="78">
        <f t="shared" si="16"/>
        <v>0</v>
      </c>
    </row>
    <row r="878" spans="1:12" hidden="1" x14ac:dyDescent="0.2">
      <c r="A878" s="430">
        <v>875</v>
      </c>
      <c r="B878" s="417"/>
      <c r="C878" s="419"/>
      <c r="D878" s="420"/>
      <c r="E878" s="419"/>
      <c r="F878" s="421"/>
      <c r="G878" s="422"/>
      <c r="H878" s="422"/>
      <c r="I878" s="423"/>
      <c r="J878" s="422"/>
      <c r="K878" s="437"/>
      <c r="L878" s="78">
        <f t="shared" si="16"/>
        <v>0</v>
      </c>
    </row>
    <row r="879" spans="1:12" hidden="1" x14ac:dyDescent="0.2">
      <c r="A879" s="430">
        <v>876</v>
      </c>
      <c r="B879" s="417"/>
      <c r="C879" s="419"/>
      <c r="D879" s="420"/>
      <c r="E879" s="419"/>
      <c r="F879" s="421"/>
      <c r="G879" s="422"/>
      <c r="H879" s="422"/>
      <c r="I879" s="423"/>
      <c r="J879" s="422"/>
      <c r="K879" s="437"/>
      <c r="L879" s="78">
        <f t="shared" si="16"/>
        <v>0</v>
      </c>
    </row>
    <row r="880" spans="1:12" hidden="1" x14ac:dyDescent="0.2">
      <c r="A880" s="430">
        <v>877</v>
      </c>
      <c r="B880" s="417"/>
      <c r="C880" s="419"/>
      <c r="D880" s="420"/>
      <c r="E880" s="419"/>
      <c r="F880" s="421"/>
      <c r="G880" s="422"/>
      <c r="H880" s="422"/>
      <c r="I880" s="423"/>
      <c r="J880" s="422"/>
      <c r="K880" s="437"/>
      <c r="L880" s="78">
        <f t="shared" si="16"/>
        <v>0</v>
      </c>
    </row>
    <row r="881" spans="1:12" hidden="1" x14ac:dyDescent="0.2">
      <c r="A881" s="430">
        <v>878</v>
      </c>
      <c r="B881" s="417"/>
      <c r="C881" s="419"/>
      <c r="D881" s="420"/>
      <c r="E881" s="419"/>
      <c r="F881" s="421"/>
      <c r="G881" s="422"/>
      <c r="H881" s="422"/>
      <c r="I881" s="423"/>
      <c r="J881" s="422"/>
      <c r="K881" s="437"/>
      <c r="L881" s="78">
        <f t="shared" si="16"/>
        <v>0</v>
      </c>
    </row>
    <row r="882" spans="1:12" hidden="1" x14ac:dyDescent="0.2">
      <c r="A882" s="430">
        <v>879</v>
      </c>
      <c r="B882" s="417"/>
      <c r="C882" s="419"/>
      <c r="D882" s="420"/>
      <c r="E882" s="419"/>
      <c r="F882" s="421"/>
      <c r="G882" s="422"/>
      <c r="H882" s="422"/>
      <c r="I882" s="423"/>
      <c r="J882" s="422"/>
      <c r="K882" s="437"/>
      <c r="L882" s="78">
        <f t="shared" si="16"/>
        <v>0</v>
      </c>
    </row>
    <row r="883" spans="1:12" hidden="1" x14ac:dyDescent="0.2">
      <c r="A883" s="430">
        <v>880</v>
      </c>
      <c r="B883" s="417"/>
      <c r="C883" s="419"/>
      <c r="D883" s="420"/>
      <c r="E883" s="419"/>
      <c r="F883" s="421"/>
      <c r="G883" s="422"/>
      <c r="H883" s="422"/>
      <c r="I883" s="423"/>
      <c r="J883" s="422"/>
      <c r="K883" s="437"/>
      <c r="L883" s="78">
        <f t="shared" si="16"/>
        <v>0</v>
      </c>
    </row>
    <row r="884" spans="1:12" hidden="1" x14ac:dyDescent="0.2">
      <c r="A884" s="430">
        <v>881</v>
      </c>
      <c r="B884" s="417"/>
      <c r="C884" s="419"/>
      <c r="D884" s="420"/>
      <c r="E884" s="419"/>
      <c r="F884" s="421"/>
      <c r="G884" s="422"/>
      <c r="H884" s="422"/>
      <c r="I884" s="423"/>
      <c r="J884" s="422"/>
      <c r="K884" s="437"/>
      <c r="L884" s="78">
        <f t="shared" si="16"/>
        <v>0</v>
      </c>
    </row>
    <row r="885" spans="1:12" hidden="1" x14ac:dyDescent="0.2">
      <c r="A885" s="430">
        <v>882</v>
      </c>
      <c r="B885" s="417"/>
      <c r="C885" s="419"/>
      <c r="D885" s="420"/>
      <c r="E885" s="419"/>
      <c r="F885" s="421"/>
      <c r="G885" s="422"/>
      <c r="H885" s="422"/>
      <c r="I885" s="423"/>
      <c r="J885" s="422"/>
      <c r="K885" s="437"/>
      <c r="L885" s="78">
        <f t="shared" si="16"/>
        <v>0</v>
      </c>
    </row>
    <row r="886" spans="1:12" hidden="1" x14ac:dyDescent="0.2">
      <c r="A886" s="430">
        <v>883</v>
      </c>
      <c r="B886" s="417"/>
      <c r="C886" s="419"/>
      <c r="D886" s="420"/>
      <c r="E886" s="419"/>
      <c r="F886" s="421"/>
      <c r="G886" s="422"/>
      <c r="H886" s="422"/>
      <c r="I886" s="423"/>
      <c r="J886" s="422"/>
      <c r="K886" s="437"/>
      <c r="L886" s="78">
        <f t="shared" si="16"/>
        <v>0</v>
      </c>
    </row>
    <row r="887" spans="1:12" hidden="1" x14ac:dyDescent="0.2">
      <c r="A887" s="430">
        <v>884</v>
      </c>
      <c r="B887" s="417"/>
      <c r="C887" s="419"/>
      <c r="D887" s="420"/>
      <c r="E887" s="419"/>
      <c r="F887" s="421"/>
      <c r="G887" s="422"/>
      <c r="H887" s="422"/>
      <c r="I887" s="423"/>
      <c r="J887" s="422"/>
      <c r="K887" s="437"/>
      <c r="L887" s="78">
        <f t="shared" si="16"/>
        <v>0</v>
      </c>
    </row>
    <row r="888" spans="1:12" hidden="1" x14ac:dyDescent="0.2">
      <c r="A888" s="430">
        <v>885</v>
      </c>
      <c r="B888" s="417"/>
      <c r="C888" s="419"/>
      <c r="D888" s="420"/>
      <c r="E888" s="419"/>
      <c r="F888" s="421"/>
      <c r="G888" s="422"/>
      <c r="H888" s="422"/>
      <c r="I888" s="423"/>
      <c r="J888" s="422"/>
      <c r="K888" s="437"/>
      <c r="L888" s="78">
        <f t="shared" si="16"/>
        <v>0</v>
      </c>
    </row>
    <row r="889" spans="1:12" hidden="1" x14ac:dyDescent="0.2">
      <c r="A889" s="430">
        <v>886</v>
      </c>
      <c r="B889" s="417"/>
      <c r="C889" s="419"/>
      <c r="D889" s="420"/>
      <c r="E889" s="419"/>
      <c r="F889" s="421"/>
      <c r="G889" s="422"/>
      <c r="H889" s="422"/>
      <c r="I889" s="423"/>
      <c r="J889" s="422"/>
      <c r="K889" s="437"/>
      <c r="L889" s="78">
        <f t="shared" si="16"/>
        <v>0</v>
      </c>
    </row>
    <row r="890" spans="1:12" hidden="1" x14ac:dyDescent="0.2">
      <c r="A890" s="430">
        <v>887</v>
      </c>
      <c r="B890" s="417"/>
      <c r="C890" s="419"/>
      <c r="D890" s="420"/>
      <c r="E890" s="419"/>
      <c r="F890" s="421"/>
      <c r="G890" s="422"/>
      <c r="H890" s="422"/>
      <c r="I890" s="423"/>
      <c r="J890" s="422"/>
      <c r="K890" s="437"/>
      <c r="L890" s="78">
        <f t="shared" si="16"/>
        <v>0</v>
      </c>
    </row>
    <row r="891" spans="1:12" hidden="1" x14ac:dyDescent="0.2">
      <c r="A891" s="430">
        <v>888</v>
      </c>
      <c r="B891" s="417"/>
      <c r="C891" s="419"/>
      <c r="D891" s="420"/>
      <c r="E891" s="419"/>
      <c r="F891" s="421"/>
      <c r="G891" s="422"/>
      <c r="H891" s="422"/>
      <c r="I891" s="423"/>
      <c r="J891" s="422"/>
      <c r="K891" s="437"/>
      <c r="L891" s="78">
        <f t="shared" si="16"/>
        <v>0</v>
      </c>
    </row>
    <row r="892" spans="1:12" hidden="1" x14ac:dyDescent="0.2">
      <c r="A892" s="430">
        <v>889</v>
      </c>
      <c r="B892" s="417"/>
      <c r="C892" s="419"/>
      <c r="D892" s="420"/>
      <c r="E892" s="419"/>
      <c r="F892" s="421"/>
      <c r="G892" s="422"/>
      <c r="H892" s="422"/>
      <c r="I892" s="423"/>
      <c r="J892" s="422"/>
      <c r="K892" s="437"/>
      <c r="L892" s="78">
        <f t="shared" si="16"/>
        <v>0</v>
      </c>
    </row>
    <row r="893" spans="1:12" hidden="1" x14ac:dyDescent="0.2">
      <c r="A893" s="430">
        <v>890</v>
      </c>
      <c r="B893" s="417"/>
      <c r="C893" s="419"/>
      <c r="D893" s="420"/>
      <c r="E893" s="419"/>
      <c r="F893" s="421"/>
      <c r="G893" s="422"/>
      <c r="H893" s="422"/>
      <c r="I893" s="423"/>
      <c r="J893" s="422"/>
      <c r="K893" s="437"/>
      <c r="L893" s="78">
        <f t="shared" si="16"/>
        <v>0</v>
      </c>
    </row>
    <row r="894" spans="1:12" hidden="1" x14ac:dyDescent="0.2">
      <c r="A894" s="430">
        <v>891</v>
      </c>
      <c r="B894" s="417"/>
      <c r="C894" s="419"/>
      <c r="D894" s="420"/>
      <c r="E894" s="419"/>
      <c r="F894" s="421"/>
      <c r="G894" s="422"/>
      <c r="H894" s="422"/>
      <c r="I894" s="423"/>
      <c r="J894" s="422"/>
      <c r="K894" s="437"/>
      <c r="L894" s="78">
        <f t="shared" si="16"/>
        <v>0</v>
      </c>
    </row>
    <row r="895" spans="1:12" hidden="1" x14ac:dyDescent="0.2">
      <c r="A895" s="430">
        <v>892</v>
      </c>
      <c r="B895" s="417"/>
      <c r="C895" s="419"/>
      <c r="D895" s="420"/>
      <c r="E895" s="419"/>
      <c r="F895" s="421"/>
      <c r="G895" s="422"/>
      <c r="H895" s="422"/>
      <c r="I895" s="423"/>
      <c r="J895" s="422"/>
      <c r="K895" s="437"/>
      <c r="L895" s="78">
        <f t="shared" si="16"/>
        <v>0</v>
      </c>
    </row>
    <row r="896" spans="1:12" hidden="1" x14ac:dyDescent="0.2">
      <c r="A896" s="430">
        <v>893</v>
      </c>
      <c r="B896" s="417"/>
      <c r="C896" s="419"/>
      <c r="D896" s="420"/>
      <c r="E896" s="419"/>
      <c r="F896" s="421"/>
      <c r="G896" s="422"/>
      <c r="H896" s="422"/>
      <c r="I896" s="423"/>
      <c r="J896" s="422"/>
      <c r="K896" s="437"/>
      <c r="L896" s="78">
        <f t="shared" si="16"/>
        <v>0</v>
      </c>
    </row>
    <row r="897" spans="1:12" hidden="1" x14ac:dyDescent="0.2">
      <c r="A897" s="430">
        <v>894</v>
      </c>
      <c r="B897" s="417"/>
      <c r="C897" s="419"/>
      <c r="D897" s="420"/>
      <c r="E897" s="419"/>
      <c r="F897" s="421"/>
      <c r="G897" s="422"/>
      <c r="H897" s="422"/>
      <c r="I897" s="423"/>
      <c r="J897" s="422"/>
      <c r="K897" s="437"/>
      <c r="L897" s="78">
        <f t="shared" ref="L897:L960" si="17">IF(B897=0,0,MONTH(B897)-$L$1+1)</f>
        <v>0</v>
      </c>
    </row>
    <row r="898" spans="1:12" hidden="1" x14ac:dyDescent="0.2">
      <c r="A898" s="430">
        <v>895</v>
      </c>
      <c r="B898" s="417"/>
      <c r="C898" s="419"/>
      <c r="D898" s="420"/>
      <c r="E898" s="419"/>
      <c r="F898" s="421"/>
      <c r="G898" s="422"/>
      <c r="H898" s="422"/>
      <c r="I898" s="423"/>
      <c r="J898" s="422"/>
      <c r="K898" s="437"/>
      <c r="L898" s="78">
        <f t="shared" si="17"/>
        <v>0</v>
      </c>
    </row>
    <row r="899" spans="1:12" hidden="1" x14ac:dyDescent="0.2">
      <c r="A899" s="430">
        <v>896</v>
      </c>
      <c r="B899" s="417"/>
      <c r="C899" s="419"/>
      <c r="D899" s="420"/>
      <c r="E899" s="419"/>
      <c r="F899" s="421"/>
      <c r="G899" s="422"/>
      <c r="H899" s="422"/>
      <c r="I899" s="423"/>
      <c r="J899" s="422"/>
      <c r="K899" s="437"/>
      <c r="L899" s="78">
        <f t="shared" si="17"/>
        <v>0</v>
      </c>
    </row>
    <row r="900" spans="1:12" hidden="1" x14ac:dyDescent="0.2">
      <c r="A900" s="430">
        <v>897</v>
      </c>
      <c r="B900" s="417"/>
      <c r="C900" s="419"/>
      <c r="D900" s="420"/>
      <c r="E900" s="419"/>
      <c r="F900" s="421"/>
      <c r="G900" s="422"/>
      <c r="H900" s="422"/>
      <c r="I900" s="423"/>
      <c r="J900" s="422"/>
      <c r="K900" s="437"/>
      <c r="L900" s="78">
        <f t="shared" si="17"/>
        <v>0</v>
      </c>
    </row>
    <row r="901" spans="1:12" hidden="1" x14ac:dyDescent="0.2">
      <c r="A901" s="430">
        <v>898</v>
      </c>
      <c r="B901" s="417"/>
      <c r="C901" s="419"/>
      <c r="D901" s="420"/>
      <c r="E901" s="419"/>
      <c r="F901" s="421"/>
      <c r="G901" s="422"/>
      <c r="H901" s="422"/>
      <c r="I901" s="423"/>
      <c r="J901" s="422"/>
      <c r="K901" s="437"/>
      <c r="L901" s="78">
        <f t="shared" si="17"/>
        <v>0</v>
      </c>
    </row>
    <row r="902" spans="1:12" hidden="1" x14ac:dyDescent="0.2">
      <c r="A902" s="430">
        <v>899</v>
      </c>
      <c r="B902" s="417"/>
      <c r="C902" s="419"/>
      <c r="D902" s="420"/>
      <c r="E902" s="419"/>
      <c r="F902" s="421"/>
      <c r="G902" s="422"/>
      <c r="H902" s="422"/>
      <c r="I902" s="423"/>
      <c r="J902" s="422"/>
      <c r="K902" s="437"/>
      <c r="L902" s="78">
        <f t="shared" si="17"/>
        <v>0</v>
      </c>
    </row>
    <row r="903" spans="1:12" hidden="1" x14ac:dyDescent="0.2">
      <c r="A903" s="430">
        <v>900</v>
      </c>
      <c r="B903" s="417"/>
      <c r="C903" s="419"/>
      <c r="D903" s="420"/>
      <c r="E903" s="419"/>
      <c r="F903" s="421"/>
      <c r="G903" s="422"/>
      <c r="H903" s="422"/>
      <c r="I903" s="423"/>
      <c r="J903" s="422"/>
      <c r="K903" s="437"/>
      <c r="L903" s="78">
        <f t="shared" si="17"/>
        <v>0</v>
      </c>
    </row>
    <row r="904" spans="1:12" hidden="1" x14ac:dyDescent="0.2">
      <c r="A904" s="430">
        <v>901</v>
      </c>
      <c r="B904" s="417"/>
      <c r="C904" s="419"/>
      <c r="D904" s="420"/>
      <c r="E904" s="419"/>
      <c r="F904" s="421"/>
      <c r="G904" s="422"/>
      <c r="H904" s="422"/>
      <c r="I904" s="423"/>
      <c r="J904" s="422"/>
      <c r="K904" s="437"/>
      <c r="L904" s="78">
        <f t="shared" si="17"/>
        <v>0</v>
      </c>
    </row>
    <row r="905" spans="1:12" hidden="1" x14ac:dyDescent="0.2">
      <c r="A905" s="430">
        <v>902</v>
      </c>
      <c r="B905" s="417"/>
      <c r="C905" s="419"/>
      <c r="D905" s="420"/>
      <c r="E905" s="419"/>
      <c r="F905" s="421"/>
      <c r="G905" s="422"/>
      <c r="H905" s="422"/>
      <c r="I905" s="423"/>
      <c r="J905" s="422"/>
      <c r="K905" s="437"/>
      <c r="L905" s="78">
        <f t="shared" si="17"/>
        <v>0</v>
      </c>
    </row>
    <row r="906" spans="1:12" hidden="1" x14ac:dyDescent="0.2">
      <c r="A906" s="430">
        <v>903</v>
      </c>
      <c r="B906" s="417"/>
      <c r="C906" s="419"/>
      <c r="D906" s="420"/>
      <c r="E906" s="419"/>
      <c r="F906" s="421"/>
      <c r="G906" s="422"/>
      <c r="H906" s="422"/>
      <c r="I906" s="423"/>
      <c r="J906" s="422"/>
      <c r="K906" s="437"/>
      <c r="L906" s="78">
        <f t="shared" si="17"/>
        <v>0</v>
      </c>
    </row>
    <row r="907" spans="1:12" hidden="1" x14ac:dyDescent="0.2">
      <c r="A907" s="430">
        <v>904</v>
      </c>
      <c r="B907" s="417"/>
      <c r="C907" s="419"/>
      <c r="D907" s="420"/>
      <c r="E907" s="419"/>
      <c r="F907" s="421"/>
      <c r="G907" s="422"/>
      <c r="H907" s="422"/>
      <c r="I907" s="423"/>
      <c r="J907" s="422"/>
      <c r="K907" s="437"/>
      <c r="L907" s="78">
        <f t="shared" si="17"/>
        <v>0</v>
      </c>
    </row>
    <row r="908" spans="1:12" hidden="1" x14ac:dyDescent="0.2">
      <c r="A908" s="430">
        <v>905</v>
      </c>
      <c r="B908" s="417"/>
      <c r="C908" s="419"/>
      <c r="D908" s="420"/>
      <c r="E908" s="419"/>
      <c r="F908" s="421"/>
      <c r="G908" s="422"/>
      <c r="H908" s="422"/>
      <c r="I908" s="423"/>
      <c r="J908" s="422"/>
      <c r="K908" s="437"/>
      <c r="L908" s="78">
        <f t="shared" si="17"/>
        <v>0</v>
      </c>
    </row>
    <row r="909" spans="1:12" hidden="1" x14ac:dyDescent="0.2">
      <c r="A909" s="430">
        <v>906</v>
      </c>
      <c r="B909" s="417"/>
      <c r="C909" s="419"/>
      <c r="D909" s="420"/>
      <c r="E909" s="419"/>
      <c r="F909" s="421"/>
      <c r="G909" s="422"/>
      <c r="H909" s="422"/>
      <c r="I909" s="423"/>
      <c r="J909" s="422"/>
      <c r="K909" s="437"/>
      <c r="L909" s="78">
        <f t="shared" si="17"/>
        <v>0</v>
      </c>
    </row>
    <row r="910" spans="1:12" hidden="1" x14ac:dyDescent="0.2">
      <c r="A910" s="430">
        <v>907</v>
      </c>
      <c r="B910" s="417"/>
      <c r="C910" s="419"/>
      <c r="D910" s="420"/>
      <c r="E910" s="419"/>
      <c r="F910" s="421"/>
      <c r="G910" s="422"/>
      <c r="H910" s="422"/>
      <c r="I910" s="423"/>
      <c r="J910" s="422"/>
      <c r="K910" s="437"/>
      <c r="L910" s="78">
        <f t="shared" si="17"/>
        <v>0</v>
      </c>
    </row>
    <row r="911" spans="1:12" hidden="1" x14ac:dyDescent="0.2">
      <c r="A911" s="430">
        <v>908</v>
      </c>
      <c r="B911" s="417"/>
      <c r="C911" s="419"/>
      <c r="D911" s="420"/>
      <c r="E911" s="419"/>
      <c r="F911" s="421"/>
      <c r="G911" s="422"/>
      <c r="H911" s="422"/>
      <c r="I911" s="423"/>
      <c r="J911" s="422"/>
      <c r="K911" s="437"/>
      <c r="L911" s="78">
        <f t="shared" si="17"/>
        <v>0</v>
      </c>
    </row>
    <row r="912" spans="1:12" hidden="1" x14ac:dyDescent="0.2">
      <c r="A912" s="430">
        <v>909</v>
      </c>
      <c r="B912" s="417"/>
      <c r="C912" s="419"/>
      <c r="D912" s="420"/>
      <c r="E912" s="419"/>
      <c r="F912" s="421"/>
      <c r="G912" s="422"/>
      <c r="H912" s="422"/>
      <c r="I912" s="423"/>
      <c r="J912" s="422"/>
      <c r="K912" s="437"/>
      <c r="L912" s="78">
        <f t="shared" si="17"/>
        <v>0</v>
      </c>
    </row>
    <row r="913" spans="1:12" hidden="1" x14ac:dyDescent="0.2">
      <c r="A913" s="430">
        <v>910</v>
      </c>
      <c r="B913" s="417"/>
      <c r="C913" s="419"/>
      <c r="D913" s="420"/>
      <c r="E913" s="419"/>
      <c r="F913" s="421"/>
      <c r="G913" s="422"/>
      <c r="H913" s="422"/>
      <c r="I913" s="423"/>
      <c r="J913" s="422"/>
      <c r="K913" s="437"/>
      <c r="L913" s="78">
        <f t="shared" si="17"/>
        <v>0</v>
      </c>
    </row>
    <row r="914" spans="1:12" hidden="1" x14ac:dyDescent="0.2">
      <c r="A914" s="430">
        <v>911</v>
      </c>
      <c r="B914" s="417"/>
      <c r="C914" s="419"/>
      <c r="D914" s="420"/>
      <c r="E914" s="419"/>
      <c r="F914" s="421"/>
      <c r="G914" s="422"/>
      <c r="H914" s="422"/>
      <c r="I914" s="423"/>
      <c r="J914" s="422"/>
      <c r="K914" s="437"/>
      <c r="L914" s="78">
        <f t="shared" si="17"/>
        <v>0</v>
      </c>
    </row>
    <row r="915" spans="1:12" hidden="1" x14ac:dyDescent="0.2">
      <c r="A915" s="430">
        <v>912</v>
      </c>
      <c r="B915" s="417"/>
      <c r="C915" s="419"/>
      <c r="D915" s="420"/>
      <c r="E915" s="419"/>
      <c r="F915" s="421"/>
      <c r="G915" s="422"/>
      <c r="H915" s="422"/>
      <c r="I915" s="423"/>
      <c r="J915" s="422"/>
      <c r="K915" s="437"/>
      <c r="L915" s="78">
        <f t="shared" si="17"/>
        <v>0</v>
      </c>
    </row>
    <row r="916" spans="1:12" hidden="1" x14ac:dyDescent="0.2">
      <c r="A916" s="430">
        <v>913</v>
      </c>
      <c r="B916" s="417"/>
      <c r="C916" s="419"/>
      <c r="D916" s="420"/>
      <c r="E916" s="419"/>
      <c r="F916" s="421"/>
      <c r="G916" s="422"/>
      <c r="H916" s="422"/>
      <c r="I916" s="423"/>
      <c r="J916" s="422"/>
      <c r="K916" s="437"/>
      <c r="L916" s="78">
        <f t="shared" si="17"/>
        <v>0</v>
      </c>
    </row>
    <row r="917" spans="1:12" hidden="1" x14ac:dyDescent="0.2">
      <c r="A917" s="430">
        <v>914</v>
      </c>
      <c r="B917" s="417"/>
      <c r="C917" s="419"/>
      <c r="D917" s="420"/>
      <c r="E917" s="419"/>
      <c r="F917" s="421"/>
      <c r="G917" s="422"/>
      <c r="H917" s="422"/>
      <c r="I917" s="423"/>
      <c r="J917" s="422"/>
      <c r="K917" s="437"/>
      <c r="L917" s="78">
        <f t="shared" si="17"/>
        <v>0</v>
      </c>
    </row>
    <row r="918" spans="1:12" hidden="1" x14ac:dyDescent="0.2">
      <c r="A918" s="430">
        <v>915</v>
      </c>
      <c r="B918" s="417"/>
      <c r="C918" s="419"/>
      <c r="D918" s="420"/>
      <c r="E918" s="419"/>
      <c r="F918" s="421"/>
      <c r="G918" s="422"/>
      <c r="H918" s="422"/>
      <c r="I918" s="423"/>
      <c r="J918" s="422"/>
      <c r="K918" s="437"/>
      <c r="L918" s="78">
        <f t="shared" si="17"/>
        <v>0</v>
      </c>
    </row>
    <row r="919" spans="1:12" hidden="1" x14ac:dyDescent="0.2">
      <c r="A919" s="430">
        <v>916</v>
      </c>
      <c r="B919" s="417"/>
      <c r="C919" s="419"/>
      <c r="D919" s="420"/>
      <c r="E919" s="419"/>
      <c r="F919" s="421"/>
      <c r="G919" s="422"/>
      <c r="H919" s="422"/>
      <c r="I919" s="423"/>
      <c r="J919" s="422"/>
      <c r="K919" s="437"/>
      <c r="L919" s="78">
        <f t="shared" si="17"/>
        <v>0</v>
      </c>
    </row>
    <row r="920" spans="1:12" hidden="1" x14ac:dyDescent="0.2">
      <c r="A920" s="430">
        <v>917</v>
      </c>
      <c r="B920" s="417"/>
      <c r="C920" s="419"/>
      <c r="D920" s="420"/>
      <c r="E920" s="419"/>
      <c r="F920" s="421"/>
      <c r="G920" s="422"/>
      <c r="H920" s="422"/>
      <c r="I920" s="423"/>
      <c r="J920" s="422"/>
      <c r="K920" s="437"/>
      <c r="L920" s="78">
        <f t="shared" si="17"/>
        <v>0</v>
      </c>
    </row>
    <row r="921" spans="1:12" hidden="1" x14ac:dyDescent="0.2">
      <c r="A921" s="430">
        <v>918</v>
      </c>
      <c r="B921" s="417"/>
      <c r="C921" s="419"/>
      <c r="D921" s="420"/>
      <c r="E921" s="419"/>
      <c r="F921" s="421"/>
      <c r="G921" s="422"/>
      <c r="H921" s="422"/>
      <c r="I921" s="423"/>
      <c r="J921" s="422"/>
      <c r="K921" s="437"/>
      <c r="L921" s="78">
        <f t="shared" si="17"/>
        <v>0</v>
      </c>
    </row>
    <row r="922" spans="1:12" hidden="1" x14ac:dyDescent="0.2">
      <c r="A922" s="430">
        <v>919</v>
      </c>
      <c r="B922" s="417"/>
      <c r="C922" s="419"/>
      <c r="D922" s="420"/>
      <c r="E922" s="419"/>
      <c r="F922" s="421"/>
      <c r="G922" s="422"/>
      <c r="H922" s="422"/>
      <c r="I922" s="423"/>
      <c r="J922" s="422"/>
      <c r="K922" s="437"/>
      <c r="L922" s="78">
        <f t="shared" si="17"/>
        <v>0</v>
      </c>
    </row>
    <row r="923" spans="1:12" hidden="1" x14ac:dyDescent="0.2">
      <c r="A923" s="430">
        <v>920</v>
      </c>
      <c r="B923" s="417"/>
      <c r="C923" s="419"/>
      <c r="D923" s="420"/>
      <c r="E923" s="419"/>
      <c r="F923" s="421"/>
      <c r="G923" s="422"/>
      <c r="H923" s="422"/>
      <c r="I923" s="423"/>
      <c r="J923" s="422"/>
      <c r="K923" s="437"/>
      <c r="L923" s="78">
        <f t="shared" si="17"/>
        <v>0</v>
      </c>
    </row>
    <row r="924" spans="1:12" hidden="1" x14ac:dyDescent="0.2">
      <c r="A924" s="430">
        <v>921</v>
      </c>
      <c r="B924" s="417"/>
      <c r="C924" s="419"/>
      <c r="D924" s="420"/>
      <c r="E924" s="419"/>
      <c r="F924" s="421"/>
      <c r="G924" s="422"/>
      <c r="H924" s="422"/>
      <c r="I924" s="423"/>
      <c r="J924" s="422"/>
      <c r="K924" s="437"/>
      <c r="L924" s="78">
        <f t="shared" si="17"/>
        <v>0</v>
      </c>
    </row>
    <row r="925" spans="1:12" hidden="1" x14ac:dyDescent="0.2">
      <c r="A925" s="430">
        <v>922</v>
      </c>
      <c r="B925" s="417"/>
      <c r="C925" s="419"/>
      <c r="D925" s="420"/>
      <c r="E925" s="419"/>
      <c r="F925" s="421"/>
      <c r="G925" s="422"/>
      <c r="H925" s="422"/>
      <c r="I925" s="423"/>
      <c r="J925" s="422"/>
      <c r="K925" s="437"/>
      <c r="L925" s="78">
        <f t="shared" si="17"/>
        <v>0</v>
      </c>
    </row>
    <row r="926" spans="1:12" hidden="1" x14ac:dyDescent="0.2">
      <c r="A926" s="430">
        <v>923</v>
      </c>
      <c r="B926" s="417"/>
      <c r="C926" s="419"/>
      <c r="D926" s="420"/>
      <c r="E926" s="419"/>
      <c r="F926" s="421"/>
      <c r="G926" s="422"/>
      <c r="H926" s="422"/>
      <c r="I926" s="423"/>
      <c r="J926" s="422"/>
      <c r="K926" s="437"/>
      <c r="L926" s="78">
        <f t="shared" si="17"/>
        <v>0</v>
      </c>
    </row>
    <row r="927" spans="1:12" hidden="1" x14ac:dyDescent="0.2">
      <c r="A927" s="430">
        <v>924</v>
      </c>
      <c r="B927" s="417"/>
      <c r="C927" s="419"/>
      <c r="D927" s="420"/>
      <c r="E927" s="419"/>
      <c r="F927" s="421"/>
      <c r="G927" s="422"/>
      <c r="H927" s="422"/>
      <c r="I927" s="423"/>
      <c r="J927" s="422"/>
      <c r="K927" s="437"/>
      <c r="L927" s="78">
        <f t="shared" si="17"/>
        <v>0</v>
      </c>
    </row>
    <row r="928" spans="1:12" hidden="1" x14ac:dyDescent="0.2">
      <c r="A928" s="430">
        <v>925</v>
      </c>
      <c r="B928" s="417"/>
      <c r="C928" s="419"/>
      <c r="D928" s="420"/>
      <c r="E928" s="419"/>
      <c r="F928" s="421"/>
      <c r="G928" s="422"/>
      <c r="H928" s="422"/>
      <c r="I928" s="423"/>
      <c r="J928" s="422"/>
      <c r="K928" s="437"/>
      <c r="L928" s="78">
        <f t="shared" si="17"/>
        <v>0</v>
      </c>
    </row>
    <row r="929" spans="1:12" hidden="1" x14ac:dyDescent="0.2">
      <c r="A929" s="430">
        <v>926</v>
      </c>
      <c r="B929" s="417"/>
      <c r="C929" s="419"/>
      <c r="D929" s="420"/>
      <c r="E929" s="419"/>
      <c r="F929" s="421"/>
      <c r="G929" s="422"/>
      <c r="H929" s="422"/>
      <c r="I929" s="423"/>
      <c r="J929" s="422"/>
      <c r="K929" s="437"/>
      <c r="L929" s="78">
        <f t="shared" si="17"/>
        <v>0</v>
      </c>
    </row>
    <row r="930" spans="1:12" hidden="1" x14ac:dyDescent="0.2">
      <c r="A930" s="430">
        <v>927</v>
      </c>
      <c r="B930" s="417"/>
      <c r="C930" s="419"/>
      <c r="D930" s="420"/>
      <c r="E930" s="419"/>
      <c r="F930" s="421"/>
      <c r="G930" s="422"/>
      <c r="H930" s="422"/>
      <c r="I930" s="423"/>
      <c r="J930" s="422"/>
      <c r="K930" s="437"/>
      <c r="L930" s="78">
        <f t="shared" si="17"/>
        <v>0</v>
      </c>
    </row>
    <row r="931" spans="1:12" hidden="1" x14ac:dyDescent="0.2">
      <c r="A931" s="430">
        <v>928</v>
      </c>
      <c r="B931" s="417"/>
      <c r="C931" s="419"/>
      <c r="D931" s="420"/>
      <c r="E931" s="419"/>
      <c r="F931" s="421"/>
      <c r="G931" s="422"/>
      <c r="H931" s="422"/>
      <c r="I931" s="423"/>
      <c r="J931" s="422"/>
      <c r="K931" s="437"/>
      <c r="L931" s="78">
        <f t="shared" si="17"/>
        <v>0</v>
      </c>
    </row>
    <row r="932" spans="1:12" hidden="1" x14ac:dyDescent="0.2">
      <c r="A932" s="430">
        <v>929</v>
      </c>
      <c r="B932" s="417"/>
      <c r="C932" s="419"/>
      <c r="D932" s="420"/>
      <c r="E932" s="419"/>
      <c r="F932" s="421"/>
      <c r="G932" s="422"/>
      <c r="H932" s="422"/>
      <c r="I932" s="423"/>
      <c r="J932" s="422"/>
      <c r="K932" s="437"/>
      <c r="L932" s="78">
        <f t="shared" si="17"/>
        <v>0</v>
      </c>
    </row>
    <row r="933" spans="1:12" hidden="1" x14ac:dyDescent="0.2">
      <c r="A933" s="430">
        <v>930</v>
      </c>
      <c r="B933" s="417"/>
      <c r="C933" s="419"/>
      <c r="D933" s="420"/>
      <c r="E933" s="419"/>
      <c r="F933" s="421"/>
      <c r="G933" s="422"/>
      <c r="H933" s="422"/>
      <c r="I933" s="423"/>
      <c r="J933" s="422"/>
      <c r="K933" s="437"/>
      <c r="L933" s="78">
        <f t="shared" si="17"/>
        <v>0</v>
      </c>
    </row>
    <row r="934" spans="1:12" hidden="1" x14ac:dyDescent="0.2">
      <c r="A934" s="430">
        <v>931</v>
      </c>
      <c r="B934" s="417"/>
      <c r="C934" s="419"/>
      <c r="D934" s="420"/>
      <c r="E934" s="419"/>
      <c r="F934" s="421"/>
      <c r="G934" s="422"/>
      <c r="H934" s="422"/>
      <c r="I934" s="423"/>
      <c r="J934" s="422"/>
      <c r="K934" s="437"/>
      <c r="L934" s="78">
        <f t="shared" si="17"/>
        <v>0</v>
      </c>
    </row>
    <row r="935" spans="1:12" hidden="1" x14ac:dyDescent="0.2">
      <c r="A935" s="430">
        <v>932</v>
      </c>
      <c r="B935" s="417"/>
      <c r="C935" s="419"/>
      <c r="D935" s="420"/>
      <c r="E935" s="419"/>
      <c r="F935" s="421"/>
      <c r="G935" s="422"/>
      <c r="H935" s="422"/>
      <c r="I935" s="423"/>
      <c r="J935" s="422"/>
      <c r="K935" s="437"/>
      <c r="L935" s="78">
        <f t="shared" si="17"/>
        <v>0</v>
      </c>
    </row>
    <row r="936" spans="1:12" hidden="1" x14ac:dyDescent="0.2">
      <c r="A936" s="430">
        <v>933</v>
      </c>
      <c r="B936" s="417"/>
      <c r="C936" s="419"/>
      <c r="D936" s="420"/>
      <c r="E936" s="419"/>
      <c r="F936" s="421"/>
      <c r="G936" s="422"/>
      <c r="H936" s="422"/>
      <c r="I936" s="423"/>
      <c r="J936" s="422"/>
      <c r="K936" s="437"/>
      <c r="L936" s="78">
        <f t="shared" si="17"/>
        <v>0</v>
      </c>
    </row>
    <row r="937" spans="1:12" hidden="1" x14ac:dyDescent="0.2">
      <c r="A937" s="430">
        <v>934</v>
      </c>
      <c r="B937" s="417"/>
      <c r="C937" s="419"/>
      <c r="D937" s="420"/>
      <c r="E937" s="419"/>
      <c r="F937" s="421"/>
      <c r="G937" s="422"/>
      <c r="H937" s="422"/>
      <c r="I937" s="423"/>
      <c r="J937" s="422"/>
      <c r="K937" s="437"/>
      <c r="L937" s="78">
        <f t="shared" si="17"/>
        <v>0</v>
      </c>
    </row>
    <row r="938" spans="1:12" hidden="1" x14ac:dyDescent="0.2">
      <c r="A938" s="430">
        <v>935</v>
      </c>
      <c r="B938" s="417"/>
      <c r="C938" s="419"/>
      <c r="D938" s="420"/>
      <c r="E938" s="419"/>
      <c r="F938" s="421"/>
      <c r="G938" s="422"/>
      <c r="H938" s="422"/>
      <c r="I938" s="423"/>
      <c r="J938" s="422"/>
      <c r="K938" s="437"/>
      <c r="L938" s="78">
        <f t="shared" si="17"/>
        <v>0</v>
      </c>
    </row>
    <row r="939" spans="1:12" hidden="1" x14ac:dyDescent="0.2">
      <c r="A939" s="430">
        <v>936</v>
      </c>
      <c r="B939" s="417"/>
      <c r="C939" s="419"/>
      <c r="D939" s="420"/>
      <c r="E939" s="419"/>
      <c r="F939" s="421"/>
      <c r="G939" s="422"/>
      <c r="H939" s="422"/>
      <c r="I939" s="423"/>
      <c r="J939" s="422"/>
      <c r="K939" s="437"/>
      <c r="L939" s="78">
        <f t="shared" si="17"/>
        <v>0</v>
      </c>
    </row>
    <row r="940" spans="1:12" hidden="1" x14ac:dyDescent="0.2">
      <c r="A940" s="430">
        <v>937</v>
      </c>
      <c r="B940" s="417"/>
      <c r="C940" s="419"/>
      <c r="D940" s="420"/>
      <c r="E940" s="419"/>
      <c r="F940" s="421"/>
      <c r="G940" s="422"/>
      <c r="H940" s="422"/>
      <c r="I940" s="423"/>
      <c r="J940" s="422"/>
      <c r="K940" s="437"/>
      <c r="L940" s="78">
        <f t="shared" si="17"/>
        <v>0</v>
      </c>
    </row>
    <row r="941" spans="1:12" hidden="1" x14ac:dyDescent="0.2">
      <c r="A941" s="430">
        <v>938</v>
      </c>
      <c r="B941" s="417"/>
      <c r="C941" s="419"/>
      <c r="D941" s="420"/>
      <c r="E941" s="419"/>
      <c r="F941" s="421"/>
      <c r="G941" s="422"/>
      <c r="H941" s="422"/>
      <c r="I941" s="423"/>
      <c r="J941" s="422"/>
      <c r="K941" s="437"/>
      <c r="L941" s="78">
        <f t="shared" si="17"/>
        <v>0</v>
      </c>
    </row>
    <row r="942" spans="1:12" hidden="1" x14ac:dyDescent="0.2">
      <c r="A942" s="430">
        <v>939</v>
      </c>
      <c r="B942" s="417"/>
      <c r="C942" s="419"/>
      <c r="D942" s="420"/>
      <c r="E942" s="419"/>
      <c r="F942" s="421"/>
      <c r="G942" s="422"/>
      <c r="H942" s="422"/>
      <c r="I942" s="423"/>
      <c r="J942" s="422"/>
      <c r="K942" s="437"/>
      <c r="L942" s="78">
        <f t="shared" si="17"/>
        <v>0</v>
      </c>
    </row>
    <row r="943" spans="1:12" hidden="1" x14ac:dyDescent="0.2">
      <c r="A943" s="430">
        <v>940</v>
      </c>
      <c r="B943" s="417"/>
      <c r="C943" s="419"/>
      <c r="D943" s="420"/>
      <c r="E943" s="419"/>
      <c r="F943" s="421"/>
      <c r="G943" s="422"/>
      <c r="H943" s="422"/>
      <c r="I943" s="423"/>
      <c r="J943" s="422"/>
      <c r="K943" s="437"/>
      <c r="L943" s="78">
        <f t="shared" si="17"/>
        <v>0</v>
      </c>
    </row>
    <row r="944" spans="1:12" hidden="1" x14ac:dyDescent="0.2">
      <c r="A944" s="430">
        <v>941</v>
      </c>
      <c r="B944" s="417"/>
      <c r="C944" s="419"/>
      <c r="D944" s="420"/>
      <c r="E944" s="419"/>
      <c r="F944" s="421"/>
      <c r="G944" s="422"/>
      <c r="H944" s="422"/>
      <c r="I944" s="423"/>
      <c r="J944" s="422"/>
      <c r="K944" s="437"/>
      <c r="L944" s="78">
        <f t="shared" si="17"/>
        <v>0</v>
      </c>
    </row>
    <row r="945" spans="1:12" hidden="1" x14ac:dyDescent="0.2">
      <c r="A945" s="430">
        <v>942</v>
      </c>
      <c r="B945" s="417"/>
      <c r="C945" s="419"/>
      <c r="D945" s="420"/>
      <c r="E945" s="419"/>
      <c r="F945" s="421"/>
      <c r="G945" s="422"/>
      <c r="H945" s="422"/>
      <c r="I945" s="423"/>
      <c r="J945" s="422"/>
      <c r="K945" s="437"/>
      <c r="L945" s="78">
        <f t="shared" si="17"/>
        <v>0</v>
      </c>
    </row>
    <row r="946" spans="1:12" hidden="1" x14ac:dyDescent="0.2">
      <c r="A946" s="430">
        <v>943</v>
      </c>
      <c r="B946" s="417"/>
      <c r="C946" s="419"/>
      <c r="D946" s="420"/>
      <c r="E946" s="419"/>
      <c r="F946" s="421"/>
      <c r="G946" s="422"/>
      <c r="H946" s="422"/>
      <c r="I946" s="423"/>
      <c r="J946" s="422"/>
      <c r="K946" s="437"/>
      <c r="L946" s="78">
        <f t="shared" si="17"/>
        <v>0</v>
      </c>
    </row>
    <row r="947" spans="1:12" hidden="1" x14ac:dyDescent="0.2">
      <c r="A947" s="430">
        <v>944</v>
      </c>
      <c r="B947" s="417"/>
      <c r="C947" s="419"/>
      <c r="D947" s="420"/>
      <c r="E947" s="419"/>
      <c r="F947" s="421"/>
      <c r="G947" s="422"/>
      <c r="H947" s="422"/>
      <c r="I947" s="423"/>
      <c r="J947" s="422"/>
      <c r="K947" s="437"/>
      <c r="L947" s="78">
        <f t="shared" si="17"/>
        <v>0</v>
      </c>
    </row>
    <row r="948" spans="1:12" hidden="1" x14ac:dyDescent="0.2">
      <c r="A948" s="430">
        <v>945</v>
      </c>
      <c r="B948" s="417"/>
      <c r="C948" s="419"/>
      <c r="D948" s="420"/>
      <c r="E948" s="419"/>
      <c r="F948" s="421"/>
      <c r="G948" s="422"/>
      <c r="H948" s="422"/>
      <c r="I948" s="423"/>
      <c r="J948" s="422"/>
      <c r="K948" s="437"/>
      <c r="L948" s="78">
        <f t="shared" si="17"/>
        <v>0</v>
      </c>
    </row>
    <row r="949" spans="1:12" hidden="1" x14ac:dyDescent="0.2">
      <c r="A949" s="430">
        <v>946</v>
      </c>
      <c r="B949" s="417"/>
      <c r="C949" s="419"/>
      <c r="D949" s="420"/>
      <c r="E949" s="419"/>
      <c r="F949" s="421"/>
      <c r="G949" s="422"/>
      <c r="H949" s="422"/>
      <c r="I949" s="423"/>
      <c r="J949" s="422"/>
      <c r="K949" s="437"/>
      <c r="L949" s="78">
        <f t="shared" si="17"/>
        <v>0</v>
      </c>
    </row>
    <row r="950" spans="1:12" hidden="1" x14ac:dyDescent="0.2">
      <c r="A950" s="430">
        <v>947</v>
      </c>
      <c r="B950" s="417"/>
      <c r="C950" s="419"/>
      <c r="D950" s="420"/>
      <c r="E950" s="419"/>
      <c r="F950" s="421"/>
      <c r="G950" s="422"/>
      <c r="H950" s="422"/>
      <c r="I950" s="423"/>
      <c r="J950" s="422"/>
      <c r="K950" s="437"/>
      <c r="L950" s="78">
        <f t="shared" si="17"/>
        <v>0</v>
      </c>
    </row>
    <row r="951" spans="1:12" hidden="1" x14ac:dyDescent="0.2">
      <c r="A951" s="430">
        <v>948</v>
      </c>
      <c r="B951" s="417"/>
      <c r="C951" s="419"/>
      <c r="D951" s="420"/>
      <c r="E951" s="419"/>
      <c r="F951" s="421"/>
      <c r="G951" s="422"/>
      <c r="H951" s="422"/>
      <c r="I951" s="423"/>
      <c r="J951" s="422"/>
      <c r="K951" s="437"/>
      <c r="L951" s="78">
        <f t="shared" si="17"/>
        <v>0</v>
      </c>
    </row>
    <row r="952" spans="1:12" hidden="1" x14ac:dyDescent="0.2">
      <c r="A952" s="430">
        <v>949</v>
      </c>
      <c r="B952" s="417"/>
      <c r="C952" s="419"/>
      <c r="D952" s="420"/>
      <c r="E952" s="419"/>
      <c r="F952" s="421"/>
      <c r="G952" s="422"/>
      <c r="H952" s="422"/>
      <c r="I952" s="423"/>
      <c r="J952" s="422"/>
      <c r="K952" s="437"/>
      <c r="L952" s="78">
        <f t="shared" si="17"/>
        <v>0</v>
      </c>
    </row>
    <row r="953" spans="1:12" hidden="1" x14ac:dyDescent="0.2">
      <c r="A953" s="430">
        <v>950</v>
      </c>
      <c r="B953" s="417"/>
      <c r="C953" s="419"/>
      <c r="D953" s="420"/>
      <c r="E953" s="419"/>
      <c r="F953" s="421"/>
      <c r="G953" s="422"/>
      <c r="H953" s="422"/>
      <c r="I953" s="423"/>
      <c r="J953" s="422"/>
      <c r="K953" s="437"/>
      <c r="L953" s="78">
        <f t="shared" si="17"/>
        <v>0</v>
      </c>
    </row>
    <row r="954" spans="1:12" hidden="1" x14ac:dyDescent="0.2">
      <c r="A954" s="430">
        <v>951</v>
      </c>
      <c r="B954" s="417"/>
      <c r="C954" s="419"/>
      <c r="D954" s="420"/>
      <c r="E954" s="419"/>
      <c r="F954" s="421"/>
      <c r="G954" s="422"/>
      <c r="H954" s="422"/>
      <c r="I954" s="423"/>
      <c r="J954" s="422"/>
      <c r="K954" s="437"/>
      <c r="L954" s="78">
        <f t="shared" si="17"/>
        <v>0</v>
      </c>
    </row>
    <row r="955" spans="1:12" hidden="1" x14ac:dyDescent="0.2">
      <c r="A955" s="430">
        <v>952</v>
      </c>
      <c r="B955" s="417"/>
      <c r="C955" s="419"/>
      <c r="D955" s="420"/>
      <c r="E955" s="419"/>
      <c r="F955" s="421"/>
      <c r="G955" s="422"/>
      <c r="H955" s="422"/>
      <c r="I955" s="423"/>
      <c r="J955" s="422"/>
      <c r="K955" s="437"/>
      <c r="L955" s="78">
        <f t="shared" si="17"/>
        <v>0</v>
      </c>
    </row>
    <row r="956" spans="1:12" hidden="1" x14ac:dyDescent="0.2">
      <c r="A956" s="430">
        <v>953</v>
      </c>
      <c r="B956" s="417"/>
      <c r="C956" s="419"/>
      <c r="D956" s="420"/>
      <c r="E956" s="419"/>
      <c r="F956" s="421"/>
      <c r="G956" s="422"/>
      <c r="H956" s="422"/>
      <c r="I956" s="423"/>
      <c r="J956" s="422"/>
      <c r="K956" s="437"/>
      <c r="L956" s="78">
        <f t="shared" si="17"/>
        <v>0</v>
      </c>
    </row>
    <row r="957" spans="1:12" hidden="1" x14ac:dyDescent="0.2">
      <c r="A957" s="430">
        <v>954</v>
      </c>
      <c r="B957" s="417"/>
      <c r="C957" s="419"/>
      <c r="D957" s="420"/>
      <c r="E957" s="419"/>
      <c r="F957" s="421"/>
      <c r="G957" s="422"/>
      <c r="H957" s="422"/>
      <c r="I957" s="423"/>
      <c r="J957" s="422"/>
      <c r="K957" s="437"/>
      <c r="L957" s="78">
        <f t="shared" si="17"/>
        <v>0</v>
      </c>
    </row>
    <row r="958" spans="1:12" hidden="1" x14ac:dyDescent="0.2">
      <c r="A958" s="430">
        <v>955</v>
      </c>
      <c r="B958" s="417"/>
      <c r="C958" s="419"/>
      <c r="D958" s="420"/>
      <c r="E958" s="419"/>
      <c r="F958" s="421"/>
      <c r="G958" s="422"/>
      <c r="H958" s="422"/>
      <c r="I958" s="423"/>
      <c r="J958" s="422"/>
      <c r="K958" s="437"/>
      <c r="L958" s="78">
        <f t="shared" si="17"/>
        <v>0</v>
      </c>
    </row>
    <row r="959" spans="1:12" hidden="1" x14ac:dyDescent="0.2">
      <c r="A959" s="430">
        <v>956</v>
      </c>
      <c r="B959" s="417"/>
      <c r="C959" s="419"/>
      <c r="D959" s="420"/>
      <c r="E959" s="419"/>
      <c r="F959" s="421"/>
      <c r="G959" s="422"/>
      <c r="H959" s="422"/>
      <c r="I959" s="423"/>
      <c r="J959" s="422"/>
      <c r="K959" s="437"/>
      <c r="L959" s="78">
        <f t="shared" si="17"/>
        <v>0</v>
      </c>
    </row>
    <row r="960" spans="1:12" hidden="1" x14ac:dyDescent="0.2">
      <c r="A960" s="430">
        <v>957</v>
      </c>
      <c r="B960" s="417"/>
      <c r="C960" s="419"/>
      <c r="D960" s="420"/>
      <c r="E960" s="419"/>
      <c r="F960" s="421"/>
      <c r="G960" s="422"/>
      <c r="H960" s="422"/>
      <c r="I960" s="423"/>
      <c r="J960" s="422"/>
      <c r="K960" s="437"/>
      <c r="L960" s="78">
        <f t="shared" si="17"/>
        <v>0</v>
      </c>
    </row>
    <row r="961" spans="1:12" hidden="1" x14ac:dyDescent="0.2">
      <c r="A961" s="430">
        <v>958</v>
      </c>
      <c r="B961" s="417"/>
      <c r="C961" s="419"/>
      <c r="D961" s="420"/>
      <c r="E961" s="419"/>
      <c r="F961" s="421"/>
      <c r="G961" s="422"/>
      <c r="H961" s="422"/>
      <c r="I961" s="423"/>
      <c r="J961" s="422"/>
      <c r="K961" s="437"/>
      <c r="L961" s="78">
        <f t="shared" ref="L961:L1003" si="18">IF(B961=0,0,MONTH(B961)-$L$1+1)</f>
        <v>0</v>
      </c>
    </row>
    <row r="962" spans="1:12" hidden="1" x14ac:dyDescent="0.2">
      <c r="A962" s="430">
        <v>959</v>
      </c>
      <c r="B962" s="417"/>
      <c r="C962" s="419"/>
      <c r="D962" s="420"/>
      <c r="E962" s="419"/>
      <c r="F962" s="421"/>
      <c r="G962" s="422"/>
      <c r="H962" s="422"/>
      <c r="I962" s="423"/>
      <c r="J962" s="422"/>
      <c r="K962" s="437"/>
      <c r="L962" s="78">
        <f t="shared" si="18"/>
        <v>0</v>
      </c>
    </row>
    <row r="963" spans="1:12" hidden="1" x14ac:dyDescent="0.2">
      <c r="A963" s="430">
        <v>960</v>
      </c>
      <c r="B963" s="417"/>
      <c r="C963" s="419"/>
      <c r="D963" s="420"/>
      <c r="E963" s="419"/>
      <c r="F963" s="421"/>
      <c r="G963" s="422"/>
      <c r="H963" s="422"/>
      <c r="I963" s="423"/>
      <c r="J963" s="422"/>
      <c r="K963" s="437"/>
      <c r="L963" s="78">
        <f t="shared" si="18"/>
        <v>0</v>
      </c>
    </row>
    <row r="964" spans="1:12" hidden="1" x14ac:dyDescent="0.2">
      <c r="A964" s="430">
        <v>961</v>
      </c>
      <c r="B964" s="417"/>
      <c r="C964" s="419"/>
      <c r="D964" s="420"/>
      <c r="E964" s="419"/>
      <c r="F964" s="421"/>
      <c r="G964" s="422"/>
      <c r="H964" s="422"/>
      <c r="I964" s="423"/>
      <c r="J964" s="422"/>
      <c r="K964" s="437"/>
      <c r="L964" s="78">
        <f t="shared" si="18"/>
        <v>0</v>
      </c>
    </row>
    <row r="965" spans="1:12" hidden="1" x14ac:dyDescent="0.2">
      <c r="A965" s="430">
        <v>962</v>
      </c>
      <c r="B965" s="417"/>
      <c r="C965" s="419"/>
      <c r="D965" s="420"/>
      <c r="E965" s="419"/>
      <c r="F965" s="421"/>
      <c r="G965" s="422"/>
      <c r="H965" s="422"/>
      <c r="I965" s="423"/>
      <c r="J965" s="422"/>
      <c r="K965" s="437"/>
      <c r="L965" s="78">
        <f t="shared" si="18"/>
        <v>0</v>
      </c>
    </row>
    <row r="966" spans="1:12" hidden="1" x14ac:dyDescent="0.2">
      <c r="A966" s="430">
        <v>963</v>
      </c>
      <c r="B966" s="417"/>
      <c r="C966" s="419"/>
      <c r="D966" s="420"/>
      <c r="E966" s="419"/>
      <c r="F966" s="421"/>
      <c r="G966" s="422"/>
      <c r="H966" s="422"/>
      <c r="I966" s="423"/>
      <c r="J966" s="422"/>
      <c r="K966" s="437"/>
      <c r="L966" s="78">
        <f t="shared" si="18"/>
        <v>0</v>
      </c>
    </row>
    <row r="967" spans="1:12" hidden="1" x14ac:dyDescent="0.2">
      <c r="A967" s="430">
        <v>964</v>
      </c>
      <c r="B967" s="417"/>
      <c r="C967" s="419"/>
      <c r="D967" s="420"/>
      <c r="E967" s="419"/>
      <c r="F967" s="421"/>
      <c r="G967" s="422"/>
      <c r="H967" s="422"/>
      <c r="I967" s="423"/>
      <c r="J967" s="422"/>
      <c r="K967" s="437"/>
      <c r="L967" s="78">
        <f t="shared" si="18"/>
        <v>0</v>
      </c>
    </row>
    <row r="968" spans="1:12" hidden="1" x14ac:dyDescent="0.2">
      <c r="A968" s="430">
        <v>965</v>
      </c>
      <c r="B968" s="417"/>
      <c r="C968" s="419"/>
      <c r="D968" s="420"/>
      <c r="E968" s="419"/>
      <c r="F968" s="421"/>
      <c r="G968" s="422"/>
      <c r="H968" s="422"/>
      <c r="I968" s="423"/>
      <c r="J968" s="422"/>
      <c r="K968" s="437"/>
      <c r="L968" s="78">
        <f t="shared" si="18"/>
        <v>0</v>
      </c>
    </row>
    <row r="969" spans="1:12" hidden="1" x14ac:dyDescent="0.2">
      <c r="A969" s="430">
        <v>966</v>
      </c>
      <c r="B969" s="417"/>
      <c r="C969" s="419"/>
      <c r="D969" s="420"/>
      <c r="E969" s="419"/>
      <c r="F969" s="421"/>
      <c r="G969" s="422"/>
      <c r="H969" s="422"/>
      <c r="I969" s="423"/>
      <c r="J969" s="422"/>
      <c r="K969" s="437"/>
      <c r="L969" s="78">
        <f t="shared" si="18"/>
        <v>0</v>
      </c>
    </row>
    <row r="970" spans="1:12" hidden="1" x14ac:dyDescent="0.2">
      <c r="A970" s="430">
        <v>967</v>
      </c>
      <c r="B970" s="417"/>
      <c r="C970" s="419"/>
      <c r="D970" s="420"/>
      <c r="E970" s="419"/>
      <c r="F970" s="421"/>
      <c r="G970" s="422"/>
      <c r="H970" s="422"/>
      <c r="I970" s="423"/>
      <c r="J970" s="422"/>
      <c r="K970" s="437"/>
      <c r="L970" s="78">
        <f t="shared" si="18"/>
        <v>0</v>
      </c>
    </row>
    <row r="971" spans="1:12" hidden="1" x14ac:dyDescent="0.2">
      <c r="A971" s="430">
        <v>968</v>
      </c>
      <c r="B971" s="417"/>
      <c r="C971" s="419"/>
      <c r="D971" s="420"/>
      <c r="E971" s="419"/>
      <c r="F971" s="421"/>
      <c r="G971" s="422"/>
      <c r="H971" s="422"/>
      <c r="I971" s="423"/>
      <c r="J971" s="422"/>
      <c r="K971" s="437"/>
      <c r="L971" s="78">
        <f t="shared" si="18"/>
        <v>0</v>
      </c>
    </row>
    <row r="972" spans="1:12" hidden="1" x14ac:dyDescent="0.2">
      <c r="A972" s="430">
        <v>969</v>
      </c>
      <c r="B972" s="417"/>
      <c r="C972" s="419"/>
      <c r="D972" s="420"/>
      <c r="E972" s="419"/>
      <c r="F972" s="421"/>
      <c r="G972" s="422"/>
      <c r="H972" s="422"/>
      <c r="I972" s="423"/>
      <c r="J972" s="422"/>
      <c r="K972" s="437"/>
      <c r="L972" s="78">
        <f t="shared" si="18"/>
        <v>0</v>
      </c>
    </row>
    <row r="973" spans="1:12" hidden="1" x14ac:dyDescent="0.2">
      <c r="A973" s="430">
        <v>970</v>
      </c>
      <c r="B973" s="417"/>
      <c r="C973" s="419"/>
      <c r="D973" s="420"/>
      <c r="E973" s="419"/>
      <c r="F973" s="421"/>
      <c r="G973" s="422"/>
      <c r="H973" s="422"/>
      <c r="I973" s="423"/>
      <c r="J973" s="422"/>
      <c r="K973" s="437"/>
      <c r="L973" s="78">
        <f t="shared" si="18"/>
        <v>0</v>
      </c>
    </row>
    <row r="974" spans="1:12" hidden="1" x14ac:dyDescent="0.2">
      <c r="A974" s="430">
        <v>971</v>
      </c>
      <c r="B974" s="417"/>
      <c r="C974" s="419"/>
      <c r="D974" s="420"/>
      <c r="E974" s="419"/>
      <c r="F974" s="421"/>
      <c r="G974" s="422"/>
      <c r="H974" s="422"/>
      <c r="I974" s="423"/>
      <c r="J974" s="422"/>
      <c r="K974" s="437"/>
      <c r="L974" s="78">
        <f t="shared" si="18"/>
        <v>0</v>
      </c>
    </row>
    <row r="975" spans="1:12" hidden="1" x14ac:dyDescent="0.2">
      <c r="A975" s="430">
        <v>972</v>
      </c>
      <c r="B975" s="417"/>
      <c r="C975" s="419"/>
      <c r="D975" s="420"/>
      <c r="E975" s="419"/>
      <c r="F975" s="421"/>
      <c r="G975" s="422"/>
      <c r="H975" s="422"/>
      <c r="I975" s="423"/>
      <c r="J975" s="422"/>
      <c r="K975" s="437"/>
      <c r="L975" s="78">
        <f t="shared" si="18"/>
        <v>0</v>
      </c>
    </row>
    <row r="976" spans="1:12" hidden="1" x14ac:dyDescent="0.2">
      <c r="A976" s="430">
        <v>973</v>
      </c>
      <c r="B976" s="417"/>
      <c r="C976" s="419"/>
      <c r="D976" s="420"/>
      <c r="E976" s="419"/>
      <c r="F976" s="421"/>
      <c r="G976" s="422"/>
      <c r="H976" s="422"/>
      <c r="I976" s="423"/>
      <c r="J976" s="422"/>
      <c r="K976" s="437"/>
      <c r="L976" s="78">
        <f t="shared" si="18"/>
        <v>0</v>
      </c>
    </row>
    <row r="977" spans="1:12" hidden="1" x14ac:dyDescent="0.2">
      <c r="A977" s="430">
        <v>974</v>
      </c>
      <c r="B977" s="417"/>
      <c r="C977" s="419"/>
      <c r="D977" s="420"/>
      <c r="E977" s="419"/>
      <c r="F977" s="421"/>
      <c r="G977" s="422"/>
      <c r="H977" s="422"/>
      <c r="I977" s="423"/>
      <c r="J977" s="422"/>
      <c r="K977" s="437"/>
      <c r="L977" s="78">
        <f t="shared" si="18"/>
        <v>0</v>
      </c>
    </row>
    <row r="978" spans="1:12" hidden="1" x14ac:dyDescent="0.2">
      <c r="A978" s="430">
        <v>975</v>
      </c>
      <c r="B978" s="417"/>
      <c r="C978" s="419"/>
      <c r="D978" s="420"/>
      <c r="E978" s="419"/>
      <c r="F978" s="421"/>
      <c r="G978" s="422"/>
      <c r="H978" s="422"/>
      <c r="I978" s="423"/>
      <c r="J978" s="422"/>
      <c r="K978" s="437"/>
      <c r="L978" s="78">
        <f t="shared" si="18"/>
        <v>0</v>
      </c>
    </row>
    <row r="979" spans="1:12" hidden="1" x14ac:dyDescent="0.2">
      <c r="A979" s="430">
        <v>976</v>
      </c>
      <c r="B979" s="417"/>
      <c r="C979" s="419"/>
      <c r="D979" s="420"/>
      <c r="E979" s="419"/>
      <c r="F979" s="421"/>
      <c r="G979" s="422"/>
      <c r="H979" s="422"/>
      <c r="I979" s="423"/>
      <c r="J979" s="422"/>
      <c r="K979" s="437"/>
      <c r="L979" s="78">
        <f t="shared" si="18"/>
        <v>0</v>
      </c>
    </row>
    <row r="980" spans="1:12" hidden="1" x14ac:dyDescent="0.2">
      <c r="A980" s="430">
        <v>977</v>
      </c>
      <c r="B980" s="417"/>
      <c r="C980" s="419"/>
      <c r="D980" s="420"/>
      <c r="E980" s="419"/>
      <c r="F980" s="421"/>
      <c r="G980" s="422"/>
      <c r="H980" s="422"/>
      <c r="I980" s="423"/>
      <c r="J980" s="422"/>
      <c r="K980" s="437"/>
      <c r="L980" s="78">
        <f t="shared" si="18"/>
        <v>0</v>
      </c>
    </row>
    <row r="981" spans="1:12" hidden="1" x14ac:dyDescent="0.2">
      <c r="A981" s="430">
        <v>978</v>
      </c>
      <c r="B981" s="417"/>
      <c r="C981" s="419"/>
      <c r="D981" s="420"/>
      <c r="E981" s="419"/>
      <c r="F981" s="421"/>
      <c r="G981" s="422"/>
      <c r="H981" s="422"/>
      <c r="I981" s="423"/>
      <c r="J981" s="422"/>
      <c r="K981" s="437"/>
      <c r="L981" s="78">
        <f t="shared" si="18"/>
        <v>0</v>
      </c>
    </row>
    <row r="982" spans="1:12" hidden="1" x14ac:dyDescent="0.2">
      <c r="A982" s="430">
        <v>979</v>
      </c>
      <c r="B982" s="417"/>
      <c r="C982" s="419"/>
      <c r="D982" s="420"/>
      <c r="E982" s="419"/>
      <c r="F982" s="421"/>
      <c r="G982" s="422"/>
      <c r="H982" s="422"/>
      <c r="I982" s="423"/>
      <c r="J982" s="422"/>
      <c r="K982" s="437"/>
      <c r="L982" s="78">
        <f t="shared" si="18"/>
        <v>0</v>
      </c>
    </row>
    <row r="983" spans="1:12" hidden="1" x14ac:dyDescent="0.2">
      <c r="A983" s="430">
        <v>980</v>
      </c>
      <c r="B983" s="417"/>
      <c r="C983" s="419"/>
      <c r="D983" s="420"/>
      <c r="E983" s="419"/>
      <c r="F983" s="421"/>
      <c r="G983" s="422"/>
      <c r="H983" s="422"/>
      <c r="I983" s="423"/>
      <c r="J983" s="422"/>
      <c r="K983" s="437"/>
      <c r="L983" s="78">
        <f t="shared" si="18"/>
        <v>0</v>
      </c>
    </row>
    <row r="984" spans="1:12" hidden="1" x14ac:dyDescent="0.2">
      <c r="A984" s="430">
        <v>981</v>
      </c>
      <c r="B984" s="417"/>
      <c r="C984" s="419"/>
      <c r="D984" s="420"/>
      <c r="E984" s="419"/>
      <c r="F984" s="421"/>
      <c r="G984" s="422"/>
      <c r="H984" s="422"/>
      <c r="I984" s="423"/>
      <c r="J984" s="422"/>
      <c r="K984" s="437"/>
      <c r="L984" s="78">
        <f t="shared" si="18"/>
        <v>0</v>
      </c>
    </row>
    <row r="985" spans="1:12" hidden="1" x14ac:dyDescent="0.2">
      <c r="A985" s="430">
        <v>982</v>
      </c>
      <c r="B985" s="417"/>
      <c r="C985" s="419"/>
      <c r="D985" s="420"/>
      <c r="E985" s="419"/>
      <c r="F985" s="421"/>
      <c r="G985" s="422"/>
      <c r="H985" s="422"/>
      <c r="I985" s="423"/>
      <c r="J985" s="422"/>
      <c r="K985" s="437"/>
      <c r="L985" s="78">
        <f t="shared" si="18"/>
        <v>0</v>
      </c>
    </row>
    <row r="986" spans="1:12" hidden="1" x14ac:dyDescent="0.2">
      <c r="A986" s="430">
        <v>983</v>
      </c>
      <c r="B986" s="417"/>
      <c r="C986" s="419"/>
      <c r="D986" s="420"/>
      <c r="E986" s="419"/>
      <c r="F986" s="421"/>
      <c r="G986" s="422"/>
      <c r="H986" s="422"/>
      <c r="I986" s="423"/>
      <c r="J986" s="422"/>
      <c r="K986" s="437"/>
      <c r="L986" s="78">
        <f t="shared" si="18"/>
        <v>0</v>
      </c>
    </row>
    <row r="987" spans="1:12" hidden="1" x14ac:dyDescent="0.2">
      <c r="A987" s="430">
        <v>984</v>
      </c>
      <c r="B987" s="417"/>
      <c r="C987" s="419"/>
      <c r="D987" s="420"/>
      <c r="E987" s="419"/>
      <c r="F987" s="421"/>
      <c r="G987" s="422"/>
      <c r="H987" s="422"/>
      <c r="I987" s="423"/>
      <c r="J987" s="422"/>
      <c r="K987" s="437"/>
      <c r="L987" s="78">
        <f t="shared" si="18"/>
        <v>0</v>
      </c>
    </row>
    <row r="988" spans="1:12" hidden="1" x14ac:dyDescent="0.2">
      <c r="A988" s="430">
        <v>985</v>
      </c>
      <c r="B988" s="417"/>
      <c r="C988" s="419"/>
      <c r="D988" s="420"/>
      <c r="E988" s="419"/>
      <c r="F988" s="421"/>
      <c r="G988" s="422"/>
      <c r="H988" s="422"/>
      <c r="I988" s="423"/>
      <c r="J988" s="422"/>
      <c r="K988" s="437"/>
      <c r="L988" s="78">
        <f t="shared" si="18"/>
        <v>0</v>
      </c>
    </row>
    <row r="989" spans="1:12" hidden="1" x14ac:dyDescent="0.2">
      <c r="A989" s="430">
        <v>986</v>
      </c>
      <c r="B989" s="417"/>
      <c r="C989" s="419"/>
      <c r="D989" s="420"/>
      <c r="E989" s="419"/>
      <c r="F989" s="421"/>
      <c r="G989" s="422"/>
      <c r="H989" s="422"/>
      <c r="I989" s="423"/>
      <c r="J989" s="422"/>
      <c r="K989" s="437"/>
      <c r="L989" s="78">
        <f t="shared" si="18"/>
        <v>0</v>
      </c>
    </row>
    <row r="990" spans="1:12" hidden="1" x14ac:dyDescent="0.2">
      <c r="A990" s="430">
        <v>987</v>
      </c>
      <c r="B990" s="417"/>
      <c r="C990" s="419"/>
      <c r="D990" s="420"/>
      <c r="E990" s="419"/>
      <c r="F990" s="421"/>
      <c r="G990" s="422"/>
      <c r="H990" s="422"/>
      <c r="I990" s="423"/>
      <c r="J990" s="422"/>
      <c r="K990" s="437"/>
      <c r="L990" s="78">
        <f t="shared" si="18"/>
        <v>0</v>
      </c>
    </row>
    <row r="991" spans="1:12" hidden="1" x14ac:dyDescent="0.2">
      <c r="A991" s="430">
        <v>988</v>
      </c>
      <c r="B991" s="417"/>
      <c r="C991" s="419"/>
      <c r="D991" s="420"/>
      <c r="E991" s="419"/>
      <c r="F991" s="421"/>
      <c r="G991" s="422"/>
      <c r="H991" s="422"/>
      <c r="I991" s="423"/>
      <c r="J991" s="422"/>
      <c r="K991" s="437"/>
      <c r="L991" s="78">
        <f t="shared" si="18"/>
        <v>0</v>
      </c>
    </row>
    <row r="992" spans="1:12" hidden="1" x14ac:dyDescent="0.2">
      <c r="A992" s="430">
        <v>989</v>
      </c>
      <c r="B992" s="417"/>
      <c r="C992" s="419"/>
      <c r="D992" s="420"/>
      <c r="E992" s="419"/>
      <c r="F992" s="421"/>
      <c r="G992" s="422"/>
      <c r="H992" s="422"/>
      <c r="I992" s="423"/>
      <c r="J992" s="422"/>
      <c r="K992" s="437"/>
      <c r="L992" s="78">
        <f t="shared" si="18"/>
        <v>0</v>
      </c>
    </row>
    <row r="993" spans="1:12" hidden="1" x14ac:dyDescent="0.2">
      <c r="A993" s="430">
        <v>990</v>
      </c>
      <c r="B993" s="417"/>
      <c r="C993" s="419"/>
      <c r="D993" s="420"/>
      <c r="E993" s="419"/>
      <c r="F993" s="421"/>
      <c r="G993" s="422"/>
      <c r="H993" s="422"/>
      <c r="I993" s="423"/>
      <c r="J993" s="422"/>
      <c r="K993" s="437"/>
      <c r="L993" s="78">
        <f t="shared" si="18"/>
        <v>0</v>
      </c>
    </row>
    <row r="994" spans="1:12" hidden="1" x14ac:dyDescent="0.2">
      <c r="A994" s="430">
        <v>991</v>
      </c>
      <c r="B994" s="417"/>
      <c r="C994" s="419"/>
      <c r="D994" s="420"/>
      <c r="E994" s="419"/>
      <c r="F994" s="421"/>
      <c r="G994" s="422"/>
      <c r="H994" s="422"/>
      <c r="I994" s="423"/>
      <c r="J994" s="422"/>
      <c r="K994" s="437"/>
      <c r="L994" s="78">
        <f t="shared" si="18"/>
        <v>0</v>
      </c>
    </row>
    <row r="995" spans="1:12" hidden="1" x14ac:dyDescent="0.2">
      <c r="A995" s="430">
        <v>992</v>
      </c>
      <c r="B995" s="417"/>
      <c r="C995" s="419"/>
      <c r="D995" s="420"/>
      <c r="E995" s="419"/>
      <c r="F995" s="421"/>
      <c r="G995" s="422"/>
      <c r="H995" s="422"/>
      <c r="I995" s="423"/>
      <c r="J995" s="422"/>
      <c r="K995" s="437"/>
      <c r="L995" s="78">
        <f t="shared" si="18"/>
        <v>0</v>
      </c>
    </row>
    <row r="996" spans="1:12" hidden="1" x14ac:dyDescent="0.2">
      <c r="A996" s="430">
        <v>993</v>
      </c>
      <c r="B996" s="417"/>
      <c r="C996" s="419"/>
      <c r="D996" s="420"/>
      <c r="E996" s="419"/>
      <c r="F996" s="421"/>
      <c r="G996" s="422"/>
      <c r="H996" s="422"/>
      <c r="I996" s="423"/>
      <c r="J996" s="422"/>
      <c r="K996" s="437"/>
      <c r="L996" s="78">
        <f t="shared" si="18"/>
        <v>0</v>
      </c>
    </row>
    <row r="997" spans="1:12" hidden="1" x14ac:dyDescent="0.2">
      <c r="A997" s="430">
        <v>994</v>
      </c>
      <c r="B997" s="417"/>
      <c r="C997" s="419"/>
      <c r="D997" s="420"/>
      <c r="E997" s="419"/>
      <c r="F997" s="421"/>
      <c r="G997" s="422"/>
      <c r="H997" s="422"/>
      <c r="I997" s="423"/>
      <c r="J997" s="422"/>
      <c r="K997" s="437"/>
      <c r="L997" s="78">
        <f t="shared" si="18"/>
        <v>0</v>
      </c>
    </row>
    <row r="998" spans="1:12" hidden="1" x14ac:dyDescent="0.2">
      <c r="A998" s="430">
        <v>995</v>
      </c>
      <c r="B998" s="417"/>
      <c r="C998" s="419"/>
      <c r="D998" s="420"/>
      <c r="E998" s="419"/>
      <c r="F998" s="421"/>
      <c r="G998" s="422"/>
      <c r="H998" s="422"/>
      <c r="I998" s="423"/>
      <c r="J998" s="422"/>
      <c r="K998" s="437"/>
      <c r="L998" s="78">
        <f t="shared" si="18"/>
        <v>0</v>
      </c>
    </row>
    <row r="999" spans="1:12" hidden="1" x14ac:dyDescent="0.2">
      <c r="A999" s="430">
        <v>996</v>
      </c>
      <c r="B999" s="417"/>
      <c r="C999" s="419"/>
      <c r="D999" s="420"/>
      <c r="E999" s="419"/>
      <c r="F999" s="421"/>
      <c r="G999" s="422"/>
      <c r="H999" s="422"/>
      <c r="I999" s="423"/>
      <c r="J999" s="422"/>
      <c r="K999" s="437"/>
      <c r="L999" s="78">
        <f t="shared" si="18"/>
        <v>0</v>
      </c>
    </row>
    <row r="1000" spans="1:12" hidden="1" x14ac:dyDescent="0.2">
      <c r="A1000" s="430">
        <v>997</v>
      </c>
      <c r="B1000" s="417"/>
      <c r="C1000" s="419"/>
      <c r="D1000" s="420"/>
      <c r="E1000" s="419"/>
      <c r="F1000" s="421"/>
      <c r="G1000" s="422"/>
      <c r="H1000" s="422"/>
      <c r="I1000" s="423"/>
      <c r="J1000" s="422"/>
      <c r="K1000" s="437"/>
      <c r="L1000" s="78">
        <f t="shared" si="18"/>
        <v>0</v>
      </c>
    </row>
    <row r="1001" spans="1:12" hidden="1" x14ac:dyDescent="0.2">
      <c r="A1001" s="430">
        <v>998</v>
      </c>
      <c r="B1001" s="417"/>
      <c r="C1001" s="419"/>
      <c r="D1001" s="420"/>
      <c r="E1001" s="419"/>
      <c r="F1001" s="421"/>
      <c r="G1001" s="422"/>
      <c r="H1001" s="422"/>
      <c r="I1001" s="423"/>
      <c r="J1001" s="422"/>
      <c r="K1001" s="437"/>
      <c r="L1001" s="78">
        <f t="shared" si="18"/>
        <v>0</v>
      </c>
    </row>
    <row r="1002" spans="1:12" hidden="1" x14ac:dyDescent="0.2">
      <c r="A1002" s="430">
        <v>999</v>
      </c>
      <c r="B1002" s="417"/>
      <c r="C1002" s="419"/>
      <c r="D1002" s="420"/>
      <c r="E1002" s="419"/>
      <c r="F1002" s="421"/>
      <c r="G1002" s="422"/>
      <c r="H1002" s="422"/>
      <c r="I1002" s="423"/>
      <c r="J1002" s="422"/>
      <c r="K1002" s="437"/>
      <c r="L1002" s="78">
        <f t="shared" si="18"/>
        <v>0</v>
      </c>
    </row>
    <row r="1003" spans="1:12" hidden="1" x14ac:dyDescent="0.2">
      <c r="A1003" s="430">
        <v>1000</v>
      </c>
      <c r="B1003" s="417"/>
      <c r="C1003" s="419"/>
      <c r="D1003" s="420"/>
      <c r="E1003" s="419"/>
      <c r="F1003" s="421"/>
      <c r="G1003" s="422"/>
      <c r="H1003" s="422"/>
      <c r="I1003" s="423"/>
      <c r="J1003" s="422"/>
      <c r="K1003" s="437"/>
      <c r="L1003" s="78">
        <f t="shared" si="18"/>
        <v>0</v>
      </c>
    </row>
    <row r="1004" spans="1:12" hidden="1" x14ac:dyDescent="0.2">
      <c r="A1004" s="430">
        <v>1001</v>
      </c>
      <c r="B1004" s="417"/>
      <c r="C1004" s="419"/>
      <c r="D1004" s="420"/>
      <c r="E1004" s="419"/>
      <c r="F1004" s="421"/>
      <c r="G1004" s="422"/>
      <c r="H1004" s="422"/>
      <c r="I1004" s="423"/>
      <c r="J1004" s="422"/>
      <c r="K1004" s="437"/>
      <c r="L1004" s="78">
        <f>IF(B1004=0,0,MONTH(B1004)-$L$1+1)</f>
        <v>0</v>
      </c>
    </row>
    <row r="1005" spans="1:12" hidden="1" x14ac:dyDescent="0.2">
      <c r="B1005" s="101"/>
      <c r="C1005" s="102"/>
      <c r="D1005" s="103"/>
      <c r="E1005" s="102"/>
      <c r="F1005" s="104"/>
      <c r="G1005" s="368"/>
      <c r="H1005" s="368"/>
      <c r="I1005" s="369"/>
      <c r="J1005" s="368"/>
      <c r="K1005" s="101"/>
    </row>
    <row r="1006" spans="1:12" hidden="1" x14ac:dyDescent="0.2">
      <c r="B1006" s="101"/>
      <c r="C1006" s="102"/>
      <c r="D1006" s="103"/>
      <c r="E1006" s="102"/>
      <c r="F1006" s="104"/>
      <c r="G1006" s="368"/>
      <c r="H1006" s="368"/>
      <c r="I1006" s="369"/>
      <c r="J1006" s="368"/>
      <c r="K1006" s="101"/>
    </row>
    <row r="1007" spans="1:12" hidden="1" x14ac:dyDescent="0.2">
      <c r="B1007" s="101"/>
      <c r="C1007" s="102"/>
      <c r="D1007" s="103"/>
      <c r="E1007" s="102"/>
      <c r="F1007" s="104"/>
      <c r="G1007" s="368"/>
      <c r="H1007" s="368"/>
      <c r="I1007" s="369"/>
      <c r="J1007" s="368"/>
      <c r="K1007" s="101"/>
    </row>
    <row r="1008" spans="1:12" hidden="1" x14ac:dyDescent="0.2">
      <c r="B1008" s="101"/>
      <c r="C1008" s="102"/>
      <c r="D1008" s="103"/>
      <c r="E1008" s="102"/>
      <c r="F1008" s="104"/>
      <c r="G1008" s="368"/>
      <c r="H1008" s="368"/>
      <c r="I1008" s="369"/>
      <c r="J1008" s="368"/>
      <c r="K1008" s="101"/>
    </row>
    <row r="1009" spans="2:11" hidden="1" x14ac:dyDescent="0.2">
      <c r="B1009" s="101"/>
      <c r="C1009" s="102"/>
      <c r="D1009" s="103"/>
      <c r="E1009" s="102"/>
      <c r="F1009" s="104"/>
      <c r="G1009" s="368"/>
      <c r="H1009" s="368"/>
      <c r="I1009" s="369"/>
      <c r="J1009" s="368"/>
      <c r="K1009" s="101"/>
    </row>
    <row r="1010" spans="2:11" hidden="1" x14ac:dyDescent="0.2">
      <c r="B1010" s="101"/>
      <c r="C1010" s="102"/>
      <c r="D1010" s="103"/>
      <c r="E1010" s="102"/>
      <c r="F1010" s="104"/>
      <c r="G1010" s="368"/>
      <c r="H1010" s="368"/>
      <c r="I1010" s="369"/>
      <c r="J1010" s="368"/>
      <c r="K1010" s="101"/>
    </row>
    <row r="1011" spans="2:11" hidden="1" x14ac:dyDescent="0.2">
      <c r="B1011" s="101"/>
      <c r="C1011" s="102"/>
      <c r="D1011" s="103"/>
      <c r="E1011" s="102"/>
      <c r="F1011" s="104"/>
      <c r="G1011" s="368"/>
      <c r="H1011" s="368"/>
      <c r="I1011" s="369"/>
      <c r="J1011" s="368"/>
      <c r="K1011" s="101"/>
    </row>
    <row r="1012" spans="2:11" hidden="1" x14ac:dyDescent="0.2">
      <c r="B1012" s="101"/>
      <c r="C1012" s="102"/>
      <c r="D1012" s="103"/>
      <c r="E1012" s="102"/>
      <c r="F1012" s="104"/>
      <c r="G1012" s="368"/>
      <c r="H1012" s="368"/>
      <c r="I1012" s="369"/>
      <c r="J1012" s="368"/>
      <c r="K1012" s="101"/>
    </row>
    <row r="1013" spans="2:11" hidden="1" x14ac:dyDescent="0.2">
      <c r="B1013" s="101"/>
      <c r="C1013" s="102"/>
      <c r="D1013" s="103"/>
      <c r="E1013" s="102"/>
      <c r="F1013" s="104"/>
      <c r="G1013" s="368"/>
      <c r="H1013" s="368"/>
      <c r="I1013" s="369"/>
      <c r="J1013" s="368"/>
      <c r="K1013" s="101"/>
    </row>
    <row r="1014" spans="2:11" hidden="1" x14ac:dyDescent="0.2"/>
    <row r="1015" spans="2:11" hidden="1" x14ac:dyDescent="0.2"/>
    <row r="1016" spans="2:11" hidden="1" x14ac:dyDescent="0.2"/>
    <row r="1017" spans="2:11" hidden="1" x14ac:dyDescent="0.2"/>
    <row r="1018" spans="2:11" hidden="1" x14ac:dyDescent="0.2"/>
    <row r="1019" spans="2:11" hidden="1" x14ac:dyDescent="0.2"/>
    <row r="1020" spans="2:11" hidden="1" x14ac:dyDescent="0.2"/>
    <row r="1021" spans="2:11" hidden="1" x14ac:dyDescent="0.2"/>
    <row r="1022" spans="2:11" hidden="1" x14ac:dyDescent="0.2"/>
    <row r="1023" spans="2:11" hidden="1" x14ac:dyDescent="0.2"/>
    <row r="1024" spans="2:11" hidden="1" x14ac:dyDescent="0.2"/>
    <row r="1025" hidden="1" x14ac:dyDescent="0.2"/>
    <row r="1026" hidden="1" x14ac:dyDescent="0.2"/>
    <row r="1027" hidden="1" x14ac:dyDescent="0.2"/>
    <row r="1028" hidden="1" x14ac:dyDescent="0.2"/>
  </sheetData>
  <sheetProtection formatColumns="0" formatRows="0" insertColumns="0" insertRows="0" deleteRows="0" autoFilter="0"/>
  <autoFilter ref="A3:K1004" xr:uid="{00000000-0009-0000-0000-00000B000000}">
    <sortState xmlns:xlrd2="http://schemas.microsoft.com/office/spreadsheetml/2017/richdata2" ref="A5:Z2004">
      <sortCondition ref="A4:A2004"/>
    </sortState>
  </autoFilter>
  <mergeCells count="2">
    <mergeCell ref="A1:K1"/>
    <mergeCell ref="A2:K2"/>
  </mergeCells>
  <dataValidations count="1">
    <dataValidation type="list" allowBlank="1" showInputMessage="1" showErrorMessage="1" sqref="C4:C1004" xr:uid="{00000000-0002-0000-0B00-000000000000}">
      <formula1>Reserva</formula1>
    </dataValidation>
  </dataValidations>
  <printOptions horizontalCentered="1"/>
  <pageMargins left="0.59055118110236227" right="0.59055118110236227" top="0.59055118110236227" bottom="0.59055118110236227" header="0" footer="0"/>
  <pageSetup paperSize="9" scale="60" fitToHeight="0" pageOrder="overThenDown" orientation="landscape" r:id="rId1"/>
  <headerFooter>
    <oddFooter>Página &amp;P de &amp;N</oddFooter>
  </headerFooter>
  <colBreaks count="1" manualBreakCount="1">
    <brk id="5"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1" tint="4.9989318521683403E-2"/>
    <pageSetUpPr fitToPage="1"/>
  </sheetPr>
  <dimension ref="A1:R2000"/>
  <sheetViews>
    <sheetView view="pageBreakPreview" zoomScaleSheetLayoutView="100" workbookViewId="0">
      <pane xSplit="6" ySplit="3" topLeftCell="G4" activePane="bottomRight" state="frozen"/>
      <selection activeCell="G4" sqref="G4"/>
      <selection pane="topRight" activeCell="G4" sqref="G4"/>
      <selection pane="bottomLeft" activeCell="G4" sqref="G4"/>
      <selection pane="bottomRight" activeCell="G4" sqref="G4"/>
    </sheetView>
  </sheetViews>
  <sheetFormatPr defaultColWidth="9.140625" defaultRowHeight="12.75" x14ac:dyDescent="0.2"/>
  <cols>
    <col min="1" max="1" width="5.7109375" style="114" customWidth="1"/>
    <col min="2" max="2" width="10.5703125" style="381" bestFit="1" customWidth="1"/>
    <col min="3" max="3" width="7.7109375" style="381" customWidth="1"/>
    <col min="4" max="4" width="21.28515625" style="61" customWidth="1"/>
    <col min="5" max="5" width="23.7109375" style="61" customWidth="1"/>
    <col min="6" max="6" width="12.85546875" style="60" customWidth="1"/>
    <col min="7" max="7" width="49.5703125" style="59" customWidth="1"/>
    <col min="8" max="8" width="20.7109375" style="59" customWidth="1"/>
    <col min="9" max="9" width="31.85546875" style="105" customWidth="1"/>
    <col min="10" max="10" width="17" style="370" customWidth="1"/>
    <col min="11" max="11" width="17.28515625" style="370" customWidth="1"/>
    <col min="12" max="12" width="17.5703125" style="371" customWidth="1"/>
    <col min="13" max="13" width="25.42578125" style="370" customWidth="1"/>
    <col min="14" max="14" width="11" style="370" customWidth="1"/>
    <col min="15" max="15" width="19.5703125" style="60" customWidth="1"/>
    <col min="16" max="17" width="7.42578125" style="99" customWidth="1"/>
    <col min="18" max="18" width="23.7109375" style="95" customWidth="1"/>
    <col min="19" max="19" width="9.140625" style="95" customWidth="1"/>
    <col min="20" max="16384" width="9.140625" style="95"/>
  </cols>
  <sheetData>
    <row r="1" spans="1:18" ht="18" customHeight="1" x14ac:dyDescent="0.2">
      <c r="A1" s="705" t="str">
        <f>Capa!A1</f>
        <v>Contrato de Gestão nº. 05/20 celebrado entre a Fundação Clóvis Salgado e a Associação Pró-Cultura e Promoção das Artes</v>
      </c>
      <c r="B1" s="705"/>
      <c r="C1" s="705"/>
      <c r="D1" s="705"/>
      <c r="E1" s="705"/>
      <c r="F1" s="705"/>
      <c r="G1" s="705"/>
      <c r="H1" s="705"/>
      <c r="I1" s="705"/>
      <c r="J1" s="705"/>
      <c r="K1" s="705"/>
      <c r="L1" s="705"/>
      <c r="M1" s="705"/>
      <c r="N1" s="705"/>
      <c r="O1" s="525"/>
      <c r="P1" s="96">
        <f>MONTH(Resumo!$C$5)</f>
        <v>1</v>
      </c>
      <c r="Q1" s="96">
        <f>YEAR(Resumo!$C$5)</f>
        <v>2022</v>
      </c>
    </row>
    <row r="2" spans="1:18" ht="18" customHeight="1" thickBot="1" x14ac:dyDescent="0.25">
      <c r="A2" s="711" t="str">
        <f>"Tabela 9 - Diário de Entradas e Saídas do Contrato de Gestão - "&amp;LEFT(Capa!A14,1)+1&amp;"º Período Avaliatório"</f>
        <v>Tabela 9 - Diário de Entradas e Saídas do Contrato de Gestão - 10º Período Avaliatório</v>
      </c>
      <c r="B2" s="711"/>
      <c r="C2" s="711"/>
      <c r="D2" s="711"/>
      <c r="E2" s="711"/>
      <c r="F2" s="711"/>
      <c r="G2" s="711"/>
      <c r="H2" s="711"/>
      <c r="I2" s="711"/>
      <c r="J2" s="711"/>
      <c r="K2" s="711"/>
      <c r="L2" s="711"/>
      <c r="M2" s="711"/>
      <c r="N2" s="711"/>
      <c r="O2" s="529"/>
      <c r="P2" s="97"/>
      <c r="Q2" s="97"/>
    </row>
    <row r="3" spans="1:18" s="98" customFormat="1" ht="39" thickBot="1" x14ac:dyDescent="0.25">
      <c r="A3" s="382" t="s">
        <v>97</v>
      </c>
      <c r="B3" s="382" t="s">
        <v>280</v>
      </c>
      <c r="C3" s="362" t="s">
        <v>283</v>
      </c>
      <c r="D3" s="382" t="s">
        <v>35</v>
      </c>
      <c r="E3" s="362" t="s">
        <v>44</v>
      </c>
      <c r="F3" s="362" t="s">
        <v>272</v>
      </c>
      <c r="G3" s="362" t="s">
        <v>55</v>
      </c>
      <c r="H3" s="362" t="s">
        <v>305</v>
      </c>
      <c r="I3" s="362" t="s">
        <v>54</v>
      </c>
      <c r="J3" s="362" t="s">
        <v>56</v>
      </c>
      <c r="K3" s="362" t="s">
        <v>76</v>
      </c>
      <c r="L3" s="362" t="s">
        <v>52</v>
      </c>
      <c r="M3" s="362" t="s">
        <v>75</v>
      </c>
      <c r="N3" s="362" t="s">
        <v>165</v>
      </c>
      <c r="O3" s="63" t="s">
        <v>1322</v>
      </c>
      <c r="P3" s="363" t="s">
        <v>281</v>
      </c>
      <c r="Q3" s="77" t="s">
        <v>282</v>
      </c>
      <c r="R3" s="77" t="s">
        <v>35</v>
      </c>
    </row>
    <row r="4" spans="1:18" x14ac:dyDescent="0.2">
      <c r="A4" s="447" t="str">
        <f>IF(B4="","",COUNT('Diário 1º PA'!$A$4:$A$2634)+ROW()-3)</f>
        <v/>
      </c>
      <c r="B4" s="448"/>
      <c r="C4" s="449"/>
      <c r="D4" s="450"/>
      <c r="E4" s="450"/>
      <c r="F4" s="451"/>
      <c r="G4" s="450"/>
      <c r="H4" s="450"/>
      <c r="I4" s="450"/>
      <c r="J4" s="452"/>
      <c r="K4" s="452"/>
      <c r="L4" s="452"/>
      <c r="M4" s="452"/>
      <c r="N4" s="453"/>
      <c r="O4" s="425"/>
      <c r="P4" s="365">
        <f>IF(B4=0,0,IF(YEAR(B4)=$Q$1,MONTH(B4)-$P$1+1,(YEAR(B4)-$Q$1)*12-$P$1+1+MONTH(B4)))</f>
        <v>0</v>
      </c>
      <c r="Q4" s="78">
        <f>IF(C4=0,0,IF(YEAR(C4)=$Q$1,MONTH(C4)-$P$1+1,(YEAR(C4)-$Q$1)*12-$P$1+1+MONTH(C4)))</f>
        <v>0</v>
      </c>
      <c r="R4" s="143" t="str">
        <f>SUBSTITUTE(D4," ","_")</f>
        <v/>
      </c>
    </row>
    <row r="5" spans="1:18" x14ac:dyDescent="0.2">
      <c r="A5" s="426" t="str">
        <f>IF(B5="","",COUNT('Diário 1º PA'!$A$4:$A$2634)+ROW()-3)</f>
        <v/>
      </c>
      <c r="B5" s="454"/>
      <c r="C5" s="418"/>
      <c r="D5" s="421"/>
      <c r="E5" s="421"/>
      <c r="F5" s="428"/>
      <c r="G5" s="421"/>
      <c r="H5" s="421"/>
      <c r="I5" s="421"/>
      <c r="J5" s="423"/>
      <c r="K5" s="423"/>
      <c r="L5" s="423"/>
      <c r="M5" s="423"/>
      <c r="N5" s="442"/>
      <c r="O5" s="429"/>
      <c r="P5" s="364">
        <f t="shared" ref="P5:Q8" si="0">IF(B5=0,0,IF(YEAR(B5)=$Q$1,MONTH(B5)-$P$1+1,(YEAR(B5)-$Q$1)*12-$P$1+1+MONTH(B5)))</f>
        <v>0</v>
      </c>
      <c r="Q5" s="78">
        <f t="shared" si="0"/>
        <v>0</v>
      </c>
      <c r="R5" s="100" t="str">
        <f>SUBSTITUTE(D5," ","_")</f>
        <v/>
      </c>
    </row>
    <row r="6" spans="1:18" x14ac:dyDescent="0.2">
      <c r="A6" s="426" t="str">
        <f>IF(B6="","",COUNT('Diário 1º PA'!$A$4:$A$2634)+ROW()-3)</f>
        <v/>
      </c>
      <c r="B6" s="454"/>
      <c r="C6" s="418"/>
      <c r="D6" s="421"/>
      <c r="E6" s="421"/>
      <c r="F6" s="428"/>
      <c r="G6" s="421"/>
      <c r="H6" s="421"/>
      <c r="I6" s="421"/>
      <c r="J6" s="423"/>
      <c r="K6" s="423"/>
      <c r="L6" s="423"/>
      <c r="M6" s="423"/>
      <c r="N6" s="442"/>
      <c r="O6" s="429"/>
      <c r="P6" s="364">
        <f t="shared" si="0"/>
        <v>0</v>
      </c>
      <c r="Q6" s="78">
        <f t="shared" si="0"/>
        <v>0</v>
      </c>
      <c r="R6" s="100" t="str">
        <f>SUBSTITUTE(D6," ","_")</f>
        <v/>
      </c>
    </row>
    <row r="7" spans="1:18" ht="13.5" thickBot="1" x14ac:dyDescent="0.25">
      <c r="A7" s="426" t="str">
        <f>IF(B7="","",COUNT('Diário 1º PA'!$A$4:$A$2634)+ROW()-3)</f>
        <v/>
      </c>
      <c r="B7" s="454"/>
      <c r="C7" s="418"/>
      <c r="D7" s="421"/>
      <c r="E7" s="421"/>
      <c r="F7" s="428"/>
      <c r="G7" s="421"/>
      <c r="H7" s="421"/>
      <c r="I7" s="421"/>
      <c r="J7" s="423"/>
      <c r="K7" s="423"/>
      <c r="L7" s="423"/>
      <c r="M7" s="423"/>
      <c r="N7" s="442"/>
      <c r="O7" s="429"/>
      <c r="P7" s="364">
        <f t="shared" si="0"/>
        <v>0</v>
      </c>
      <c r="Q7" s="78">
        <f t="shared" si="0"/>
        <v>0</v>
      </c>
      <c r="R7" s="100" t="str">
        <f>SUBSTITUTE(D7," ","_")</f>
        <v/>
      </c>
    </row>
    <row r="8" spans="1:18" x14ac:dyDescent="0.2">
      <c r="A8" s="426" t="str">
        <f>IF(B8="","",COUNT('Diário 1º PA'!$A$4:$A$2634)+ROW()-3)</f>
        <v/>
      </c>
      <c r="B8" s="454"/>
      <c r="C8" s="418"/>
      <c r="D8" s="421"/>
      <c r="E8" s="421"/>
      <c r="F8" s="428"/>
      <c r="G8" s="434"/>
      <c r="H8" s="421"/>
      <c r="I8" s="421"/>
      <c r="J8" s="422"/>
      <c r="K8" s="422"/>
      <c r="L8" s="423"/>
      <c r="M8" s="423"/>
      <c r="N8" s="442"/>
      <c r="O8" s="429"/>
      <c r="P8" s="365">
        <f t="shared" si="0"/>
        <v>0</v>
      </c>
      <c r="Q8" s="78">
        <f t="shared" si="0"/>
        <v>0</v>
      </c>
      <c r="R8" s="143" t="str">
        <f t="shared" ref="R8:R15" si="1">SUBSTITUTE(D8," ","_")</f>
        <v/>
      </c>
    </row>
    <row r="9" spans="1:18" x14ac:dyDescent="0.2">
      <c r="A9" s="426" t="str">
        <f>IF(B9="","",COUNT('Diário 1º PA'!$A$4:$A$2634)+ROW()-3)</f>
        <v/>
      </c>
      <c r="B9" s="454"/>
      <c r="C9" s="418"/>
      <c r="D9" s="421"/>
      <c r="E9" s="421"/>
      <c r="F9" s="428"/>
      <c r="G9" s="421"/>
      <c r="H9" s="421"/>
      <c r="I9" s="421"/>
      <c r="J9" s="422"/>
      <c r="K9" s="422"/>
      <c r="L9" s="423"/>
      <c r="M9" s="423"/>
      <c r="N9" s="442"/>
      <c r="O9" s="429"/>
      <c r="P9" s="364">
        <f t="shared" ref="P9:P16" si="2">IF(B9=0,0,IF(YEAR(B9)=$Q$1,MONTH(B9)-$P$1+1,(YEAR(B9)-$Q$1)*12-$P$1+1+MONTH(B9)))</f>
        <v>0</v>
      </c>
      <c r="Q9" s="78">
        <f t="shared" ref="Q9:Q16" si="3">IF(C9=0,0,IF(YEAR(C9)=$Q$1,MONTH(C9)-$P$1+1,(YEAR(C9)-$Q$1)*12-$P$1+1+MONTH(C9)))</f>
        <v>0</v>
      </c>
      <c r="R9" s="100" t="str">
        <f t="shared" si="1"/>
        <v/>
      </c>
    </row>
    <row r="10" spans="1:18" x14ac:dyDescent="0.2">
      <c r="A10" s="426" t="str">
        <f>IF(B10="","",COUNT('Diário 1º PA'!$A$4:$A$2634)+ROW()-3)</f>
        <v/>
      </c>
      <c r="B10" s="454"/>
      <c r="C10" s="418"/>
      <c r="D10" s="421"/>
      <c r="E10" s="421"/>
      <c r="F10" s="428"/>
      <c r="G10" s="421"/>
      <c r="H10" s="421"/>
      <c r="I10" s="421"/>
      <c r="J10" s="423"/>
      <c r="K10" s="423"/>
      <c r="L10" s="423"/>
      <c r="M10" s="423"/>
      <c r="N10" s="442"/>
      <c r="O10" s="429"/>
      <c r="P10" s="364">
        <f t="shared" si="2"/>
        <v>0</v>
      </c>
      <c r="Q10" s="78">
        <f t="shared" si="3"/>
        <v>0</v>
      </c>
      <c r="R10" s="100" t="str">
        <f t="shared" si="1"/>
        <v/>
      </c>
    </row>
    <row r="11" spans="1:18" ht="13.5" thickBot="1" x14ac:dyDescent="0.25">
      <c r="A11" s="426" t="str">
        <f>IF(B11="","",COUNT('Diário 1º PA'!$A$4:$A$2634)+ROW()-3)</f>
        <v/>
      </c>
      <c r="B11" s="454"/>
      <c r="C11" s="418"/>
      <c r="D11" s="421"/>
      <c r="E11" s="421"/>
      <c r="F11" s="439"/>
      <c r="G11" s="419"/>
      <c r="H11" s="421"/>
      <c r="I11" s="421"/>
      <c r="J11" s="423"/>
      <c r="K11" s="423"/>
      <c r="L11" s="423"/>
      <c r="M11" s="423"/>
      <c r="N11" s="442"/>
      <c r="O11" s="429"/>
      <c r="P11" s="364">
        <f t="shared" si="2"/>
        <v>0</v>
      </c>
      <c r="Q11" s="78">
        <f t="shared" si="3"/>
        <v>0</v>
      </c>
      <c r="R11" s="100" t="str">
        <f t="shared" si="1"/>
        <v/>
      </c>
    </row>
    <row r="12" spans="1:18" x14ac:dyDescent="0.2">
      <c r="A12" s="426" t="str">
        <f>IF(B12="","",COUNT('Diário 1º PA'!$A$4:$A$2634)+ROW()-3)</f>
        <v/>
      </c>
      <c r="B12" s="454"/>
      <c r="C12" s="418"/>
      <c r="D12" s="421"/>
      <c r="E12" s="421"/>
      <c r="F12" s="439"/>
      <c r="G12" s="421"/>
      <c r="H12" s="421"/>
      <c r="I12" s="421"/>
      <c r="J12" s="423"/>
      <c r="K12" s="423"/>
      <c r="L12" s="423"/>
      <c r="M12" s="423"/>
      <c r="N12" s="442"/>
      <c r="O12" s="429"/>
      <c r="P12" s="365">
        <f t="shared" si="2"/>
        <v>0</v>
      </c>
      <c r="Q12" s="78">
        <f t="shared" si="3"/>
        <v>0</v>
      </c>
      <c r="R12" s="143" t="str">
        <f t="shared" si="1"/>
        <v/>
      </c>
    </row>
    <row r="13" spans="1:18" x14ac:dyDescent="0.2">
      <c r="A13" s="426" t="str">
        <f>IF(B13="","",COUNT('Diário 1º PA'!$A$4:$A$2634)+ROW()-3)</f>
        <v/>
      </c>
      <c r="B13" s="454"/>
      <c r="C13" s="418"/>
      <c r="D13" s="421"/>
      <c r="E13" s="421"/>
      <c r="F13" s="439"/>
      <c r="G13" s="419"/>
      <c r="H13" s="421"/>
      <c r="I13" s="421"/>
      <c r="J13" s="423"/>
      <c r="K13" s="423"/>
      <c r="L13" s="423"/>
      <c r="M13" s="423"/>
      <c r="N13" s="442"/>
      <c r="O13" s="429"/>
      <c r="P13" s="364">
        <f t="shared" si="2"/>
        <v>0</v>
      </c>
      <c r="Q13" s="78">
        <f t="shared" si="3"/>
        <v>0</v>
      </c>
      <c r="R13" s="100" t="str">
        <f t="shared" si="1"/>
        <v/>
      </c>
    </row>
    <row r="14" spans="1:18" x14ac:dyDescent="0.2">
      <c r="A14" s="426" t="str">
        <f>IF(B14="","",COUNT('Diário 1º PA'!$A$4:$A$2634)+ROW()-3)</f>
        <v/>
      </c>
      <c r="B14" s="454"/>
      <c r="C14" s="418"/>
      <c r="D14" s="421"/>
      <c r="E14" s="421"/>
      <c r="F14" s="428"/>
      <c r="G14" s="421"/>
      <c r="H14" s="421"/>
      <c r="I14" s="421"/>
      <c r="J14" s="422"/>
      <c r="K14" s="422"/>
      <c r="L14" s="423"/>
      <c r="M14" s="423"/>
      <c r="N14" s="442"/>
      <c r="O14" s="429"/>
      <c r="P14" s="364">
        <f t="shared" si="2"/>
        <v>0</v>
      </c>
      <c r="Q14" s="78">
        <f t="shared" si="3"/>
        <v>0</v>
      </c>
      <c r="R14" s="100" t="str">
        <f t="shared" si="1"/>
        <v/>
      </c>
    </row>
    <row r="15" spans="1:18" ht="13.5" thickBot="1" x14ac:dyDescent="0.25">
      <c r="A15" s="426" t="str">
        <f>IF(B15="","",COUNT('Diário 1º PA'!$A$4:$A$2634)+ROW()-3)</f>
        <v/>
      </c>
      <c r="B15" s="454"/>
      <c r="C15" s="418"/>
      <c r="D15" s="421"/>
      <c r="E15" s="421"/>
      <c r="F15" s="428"/>
      <c r="G15" s="434"/>
      <c r="H15" s="421"/>
      <c r="I15" s="434"/>
      <c r="J15" s="436"/>
      <c r="K15" s="436"/>
      <c r="L15" s="436"/>
      <c r="M15" s="423"/>
      <c r="N15" s="442"/>
      <c r="O15" s="429"/>
      <c r="P15" s="364">
        <f t="shared" si="2"/>
        <v>0</v>
      </c>
      <c r="Q15" s="78">
        <f t="shared" si="3"/>
        <v>0</v>
      </c>
      <c r="R15" s="100" t="str">
        <f t="shared" si="1"/>
        <v/>
      </c>
    </row>
    <row r="16" spans="1:18" x14ac:dyDescent="0.2">
      <c r="A16" s="426" t="str">
        <f>IF(B16="","",COUNT('Diário 1º PA'!$A$4:$A$2634)+ROW()-3)</f>
        <v/>
      </c>
      <c r="B16" s="454"/>
      <c r="C16" s="418"/>
      <c r="D16" s="421"/>
      <c r="E16" s="421"/>
      <c r="F16" s="428"/>
      <c r="G16" s="434"/>
      <c r="H16" s="421"/>
      <c r="I16" s="434"/>
      <c r="J16" s="436"/>
      <c r="K16" s="436"/>
      <c r="L16" s="436"/>
      <c r="M16" s="423"/>
      <c r="N16" s="442"/>
      <c r="O16" s="429"/>
      <c r="P16" s="365">
        <f t="shared" si="2"/>
        <v>0</v>
      </c>
      <c r="Q16" s="78">
        <f t="shared" si="3"/>
        <v>0</v>
      </c>
      <c r="R16" s="143" t="str">
        <f t="shared" ref="R16:R79" si="4">SUBSTITUTE(D16," ","_")</f>
        <v/>
      </c>
    </row>
    <row r="17" spans="1:18" x14ac:dyDescent="0.2">
      <c r="A17" s="426" t="str">
        <f>IF(B17="","",COUNT('Diário 1º PA'!$A$4:$A$2634)+ROW()-3)</f>
        <v/>
      </c>
      <c r="B17" s="454"/>
      <c r="C17" s="455"/>
      <c r="D17" s="434"/>
      <c r="E17" s="434"/>
      <c r="F17" s="439"/>
      <c r="G17" s="432"/>
      <c r="H17" s="434"/>
      <c r="I17" s="434"/>
      <c r="J17" s="435"/>
      <c r="K17" s="435"/>
      <c r="L17" s="436"/>
      <c r="M17" s="435"/>
      <c r="N17" s="456"/>
      <c r="O17" s="429"/>
      <c r="P17" s="364">
        <f t="shared" ref="P17:P80" si="5">IF(B17=0,0,IF(YEAR(B17)=$Q$1,MONTH(B17)-$P$1+1,(YEAR(B17)-$Q$1)*12-$P$1+1+MONTH(B17)))</f>
        <v>0</v>
      </c>
      <c r="Q17" s="78">
        <f t="shared" ref="Q17:Q80" si="6">IF(C17=0,0,IF(YEAR(C17)=$Q$1,MONTH(C17)-$P$1+1,(YEAR(C17)-$Q$1)*12-$P$1+1+MONTH(C17)))</f>
        <v>0</v>
      </c>
      <c r="R17" s="100" t="str">
        <f t="shared" si="4"/>
        <v/>
      </c>
    </row>
    <row r="18" spans="1:18" x14ac:dyDescent="0.2">
      <c r="A18" s="426" t="str">
        <f>IF(B18="","",COUNT('Diário 1º PA'!$A$4:$A$2634)+ROW()-3)</f>
        <v/>
      </c>
      <c r="B18" s="454"/>
      <c r="C18" s="418"/>
      <c r="D18" s="421"/>
      <c r="E18" s="421"/>
      <c r="F18" s="428"/>
      <c r="G18" s="421"/>
      <c r="H18" s="421"/>
      <c r="I18" s="421"/>
      <c r="J18" s="423"/>
      <c r="K18" s="423"/>
      <c r="L18" s="423"/>
      <c r="M18" s="423"/>
      <c r="N18" s="442"/>
      <c r="O18" s="429"/>
      <c r="P18" s="364">
        <f t="shared" si="5"/>
        <v>0</v>
      </c>
      <c r="Q18" s="78">
        <f t="shared" si="6"/>
        <v>0</v>
      </c>
      <c r="R18" s="100" t="str">
        <f t="shared" si="4"/>
        <v/>
      </c>
    </row>
    <row r="19" spans="1:18" ht="13.5" thickBot="1" x14ac:dyDescent="0.25">
      <c r="A19" s="426" t="str">
        <f>IF(B19="","",COUNT('Diário 1º PA'!$A$4:$A$2634)+ROW()-3)</f>
        <v/>
      </c>
      <c r="B19" s="454"/>
      <c r="C19" s="418"/>
      <c r="D19" s="421"/>
      <c r="E19" s="421"/>
      <c r="F19" s="428"/>
      <c r="G19" s="421"/>
      <c r="H19" s="421"/>
      <c r="I19" s="421"/>
      <c r="J19" s="423"/>
      <c r="K19" s="423"/>
      <c r="L19" s="423"/>
      <c r="M19" s="423"/>
      <c r="N19" s="442"/>
      <c r="O19" s="429"/>
      <c r="P19" s="364">
        <f t="shared" si="5"/>
        <v>0</v>
      </c>
      <c r="Q19" s="78">
        <f t="shared" si="6"/>
        <v>0</v>
      </c>
      <c r="R19" s="100" t="str">
        <f t="shared" si="4"/>
        <v/>
      </c>
    </row>
    <row r="20" spans="1:18" x14ac:dyDescent="0.2">
      <c r="A20" s="426" t="str">
        <f>IF(B20="","",COUNT('Diário 1º PA'!$A$4:$A$2634)+ROW()-3)</f>
        <v/>
      </c>
      <c r="B20" s="454"/>
      <c r="C20" s="418"/>
      <c r="D20" s="421"/>
      <c r="E20" s="421"/>
      <c r="F20" s="439"/>
      <c r="G20" s="434"/>
      <c r="H20" s="421"/>
      <c r="I20" s="421"/>
      <c r="J20" s="423"/>
      <c r="K20" s="423"/>
      <c r="L20" s="423"/>
      <c r="M20" s="423"/>
      <c r="N20" s="442"/>
      <c r="O20" s="429"/>
      <c r="P20" s="365">
        <f t="shared" si="5"/>
        <v>0</v>
      </c>
      <c r="Q20" s="78">
        <f t="shared" si="6"/>
        <v>0</v>
      </c>
      <c r="R20" s="143" t="str">
        <f t="shared" si="4"/>
        <v/>
      </c>
    </row>
    <row r="21" spans="1:18" x14ac:dyDescent="0.2">
      <c r="A21" s="426" t="str">
        <f>IF(B21="","",COUNT('Diário 1º PA'!$A$4:$A$2634)+ROW()-3)</f>
        <v/>
      </c>
      <c r="B21" s="454"/>
      <c r="C21" s="418"/>
      <c r="D21" s="421"/>
      <c r="E21" s="421"/>
      <c r="F21" s="439"/>
      <c r="G21" s="434"/>
      <c r="H21" s="421"/>
      <c r="I21" s="421"/>
      <c r="J21" s="423"/>
      <c r="K21" s="423"/>
      <c r="L21" s="423"/>
      <c r="M21" s="423"/>
      <c r="N21" s="442"/>
      <c r="O21" s="429"/>
      <c r="P21" s="364">
        <f t="shared" si="5"/>
        <v>0</v>
      </c>
      <c r="Q21" s="78">
        <f t="shared" si="6"/>
        <v>0</v>
      </c>
      <c r="R21" s="100" t="str">
        <f t="shared" si="4"/>
        <v/>
      </c>
    </row>
    <row r="22" spans="1:18" x14ac:dyDescent="0.2">
      <c r="A22" s="426" t="str">
        <f>IF(B22="","",COUNT('Diário 1º PA'!$A$4:$A$2634)+ROW()-3)</f>
        <v/>
      </c>
      <c r="B22" s="457"/>
      <c r="C22" s="455"/>
      <c r="D22" s="434"/>
      <c r="E22" s="434"/>
      <c r="F22" s="439"/>
      <c r="G22" s="434"/>
      <c r="H22" s="434"/>
      <c r="I22" s="434"/>
      <c r="J22" s="436"/>
      <c r="K22" s="436"/>
      <c r="L22" s="436"/>
      <c r="M22" s="441"/>
      <c r="N22" s="456"/>
      <c r="O22" s="429"/>
      <c r="P22" s="364">
        <f t="shared" si="5"/>
        <v>0</v>
      </c>
      <c r="Q22" s="78">
        <f t="shared" si="6"/>
        <v>0</v>
      </c>
      <c r="R22" s="100" t="str">
        <f t="shared" si="4"/>
        <v/>
      </c>
    </row>
    <row r="23" spans="1:18" ht="13.5" thickBot="1" x14ac:dyDescent="0.25">
      <c r="A23" s="426" t="str">
        <f>IF(B23="","",COUNT('Diário 1º PA'!$A$4:$A$2634)+ROW()-3)</f>
        <v/>
      </c>
      <c r="B23" s="454"/>
      <c r="C23" s="418"/>
      <c r="D23" s="421"/>
      <c r="E23" s="421"/>
      <c r="F23" s="428"/>
      <c r="G23" s="421"/>
      <c r="H23" s="421"/>
      <c r="I23" s="421"/>
      <c r="J23" s="423"/>
      <c r="K23" s="423"/>
      <c r="L23" s="423"/>
      <c r="M23" s="423"/>
      <c r="N23" s="442"/>
      <c r="O23" s="429"/>
      <c r="P23" s="364">
        <f t="shared" si="5"/>
        <v>0</v>
      </c>
      <c r="Q23" s="78">
        <f t="shared" si="6"/>
        <v>0</v>
      </c>
      <c r="R23" s="100" t="str">
        <f t="shared" si="4"/>
        <v/>
      </c>
    </row>
    <row r="24" spans="1:18" x14ac:dyDescent="0.2">
      <c r="A24" s="426" t="str">
        <f>IF(B24="","",COUNT('Diário 1º PA'!$A$4:$A$2634)+ROW()-3)</f>
        <v/>
      </c>
      <c r="B24" s="454"/>
      <c r="C24" s="418"/>
      <c r="D24" s="421"/>
      <c r="E24" s="421"/>
      <c r="F24" s="428"/>
      <c r="G24" s="421"/>
      <c r="H24" s="421"/>
      <c r="I24" s="421"/>
      <c r="J24" s="423"/>
      <c r="K24" s="423"/>
      <c r="L24" s="423"/>
      <c r="M24" s="423"/>
      <c r="N24" s="442"/>
      <c r="O24" s="429"/>
      <c r="P24" s="365">
        <f t="shared" si="5"/>
        <v>0</v>
      </c>
      <c r="Q24" s="78">
        <f t="shared" si="6"/>
        <v>0</v>
      </c>
      <c r="R24" s="143" t="str">
        <f t="shared" si="4"/>
        <v/>
      </c>
    </row>
    <row r="25" spans="1:18" x14ac:dyDescent="0.2">
      <c r="A25" s="426" t="str">
        <f>IF(B25="","",COUNT('Diário 1º PA'!$A$4:$A$2634)+ROW()-3)</f>
        <v/>
      </c>
      <c r="B25" s="454"/>
      <c r="C25" s="418"/>
      <c r="D25" s="421"/>
      <c r="E25" s="421"/>
      <c r="F25" s="428"/>
      <c r="G25" s="421"/>
      <c r="H25" s="421"/>
      <c r="I25" s="421"/>
      <c r="J25" s="423"/>
      <c r="K25" s="423"/>
      <c r="L25" s="423"/>
      <c r="M25" s="423"/>
      <c r="N25" s="442"/>
      <c r="O25" s="429"/>
      <c r="P25" s="364">
        <f t="shared" si="5"/>
        <v>0</v>
      </c>
      <c r="Q25" s="78">
        <f t="shared" si="6"/>
        <v>0</v>
      </c>
      <c r="R25" s="100" t="str">
        <f t="shared" si="4"/>
        <v/>
      </c>
    </row>
    <row r="26" spans="1:18" x14ac:dyDescent="0.2">
      <c r="A26" s="426" t="str">
        <f>IF(B26="","",COUNT('Diário 1º PA'!$A$4:$A$2634)+ROW()-3)</f>
        <v/>
      </c>
      <c r="B26" s="454"/>
      <c r="C26" s="418"/>
      <c r="D26" s="421"/>
      <c r="E26" s="421"/>
      <c r="F26" s="428"/>
      <c r="G26" s="421"/>
      <c r="H26" s="421"/>
      <c r="I26" s="421"/>
      <c r="J26" s="423"/>
      <c r="K26" s="423"/>
      <c r="L26" s="423"/>
      <c r="M26" s="423"/>
      <c r="N26" s="442"/>
      <c r="O26" s="429"/>
      <c r="P26" s="364">
        <f t="shared" si="5"/>
        <v>0</v>
      </c>
      <c r="Q26" s="78">
        <f t="shared" si="6"/>
        <v>0</v>
      </c>
      <c r="R26" s="100" t="str">
        <f t="shared" si="4"/>
        <v/>
      </c>
    </row>
    <row r="27" spans="1:18" ht="13.5" thickBot="1" x14ac:dyDescent="0.25">
      <c r="A27" s="426" t="str">
        <f>IF(B27="","",COUNT('Diário 1º PA'!$A$4:$A$2634)+ROW()-3)</f>
        <v/>
      </c>
      <c r="B27" s="454"/>
      <c r="C27" s="418"/>
      <c r="D27" s="421"/>
      <c r="E27" s="421"/>
      <c r="F27" s="428"/>
      <c r="G27" s="421"/>
      <c r="H27" s="421"/>
      <c r="I27" s="421"/>
      <c r="J27" s="423"/>
      <c r="K27" s="423"/>
      <c r="L27" s="423"/>
      <c r="M27" s="423"/>
      <c r="N27" s="442"/>
      <c r="O27" s="429"/>
      <c r="P27" s="364">
        <f t="shared" si="5"/>
        <v>0</v>
      </c>
      <c r="Q27" s="78">
        <f t="shared" si="6"/>
        <v>0</v>
      </c>
      <c r="R27" s="100" t="str">
        <f t="shared" si="4"/>
        <v/>
      </c>
    </row>
    <row r="28" spans="1:18" x14ac:dyDescent="0.2">
      <c r="A28" s="426" t="str">
        <f>IF(B28="","",COUNT('Diário 1º PA'!$A$4:$A$2634)+ROW()-3)</f>
        <v/>
      </c>
      <c r="B28" s="454"/>
      <c r="C28" s="418"/>
      <c r="D28" s="421"/>
      <c r="E28" s="421"/>
      <c r="F28" s="428"/>
      <c r="G28" s="421"/>
      <c r="H28" s="421"/>
      <c r="I28" s="421"/>
      <c r="J28" s="423"/>
      <c r="K28" s="423"/>
      <c r="L28" s="423"/>
      <c r="M28" s="423"/>
      <c r="N28" s="442"/>
      <c r="O28" s="429"/>
      <c r="P28" s="365">
        <f t="shared" si="5"/>
        <v>0</v>
      </c>
      <c r="Q28" s="78">
        <f t="shared" si="6"/>
        <v>0</v>
      </c>
      <c r="R28" s="143" t="str">
        <f t="shared" si="4"/>
        <v/>
      </c>
    </row>
    <row r="29" spans="1:18" x14ac:dyDescent="0.2">
      <c r="A29" s="426" t="str">
        <f>IF(B29="","",COUNT('Diário 1º PA'!$A$4:$A$2634)+ROW()-3)</f>
        <v/>
      </c>
      <c r="B29" s="454"/>
      <c r="C29" s="418"/>
      <c r="D29" s="421"/>
      <c r="E29" s="421"/>
      <c r="F29" s="428"/>
      <c r="G29" s="421"/>
      <c r="H29" s="421"/>
      <c r="I29" s="421"/>
      <c r="J29" s="423"/>
      <c r="K29" s="423"/>
      <c r="L29" s="423"/>
      <c r="M29" s="423"/>
      <c r="N29" s="442"/>
      <c r="O29" s="429"/>
      <c r="P29" s="364">
        <f t="shared" si="5"/>
        <v>0</v>
      </c>
      <c r="Q29" s="78">
        <f t="shared" si="6"/>
        <v>0</v>
      </c>
      <c r="R29" s="100" t="str">
        <f t="shared" si="4"/>
        <v/>
      </c>
    </row>
    <row r="30" spans="1:18" x14ac:dyDescent="0.2">
      <c r="A30" s="426" t="str">
        <f>IF(B30="","",COUNT('Diário 1º PA'!$A$4:$A$2634)+ROW()-3)</f>
        <v/>
      </c>
      <c r="B30" s="454"/>
      <c r="C30" s="418"/>
      <c r="D30" s="421"/>
      <c r="E30" s="421"/>
      <c r="F30" s="428"/>
      <c r="G30" s="421"/>
      <c r="H30" s="421"/>
      <c r="I30" s="421"/>
      <c r="J30" s="423"/>
      <c r="K30" s="423"/>
      <c r="L30" s="423"/>
      <c r="M30" s="423"/>
      <c r="N30" s="442"/>
      <c r="O30" s="429"/>
      <c r="P30" s="364">
        <f t="shared" si="5"/>
        <v>0</v>
      </c>
      <c r="Q30" s="78">
        <f t="shared" si="6"/>
        <v>0</v>
      </c>
      <c r="R30" s="100" t="str">
        <f t="shared" si="4"/>
        <v/>
      </c>
    </row>
    <row r="31" spans="1:18" ht="13.5" thickBot="1" x14ac:dyDescent="0.25">
      <c r="A31" s="426" t="str">
        <f>IF(B31="","",COUNT('Diário 1º PA'!$A$4:$A$2634)+ROW()-3)</f>
        <v/>
      </c>
      <c r="B31" s="454"/>
      <c r="C31" s="418"/>
      <c r="D31" s="421"/>
      <c r="E31" s="421"/>
      <c r="F31" s="428"/>
      <c r="G31" s="421"/>
      <c r="H31" s="421"/>
      <c r="I31" s="421"/>
      <c r="J31" s="423"/>
      <c r="K31" s="423"/>
      <c r="L31" s="423"/>
      <c r="M31" s="423"/>
      <c r="N31" s="442"/>
      <c r="O31" s="429"/>
      <c r="P31" s="364">
        <f t="shared" si="5"/>
        <v>0</v>
      </c>
      <c r="Q31" s="78">
        <f t="shared" si="6"/>
        <v>0</v>
      </c>
      <c r="R31" s="100" t="str">
        <f t="shared" si="4"/>
        <v/>
      </c>
    </row>
    <row r="32" spans="1:18" x14ac:dyDescent="0.2">
      <c r="A32" s="426" t="str">
        <f>IF(B32="","",COUNT('Diário 1º PA'!$A$4:$A$2634)+ROW()-3)</f>
        <v/>
      </c>
      <c r="B32" s="454"/>
      <c r="C32" s="418"/>
      <c r="D32" s="421"/>
      <c r="E32" s="421"/>
      <c r="F32" s="428"/>
      <c r="G32" s="421"/>
      <c r="H32" s="421"/>
      <c r="I32" s="421"/>
      <c r="J32" s="423"/>
      <c r="K32" s="423"/>
      <c r="L32" s="423"/>
      <c r="M32" s="423"/>
      <c r="N32" s="442"/>
      <c r="O32" s="429"/>
      <c r="P32" s="365">
        <f t="shared" si="5"/>
        <v>0</v>
      </c>
      <c r="Q32" s="78">
        <f t="shared" si="6"/>
        <v>0</v>
      </c>
      <c r="R32" s="143" t="str">
        <f t="shared" si="4"/>
        <v/>
      </c>
    </row>
    <row r="33" spans="1:18" x14ac:dyDescent="0.2">
      <c r="A33" s="426" t="str">
        <f>IF(B33="","",COUNT('Diário 1º PA'!$A$4:$A$2634)+ROW()-3)</f>
        <v/>
      </c>
      <c r="B33" s="454"/>
      <c r="C33" s="418"/>
      <c r="D33" s="421"/>
      <c r="E33" s="421"/>
      <c r="F33" s="428"/>
      <c r="G33" s="421"/>
      <c r="H33" s="421"/>
      <c r="I33" s="421"/>
      <c r="J33" s="423"/>
      <c r="K33" s="423"/>
      <c r="L33" s="423"/>
      <c r="M33" s="423"/>
      <c r="N33" s="442"/>
      <c r="O33" s="429"/>
      <c r="P33" s="364">
        <f t="shared" si="5"/>
        <v>0</v>
      </c>
      <c r="Q33" s="78">
        <f t="shared" si="6"/>
        <v>0</v>
      </c>
      <c r="R33" s="100" t="str">
        <f t="shared" si="4"/>
        <v/>
      </c>
    </row>
    <row r="34" spans="1:18" x14ac:dyDescent="0.2">
      <c r="A34" s="426" t="str">
        <f>IF(B34="","",COUNT('Diário 1º PA'!$A$4:$A$2634)+ROW()-3)</f>
        <v/>
      </c>
      <c r="B34" s="454"/>
      <c r="C34" s="418"/>
      <c r="D34" s="421"/>
      <c r="E34" s="421"/>
      <c r="F34" s="428"/>
      <c r="G34" s="421"/>
      <c r="H34" s="421"/>
      <c r="I34" s="421"/>
      <c r="J34" s="423"/>
      <c r="K34" s="423"/>
      <c r="L34" s="423"/>
      <c r="M34" s="423"/>
      <c r="N34" s="442"/>
      <c r="O34" s="429"/>
      <c r="P34" s="364">
        <f t="shared" si="5"/>
        <v>0</v>
      </c>
      <c r="Q34" s="78">
        <f t="shared" si="6"/>
        <v>0</v>
      </c>
      <c r="R34" s="100" t="str">
        <f t="shared" si="4"/>
        <v/>
      </c>
    </row>
    <row r="35" spans="1:18" ht="13.5" thickBot="1" x14ac:dyDescent="0.25">
      <c r="A35" s="426" t="str">
        <f>IF(B35="","",COUNT('Diário 1º PA'!$A$4:$A$2634)+ROW()-3)</f>
        <v/>
      </c>
      <c r="B35" s="454"/>
      <c r="C35" s="418"/>
      <c r="D35" s="421"/>
      <c r="E35" s="421"/>
      <c r="F35" s="428"/>
      <c r="G35" s="421"/>
      <c r="H35" s="421"/>
      <c r="I35" s="421"/>
      <c r="J35" s="423"/>
      <c r="K35" s="423"/>
      <c r="L35" s="423"/>
      <c r="M35" s="423"/>
      <c r="N35" s="442"/>
      <c r="O35" s="429"/>
      <c r="P35" s="364">
        <f t="shared" si="5"/>
        <v>0</v>
      </c>
      <c r="Q35" s="78">
        <f t="shared" si="6"/>
        <v>0</v>
      </c>
      <c r="R35" s="100" t="str">
        <f t="shared" si="4"/>
        <v/>
      </c>
    </row>
    <row r="36" spans="1:18" x14ac:dyDescent="0.2">
      <c r="A36" s="426" t="str">
        <f>IF(B36="","",COUNT('Diário 1º PA'!$A$4:$A$2634)+ROW()-3)</f>
        <v/>
      </c>
      <c r="B36" s="454"/>
      <c r="C36" s="418"/>
      <c r="D36" s="421"/>
      <c r="E36" s="421"/>
      <c r="F36" s="428"/>
      <c r="G36" s="421"/>
      <c r="H36" s="421"/>
      <c r="I36" s="421"/>
      <c r="J36" s="423"/>
      <c r="K36" s="423"/>
      <c r="L36" s="423"/>
      <c r="M36" s="423"/>
      <c r="N36" s="442"/>
      <c r="O36" s="429"/>
      <c r="P36" s="365">
        <f t="shared" si="5"/>
        <v>0</v>
      </c>
      <c r="Q36" s="78">
        <f t="shared" si="6"/>
        <v>0</v>
      </c>
      <c r="R36" s="143" t="str">
        <f t="shared" si="4"/>
        <v/>
      </c>
    </row>
    <row r="37" spans="1:18" x14ac:dyDescent="0.2">
      <c r="A37" s="426" t="str">
        <f>IF(B37="","",COUNT('Diário 1º PA'!$A$4:$A$2634)+ROW()-3)</f>
        <v/>
      </c>
      <c r="B37" s="454"/>
      <c r="C37" s="418"/>
      <c r="D37" s="421"/>
      <c r="E37" s="421"/>
      <c r="F37" s="428"/>
      <c r="G37" s="421"/>
      <c r="H37" s="421"/>
      <c r="I37" s="421"/>
      <c r="J37" s="423"/>
      <c r="K37" s="423"/>
      <c r="L37" s="423"/>
      <c r="M37" s="423"/>
      <c r="N37" s="442"/>
      <c r="O37" s="429"/>
      <c r="P37" s="364">
        <f t="shared" si="5"/>
        <v>0</v>
      </c>
      <c r="Q37" s="78">
        <f t="shared" si="6"/>
        <v>0</v>
      </c>
      <c r="R37" s="100" t="str">
        <f t="shared" si="4"/>
        <v/>
      </c>
    </row>
    <row r="38" spans="1:18" x14ac:dyDescent="0.2">
      <c r="A38" s="426" t="str">
        <f>IF(B38="","",COUNT('Diário 1º PA'!$A$4:$A$2634)+ROW()-3)</f>
        <v/>
      </c>
      <c r="B38" s="454"/>
      <c r="C38" s="418"/>
      <c r="D38" s="421"/>
      <c r="E38" s="421"/>
      <c r="F38" s="428"/>
      <c r="G38" s="421"/>
      <c r="H38" s="421"/>
      <c r="I38" s="421"/>
      <c r="J38" s="423"/>
      <c r="K38" s="423"/>
      <c r="L38" s="423"/>
      <c r="M38" s="423"/>
      <c r="N38" s="442"/>
      <c r="O38" s="429"/>
      <c r="P38" s="364">
        <f t="shared" si="5"/>
        <v>0</v>
      </c>
      <c r="Q38" s="78">
        <f t="shared" si="6"/>
        <v>0</v>
      </c>
      <c r="R38" s="100" t="str">
        <f t="shared" si="4"/>
        <v/>
      </c>
    </row>
    <row r="39" spans="1:18" ht="13.5" thickBot="1" x14ac:dyDescent="0.25">
      <c r="A39" s="426" t="str">
        <f>IF(B39="","",COUNT('Diário 1º PA'!$A$4:$A$2634)+ROW()-3)</f>
        <v/>
      </c>
      <c r="B39" s="454"/>
      <c r="C39" s="418"/>
      <c r="D39" s="421"/>
      <c r="E39" s="421"/>
      <c r="F39" s="428"/>
      <c r="G39" s="421"/>
      <c r="H39" s="421"/>
      <c r="I39" s="421"/>
      <c r="J39" s="423"/>
      <c r="K39" s="423"/>
      <c r="L39" s="423"/>
      <c r="M39" s="423"/>
      <c r="N39" s="442"/>
      <c r="O39" s="429"/>
      <c r="P39" s="364">
        <f t="shared" si="5"/>
        <v>0</v>
      </c>
      <c r="Q39" s="78">
        <f t="shared" si="6"/>
        <v>0</v>
      </c>
      <c r="R39" s="100" t="str">
        <f t="shared" si="4"/>
        <v/>
      </c>
    </row>
    <row r="40" spans="1:18" x14ac:dyDescent="0.2">
      <c r="A40" s="426" t="str">
        <f>IF(B40="","",COUNT('Diário 1º PA'!$A$4:$A$2634)+ROW()-3)</f>
        <v/>
      </c>
      <c r="B40" s="454"/>
      <c r="C40" s="418"/>
      <c r="D40" s="421"/>
      <c r="E40" s="421"/>
      <c r="F40" s="428"/>
      <c r="G40" s="421"/>
      <c r="H40" s="421"/>
      <c r="I40" s="421"/>
      <c r="J40" s="423"/>
      <c r="K40" s="423"/>
      <c r="L40" s="423"/>
      <c r="M40" s="423"/>
      <c r="N40" s="442"/>
      <c r="O40" s="429"/>
      <c r="P40" s="365">
        <f t="shared" si="5"/>
        <v>0</v>
      </c>
      <c r="Q40" s="78">
        <f t="shared" si="6"/>
        <v>0</v>
      </c>
      <c r="R40" s="143" t="str">
        <f t="shared" si="4"/>
        <v/>
      </c>
    </row>
    <row r="41" spans="1:18" x14ac:dyDescent="0.2">
      <c r="A41" s="426" t="str">
        <f>IF(B41="","",COUNT('Diário 1º PA'!$A$4:$A$2634)+ROW()-3)</f>
        <v/>
      </c>
      <c r="B41" s="454"/>
      <c r="C41" s="418"/>
      <c r="D41" s="421"/>
      <c r="E41" s="421"/>
      <c r="F41" s="428"/>
      <c r="G41" s="421"/>
      <c r="H41" s="421"/>
      <c r="I41" s="421"/>
      <c r="J41" s="423"/>
      <c r="K41" s="423"/>
      <c r="L41" s="423"/>
      <c r="M41" s="423"/>
      <c r="N41" s="442"/>
      <c r="O41" s="429"/>
      <c r="P41" s="364">
        <f t="shared" si="5"/>
        <v>0</v>
      </c>
      <c r="Q41" s="78">
        <f t="shared" si="6"/>
        <v>0</v>
      </c>
      <c r="R41" s="100" t="str">
        <f t="shared" si="4"/>
        <v/>
      </c>
    </row>
    <row r="42" spans="1:18" x14ac:dyDescent="0.2">
      <c r="A42" s="426" t="str">
        <f>IF(B42="","",COUNT('Diário 1º PA'!$A$4:$A$2634)+ROW()-3)</f>
        <v/>
      </c>
      <c r="B42" s="454"/>
      <c r="C42" s="418"/>
      <c r="D42" s="421"/>
      <c r="E42" s="421"/>
      <c r="F42" s="428"/>
      <c r="G42" s="421"/>
      <c r="H42" s="421"/>
      <c r="I42" s="421"/>
      <c r="J42" s="423"/>
      <c r="K42" s="423"/>
      <c r="L42" s="423"/>
      <c r="M42" s="423"/>
      <c r="N42" s="442"/>
      <c r="O42" s="429"/>
      <c r="P42" s="364">
        <f t="shared" si="5"/>
        <v>0</v>
      </c>
      <c r="Q42" s="78">
        <f t="shared" si="6"/>
        <v>0</v>
      </c>
      <c r="R42" s="100" t="str">
        <f t="shared" si="4"/>
        <v/>
      </c>
    </row>
    <row r="43" spans="1:18" ht="13.5" thickBot="1" x14ac:dyDescent="0.25">
      <c r="A43" s="426" t="str">
        <f>IF(B43="","",COUNT('Diário 1º PA'!$A$4:$A$2634)+ROW()-3)</f>
        <v/>
      </c>
      <c r="B43" s="454"/>
      <c r="C43" s="418"/>
      <c r="D43" s="421"/>
      <c r="E43" s="421"/>
      <c r="F43" s="428"/>
      <c r="G43" s="421"/>
      <c r="H43" s="421"/>
      <c r="I43" s="421"/>
      <c r="J43" s="423"/>
      <c r="K43" s="423"/>
      <c r="L43" s="423"/>
      <c r="M43" s="423"/>
      <c r="N43" s="442"/>
      <c r="O43" s="429"/>
      <c r="P43" s="364">
        <f t="shared" si="5"/>
        <v>0</v>
      </c>
      <c r="Q43" s="78">
        <f t="shared" si="6"/>
        <v>0</v>
      </c>
      <c r="R43" s="100" t="str">
        <f t="shared" si="4"/>
        <v/>
      </c>
    </row>
    <row r="44" spans="1:18" x14ac:dyDescent="0.2">
      <c r="A44" s="426" t="str">
        <f>IF(B44="","",COUNT('Diário 1º PA'!$A$4:$A$2634)+ROW()-3)</f>
        <v/>
      </c>
      <c r="B44" s="454"/>
      <c r="C44" s="418"/>
      <c r="D44" s="421"/>
      <c r="E44" s="421"/>
      <c r="F44" s="428"/>
      <c r="G44" s="421"/>
      <c r="H44" s="421"/>
      <c r="I44" s="421"/>
      <c r="J44" s="423"/>
      <c r="K44" s="423"/>
      <c r="L44" s="423"/>
      <c r="M44" s="423"/>
      <c r="N44" s="442"/>
      <c r="O44" s="429"/>
      <c r="P44" s="365">
        <f t="shared" si="5"/>
        <v>0</v>
      </c>
      <c r="Q44" s="78">
        <f t="shared" si="6"/>
        <v>0</v>
      </c>
      <c r="R44" s="143" t="str">
        <f t="shared" si="4"/>
        <v/>
      </c>
    </row>
    <row r="45" spans="1:18" x14ac:dyDescent="0.2">
      <c r="A45" s="426" t="str">
        <f>IF(B45="","",COUNT('Diário 1º PA'!$A$4:$A$2634)+ROW()-3)</f>
        <v/>
      </c>
      <c r="B45" s="454"/>
      <c r="C45" s="418"/>
      <c r="D45" s="421"/>
      <c r="E45" s="421"/>
      <c r="F45" s="428"/>
      <c r="G45" s="421"/>
      <c r="H45" s="421"/>
      <c r="I45" s="421"/>
      <c r="J45" s="423"/>
      <c r="K45" s="423"/>
      <c r="L45" s="423"/>
      <c r="M45" s="423"/>
      <c r="N45" s="442"/>
      <c r="O45" s="429"/>
      <c r="P45" s="364">
        <f t="shared" si="5"/>
        <v>0</v>
      </c>
      <c r="Q45" s="78">
        <f t="shared" si="6"/>
        <v>0</v>
      </c>
      <c r="R45" s="100" t="str">
        <f t="shared" si="4"/>
        <v/>
      </c>
    </row>
    <row r="46" spans="1:18" x14ac:dyDescent="0.2">
      <c r="A46" s="426" t="str">
        <f>IF(B46="","",COUNT('Diário 1º PA'!$A$4:$A$2634)+ROW()-3)</f>
        <v/>
      </c>
      <c r="B46" s="454"/>
      <c r="C46" s="418"/>
      <c r="D46" s="421"/>
      <c r="E46" s="421"/>
      <c r="F46" s="428"/>
      <c r="G46" s="419"/>
      <c r="H46" s="421"/>
      <c r="I46" s="421"/>
      <c r="J46" s="423"/>
      <c r="K46" s="423"/>
      <c r="L46" s="423"/>
      <c r="M46" s="423"/>
      <c r="N46" s="442"/>
      <c r="O46" s="429"/>
      <c r="P46" s="364">
        <f t="shared" si="5"/>
        <v>0</v>
      </c>
      <c r="Q46" s="78">
        <f t="shared" si="6"/>
        <v>0</v>
      </c>
      <c r="R46" s="100" t="str">
        <f t="shared" si="4"/>
        <v/>
      </c>
    </row>
    <row r="47" spans="1:18" ht="13.5" thickBot="1" x14ac:dyDescent="0.25">
      <c r="A47" s="426" t="str">
        <f>IF(B47="","",COUNT('Diário 1º PA'!$A$4:$A$2634)+ROW()-3)</f>
        <v/>
      </c>
      <c r="B47" s="454"/>
      <c r="C47" s="418"/>
      <c r="D47" s="421"/>
      <c r="E47" s="421"/>
      <c r="F47" s="428"/>
      <c r="G47" s="421"/>
      <c r="H47" s="421"/>
      <c r="I47" s="421"/>
      <c r="J47" s="423"/>
      <c r="K47" s="423"/>
      <c r="L47" s="423"/>
      <c r="M47" s="423"/>
      <c r="N47" s="442"/>
      <c r="O47" s="429"/>
      <c r="P47" s="364">
        <f t="shared" si="5"/>
        <v>0</v>
      </c>
      <c r="Q47" s="78">
        <f t="shared" si="6"/>
        <v>0</v>
      </c>
      <c r="R47" s="100" t="str">
        <f t="shared" si="4"/>
        <v/>
      </c>
    </row>
    <row r="48" spans="1:18" x14ac:dyDescent="0.2">
      <c r="A48" s="426" t="str">
        <f>IF(B48="","",COUNT('Diário 1º PA'!$A$4:$A$2634)+ROW()-3)</f>
        <v/>
      </c>
      <c r="B48" s="454"/>
      <c r="C48" s="418"/>
      <c r="D48" s="421"/>
      <c r="E48" s="421"/>
      <c r="F48" s="428"/>
      <c r="G48" s="421"/>
      <c r="H48" s="421"/>
      <c r="I48" s="421"/>
      <c r="J48" s="423"/>
      <c r="K48" s="423"/>
      <c r="L48" s="423"/>
      <c r="M48" s="423"/>
      <c r="N48" s="442"/>
      <c r="O48" s="429"/>
      <c r="P48" s="365">
        <f t="shared" si="5"/>
        <v>0</v>
      </c>
      <c r="Q48" s="78">
        <f t="shared" si="6"/>
        <v>0</v>
      </c>
      <c r="R48" s="143" t="str">
        <f t="shared" si="4"/>
        <v/>
      </c>
    </row>
    <row r="49" spans="1:18" x14ac:dyDescent="0.2">
      <c r="A49" s="426" t="str">
        <f>IF(B49="","",COUNT('Diário 1º PA'!$A$4:$A$2634)+ROW()-3)</f>
        <v/>
      </c>
      <c r="B49" s="454"/>
      <c r="C49" s="418"/>
      <c r="D49" s="421"/>
      <c r="E49" s="421"/>
      <c r="F49" s="428"/>
      <c r="G49" s="421"/>
      <c r="H49" s="421"/>
      <c r="I49" s="421"/>
      <c r="J49" s="423"/>
      <c r="K49" s="423"/>
      <c r="L49" s="423"/>
      <c r="M49" s="423"/>
      <c r="N49" s="442"/>
      <c r="O49" s="429"/>
      <c r="P49" s="364">
        <f t="shared" si="5"/>
        <v>0</v>
      </c>
      <c r="Q49" s="78">
        <f t="shared" si="6"/>
        <v>0</v>
      </c>
      <c r="R49" s="100" t="str">
        <f t="shared" si="4"/>
        <v/>
      </c>
    </row>
    <row r="50" spans="1:18" x14ac:dyDescent="0.2">
      <c r="A50" s="426" t="str">
        <f>IF(B50="","",COUNT('Diário 1º PA'!$A$4:$A$2634)+ROW()-3)</f>
        <v/>
      </c>
      <c r="B50" s="454"/>
      <c r="C50" s="418"/>
      <c r="D50" s="421"/>
      <c r="E50" s="421"/>
      <c r="F50" s="428"/>
      <c r="G50" s="421"/>
      <c r="H50" s="421"/>
      <c r="I50" s="421"/>
      <c r="J50" s="423"/>
      <c r="K50" s="423"/>
      <c r="L50" s="423"/>
      <c r="M50" s="423"/>
      <c r="N50" s="442"/>
      <c r="O50" s="429"/>
      <c r="P50" s="364">
        <f t="shared" si="5"/>
        <v>0</v>
      </c>
      <c r="Q50" s="78">
        <f t="shared" si="6"/>
        <v>0</v>
      </c>
      <c r="R50" s="100" t="str">
        <f t="shared" si="4"/>
        <v/>
      </c>
    </row>
    <row r="51" spans="1:18" ht="13.5" thickBot="1" x14ac:dyDescent="0.25">
      <c r="A51" s="426" t="str">
        <f>IF(B51="","",COUNT('Diário 1º PA'!$A$4:$A$2634)+ROW()-3)</f>
        <v/>
      </c>
      <c r="B51" s="454"/>
      <c r="C51" s="418"/>
      <c r="D51" s="421"/>
      <c r="E51" s="421"/>
      <c r="F51" s="428"/>
      <c r="G51" s="421"/>
      <c r="H51" s="421"/>
      <c r="I51" s="421"/>
      <c r="J51" s="423"/>
      <c r="K51" s="423"/>
      <c r="L51" s="423"/>
      <c r="M51" s="423"/>
      <c r="N51" s="442"/>
      <c r="O51" s="429"/>
      <c r="P51" s="364">
        <f t="shared" si="5"/>
        <v>0</v>
      </c>
      <c r="Q51" s="78">
        <f t="shared" si="6"/>
        <v>0</v>
      </c>
      <c r="R51" s="100" t="str">
        <f t="shared" si="4"/>
        <v/>
      </c>
    </row>
    <row r="52" spans="1:18" x14ac:dyDescent="0.2">
      <c r="A52" s="426" t="str">
        <f>IF(B52="","",COUNT('Diário 1º PA'!$A$4:$A$2634)+ROW()-3)</f>
        <v/>
      </c>
      <c r="B52" s="454"/>
      <c r="C52" s="418"/>
      <c r="D52" s="421"/>
      <c r="E52" s="421"/>
      <c r="F52" s="428"/>
      <c r="G52" s="421"/>
      <c r="H52" s="421"/>
      <c r="I52" s="421"/>
      <c r="J52" s="423"/>
      <c r="K52" s="423"/>
      <c r="L52" s="423"/>
      <c r="M52" s="423"/>
      <c r="N52" s="442"/>
      <c r="O52" s="429"/>
      <c r="P52" s="365">
        <f t="shared" si="5"/>
        <v>0</v>
      </c>
      <c r="Q52" s="78">
        <f t="shared" si="6"/>
        <v>0</v>
      </c>
      <c r="R52" s="143" t="str">
        <f t="shared" si="4"/>
        <v/>
      </c>
    </row>
    <row r="53" spans="1:18" x14ac:dyDescent="0.2">
      <c r="A53" s="426" t="str">
        <f>IF(B53="","",COUNT('Diário 1º PA'!$A$4:$A$2634)+ROW()-3)</f>
        <v/>
      </c>
      <c r="B53" s="454"/>
      <c r="C53" s="418"/>
      <c r="D53" s="421"/>
      <c r="E53" s="421"/>
      <c r="F53" s="428"/>
      <c r="G53" s="421"/>
      <c r="H53" s="421"/>
      <c r="I53" s="421"/>
      <c r="J53" s="423"/>
      <c r="K53" s="423"/>
      <c r="L53" s="423"/>
      <c r="M53" s="423"/>
      <c r="N53" s="442"/>
      <c r="O53" s="429"/>
      <c r="P53" s="364">
        <f t="shared" si="5"/>
        <v>0</v>
      </c>
      <c r="Q53" s="78">
        <f t="shared" si="6"/>
        <v>0</v>
      </c>
      <c r="R53" s="100" t="str">
        <f t="shared" si="4"/>
        <v/>
      </c>
    </row>
    <row r="54" spans="1:18" x14ac:dyDescent="0.2">
      <c r="A54" s="426" t="str">
        <f>IF(B54="","",COUNT('Diário 1º PA'!$A$4:$A$2634)+ROW()-3)</f>
        <v/>
      </c>
      <c r="B54" s="454"/>
      <c r="C54" s="418"/>
      <c r="D54" s="421"/>
      <c r="E54" s="421"/>
      <c r="F54" s="428"/>
      <c r="G54" s="421"/>
      <c r="H54" s="421"/>
      <c r="I54" s="421"/>
      <c r="J54" s="423"/>
      <c r="K54" s="423"/>
      <c r="L54" s="423"/>
      <c r="M54" s="423"/>
      <c r="N54" s="442"/>
      <c r="O54" s="429"/>
      <c r="P54" s="364">
        <f t="shared" si="5"/>
        <v>0</v>
      </c>
      <c r="Q54" s="78">
        <f t="shared" si="6"/>
        <v>0</v>
      </c>
      <c r="R54" s="100" t="str">
        <f t="shared" si="4"/>
        <v/>
      </c>
    </row>
    <row r="55" spans="1:18" ht="13.5" thickBot="1" x14ac:dyDescent="0.25">
      <c r="A55" s="426" t="str">
        <f>IF(B55="","",COUNT('Diário 1º PA'!$A$4:$A$2634)+ROW()-3)</f>
        <v/>
      </c>
      <c r="B55" s="454"/>
      <c r="C55" s="418"/>
      <c r="D55" s="421"/>
      <c r="E55" s="421"/>
      <c r="F55" s="428"/>
      <c r="G55" s="421"/>
      <c r="H55" s="421"/>
      <c r="I55" s="421"/>
      <c r="J55" s="423"/>
      <c r="K55" s="423"/>
      <c r="L55" s="423"/>
      <c r="M55" s="423"/>
      <c r="N55" s="442"/>
      <c r="O55" s="429"/>
      <c r="P55" s="364">
        <f t="shared" si="5"/>
        <v>0</v>
      </c>
      <c r="Q55" s="78">
        <f t="shared" si="6"/>
        <v>0</v>
      </c>
      <c r="R55" s="100" t="str">
        <f t="shared" si="4"/>
        <v/>
      </c>
    </row>
    <row r="56" spans="1:18" x14ac:dyDescent="0.2">
      <c r="A56" s="426" t="str">
        <f>IF(B56="","",COUNT('Diário 1º PA'!$A$4:$A$2634)+ROW()-3)</f>
        <v/>
      </c>
      <c r="B56" s="454"/>
      <c r="C56" s="418"/>
      <c r="D56" s="421"/>
      <c r="E56" s="421"/>
      <c r="F56" s="428"/>
      <c r="G56" s="421"/>
      <c r="H56" s="421"/>
      <c r="I56" s="421"/>
      <c r="J56" s="423"/>
      <c r="K56" s="423"/>
      <c r="L56" s="423"/>
      <c r="M56" s="423"/>
      <c r="N56" s="442"/>
      <c r="O56" s="429"/>
      <c r="P56" s="365">
        <f t="shared" si="5"/>
        <v>0</v>
      </c>
      <c r="Q56" s="78">
        <f t="shared" si="6"/>
        <v>0</v>
      </c>
      <c r="R56" s="143" t="str">
        <f t="shared" si="4"/>
        <v/>
      </c>
    </row>
    <row r="57" spans="1:18" x14ac:dyDescent="0.2">
      <c r="A57" s="426" t="str">
        <f>IF(B57="","",COUNT('Diário 1º PA'!$A$4:$A$2634)+ROW()-3)</f>
        <v/>
      </c>
      <c r="B57" s="454"/>
      <c r="C57" s="418"/>
      <c r="D57" s="421"/>
      <c r="E57" s="421"/>
      <c r="F57" s="428"/>
      <c r="G57" s="421"/>
      <c r="H57" s="421"/>
      <c r="I57" s="421"/>
      <c r="J57" s="423"/>
      <c r="K57" s="423"/>
      <c r="L57" s="423"/>
      <c r="M57" s="423"/>
      <c r="N57" s="442"/>
      <c r="O57" s="429"/>
      <c r="P57" s="364">
        <f t="shared" si="5"/>
        <v>0</v>
      </c>
      <c r="Q57" s="78">
        <f t="shared" si="6"/>
        <v>0</v>
      </c>
      <c r="R57" s="100" t="str">
        <f t="shared" si="4"/>
        <v/>
      </c>
    </row>
    <row r="58" spans="1:18" x14ac:dyDescent="0.2">
      <c r="A58" s="426" t="str">
        <f>IF(B58="","",COUNT('Diário 1º PA'!$A$4:$A$2634)+ROW()-3)</f>
        <v/>
      </c>
      <c r="B58" s="454"/>
      <c r="C58" s="418"/>
      <c r="D58" s="421"/>
      <c r="E58" s="421"/>
      <c r="F58" s="428"/>
      <c r="G58" s="421"/>
      <c r="H58" s="421"/>
      <c r="I58" s="421"/>
      <c r="J58" s="423"/>
      <c r="K58" s="423"/>
      <c r="L58" s="423"/>
      <c r="M58" s="423"/>
      <c r="N58" s="442"/>
      <c r="O58" s="429"/>
      <c r="P58" s="364">
        <f t="shared" si="5"/>
        <v>0</v>
      </c>
      <c r="Q58" s="78">
        <f t="shared" si="6"/>
        <v>0</v>
      </c>
      <c r="R58" s="100" t="str">
        <f t="shared" si="4"/>
        <v/>
      </c>
    </row>
    <row r="59" spans="1:18" ht="13.5" thickBot="1" x14ac:dyDescent="0.25">
      <c r="A59" s="426" t="str">
        <f>IF(B59="","",COUNT('Diário 1º PA'!$A$4:$A$2634)+ROW()-3)</f>
        <v/>
      </c>
      <c r="B59" s="454"/>
      <c r="C59" s="418"/>
      <c r="D59" s="421"/>
      <c r="E59" s="421"/>
      <c r="F59" s="428"/>
      <c r="G59" s="421"/>
      <c r="H59" s="421"/>
      <c r="I59" s="421"/>
      <c r="J59" s="423"/>
      <c r="K59" s="423"/>
      <c r="L59" s="423"/>
      <c r="M59" s="423"/>
      <c r="N59" s="442"/>
      <c r="O59" s="429"/>
      <c r="P59" s="364">
        <f t="shared" si="5"/>
        <v>0</v>
      </c>
      <c r="Q59" s="78">
        <f t="shared" si="6"/>
        <v>0</v>
      </c>
      <c r="R59" s="100" t="str">
        <f t="shared" si="4"/>
        <v/>
      </c>
    </row>
    <row r="60" spans="1:18" x14ac:dyDescent="0.2">
      <c r="A60" s="426" t="str">
        <f>IF(B60="","",COUNT('Diário 1º PA'!$A$4:$A$2634)+ROW()-3)</f>
        <v/>
      </c>
      <c r="B60" s="454"/>
      <c r="C60" s="418"/>
      <c r="D60" s="421"/>
      <c r="E60" s="421"/>
      <c r="F60" s="428"/>
      <c r="G60" s="421"/>
      <c r="H60" s="421"/>
      <c r="I60" s="421"/>
      <c r="J60" s="423"/>
      <c r="K60" s="423"/>
      <c r="L60" s="423"/>
      <c r="M60" s="423"/>
      <c r="N60" s="442"/>
      <c r="O60" s="429"/>
      <c r="P60" s="365">
        <f t="shared" si="5"/>
        <v>0</v>
      </c>
      <c r="Q60" s="78">
        <f t="shared" si="6"/>
        <v>0</v>
      </c>
      <c r="R60" s="143" t="str">
        <f t="shared" si="4"/>
        <v/>
      </c>
    </row>
    <row r="61" spans="1:18" x14ac:dyDescent="0.2">
      <c r="A61" s="426" t="str">
        <f>IF(B61="","",COUNT('Diário 1º PA'!$A$4:$A$2634)+ROW()-3)</f>
        <v/>
      </c>
      <c r="B61" s="454"/>
      <c r="C61" s="418"/>
      <c r="D61" s="421"/>
      <c r="E61" s="421"/>
      <c r="F61" s="428"/>
      <c r="G61" s="421"/>
      <c r="H61" s="421"/>
      <c r="I61" s="421"/>
      <c r="J61" s="423"/>
      <c r="K61" s="423"/>
      <c r="L61" s="423"/>
      <c r="M61" s="423"/>
      <c r="N61" s="442"/>
      <c r="O61" s="429"/>
      <c r="P61" s="364">
        <f t="shared" si="5"/>
        <v>0</v>
      </c>
      <c r="Q61" s="78">
        <f t="shared" si="6"/>
        <v>0</v>
      </c>
      <c r="R61" s="100" t="str">
        <f t="shared" si="4"/>
        <v/>
      </c>
    </row>
    <row r="62" spans="1:18" x14ac:dyDescent="0.2">
      <c r="A62" s="426" t="str">
        <f>IF(B62="","",COUNT('Diário 1º PA'!$A$4:$A$2634)+ROW()-3)</f>
        <v/>
      </c>
      <c r="B62" s="454"/>
      <c r="C62" s="418"/>
      <c r="D62" s="421"/>
      <c r="E62" s="421"/>
      <c r="F62" s="428"/>
      <c r="G62" s="421"/>
      <c r="H62" s="421"/>
      <c r="I62" s="421"/>
      <c r="J62" s="423"/>
      <c r="K62" s="423"/>
      <c r="L62" s="423"/>
      <c r="M62" s="423"/>
      <c r="N62" s="442"/>
      <c r="O62" s="429"/>
      <c r="P62" s="364">
        <f t="shared" si="5"/>
        <v>0</v>
      </c>
      <c r="Q62" s="78">
        <f t="shared" si="6"/>
        <v>0</v>
      </c>
      <c r="R62" s="100" t="str">
        <f t="shared" si="4"/>
        <v/>
      </c>
    </row>
    <row r="63" spans="1:18" ht="13.5" thickBot="1" x14ac:dyDescent="0.25">
      <c r="A63" s="426" t="str">
        <f>IF(B63="","",COUNT('Diário 1º PA'!$A$4:$A$2634)+ROW()-3)</f>
        <v/>
      </c>
      <c r="B63" s="454"/>
      <c r="C63" s="418"/>
      <c r="D63" s="421"/>
      <c r="E63" s="421"/>
      <c r="F63" s="428"/>
      <c r="G63" s="421"/>
      <c r="H63" s="421"/>
      <c r="I63" s="421"/>
      <c r="J63" s="423"/>
      <c r="K63" s="423"/>
      <c r="L63" s="423"/>
      <c r="M63" s="423"/>
      <c r="N63" s="442"/>
      <c r="O63" s="429"/>
      <c r="P63" s="364">
        <f t="shared" si="5"/>
        <v>0</v>
      </c>
      <c r="Q63" s="78">
        <f t="shared" si="6"/>
        <v>0</v>
      </c>
      <c r="R63" s="100" t="str">
        <f t="shared" si="4"/>
        <v/>
      </c>
    </row>
    <row r="64" spans="1:18" x14ac:dyDescent="0.2">
      <c r="A64" s="426" t="str">
        <f>IF(B64="","",COUNT('Diário 1º PA'!$A$4:$A$2634)+ROW()-3)</f>
        <v/>
      </c>
      <c r="B64" s="454"/>
      <c r="C64" s="418"/>
      <c r="D64" s="421"/>
      <c r="E64" s="421"/>
      <c r="F64" s="428"/>
      <c r="G64" s="421"/>
      <c r="H64" s="421"/>
      <c r="I64" s="421"/>
      <c r="J64" s="423"/>
      <c r="K64" s="423"/>
      <c r="L64" s="423"/>
      <c r="M64" s="423"/>
      <c r="N64" s="442"/>
      <c r="O64" s="429"/>
      <c r="P64" s="365">
        <f t="shared" si="5"/>
        <v>0</v>
      </c>
      <c r="Q64" s="78">
        <f t="shared" si="6"/>
        <v>0</v>
      </c>
      <c r="R64" s="143" t="str">
        <f t="shared" si="4"/>
        <v/>
      </c>
    </row>
    <row r="65" spans="1:18" x14ac:dyDescent="0.2">
      <c r="A65" s="426" t="str">
        <f>IF(B65="","",COUNT('Diário 1º PA'!$A$4:$A$2634)+ROW()-3)</f>
        <v/>
      </c>
      <c r="B65" s="454"/>
      <c r="C65" s="418"/>
      <c r="D65" s="421"/>
      <c r="E65" s="421"/>
      <c r="F65" s="428"/>
      <c r="G65" s="421"/>
      <c r="H65" s="421"/>
      <c r="I65" s="421"/>
      <c r="J65" s="423"/>
      <c r="K65" s="423"/>
      <c r="L65" s="423"/>
      <c r="M65" s="423"/>
      <c r="N65" s="442"/>
      <c r="O65" s="429"/>
      <c r="P65" s="364">
        <f t="shared" si="5"/>
        <v>0</v>
      </c>
      <c r="Q65" s="78">
        <f t="shared" si="6"/>
        <v>0</v>
      </c>
      <c r="R65" s="100" t="str">
        <f t="shared" si="4"/>
        <v/>
      </c>
    </row>
    <row r="66" spans="1:18" x14ac:dyDescent="0.2">
      <c r="A66" s="426" t="str">
        <f>IF(B66="","",COUNT('Diário 1º PA'!$A$4:$A$2634)+ROW()-3)</f>
        <v/>
      </c>
      <c r="B66" s="454"/>
      <c r="C66" s="418"/>
      <c r="D66" s="421"/>
      <c r="E66" s="421"/>
      <c r="F66" s="428"/>
      <c r="G66" s="421"/>
      <c r="H66" s="421"/>
      <c r="I66" s="421"/>
      <c r="J66" s="423"/>
      <c r="K66" s="423"/>
      <c r="L66" s="423"/>
      <c r="M66" s="423"/>
      <c r="N66" s="442"/>
      <c r="O66" s="429"/>
      <c r="P66" s="364">
        <f t="shared" si="5"/>
        <v>0</v>
      </c>
      <c r="Q66" s="78">
        <f t="shared" si="6"/>
        <v>0</v>
      </c>
      <c r="R66" s="100" t="str">
        <f t="shared" si="4"/>
        <v/>
      </c>
    </row>
    <row r="67" spans="1:18" ht="13.5" thickBot="1" x14ac:dyDescent="0.25">
      <c r="A67" s="426" t="str">
        <f>IF(B67="","",COUNT('Diário 1º PA'!$A$4:$A$2634)+ROW()-3)</f>
        <v/>
      </c>
      <c r="B67" s="454"/>
      <c r="C67" s="418"/>
      <c r="D67" s="421"/>
      <c r="E67" s="421"/>
      <c r="F67" s="428"/>
      <c r="G67" s="421"/>
      <c r="H67" s="421"/>
      <c r="I67" s="421"/>
      <c r="J67" s="423"/>
      <c r="K67" s="423"/>
      <c r="L67" s="423"/>
      <c r="M67" s="423"/>
      <c r="N67" s="442"/>
      <c r="O67" s="429"/>
      <c r="P67" s="364">
        <f t="shared" si="5"/>
        <v>0</v>
      </c>
      <c r="Q67" s="78">
        <f t="shared" si="6"/>
        <v>0</v>
      </c>
      <c r="R67" s="100" t="str">
        <f t="shared" si="4"/>
        <v/>
      </c>
    </row>
    <row r="68" spans="1:18" x14ac:dyDescent="0.2">
      <c r="A68" s="426" t="str">
        <f>IF(B68="","",COUNT('Diário 1º PA'!$A$4:$A$2634)+ROW()-3)</f>
        <v/>
      </c>
      <c r="B68" s="454"/>
      <c r="C68" s="418"/>
      <c r="D68" s="421"/>
      <c r="E68" s="421"/>
      <c r="F68" s="428"/>
      <c r="G68" s="421"/>
      <c r="H68" s="421"/>
      <c r="I68" s="421"/>
      <c r="J68" s="423"/>
      <c r="K68" s="423"/>
      <c r="L68" s="423"/>
      <c r="M68" s="423"/>
      <c r="N68" s="442"/>
      <c r="O68" s="429"/>
      <c r="P68" s="365">
        <f t="shared" si="5"/>
        <v>0</v>
      </c>
      <c r="Q68" s="78">
        <f t="shared" si="6"/>
        <v>0</v>
      </c>
      <c r="R68" s="143" t="str">
        <f t="shared" si="4"/>
        <v/>
      </c>
    </row>
    <row r="69" spans="1:18" x14ac:dyDescent="0.2">
      <c r="A69" s="426" t="str">
        <f>IF(B69="","",COUNT('Diário 1º PA'!$A$4:$A$2634)+ROW()-3)</f>
        <v/>
      </c>
      <c r="B69" s="454"/>
      <c r="C69" s="418"/>
      <c r="D69" s="421"/>
      <c r="E69" s="421"/>
      <c r="F69" s="428"/>
      <c r="G69" s="421"/>
      <c r="H69" s="421"/>
      <c r="I69" s="421"/>
      <c r="J69" s="423"/>
      <c r="K69" s="423"/>
      <c r="L69" s="423"/>
      <c r="M69" s="423"/>
      <c r="N69" s="442"/>
      <c r="O69" s="429"/>
      <c r="P69" s="364">
        <f t="shared" si="5"/>
        <v>0</v>
      </c>
      <c r="Q69" s="78">
        <f t="shared" si="6"/>
        <v>0</v>
      </c>
      <c r="R69" s="100" t="str">
        <f t="shared" si="4"/>
        <v/>
      </c>
    </row>
    <row r="70" spans="1:18" x14ac:dyDescent="0.2">
      <c r="A70" s="426" t="str">
        <f>IF(B70="","",COUNT('Diário 1º PA'!$A$4:$A$2634)+ROW()-3)</f>
        <v/>
      </c>
      <c r="B70" s="454"/>
      <c r="C70" s="418"/>
      <c r="D70" s="421"/>
      <c r="E70" s="421"/>
      <c r="F70" s="428"/>
      <c r="G70" s="421"/>
      <c r="H70" s="421"/>
      <c r="I70" s="421"/>
      <c r="J70" s="423"/>
      <c r="K70" s="423"/>
      <c r="L70" s="423"/>
      <c r="M70" s="423"/>
      <c r="N70" s="442"/>
      <c r="O70" s="429"/>
      <c r="P70" s="364">
        <f t="shared" si="5"/>
        <v>0</v>
      </c>
      <c r="Q70" s="78">
        <f t="shared" si="6"/>
        <v>0</v>
      </c>
      <c r="R70" s="100" t="str">
        <f t="shared" si="4"/>
        <v/>
      </c>
    </row>
    <row r="71" spans="1:18" ht="13.5" thickBot="1" x14ac:dyDescent="0.25">
      <c r="A71" s="426" t="str">
        <f>IF(B71="","",COUNT('Diário 1º PA'!$A$4:$A$2634)+ROW()-3)</f>
        <v/>
      </c>
      <c r="B71" s="454"/>
      <c r="C71" s="418"/>
      <c r="D71" s="421"/>
      <c r="E71" s="421"/>
      <c r="F71" s="428"/>
      <c r="G71" s="421"/>
      <c r="H71" s="421"/>
      <c r="I71" s="421"/>
      <c r="J71" s="423"/>
      <c r="K71" s="423"/>
      <c r="L71" s="423"/>
      <c r="M71" s="423"/>
      <c r="N71" s="442"/>
      <c r="O71" s="429"/>
      <c r="P71" s="364">
        <f t="shared" si="5"/>
        <v>0</v>
      </c>
      <c r="Q71" s="78">
        <f t="shared" si="6"/>
        <v>0</v>
      </c>
      <c r="R71" s="100" t="str">
        <f t="shared" si="4"/>
        <v/>
      </c>
    </row>
    <row r="72" spans="1:18" x14ac:dyDescent="0.2">
      <c r="A72" s="426" t="str">
        <f>IF(B72="","",COUNT('Diário 1º PA'!$A$4:$A$2634)+ROW()-3)</f>
        <v/>
      </c>
      <c r="B72" s="454"/>
      <c r="C72" s="418"/>
      <c r="D72" s="421"/>
      <c r="E72" s="421"/>
      <c r="F72" s="428"/>
      <c r="G72" s="421"/>
      <c r="H72" s="421"/>
      <c r="I72" s="421"/>
      <c r="J72" s="423"/>
      <c r="K72" s="423"/>
      <c r="L72" s="423"/>
      <c r="M72" s="423"/>
      <c r="N72" s="442"/>
      <c r="O72" s="429"/>
      <c r="P72" s="365">
        <f t="shared" si="5"/>
        <v>0</v>
      </c>
      <c r="Q72" s="78">
        <f t="shared" si="6"/>
        <v>0</v>
      </c>
      <c r="R72" s="143" t="str">
        <f t="shared" si="4"/>
        <v/>
      </c>
    </row>
    <row r="73" spans="1:18" x14ac:dyDescent="0.2">
      <c r="A73" s="426" t="str">
        <f>IF(B73="","",COUNT('Diário 1º PA'!$A$4:$A$2634)+ROW()-3)</f>
        <v/>
      </c>
      <c r="B73" s="454"/>
      <c r="C73" s="418"/>
      <c r="D73" s="421"/>
      <c r="E73" s="421"/>
      <c r="F73" s="428"/>
      <c r="G73" s="421"/>
      <c r="H73" s="421"/>
      <c r="I73" s="421"/>
      <c r="J73" s="423"/>
      <c r="K73" s="423"/>
      <c r="L73" s="423"/>
      <c r="M73" s="423"/>
      <c r="N73" s="442"/>
      <c r="O73" s="429"/>
      <c r="P73" s="364">
        <f t="shared" si="5"/>
        <v>0</v>
      </c>
      <c r="Q73" s="78">
        <f t="shared" si="6"/>
        <v>0</v>
      </c>
      <c r="R73" s="100" t="str">
        <f t="shared" si="4"/>
        <v/>
      </c>
    </row>
    <row r="74" spans="1:18" x14ac:dyDescent="0.2">
      <c r="A74" s="426" t="str">
        <f>IF(B74="","",COUNT('Diário 1º PA'!$A$4:$A$2634)+ROW()-3)</f>
        <v/>
      </c>
      <c r="B74" s="454"/>
      <c r="C74" s="418"/>
      <c r="D74" s="421"/>
      <c r="E74" s="421"/>
      <c r="F74" s="428"/>
      <c r="G74" s="421"/>
      <c r="H74" s="421"/>
      <c r="I74" s="421"/>
      <c r="J74" s="423"/>
      <c r="K74" s="423"/>
      <c r="L74" s="423"/>
      <c r="M74" s="423"/>
      <c r="N74" s="442"/>
      <c r="O74" s="429"/>
      <c r="P74" s="364">
        <f t="shared" si="5"/>
        <v>0</v>
      </c>
      <c r="Q74" s="78">
        <f t="shared" si="6"/>
        <v>0</v>
      </c>
      <c r="R74" s="100" t="str">
        <f t="shared" si="4"/>
        <v/>
      </c>
    </row>
    <row r="75" spans="1:18" ht="13.5" thickBot="1" x14ac:dyDescent="0.25">
      <c r="A75" s="426" t="str">
        <f>IF(B75="","",COUNT('Diário 1º PA'!$A$4:$A$2634)+ROW()-3)</f>
        <v/>
      </c>
      <c r="B75" s="454"/>
      <c r="C75" s="418"/>
      <c r="D75" s="421"/>
      <c r="E75" s="421"/>
      <c r="F75" s="428"/>
      <c r="G75" s="421"/>
      <c r="H75" s="421"/>
      <c r="I75" s="421"/>
      <c r="J75" s="423"/>
      <c r="K75" s="423"/>
      <c r="L75" s="423"/>
      <c r="M75" s="423"/>
      <c r="N75" s="442"/>
      <c r="O75" s="429"/>
      <c r="P75" s="364">
        <f t="shared" si="5"/>
        <v>0</v>
      </c>
      <c r="Q75" s="78">
        <f t="shared" si="6"/>
        <v>0</v>
      </c>
      <c r="R75" s="100" t="str">
        <f t="shared" si="4"/>
        <v/>
      </c>
    </row>
    <row r="76" spans="1:18" x14ac:dyDescent="0.2">
      <c r="A76" s="426" t="str">
        <f>IF(B76="","",COUNT('Diário 1º PA'!$A$4:$A$2634)+ROW()-3)</f>
        <v/>
      </c>
      <c r="B76" s="454"/>
      <c r="C76" s="418"/>
      <c r="D76" s="421"/>
      <c r="E76" s="421"/>
      <c r="F76" s="428"/>
      <c r="G76" s="421"/>
      <c r="H76" s="421"/>
      <c r="I76" s="421"/>
      <c r="J76" s="423"/>
      <c r="K76" s="423"/>
      <c r="L76" s="423"/>
      <c r="M76" s="423"/>
      <c r="N76" s="442"/>
      <c r="O76" s="429"/>
      <c r="P76" s="365">
        <f t="shared" si="5"/>
        <v>0</v>
      </c>
      <c r="Q76" s="78">
        <f t="shared" si="6"/>
        <v>0</v>
      </c>
      <c r="R76" s="143" t="str">
        <f t="shared" si="4"/>
        <v/>
      </c>
    </row>
    <row r="77" spans="1:18" x14ac:dyDescent="0.2">
      <c r="A77" s="426" t="str">
        <f>IF(B77="","",COUNT('Diário 1º PA'!$A$4:$A$2634)+ROW()-3)</f>
        <v/>
      </c>
      <c r="B77" s="454"/>
      <c r="C77" s="418"/>
      <c r="D77" s="421"/>
      <c r="E77" s="421"/>
      <c r="F77" s="428"/>
      <c r="G77" s="421"/>
      <c r="H77" s="421"/>
      <c r="I77" s="421"/>
      <c r="J77" s="423"/>
      <c r="K77" s="423"/>
      <c r="L77" s="423"/>
      <c r="M77" s="423"/>
      <c r="N77" s="442"/>
      <c r="O77" s="429"/>
      <c r="P77" s="364">
        <f t="shared" si="5"/>
        <v>0</v>
      </c>
      <c r="Q77" s="78">
        <f t="shared" si="6"/>
        <v>0</v>
      </c>
      <c r="R77" s="100" t="str">
        <f t="shared" si="4"/>
        <v/>
      </c>
    </row>
    <row r="78" spans="1:18" x14ac:dyDescent="0.2">
      <c r="A78" s="426" t="str">
        <f>IF(B78="","",COUNT('Diário 1º PA'!$A$4:$A$2634)+ROW()-3)</f>
        <v/>
      </c>
      <c r="B78" s="454"/>
      <c r="C78" s="418"/>
      <c r="D78" s="421"/>
      <c r="E78" s="421"/>
      <c r="F78" s="428"/>
      <c r="G78" s="421"/>
      <c r="H78" s="421"/>
      <c r="I78" s="421"/>
      <c r="J78" s="423"/>
      <c r="K78" s="423"/>
      <c r="L78" s="423"/>
      <c r="M78" s="423"/>
      <c r="N78" s="442"/>
      <c r="O78" s="429"/>
      <c r="P78" s="364">
        <f t="shared" si="5"/>
        <v>0</v>
      </c>
      <c r="Q78" s="78">
        <f t="shared" si="6"/>
        <v>0</v>
      </c>
      <c r="R78" s="100" t="str">
        <f t="shared" si="4"/>
        <v/>
      </c>
    </row>
    <row r="79" spans="1:18" ht="13.5" thickBot="1" x14ac:dyDescent="0.25">
      <c r="A79" s="426" t="str">
        <f>IF(B79="","",COUNT('Diário 1º PA'!$A$4:$A$2634)+ROW()-3)</f>
        <v/>
      </c>
      <c r="B79" s="454"/>
      <c r="C79" s="418"/>
      <c r="D79" s="421"/>
      <c r="E79" s="421"/>
      <c r="F79" s="428"/>
      <c r="G79" s="421"/>
      <c r="H79" s="421"/>
      <c r="I79" s="421"/>
      <c r="J79" s="423"/>
      <c r="K79" s="423"/>
      <c r="L79" s="423"/>
      <c r="M79" s="423"/>
      <c r="N79" s="442"/>
      <c r="O79" s="429"/>
      <c r="P79" s="364">
        <f t="shared" si="5"/>
        <v>0</v>
      </c>
      <c r="Q79" s="78">
        <f t="shared" si="6"/>
        <v>0</v>
      </c>
      <c r="R79" s="100" t="str">
        <f t="shared" si="4"/>
        <v/>
      </c>
    </row>
    <row r="80" spans="1:18" x14ac:dyDescent="0.2">
      <c r="A80" s="426" t="str">
        <f>IF(B80="","",COUNT('Diário 1º PA'!$A$4:$A$2634)+ROW()-3)</f>
        <v/>
      </c>
      <c r="B80" s="454"/>
      <c r="C80" s="418"/>
      <c r="D80" s="421"/>
      <c r="E80" s="421"/>
      <c r="F80" s="428"/>
      <c r="G80" s="421"/>
      <c r="H80" s="421"/>
      <c r="I80" s="421"/>
      <c r="J80" s="423"/>
      <c r="K80" s="423"/>
      <c r="L80" s="423"/>
      <c r="M80" s="423"/>
      <c r="N80" s="442"/>
      <c r="O80" s="429"/>
      <c r="P80" s="365">
        <f t="shared" si="5"/>
        <v>0</v>
      </c>
      <c r="Q80" s="78">
        <f t="shared" si="6"/>
        <v>0</v>
      </c>
      <c r="R80" s="143" t="str">
        <f t="shared" ref="R80:R143" si="7">SUBSTITUTE(D80," ","_")</f>
        <v/>
      </c>
    </row>
    <row r="81" spans="1:18" x14ac:dyDescent="0.2">
      <c r="A81" s="426" t="str">
        <f>IF(B81="","",COUNT('Diário 1º PA'!$A$4:$A$2634)+ROW()-3)</f>
        <v/>
      </c>
      <c r="B81" s="454"/>
      <c r="C81" s="418"/>
      <c r="D81" s="421"/>
      <c r="E81" s="421"/>
      <c r="F81" s="428"/>
      <c r="G81" s="421"/>
      <c r="H81" s="421"/>
      <c r="I81" s="421"/>
      <c r="J81" s="423"/>
      <c r="K81" s="423"/>
      <c r="L81" s="423"/>
      <c r="M81" s="423"/>
      <c r="N81" s="442"/>
      <c r="O81" s="429"/>
      <c r="P81" s="364">
        <f t="shared" ref="P81:P144" si="8">IF(B81=0,0,IF(YEAR(B81)=$Q$1,MONTH(B81)-$P$1+1,(YEAR(B81)-$Q$1)*12-$P$1+1+MONTH(B81)))</f>
        <v>0</v>
      </c>
      <c r="Q81" s="78">
        <f t="shared" ref="Q81:Q144" si="9">IF(C81=0,0,IF(YEAR(C81)=$Q$1,MONTH(C81)-$P$1+1,(YEAR(C81)-$Q$1)*12-$P$1+1+MONTH(C81)))</f>
        <v>0</v>
      </c>
      <c r="R81" s="100" t="str">
        <f t="shared" si="7"/>
        <v/>
      </c>
    </row>
    <row r="82" spans="1:18" x14ac:dyDescent="0.2">
      <c r="A82" s="426" t="str">
        <f>IF(B82="","",COUNT('Diário 1º PA'!$A$4:$A$2634)+ROW()-3)</f>
        <v/>
      </c>
      <c r="B82" s="454"/>
      <c r="C82" s="418"/>
      <c r="D82" s="421"/>
      <c r="E82" s="421"/>
      <c r="F82" s="428"/>
      <c r="G82" s="421"/>
      <c r="H82" s="421"/>
      <c r="I82" s="421"/>
      <c r="J82" s="423"/>
      <c r="K82" s="423"/>
      <c r="L82" s="423"/>
      <c r="M82" s="423"/>
      <c r="N82" s="442"/>
      <c r="O82" s="429"/>
      <c r="P82" s="364">
        <f t="shared" si="8"/>
        <v>0</v>
      </c>
      <c r="Q82" s="78">
        <f t="shared" si="9"/>
        <v>0</v>
      </c>
      <c r="R82" s="100" t="str">
        <f t="shared" si="7"/>
        <v/>
      </c>
    </row>
    <row r="83" spans="1:18" ht="13.5" thickBot="1" x14ac:dyDescent="0.25">
      <c r="A83" s="426" t="str">
        <f>IF(B83="","",COUNT('Diário 1º PA'!$A$4:$A$2634)+ROW()-3)</f>
        <v/>
      </c>
      <c r="B83" s="454"/>
      <c r="C83" s="418"/>
      <c r="D83" s="421"/>
      <c r="E83" s="421"/>
      <c r="F83" s="428"/>
      <c r="G83" s="421"/>
      <c r="H83" s="421"/>
      <c r="I83" s="421"/>
      <c r="J83" s="423"/>
      <c r="K83" s="423"/>
      <c r="L83" s="423"/>
      <c r="M83" s="423"/>
      <c r="N83" s="442"/>
      <c r="O83" s="429"/>
      <c r="P83" s="364">
        <f t="shared" si="8"/>
        <v>0</v>
      </c>
      <c r="Q83" s="78">
        <f t="shared" si="9"/>
        <v>0</v>
      </c>
      <c r="R83" s="100" t="str">
        <f t="shared" si="7"/>
        <v/>
      </c>
    </row>
    <row r="84" spans="1:18" x14ac:dyDescent="0.2">
      <c r="A84" s="426" t="str">
        <f>IF(B84="","",COUNT('Diário 1º PA'!$A$4:$A$2634)+ROW()-3)</f>
        <v/>
      </c>
      <c r="B84" s="454"/>
      <c r="C84" s="418"/>
      <c r="D84" s="421"/>
      <c r="E84" s="421"/>
      <c r="F84" s="428"/>
      <c r="G84" s="421"/>
      <c r="H84" s="421"/>
      <c r="I84" s="421"/>
      <c r="J84" s="423"/>
      <c r="K84" s="423"/>
      <c r="L84" s="423"/>
      <c r="M84" s="423"/>
      <c r="N84" s="442"/>
      <c r="O84" s="429"/>
      <c r="P84" s="365">
        <f t="shared" si="8"/>
        <v>0</v>
      </c>
      <c r="Q84" s="78">
        <f t="shared" si="9"/>
        <v>0</v>
      </c>
      <c r="R84" s="143" t="str">
        <f t="shared" si="7"/>
        <v/>
      </c>
    </row>
    <row r="85" spans="1:18" x14ac:dyDescent="0.2">
      <c r="A85" s="426" t="str">
        <f>IF(B85="","",COUNT('Diário 1º PA'!$A$4:$A$2634)+ROW()-3)</f>
        <v/>
      </c>
      <c r="B85" s="454"/>
      <c r="C85" s="418"/>
      <c r="D85" s="421"/>
      <c r="E85" s="421"/>
      <c r="F85" s="428"/>
      <c r="G85" s="421"/>
      <c r="H85" s="421"/>
      <c r="I85" s="421"/>
      <c r="J85" s="423"/>
      <c r="K85" s="423"/>
      <c r="L85" s="423"/>
      <c r="M85" s="423"/>
      <c r="N85" s="442"/>
      <c r="O85" s="429"/>
      <c r="P85" s="364">
        <f t="shared" si="8"/>
        <v>0</v>
      </c>
      <c r="Q85" s="78">
        <f t="shared" si="9"/>
        <v>0</v>
      </c>
      <c r="R85" s="100" t="str">
        <f t="shared" si="7"/>
        <v/>
      </c>
    </row>
    <row r="86" spans="1:18" x14ac:dyDescent="0.2">
      <c r="A86" s="426" t="str">
        <f>IF(B86="","",COUNT('Diário 1º PA'!$A$4:$A$2634)+ROW()-3)</f>
        <v/>
      </c>
      <c r="B86" s="454"/>
      <c r="C86" s="418"/>
      <c r="D86" s="421"/>
      <c r="E86" s="421"/>
      <c r="F86" s="428"/>
      <c r="G86" s="421"/>
      <c r="H86" s="421"/>
      <c r="I86" s="421"/>
      <c r="J86" s="423"/>
      <c r="K86" s="423"/>
      <c r="L86" s="423"/>
      <c r="M86" s="423"/>
      <c r="N86" s="442"/>
      <c r="O86" s="429"/>
      <c r="P86" s="364">
        <f t="shared" si="8"/>
        <v>0</v>
      </c>
      <c r="Q86" s="78">
        <f t="shared" si="9"/>
        <v>0</v>
      </c>
      <c r="R86" s="100" t="str">
        <f t="shared" si="7"/>
        <v/>
      </c>
    </row>
    <row r="87" spans="1:18" ht="13.5" thickBot="1" x14ac:dyDescent="0.25">
      <c r="A87" s="426" t="str">
        <f>IF(B87="","",COUNT('Diário 1º PA'!$A$4:$A$2634)+ROW()-3)</f>
        <v/>
      </c>
      <c r="B87" s="454"/>
      <c r="C87" s="418"/>
      <c r="D87" s="421"/>
      <c r="E87" s="421"/>
      <c r="F87" s="428"/>
      <c r="G87" s="421"/>
      <c r="H87" s="421"/>
      <c r="I87" s="421"/>
      <c r="J87" s="423"/>
      <c r="K87" s="423"/>
      <c r="L87" s="423"/>
      <c r="M87" s="423"/>
      <c r="N87" s="442"/>
      <c r="O87" s="429"/>
      <c r="P87" s="364">
        <f t="shared" si="8"/>
        <v>0</v>
      </c>
      <c r="Q87" s="78">
        <f t="shared" si="9"/>
        <v>0</v>
      </c>
      <c r="R87" s="100" t="str">
        <f t="shared" si="7"/>
        <v/>
      </c>
    </row>
    <row r="88" spans="1:18" x14ac:dyDescent="0.2">
      <c r="A88" s="426" t="str">
        <f>IF(B88="","",COUNT('Diário 1º PA'!$A$4:$A$2634)+ROW()-3)</f>
        <v/>
      </c>
      <c r="B88" s="454"/>
      <c r="C88" s="418"/>
      <c r="D88" s="421"/>
      <c r="E88" s="421"/>
      <c r="F88" s="428"/>
      <c r="G88" s="421"/>
      <c r="H88" s="421"/>
      <c r="I88" s="421"/>
      <c r="J88" s="423"/>
      <c r="K88" s="423"/>
      <c r="L88" s="423"/>
      <c r="M88" s="423"/>
      <c r="N88" s="442"/>
      <c r="O88" s="429"/>
      <c r="P88" s="365">
        <f t="shared" si="8"/>
        <v>0</v>
      </c>
      <c r="Q88" s="78">
        <f t="shared" si="9"/>
        <v>0</v>
      </c>
      <c r="R88" s="143" t="str">
        <f t="shared" si="7"/>
        <v/>
      </c>
    </row>
    <row r="89" spans="1:18" x14ac:dyDescent="0.2">
      <c r="A89" s="426" t="str">
        <f>IF(B89="","",COUNT('Diário 1º PA'!$A$4:$A$2634)+ROW()-3)</f>
        <v/>
      </c>
      <c r="B89" s="454"/>
      <c r="C89" s="418"/>
      <c r="D89" s="421"/>
      <c r="E89" s="421"/>
      <c r="F89" s="428"/>
      <c r="G89" s="421"/>
      <c r="H89" s="421"/>
      <c r="I89" s="421"/>
      <c r="J89" s="423"/>
      <c r="K89" s="423"/>
      <c r="L89" s="423"/>
      <c r="M89" s="423"/>
      <c r="N89" s="442"/>
      <c r="O89" s="429"/>
      <c r="P89" s="364">
        <f t="shared" si="8"/>
        <v>0</v>
      </c>
      <c r="Q89" s="78">
        <f t="shared" si="9"/>
        <v>0</v>
      </c>
      <c r="R89" s="100" t="str">
        <f t="shared" si="7"/>
        <v/>
      </c>
    </row>
    <row r="90" spans="1:18" x14ac:dyDescent="0.2">
      <c r="A90" s="426" t="str">
        <f>IF(B90="","",COUNT('Diário 1º PA'!$A$4:$A$2634)+ROW()-3)</f>
        <v/>
      </c>
      <c r="B90" s="454"/>
      <c r="C90" s="418"/>
      <c r="D90" s="421"/>
      <c r="E90" s="421"/>
      <c r="F90" s="428"/>
      <c r="G90" s="421"/>
      <c r="H90" s="421"/>
      <c r="I90" s="421"/>
      <c r="J90" s="423"/>
      <c r="K90" s="423"/>
      <c r="L90" s="423"/>
      <c r="M90" s="423"/>
      <c r="N90" s="442"/>
      <c r="O90" s="429"/>
      <c r="P90" s="364">
        <f t="shared" si="8"/>
        <v>0</v>
      </c>
      <c r="Q90" s="78">
        <f t="shared" si="9"/>
        <v>0</v>
      </c>
      <c r="R90" s="100" t="str">
        <f t="shared" si="7"/>
        <v/>
      </c>
    </row>
    <row r="91" spans="1:18" ht="13.5" thickBot="1" x14ac:dyDescent="0.25">
      <c r="A91" s="426" t="str">
        <f>IF(B91="","",COUNT('Diário 1º PA'!$A$4:$A$2634)+ROW()-3)</f>
        <v/>
      </c>
      <c r="B91" s="454"/>
      <c r="C91" s="418"/>
      <c r="D91" s="421"/>
      <c r="E91" s="421"/>
      <c r="F91" s="428"/>
      <c r="G91" s="421"/>
      <c r="H91" s="421"/>
      <c r="I91" s="421"/>
      <c r="J91" s="423"/>
      <c r="K91" s="423"/>
      <c r="L91" s="423"/>
      <c r="M91" s="423"/>
      <c r="N91" s="442"/>
      <c r="O91" s="429"/>
      <c r="P91" s="364">
        <f t="shared" si="8"/>
        <v>0</v>
      </c>
      <c r="Q91" s="78">
        <f t="shared" si="9"/>
        <v>0</v>
      </c>
      <c r="R91" s="100" t="str">
        <f t="shared" si="7"/>
        <v/>
      </c>
    </row>
    <row r="92" spans="1:18" x14ac:dyDescent="0.2">
      <c r="A92" s="426" t="str">
        <f>IF(B92="","",COUNT('Diário 1º PA'!$A$4:$A$2634)+ROW()-3)</f>
        <v/>
      </c>
      <c r="B92" s="454"/>
      <c r="C92" s="418"/>
      <c r="D92" s="421"/>
      <c r="E92" s="421"/>
      <c r="F92" s="428"/>
      <c r="G92" s="421"/>
      <c r="H92" s="421"/>
      <c r="I92" s="421"/>
      <c r="J92" s="423"/>
      <c r="K92" s="423"/>
      <c r="L92" s="423"/>
      <c r="M92" s="423"/>
      <c r="N92" s="442"/>
      <c r="O92" s="429"/>
      <c r="P92" s="365">
        <f t="shared" si="8"/>
        <v>0</v>
      </c>
      <c r="Q92" s="78">
        <f t="shared" si="9"/>
        <v>0</v>
      </c>
      <c r="R92" s="143" t="str">
        <f t="shared" si="7"/>
        <v/>
      </c>
    </row>
    <row r="93" spans="1:18" x14ac:dyDescent="0.2">
      <c r="A93" s="426" t="str">
        <f>IF(B93="","",COUNT('Diário 1º PA'!$A$4:$A$2634)+ROW()-3)</f>
        <v/>
      </c>
      <c r="B93" s="454"/>
      <c r="C93" s="418"/>
      <c r="D93" s="421"/>
      <c r="E93" s="421"/>
      <c r="F93" s="428"/>
      <c r="G93" s="421"/>
      <c r="H93" s="421"/>
      <c r="I93" s="421"/>
      <c r="J93" s="423"/>
      <c r="K93" s="423"/>
      <c r="L93" s="423"/>
      <c r="M93" s="423"/>
      <c r="N93" s="442"/>
      <c r="O93" s="429"/>
      <c r="P93" s="364">
        <f t="shared" si="8"/>
        <v>0</v>
      </c>
      <c r="Q93" s="78">
        <f t="shared" si="9"/>
        <v>0</v>
      </c>
      <c r="R93" s="100" t="str">
        <f t="shared" si="7"/>
        <v/>
      </c>
    </row>
    <row r="94" spans="1:18" x14ac:dyDescent="0.2">
      <c r="A94" s="426" t="str">
        <f>IF(B94="","",COUNT('Diário 1º PA'!$A$4:$A$2634)+ROW()-3)</f>
        <v/>
      </c>
      <c r="B94" s="454"/>
      <c r="C94" s="418"/>
      <c r="D94" s="421"/>
      <c r="E94" s="421"/>
      <c r="F94" s="428"/>
      <c r="G94" s="421"/>
      <c r="H94" s="421"/>
      <c r="I94" s="421"/>
      <c r="J94" s="423"/>
      <c r="K94" s="423"/>
      <c r="L94" s="423"/>
      <c r="M94" s="423"/>
      <c r="N94" s="442"/>
      <c r="O94" s="429"/>
      <c r="P94" s="364">
        <f t="shared" si="8"/>
        <v>0</v>
      </c>
      <c r="Q94" s="78">
        <f t="shared" si="9"/>
        <v>0</v>
      </c>
      <c r="R94" s="100" t="str">
        <f t="shared" si="7"/>
        <v/>
      </c>
    </row>
    <row r="95" spans="1:18" ht="13.5" thickBot="1" x14ac:dyDescent="0.25">
      <c r="A95" s="426" t="str">
        <f>IF(B95="","",COUNT('Diário 1º PA'!$A$4:$A$2634)+ROW()-3)</f>
        <v/>
      </c>
      <c r="B95" s="454"/>
      <c r="C95" s="418"/>
      <c r="D95" s="421"/>
      <c r="E95" s="421"/>
      <c r="F95" s="428"/>
      <c r="G95" s="421"/>
      <c r="H95" s="421"/>
      <c r="I95" s="421"/>
      <c r="J95" s="423"/>
      <c r="K95" s="423"/>
      <c r="L95" s="423"/>
      <c r="M95" s="423"/>
      <c r="N95" s="442"/>
      <c r="O95" s="429"/>
      <c r="P95" s="364">
        <f t="shared" si="8"/>
        <v>0</v>
      </c>
      <c r="Q95" s="78">
        <f t="shared" si="9"/>
        <v>0</v>
      </c>
      <c r="R95" s="100" t="str">
        <f t="shared" si="7"/>
        <v/>
      </c>
    </row>
    <row r="96" spans="1:18" x14ac:dyDescent="0.2">
      <c r="A96" s="426" t="str">
        <f>IF(B96="","",COUNT('Diário 1º PA'!$A$4:$A$2634)+ROW()-3)</f>
        <v/>
      </c>
      <c r="B96" s="454"/>
      <c r="C96" s="418"/>
      <c r="D96" s="421"/>
      <c r="E96" s="421"/>
      <c r="F96" s="428"/>
      <c r="G96" s="421"/>
      <c r="H96" s="421"/>
      <c r="I96" s="421"/>
      <c r="J96" s="423"/>
      <c r="K96" s="423"/>
      <c r="L96" s="423"/>
      <c r="M96" s="423"/>
      <c r="N96" s="442"/>
      <c r="O96" s="429"/>
      <c r="P96" s="365">
        <f t="shared" si="8"/>
        <v>0</v>
      </c>
      <c r="Q96" s="78">
        <f t="shared" si="9"/>
        <v>0</v>
      </c>
      <c r="R96" s="143" t="str">
        <f t="shared" si="7"/>
        <v/>
      </c>
    </row>
    <row r="97" spans="1:18" x14ac:dyDescent="0.2">
      <c r="A97" s="426" t="str">
        <f>IF(B97="","",COUNT('Diário 1º PA'!$A$4:$A$2634)+ROW()-3)</f>
        <v/>
      </c>
      <c r="B97" s="454"/>
      <c r="C97" s="418"/>
      <c r="D97" s="421"/>
      <c r="E97" s="421"/>
      <c r="F97" s="428"/>
      <c r="G97" s="421"/>
      <c r="H97" s="421"/>
      <c r="I97" s="421"/>
      <c r="J97" s="423"/>
      <c r="K97" s="423"/>
      <c r="L97" s="423"/>
      <c r="M97" s="423"/>
      <c r="N97" s="442"/>
      <c r="O97" s="429"/>
      <c r="P97" s="364">
        <f t="shared" si="8"/>
        <v>0</v>
      </c>
      <c r="Q97" s="78">
        <f t="shared" si="9"/>
        <v>0</v>
      </c>
      <c r="R97" s="100" t="str">
        <f t="shared" si="7"/>
        <v/>
      </c>
    </row>
    <row r="98" spans="1:18" x14ac:dyDescent="0.2">
      <c r="A98" s="426" t="str">
        <f>IF(B98="","",COUNT('Diário 1º PA'!$A$4:$A$2634)+ROW()-3)</f>
        <v/>
      </c>
      <c r="B98" s="454"/>
      <c r="C98" s="418"/>
      <c r="D98" s="421"/>
      <c r="E98" s="421"/>
      <c r="F98" s="428"/>
      <c r="G98" s="421"/>
      <c r="H98" s="421"/>
      <c r="I98" s="421"/>
      <c r="J98" s="423"/>
      <c r="K98" s="423"/>
      <c r="L98" s="423"/>
      <c r="M98" s="423"/>
      <c r="N98" s="442"/>
      <c r="O98" s="429"/>
      <c r="P98" s="364">
        <f t="shared" si="8"/>
        <v>0</v>
      </c>
      <c r="Q98" s="78">
        <f t="shared" si="9"/>
        <v>0</v>
      </c>
      <c r="R98" s="100" t="str">
        <f t="shared" si="7"/>
        <v/>
      </c>
    </row>
    <row r="99" spans="1:18" ht="13.5" thickBot="1" x14ac:dyDescent="0.25">
      <c r="A99" s="426" t="str">
        <f>IF(B99="","",COUNT('Diário 1º PA'!$A$4:$A$2634)+ROW()-3)</f>
        <v/>
      </c>
      <c r="B99" s="454"/>
      <c r="C99" s="418"/>
      <c r="D99" s="421"/>
      <c r="E99" s="421"/>
      <c r="F99" s="428"/>
      <c r="G99" s="421"/>
      <c r="H99" s="421"/>
      <c r="I99" s="421"/>
      <c r="J99" s="423"/>
      <c r="K99" s="423"/>
      <c r="L99" s="423"/>
      <c r="M99" s="423"/>
      <c r="N99" s="442"/>
      <c r="O99" s="429"/>
      <c r="P99" s="364">
        <f t="shared" si="8"/>
        <v>0</v>
      </c>
      <c r="Q99" s="78">
        <f t="shared" si="9"/>
        <v>0</v>
      </c>
      <c r="R99" s="100" t="str">
        <f t="shared" si="7"/>
        <v/>
      </c>
    </row>
    <row r="100" spans="1:18" x14ac:dyDescent="0.2">
      <c r="A100" s="426" t="str">
        <f>IF(B100="","",COUNT('Diário 1º PA'!$A$4:$A$2634)+ROW()-3)</f>
        <v/>
      </c>
      <c r="B100" s="454"/>
      <c r="C100" s="418"/>
      <c r="D100" s="421"/>
      <c r="E100" s="421"/>
      <c r="F100" s="428"/>
      <c r="G100" s="421"/>
      <c r="H100" s="421"/>
      <c r="I100" s="421"/>
      <c r="J100" s="423"/>
      <c r="K100" s="423"/>
      <c r="L100" s="423"/>
      <c r="M100" s="423"/>
      <c r="N100" s="442"/>
      <c r="O100" s="429"/>
      <c r="P100" s="365">
        <f t="shared" si="8"/>
        <v>0</v>
      </c>
      <c r="Q100" s="78">
        <f t="shared" si="9"/>
        <v>0</v>
      </c>
      <c r="R100" s="143" t="str">
        <f t="shared" si="7"/>
        <v/>
      </c>
    </row>
    <row r="101" spans="1:18" x14ac:dyDescent="0.2">
      <c r="A101" s="426" t="str">
        <f>IF(B101="","",COUNT('Diário 1º PA'!$A$4:$A$2634)+ROW()-3)</f>
        <v/>
      </c>
      <c r="B101" s="454"/>
      <c r="C101" s="418"/>
      <c r="D101" s="421"/>
      <c r="E101" s="421"/>
      <c r="F101" s="428"/>
      <c r="G101" s="421"/>
      <c r="H101" s="421"/>
      <c r="I101" s="421"/>
      <c r="J101" s="423"/>
      <c r="K101" s="423"/>
      <c r="L101" s="423"/>
      <c r="M101" s="423"/>
      <c r="N101" s="442"/>
      <c r="O101" s="429"/>
      <c r="P101" s="364">
        <f t="shared" si="8"/>
        <v>0</v>
      </c>
      <c r="Q101" s="78">
        <f t="shared" si="9"/>
        <v>0</v>
      </c>
      <c r="R101" s="100" t="str">
        <f t="shared" si="7"/>
        <v/>
      </c>
    </row>
    <row r="102" spans="1:18" x14ac:dyDescent="0.2">
      <c r="A102" s="426" t="str">
        <f>IF(B102="","",COUNT('Diário 1º PA'!$A$4:$A$2634)+ROW()-3)</f>
        <v/>
      </c>
      <c r="B102" s="454"/>
      <c r="C102" s="418"/>
      <c r="D102" s="421"/>
      <c r="E102" s="421"/>
      <c r="F102" s="428"/>
      <c r="G102" s="421"/>
      <c r="H102" s="421"/>
      <c r="I102" s="421"/>
      <c r="J102" s="423"/>
      <c r="K102" s="423"/>
      <c r="L102" s="423"/>
      <c r="M102" s="423"/>
      <c r="N102" s="442"/>
      <c r="O102" s="429"/>
      <c r="P102" s="364">
        <f t="shared" si="8"/>
        <v>0</v>
      </c>
      <c r="Q102" s="78">
        <f t="shared" si="9"/>
        <v>0</v>
      </c>
      <c r="R102" s="100" t="str">
        <f t="shared" si="7"/>
        <v/>
      </c>
    </row>
    <row r="103" spans="1:18" ht="13.5" thickBot="1" x14ac:dyDescent="0.25">
      <c r="A103" s="426" t="str">
        <f>IF(B103="","",COUNT('Diário 1º PA'!$A$4:$A$2634)+ROW()-3)</f>
        <v/>
      </c>
      <c r="B103" s="454"/>
      <c r="C103" s="418"/>
      <c r="D103" s="421"/>
      <c r="E103" s="421"/>
      <c r="F103" s="428"/>
      <c r="G103" s="421"/>
      <c r="H103" s="421"/>
      <c r="I103" s="421"/>
      <c r="J103" s="423"/>
      <c r="K103" s="423"/>
      <c r="L103" s="423"/>
      <c r="M103" s="423"/>
      <c r="N103" s="442"/>
      <c r="O103" s="429"/>
      <c r="P103" s="364">
        <f t="shared" si="8"/>
        <v>0</v>
      </c>
      <c r="Q103" s="78">
        <f t="shared" si="9"/>
        <v>0</v>
      </c>
      <c r="R103" s="100" t="str">
        <f t="shared" si="7"/>
        <v/>
      </c>
    </row>
    <row r="104" spans="1:18" x14ac:dyDescent="0.2">
      <c r="A104" s="426" t="str">
        <f>IF(B104="","",COUNT('Diário 1º PA'!$A$4:$A$2634)+ROW()-3)</f>
        <v/>
      </c>
      <c r="B104" s="454"/>
      <c r="C104" s="418"/>
      <c r="D104" s="421"/>
      <c r="E104" s="421"/>
      <c r="F104" s="428"/>
      <c r="G104" s="421"/>
      <c r="H104" s="421"/>
      <c r="I104" s="421"/>
      <c r="J104" s="423"/>
      <c r="K104" s="423"/>
      <c r="L104" s="423"/>
      <c r="M104" s="423"/>
      <c r="N104" s="442"/>
      <c r="O104" s="429"/>
      <c r="P104" s="365">
        <f t="shared" si="8"/>
        <v>0</v>
      </c>
      <c r="Q104" s="78">
        <f t="shared" si="9"/>
        <v>0</v>
      </c>
      <c r="R104" s="143" t="str">
        <f t="shared" si="7"/>
        <v/>
      </c>
    </row>
    <row r="105" spans="1:18" x14ac:dyDescent="0.2">
      <c r="A105" s="426" t="str">
        <f>IF(B105="","",COUNT('Diário 1º PA'!$A$4:$A$2634)+ROW()-3)</f>
        <v/>
      </c>
      <c r="B105" s="454"/>
      <c r="C105" s="418"/>
      <c r="D105" s="421"/>
      <c r="E105" s="421"/>
      <c r="F105" s="428"/>
      <c r="G105" s="421"/>
      <c r="H105" s="421"/>
      <c r="I105" s="421"/>
      <c r="J105" s="423"/>
      <c r="K105" s="423"/>
      <c r="L105" s="423"/>
      <c r="M105" s="423"/>
      <c r="N105" s="442"/>
      <c r="O105" s="429"/>
      <c r="P105" s="364">
        <f t="shared" si="8"/>
        <v>0</v>
      </c>
      <c r="Q105" s="78">
        <f t="shared" si="9"/>
        <v>0</v>
      </c>
      <c r="R105" s="100" t="str">
        <f t="shared" si="7"/>
        <v/>
      </c>
    </row>
    <row r="106" spans="1:18" x14ac:dyDescent="0.2">
      <c r="A106" s="426" t="str">
        <f>IF(B106="","",COUNT('Diário 1º PA'!$A$4:$A$2634)+ROW()-3)</f>
        <v/>
      </c>
      <c r="B106" s="454"/>
      <c r="C106" s="418"/>
      <c r="D106" s="421"/>
      <c r="E106" s="421"/>
      <c r="F106" s="428"/>
      <c r="G106" s="421"/>
      <c r="H106" s="421"/>
      <c r="I106" s="421"/>
      <c r="J106" s="423"/>
      <c r="K106" s="423"/>
      <c r="L106" s="423"/>
      <c r="M106" s="423"/>
      <c r="N106" s="442"/>
      <c r="O106" s="429"/>
      <c r="P106" s="364">
        <f t="shared" si="8"/>
        <v>0</v>
      </c>
      <c r="Q106" s="78">
        <f t="shared" si="9"/>
        <v>0</v>
      </c>
      <c r="R106" s="100" t="str">
        <f t="shared" si="7"/>
        <v/>
      </c>
    </row>
    <row r="107" spans="1:18" ht="13.5" thickBot="1" x14ac:dyDescent="0.25">
      <c r="A107" s="426" t="str">
        <f>IF(B107="","",COUNT('Diário 1º PA'!$A$4:$A$2634)+ROW()-3)</f>
        <v/>
      </c>
      <c r="B107" s="454"/>
      <c r="C107" s="418"/>
      <c r="D107" s="421"/>
      <c r="E107" s="421"/>
      <c r="F107" s="428"/>
      <c r="G107" s="421"/>
      <c r="H107" s="421"/>
      <c r="I107" s="421"/>
      <c r="J107" s="423"/>
      <c r="K107" s="423"/>
      <c r="L107" s="423"/>
      <c r="M107" s="423"/>
      <c r="N107" s="442"/>
      <c r="O107" s="429"/>
      <c r="P107" s="364">
        <f t="shared" si="8"/>
        <v>0</v>
      </c>
      <c r="Q107" s="78">
        <f t="shared" si="9"/>
        <v>0</v>
      </c>
      <c r="R107" s="100" t="str">
        <f t="shared" si="7"/>
        <v/>
      </c>
    </row>
    <row r="108" spans="1:18" x14ac:dyDescent="0.2">
      <c r="A108" s="426" t="str">
        <f>IF(B108="","",COUNT('Diário 1º PA'!$A$4:$A$2634)+ROW()-3)</f>
        <v/>
      </c>
      <c r="B108" s="454"/>
      <c r="C108" s="418"/>
      <c r="D108" s="421"/>
      <c r="E108" s="421"/>
      <c r="F108" s="428"/>
      <c r="G108" s="421"/>
      <c r="H108" s="421"/>
      <c r="I108" s="421"/>
      <c r="J108" s="423"/>
      <c r="K108" s="423"/>
      <c r="L108" s="423"/>
      <c r="M108" s="423"/>
      <c r="N108" s="442"/>
      <c r="O108" s="429"/>
      <c r="P108" s="365">
        <f t="shared" si="8"/>
        <v>0</v>
      </c>
      <c r="Q108" s="78">
        <f t="shared" si="9"/>
        <v>0</v>
      </c>
      <c r="R108" s="143" t="str">
        <f t="shared" si="7"/>
        <v/>
      </c>
    </row>
    <row r="109" spans="1:18" x14ac:dyDescent="0.2">
      <c r="A109" s="426" t="str">
        <f>IF(B109="","",COUNT('Diário 1º PA'!$A$4:$A$2634)+ROW()-3)</f>
        <v/>
      </c>
      <c r="B109" s="454"/>
      <c r="C109" s="418"/>
      <c r="D109" s="421"/>
      <c r="E109" s="421"/>
      <c r="F109" s="428"/>
      <c r="G109" s="421"/>
      <c r="H109" s="421"/>
      <c r="I109" s="421"/>
      <c r="J109" s="423"/>
      <c r="K109" s="423"/>
      <c r="L109" s="423"/>
      <c r="M109" s="423"/>
      <c r="N109" s="442"/>
      <c r="O109" s="429"/>
      <c r="P109" s="364">
        <f t="shared" si="8"/>
        <v>0</v>
      </c>
      <c r="Q109" s="78">
        <f t="shared" si="9"/>
        <v>0</v>
      </c>
      <c r="R109" s="100" t="str">
        <f t="shared" si="7"/>
        <v/>
      </c>
    </row>
    <row r="110" spans="1:18" x14ac:dyDescent="0.2">
      <c r="A110" s="426" t="str">
        <f>IF(B110="","",COUNT('Diário 1º PA'!$A$4:$A$2634)+ROW()-3)</f>
        <v/>
      </c>
      <c r="B110" s="454"/>
      <c r="C110" s="418"/>
      <c r="D110" s="421"/>
      <c r="E110" s="421"/>
      <c r="F110" s="428"/>
      <c r="G110" s="421"/>
      <c r="H110" s="421"/>
      <c r="I110" s="421"/>
      <c r="J110" s="423"/>
      <c r="K110" s="423"/>
      <c r="L110" s="423"/>
      <c r="M110" s="423"/>
      <c r="N110" s="442"/>
      <c r="O110" s="429"/>
      <c r="P110" s="364">
        <f t="shared" si="8"/>
        <v>0</v>
      </c>
      <c r="Q110" s="78">
        <f t="shared" si="9"/>
        <v>0</v>
      </c>
      <c r="R110" s="100" t="str">
        <f t="shared" si="7"/>
        <v/>
      </c>
    </row>
    <row r="111" spans="1:18" ht="13.5" thickBot="1" x14ac:dyDescent="0.25">
      <c r="A111" s="426" t="str">
        <f>IF(B111="","",COUNT('Diário 1º PA'!$A$4:$A$2634)+ROW()-3)</f>
        <v/>
      </c>
      <c r="B111" s="454"/>
      <c r="C111" s="418"/>
      <c r="D111" s="421"/>
      <c r="E111" s="421"/>
      <c r="F111" s="428"/>
      <c r="G111" s="421"/>
      <c r="H111" s="421"/>
      <c r="I111" s="421"/>
      <c r="J111" s="423"/>
      <c r="K111" s="423"/>
      <c r="L111" s="423"/>
      <c r="M111" s="423"/>
      <c r="N111" s="442"/>
      <c r="O111" s="429"/>
      <c r="P111" s="364">
        <f t="shared" si="8"/>
        <v>0</v>
      </c>
      <c r="Q111" s="78">
        <f t="shared" si="9"/>
        <v>0</v>
      </c>
      <c r="R111" s="100" t="str">
        <f t="shared" si="7"/>
        <v/>
      </c>
    </row>
    <row r="112" spans="1:18" x14ac:dyDescent="0.2">
      <c r="A112" s="426" t="str">
        <f>IF(B112="","",COUNT('Diário 1º PA'!$A$4:$A$2634)+ROW()-3)</f>
        <v/>
      </c>
      <c r="B112" s="454"/>
      <c r="C112" s="418"/>
      <c r="D112" s="421"/>
      <c r="E112" s="421"/>
      <c r="F112" s="428"/>
      <c r="G112" s="421"/>
      <c r="H112" s="421"/>
      <c r="I112" s="421"/>
      <c r="J112" s="423"/>
      <c r="K112" s="423"/>
      <c r="L112" s="423"/>
      <c r="M112" s="423"/>
      <c r="N112" s="442"/>
      <c r="O112" s="429"/>
      <c r="P112" s="365">
        <f t="shared" si="8"/>
        <v>0</v>
      </c>
      <c r="Q112" s="78">
        <f t="shared" si="9"/>
        <v>0</v>
      </c>
      <c r="R112" s="143" t="str">
        <f t="shared" si="7"/>
        <v/>
      </c>
    </row>
    <row r="113" spans="1:18" x14ac:dyDescent="0.2">
      <c r="A113" s="426" t="str">
        <f>IF(B113="","",COUNT('Diário 1º PA'!$A$4:$A$2634)+ROW()-3)</f>
        <v/>
      </c>
      <c r="B113" s="454"/>
      <c r="C113" s="418"/>
      <c r="D113" s="421"/>
      <c r="E113" s="421"/>
      <c r="F113" s="428"/>
      <c r="G113" s="421"/>
      <c r="H113" s="421"/>
      <c r="I113" s="421"/>
      <c r="J113" s="423"/>
      <c r="K113" s="423"/>
      <c r="L113" s="423"/>
      <c r="M113" s="423"/>
      <c r="N113" s="442"/>
      <c r="O113" s="429"/>
      <c r="P113" s="364">
        <f t="shared" si="8"/>
        <v>0</v>
      </c>
      <c r="Q113" s="78">
        <f t="shared" si="9"/>
        <v>0</v>
      </c>
      <c r="R113" s="100" t="str">
        <f t="shared" si="7"/>
        <v/>
      </c>
    </row>
    <row r="114" spans="1:18" x14ac:dyDescent="0.2">
      <c r="A114" s="426" t="str">
        <f>IF(B114="","",COUNT('Diário 1º PA'!$A$4:$A$2634)+ROW()-3)</f>
        <v/>
      </c>
      <c r="B114" s="454"/>
      <c r="C114" s="418"/>
      <c r="D114" s="421"/>
      <c r="E114" s="421"/>
      <c r="F114" s="428"/>
      <c r="G114" s="421"/>
      <c r="H114" s="421"/>
      <c r="I114" s="421"/>
      <c r="J114" s="423"/>
      <c r="K114" s="423"/>
      <c r="L114" s="423"/>
      <c r="M114" s="423"/>
      <c r="N114" s="442"/>
      <c r="O114" s="429"/>
      <c r="P114" s="364">
        <f t="shared" si="8"/>
        <v>0</v>
      </c>
      <c r="Q114" s="78">
        <f t="shared" si="9"/>
        <v>0</v>
      </c>
      <c r="R114" s="100" t="str">
        <f t="shared" si="7"/>
        <v/>
      </c>
    </row>
    <row r="115" spans="1:18" ht="13.5" thickBot="1" x14ac:dyDescent="0.25">
      <c r="A115" s="426" t="str">
        <f>IF(B115="","",COUNT('Diário 1º PA'!$A$4:$A$2634)+ROW()-3)</f>
        <v/>
      </c>
      <c r="B115" s="454"/>
      <c r="C115" s="418"/>
      <c r="D115" s="421"/>
      <c r="E115" s="421"/>
      <c r="F115" s="428"/>
      <c r="G115" s="421"/>
      <c r="H115" s="421"/>
      <c r="I115" s="421"/>
      <c r="J115" s="423"/>
      <c r="K115" s="423"/>
      <c r="L115" s="423"/>
      <c r="M115" s="423"/>
      <c r="N115" s="442"/>
      <c r="O115" s="429"/>
      <c r="P115" s="364">
        <f t="shared" si="8"/>
        <v>0</v>
      </c>
      <c r="Q115" s="78">
        <f t="shared" si="9"/>
        <v>0</v>
      </c>
      <c r="R115" s="100" t="str">
        <f t="shared" si="7"/>
        <v/>
      </c>
    </row>
    <row r="116" spans="1:18" x14ac:dyDescent="0.2">
      <c r="A116" s="426" t="str">
        <f>IF(B116="","",COUNT('Diário 1º PA'!$A$4:$A$2634)+ROW()-3)</f>
        <v/>
      </c>
      <c r="B116" s="454"/>
      <c r="C116" s="418"/>
      <c r="D116" s="421"/>
      <c r="E116" s="421"/>
      <c r="F116" s="428"/>
      <c r="G116" s="421"/>
      <c r="H116" s="421"/>
      <c r="I116" s="421"/>
      <c r="J116" s="423"/>
      <c r="K116" s="423"/>
      <c r="L116" s="423"/>
      <c r="M116" s="423"/>
      <c r="N116" s="442"/>
      <c r="O116" s="429"/>
      <c r="P116" s="365">
        <f t="shared" si="8"/>
        <v>0</v>
      </c>
      <c r="Q116" s="78">
        <f t="shared" si="9"/>
        <v>0</v>
      </c>
      <c r="R116" s="143" t="str">
        <f t="shared" si="7"/>
        <v/>
      </c>
    </row>
    <row r="117" spans="1:18" x14ac:dyDescent="0.2">
      <c r="A117" s="426" t="str">
        <f>IF(B117="","",COUNT('Diário 1º PA'!$A$4:$A$2634)+ROW()-3)</f>
        <v/>
      </c>
      <c r="B117" s="454"/>
      <c r="C117" s="418"/>
      <c r="D117" s="421"/>
      <c r="E117" s="421"/>
      <c r="F117" s="428"/>
      <c r="G117" s="421"/>
      <c r="H117" s="421"/>
      <c r="I117" s="421"/>
      <c r="J117" s="423"/>
      <c r="K117" s="423"/>
      <c r="L117" s="423"/>
      <c r="M117" s="423"/>
      <c r="N117" s="442"/>
      <c r="O117" s="429"/>
      <c r="P117" s="364">
        <f t="shared" si="8"/>
        <v>0</v>
      </c>
      <c r="Q117" s="78">
        <f t="shared" si="9"/>
        <v>0</v>
      </c>
      <c r="R117" s="100" t="str">
        <f t="shared" si="7"/>
        <v/>
      </c>
    </row>
    <row r="118" spans="1:18" x14ac:dyDescent="0.2">
      <c r="A118" s="426" t="str">
        <f>IF(B118="","",COUNT('Diário 1º PA'!$A$4:$A$2634)+ROW()-3)</f>
        <v/>
      </c>
      <c r="B118" s="454"/>
      <c r="C118" s="418"/>
      <c r="D118" s="421"/>
      <c r="E118" s="421"/>
      <c r="F118" s="428"/>
      <c r="G118" s="421"/>
      <c r="H118" s="421"/>
      <c r="I118" s="421"/>
      <c r="J118" s="423"/>
      <c r="K118" s="423"/>
      <c r="L118" s="423"/>
      <c r="M118" s="423"/>
      <c r="N118" s="442"/>
      <c r="O118" s="429"/>
      <c r="P118" s="364">
        <f t="shared" si="8"/>
        <v>0</v>
      </c>
      <c r="Q118" s="78">
        <f t="shared" si="9"/>
        <v>0</v>
      </c>
      <c r="R118" s="100" t="str">
        <f t="shared" si="7"/>
        <v/>
      </c>
    </row>
    <row r="119" spans="1:18" ht="13.5" thickBot="1" x14ac:dyDescent="0.25">
      <c r="A119" s="426" t="str">
        <f>IF(B119="","",COUNT('Diário 1º PA'!$A$4:$A$2634)+ROW()-3)</f>
        <v/>
      </c>
      <c r="B119" s="454"/>
      <c r="C119" s="418"/>
      <c r="D119" s="421"/>
      <c r="E119" s="421"/>
      <c r="F119" s="428"/>
      <c r="G119" s="421"/>
      <c r="H119" s="421"/>
      <c r="I119" s="421"/>
      <c r="J119" s="423"/>
      <c r="K119" s="423"/>
      <c r="L119" s="423"/>
      <c r="M119" s="423"/>
      <c r="N119" s="442"/>
      <c r="O119" s="429"/>
      <c r="P119" s="364">
        <f t="shared" si="8"/>
        <v>0</v>
      </c>
      <c r="Q119" s="78">
        <f t="shared" si="9"/>
        <v>0</v>
      </c>
      <c r="R119" s="100" t="str">
        <f t="shared" si="7"/>
        <v/>
      </c>
    </row>
    <row r="120" spans="1:18" x14ac:dyDescent="0.2">
      <c r="A120" s="426" t="str">
        <f>IF(B120="","",COUNT('Diário 1º PA'!$A$4:$A$2634)+ROW()-3)</f>
        <v/>
      </c>
      <c r="B120" s="454"/>
      <c r="C120" s="418"/>
      <c r="D120" s="421"/>
      <c r="E120" s="421"/>
      <c r="F120" s="428"/>
      <c r="G120" s="421"/>
      <c r="H120" s="421"/>
      <c r="I120" s="421"/>
      <c r="J120" s="423"/>
      <c r="K120" s="423"/>
      <c r="L120" s="423"/>
      <c r="M120" s="423"/>
      <c r="N120" s="442"/>
      <c r="O120" s="429"/>
      <c r="P120" s="365">
        <f t="shared" si="8"/>
        <v>0</v>
      </c>
      <c r="Q120" s="78">
        <f t="shared" si="9"/>
        <v>0</v>
      </c>
      <c r="R120" s="143" t="str">
        <f t="shared" si="7"/>
        <v/>
      </c>
    </row>
    <row r="121" spans="1:18" x14ac:dyDescent="0.2">
      <c r="A121" s="426" t="str">
        <f>IF(B121="","",COUNT('Diário 1º PA'!$A$4:$A$2634)+ROW()-3)</f>
        <v/>
      </c>
      <c r="B121" s="454"/>
      <c r="C121" s="418"/>
      <c r="D121" s="421"/>
      <c r="E121" s="421"/>
      <c r="F121" s="428"/>
      <c r="G121" s="421"/>
      <c r="H121" s="421"/>
      <c r="I121" s="421"/>
      <c r="J121" s="423"/>
      <c r="K121" s="423"/>
      <c r="L121" s="423"/>
      <c r="M121" s="423"/>
      <c r="N121" s="442"/>
      <c r="O121" s="429"/>
      <c r="P121" s="364">
        <f t="shared" si="8"/>
        <v>0</v>
      </c>
      <c r="Q121" s="78">
        <f t="shared" si="9"/>
        <v>0</v>
      </c>
      <c r="R121" s="100" t="str">
        <f t="shared" si="7"/>
        <v/>
      </c>
    </row>
    <row r="122" spans="1:18" x14ac:dyDescent="0.2">
      <c r="A122" s="426" t="str">
        <f>IF(B122="","",COUNT('Diário 1º PA'!$A$4:$A$2634)+ROW()-3)</f>
        <v/>
      </c>
      <c r="B122" s="454"/>
      <c r="C122" s="418"/>
      <c r="D122" s="421"/>
      <c r="E122" s="421"/>
      <c r="F122" s="428"/>
      <c r="G122" s="421"/>
      <c r="H122" s="421"/>
      <c r="I122" s="421"/>
      <c r="J122" s="423"/>
      <c r="K122" s="423"/>
      <c r="L122" s="423"/>
      <c r="M122" s="423"/>
      <c r="N122" s="442"/>
      <c r="O122" s="429"/>
      <c r="P122" s="364">
        <f t="shared" si="8"/>
        <v>0</v>
      </c>
      <c r="Q122" s="78">
        <f t="shared" si="9"/>
        <v>0</v>
      </c>
      <c r="R122" s="100" t="str">
        <f t="shared" si="7"/>
        <v/>
      </c>
    </row>
    <row r="123" spans="1:18" ht="13.5" thickBot="1" x14ac:dyDescent="0.25">
      <c r="A123" s="426" t="str">
        <f>IF(B123="","",COUNT('Diário 1º PA'!$A$4:$A$2634)+ROW()-3)</f>
        <v/>
      </c>
      <c r="B123" s="454"/>
      <c r="C123" s="418"/>
      <c r="D123" s="421"/>
      <c r="E123" s="421"/>
      <c r="F123" s="428"/>
      <c r="G123" s="421"/>
      <c r="H123" s="421"/>
      <c r="I123" s="421"/>
      <c r="J123" s="423"/>
      <c r="K123" s="423"/>
      <c r="L123" s="423"/>
      <c r="M123" s="423"/>
      <c r="N123" s="442"/>
      <c r="O123" s="429"/>
      <c r="P123" s="364">
        <f t="shared" si="8"/>
        <v>0</v>
      </c>
      <c r="Q123" s="78">
        <f t="shared" si="9"/>
        <v>0</v>
      </c>
      <c r="R123" s="100" t="str">
        <f t="shared" si="7"/>
        <v/>
      </c>
    </row>
    <row r="124" spans="1:18" x14ac:dyDescent="0.2">
      <c r="A124" s="426" t="str">
        <f>IF(B124="","",COUNT('Diário 1º PA'!$A$4:$A$2634)+ROW()-3)</f>
        <v/>
      </c>
      <c r="B124" s="454"/>
      <c r="C124" s="418"/>
      <c r="D124" s="421"/>
      <c r="E124" s="421"/>
      <c r="F124" s="428"/>
      <c r="G124" s="421"/>
      <c r="H124" s="421"/>
      <c r="I124" s="421"/>
      <c r="J124" s="423"/>
      <c r="K124" s="423"/>
      <c r="L124" s="423"/>
      <c r="M124" s="423"/>
      <c r="N124" s="442"/>
      <c r="O124" s="429"/>
      <c r="P124" s="365">
        <f t="shared" si="8"/>
        <v>0</v>
      </c>
      <c r="Q124" s="78">
        <f t="shared" si="9"/>
        <v>0</v>
      </c>
      <c r="R124" s="143" t="str">
        <f t="shared" si="7"/>
        <v/>
      </c>
    </row>
    <row r="125" spans="1:18" x14ac:dyDescent="0.2">
      <c r="A125" s="426" t="str">
        <f>IF(B125="","",COUNT('Diário 1º PA'!$A$4:$A$2634)+ROW()-3)</f>
        <v/>
      </c>
      <c r="B125" s="454"/>
      <c r="C125" s="418"/>
      <c r="D125" s="421"/>
      <c r="E125" s="421"/>
      <c r="F125" s="428"/>
      <c r="G125" s="421"/>
      <c r="H125" s="421"/>
      <c r="I125" s="421"/>
      <c r="J125" s="423"/>
      <c r="K125" s="423"/>
      <c r="L125" s="423"/>
      <c r="M125" s="423"/>
      <c r="N125" s="442"/>
      <c r="O125" s="429"/>
      <c r="P125" s="364">
        <f t="shared" si="8"/>
        <v>0</v>
      </c>
      <c r="Q125" s="78">
        <f t="shared" si="9"/>
        <v>0</v>
      </c>
      <c r="R125" s="100" t="str">
        <f t="shared" si="7"/>
        <v/>
      </c>
    </row>
    <row r="126" spans="1:18" x14ac:dyDescent="0.2">
      <c r="A126" s="426" t="str">
        <f>IF(B126="","",COUNT('Diário 1º PA'!$A$4:$A$2634)+ROW()-3)</f>
        <v/>
      </c>
      <c r="B126" s="454"/>
      <c r="C126" s="418"/>
      <c r="D126" s="421"/>
      <c r="E126" s="421"/>
      <c r="F126" s="428"/>
      <c r="G126" s="421"/>
      <c r="H126" s="421"/>
      <c r="I126" s="421"/>
      <c r="J126" s="423"/>
      <c r="K126" s="423"/>
      <c r="L126" s="423"/>
      <c r="M126" s="423"/>
      <c r="N126" s="442"/>
      <c r="O126" s="429"/>
      <c r="P126" s="364">
        <f t="shared" si="8"/>
        <v>0</v>
      </c>
      <c r="Q126" s="78">
        <f t="shared" si="9"/>
        <v>0</v>
      </c>
      <c r="R126" s="100" t="str">
        <f t="shared" si="7"/>
        <v/>
      </c>
    </row>
    <row r="127" spans="1:18" ht="13.5" thickBot="1" x14ac:dyDescent="0.25">
      <c r="A127" s="426" t="str">
        <f>IF(B127="","",COUNT('Diário 1º PA'!$A$4:$A$2634)+ROW()-3)</f>
        <v/>
      </c>
      <c r="B127" s="454"/>
      <c r="C127" s="418"/>
      <c r="D127" s="421"/>
      <c r="E127" s="421"/>
      <c r="F127" s="428"/>
      <c r="G127" s="421"/>
      <c r="H127" s="421"/>
      <c r="I127" s="421"/>
      <c r="J127" s="423"/>
      <c r="K127" s="423"/>
      <c r="L127" s="423"/>
      <c r="M127" s="423"/>
      <c r="N127" s="442"/>
      <c r="O127" s="429"/>
      <c r="P127" s="364">
        <f t="shared" si="8"/>
        <v>0</v>
      </c>
      <c r="Q127" s="78">
        <f t="shared" si="9"/>
        <v>0</v>
      </c>
      <c r="R127" s="100" t="str">
        <f t="shared" si="7"/>
        <v/>
      </c>
    </row>
    <row r="128" spans="1:18" x14ac:dyDescent="0.2">
      <c r="A128" s="426" t="str">
        <f>IF(B128="","",COUNT('Diário 1º PA'!$A$4:$A$2634)+ROW()-3)</f>
        <v/>
      </c>
      <c r="B128" s="454"/>
      <c r="C128" s="418"/>
      <c r="D128" s="421"/>
      <c r="E128" s="421"/>
      <c r="F128" s="428"/>
      <c r="G128" s="421"/>
      <c r="H128" s="421"/>
      <c r="I128" s="421"/>
      <c r="J128" s="423"/>
      <c r="K128" s="423"/>
      <c r="L128" s="423"/>
      <c r="M128" s="423"/>
      <c r="N128" s="442"/>
      <c r="O128" s="429"/>
      <c r="P128" s="365">
        <f t="shared" si="8"/>
        <v>0</v>
      </c>
      <c r="Q128" s="78">
        <f t="shared" si="9"/>
        <v>0</v>
      </c>
      <c r="R128" s="143" t="str">
        <f t="shared" si="7"/>
        <v/>
      </c>
    </row>
    <row r="129" spans="1:18" x14ac:dyDescent="0.2">
      <c r="A129" s="426" t="str">
        <f>IF(B129="","",COUNT('Diário 1º PA'!$A$4:$A$2634)+ROW()-3)</f>
        <v/>
      </c>
      <c r="B129" s="454"/>
      <c r="C129" s="418"/>
      <c r="D129" s="421"/>
      <c r="E129" s="421"/>
      <c r="F129" s="428"/>
      <c r="G129" s="421"/>
      <c r="H129" s="421"/>
      <c r="I129" s="421"/>
      <c r="J129" s="423"/>
      <c r="K129" s="423"/>
      <c r="L129" s="423"/>
      <c r="M129" s="423"/>
      <c r="N129" s="442"/>
      <c r="O129" s="429"/>
      <c r="P129" s="364">
        <f t="shared" si="8"/>
        <v>0</v>
      </c>
      <c r="Q129" s="78">
        <f t="shared" si="9"/>
        <v>0</v>
      </c>
      <c r="R129" s="100" t="str">
        <f t="shared" si="7"/>
        <v/>
      </c>
    </row>
    <row r="130" spans="1:18" x14ac:dyDescent="0.2">
      <c r="A130" s="426" t="str">
        <f>IF(B130="","",COUNT('Diário 1º PA'!$A$4:$A$2634)+ROW()-3)</f>
        <v/>
      </c>
      <c r="B130" s="454"/>
      <c r="C130" s="418"/>
      <c r="D130" s="421"/>
      <c r="E130" s="421"/>
      <c r="F130" s="428"/>
      <c r="G130" s="421"/>
      <c r="H130" s="421"/>
      <c r="I130" s="421"/>
      <c r="J130" s="423"/>
      <c r="K130" s="423"/>
      <c r="L130" s="423"/>
      <c r="M130" s="423"/>
      <c r="N130" s="442"/>
      <c r="O130" s="429"/>
      <c r="P130" s="364">
        <f t="shared" si="8"/>
        <v>0</v>
      </c>
      <c r="Q130" s="78">
        <f t="shared" si="9"/>
        <v>0</v>
      </c>
      <c r="R130" s="100" t="str">
        <f t="shared" si="7"/>
        <v/>
      </c>
    </row>
    <row r="131" spans="1:18" ht="13.5" thickBot="1" x14ac:dyDescent="0.25">
      <c r="A131" s="426" t="str">
        <f>IF(B131="","",COUNT('Diário 1º PA'!$A$4:$A$2634)+ROW()-3)</f>
        <v/>
      </c>
      <c r="B131" s="454"/>
      <c r="C131" s="418"/>
      <c r="D131" s="421"/>
      <c r="E131" s="421"/>
      <c r="F131" s="428"/>
      <c r="G131" s="421"/>
      <c r="H131" s="421"/>
      <c r="I131" s="421"/>
      <c r="J131" s="423"/>
      <c r="K131" s="423"/>
      <c r="L131" s="423"/>
      <c r="M131" s="423"/>
      <c r="N131" s="442"/>
      <c r="O131" s="429"/>
      <c r="P131" s="364">
        <f t="shared" si="8"/>
        <v>0</v>
      </c>
      <c r="Q131" s="78">
        <f t="shared" si="9"/>
        <v>0</v>
      </c>
      <c r="R131" s="100" t="str">
        <f t="shared" si="7"/>
        <v/>
      </c>
    </row>
    <row r="132" spans="1:18" x14ac:dyDescent="0.2">
      <c r="A132" s="426" t="str">
        <f>IF(B132="","",COUNT('Diário 1º PA'!$A$4:$A$2634)+ROW()-3)</f>
        <v/>
      </c>
      <c r="B132" s="454"/>
      <c r="C132" s="418"/>
      <c r="D132" s="421"/>
      <c r="E132" s="421"/>
      <c r="F132" s="428"/>
      <c r="G132" s="421"/>
      <c r="H132" s="421"/>
      <c r="I132" s="421"/>
      <c r="J132" s="423"/>
      <c r="K132" s="423"/>
      <c r="L132" s="423"/>
      <c r="M132" s="423"/>
      <c r="N132" s="442"/>
      <c r="O132" s="429"/>
      <c r="P132" s="365">
        <f t="shared" si="8"/>
        <v>0</v>
      </c>
      <c r="Q132" s="78">
        <f t="shared" si="9"/>
        <v>0</v>
      </c>
      <c r="R132" s="143" t="str">
        <f t="shared" si="7"/>
        <v/>
      </c>
    </row>
    <row r="133" spans="1:18" x14ac:dyDescent="0.2">
      <c r="A133" s="426" t="str">
        <f>IF(B133="","",COUNT('Diário 1º PA'!$A$4:$A$2634)+ROW()-3)</f>
        <v/>
      </c>
      <c r="B133" s="454"/>
      <c r="C133" s="418"/>
      <c r="D133" s="421"/>
      <c r="E133" s="421"/>
      <c r="F133" s="428"/>
      <c r="G133" s="421"/>
      <c r="H133" s="421"/>
      <c r="I133" s="421"/>
      <c r="J133" s="423"/>
      <c r="K133" s="423"/>
      <c r="L133" s="423"/>
      <c r="M133" s="423"/>
      <c r="N133" s="442"/>
      <c r="O133" s="429"/>
      <c r="P133" s="364">
        <f t="shared" si="8"/>
        <v>0</v>
      </c>
      <c r="Q133" s="78">
        <f t="shared" si="9"/>
        <v>0</v>
      </c>
      <c r="R133" s="100" t="str">
        <f t="shared" si="7"/>
        <v/>
      </c>
    </row>
    <row r="134" spans="1:18" x14ac:dyDescent="0.2">
      <c r="A134" s="426" t="str">
        <f>IF(B134="","",COUNT('Diário 1º PA'!$A$4:$A$2634)+ROW()-3)</f>
        <v/>
      </c>
      <c r="B134" s="454"/>
      <c r="C134" s="418"/>
      <c r="D134" s="421"/>
      <c r="E134" s="421"/>
      <c r="F134" s="428"/>
      <c r="G134" s="421"/>
      <c r="H134" s="421"/>
      <c r="I134" s="421"/>
      <c r="J134" s="423"/>
      <c r="K134" s="423"/>
      <c r="L134" s="423"/>
      <c r="M134" s="423"/>
      <c r="N134" s="442"/>
      <c r="O134" s="429"/>
      <c r="P134" s="364">
        <f t="shared" si="8"/>
        <v>0</v>
      </c>
      <c r="Q134" s="78">
        <f t="shared" si="9"/>
        <v>0</v>
      </c>
      <c r="R134" s="100" t="str">
        <f t="shared" si="7"/>
        <v/>
      </c>
    </row>
    <row r="135" spans="1:18" ht="13.5" thickBot="1" x14ac:dyDescent="0.25">
      <c r="A135" s="426" t="str">
        <f>IF(B135="","",COUNT('Diário 1º PA'!$A$4:$A$2634)+ROW()-3)</f>
        <v/>
      </c>
      <c r="B135" s="454"/>
      <c r="C135" s="418"/>
      <c r="D135" s="421"/>
      <c r="E135" s="421"/>
      <c r="F135" s="428"/>
      <c r="G135" s="421"/>
      <c r="H135" s="421"/>
      <c r="I135" s="421"/>
      <c r="J135" s="423"/>
      <c r="K135" s="423"/>
      <c r="L135" s="423"/>
      <c r="M135" s="423"/>
      <c r="N135" s="442"/>
      <c r="O135" s="429"/>
      <c r="P135" s="364">
        <f t="shared" si="8"/>
        <v>0</v>
      </c>
      <c r="Q135" s="78">
        <f t="shared" si="9"/>
        <v>0</v>
      </c>
      <c r="R135" s="100" t="str">
        <f t="shared" si="7"/>
        <v/>
      </c>
    </row>
    <row r="136" spans="1:18" x14ac:dyDescent="0.2">
      <c r="A136" s="426" t="str">
        <f>IF(B136="","",COUNT('Diário 1º PA'!$A$4:$A$2634)+ROW()-3)</f>
        <v/>
      </c>
      <c r="B136" s="454"/>
      <c r="C136" s="418"/>
      <c r="D136" s="421"/>
      <c r="E136" s="421"/>
      <c r="F136" s="428"/>
      <c r="G136" s="421"/>
      <c r="H136" s="421"/>
      <c r="I136" s="421"/>
      <c r="J136" s="423"/>
      <c r="K136" s="423"/>
      <c r="L136" s="423"/>
      <c r="M136" s="423"/>
      <c r="N136" s="442"/>
      <c r="O136" s="429"/>
      <c r="P136" s="365">
        <f t="shared" si="8"/>
        <v>0</v>
      </c>
      <c r="Q136" s="78">
        <f t="shared" si="9"/>
        <v>0</v>
      </c>
      <c r="R136" s="143" t="str">
        <f t="shared" si="7"/>
        <v/>
      </c>
    </row>
    <row r="137" spans="1:18" x14ac:dyDescent="0.2">
      <c r="A137" s="426" t="str">
        <f>IF(B137="","",COUNT('Diário 1º PA'!$A$4:$A$2634)+ROW()-3)</f>
        <v/>
      </c>
      <c r="B137" s="454"/>
      <c r="C137" s="418"/>
      <c r="D137" s="421"/>
      <c r="E137" s="421"/>
      <c r="F137" s="428"/>
      <c r="G137" s="421"/>
      <c r="H137" s="421"/>
      <c r="I137" s="421"/>
      <c r="J137" s="423"/>
      <c r="K137" s="423"/>
      <c r="L137" s="423"/>
      <c r="M137" s="423"/>
      <c r="N137" s="442"/>
      <c r="O137" s="429"/>
      <c r="P137" s="364">
        <f t="shared" si="8"/>
        <v>0</v>
      </c>
      <c r="Q137" s="78">
        <f t="shared" si="9"/>
        <v>0</v>
      </c>
      <c r="R137" s="100" t="str">
        <f t="shared" si="7"/>
        <v/>
      </c>
    </row>
    <row r="138" spans="1:18" x14ac:dyDescent="0.2">
      <c r="A138" s="426" t="str">
        <f>IF(B138="","",COUNT('Diário 1º PA'!$A$4:$A$2634)+ROW()-3)</f>
        <v/>
      </c>
      <c r="B138" s="454"/>
      <c r="C138" s="418"/>
      <c r="D138" s="421"/>
      <c r="E138" s="421"/>
      <c r="F138" s="428"/>
      <c r="G138" s="421"/>
      <c r="H138" s="421"/>
      <c r="I138" s="421"/>
      <c r="J138" s="423"/>
      <c r="K138" s="423"/>
      <c r="L138" s="423"/>
      <c r="M138" s="423"/>
      <c r="N138" s="442"/>
      <c r="O138" s="429"/>
      <c r="P138" s="364">
        <f t="shared" si="8"/>
        <v>0</v>
      </c>
      <c r="Q138" s="78">
        <f t="shared" si="9"/>
        <v>0</v>
      </c>
      <c r="R138" s="100" t="str">
        <f t="shared" si="7"/>
        <v/>
      </c>
    </row>
    <row r="139" spans="1:18" ht="13.5" thickBot="1" x14ac:dyDescent="0.25">
      <c r="A139" s="426" t="str">
        <f>IF(B139="","",COUNT('Diário 1º PA'!$A$4:$A$2634)+ROW()-3)</f>
        <v/>
      </c>
      <c r="B139" s="454"/>
      <c r="C139" s="418"/>
      <c r="D139" s="421"/>
      <c r="E139" s="421"/>
      <c r="F139" s="428"/>
      <c r="G139" s="421"/>
      <c r="H139" s="421"/>
      <c r="I139" s="421"/>
      <c r="J139" s="423"/>
      <c r="K139" s="423"/>
      <c r="L139" s="423"/>
      <c r="M139" s="423"/>
      <c r="N139" s="442"/>
      <c r="O139" s="429"/>
      <c r="P139" s="364">
        <f t="shared" si="8"/>
        <v>0</v>
      </c>
      <c r="Q139" s="78">
        <f t="shared" si="9"/>
        <v>0</v>
      </c>
      <c r="R139" s="100" t="str">
        <f t="shared" si="7"/>
        <v/>
      </c>
    </row>
    <row r="140" spans="1:18" x14ac:dyDescent="0.2">
      <c r="A140" s="426" t="str">
        <f>IF(B140="","",COUNT('Diário 1º PA'!$A$4:$A$2634)+ROW()-3)</f>
        <v/>
      </c>
      <c r="B140" s="454"/>
      <c r="C140" s="418"/>
      <c r="D140" s="421"/>
      <c r="E140" s="421"/>
      <c r="F140" s="428"/>
      <c r="G140" s="421"/>
      <c r="H140" s="421"/>
      <c r="I140" s="421"/>
      <c r="J140" s="423"/>
      <c r="K140" s="423"/>
      <c r="L140" s="423"/>
      <c r="M140" s="423"/>
      <c r="N140" s="442"/>
      <c r="O140" s="429"/>
      <c r="P140" s="365">
        <f t="shared" si="8"/>
        <v>0</v>
      </c>
      <c r="Q140" s="78">
        <f t="shared" si="9"/>
        <v>0</v>
      </c>
      <c r="R140" s="143" t="str">
        <f t="shared" si="7"/>
        <v/>
      </c>
    </row>
    <row r="141" spans="1:18" x14ac:dyDescent="0.2">
      <c r="A141" s="426" t="str">
        <f>IF(B141="","",COUNT('Diário 1º PA'!$A$4:$A$2634)+ROW()-3)</f>
        <v/>
      </c>
      <c r="B141" s="454"/>
      <c r="C141" s="418"/>
      <c r="D141" s="421"/>
      <c r="E141" s="421"/>
      <c r="F141" s="428"/>
      <c r="G141" s="421"/>
      <c r="H141" s="421"/>
      <c r="I141" s="421"/>
      <c r="J141" s="423"/>
      <c r="K141" s="423"/>
      <c r="L141" s="423"/>
      <c r="M141" s="423"/>
      <c r="N141" s="442"/>
      <c r="O141" s="429"/>
      <c r="P141" s="364">
        <f t="shared" si="8"/>
        <v>0</v>
      </c>
      <c r="Q141" s="78">
        <f t="shared" si="9"/>
        <v>0</v>
      </c>
      <c r="R141" s="100" t="str">
        <f t="shared" si="7"/>
        <v/>
      </c>
    </row>
    <row r="142" spans="1:18" x14ac:dyDescent="0.2">
      <c r="A142" s="426" t="str">
        <f>IF(B142="","",COUNT('Diário 1º PA'!$A$4:$A$2634)+ROW()-3)</f>
        <v/>
      </c>
      <c r="B142" s="454"/>
      <c r="C142" s="418"/>
      <c r="D142" s="421"/>
      <c r="E142" s="421"/>
      <c r="F142" s="428"/>
      <c r="G142" s="421"/>
      <c r="H142" s="421"/>
      <c r="I142" s="421"/>
      <c r="J142" s="423"/>
      <c r="K142" s="423"/>
      <c r="L142" s="423"/>
      <c r="M142" s="423"/>
      <c r="N142" s="442"/>
      <c r="O142" s="429"/>
      <c r="P142" s="364">
        <f t="shared" si="8"/>
        <v>0</v>
      </c>
      <c r="Q142" s="78">
        <f t="shared" si="9"/>
        <v>0</v>
      </c>
      <c r="R142" s="100" t="str">
        <f t="shared" si="7"/>
        <v/>
      </c>
    </row>
    <row r="143" spans="1:18" ht="13.5" thickBot="1" x14ac:dyDescent="0.25">
      <c r="A143" s="426" t="str">
        <f>IF(B143="","",COUNT('Diário 1º PA'!$A$4:$A$2634)+ROW()-3)</f>
        <v/>
      </c>
      <c r="B143" s="454"/>
      <c r="C143" s="418"/>
      <c r="D143" s="421"/>
      <c r="E143" s="421"/>
      <c r="F143" s="428"/>
      <c r="G143" s="421"/>
      <c r="H143" s="421"/>
      <c r="I143" s="421"/>
      <c r="J143" s="423"/>
      <c r="K143" s="423"/>
      <c r="L143" s="423"/>
      <c r="M143" s="423"/>
      <c r="N143" s="442"/>
      <c r="O143" s="429"/>
      <c r="P143" s="364">
        <f t="shared" si="8"/>
        <v>0</v>
      </c>
      <c r="Q143" s="78">
        <f t="shared" si="9"/>
        <v>0</v>
      </c>
      <c r="R143" s="100" t="str">
        <f t="shared" si="7"/>
        <v/>
      </c>
    </row>
    <row r="144" spans="1:18" x14ac:dyDescent="0.2">
      <c r="A144" s="426" t="str">
        <f>IF(B144="","",COUNT('Diário 1º PA'!$A$4:$A$2634)+ROW()-3)</f>
        <v/>
      </c>
      <c r="B144" s="454"/>
      <c r="C144" s="418"/>
      <c r="D144" s="421"/>
      <c r="E144" s="421"/>
      <c r="F144" s="439"/>
      <c r="G144" s="421"/>
      <c r="H144" s="421"/>
      <c r="I144" s="421"/>
      <c r="J144" s="423"/>
      <c r="K144" s="423"/>
      <c r="L144" s="423"/>
      <c r="M144" s="423"/>
      <c r="N144" s="442"/>
      <c r="O144" s="429"/>
      <c r="P144" s="365">
        <f t="shared" si="8"/>
        <v>0</v>
      </c>
      <c r="Q144" s="78">
        <f t="shared" si="9"/>
        <v>0</v>
      </c>
      <c r="R144" s="143" t="str">
        <f t="shared" ref="R144:R207" si="10">SUBSTITUTE(D144," ","_")</f>
        <v/>
      </c>
    </row>
    <row r="145" spans="1:18" x14ac:dyDescent="0.2">
      <c r="A145" s="426" t="str">
        <f>IF(B145="","",COUNT('Diário 1º PA'!$A$4:$A$2634)+ROW()-3)</f>
        <v/>
      </c>
      <c r="B145" s="454"/>
      <c r="C145" s="418"/>
      <c r="D145" s="421"/>
      <c r="E145" s="421"/>
      <c r="F145" s="439"/>
      <c r="G145" s="421"/>
      <c r="H145" s="421"/>
      <c r="I145" s="421"/>
      <c r="J145" s="423"/>
      <c r="K145" s="423"/>
      <c r="L145" s="423"/>
      <c r="M145" s="423"/>
      <c r="N145" s="442"/>
      <c r="O145" s="429"/>
      <c r="P145" s="364">
        <f t="shared" ref="P145:P208" si="11">IF(B145=0,0,IF(YEAR(B145)=$Q$1,MONTH(B145)-$P$1+1,(YEAR(B145)-$Q$1)*12-$P$1+1+MONTH(B145)))</f>
        <v>0</v>
      </c>
      <c r="Q145" s="78">
        <f t="shared" ref="Q145:Q208" si="12">IF(C145=0,0,IF(YEAR(C145)=$Q$1,MONTH(C145)-$P$1+1,(YEAR(C145)-$Q$1)*12-$P$1+1+MONTH(C145)))</f>
        <v>0</v>
      </c>
      <c r="R145" s="100" t="str">
        <f t="shared" si="10"/>
        <v/>
      </c>
    </row>
    <row r="146" spans="1:18" x14ac:dyDescent="0.2">
      <c r="A146" s="426" t="str">
        <f>IF(B146="","",COUNT('Diário 1º PA'!$A$4:$A$2634)+ROW()-3)</f>
        <v/>
      </c>
      <c r="B146" s="454"/>
      <c r="C146" s="418"/>
      <c r="D146" s="421"/>
      <c r="E146" s="421"/>
      <c r="F146" s="428"/>
      <c r="G146" s="421"/>
      <c r="H146" s="421"/>
      <c r="I146" s="421"/>
      <c r="J146" s="423"/>
      <c r="K146" s="423"/>
      <c r="L146" s="423"/>
      <c r="M146" s="423"/>
      <c r="N146" s="442"/>
      <c r="O146" s="429"/>
      <c r="P146" s="364">
        <f t="shared" si="11"/>
        <v>0</v>
      </c>
      <c r="Q146" s="78">
        <f t="shared" si="12"/>
        <v>0</v>
      </c>
      <c r="R146" s="100" t="str">
        <f t="shared" si="10"/>
        <v/>
      </c>
    </row>
    <row r="147" spans="1:18" ht="13.5" thickBot="1" x14ac:dyDescent="0.25">
      <c r="A147" s="426" t="str">
        <f>IF(B147="","",COUNT('Diário 1º PA'!$A$4:$A$2634)+ROW()-3)</f>
        <v/>
      </c>
      <c r="B147" s="454"/>
      <c r="C147" s="418"/>
      <c r="D147" s="421"/>
      <c r="E147" s="421"/>
      <c r="F147" s="428"/>
      <c r="G147" s="421"/>
      <c r="H147" s="421"/>
      <c r="I147" s="421"/>
      <c r="J147" s="423"/>
      <c r="K147" s="423"/>
      <c r="L147" s="423"/>
      <c r="M147" s="423"/>
      <c r="N147" s="442"/>
      <c r="O147" s="429"/>
      <c r="P147" s="364">
        <f t="shared" si="11"/>
        <v>0</v>
      </c>
      <c r="Q147" s="78">
        <f t="shared" si="12"/>
        <v>0</v>
      </c>
      <c r="R147" s="100" t="str">
        <f t="shared" si="10"/>
        <v/>
      </c>
    </row>
    <row r="148" spans="1:18" x14ac:dyDescent="0.2">
      <c r="A148" s="426" t="str">
        <f>IF(B148="","",COUNT('Diário 1º PA'!$A$4:$A$2634)+ROW()-3)</f>
        <v/>
      </c>
      <c r="B148" s="454"/>
      <c r="C148" s="418"/>
      <c r="D148" s="421"/>
      <c r="E148" s="421"/>
      <c r="F148" s="428"/>
      <c r="G148" s="421"/>
      <c r="H148" s="421"/>
      <c r="I148" s="421"/>
      <c r="J148" s="423"/>
      <c r="K148" s="423"/>
      <c r="L148" s="423"/>
      <c r="M148" s="423"/>
      <c r="N148" s="442"/>
      <c r="O148" s="429"/>
      <c r="P148" s="365">
        <f t="shared" si="11"/>
        <v>0</v>
      </c>
      <c r="Q148" s="78">
        <f t="shared" si="12"/>
        <v>0</v>
      </c>
      <c r="R148" s="143" t="str">
        <f t="shared" si="10"/>
        <v/>
      </c>
    </row>
    <row r="149" spans="1:18" x14ac:dyDescent="0.2">
      <c r="A149" s="426" t="str">
        <f>IF(B149="","",COUNT('Diário 1º PA'!$A$4:$A$2634)+ROW()-3)</f>
        <v/>
      </c>
      <c r="B149" s="454"/>
      <c r="C149" s="418"/>
      <c r="D149" s="421"/>
      <c r="E149" s="421"/>
      <c r="F149" s="428"/>
      <c r="G149" s="421"/>
      <c r="H149" s="421"/>
      <c r="I149" s="421"/>
      <c r="J149" s="423"/>
      <c r="K149" s="423"/>
      <c r="L149" s="423"/>
      <c r="M149" s="423"/>
      <c r="N149" s="442"/>
      <c r="O149" s="429"/>
      <c r="P149" s="364">
        <f t="shared" si="11"/>
        <v>0</v>
      </c>
      <c r="Q149" s="78">
        <f t="shared" si="12"/>
        <v>0</v>
      </c>
      <c r="R149" s="100" t="str">
        <f t="shared" si="10"/>
        <v/>
      </c>
    </row>
    <row r="150" spans="1:18" x14ac:dyDescent="0.2">
      <c r="A150" s="426" t="str">
        <f>IF(B150="","",COUNT('Diário 1º PA'!$A$4:$A$2634)+ROW()-3)</f>
        <v/>
      </c>
      <c r="B150" s="454"/>
      <c r="C150" s="418"/>
      <c r="D150" s="421"/>
      <c r="E150" s="421"/>
      <c r="F150" s="428"/>
      <c r="G150" s="421"/>
      <c r="H150" s="421"/>
      <c r="I150" s="421"/>
      <c r="J150" s="423"/>
      <c r="K150" s="423"/>
      <c r="L150" s="423"/>
      <c r="M150" s="423"/>
      <c r="N150" s="442"/>
      <c r="O150" s="429"/>
      <c r="P150" s="364">
        <f t="shared" si="11"/>
        <v>0</v>
      </c>
      <c r="Q150" s="78">
        <f t="shared" si="12"/>
        <v>0</v>
      </c>
      <c r="R150" s="100" t="str">
        <f t="shared" si="10"/>
        <v/>
      </c>
    </row>
    <row r="151" spans="1:18" ht="13.5" thickBot="1" x14ac:dyDescent="0.25">
      <c r="A151" s="426" t="str">
        <f>IF(B151="","",COUNT('Diário 1º PA'!$A$4:$A$2634)+ROW()-3)</f>
        <v/>
      </c>
      <c r="B151" s="454"/>
      <c r="C151" s="418"/>
      <c r="D151" s="421"/>
      <c r="E151" s="421"/>
      <c r="F151" s="428"/>
      <c r="G151" s="421"/>
      <c r="H151" s="421"/>
      <c r="I151" s="421"/>
      <c r="J151" s="423"/>
      <c r="K151" s="423"/>
      <c r="L151" s="423"/>
      <c r="M151" s="423"/>
      <c r="N151" s="442"/>
      <c r="O151" s="429"/>
      <c r="P151" s="364">
        <f t="shared" si="11"/>
        <v>0</v>
      </c>
      <c r="Q151" s="78">
        <f t="shared" si="12"/>
        <v>0</v>
      </c>
      <c r="R151" s="100" t="str">
        <f t="shared" si="10"/>
        <v/>
      </c>
    </row>
    <row r="152" spans="1:18" x14ac:dyDescent="0.2">
      <c r="A152" s="426" t="str">
        <f>IF(B152="","",COUNT('Diário 1º PA'!$A$4:$A$2634)+ROW()-3)</f>
        <v/>
      </c>
      <c r="B152" s="454"/>
      <c r="C152" s="418"/>
      <c r="D152" s="421"/>
      <c r="E152" s="421"/>
      <c r="F152" s="428"/>
      <c r="G152" s="421"/>
      <c r="H152" s="421"/>
      <c r="I152" s="421"/>
      <c r="J152" s="423"/>
      <c r="K152" s="423"/>
      <c r="L152" s="423"/>
      <c r="M152" s="423"/>
      <c r="N152" s="442"/>
      <c r="O152" s="429"/>
      <c r="P152" s="365">
        <f t="shared" si="11"/>
        <v>0</v>
      </c>
      <c r="Q152" s="78">
        <f t="shared" si="12"/>
        <v>0</v>
      </c>
      <c r="R152" s="143" t="str">
        <f t="shared" si="10"/>
        <v/>
      </c>
    </row>
    <row r="153" spans="1:18" x14ac:dyDescent="0.2">
      <c r="A153" s="426" t="str">
        <f>IF(B153="","",COUNT('Diário 1º PA'!$A$4:$A$2634)+ROW()-3)</f>
        <v/>
      </c>
      <c r="B153" s="454"/>
      <c r="C153" s="418"/>
      <c r="D153" s="421"/>
      <c r="E153" s="421"/>
      <c r="F153" s="428"/>
      <c r="G153" s="421"/>
      <c r="H153" s="421"/>
      <c r="I153" s="421"/>
      <c r="J153" s="423"/>
      <c r="K153" s="423"/>
      <c r="L153" s="423"/>
      <c r="M153" s="423"/>
      <c r="N153" s="442"/>
      <c r="O153" s="429"/>
      <c r="P153" s="364">
        <f t="shared" si="11"/>
        <v>0</v>
      </c>
      <c r="Q153" s="78">
        <f t="shared" si="12"/>
        <v>0</v>
      </c>
      <c r="R153" s="100" t="str">
        <f t="shared" si="10"/>
        <v/>
      </c>
    </row>
    <row r="154" spans="1:18" x14ac:dyDescent="0.2">
      <c r="A154" s="426" t="str">
        <f>IF(B154="","",COUNT('Diário 1º PA'!$A$4:$A$2634)+ROW()-3)</f>
        <v/>
      </c>
      <c r="B154" s="454"/>
      <c r="C154" s="418"/>
      <c r="D154" s="421"/>
      <c r="E154" s="421"/>
      <c r="F154" s="428"/>
      <c r="G154" s="421"/>
      <c r="H154" s="421"/>
      <c r="I154" s="421"/>
      <c r="J154" s="423"/>
      <c r="K154" s="423"/>
      <c r="L154" s="423"/>
      <c r="M154" s="423"/>
      <c r="N154" s="442"/>
      <c r="O154" s="429"/>
      <c r="P154" s="364">
        <f t="shared" si="11"/>
        <v>0</v>
      </c>
      <c r="Q154" s="78">
        <f t="shared" si="12"/>
        <v>0</v>
      </c>
      <c r="R154" s="100" t="str">
        <f t="shared" si="10"/>
        <v/>
      </c>
    </row>
    <row r="155" spans="1:18" ht="13.5" thickBot="1" x14ac:dyDescent="0.25">
      <c r="A155" s="426" t="str">
        <f>IF(B155="","",COUNT('Diário 1º PA'!$A$4:$A$2634)+ROW()-3)</f>
        <v/>
      </c>
      <c r="B155" s="454"/>
      <c r="C155" s="418"/>
      <c r="D155" s="421"/>
      <c r="E155" s="421"/>
      <c r="F155" s="428"/>
      <c r="G155" s="421"/>
      <c r="H155" s="421"/>
      <c r="I155" s="421"/>
      <c r="J155" s="423"/>
      <c r="K155" s="423"/>
      <c r="L155" s="423"/>
      <c r="M155" s="423"/>
      <c r="N155" s="442"/>
      <c r="O155" s="429"/>
      <c r="P155" s="364">
        <f t="shared" si="11"/>
        <v>0</v>
      </c>
      <c r="Q155" s="78">
        <f t="shared" si="12"/>
        <v>0</v>
      </c>
      <c r="R155" s="100" t="str">
        <f t="shared" si="10"/>
        <v/>
      </c>
    </row>
    <row r="156" spans="1:18" x14ac:dyDescent="0.2">
      <c r="A156" s="426" t="str">
        <f>IF(B156="","",COUNT('Diário 1º PA'!$A$4:$A$2634)+ROW()-3)</f>
        <v/>
      </c>
      <c r="B156" s="454"/>
      <c r="C156" s="418"/>
      <c r="D156" s="421"/>
      <c r="E156" s="421"/>
      <c r="F156" s="428"/>
      <c r="G156" s="421"/>
      <c r="H156" s="421"/>
      <c r="I156" s="421"/>
      <c r="J156" s="423"/>
      <c r="K156" s="423"/>
      <c r="L156" s="423"/>
      <c r="M156" s="423"/>
      <c r="N156" s="442"/>
      <c r="O156" s="429"/>
      <c r="P156" s="365">
        <f t="shared" si="11"/>
        <v>0</v>
      </c>
      <c r="Q156" s="78">
        <f t="shared" si="12"/>
        <v>0</v>
      </c>
      <c r="R156" s="143" t="str">
        <f t="shared" si="10"/>
        <v/>
      </c>
    </row>
    <row r="157" spans="1:18" x14ac:dyDescent="0.2">
      <c r="A157" s="426" t="str">
        <f>IF(B157="","",COUNT('Diário 1º PA'!$A$4:$A$2634)+ROW()-3)</f>
        <v/>
      </c>
      <c r="B157" s="454"/>
      <c r="C157" s="418"/>
      <c r="D157" s="421"/>
      <c r="E157" s="421"/>
      <c r="F157" s="439"/>
      <c r="G157" s="421"/>
      <c r="H157" s="421"/>
      <c r="I157" s="421"/>
      <c r="J157" s="423"/>
      <c r="K157" s="423"/>
      <c r="L157" s="423"/>
      <c r="M157" s="423"/>
      <c r="N157" s="442"/>
      <c r="O157" s="429"/>
      <c r="P157" s="364">
        <f t="shared" si="11"/>
        <v>0</v>
      </c>
      <c r="Q157" s="78">
        <f t="shared" si="12"/>
        <v>0</v>
      </c>
      <c r="R157" s="100" t="str">
        <f t="shared" si="10"/>
        <v/>
      </c>
    </row>
    <row r="158" spans="1:18" x14ac:dyDescent="0.2">
      <c r="A158" s="426" t="str">
        <f>IF(B158="","",COUNT('Diário 1º PA'!$A$4:$A$2634)+ROW()-3)</f>
        <v/>
      </c>
      <c r="B158" s="454"/>
      <c r="C158" s="418"/>
      <c r="D158" s="421"/>
      <c r="E158" s="421"/>
      <c r="F158" s="428"/>
      <c r="G158" s="421"/>
      <c r="H158" s="421"/>
      <c r="I158" s="421"/>
      <c r="J158" s="423"/>
      <c r="K158" s="423"/>
      <c r="L158" s="423"/>
      <c r="M158" s="423"/>
      <c r="N158" s="442"/>
      <c r="O158" s="429"/>
      <c r="P158" s="364">
        <f t="shared" si="11"/>
        <v>0</v>
      </c>
      <c r="Q158" s="78">
        <f t="shared" si="12"/>
        <v>0</v>
      </c>
      <c r="R158" s="100" t="str">
        <f t="shared" si="10"/>
        <v/>
      </c>
    </row>
    <row r="159" spans="1:18" ht="13.5" thickBot="1" x14ac:dyDescent="0.25">
      <c r="A159" s="426" t="str">
        <f>IF(B159="","",COUNT('Diário 1º PA'!$A$4:$A$2634)+ROW()-3)</f>
        <v/>
      </c>
      <c r="B159" s="454"/>
      <c r="C159" s="418"/>
      <c r="D159" s="421"/>
      <c r="E159" s="421"/>
      <c r="F159" s="428"/>
      <c r="G159" s="421"/>
      <c r="H159" s="421"/>
      <c r="I159" s="421"/>
      <c r="J159" s="423"/>
      <c r="K159" s="423"/>
      <c r="L159" s="423"/>
      <c r="M159" s="423"/>
      <c r="N159" s="442"/>
      <c r="O159" s="429"/>
      <c r="P159" s="364">
        <f t="shared" si="11"/>
        <v>0</v>
      </c>
      <c r="Q159" s="78">
        <f t="shared" si="12"/>
        <v>0</v>
      </c>
      <c r="R159" s="100" t="str">
        <f t="shared" si="10"/>
        <v/>
      </c>
    </row>
    <row r="160" spans="1:18" x14ac:dyDescent="0.2">
      <c r="A160" s="426" t="str">
        <f>IF(B160="","",COUNT('Diário 1º PA'!$A$4:$A$2634)+ROW()-3)</f>
        <v/>
      </c>
      <c r="B160" s="454"/>
      <c r="C160" s="418"/>
      <c r="D160" s="421"/>
      <c r="E160" s="421"/>
      <c r="F160" s="428"/>
      <c r="G160" s="421"/>
      <c r="H160" s="421"/>
      <c r="I160" s="421"/>
      <c r="J160" s="423"/>
      <c r="K160" s="423"/>
      <c r="L160" s="423"/>
      <c r="M160" s="423"/>
      <c r="N160" s="442"/>
      <c r="O160" s="429"/>
      <c r="P160" s="365">
        <f t="shared" si="11"/>
        <v>0</v>
      </c>
      <c r="Q160" s="78">
        <f t="shared" si="12"/>
        <v>0</v>
      </c>
      <c r="R160" s="143" t="str">
        <f t="shared" si="10"/>
        <v/>
      </c>
    </row>
    <row r="161" spans="1:18" x14ac:dyDescent="0.2">
      <c r="A161" s="426" t="str">
        <f>IF(B161="","",COUNT('Diário 1º PA'!$A$4:$A$2634)+ROW()-3)</f>
        <v/>
      </c>
      <c r="B161" s="454"/>
      <c r="C161" s="418"/>
      <c r="D161" s="421"/>
      <c r="E161" s="421"/>
      <c r="F161" s="428"/>
      <c r="G161" s="421"/>
      <c r="H161" s="421"/>
      <c r="I161" s="421"/>
      <c r="J161" s="423"/>
      <c r="K161" s="423"/>
      <c r="L161" s="423"/>
      <c r="M161" s="423"/>
      <c r="N161" s="442"/>
      <c r="O161" s="429"/>
      <c r="P161" s="364">
        <f t="shared" si="11"/>
        <v>0</v>
      </c>
      <c r="Q161" s="78">
        <f t="shared" si="12"/>
        <v>0</v>
      </c>
      <c r="R161" s="100" t="str">
        <f t="shared" si="10"/>
        <v/>
      </c>
    </row>
    <row r="162" spans="1:18" x14ac:dyDescent="0.2">
      <c r="A162" s="426" t="str">
        <f>IF(B162="","",COUNT('Diário 1º PA'!$A$4:$A$2634)+ROW()-3)</f>
        <v/>
      </c>
      <c r="B162" s="454"/>
      <c r="C162" s="418"/>
      <c r="D162" s="421"/>
      <c r="E162" s="421"/>
      <c r="F162" s="428"/>
      <c r="G162" s="421"/>
      <c r="H162" s="421"/>
      <c r="I162" s="421"/>
      <c r="J162" s="423"/>
      <c r="K162" s="423"/>
      <c r="L162" s="423"/>
      <c r="M162" s="423"/>
      <c r="N162" s="442"/>
      <c r="O162" s="429"/>
      <c r="P162" s="364">
        <f t="shared" si="11"/>
        <v>0</v>
      </c>
      <c r="Q162" s="78">
        <f t="shared" si="12"/>
        <v>0</v>
      </c>
      <c r="R162" s="100" t="str">
        <f t="shared" si="10"/>
        <v/>
      </c>
    </row>
    <row r="163" spans="1:18" ht="13.5" thickBot="1" x14ac:dyDescent="0.25">
      <c r="A163" s="426" t="str">
        <f>IF(B163="","",COUNT('Diário 1º PA'!$A$4:$A$2634)+ROW()-3)</f>
        <v/>
      </c>
      <c r="B163" s="454"/>
      <c r="C163" s="418"/>
      <c r="D163" s="421"/>
      <c r="E163" s="421"/>
      <c r="F163" s="428"/>
      <c r="G163" s="421"/>
      <c r="H163" s="421"/>
      <c r="I163" s="421"/>
      <c r="J163" s="423"/>
      <c r="K163" s="423"/>
      <c r="L163" s="423"/>
      <c r="M163" s="423"/>
      <c r="N163" s="442"/>
      <c r="O163" s="429"/>
      <c r="P163" s="364">
        <f t="shared" si="11"/>
        <v>0</v>
      </c>
      <c r="Q163" s="78">
        <f t="shared" si="12"/>
        <v>0</v>
      </c>
      <c r="R163" s="100" t="str">
        <f t="shared" si="10"/>
        <v/>
      </c>
    </row>
    <row r="164" spans="1:18" x14ac:dyDescent="0.2">
      <c r="A164" s="426" t="str">
        <f>IF(B164="","",COUNT('Diário 1º PA'!$A$4:$A$2634)+ROW()-3)</f>
        <v/>
      </c>
      <c r="B164" s="454"/>
      <c r="C164" s="418"/>
      <c r="D164" s="421"/>
      <c r="E164" s="421"/>
      <c r="F164" s="428"/>
      <c r="G164" s="421"/>
      <c r="H164" s="421"/>
      <c r="I164" s="421"/>
      <c r="J164" s="423"/>
      <c r="K164" s="423"/>
      <c r="L164" s="423"/>
      <c r="M164" s="423"/>
      <c r="N164" s="442"/>
      <c r="O164" s="429"/>
      <c r="P164" s="365">
        <f t="shared" si="11"/>
        <v>0</v>
      </c>
      <c r="Q164" s="78">
        <f t="shared" si="12"/>
        <v>0</v>
      </c>
      <c r="R164" s="143" t="str">
        <f t="shared" si="10"/>
        <v/>
      </c>
    </row>
    <row r="165" spans="1:18" x14ac:dyDescent="0.2">
      <c r="A165" s="426" t="str">
        <f>IF(B165="","",COUNT('Diário 1º PA'!$A$4:$A$2634)+ROW()-3)</f>
        <v/>
      </c>
      <c r="B165" s="454"/>
      <c r="C165" s="418"/>
      <c r="D165" s="421"/>
      <c r="E165" s="421"/>
      <c r="F165" s="428"/>
      <c r="G165" s="421"/>
      <c r="H165" s="421"/>
      <c r="I165" s="421"/>
      <c r="J165" s="423"/>
      <c r="K165" s="423"/>
      <c r="L165" s="423"/>
      <c r="M165" s="423"/>
      <c r="N165" s="442"/>
      <c r="O165" s="429"/>
      <c r="P165" s="364">
        <f t="shared" si="11"/>
        <v>0</v>
      </c>
      <c r="Q165" s="78">
        <f t="shared" si="12"/>
        <v>0</v>
      </c>
      <c r="R165" s="100" t="str">
        <f t="shared" si="10"/>
        <v/>
      </c>
    </row>
    <row r="166" spans="1:18" x14ac:dyDescent="0.2">
      <c r="A166" s="426" t="str">
        <f>IF(B166="","",COUNT('Diário 1º PA'!$A$4:$A$2634)+ROW()-3)</f>
        <v/>
      </c>
      <c r="B166" s="454"/>
      <c r="C166" s="418"/>
      <c r="D166" s="421"/>
      <c r="E166" s="421"/>
      <c r="F166" s="428"/>
      <c r="G166" s="421"/>
      <c r="H166" s="421"/>
      <c r="I166" s="421"/>
      <c r="J166" s="423"/>
      <c r="K166" s="423"/>
      <c r="L166" s="423"/>
      <c r="M166" s="423"/>
      <c r="N166" s="442"/>
      <c r="O166" s="429"/>
      <c r="P166" s="364">
        <f t="shared" si="11"/>
        <v>0</v>
      </c>
      <c r="Q166" s="78">
        <f t="shared" si="12"/>
        <v>0</v>
      </c>
      <c r="R166" s="100" t="str">
        <f t="shared" si="10"/>
        <v/>
      </c>
    </row>
    <row r="167" spans="1:18" ht="13.5" thickBot="1" x14ac:dyDescent="0.25">
      <c r="A167" s="426" t="str">
        <f>IF(B167="","",COUNT('Diário 1º PA'!$A$4:$A$2634)+ROW()-3)</f>
        <v/>
      </c>
      <c r="B167" s="454"/>
      <c r="C167" s="418"/>
      <c r="D167" s="421"/>
      <c r="E167" s="421"/>
      <c r="F167" s="428"/>
      <c r="G167" s="421"/>
      <c r="H167" s="421"/>
      <c r="I167" s="421"/>
      <c r="J167" s="423"/>
      <c r="K167" s="423"/>
      <c r="L167" s="423"/>
      <c r="M167" s="423"/>
      <c r="N167" s="442"/>
      <c r="O167" s="429"/>
      <c r="P167" s="364">
        <f t="shared" si="11"/>
        <v>0</v>
      </c>
      <c r="Q167" s="78">
        <f t="shared" si="12"/>
        <v>0</v>
      </c>
      <c r="R167" s="100" t="str">
        <f t="shared" si="10"/>
        <v/>
      </c>
    </row>
    <row r="168" spans="1:18" x14ac:dyDescent="0.2">
      <c r="A168" s="426" t="str">
        <f>IF(B168="","",COUNT('Diário 1º PA'!$A$4:$A$2634)+ROW()-3)</f>
        <v/>
      </c>
      <c r="B168" s="454"/>
      <c r="C168" s="418"/>
      <c r="D168" s="421"/>
      <c r="E168" s="421"/>
      <c r="F168" s="428"/>
      <c r="G168" s="421"/>
      <c r="H168" s="421"/>
      <c r="I168" s="421"/>
      <c r="J168" s="423"/>
      <c r="K168" s="423"/>
      <c r="L168" s="423"/>
      <c r="M168" s="423"/>
      <c r="N168" s="442"/>
      <c r="O168" s="429"/>
      <c r="P168" s="365">
        <f t="shared" si="11"/>
        <v>0</v>
      </c>
      <c r="Q168" s="78">
        <f t="shared" si="12"/>
        <v>0</v>
      </c>
      <c r="R168" s="143" t="str">
        <f t="shared" si="10"/>
        <v/>
      </c>
    </row>
    <row r="169" spans="1:18" x14ac:dyDescent="0.2">
      <c r="A169" s="426" t="str">
        <f>IF(B169="","",COUNT('Diário 1º PA'!$A$4:$A$2634)+ROW()-3)</f>
        <v/>
      </c>
      <c r="B169" s="454"/>
      <c r="C169" s="418"/>
      <c r="D169" s="421"/>
      <c r="E169" s="421"/>
      <c r="F169" s="428"/>
      <c r="G169" s="421"/>
      <c r="H169" s="421"/>
      <c r="I169" s="421"/>
      <c r="J169" s="423"/>
      <c r="K169" s="423"/>
      <c r="L169" s="423"/>
      <c r="M169" s="423"/>
      <c r="N169" s="442"/>
      <c r="O169" s="429"/>
      <c r="P169" s="364">
        <f t="shared" si="11"/>
        <v>0</v>
      </c>
      <c r="Q169" s="78">
        <f t="shared" si="12"/>
        <v>0</v>
      </c>
      <c r="R169" s="100" t="str">
        <f t="shared" si="10"/>
        <v/>
      </c>
    </row>
    <row r="170" spans="1:18" x14ac:dyDescent="0.2">
      <c r="A170" s="426" t="str">
        <f>IF(B170="","",COUNT('Diário 1º PA'!$A$4:$A$2634)+ROW()-3)</f>
        <v/>
      </c>
      <c r="B170" s="454"/>
      <c r="C170" s="418"/>
      <c r="D170" s="421"/>
      <c r="E170" s="421"/>
      <c r="F170" s="428"/>
      <c r="G170" s="421"/>
      <c r="H170" s="421"/>
      <c r="I170" s="421"/>
      <c r="J170" s="423"/>
      <c r="K170" s="423"/>
      <c r="L170" s="423"/>
      <c r="M170" s="423"/>
      <c r="N170" s="442"/>
      <c r="O170" s="429"/>
      <c r="P170" s="364">
        <f t="shared" si="11"/>
        <v>0</v>
      </c>
      <c r="Q170" s="78">
        <f t="shared" si="12"/>
        <v>0</v>
      </c>
      <c r="R170" s="100" t="str">
        <f t="shared" si="10"/>
        <v/>
      </c>
    </row>
    <row r="171" spans="1:18" ht="13.5" thickBot="1" x14ac:dyDescent="0.25">
      <c r="A171" s="426" t="str">
        <f>IF(B171="","",COUNT('Diário 1º PA'!$A$4:$A$2634)+ROW()-3)</f>
        <v/>
      </c>
      <c r="B171" s="454"/>
      <c r="C171" s="418"/>
      <c r="D171" s="421"/>
      <c r="E171" s="421"/>
      <c r="F171" s="428"/>
      <c r="G171" s="421"/>
      <c r="H171" s="421"/>
      <c r="I171" s="421"/>
      <c r="J171" s="423"/>
      <c r="K171" s="423"/>
      <c r="L171" s="423"/>
      <c r="M171" s="423"/>
      <c r="N171" s="442"/>
      <c r="O171" s="429"/>
      <c r="P171" s="364">
        <f t="shared" si="11"/>
        <v>0</v>
      </c>
      <c r="Q171" s="78">
        <f t="shared" si="12"/>
        <v>0</v>
      </c>
      <c r="R171" s="100" t="str">
        <f t="shared" si="10"/>
        <v/>
      </c>
    </row>
    <row r="172" spans="1:18" x14ac:dyDescent="0.2">
      <c r="A172" s="426" t="str">
        <f>IF(B172="","",COUNT('Diário 1º PA'!$A$4:$A$2634)+ROW()-3)</f>
        <v/>
      </c>
      <c r="B172" s="454"/>
      <c r="C172" s="418"/>
      <c r="D172" s="421"/>
      <c r="E172" s="421"/>
      <c r="F172" s="428"/>
      <c r="G172" s="421"/>
      <c r="H172" s="421"/>
      <c r="I172" s="421"/>
      <c r="J172" s="423"/>
      <c r="K172" s="423"/>
      <c r="L172" s="423"/>
      <c r="M172" s="423"/>
      <c r="N172" s="442"/>
      <c r="O172" s="429"/>
      <c r="P172" s="365">
        <f t="shared" si="11"/>
        <v>0</v>
      </c>
      <c r="Q172" s="78">
        <f t="shared" si="12"/>
        <v>0</v>
      </c>
      <c r="R172" s="143" t="str">
        <f t="shared" si="10"/>
        <v/>
      </c>
    </row>
    <row r="173" spans="1:18" x14ac:dyDescent="0.2">
      <c r="A173" s="426" t="str">
        <f>IF(B173="","",COUNT('Diário 1º PA'!$A$4:$A$2634)+ROW()-3)</f>
        <v/>
      </c>
      <c r="B173" s="454"/>
      <c r="C173" s="418"/>
      <c r="D173" s="421"/>
      <c r="E173" s="421"/>
      <c r="F173" s="428"/>
      <c r="G173" s="421"/>
      <c r="H173" s="421"/>
      <c r="I173" s="421"/>
      <c r="J173" s="423"/>
      <c r="K173" s="423"/>
      <c r="L173" s="423"/>
      <c r="M173" s="423"/>
      <c r="N173" s="442"/>
      <c r="O173" s="429"/>
      <c r="P173" s="364">
        <f t="shared" si="11"/>
        <v>0</v>
      </c>
      <c r="Q173" s="78">
        <f t="shared" si="12"/>
        <v>0</v>
      </c>
      <c r="R173" s="100" t="str">
        <f t="shared" si="10"/>
        <v/>
      </c>
    </row>
    <row r="174" spans="1:18" x14ac:dyDescent="0.2">
      <c r="A174" s="426" t="str">
        <f>IF(B174="","",COUNT('Diário 1º PA'!$A$4:$A$2634)+ROW()-3)</f>
        <v/>
      </c>
      <c r="B174" s="454"/>
      <c r="C174" s="418"/>
      <c r="D174" s="421"/>
      <c r="E174" s="421"/>
      <c r="F174" s="428"/>
      <c r="G174" s="421"/>
      <c r="H174" s="421"/>
      <c r="I174" s="421"/>
      <c r="J174" s="423"/>
      <c r="K174" s="423"/>
      <c r="L174" s="423"/>
      <c r="M174" s="423"/>
      <c r="N174" s="442"/>
      <c r="O174" s="429"/>
      <c r="P174" s="364">
        <f t="shared" si="11"/>
        <v>0</v>
      </c>
      <c r="Q174" s="78">
        <f t="shared" si="12"/>
        <v>0</v>
      </c>
      <c r="R174" s="100" t="str">
        <f t="shared" si="10"/>
        <v/>
      </c>
    </row>
    <row r="175" spans="1:18" ht="13.5" thickBot="1" x14ac:dyDescent="0.25">
      <c r="A175" s="426" t="str">
        <f>IF(B175="","",COUNT('Diário 1º PA'!$A$4:$A$2634)+ROW()-3)</f>
        <v/>
      </c>
      <c r="B175" s="454"/>
      <c r="C175" s="418"/>
      <c r="D175" s="421"/>
      <c r="E175" s="421"/>
      <c r="F175" s="428"/>
      <c r="G175" s="421"/>
      <c r="H175" s="421"/>
      <c r="I175" s="421"/>
      <c r="J175" s="423"/>
      <c r="K175" s="423"/>
      <c r="L175" s="423"/>
      <c r="M175" s="423"/>
      <c r="N175" s="442"/>
      <c r="O175" s="429"/>
      <c r="P175" s="364">
        <f t="shared" si="11"/>
        <v>0</v>
      </c>
      <c r="Q175" s="78">
        <f t="shared" si="12"/>
        <v>0</v>
      </c>
      <c r="R175" s="100" t="str">
        <f t="shared" si="10"/>
        <v/>
      </c>
    </row>
    <row r="176" spans="1:18" x14ac:dyDescent="0.2">
      <c r="A176" s="426" t="str">
        <f>IF(B176="","",COUNT('Diário 1º PA'!$A$4:$A$2634)+ROW()-3)</f>
        <v/>
      </c>
      <c r="B176" s="454"/>
      <c r="C176" s="418"/>
      <c r="D176" s="421"/>
      <c r="E176" s="421"/>
      <c r="F176" s="428"/>
      <c r="G176" s="421"/>
      <c r="H176" s="421"/>
      <c r="I176" s="421"/>
      <c r="J176" s="423"/>
      <c r="K176" s="423"/>
      <c r="L176" s="423"/>
      <c r="M176" s="423"/>
      <c r="N176" s="442"/>
      <c r="O176" s="429"/>
      <c r="P176" s="365">
        <f t="shared" si="11"/>
        <v>0</v>
      </c>
      <c r="Q176" s="78">
        <f t="shared" si="12"/>
        <v>0</v>
      </c>
      <c r="R176" s="143" t="str">
        <f t="shared" si="10"/>
        <v/>
      </c>
    </row>
    <row r="177" spans="1:18" x14ac:dyDescent="0.2">
      <c r="A177" s="426" t="str">
        <f>IF(B177="","",COUNT('Diário 1º PA'!$A$4:$A$2634)+ROW()-3)</f>
        <v/>
      </c>
      <c r="B177" s="454"/>
      <c r="C177" s="418"/>
      <c r="D177" s="421"/>
      <c r="E177" s="421"/>
      <c r="F177" s="428"/>
      <c r="G177" s="421"/>
      <c r="H177" s="421"/>
      <c r="I177" s="421"/>
      <c r="J177" s="423"/>
      <c r="K177" s="423"/>
      <c r="L177" s="423"/>
      <c r="M177" s="423"/>
      <c r="N177" s="442"/>
      <c r="O177" s="429"/>
      <c r="P177" s="364">
        <f t="shared" si="11"/>
        <v>0</v>
      </c>
      <c r="Q177" s="78">
        <f t="shared" si="12"/>
        <v>0</v>
      </c>
      <c r="R177" s="100" t="str">
        <f t="shared" si="10"/>
        <v/>
      </c>
    </row>
    <row r="178" spans="1:18" x14ac:dyDescent="0.2">
      <c r="A178" s="426" t="str">
        <f>IF(B178="","",COUNT('Diário 1º PA'!$A$4:$A$2634)+ROW()-3)</f>
        <v/>
      </c>
      <c r="B178" s="454"/>
      <c r="C178" s="418"/>
      <c r="D178" s="421"/>
      <c r="E178" s="421"/>
      <c r="F178" s="428"/>
      <c r="G178" s="421"/>
      <c r="H178" s="421"/>
      <c r="I178" s="421"/>
      <c r="J178" s="423"/>
      <c r="K178" s="423"/>
      <c r="L178" s="423"/>
      <c r="M178" s="423"/>
      <c r="N178" s="442"/>
      <c r="O178" s="429"/>
      <c r="P178" s="364">
        <f t="shared" si="11"/>
        <v>0</v>
      </c>
      <c r="Q178" s="78">
        <f t="shared" si="12"/>
        <v>0</v>
      </c>
      <c r="R178" s="100" t="str">
        <f t="shared" si="10"/>
        <v/>
      </c>
    </row>
    <row r="179" spans="1:18" ht="13.5" thickBot="1" x14ac:dyDescent="0.25">
      <c r="A179" s="426" t="str">
        <f>IF(B179="","",COUNT('Diário 1º PA'!$A$4:$A$2634)+ROW()-3)</f>
        <v/>
      </c>
      <c r="B179" s="454"/>
      <c r="C179" s="418"/>
      <c r="D179" s="421"/>
      <c r="E179" s="421"/>
      <c r="F179" s="428"/>
      <c r="G179" s="421"/>
      <c r="H179" s="421"/>
      <c r="I179" s="421"/>
      <c r="J179" s="423"/>
      <c r="K179" s="423"/>
      <c r="L179" s="423"/>
      <c r="M179" s="423"/>
      <c r="N179" s="442"/>
      <c r="O179" s="429"/>
      <c r="P179" s="364">
        <f t="shared" si="11"/>
        <v>0</v>
      </c>
      <c r="Q179" s="78">
        <f t="shared" si="12"/>
        <v>0</v>
      </c>
      <c r="R179" s="100" t="str">
        <f t="shared" si="10"/>
        <v/>
      </c>
    </row>
    <row r="180" spans="1:18" x14ac:dyDescent="0.2">
      <c r="A180" s="426" t="str">
        <f>IF(B180="","",COUNT('Diário 1º PA'!$A$4:$A$2634)+ROW()-3)</f>
        <v/>
      </c>
      <c r="B180" s="454"/>
      <c r="C180" s="418"/>
      <c r="D180" s="421"/>
      <c r="E180" s="421"/>
      <c r="F180" s="428"/>
      <c r="G180" s="421"/>
      <c r="H180" s="421"/>
      <c r="I180" s="421"/>
      <c r="J180" s="458"/>
      <c r="K180" s="423"/>
      <c r="L180" s="423"/>
      <c r="M180" s="423"/>
      <c r="N180" s="442"/>
      <c r="O180" s="429"/>
      <c r="P180" s="365">
        <f t="shared" si="11"/>
        <v>0</v>
      </c>
      <c r="Q180" s="78">
        <f t="shared" si="12"/>
        <v>0</v>
      </c>
      <c r="R180" s="143" t="str">
        <f t="shared" si="10"/>
        <v/>
      </c>
    </row>
    <row r="181" spans="1:18" x14ac:dyDescent="0.2">
      <c r="A181" s="426" t="str">
        <f>IF(B181="","",COUNT('Diário 1º PA'!$A$4:$A$2634)+ROW()-3)</f>
        <v/>
      </c>
      <c r="B181" s="454"/>
      <c r="C181" s="418"/>
      <c r="D181" s="421"/>
      <c r="E181" s="421"/>
      <c r="F181" s="428"/>
      <c r="G181" s="421"/>
      <c r="H181" s="421"/>
      <c r="I181" s="421"/>
      <c r="J181" s="458"/>
      <c r="K181" s="423"/>
      <c r="L181" s="423"/>
      <c r="M181" s="423"/>
      <c r="N181" s="442"/>
      <c r="O181" s="429"/>
      <c r="P181" s="364">
        <f t="shared" si="11"/>
        <v>0</v>
      </c>
      <c r="Q181" s="78">
        <f t="shared" si="12"/>
        <v>0</v>
      </c>
      <c r="R181" s="100" t="str">
        <f t="shared" si="10"/>
        <v/>
      </c>
    </row>
    <row r="182" spans="1:18" x14ac:dyDescent="0.2">
      <c r="A182" s="426" t="str">
        <f>IF(B182="","",COUNT('Diário 1º PA'!$A$4:$A$2634)+ROW()-3)</f>
        <v/>
      </c>
      <c r="B182" s="454"/>
      <c r="C182" s="418"/>
      <c r="D182" s="421"/>
      <c r="E182" s="421"/>
      <c r="F182" s="428"/>
      <c r="G182" s="421"/>
      <c r="H182" s="421"/>
      <c r="I182" s="421"/>
      <c r="J182" s="423"/>
      <c r="K182" s="423"/>
      <c r="L182" s="423"/>
      <c r="M182" s="423"/>
      <c r="N182" s="442"/>
      <c r="O182" s="429"/>
      <c r="P182" s="364">
        <f t="shared" si="11"/>
        <v>0</v>
      </c>
      <c r="Q182" s="78">
        <f t="shared" si="12"/>
        <v>0</v>
      </c>
      <c r="R182" s="100" t="str">
        <f t="shared" si="10"/>
        <v/>
      </c>
    </row>
    <row r="183" spans="1:18" ht="13.5" thickBot="1" x14ac:dyDescent="0.25">
      <c r="A183" s="426" t="str">
        <f>IF(B183="","",COUNT('Diário 1º PA'!$A$4:$A$2634)+ROW()-3)</f>
        <v/>
      </c>
      <c r="B183" s="454"/>
      <c r="C183" s="418"/>
      <c r="D183" s="421"/>
      <c r="E183" s="421"/>
      <c r="F183" s="428"/>
      <c r="G183" s="421"/>
      <c r="H183" s="421"/>
      <c r="I183" s="421"/>
      <c r="J183" s="423"/>
      <c r="K183" s="423"/>
      <c r="L183" s="423"/>
      <c r="M183" s="423"/>
      <c r="N183" s="442"/>
      <c r="O183" s="429"/>
      <c r="P183" s="364">
        <f t="shared" si="11"/>
        <v>0</v>
      </c>
      <c r="Q183" s="78">
        <f t="shared" si="12"/>
        <v>0</v>
      </c>
      <c r="R183" s="100" t="str">
        <f t="shared" si="10"/>
        <v/>
      </c>
    </row>
    <row r="184" spans="1:18" x14ac:dyDescent="0.2">
      <c r="A184" s="426" t="str">
        <f>IF(B184="","",COUNT('Diário 1º PA'!$A$4:$A$2634)+ROW()-3)</f>
        <v/>
      </c>
      <c r="B184" s="454"/>
      <c r="C184" s="418"/>
      <c r="D184" s="421"/>
      <c r="E184" s="421"/>
      <c r="F184" s="428"/>
      <c r="G184" s="421"/>
      <c r="H184" s="421"/>
      <c r="I184" s="421"/>
      <c r="J184" s="423"/>
      <c r="K184" s="423"/>
      <c r="L184" s="423"/>
      <c r="M184" s="423"/>
      <c r="N184" s="442"/>
      <c r="O184" s="429"/>
      <c r="P184" s="365">
        <f t="shared" si="11"/>
        <v>0</v>
      </c>
      <c r="Q184" s="78">
        <f t="shared" si="12"/>
        <v>0</v>
      </c>
      <c r="R184" s="143" t="str">
        <f t="shared" si="10"/>
        <v/>
      </c>
    </row>
    <row r="185" spans="1:18" x14ac:dyDescent="0.2">
      <c r="A185" s="426" t="str">
        <f>IF(B185="","",COUNT('Diário 1º PA'!$A$4:$A$2634)+ROW()-3)</f>
        <v/>
      </c>
      <c r="B185" s="454"/>
      <c r="C185" s="418"/>
      <c r="D185" s="421"/>
      <c r="E185" s="421"/>
      <c r="F185" s="428"/>
      <c r="G185" s="421"/>
      <c r="H185" s="421"/>
      <c r="I185" s="421"/>
      <c r="J185" s="423"/>
      <c r="K185" s="423"/>
      <c r="L185" s="423"/>
      <c r="M185" s="423"/>
      <c r="N185" s="442"/>
      <c r="O185" s="429"/>
      <c r="P185" s="364">
        <f t="shared" si="11"/>
        <v>0</v>
      </c>
      <c r="Q185" s="78">
        <f t="shared" si="12"/>
        <v>0</v>
      </c>
      <c r="R185" s="100" t="str">
        <f t="shared" si="10"/>
        <v/>
      </c>
    </row>
    <row r="186" spans="1:18" x14ac:dyDescent="0.2">
      <c r="A186" s="426" t="str">
        <f>IF(B186="","",COUNT('Diário 1º PA'!$A$4:$A$2634)+ROW()-3)</f>
        <v/>
      </c>
      <c r="B186" s="454"/>
      <c r="C186" s="418"/>
      <c r="D186" s="421"/>
      <c r="E186" s="421"/>
      <c r="F186" s="428"/>
      <c r="G186" s="421"/>
      <c r="H186" s="421"/>
      <c r="I186" s="421"/>
      <c r="J186" s="423"/>
      <c r="K186" s="423"/>
      <c r="L186" s="423"/>
      <c r="M186" s="423"/>
      <c r="N186" s="442"/>
      <c r="O186" s="429"/>
      <c r="P186" s="364">
        <f t="shared" si="11"/>
        <v>0</v>
      </c>
      <c r="Q186" s="78">
        <f t="shared" si="12"/>
        <v>0</v>
      </c>
      <c r="R186" s="100" t="str">
        <f t="shared" si="10"/>
        <v/>
      </c>
    </row>
    <row r="187" spans="1:18" ht="13.5" thickBot="1" x14ac:dyDescent="0.25">
      <c r="A187" s="426" t="str">
        <f>IF(B187="","",COUNT('Diário 1º PA'!$A$4:$A$2634)+ROW()-3)</f>
        <v/>
      </c>
      <c r="B187" s="454"/>
      <c r="C187" s="418"/>
      <c r="D187" s="421"/>
      <c r="E187" s="421"/>
      <c r="F187" s="428"/>
      <c r="G187" s="421"/>
      <c r="H187" s="421"/>
      <c r="I187" s="421"/>
      <c r="J187" s="423"/>
      <c r="K187" s="423"/>
      <c r="L187" s="423"/>
      <c r="M187" s="423"/>
      <c r="N187" s="442"/>
      <c r="O187" s="429"/>
      <c r="P187" s="364">
        <f t="shared" si="11"/>
        <v>0</v>
      </c>
      <c r="Q187" s="78">
        <f t="shared" si="12"/>
        <v>0</v>
      </c>
      <c r="R187" s="100" t="str">
        <f t="shared" si="10"/>
        <v/>
      </c>
    </row>
    <row r="188" spans="1:18" x14ac:dyDescent="0.2">
      <c r="A188" s="426" t="str">
        <f>IF(B188="","",COUNT('Diário 1º PA'!$A$4:$A$2634)+ROW()-3)</f>
        <v/>
      </c>
      <c r="B188" s="454"/>
      <c r="C188" s="418"/>
      <c r="D188" s="421"/>
      <c r="E188" s="421"/>
      <c r="F188" s="428"/>
      <c r="G188" s="421"/>
      <c r="H188" s="421"/>
      <c r="I188" s="421"/>
      <c r="J188" s="423"/>
      <c r="K188" s="423"/>
      <c r="L188" s="423"/>
      <c r="M188" s="423"/>
      <c r="N188" s="442"/>
      <c r="O188" s="429"/>
      <c r="P188" s="365">
        <f t="shared" si="11"/>
        <v>0</v>
      </c>
      <c r="Q188" s="78">
        <f t="shared" si="12"/>
        <v>0</v>
      </c>
      <c r="R188" s="143" t="str">
        <f t="shared" si="10"/>
        <v/>
      </c>
    </row>
    <row r="189" spans="1:18" x14ac:dyDescent="0.2">
      <c r="A189" s="426" t="str">
        <f>IF(B189="","",COUNT('Diário 1º PA'!$A$4:$A$2634)+ROW()-3)</f>
        <v/>
      </c>
      <c r="B189" s="454"/>
      <c r="C189" s="418"/>
      <c r="D189" s="421"/>
      <c r="E189" s="421"/>
      <c r="F189" s="428"/>
      <c r="G189" s="421"/>
      <c r="H189" s="421"/>
      <c r="I189" s="421"/>
      <c r="J189" s="423"/>
      <c r="K189" s="423"/>
      <c r="L189" s="423"/>
      <c r="M189" s="423"/>
      <c r="N189" s="442"/>
      <c r="O189" s="429"/>
      <c r="P189" s="364">
        <f t="shared" si="11"/>
        <v>0</v>
      </c>
      <c r="Q189" s="78">
        <f t="shared" si="12"/>
        <v>0</v>
      </c>
      <c r="R189" s="100" t="str">
        <f t="shared" si="10"/>
        <v/>
      </c>
    </row>
    <row r="190" spans="1:18" x14ac:dyDescent="0.2">
      <c r="A190" s="426" t="str">
        <f>IF(B190="","",COUNT('Diário 1º PA'!$A$4:$A$2634)+ROW()-3)</f>
        <v/>
      </c>
      <c r="B190" s="454"/>
      <c r="C190" s="418"/>
      <c r="D190" s="421"/>
      <c r="E190" s="421"/>
      <c r="F190" s="428"/>
      <c r="G190" s="421"/>
      <c r="H190" s="421"/>
      <c r="I190" s="421"/>
      <c r="J190" s="423"/>
      <c r="K190" s="423"/>
      <c r="L190" s="423"/>
      <c r="M190" s="423"/>
      <c r="N190" s="442"/>
      <c r="O190" s="429"/>
      <c r="P190" s="364">
        <f t="shared" si="11"/>
        <v>0</v>
      </c>
      <c r="Q190" s="78">
        <f t="shared" si="12"/>
        <v>0</v>
      </c>
      <c r="R190" s="100" t="str">
        <f t="shared" si="10"/>
        <v/>
      </c>
    </row>
    <row r="191" spans="1:18" ht="13.5" thickBot="1" x14ac:dyDescent="0.25">
      <c r="A191" s="426" t="str">
        <f>IF(B191="","",COUNT('Diário 1º PA'!$A$4:$A$2634)+ROW()-3)</f>
        <v/>
      </c>
      <c r="B191" s="454"/>
      <c r="C191" s="418"/>
      <c r="D191" s="421"/>
      <c r="E191" s="421"/>
      <c r="F191" s="428"/>
      <c r="G191" s="421"/>
      <c r="H191" s="421"/>
      <c r="I191" s="421"/>
      <c r="J191" s="423"/>
      <c r="K191" s="423"/>
      <c r="L191" s="423"/>
      <c r="M191" s="423"/>
      <c r="N191" s="442"/>
      <c r="O191" s="429"/>
      <c r="P191" s="364">
        <f t="shared" si="11"/>
        <v>0</v>
      </c>
      <c r="Q191" s="78">
        <f t="shared" si="12"/>
        <v>0</v>
      </c>
      <c r="R191" s="100" t="str">
        <f t="shared" si="10"/>
        <v/>
      </c>
    </row>
    <row r="192" spans="1:18" x14ac:dyDescent="0.2">
      <c r="A192" s="426" t="str">
        <f>IF(B192="","",COUNT('Diário 1º PA'!$A$4:$A$2634)+ROW()-3)</f>
        <v/>
      </c>
      <c r="B192" s="454"/>
      <c r="C192" s="418"/>
      <c r="D192" s="421"/>
      <c r="E192" s="421"/>
      <c r="F192" s="428"/>
      <c r="G192" s="421"/>
      <c r="H192" s="421"/>
      <c r="I192" s="421"/>
      <c r="J192" s="423"/>
      <c r="K192" s="423"/>
      <c r="L192" s="423"/>
      <c r="M192" s="423"/>
      <c r="N192" s="442"/>
      <c r="O192" s="429"/>
      <c r="P192" s="365">
        <f t="shared" si="11"/>
        <v>0</v>
      </c>
      <c r="Q192" s="78">
        <f t="shared" si="12"/>
        <v>0</v>
      </c>
      <c r="R192" s="143" t="str">
        <f t="shared" si="10"/>
        <v/>
      </c>
    </row>
    <row r="193" spans="1:18" x14ac:dyDescent="0.2">
      <c r="A193" s="426" t="str">
        <f>IF(B193="","",COUNT('Diário 1º PA'!$A$4:$A$2634)+ROW()-3)</f>
        <v/>
      </c>
      <c r="B193" s="454"/>
      <c r="C193" s="418"/>
      <c r="D193" s="421"/>
      <c r="E193" s="421"/>
      <c r="F193" s="428"/>
      <c r="G193" s="421"/>
      <c r="H193" s="421"/>
      <c r="I193" s="421"/>
      <c r="J193" s="423"/>
      <c r="K193" s="423"/>
      <c r="L193" s="423"/>
      <c r="M193" s="423"/>
      <c r="N193" s="442"/>
      <c r="O193" s="429"/>
      <c r="P193" s="364">
        <f t="shared" si="11"/>
        <v>0</v>
      </c>
      <c r="Q193" s="78">
        <f t="shared" si="12"/>
        <v>0</v>
      </c>
      <c r="R193" s="100" t="str">
        <f t="shared" si="10"/>
        <v/>
      </c>
    </row>
    <row r="194" spans="1:18" x14ac:dyDescent="0.2">
      <c r="A194" s="426" t="str">
        <f>IF(B194="","",COUNT('Diário 1º PA'!$A$4:$A$2634)+ROW()-3)</f>
        <v/>
      </c>
      <c r="B194" s="454"/>
      <c r="C194" s="418"/>
      <c r="D194" s="421"/>
      <c r="E194" s="421"/>
      <c r="F194" s="428"/>
      <c r="G194" s="421"/>
      <c r="H194" s="421"/>
      <c r="I194" s="421"/>
      <c r="J194" s="423"/>
      <c r="K194" s="423"/>
      <c r="L194" s="423"/>
      <c r="M194" s="423"/>
      <c r="N194" s="442"/>
      <c r="O194" s="429"/>
      <c r="P194" s="364">
        <f t="shared" si="11"/>
        <v>0</v>
      </c>
      <c r="Q194" s="78">
        <f t="shared" si="12"/>
        <v>0</v>
      </c>
      <c r="R194" s="100" t="str">
        <f t="shared" si="10"/>
        <v/>
      </c>
    </row>
    <row r="195" spans="1:18" ht="13.5" thickBot="1" x14ac:dyDescent="0.25">
      <c r="A195" s="426" t="str">
        <f>IF(B195="","",COUNT('Diário 1º PA'!$A$4:$A$2634)+ROW()-3)</f>
        <v/>
      </c>
      <c r="B195" s="454"/>
      <c r="C195" s="418"/>
      <c r="D195" s="421"/>
      <c r="E195" s="421"/>
      <c r="F195" s="428"/>
      <c r="G195" s="421"/>
      <c r="H195" s="421"/>
      <c r="I195" s="421"/>
      <c r="J195" s="423"/>
      <c r="K195" s="423"/>
      <c r="L195" s="423"/>
      <c r="M195" s="423"/>
      <c r="N195" s="442"/>
      <c r="O195" s="429"/>
      <c r="P195" s="364">
        <f t="shared" si="11"/>
        <v>0</v>
      </c>
      <c r="Q195" s="78">
        <f t="shared" si="12"/>
        <v>0</v>
      </c>
      <c r="R195" s="100" t="str">
        <f t="shared" si="10"/>
        <v/>
      </c>
    </row>
    <row r="196" spans="1:18" x14ac:dyDescent="0.2">
      <c r="A196" s="426" t="str">
        <f>IF(B196="","",COUNT('Diário 1º PA'!$A$4:$A$2634)+ROW()-3)</f>
        <v/>
      </c>
      <c r="B196" s="454"/>
      <c r="C196" s="418"/>
      <c r="D196" s="421"/>
      <c r="E196" s="421"/>
      <c r="F196" s="428"/>
      <c r="G196" s="421"/>
      <c r="H196" s="421"/>
      <c r="I196" s="421"/>
      <c r="J196" s="423"/>
      <c r="K196" s="423"/>
      <c r="L196" s="423"/>
      <c r="M196" s="423"/>
      <c r="N196" s="442"/>
      <c r="O196" s="429"/>
      <c r="P196" s="365">
        <f t="shared" si="11"/>
        <v>0</v>
      </c>
      <c r="Q196" s="78">
        <f t="shared" si="12"/>
        <v>0</v>
      </c>
      <c r="R196" s="143" t="str">
        <f t="shared" si="10"/>
        <v/>
      </c>
    </row>
    <row r="197" spans="1:18" x14ac:dyDescent="0.2">
      <c r="A197" s="426" t="str">
        <f>IF(B197="","",COUNT('Diário 1º PA'!$A$4:$A$2634)+ROW()-3)</f>
        <v/>
      </c>
      <c r="B197" s="454"/>
      <c r="C197" s="418"/>
      <c r="D197" s="421"/>
      <c r="E197" s="421"/>
      <c r="F197" s="428"/>
      <c r="G197" s="421"/>
      <c r="H197" s="421"/>
      <c r="I197" s="421"/>
      <c r="J197" s="423"/>
      <c r="K197" s="423"/>
      <c r="L197" s="423"/>
      <c r="M197" s="423"/>
      <c r="N197" s="442"/>
      <c r="O197" s="429"/>
      <c r="P197" s="364">
        <f t="shared" si="11"/>
        <v>0</v>
      </c>
      <c r="Q197" s="78">
        <f t="shared" si="12"/>
        <v>0</v>
      </c>
      <c r="R197" s="100" t="str">
        <f t="shared" si="10"/>
        <v/>
      </c>
    </row>
    <row r="198" spans="1:18" x14ac:dyDescent="0.2">
      <c r="A198" s="426" t="str">
        <f>IF(B198="","",COUNT('Diário 1º PA'!$A$4:$A$2634)+ROW()-3)</f>
        <v/>
      </c>
      <c r="B198" s="454"/>
      <c r="C198" s="418"/>
      <c r="D198" s="421"/>
      <c r="E198" s="421"/>
      <c r="F198" s="428"/>
      <c r="G198" s="421"/>
      <c r="H198" s="421"/>
      <c r="I198" s="421"/>
      <c r="J198" s="423"/>
      <c r="K198" s="423"/>
      <c r="L198" s="423"/>
      <c r="M198" s="423"/>
      <c r="N198" s="442"/>
      <c r="O198" s="429"/>
      <c r="P198" s="364">
        <f t="shared" si="11"/>
        <v>0</v>
      </c>
      <c r="Q198" s="78">
        <f t="shared" si="12"/>
        <v>0</v>
      </c>
      <c r="R198" s="100" t="str">
        <f t="shared" si="10"/>
        <v/>
      </c>
    </row>
    <row r="199" spans="1:18" ht="13.5" thickBot="1" x14ac:dyDescent="0.25">
      <c r="A199" s="426" t="str">
        <f>IF(B199="","",COUNT('Diário 1º PA'!$A$4:$A$2634)+ROW()-3)</f>
        <v/>
      </c>
      <c r="B199" s="454"/>
      <c r="C199" s="418"/>
      <c r="D199" s="421"/>
      <c r="E199" s="421"/>
      <c r="F199" s="428"/>
      <c r="G199" s="421"/>
      <c r="H199" s="421"/>
      <c r="I199" s="421"/>
      <c r="J199" s="423"/>
      <c r="K199" s="423"/>
      <c r="L199" s="423"/>
      <c r="M199" s="423"/>
      <c r="N199" s="442"/>
      <c r="O199" s="429"/>
      <c r="P199" s="364">
        <f t="shared" si="11"/>
        <v>0</v>
      </c>
      <c r="Q199" s="78">
        <f t="shared" si="12"/>
        <v>0</v>
      </c>
      <c r="R199" s="100" t="str">
        <f t="shared" si="10"/>
        <v/>
      </c>
    </row>
    <row r="200" spans="1:18" x14ac:dyDescent="0.2">
      <c r="A200" s="426" t="str">
        <f>IF(B200="","",COUNT('Diário 1º PA'!$A$4:$A$2634)+ROW()-3)</f>
        <v/>
      </c>
      <c r="B200" s="454"/>
      <c r="C200" s="418"/>
      <c r="D200" s="421"/>
      <c r="E200" s="421"/>
      <c r="F200" s="428"/>
      <c r="G200" s="421"/>
      <c r="H200" s="421"/>
      <c r="I200" s="421"/>
      <c r="J200" s="423"/>
      <c r="K200" s="423"/>
      <c r="L200" s="423"/>
      <c r="M200" s="423"/>
      <c r="N200" s="442"/>
      <c r="O200" s="429"/>
      <c r="P200" s="365">
        <f t="shared" si="11"/>
        <v>0</v>
      </c>
      <c r="Q200" s="78">
        <f t="shared" si="12"/>
        <v>0</v>
      </c>
      <c r="R200" s="143" t="str">
        <f t="shared" si="10"/>
        <v/>
      </c>
    </row>
    <row r="201" spans="1:18" x14ac:dyDescent="0.2">
      <c r="A201" s="426" t="str">
        <f>IF(B201="","",COUNT('Diário 1º PA'!$A$4:$A$2634)+ROW()-3)</f>
        <v/>
      </c>
      <c r="B201" s="454"/>
      <c r="C201" s="418"/>
      <c r="D201" s="421"/>
      <c r="E201" s="421"/>
      <c r="F201" s="428"/>
      <c r="G201" s="421"/>
      <c r="H201" s="421"/>
      <c r="I201" s="421"/>
      <c r="J201" s="423"/>
      <c r="K201" s="423"/>
      <c r="L201" s="423"/>
      <c r="M201" s="423"/>
      <c r="N201" s="442"/>
      <c r="O201" s="429"/>
      <c r="P201" s="364">
        <f t="shared" si="11"/>
        <v>0</v>
      </c>
      <c r="Q201" s="78">
        <f t="shared" si="12"/>
        <v>0</v>
      </c>
      <c r="R201" s="100" t="str">
        <f t="shared" si="10"/>
        <v/>
      </c>
    </row>
    <row r="202" spans="1:18" x14ac:dyDescent="0.2">
      <c r="A202" s="426" t="str">
        <f>IF(B202="","",COUNT('Diário 1º PA'!$A$4:$A$2634)+ROW()-3)</f>
        <v/>
      </c>
      <c r="B202" s="454"/>
      <c r="C202" s="418"/>
      <c r="D202" s="421"/>
      <c r="E202" s="421"/>
      <c r="F202" s="428"/>
      <c r="G202" s="421"/>
      <c r="H202" s="421"/>
      <c r="I202" s="421"/>
      <c r="J202" s="423"/>
      <c r="K202" s="423"/>
      <c r="L202" s="423"/>
      <c r="M202" s="423"/>
      <c r="N202" s="442"/>
      <c r="O202" s="429"/>
      <c r="P202" s="364">
        <f t="shared" si="11"/>
        <v>0</v>
      </c>
      <c r="Q202" s="78">
        <f t="shared" si="12"/>
        <v>0</v>
      </c>
      <c r="R202" s="100" t="str">
        <f t="shared" si="10"/>
        <v/>
      </c>
    </row>
    <row r="203" spans="1:18" ht="13.5" thickBot="1" x14ac:dyDescent="0.25">
      <c r="A203" s="426" t="str">
        <f>IF(B203="","",COUNT('Diário 1º PA'!$A$4:$A$2634)+ROW()-3)</f>
        <v/>
      </c>
      <c r="B203" s="454"/>
      <c r="C203" s="418"/>
      <c r="D203" s="421"/>
      <c r="E203" s="421"/>
      <c r="F203" s="428"/>
      <c r="G203" s="421"/>
      <c r="H203" s="421"/>
      <c r="I203" s="421"/>
      <c r="J203" s="423"/>
      <c r="K203" s="423"/>
      <c r="L203" s="423"/>
      <c r="M203" s="423"/>
      <c r="N203" s="442"/>
      <c r="O203" s="429"/>
      <c r="P203" s="364">
        <f t="shared" si="11"/>
        <v>0</v>
      </c>
      <c r="Q203" s="78">
        <f t="shared" si="12"/>
        <v>0</v>
      </c>
      <c r="R203" s="100" t="str">
        <f t="shared" si="10"/>
        <v/>
      </c>
    </row>
    <row r="204" spans="1:18" x14ac:dyDescent="0.2">
      <c r="A204" s="426" t="str">
        <f>IF(B204="","",COUNT('Diário 1º PA'!$A$4:$A$2634)+ROW()-3)</f>
        <v/>
      </c>
      <c r="B204" s="454"/>
      <c r="C204" s="418"/>
      <c r="D204" s="421"/>
      <c r="E204" s="421"/>
      <c r="F204" s="428"/>
      <c r="G204" s="421"/>
      <c r="H204" s="421"/>
      <c r="I204" s="421"/>
      <c r="J204" s="423"/>
      <c r="K204" s="423"/>
      <c r="L204" s="423"/>
      <c r="M204" s="423"/>
      <c r="N204" s="442"/>
      <c r="O204" s="429"/>
      <c r="P204" s="365">
        <f t="shared" si="11"/>
        <v>0</v>
      </c>
      <c r="Q204" s="78">
        <f t="shared" si="12"/>
        <v>0</v>
      </c>
      <c r="R204" s="143" t="str">
        <f t="shared" si="10"/>
        <v/>
      </c>
    </row>
    <row r="205" spans="1:18" x14ac:dyDescent="0.2">
      <c r="A205" s="426" t="str">
        <f>IF(B205="","",COUNT('Diário 1º PA'!$A$4:$A$2634)+ROW()-3)</f>
        <v/>
      </c>
      <c r="B205" s="454"/>
      <c r="C205" s="418"/>
      <c r="D205" s="421"/>
      <c r="E205" s="421"/>
      <c r="F205" s="428"/>
      <c r="G205" s="421"/>
      <c r="H205" s="421"/>
      <c r="I205" s="421"/>
      <c r="J205" s="423"/>
      <c r="K205" s="423"/>
      <c r="L205" s="423"/>
      <c r="M205" s="423"/>
      <c r="N205" s="442"/>
      <c r="O205" s="429"/>
      <c r="P205" s="364">
        <f t="shared" si="11"/>
        <v>0</v>
      </c>
      <c r="Q205" s="78">
        <f t="shared" si="12"/>
        <v>0</v>
      </c>
      <c r="R205" s="100" t="str">
        <f t="shared" si="10"/>
        <v/>
      </c>
    </row>
    <row r="206" spans="1:18" x14ac:dyDescent="0.2">
      <c r="A206" s="426" t="str">
        <f>IF(B206="","",COUNT('Diário 1º PA'!$A$4:$A$2634)+ROW()-3)</f>
        <v/>
      </c>
      <c r="B206" s="454"/>
      <c r="C206" s="418"/>
      <c r="D206" s="421"/>
      <c r="E206" s="421"/>
      <c r="F206" s="428"/>
      <c r="G206" s="421"/>
      <c r="H206" s="421"/>
      <c r="I206" s="421"/>
      <c r="J206" s="423"/>
      <c r="K206" s="423"/>
      <c r="L206" s="423"/>
      <c r="M206" s="423"/>
      <c r="N206" s="442"/>
      <c r="O206" s="429"/>
      <c r="P206" s="364">
        <f t="shared" si="11"/>
        <v>0</v>
      </c>
      <c r="Q206" s="78">
        <f t="shared" si="12"/>
        <v>0</v>
      </c>
      <c r="R206" s="100" t="str">
        <f t="shared" si="10"/>
        <v/>
      </c>
    </row>
    <row r="207" spans="1:18" ht="13.5" thickBot="1" x14ac:dyDescent="0.25">
      <c r="A207" s="426" t="str">
        <f>IF(B207="","",COUNT('Diário 1º PA'!$A$4:$A$2634)+ROW()-3)</f>
        <v/>
      </c>
      <c r="B207" s="454"/>
      <c r="C207" s="418"/>
      <c r="D207" s="421"/>
      <c r="E207" s="421"/>
      <c r="F207" s="428"/>
      <c r="G207" s="421"/>
      <c r="H207" s="421"/>
      <c r="I207" s="421"/>
      <c r="J207" s="423"/>
      <c r="K207" s="423"/>
      <c r="L207" s="423"/>
      <c r="M207" s="423"/>
      <c r="N207" s="442"/>
      <c r="O207" s="429"/>
      <c r="P207" s="364">
        <f t="shared" si="11"/>
        <v>0</v>
      </c>
      <c r="Q207" s="78">
        <f t="shared" si="12"/>
        <v>0</v>
      </c>
      <c r="R207" s="100" t="str">
        <f t="shared" si="10"/>
        <v/>
      </c>
    </row>
    <row r="208" spans="1:18" x14ac:dyDescent="0.2">
      <c r="A208" s="426" t="str">
        <f>IF(B208="","",COUNT('Diário 1º PA'!$A$4:$A$2634)+ROW()-3)</f>
        <v/>
      </c>
      <c r="B208" s="454"/>
      <c r="C208" s="418"/>
      <c r="D208" s="421"/>
      <c r="E208" s="421"/>
      <c r="F208" s="428"/>
      <c r="G208" s="421"/>
      <c r="H208" s="421"/>
      <c r="I208" s="421"/>
      <c r="J208" s="423"/>
      <c r="K208" s="423"/>
      <c r="L208" s="423"/>
      <c r="M208" s="423"/>
      <c r="N208" s="442"/>
      <c r="O208" s="429"/>
      <c r="P208" s="365">
        <f t="shared" si="11"/>
        <v>0</v>
      </c>
      <c r="Q208" s="78">
        <f t="shared" si="12"/>
        <v>0</v>
      </c>
      <c r="R208" s="143" t="str">
        <f t="shared" ref="R208:R271" si="13">SUBSTITUTE(D208," ","_")</f>
        <v/>
      </c>
    </row>
    <row r="209" spans="1:18" x14ac:dyDescent="0.2">
      <c r="A209" s="426" t="str">
        <f>IF(B209="","",COUNT('Diário 1º PA'!$A$4:$A$2634)+ROW()-3)</f>
        <v/>
      </c>
      <c r="B209" s="454"/>
      <c r="C209" s="418"/>
      <c r="D209" s="421"/>
      <c r="E209" s="421"/>
      <c r="F209" s="428"/>
      <c r="G209" s="421"/>
      <c r="H209" s="421"/>
      <c r="I209" s="421"/>
      <c r="J209" s="423"/>
      <c r="K209" s="423"/>
      <c r="L209" s="423"/>
      <c r="M209" s="423"/>
      <c r="N209" s="442"/>
      <c r="O209" s="429"/>
      <c r="P209" s="364">
        <f t="shared" ref="P209:P272" si="14">IF(B209=0,0,IF(YEAR(B209)=$Q$1,MONTH(B209)-$P$1+1,(YEAR(B209)-$Q$1)*12-$P$1+1+MONTH(B209)))</f>
        <v>0</v>
      </c>
      <c r="Q209" s="78">
        <f t="shared" ref="Q209:Q272" si="15">IF(C209=0,0,IF(YEAR(C209)=$Q$1,MONTH(C209)-$P$1+1,(YEAR(C209)-$Q$1)*12-$P$1+1+MONTH(C209)))</f>
        <v>0</v>
      </c>
      <c r="R209" s="100" t="str">
        <f t="shared" si="13"/>
        <v/>
      </c>
    </row>
    <row r="210" spans="1:18" x14ac:dyDescent="0.2">
      <c r="A210" s="426" t="str">
        <f>IF(B210="","",COUNT('Diário 1º PA'!$A$4:$A$2634)+ROW()-3)</f>
        <v/>
      </c>
      <c r="B210" s="454"/>
      <c r="C210" s="418"/>
      <c r="D210" s="421"/>
      <c r="E210" s="421"/>
      <c r="F210" s="428"/>
      <c r="G210" s="421"/>
      <c r="H210" s="421"/>
      <c r="I210" s="421"/>
      <c r="J210" s="423"/>
      <c r="K210" s="423"/>
      <c r="L210" s="423"/>
      <c r="M210" s="423"/>
      <c r="N210" s="442"/>
      <c r="O210" s="429"/>
      <c r="P210" s="364">
        <f t="shared" si="14"/>
        <v>0</v>
      </c>
      <c r="Q210" s="78">
        <f t="shared" si="15"/>
        <v>0</v>
      </c>
      <c r="R210" s="100" t="str">
        <f t="shared" si="13"/>
        <v/>
      </c>
    </row>
    <row r="211" spans="1:18" ht="13.5" thickBot="1" x14ac:dyDescent="0.25">
      <c r="A211" s="426" t="str">
        <f>IF(B211="","",COUNT('Diário 1º PA'!$A$4:$A$2634)+ROW()-3)</f>
        <v/>
      </c>
      <c r="B211" s="454"/>
      <c r="C211" s="418"/>
      <c r="D211" s="421"/>
      <c r="E211" s="421"/>
      <c r="F211" s="428"/>
      <c r="G211" s="421"/>
      <c r="H211" s="421"/>
      <c r="I211" s="421"/>
      <c r="J211" s="423"/>
      <c r="K211" s="423"/>
      <c r="L211" s="423"/>
      <c r="M211" s="423"/>
      <c r="N211" s="442"/>
      <c r="O211" s="429"/>
      <c r="P211" s="364">
        <f t="shared" si="14"/>
        <v>0</v>
      </c>
      <c r="Q211" s="78">
        <f t="shared" si="15"/>
        <v>0</v>
      </c>
      <c r="R211" s="100" t="str">
        <f t="shared" si="13"/>
        <v/>
      </c>
    </row>
    <row r="212" spans="1:18" x14ac:dyDescent="0.2">
      <c r="A212" s="426" t="str">
        <f>IF(B212="","",COUNT('Diário 1º PA'!$A$4:$A$2634)+ROW()-3)</f>
        <v/>
      </c>
      <c r="B212" s="454"/>
      <c r="C212" s="418"/>
      <c r="D212" s="421"/>
      <c r="E212" s="421"/>
      <c r="F212" s="428"/>
      <c r="G212" s="421"/>
      <c r="H212" s="421"/>
      <c r="I212" s="421"/>
      <c r="J212" s="423"/>
      <c r="K212" s="423"/>
      <c r="L212" s="423"/>
      <c r="M212" s="423"/>
      <c r="N212" s="442"/>
      <c r="O212" s="429"/>
      <c r="P212" s="365">
        <f t="shared" si="14"/>
        <v>0</v>
      </c>
      <c r="Q212" s="78">
        <f t="shared" si="15"/>
        <v>0</v>
      </c>
      <c r="R212" s="143" t="str">
        <f t="shared" si="13"/>
        <v/>
      </c>
    </row>
    <row r="213" spans="1:18" x14ac:dyDescent="0.2">
      <c r="A213" s="426" t="str">
        <f>IF(B213="","",COUNT('Diário 1º PA'!$A$4:$A$2634)+ROW()-3)</f>
        <v/>
      </c>
      <c r="B213" s="454"/>
      <c r="C213" s="418"/>
      <c r="D213" s="421"/>
      <c r="E213" s="421"/>
      <c r="F213" s="428"/>
      <c r="G213" s="421"/>
      <c r="H213" s="421"/>
      <c r="I213" s="421"/>
      <c r="J213" s="423"/>
      <c r="K213" s="423"/>
      <c r="L213" s="423"/>
      <c r="M213" s="423"/>
      <c r="N213" s="442"/>
      <c r="O213" s="429"/>
      <c r="P213" s="364">
        <f t="shared" si="14"/>
        <v>0</v>
      </c>
      <c r="Q213" s="78">
        <f t="shared" si="15"/>
        <v>0</v>
      </c>
      <c r="R213" s="100" t="str">
        <f t="shared" si="13"/>
        <v/>
      </c>
    </row>
    <row r="214" spans="1:18" x14ac:dyDescent="0.2">
      <c r="A214" s="426" t="str">
        <f>IF(B214="","",COUNT('Diário 1º PA'!$A$4:$A$2634)+ROW()-3)</f>
        <v/>
      </c>
      <c r="B214" s="454"/>
      <c r="C214" s="418"/>
      <c r="D214" s="421"/>
      <c r="E214" s="421"/>
      <c r="F214" s="428"/>
      <c r="G214" s="421"/>
      <c r="H214" s="421"/>
      <c r="I214" s="421"/>
      <c r="J214" s="423"/>
      <c r="K214" s="423"/>
      <c r="L214" s="423"/>
      <c r="M214" s="423"/>
      <c r="N214" s="442"/>
      <c r="O214" s="429"/>
      <c r="P214" s="364">
        <f t="shared" si="14"/>
        <v>0</v>
      </c>
      <c r="Q214" s="78">
        <f t="shared" si="15"/>
        <v>0</v>
      </c>
      <c r="R214" s="100" t="str">
        <f t="shared" si="13"/>
        <v/>
      </c>
    </row>
    <row r="215" spans="1:18" ht="13.5" thickBot="1" x14ac:dyDescent="0.25">
      <c r="A215" s="426" t="str">
        <f>IF(B215="","",COUNT('Diário 1º PA'!$A$4:$A$2634)+ROW()-3)</f>
        <v/>
      </c>
      <c r="B215" s="454"/>
      <c r="C215" s="418"/>
      <c r="D215" s="421"/>
      <c r="E215" s="421"/>
      <c r="F215" s="428"/>
      <c r="G215" s="421"/>
      <c r="H215" s="421"/>
      <c r="I215" s="421"/>
      <c r="J215" s="423"/>
      <c r="K215" s="423"/>
      <c r="L215" s="423"/>
      <c r="M215" s="423"/>
      <c r="N215" s="442"/>
      <c r="O215" s="429"/>
      <c r="P215" s="364">
        <f t="shared" si="14"/>
        <v>0</v>
      </c>
      <c r="Q215" s="78">
        <f t="shared" si="15"/>
        <v>0</v>
      </c>
      <c r="R215" s="100" t="str">
        <f t="shared" si="13"/>
        <v/>
      </c>
    </row>
    <row r="216" spans="1:18" x14ac:dyDescent="0.2">
      <c r="A216" s="426" t="str">
        <f>IF(B216="","",COUNT('Diário 1º PA'!$A$4:$A$2634)+ROW()-3)</f>
        <v/>
      </c>
      <c r="B216" s="454"/>
      <c r="C216" s="418"/>
      <c r="D216" s="421"/>
      <c r="E216" s="421"/>
      <c r="F216" s="428"/>
      <c r="G216" s="421"/>
      <c r="H216" s="421"/>
      <c r="I216" s="421"/>
      <c r="J216" s="423"/>
      <c r="K216" s="423"/>
      <c r="L216" s="423"/>
      <c r="M216" s="423"/>
      <c r="N216" s="442"/>
      <c r="O216" s="429"/>
      <c r="P216" s="365">
        <f t="shared" si="14"/>
        <v>0</v>
      </c>
      <c r="Q216" s="78">
        <f t="shared" si="15"/>
        <v>0</v>
      </c>
      <c r="R216" s="143" t="str">
        <f t="shared" si="13"/>
        <v/>
      </c>
    </row>
    <row r="217" spans="1:18" x14ac:dyDescent="0.2">
      <c r="A217" s="426" t="str">
        <f>IF(B217="","",COUNT('Diário 1º PA'!$A$4:$A$2634)+ROW()-3)</f>
        <v/>
      </c>
      <c r="B217" s="454"/>
      <c r="C217" s="418"/>
      <c r="D217" s="421"/>
      <c r="E217" s="421"/>
      <c r="F217" s="428"/>
      <c r="G217" s="421"/>
      <c r="H217" s="421"/>
      <c r="I217" s="421"/>
      <c r="J217" s="423"/>
      <c r="K217" s="423"/>
      <c r="L217" s="423"/>
      <c r="M217" s="423"/>
      <c r="N217" s="442"/>
      <c r="O217" s="429"/>
      <c r="P217" s="364">
        <f t="shared" si="14"/>
        <v>0</v>
      </c>
      <c r="Q217" s="78">
        <f t="shared" si="15"/>
        <v>0</v>
      </c>
      <c r="R217" s="100" t="str">
        <f t="shared" si="13"/>
        <v/>
      </c>
    </row>
    <row r="218" spans="1:18" x14ac:dyDescent="0.2">
      <c r="A218" s="426" t="str">
        <f>IF(B218="","",COUNT('Diário 1º PA'!$A$4:$A$2634)+ROW()-3)</f>
        <v/>
      </c>
      <c r="B218" s="454"/>
      <c r="C218" s="418"/>
      <c r="D218" s="421"/>
      <c r="E218" s="421"/>
      <c r="F218" s="428"/>
      <c r="G218" s="421"/>
      <c r="H218" s="421"/>
      <c r="I218" s="421"/>
      <c r="J218" s="423"/>
      <c r="K218" s="423"/>
      <c r="L218" s="423"/>
      <c r="M218" s="423"/>
      <c r="N218" s="442"/>
      <c r="O218" s="429"/>
      <c r="P218" s="364">
        <f t="shared" si="14"/>
        <v>0</v>
      </c>
      <c r="Q218" s="78">
        <f t="shared" si="15"/>
        <v>0</v>
      </c>
      <c r="R218" s="100" t="str">
        <f t="shared" si="13"/>
        <v/>
      </c>
    </row>
    <row r="219" spans="1:18" ht="13.5" thickBot="1" x14ac:dyDescent="0.25">
      <c r="A219" s="426" t="str">
        <f>IF(B219="","",COUNT('Diário 1º PA'!$A$4:$A$2634)+ROW()-3)</f>
        <v/>
      </c>
      <c r="B219" s="454"/>
      <c r="C219" s="418"/>
      <c r="D219" s="421"/>
      <c r="E219" s="421"/>
      <c r="F219" s="428"/>
      <c r="G219" s="421"/>
      <c r="H219" s="421"/>
      <c r="I219" s="421"/>
      <c r="J219" s="423"/>
      <c r="K219" s="423"/>
      <c r="L219" s="423"/>
      <c r="M219" s="423"/>
      <c r="N219" s="442"/>
      <c r="O219" s="429"/>
      <c r="P219" s="364">
        <f t="shared" si="14"/>
        <v>0</v>
      </c>
      <c r="Q219" s="78">
        <f t="shared" si="15"/>
        <v>0</v>
      </c>
      <c r="R219" s="100" t="str">
        <f t="shared" si="13"/>
        <v/>
      </c>
    </row>
    <row r="220" spans="1:18" x14ac:dyDescent="0.2">
      <c r="A220" s="426" t="str">
        <f>IF(B220="","",COUNT('Diário 1º PA'!$A$4:$A$2634)+ROW()-3)</f>
        <v/>
      </c>
      <c r="B220" s="454"/>
      <c r="C220" s="418"/>
      <c r="D220" s="421"/>
      <c r="E220" s="421"/>
      <c r="F220" s="428"/>
      <c r="G220" s="421"/>
      <c r="H220" s="421"/>
      <c r="I220" s="421"/>
      <c r="J220" s="423"/>
      <c r="K220" s="423"/>
      <c r="L220" s="423"/>
      <c r="M220" s="423"/>
      <c r="N220" s="442"/>
      <c r="O220" s="429"/>
      <c r="P220" s="365">
        <f t="shared" si="14"/>
        <v>0</v>
      </c>
      <c r="Q220" s="78">
        <f t="shared" si="15"/>
        <v>0</v>
      </c>
      <c r="R220" s="143" t="str">
        <f t="shared" si="13"/>
        <v/>
      </c>
    </row>
    <row r="221" spans="1:18" x14ac:dyDescent="0.2">
      <c r="A221" s="426" t="str">
        <f>IF(B221="","",COUNT('Diário 1º PA'!$A$4:$A$2634)+ROW()-3)</f>
        <v/>
      </c>
      <c r="B221" s="454"/>
      <c r="C221" s="418"/>
      <c r="D221" s="421"/>
      <c r="E221" s="421"/>
      <c r="F221" s="428"/>
      <c r="G221" s="421"/>
      <c r="H221" s="421"/>
      <c r="I221" s="421"/>
      <c r="J221" s="423"/>
      <c r="K221" s="423"/>
      <c r="L221" s="423"/>
      <c r="M221" s="423"/>
      <c r="N221" s="442"/>
      <c r="O221" s="429"/>
      <c r="P221" s="364">
        <f t="shared" si="14"/>
        <v>0</v>
      </c>
      <c r="Q221" s="78">
        <f t="shared" si="15"/>
        <v>0</v>
      </c>
      <c r="R221" s="100" t="str">
        <f t="shared" si="13"/>
        <v/>
      </c>
    </row>
    <row r="222" spans="1:18" x14ac:dyDescent="0.2">
      <c r="A222" s="426" t="str">
        <f>IF(B222="","",COUNT('Diário 1º PA'!$A$4:$A$2634)+ROW()-3)</f>
        <v/>
      </c>
      <c r="B222" s="454"/>
      <c r="C222" s="418"/>
      <c r="D222" s="421"/>
      <c r="E222" s="421"/>
      <c r="F222" s="428"/>
      <c r="G222" s="421"/>
      <c r="H222" s="421"/>
      <c r="I222" s="421"/>
      <c r="J222" s="423"/>
      <c r="K222" s="423"/>
      <c r="L222" s="423"/>
      <c r="M222" s="423"/>
      <c r="N222" s="442"/>
      <c r="O222" s="429"/>
      <c r="P222" s="364">
        <f t="shared" si="14"/>
        <v>0</v>
      </c>
      <c r="Q222" s="78">
        <f t="shared" si="15"/>
        <v>0</v>
      </c>
      <c r="R222" s="100" t="str">
        <f t="shared" si="13"/>
        <v/>
      </c>
    </row>
    <row r="223" spans="1:18" ht="13.5" thickBot="1" x14ac:dyDescent="0.25">
      <c r="A223" s="426" t="str">
        <f>IF(B223="","",COUNT('Diário 1º PA'!$A$4:$A$2634)+ROW()-3)</f>
        <v/>
      </c>
      <c r="B223" s="454"/>
      <c r="C223" s="418"/>
      <c r="D223" s="421"/>
      <c r="E223" s="421"/>
      <c r="F223" s="428"/>
      <c r="G223" s="421"/>
      <c r="H223" s="421"/>
      <c r="I223" s="421"/>
      <c r="J223" s="423"/>
      <c r="K223" s="423"/>
      <c r="L223" s="423"/>
      <c r="M223" s="423"/>
      <c r="N223" s="442"/>
      <c r="O223" s="429"/>
      <c r="P223" s="364">
        <f t="shared" si="14"/>
        <v>0</v>
      </c>
      <c r="Q223" s="78">
        <f t="shared" si="15"/>
        <v>0</v>
      </c>
      <c r="R223" s="100" t="str">
        <f t="shared" si="13"/>
        <v/>
      </c>
    </row>
    <row r="224" spans="1:18" x14ac:dyDescent="0.2">
      <c r="A224" s="426" t="str">
        <f>IF(B224="","",COUNT('Diário 1º PA'!$A$4:$A$2634)+ROW()-3)</f>
        <v/>
      </c>
      <c r="B224" s="454"/>
      <c r="C224" s="418"/>
      <c r="D224" s="421"/>
      <c r="E224" s="421"/>
      <c r="F224" s="428"/>
      <c r="G224" s="421"/>
      <c r="H224" s="421"/>
      <c r="I224" s="421"/>
      <c r="J224" s="458"/>
      <c r="K224" s="423"/>
      <c r="L224" s="423"/>
      <c r="M224" s="423"/>
      <c r="N224" s="442"/>
      <c r="O224" s="429"/>
      <c r="P224" s="365">
        <f t="shared" si="14"/>
        <v>0</v>
      </c>
      <c r="Q224" s="78">
        <f t="shared" si="15"/>
        <v>0</v>
      </c>
      <c r="R224" s="143" t="str">
        <f t="shared" si="13"/>
        <v/>
      </c>
    </row>
    <row r="225" spans="1:18" x14ac:dyDescent="0.2">
      <c r="A225" s="426" t="str">
        <f>IF(B225="","",COUNT('Diário 1º PA'!$A$4:$A$2634)+ROW()-3)</f>
        <v/>
      </c>
      <c r="B225" s="454"/>
      <c r="C225" s="418"/>
      <c r="D225" s="421"/>
      <c r="E225" s="421"/>
      <c r="F225" s="428"/>
      <c r="G225" s="421"/>
      <c r="H225" s="421"/>
      <c r="I225" s="421"/>
      <c r="J225" s="458"/>
      <c r="K225" s="423"/>
      <c r="L225" s="423"/>
      <c r="M225" s="423"/>
      <c r="N225" s="442"/>
      <c r="O225" s="429"/>
      <c r="P225" s="364">
        <f t="shared" si="14"/>
        <v>0</v>
      </c>
      <c r="Q225" s="78">
        <f t="shared" si="15"/>
        <v>0</v>
      </c>
      <c r="R225" s="100" t="str">
        <f t="shared" si="13"/>
        <v/>
      </c>
    </row>
    <row r="226" spans="1:18" x14ac:dyDescent="0.2">
      <c r="A226" s="426" t="str">
        <f>IF(B226="","",COUNT('Diário 1º PA'!$A$4:$A$2634)+ROW()-3)</f>
        <v/>
      </c>
      <c r="B226" s="454"/>
      <c r="C226" s="418"/>
      <c r="D226" s="421"/>
      <c r="E226" s="421"/>
      <c r="F226" s="428"/>
      <c r="G226" s="421"/>
      <c r="H226" s="421"/>
      <c r="I226" s="421"/>
      <c r="J226" s="423"/>
      <c r="K226" s="423"/>
      <c r="L226" s="423"/>
      <c r="M226" s="423"/>
      <c r="N226" s="442"/>
      <c r="O226" s="429"/>
      <c r="P226" s="364">
        <f t="shared" si="14"/>
        <v>0</v>
      </c>
      <c r="Q226" s="78">
        <f t="shared" si="15"/>
        <v>0</v>
      </c>
      <c r="R226" s="100" t="str">
        <f t="shared" si="13"/>
        <v/>
      </c>
    </row>
    <row r="227" spans="1:18" ht="13.5" thickBot="1" x14ac:dyDescent="0.25">
      <c r="A227" s="426" t="str">
        <f>IF(B227="","",COUNT('Diário 1º PA'!$A$4:$A$2634)+ROW()-3)</f>
        <v/>
      </c>
      <c r="B227" s="454"/>
      <c r="C227" s="418"/>
      <c r="D227" s="421"/>
      <c r="E227" s="421"/>
      <c r="F227" s="428"/>
      <c r="G227" s="421"/>
      <c r="H227" s="421"/>
      <c r="I227" s="421"/>
      <c r="J227" s="423"/>
      <c r="K227" s="423"/>
      <c r="L227" s="423"/>
      <c r="M227" s="423"/>
      <c r="N227" s="442"/>
      <c r="O227" s="429"/>
      <c r="P227" s="364">
        <f t="shared" si="14"/>
        <v>0</v>
      </c>
      <c r="Q227" s="78">
        <f t="shared" si="15"/>
        <v>0</v>
      </c>
      <c r="R227" s="100" t="str">
        <f t="shared" si="13"/>
        <v/>
      </c>
    </row>
    <row r="228" spans="1:18" x14ac:dyDescent="0.2">
      <c r="A228" s="426" t="str">
        <f>IF(B228="","",COUNT('Diário 1º PA'!$A$4:$A$2634)+ROW()-3)</f>
        <v/>
      </c>
      <c r="B228" s="454"/>
      <c r="C228" s="418"/>
      <c r="D228" s="421"/>
      <c r="E228" s="421"/>
      <c r="F228" s="428"/>
      <c r="G228" s="421"/>
      <c r="H228" s="421"/>
      <c r="I228" s="421"/>
      <c r="J228" s="423"/>
      <c r="K228" s="423"/>
      <c r="L228" s="423"/>
      <c r="M228" s="423"/>
      <c r="N228" s="442"/>
      <c r="O228" s="429"/>
      <c r="P228" s="365">
        <f t="shared" si="14"/>
        <v>0</v>
      </c>
      <c r="Q228" s="78">
        <f t="shared" si="15"/>
        <v>0</v>
      </c>
      <c r="R228" s="143" t="str">
        <f t="shared" si="13"/>
        <v/>
      </c>
    </row>
    <row r="229" spans="1:18" x14ac:dyDescent="0.2">
      <c r="A229" s="426" t="str">
        <f>IF(B229="","",COUNT('Diário 1º PA'!$A$4:$A$2634)+ROW()-3)</f>
        <v/>
      </c>
      <c r="B229" s="454"/>
      <c r="C229" s="418"/>
      <c r="D229" s="421"/>
      <c r="E229" s="421"/>
      <c r="F229" s="428"/>
      <c r="G229" s="421"/>
      <c r="H229" s="421"/>
      <c r="I229" s="421"/>
      <c r="J229" s="423"/>
      <c r="K229" s="423"/>
      <c r="L229" s="423"/>
      <c r="M229" s="423"/>
      <c r="N229" s="442"/>
      <c r="O229" s="429"/>
      <c r="P229" s="364">
        <f t="shared" si="14"/>
        <v>0</v>
      </c>
      <c r="Q229" s="78">
        <f t="shared" si="15"/>
        <v>0</v>
      </c>
      <c r="R229" s="100" t="str">
        <f t="shared" si="13"/>
        <v/>
      </c>
    </row>
    <row r="230" spans="1:18" x14ac:dyDescent="0.2">
      <c r="A230" s="426" t="str">
        <f>IF(B230="","",COUNT('Diário 1º PA'!$A$4:$A$2634)+ROW()-3)</f>
        <v/>
      </c>
      <c r="B230" s="454"/>
      <c r="C230" s="418"/>
      <c r="D230" s="421"/>
      <c r="E230" s="421"/>
      <c r="F230" s="428"/>
      <c r="G230" s="421"/>
      <c r="H230" s="421"/>
      <c r="I230" s="421"/>
      <c r="J230" s="423"/>
      <c r="K230" s="423"/>
      <c r="L230" s="423"/>
      <c r="M230" s="423"/>
      <c r="N230" s="442"/>
      <c r="O230" s="429"/>
      <c r="P230" s="364">
        <f t="shared" si="14"/>
        <v>0</v>
      </c>
      <c r="Q230" s="78">
        <f t="shared" si="15"/>
        <v>0</v>
      </c>
      <c r="R230" s="100" t="str">
        <f t="shared" si="13"/>
        <v/>
      </c>
    </row>
    <row r="231" spans="1:18" ht="13.5" thickBot="1" x14ac:dyDescent="0.25">
      <c r="A231" s="426" t="str">
        <f>IF(B231="","",COUNT('Diário 1º PA'!$A$4:$A$2634)+ROW()-3)</f>
        <v/>
      </c>
      <c r="B231" s="454"/>
      <c r="C231" s="418"/>
      <c r="D231" s="421"/>
      <c r="E231" s="421"/>
      <c r="F231" s="428"/>
      <c r="G231" s="421"/>
      <c r="H231" s="421"/>
      <c r="I231" s="421"/>
      <c r="J231" s="423"/>
      <c r="K231" s="423"/>
      <c r="L231" s="423"/>
      <c r="M231" s="423"/>
      <c r="N231" s="442"/>
      <c r="O231" s="429"/>
      <c r="P231" s="364">
        <f t="shared" si="14"/>
        <v>0</v>
      </c>
      <c r="Q231" s="78">
        <f t="shared" si="15"/>
        <v>0</v>
      </c>
      <c r="R231" s="100" t="str">
        <f t="shared" si="13"/>
        <v/>
      </c>
    </row>
    <row r="232" spans="1:18" x14ac:dyDescent="0.2">
      <c r="A232" s="426" t="str">
        <f>IF(B232="","",COUNT('Diário 1º PA'!$A$4:$A$2634)+ROW()-3)</f>
        <v/>
      </c>
      <c r="B232" s="454"/>
      <c r="C232" s="418"/>
      <c r="D232" s="421"/>
      <c r="E232" s="421"/>
      <c r="F232" s="428"/>
      <c r="G232" s="421"/>
      <c r="H232" s="421"/>
      <c r="I232" s="421"/>
      <c r="J232" s="423"/>
      <c r="K232" s="423"/>
      <c r="L232" s="423"/>
      <c r="M232" s="423"/>
      <c r="N232" s="442"/>
      <c r="O232" s="429"/>
      <c r="P232" s="365">
        <f t="shared" si="14"/>
        <v>0</v>
      </c>
      <c r="Q232" s="78">
        <f t="shared" si="15"/>
        <v>0</v>
      </c>
      <c r="R232" s="143" t="str">
        <f t="shared" si="13"/>
        <v/>
      </c>
    </row>
    <row r="233" spans="1:18" x14ac:dyDescent="0.2">
      <c r="A233" s="426" t="str">
        <f>IF(B233="","",COUNT('Diário 1º PA'!$A$4:$A$2634)+ROW()-3)</f>
        <v/>
      </c>
      <c r="B233" s="454"/>
      <c r="C233" s="418"/>
      <c r="D233" s="421"/>
      <c r="E233" s="421"/>
      <c r="F233" s="428"/>
      <c r="G233" s="421"/>
      <c r="H233" s="421"/>
      <c r="I233" s="421"/>
      <c r="J233" s="423"/>
      <c r="K233" s="423"/>
      <c r="L233" s="423"/>
      <c r="M233" s="423"/>
      <c r="N233" s="442"/>
      <c r="O233" s="429"/>
      <c r="P233" s="364">
        <f t="shared" si="14"/>
        <v>0</v>
      </c>
      <c r="Q233" s="78">
        <f t="shared" si="15"/>
        <v>0</v>
      </c>
      <c r="R233" s="100" t="str">
        <f t="shared" si="13"/>
        <v/>
      </c>
    </row>
    <row r="234" spans="1:18" x14ac:dyDescent="0.2">
      <c r="A234" s="426" t="str">
        <f>IF(B234="","",COUNT('Diário 1º PA'!$A$4:$A$2634)+ROW()-3)</f>
        <v/>
      </c>
      <c r="B234" s="454"/>
      <c r="C234" s="418"/>
      <c r="D234" s="421"/>
      <c r="E234" s="421"/>
      <c r="F234" s="428"/>
      <c r="G234" s="421"/>
      <c r="H234" s="421"/>
      <c r="I234" s="421"/>
      <c r="J234" s="423"/>
      <c r="K234" s="423"/>
      <c r="L234" s="423"/>
      <c r="M234" s="423"/>
      <c r="N234" s="442"/>
      <c r="O234" s="429"/>
      <c r="P234" s="364">
        <f t="shared" si="14"/>
        <v>0</v>
      </c>
      <c r="Q234" s="78">
        <f t="shared" si="15"/>
        <v>0</v>
      </c>
      <c r="R234" s="100" t="str">
        <f t="shared" si="13"/>
        <v/>
      </c>
    </row>
    <row r="235" spans="1:18" ht="13.5" thickBot="1" x14ac:dyDescent="0.25">
      <c r="A235" s="426" t="str">
        <f>IF(B235="","",COUNT('Diário 1º PA'!$A$4:$A$2634)+ROW()-3)</f>
        <v/>
      </c>
      <c r="B235" s="454"/>
      <c r="C235" s="418"/>
      <c r="D235" s="421"/>
      <c r="E235" s="421"/>
      <c r="F235" s="428"/>
      <c r="G235" s="421"/>
      <c r="H235" s="421"/>
      <c r="I235" s="421"/>
      <c r="J235" s="423"/>
      <c r="K235" s="423"/>
      <c r="L235" s="423"/>
      <c r="M235" s="423"/>
      <c r="N235" s="442"/>
      <c r="O235" s="429"/>
      <c r="P235" s="364">
        <f t="shared" si="14"/>
        <v>0</v>
      </c>
      <c r="Q235" s="78">
        <f t="shared" si="15"/>
        <v>0</v>
      </c>
      <c r="R235" s="100" t="str">
        <f t="shared" si="13"/>
        <v/>
      </c>
    </row>
    <row r="236" spans="1:18" x14ac:dyDescent="0.2">
      <c r="A236" s="426" t="str">
        <f>IF(B236="","",COUNT('Diário 1º PA'!$A$4:$A$2634)+ROW()-3)</f>
        <v/>
      </c>
      <c r="B236" s="454"/>
      <c r="C236" s="418"/>
      <c r="D236" s="421"/>
      <c r="E236" s="421"/>
      <c r="F236" s="428"/>
      <c r="G236" s="421"/>
      <c r="H236" s="421"/>
      <c r="I236" s="421"/>
      <c r="J236" s="423"/>
      <c r="K236" s="423"/>
      <c r="L236" s="423"/>
      <c r="M236" s="423"/>
      <c r="N236" s="442"/>
      <c r="O236" s="429"/>
      <c r="P236" s="365">
        <f t="shared" si="14"/>
        <v>0</v>
      </c>
      <c r="Q236" s="78">
        <f t="shared" si="15"/>
        <v>0</v>
      </c>
      <c r="R236" s="143" t="str">
        <f t="shared" si="13"/>
        <v/>
      </c>
    </row>
    <row r="237" spans="1:18" x14ac:dyDescent="0.2">
      <c r="A237" s="426" t="str">
        <f>IF(B237="","",COUNT('Diário 1º PA'!$A$4:$A$2634)+ROW()-3)</f>
        <v/>
      </c>
      <c r="B237" s="454"/>
      <c r="C237" s="418"/>
      <c r="D237" s="421"/>
      <c r="E237" s="421"/>
      <c r="F237" s="428"/>
      <c r="G237" s="421"/>
      <c r="H237" s="421"/>
      <c r="I237" s="421"/>
      <c r="J237" s="423"/>
      <c r="K237" s="423"/>
      <c r="L237" s="423"/>
      <c r="M237" s="423"/>
      <c r="N237" s="442"/>
      <c r="O237" s="429"/>
      <c r="P237" s="364">
        <f t="shared" si="14"/>
        <v>0</v>
      </c>
      <c r="Q237" s="78">
        <f t="shared" si="15"/>
        <v>0</v>
      </c>
      <c r="R237" s="100" t="str">
        <f t="shared" si="13"/>
        <v/>
      </c>
    </row>
    <row r="238" spans="1:18" x14ac:dyDescent="0.2">
      <c r="A238" s="426" t="str">
        <f>IF(B238="","",COUNT('Diário 1º PA'!$A$4:$A$2634)+ROW()-3)</f>
        <v/>
      </c>
      <c r="B238" s="454"/>
      <c r="C238" s="418"/>
      <c r="D238" s="421"/>
      <c r="E238" s="421"/>
      <c r="F238" s="428"/>
      <c r="G238" s="421"/>
      <c r="H238" s="421"/>
      <c r="I238" s="421"/>
      <c r="J238" s="423"/>
      <c r="K238" s="423"/>
      <c r="L238" s="423"/>
      <c r="M238" s="423"/>
      <c r="N238" s="442"/>
      <c r="O238" s="429"/>
      <c r="P238" s="364">
        <f t="shared" si="14"/>
        <v>0</v>
      </c>
      <c r="Q238" s="78">
        <f t="shared" si="15"/>
        <v>0</v>
      </c>
      <c r="R238" s="100" t="str">
        <f t="shared" si="13"/>
        <v/>
      </c>
    </row>
    <row r="239" spans="1:18" ht="13.5" thickBot="1" x14ac:dyDescent="0.25">
      <c r="A239" s="426" t="str">
        <f>IF(B239="","",COUNT('Diário 1º PA'!$A$4:$A$2634)+ROW()-3)</f>
        <v/>
      </c>
      <c r="B239" s="454"/>
      <c r="C239" s="418"/>
      <c r="D239" s="421"/>
      <c r="E239" s="421"/>
      <c r="F239" s="428"/>
      <c r="G239" s="421"/>
      <c r="H239" s="421"/>
      <c r="I239" s="421"/>
      <c r="J239" s="423"/>
      <c r="K239" s="423"/>
      <c r="L239" s="423"/>
      <c r="M239" s="423"/>
      <c r="N239" s="442"/>
      <c r="O239" s="429"/>
      <c r="P239" s="364">
        <f t="shared" si="14"/>
        <v>0</v>
      </c>
      <c r="Q239" s="78">
        <f t="shared" si="15"/>
        <v>0</v>
      </c>
      <c r="R239" s="100" t="str">
        <f t="shared" si="13"/>
        <v/>
      </c>
    </row>
    <row r="240" spans="1:18" x14ac:dyDescent="0.2">
      <c r="A240" s="426" t="str">
        <f>IF(B240="","",COUNT('Diário 1º PA'!$A$4:$A$2634)+ROW()-3)</f>
        <v/>
      </c>
      <c r="B240" s="454"/>
      <c r="C240" s="418"/>
      <c r="D240" s="421"/>
      <c r="E240" s="421"/>
      <c r="F240" s="428"/>
      <c r="G240" s="421"/>
      <c r="H240" s="421"/>
      <c r="I240" s="421"/>
      <c r="J240" s="423"/>
      <c r="K240" s="423"/>
      <c r="L240" s="423"/>
      <c r="M240" s="423"/>
      <c r="N240" s="442"/>
      <c r="O240" s="429"/>
      <c r="P240" s="365">
        <f t="shared" si="14"/>
        <v>0</v>
      </c>
      <c r="Q240" s="78">
        <f t="shared" si="15"/>
        <v>0</v>
      </c>
      <c r="R240" s="143" t="str">
        <f t="shared" si="13"/>
        <v/>
      </c>
    </row>
    <row r="241" spans="1:18" x14ac:dyDescent="0.2">
      <c r="A241" s="426" t="str">
        <f>IF(B241="","",COUNT('Diário 1º PA'!$A$4:$A$2634)+ROW()-3)</f>
        <v/>
      </c>
      <c r="B241" s="454"/>
      <c r="C241" s="418"/>
      <c r="D241" s="421"/>
      <c r="E241" s="421"/>
      <c r="F241" s="428"/>
      <c r="G241" s="421"/>
      <c r="H241" s="421"/>
      <c r="I241" s="421"/>
      <c r="J241" s="423"/>
      <c r="K241" s="423"/>
      <c r="L241" s="423"/>
      <c r="M241" s="423"/>
      <c r="N241" s="442"/>
      <c r="O241" s="429"/>
      <c r="P241" s="364">
        <f t="shared" si="14"/>
        <v>0</v>
      </c>
      <c r="Q241" s="78">
        <f t="shared" si="15"/>
        <v>0</v>
      </c>
      <c r="R241" s="100" t="str">
        <f t="shared" si="13"/>
        <v/>
      </c>
    </row>
    <row r="242" spans="1:18" x14ac:dyDescent="0.2">
      <c r="A242" s="426" t="str">
        <f>IF(B242="","",COUNT('Diário 1º PA'!$A$4:$A$2634)+ROW()-3)</f>
        <v/>
      </c>
      <c r="B242" s="454"/>
      <c r="C242" s="418"/>
      <c r="D242" s="421"/>
      <c r="E242" s="421"/>
      <c r="F242" s="428"/>
      <c r="G242" s="421"/>
      <c r="H242" s="421"/>
      <c r="I242" s="421"/>
      <c r="J242" s="423"/>
      <c r="K242" s="423"/>
      <c r="L242" s="423"/>
      <c r="M242" s="423"/>
      <c r="N242" s="442"/>
      <c r="O242" s="429"/>
      <c r="P242" s="364">
        <f t="shared" si="14"/>
        <v>0</v>
      </c>
      <c r="Q242" s="78">
        <f t="shared" si="15"/>
        <v>0</v>
      </c>
      <c r="R242" s="100" t="str">
        <f t="shared" si="13"/>
        <v/>
      </c>
    </row>
    <row r="243" spans="1:18" ht="13.5" thickBot="1" x14ac:dyDescent="0.25">
      <c r="A243" s="426" t="str">
        <f>IF(B243="","",COUNT('Diário 1º PA'!$A$4:$A$2634)+ROW()-3)</f>
        <v/>
      </c>
      <c r="B243" s="454"/>
      <c r="C243" s="418"/>
      <c r="D243" s="421"/>
      <c r="E243" s="421"/>
      <c r="F243" s="428"/>
      <c r="G243" s="421"/>
      <c r="H243" s="421"/>
      <c r="I243" s="421"/>
      <c r="J243" s="423"/>
      <c r="K243" s="423"/>
      <c r="L243" s="423"/>
      <c r="M243" s="423"/>
      <c r="N243" s="442"/>
      <c r="O243" s="429"/>
      <c r="P243" s="364">
        <f t="shared" si="14"/>
        <v>0</v>
      </c>
      <c r="Q243" s="78">
        <f t="shared" si="15"/>
        <v>0</v>
      </c>
      <c r="R243" s="100" t="str">
        <f t="shared" si="13"/>
        <v/>
      </c>
    </row>
    <row r="244" spans="1:18" x14ac:dyDescent="0.2">
      <c r="A244" s="426" t="str">
        <f>IF(B244="","",COUNT('Diário 1º PA'!$A$4:$A$2634)+ROW()-3)</f>
        <v/>
      </c>
      <c r="B244" s="454"/>
      <c r="C244" s="418"/>
      <c r="D244" s="421"/>
      <c r="E244" s="421"/>
      <c r="F244" s="428"/>
      <c r="G244" s="421"/>
      <c r="H244" s="421"/>
      <c r="I244" s="421"/>
      <c r="J244" s="423"/>
      <c r="K244" s="423"/>
      <c r="L244" s="423"/>
      <c r="M244" s="423"/>
      <c r="N244" s="442"/>
      <c r="O244" s="429"/>
      <c r="P244" s="365">
        <f t="shared" si="14"/>
        <v>0</v>
      </c>
      <c r="Q244" s="78">
        <f t="shared" si="15"/>
        <v>0</v>
      </c>
      <c r="R244" s="143" t="str">
        <f t="shared" si="13"/>
        <v/>
      </c>
    </row>
    <row r="245" spans="1:18" x14ac:dyDescent="0.2">
      <c r="A245" s="426" t="str">
        <f>IF(B245="","",COUNT('Diário 1º PA'!$A$4:$A$2634)+ROW()-3)</f>
        <v/>
      </c>
      <c r="B245" s="454"/>
      <c r="C245" s="418"/>
      <c r="D245" s="421"/>
      <c r="E245" s="421"/>
      <c r="F245" s="428"/>
      <c r="G245" s="421"/>
      <c r="H245" s="421"/>
      <c r="I245" s="421"/>
      <c r="J245" s="423"/>
      <c r="K245" s="423"/>
      <c r="L245" s="423"/>
      <c r="M245" s="423"/>
      <c r="N245" s="442"/>
      <c r="O245" s="429"/>
      <c r="P245" s="364">
        <f t="shared" si="14"/>
        <v>0</v>
      </c>
      <c r="Q245" s="78">
        <f t="shared" si="15"/>
        <v>0</v>
      </c>
      <c r="R245" s="100" t="str">
        <f t="shared" si="13"/>
        <v/>
      </c>
    </row>
    <row r="246" spans="1:18" x14ac:dyDescent="0.2">
      <c r="A246" s="426" t="str">
        <f>IF(B246="","",COUNT('Diário 1º PA'!$A$4:$A$2634)+ROW()-3)</f>
        <v/>
      </c>
      <c r="B246" s="454"/>
      <c r="C246" s="418"/>
      <c r="D246" s="421"/>
      <c r="E246" s="421"/>
      <c r="F246" s="428"/>
      <c r="G246" s="421"/>
      <c r="H246" s="421"/>
      <c r="I246" s="421"/>
      <c r="J246" s="423"/>
      <c r="K246" s="423"/>
      <c r="L246" s="423"/>
      <c r="M246" s="423"/>
      <c r="N246" s="442"/>
      <c r="O246" s="429"/>
      <c r="P246" s="364">
        <f t="shared" si="14"/>
        <v>0</v>
      </c>
      <c r="Q246" s="78">
        <f t="shared" si="15"/>
        <v>0</v>
      </c>
      <c r="R246" s="100" t="str">
        <f t="shared" si="13"/>
        <v/>
      </c>
    </row>
    <row r="247" spans="1:18" ht="13.5" thickBot="1" x14ac:dyDescent="0.25">
      <c r="A247" s="426" t="str">
        <f>IF(B247="","",COUNT('Diário 1º PA'!$A$4:$A$2634)+ROW()-3)</f>
        <v/>
      </c>
      <c r="B247" s="454"/>
      <c r="C247" s="418"/>
      <c r="D247" s="421"/>
      <c r="E247" s="421"/>
      <c r="F247" s="428"/>
      <c r="G247" s="421"/>
      <c r="H247" s="421"/>
      <c r="I247" s="421"/>
      <c r="J247" s="423"/>
      <c r="K247" s="423"/>
      <c r="L247" s="423"/>
      <c r="M247" s="423"/>
      <c r="N247" s="442"/>
      <c r="O247" s="429"/>
      <c r="P247" s="364">
        <f t="shared" si="14"/>
        <v>0</v>
      </c>
      <c r="Q247" s="78">
        <f t="shared" si="15"/>
        <v>0</v>
      </c>
      <c r="R247" s="100" t="str">
        <f t="shared" si="13"/>
        <v/>
      </c>
    </row>
    <row r="248" spans="1:18" x14ac:dyDescent="0.2">
      <c r="A248" s="426" t="str">
        <f>IF(B248="","",COUNT('Diário 1º PA'!$A$4:$A$2634)+ROW()-3)</f>
        <v/>
      </c>
      <c r="B248" s="454"/>
      <c r="C248" s="418"/>
      <c r="D248" s="421"/>
      <c r="E248" s="421"/>
      <c r="F248" s="428"/>
      <c r="G248" s="421"/>
      <c r="H248" s="421"/>
      <c r="I248" s="421"/>
      <c r="J248" s="423"/>
      <c r="K248" s="423"/>
      <c r="L248" s="423"/>
      <c r="M248" s="423"/>
      <c r="N248" s="442"/>
      <c r="O248" s="429"/>
      <c r="P248" s="365">
        <f t="shared" si="14"/>
        <v>0</v>
      </c>
      <c r="Q248" s="78">
        <f t="shared" si="15"/>
        <v>0</v>
      </c>
      <c r="R248" s="143" t="str">
        <f t="shared" si="13"/>
        <v/>
      </c>
    </row>
    <row r="249" spans="1:18" x14ac:dyDescent="0.2">
      <c r="A249" s="426" t="str">
        <f>IF(B249="","",COUNT('Diário 1º PA'!$A$4:$A$2634)+ROW()-3)</f>
        <v/>
      </c>
      <c r="B249" s="454"/>
      <c r="C249" s="418"/>
      <c r="D249" s="421"/>
      <c r="E249" s="421"/>
      <c r="F249" s="428"/>
      <c r="G249" s="421"/>
      <c r="H249" s="421"/>
      <c r="I249" s="421"/>
      <c r="J249" s="423"/>
      <c r="K249" s="423"/>
      <c r="L249" s="423"/>
      <c r="M249" s="423"/>
      <c r="N249" s="442"/>
      <c r="O249" s="429"/>
      <c r="P249" s="364">
        <f t="shared" si="14"/>
        <v>0</v>
      </c>
      <c r="Q249" s="78">
        <f t="shared" si="15"/>
        <v>0</v>
      </c>
      <c r="R249" s="100" t="str">
        <f t="shared" si="13"/>
        <v/>
      </c>
    </row>
    <row r="250" spans="1:18" x14ac:dyDescent="0.2">
      <c r="A250" s="426" t="str">
        <f>IF(B250="","",COUNT('Diário 1º PA'!$A$4:$A$2634)+ROW()-3)</f>
        <v/>
      </c>
      <c r="B250" s="454"/>
      <c r="C250" s="418"/>
      <c r="D250" s="421"/>
      <c r="E250" s="421"/>
      <c r="F250" s="428"/>
      <c r="G250" s="421"/>
      <c r="H250" s="421"/>
      <c r="I250" s="421"/>
      <c r="J250" s="423"/>
      <c r="K250" s="423"/>
      <c r="L250" s="423"/>
      <c r="M250" s="423"/>
      <c r="N250" s="442"/>
      <c r="O250" s="429"/>
      <c r="P250" s="364">
        <f t="shared" si="14"/>
        <v>0</v>
      </c>
      <c r="Q250" s="78">
        <f t="shared" si="15"/>
        <v>0</v>
      </c>
      <c r="R250" s="100" t="str">
        <f t="shared" si="13"/>
        <v/>
      </c>
    </row>
    <row r="251" spans="1:18" ht="13.5" thickBot="1" x14ac:dyDescent="0.25">
      <c r="A251" s="426" t="str">
        <f>IF(B251="","",COUNT('Diário 1º PA'!$A$4:$A$2634)+ROW()-3)</f>
        <v/>
      </c>
      <c r="B251" s="454"/>
      <c r="C251" s="418"/>
      <c r="D251" s="421"/>
      <c r="E251" s="421"/>
      <c r="F251" s="428"/>
      <c r="G251" s="421"/>
      <c r="H251" s="421"/>
      <c r="I251" s="421"/>
      <c r="J251" s="423"/>
      <c r="K251" s="423"/>
      <c r="L251" s="423"/>
      <c r="M251" s="423"/>
      <c r="N251" s="442"/>
      <c r="O251" s="429"/>
      <c r="P251" s="364">
        <f t="shared" si="14"/>
        <v>0</v>
      </c>
      <c r="Q251" s="78">
        <f t="shared" si="15"/>
        <v>0</v>
      </c>
      <c r="R251" s="100" t="str">
        <f t="shared" si="13"/>
        <v/>
      </c>
    </row>
    <row r="252" spans="1:18" x14ac:dyDescent="0.2">
      <c r="A252" s="426" t="str">
        <f>IF(B252="","",COUNT('Diário 1º PA'!$A$4:$A$2634)+ROW()-3)</f>
        <v/>
      </c>
      <c r="B252" s="454"/>
      <c r="C252" s="418"/>
      <c r="D252" s="421"/>
      <c r="E252" s="421"/>
      <c r="F252" s="428"/>
      <c r="G252" s="421"/>
      <c r="H252" s="421"/>
      <c r="I252" s="421"/>
      <c r="J252" s="423"/>
      <c r="K252" s="423"/>
      <c r="L252" s="423"/>
      <c r="M252" s="423"/>
      <c r="N252" s="442"/>
      <c r="O252" s="429"/>
      <c r="P252" s="365">
        <f t="shared" si="14"/>
        <v>0</v>
      </c>
      <c r="Q252" s="78">
        <f t="shared" si="15"/>
        <v>0</v>
      </c>
      <c r="R252" s="143" t="str">
        <f t="shared" si="13"/>
        <v/>
      </c>
    </row>
    <row r="253" spans="1:18" x14ac:dyDescent="0.2">
      <c r="A253" s="426" t="str">
        <f>IF(B253="","",COUNT('Diário 1º PA'!$A$4:$A$2634)+ROW()-3)</f>
        <v/>
      </c>
      <c r="B253" s="454"/>
      <c r="C253" s="418"/>
      <c r="D253" s="421"/>
      <c r="E253" s="421"/>
      <c r="F253" s="428"/>
      <c r="G253" s="421"/>
      <c r="H253" s="421"/>
      <c r="I253" s="421"/>
      <c r="J253" s="423"/>
      <c r="K253" s="423"/>
      <c r="L253" s="423"/>
      <c r="M253" s="423"/>
      <c r="N253" s="442"/>
      <c r="O253" s="429"/>
      <c r="P253" s="364">
        <f t="shared" si="14"/>
        <v>0</v>
      </c>
      <c r="Q253" s="78">
        <f t="shared" si="15"/>
        <v>0</v>
      </c>
      <c r="R253" s="100" t="str">
        <f t="shared" si="13"/>
        <v/>
      </c>
    </row>
    <row r="254" spans="1:18" x14ac:dyDescent="0.2">
      <c r="A254" s="426" t="str">
        <f>IF(B254="","",COUNT('Diário 1º PA'!$A$4:$A$2634)+ROW()-3)</f>
        <v/>
      </c>
      <c r="B254" s="454"/>
      <c r="C254" s="418"/>
      <c r="D254" s="421"/>
      <c r="E254" s="421"/>
      <c r="F254" s="428"/>
      <c r="G254" s="421"/>
      <c r="H254" s="421"/>
      <c r="I254" s="421"/>
      <c r="J254" s="423"/>
      <c r="K254" s="423"/>
      <c r="L254" s="423"/>
      <c r="M254" s="423"/>
      <c r="N254" s="442"/>
      <c r="O254" s="429"/>
      <c r="P254" s="364">
        <f t="shared" si="14"/>
        <v>0</v>
      </c>
      <c r="Q254" s="78">
        <f t="shared" si="15"/>
        <v>0</v>
      </c>
      <c r="R254" s="100" t="str">
        <f t="shared" si="13"/>
        <v/>
      </c>
    </row>
    <row r="255" spans="1:18" ht="13.5" thickBot="1" x14ac:dyDescent="0.25">
      <c r="A255" s="426" t="str">
        <f>IF(B255="","",COUNT('Diário 1º PA'!$A$4:$A$2634)+ROW()-3)</f>
        <v/>
      </c>
      <c r="B255" s="454"/>
      <c r="C255" s="418"/>
      <c r="D255" s="421"/>
      <c r="E255" s="421"/>
      <c r="F255" s="428"/>
      <c r="G255" s="421"/>
      <c r="H255" s="421"/>
      <c r="I255" s="421"/>
      <c r="J255" s="423"/>
      <c r="K255" s="423"/>
      <c r="L255" s="423"/>
      <c r="M255" s="423"/>
      <c r="N255" s="442"/>
      <c r="O255" s="429"/>
      <c r="P255" s="364">
        <f t="shared" si="14"/>
        <v>0</v>
      </c>
      <c r="Q255" s="78">
        <f t="shared" si="15"/>
        <v>0</v>
      </c>
      <c r="R255" s="100" t="str">
        <f t="shared" si="13"/>
        <v/>
      </c>
    </row>
    <row r="256" spans="1:18" x14ac:dyDescent="0.2">
      <c r="A256" s="426" t="str">
        <f>IF(B256="","",COUNT('Diário 1º PA'!$A$4:$A$2634)+ROW()-3)</f>
        <v/>
      </c>
      <c r="B256" s="454"/>
      <c r="C256" s="418"/>
      <c r="D256" s="421"/>
      <c r="E256" s="421"/>
      <c r="F256" s="428"/>
      <c r="G256" s="421"/>
      <c r="H256" s="421"/>
      <c r="I256" s="421"/>
      <c r="J256" s="423"/>
      <c r="K256" s="423"/>
      <c r="L256" s="423"/>
      <c r="M256" s="423"/>
      <c r="N256" s="442"/>
      <c r="O256" s="429"/>
      <c r="P256" s="365">
        <f t="shared" si="14"/>
        <v>0</v>
      </c>
      <c r="Q256" s="78">
        <f t="shared" si="15"/>
        <v>0</v>
      </c>
      <c r="R256" s="143" t="str">
        <f t="shared" si="13"/>
        <v/>
      </c>
    </row>
    <row r="257" spans="1:18" x14ac:dyDescent="0.2">
      <c r="A257" s="426" t="str">
        <f>IF(B257="","",COUNT('Diário 1º PA'!$A$4:$A$2634)+ROW()-3)</f>
        <v/>
      </c>
      <c r="B257" s="454"/>
      <c r="C257" s="418"/>
      <c r="D257" s="421"/>
      <c r="E257" s="421"/>
      <c r="F257" s="428"/>
      <c r="G257" s="421"/>
      <c r="H257" s="421"/>
      <c r="I257" s="421"/>
      <c r="J257" s="423"/>
      <c r="K257" s="423"/>
      <c r="L257" s="423"/>
      <c r="M257" s="423"/>
      <c r="N257" s="442"/>
      <c r="O257" s="429"/>
      <c r="P257" s="364">
        <f t="shared" si="14"/>
        <v>0</v>
      </c>
      <c r="Q257" s="78">
        <f t="shared" si="15"/>
        <v>0</v>
      </c>
      <c r="R257" s="100" t="str">
        <f t="shared" si="13"/>
        <v/>
      </c>
    </row>
    <row r="258" spans="1:18" x14ac:dyDescent="0.2">
      <c r="A258" s="426" t="str">
        <f>IF(B258="","",COUNT('Diário 1º PA'!$A$4:$A$2634)+ROW()-3)</f>
        <v/>
      </c>
      <c r="B258" s="454"/>
      <c r="C258" s="418"/>
      <c r="D258" s="421"/>
      <c r="E258" s="421"/>
      <c r="F258" s="428"/>
      <c r="G258" s="421"/>
      <c r="H258" s="421"/>
      <c r="I258" s="421"/>
      <c r="J258" s="423"/>
      <c r="K258" s="423"/>
      <c r="L258" s="423"/>
      <c r="M258" s="423"/>
      <c r="N258" s="442"/>
      <c r="O258" s="429"/>
      <c r="P258" s="364">
        <f t="shared" si="14"/>
        <v>0</v>
      </c>
      <c r="Q258" s="78">
        <f t="shared" si="15"/>
        <v>0</v>
      </c>
      <c r="R258" s="100" t="str">
        <f t="shared" si="13"/>
        <v/>
      </c>
    </row>
    <row r="259" spans="1:18" ht="13.5" thickBot="1" x14ac:dyDescent="0.25">
      <c r="A259" s="426" t="str">
        <f>IF(B259="","",COUNT('Diário 1º PA'!$A$4:$A$2634)+ROW()-3)</f>
        <v/>
      </c>
      <c r="B259" s="454"/>
      <c r="C259" s="418"/>
      <c r="D259" s="421"/>
      <c r="E259" s="421"/>
      <c r="F259" s="428"/>
      <c r="G259" s="421"/>
      <c r="H259" s="421"/>
      <c r="I259" s="421"/>
      <c r="J259" s="423"/>
      <c r="K259" s="423"/>
      <c r="L259" s="423"/>
      <c r="M259" s="423"/>
      <c r="N259" s="442"/>
      <c r="O259" s="429"/>
      <c r="P259" s="364">
        <f t="shared" si="14"/>
        <v>0</v>
      </c>
      <c r="Q259" s="78">
        <f t="shared" si="15"/>
        <v>0</v>
      </c>
      <c r="R259" s="100" t="str">
        <f t="shared" si="13"/>
        <v/>
      </c>
    </row>
    <row r="260" spans="1:18" x14ac:dyDescent="0.2">
      <c r="A260" s="426" t="str">
        <f>IF(B260="","",COUNT('Diário 1º PA'!$A$4:$A$2634)+ROW()-3)</f>
        <v/>
      </c>
      <c r="B260" s="454"/>
      <c r="C260" s="418"/>
      <c r="D260" s="421"/>
      <c r="E260" s="421"/>
      <c r="F260" s="428"/>
      <c r="G260" s="421"/>
      <c r="H260" s="421"/>
      <c r="I260" s="421"/>
      <c r="J260" s="423"/>
      <c r="K260" s="423"/>
      <c r="L260" s="423"/>
      <c r="M260" s="423"/>
      <c r="N260" s="442"/>
      <c r="O260" s="429"/>
      <c r="P260" s="365">
        <f t="shared" si="14"/>
        <v>0</v>
      </c>
      <c r="Q260" s="78">
        <f t="shared" si="15"/>
        <v>0</v>
      </c>
      <c r="R260" s="143" t="str">
        <f t="shared" si="13"/>
        <v/>
      </c>
    </row>
    <row r="261" spans="1:18" x14ac:dyDescent="0.2">
      <c r="A261" s="426" t="str">
        <f>IF(B261="","",COUNT('Diário 1º PA'!$A$4:$A$2634)+ROW()-3)</f>
        <v/>
      </c>
      <c r="B261" s="454"/>
      <c r="C261" s="418"/>
      <c r="D261" s="421"/>
      <c r="E261" s="421"/>
      <c r="F261" s="428"/>
      <c r="G261" s="421"/>
      <c r="H261" s="421"/>
      <c r="I261" s="421"/>
      <c r="J261" s="423"/>
      <c r="K261" s="423"/>
      <c r="L261" s="423"/>
      <c r="M261" s="423"/>
      <c r="N261" s="442"/>
      <c r="O261" s="429"/>
      <c r="P261" s="364">
        <f t="shared" si="14"/>
        <v>0</v>
      </c>
      <c r="Q261" s="78">
        <f t="shared" si="15"/>
        <v>0</v>
      </c>
      <c r="R261" s="100" t="str">
        <f t="shared" si="13"/>
        <v/>
      </c>
    </row>
    <row r="262" spans="1:18" x14ac:dyDescent="0.2">
      <c r="A262" s="426" t="str">
        <f>IF(B262="","",COUNT('Diário 1º PA'!$A$4:$A$2634)+ROW()-3)</f>
        <v/>
      </c>
      <c r="B262" s="454"/>
      <c r="C262" s="418"/>
      <c r="D262" s="421"/>
      <c r="E262" s="421"/>
      <c r="F262" s="428"/>
      <c r="G262" s="421"/>
      <c r="H262" s="421"/>
      <c r="I262" s="421"/>
      <c r="J262" s="423"/>
      <c r="K262" s="423"/>
      <c r="L262" s="423"/>
      <c r="M262" s="423"/>
      <c r="N262" s="442"/>
      <c r="O262" s="429"/>
      <c r="P262" s="364">
        <f t="shared" si="14"/>
        <v>0</v>
      </c>
      <c r="Q262" s="78">
        <f t="shared" si="15"/>
        <v>0</v>
      </c>
      <c r="R262" s="100" t="str">
        <f t="shared" si="13"/>
        <v/>
      </c>
    </row>
    <row r="263" spans="1:18" ht="13.5" thickBot="1" x14ac:dyDescent="0.25">
      <c r="A263" s="426" t="str">
        <f>IF(B263="","",COUNT('Diário 1º PA'!$A$4:$A$2634)+ROW()-3)</f>
        <v/>
      </c>
      <c r="B263" s="454"/>
      <c r="C263" s="418"/>
      <c r="D263" s="421"/>
      <c r="E263" s="421"/>
      <c r="F263" s="428"/>
      <c r="G263" s="421"/>
      <c r="H263" s="421"/>
      <c r="I263" s="421"/>
      <c r="J263" s="423"/>
      <c r="K263" s="423"/>
      <c r="L263" s="423"/>
      <c r="M263" s="423"/>
      <c r="N263" s="442"/>
      <c r="O263" s="429"/>
      <c r="P263" s="364">
        <f t="shared" si="14"/>
        <v>0</v>
      </c>
      <c r="Q263" s="78">
        <f t="shared" si="15"/>
        <v>0</v>
      </c>
      <c r="R263" s="100" t="str">
        <f t="shared" si="13"/>
        <v/>
      </c>
    </row>
    <row r="264" spans="1:18" x14ac:dyDescent="0.2">
      <c r="A264" s="426" t="str">
        <f>IF(B264="","",COUNT('Diário 1º PA'!$A$4:$A$2634)+ROW()-3)</f>
        <v/>
      </c>
      <c r="B264" s="454"/>
      <c r="C264" s="418"/>
      <c r="D264" s="421"/>
      <c r="E264" s="421"/>
      <c r="F264" s="428"/>
      <c r="G264" s="421"/>
      <c r="H264" s="421"/>
      <c r="I264" s="421"/>
      <c r="J264" s="423"/>
      <c r="K264" s="423"/>
      <c r="L264" s="423"/>
      <c r="M264" s="423"/>
      <c r="N264" s="442"/>
      <c r="O264" s="429"/>
      <c r="P264" s="365">
        <f t="shared" si="14"/>
        <v>0</v>
      </c>
      <c r="Q264" s="78">
        <f t="shared" si="15"/>
        <v>0</v>
      </c>
      <c r="R264" s="143" t="str">
        <f t="shared" si="13"/>
        <v/>
      </c>
    </row>
    <row r="265" spans="1:18" x14ac:dyDescent="0.2">
      <c r="A265" s="426" t="str">
        <f>IF(B265="","",COUNT('Diário 1º PA'!$A$4:$A$2634)+ROW()-3)</f>
        <v/>
      </c>
      <c r="B265" s="454"/>
      <c r="C265" s="418"/>
      <c r="D265" s="421"/>
      <c r="E265" s="421"/>
      <c r="F265" s="428"/>
      <c r="G265" s="421"/>
      <c r="H265" s="421"/>
      <c r="I265" s="421"/>
      <c r="J265" s="423"/>
      <c r="K265" s="423"/>
      <c r="L265" s="423"/>
      <c r="M265" s="423"/>
      <c r="N265" s="442"/>
      <c r="O265" s="429"/>
      <c r="P265" s="364">
        <f t="shared" si="14"/>
        <v>0</v>
      </c>
      <c r="Q265" s="78">
        <f t="shared" si="15"/>
        <v>0</v>
      </c>
      <c r="R265" s="100" t="str">
        <f t="shared" si="13"/>
        <v/>
      </c>
    </row>
    <row r="266" spans="1:18" x14ac:dyDescent="0.2">
      <c r="A266" s="426" t="str">
        <f>IF(B266="","",COUNT('Diário 1º PA'!$A$4:$A$2634)+ROW()-3)</f>
        <v/>
      </c>
      <c r="B266" s="454"/>
      <c r="C266" s="418"/>
      <c r="D266" s="421"/>
      <c r="E266" s="421"/>
      <c r="F266" s="428"/>
      <c r="G266" s="421"/>
      <c r="H266" s="421"/>
      <c r="I266" s="421"/>
      <c r="J266" s="423"/>
      <c r="K266" s="423"/>
      <c r="L266" s="423"/>
      <c r="M266" s="423"/>
      <c r="N266" s="442"/>
      <c r="O266" s="429"/>
      <c r="P266" s="364">
        <f t="shared" si="14"/>
        <v>0</v>
      </c>
      <c r="Q266" s="78">
        <f t="shared" si="15"/>
        <v>0</v>
      </c>
      <c r="R266" s="100" t="str">
        <f t="shared" si="13"/>
        <v/>
      </c>
    </row>
    <row r="267" spans="1:18" ht="13.5" thickBot="1" x14ac:dyDescent="0.25">
      <c r="A267" s="426" t="str">
        <f>IF(B267="","",COUNT('Diário 1º PA'!$A$4:$A$2634)+ROW()-3)</f>
        <v/>
      </c>
      <c r="B267" s="454"/>
      <c r="C267" s="418"/>
      <c r="D267" s="421"/>
      <c r="E267" s="421"/>
      <c r="F267" s="428"/>
      <c r="G267" s="421"/>
      <c r="H267" s="421"/>
      <c r="I267" s="421"/>
      <c r="J267" s="423"/>
      <c r="K267" s="423"/>
      <c r="L267" s="423"/>
      <c r="M267" s="423"/>
      <c r="N267" s="442"/>
      <c r="O267" s="429"/>
      <c r="P267" s="364">
        <f t="shared" si="14"/>
        <v>0</v>
      </c>
      <c r="Q267" s="78">
        <f t="shared" si="15"/>
        <v>0</v>
      </c>
      <c r="R267" s="100" t="str">
        <f t="shared" si="13"/>
        <v/>
      </c>
    </row>
    <row r="268" spans="1:18" x14ac:dyDescent="0.2">
      <c r="A268" s="426" t="str">
        <f>IF(B268="","",COUNT('Diário 1º PA'!$A$4:$A$2634)+ROW()-3)</f>
        <v/>
      </c>
      <c r="B268" s="454"/>
      <c r="C268" s="418"/>
      <c r="D268" s="421"/>
      <c r="E268" s="421"/>
      <c r="F268" s="428"/>
      <c r="G268" s="421"/>
      <c r="H268" s="421"/>
      <c r="I268" s="421"/>
      <c r="J268" s="423"/>
      <c r="K268" s="423"/>
      <c r="L268" s="423"/>
      <c r="M268" s="423"/>
      <c r="N268" s="442"/>
      <c r="O268" s="429"/>
      <c r="P268" s="365">
        <f t="shared" si="14"/>
        <v>0</v>
      </c>
      <c r="Q268" s="78">
        <f t="shared" si="15"/>
        <v>0</v>
      </c>
      <c r="R268" s="143" t="str">
        <f t="shared" si="13"/>
        <v/>
      </c>
    </row>
    <row r="269" spans="1:18" x14ac:dyDescent="0.2">
      <c r="A269" s="426" t="str">
        <f>IF(B269="","",COUNT('Diário 1º PA'!$A$4:$A$2634)+ROW()-3)</f>
        <v/>
      </c>
      <c r="B269" s="454"/>
      <c r="C269" s="418"/>
      <c r="D269" s="421"/>
      <c r="E269" s="421"/>
      <c r="F269" s="428"/>
      <c r="G269" s="421"/>
      <c r="H269" s="421"/>
      <c r="I269" s="421"/>
      <c r="J269" s="423"/>
      <c r="K269" s="423"/>
      <c r="L269" s="423"/>
      <c r="M269" s="423"/>
      <c r="N269" s="442"/>
      <c r="O269" s="429"/>
      <c r="P269" s="364">
        <f t="shared" si="14"/>
        <v>0</v>
      </c>
      <c r="Q269" s="78">
        <f t="shared" si="15"/>
        <v>0</v>
      </c>
      <c r="R269" s="100" t="str">
        <f t="shared" si="13"/>
        <v/>
      </c>
    </row>
    <row r="270" spans="1:18" x14ac:dyDescent="0.2">
      <c r="A270" s="426" t="str">
        <f>IF(B270="","",COUNT('Diário 1º PA'!$A$4:$A$2634)+ROW()-3)</f>
        <v/>
      </c>
      <c r="B270" s="454"/>
      <c r="C270" s="418"/>
      <c r="D270" s="421"/>
      <c r="E270" s="421"/>
      <c r="F270" s="428"/>
      <c r="G270" s="421"/>
      <c r="H270" s="421"/>
      <c r="I270" s="421"/>
      <c r="J270" s="423"/>
      <c r="K270" s="423"/>
      <c r="L270" s="423"/>
      <c r="M270" s="423"/>
      <c r="N270" s="442"/>
      <c r="O270" s="429"/>
      <c r="P270" s="364">
        <f t="shared" si="14"/>
        <v>0</v>
      </c>
      <c r="Q270" s="78">
        <f t="shared" si="15"/>
        <v>0</v>
      </c>
      <c r="R270" s="100" t="str">
        <f t="shared" si="13"/>
        <v/>
      </c>
    </row>
    <row r="271" spans="1:18" ht="13.5" thickBot="1" x14ac:dyDescent="0.25">
      <c r="A271" s="426" t="str">
        <f>IF(B271="","",COUNT('Diário 1º PA'!$A$4:$A$2634)+ROW()-3)</f>
        <v/>
      </c>
      <c r="B271" s="454"/>
      <c r="C271" s="418"/>
      <c r="D271" s="421"/>
      <c r="E271" s="421"/>
      <c r="F271" s="428"/>
      <c r="G271" s="421"/>
      <c r="H271" s="421"/>
      <c r="I271" s="421"/>
      <c r="J271" s="423"/>
      <c r="K271" s="423"/>
      <c r="L271" s="423"/>
      <c r="M271" s="423"/>
      <c r="N271" s="442"/>
      <c r="O271" s="429"/>
      <c r="P271" s="364">
        <f t="shared" si="14"/>
        <v>0</v>
      </c>
      <c r="Q271" s="78">
        <f t="shared" si="15"/>
        <v>0</v>
      </c>
      <c r="R271" s="100" t="str">
        <f t="shared" si="13"/>
        <v/>
      </c>
    </row>
    <row r="272" spans="1:18" x14ac:dyDescent="0.2">
      <c r="A272" s="426" t="str">
        <f>IF(B272="","",COUNT('Diário 1º PA'!$A$4:$A$2634)+ROW()-3)</f>
        <v/>
      </c>
      <c r="B272" s="454"/>
      <c r="C272" s="418"/>
      <c r="D272" s="421"/>
      <c r="E272" s="421"/>
      <c r="F272" s="428"/>
      <c r="G272" s="421"/>
      <c r="H272" s="421"/>
      <c r="I272" s="421"/>
      <c r="J272" s="423"/>
      <c r="K272" s="423"/>
      <c r="L272" s="423"/>
      <c r="M272" s="423"/>
      <c r="N272" s="442"/>
      <c r="O272" s="429"/>
      <c r="P272" s="365">
        <f t="shared" si="14"/>
        <v>0</v>
      </c>
      <c r="Q272" s="78">
        <f t="shared" si="15"/>
        <v>0</v>
      </c>
      <c r="R272" s="143" t="str">
        <f t="shared" ref="R272:R335" si="16">SUBSTITUTE(D272," ","_")</f>
        <v/>
      </c>
    </row>
    <row r="273" spans="1:18" x14ac:dyDescent="0.2">
      <c r="A273" s="426" t="str">
        <f>IF(B273="","",COUNT('Diário 1º PA'!$A$4:$A$2634)+ROW()-3)</f>
        <v/>
      </c>
      <c r="B273" s="454"/>
      <c r="C273" s="418"/>
      <c r="D273" s="421"/>
      <c r="E273" s="421"/>
      <c r="F273" s="428"/>
      <c r="G273" s="421"/>
      <c r="H273" s="421"/>
      <c r="I273" s="421"/>
      <c r="J273" s="423"/>
      <c r="K273" s="423"/>
      <c r="L273" s="423"/>
      <c r="M273" s="423"/>
      <c r="N273" s="442"/>
      <c r="O273" s="429"/>
      <c r="P273" s="364">
        <f t="shared" ref="P273:P336" si="17">IF(B273=0,0,IF(YEAR(B273)=$Q$1,MONTH(B273)-$P$1+1,(YEAR(B273)-$Q$1)*12-$P$1+1+MONTH(B273)))</f>
        <v>0</v>
      </c>
      <c r="Q273" s="78">
        <f t="shared" ref="Q273:Q336" si="18">IF(C273=0,0,IF(YEAR(C273)=$Q$1,MONTH(C273)-$P$1+1,(YEAR(C273)-$Q$1)*12-$P$1+1+MONTH(C273)))</f>
        <v>0</v>
      </c>
      <c r="R273" s="100" t="str">
        <f t="shared" si="16"/>
        <v/>
      </c>
    </row>
    <row r="274" spans="1:18" x14ac:dyDescent="0.2">
      <c r="A274" s="426" t="str">
        <f>IF(B274="","",COUNT('Diário 1º PA'!$A$4:$A$2634)+ROW()-3)</f>
        <v/>
      </c>
      <c r="B274" s="454"/>
      <c r="C274" s="418"/>
      <c r="D274" s="421"/>
      <c r="E274" s="421"/>
      <c r="F274" s="428"/>
      <c r="G274" s="421"/>
      <c r="H274" s="421"/>
      <c r="I274" s="421"/>
      <c r="J274" s="423"/>
      <c r="K274" s="423"/>
      <c r="L274" s="423"/>
      <c r="M274" s="423"/>
      <c r="N274" s="442"/>
      <c r="O274" s="429"/>
      <c r="P274" s="364">
        <f t="shared" si="17"/>
        <v>0</v>
      </c>
      <c r="Q274" s="78">
        <f t="shared" si="18"/>
        <v>0</v>
      </c>
      <c r="R274" s="100" t="str">
        <f t="shared" si="16"/>
        <v/>
      </c>
    </row>
    <row r="275" spans="1:18" ht="13.5" thickBot="1" x14ac:dyDescent="0.25">
      <c r="A275" s="426" t="str">
        <f>IF(B275="","",COUNT('Diário 1º PA'!$A$4:$A$2634)+ROW()-3)</f>
        <v/>
      </c>
      <c r="B275" s="454"/>
      <c r="C275" s="418"/>
      <c r="D275" s="421"/>
      <c r="E275" s="421"/>
      <c r="F275" s="428"/>
      <c r="G275" s="421"/>
      <c r="H275" s="421"/>
      <c r="I275" s="421"/>
      <c r="J275" s="423"/>
      <c r="K275" s="423"/>
      <c r="L275" s="423"/>
      <c r="M275" s="423"/>
      <c r="N275" s="442"/>
      <c r="O275" s="429"/>
      <c r="P275" s="364">
        <f t="shared" si="17"/>
        <v>0</v>
      </c>
      <c r="Q275" s="78">
        <f t="shared" si="18"/>
        <v>0</v>
      </c>
      <c r="R275" s="100" t="str">
        <f t="shared" si="16"/>
        <v/>
      </c>
    </row>
    <row r="276" spans="1:18" x14ac:dyDescent="0.2">
      <c r="A276" s="426" t="str">
        <f>IF(B276="","",COUNT('Diário 1º PA'!$A$4:$A$2634)+ROW()-3)</f>
        <v/>
      </c>
      <c r="B276" s="454"/>
      <c r="C276" s="418"/>
      <c r="D276" s="421"/>
      <c r="E276" s="421"/>
      <c r="F276" s="428"/>
      <c r="G276" s="421"/>
      <c r="H276" s="421"/>
      <c r="I276" s="434"/>
      <c r="J276" s="423"/>
      <c r="K276" s="423"/>
      <c r="L276" s="423"/>
      <c r="M276" s="423"/>
      <c r="N276" s="442"/>
      <c r="O276" s="429"/>
      <c r="P276" s="365">
        <f t="shared" si="17"/>
        <v>0</v>
      </c>
      <c r="Q276" s="78">
        <f t="shared" si="18"/>
        <v>0</v>
      </c>
      <c r="R276" s="143" t="str">
        <f t="shared" si="16"/>
        <v/>
      </c>
    </row>
    <row r="277" spans="1:18" x14ac:dyDescent="0.2">
      <c r="A277" s="426" t="str">
        <f>IF(B277="","",COUNT('Diário 1º PA'!$A$4:$A$2634)+ROW()-3)</f>
        <v/>
      </c>
      <c r="B277" s="454"/>
      <c r="C277" s="418"/>
      <c r="D277" s="421"/>
      <c r="E277" s="421"/>
      <c r="F277" s="428"/>
      <c r="G277" s="421"/>
      <c r="H277" s="421"/>
      <c r="I277" s="421"/>
      <c r="J277" s="423"/>
      <c r="K277" s="423"/>
      <c r="L277" s="423"/>
      <c r="M277" s="423"/>
      <c r="N277" s="442"/>
      <c r="O277" s="429"/>
      <c r="P277" s="364">
        <f t="shared" si="17"/>
        <v>0</v>
      </c>
      <c r="Q277" s="78">
        <f t="shared" si="18"/>
        <v>0</v>
      </c>
      <c r="R277" s="100" t="str">
        <f t="shared" si="16"/>
        <v/>
      </c>
    </row>
    <row r="278" spans="1:18" x14ac:dyDescent="0.2">
      <c r="A278" s="426" t="str">
        <f>IF(B278="","",COUNT('Diário 1º PA'!$A$4:$A$2634)+ROW()-3)</f>
        <v/>
      </c>
      <c r="B278" s="454"/>
      <c r="C278" s="418"/>
      <c r="D278" s="421"/>
      <c r="E278" s="421"/>
      <c r="F278" s="428"/>
      <c r="G278" s="421"/>
      <c r="H278" s="421"/>
      <c r="I278" s="421"/>
      <c r="J278" s="423"/>
      <c r="K278" s="423"/>
      <c r="L278" s="423"/>
      <c r="M278" s="423"/>
      <c r="N278" s="442"/>
      <c r="O278" s="429"/>
      <c r="P278" s="364">
        <f t="shared" si="17"/>
        <v>0</v>
      </c>
      <c r="Q278" s="78">
        <f t="shared" si="18"/>
        <v>0</v>
      </c>
      <c r="R278" s="100" t="str">
        <f t="shared" si="16"/>
        <v/>
      </c>
    </row>
    <row r="279" spans="1:18" ht="13.5" thickBot="1" x14ac:dyDescent="0.25">
      <c r="A279" s="426" t="str">
        <f>IF(B279="","",COUNT('Diário 1º PA'!$A$4:$A$2634)+ROW()-3)</f>
        <v/>
      </c>
      <c r="B279" s="454"/>
      <c r="C279" s="418"/>
      <c r="D279" s="421"/>
      <c r="E279" s="421"/>
      <c r="F279" s="428"/>
      <c r="G279" s="421"/>
      <c r="H279" s="421"/>
      <c r="I279" s="421"/>
      <c r="J279" s="423"/>
      <c r="K279" s="423"/>
      <c r="L279" s="423"/>
      <c r="M279" s="423"/>
      <c r="N279" s="442"/>
      <c r="O279" s="429"/>
      <c r="P279" s="364">
        <f t="shared" si="17"/>
        <v>0</v>
      </c>
      <c r="Q279" s="78">
        <f t="shared" si="18"/>
        <v>0</v>
      </c>
      <c r="R279" s="100" t="str">
        <f t="shared" si="16"/>
        <v/>
      </c>
    </row>
    <row r="280" spans="1:18" x14ac:dyDescent="0.2">
      <c r="A280" s="426" t="str">
        <f>IF(B280="","",COUNT('Diário 1º PA'!$A$4:$A$2634)+ROW()-3)</f>
        <v/>
      </c>
      <c r="B280" s="454"/>
      <c r="C280" s="418"/>
      <c r="D280" s="421"/>
      <c r="E280" s="421"/>
      <c r="F280" s="428"/>
      <c r="G280" s="421"/>
      <c r="H280" s="421"/>
      <c r="I280" s="421"/>
      <c r="J280" s="423"/>
      <c r="K280" s="423"/>
      <c r="L280" s="423"/>
      <c r="M280" s="423"/>
      <c r="N280" s="442"/>
      <c r="O280" s="429"/>
      <c r="P280" s="365">
        <f t="shared" si="17"/>
        <v>0</v>
      </c>
      <c r="Q280" s="78">
        <f t="shared" si="18"/>
        <v>0</v>
      </c>
      <c r="R280" s="143" t="str">
        <f t="shared" si="16"/>
        <v/>
      </c>
    </row>
    <row r="281" spans="1:18" x14ac:dyDescent="0.2">
      <c r="A281" s="426" t="str">
        <f>IF(B281="","",COUNT('Diário 1º PA'!$A$4:$A$2634)+ROW()-3)</f>
        <v/>
      </c>
      <c r="B281" s="454"/>
      <c r="C281" s="418"/>
      <c r="D281" s="421"/>
      <c r="E281" s="421"/>
      <c r="F281" s="428"/>
      <c r="G281" s="421"/>
      <c r="H281" s="421"/>
      <c r="I281" s="421"/>
      <c r="J281" s="423"/>
      <c r="K281" s="423"/>
      <c r="L281" s="423"/>
      <c r="M281" s="423"/>
      <c r="N281" s="442"/>
      <c r="O281" s="429"/>
      <c r="P281" s="364">
        <f t="shared" si="17"/>
        <v>0</v>
      </c>
      <c r="Q281" s="78">
        <f t="shared" si="18"/>
        <v>0</v>
      </c>
      <c r="R281" s="100" t="str">
        <f t="shared" si="16"/>
        <v/>
      </c>
    </row>
    <row r="282" spans="1:18" x14ac:dyDescent="0.2">
      <c r="A282" s="426" t="str">
        <f>IF(B282="","",COUNT('Diário 1º PA'!$A$4:$A$2634)+ROW()-3)</f>
        <v/>
      </c>
      <c r="B282" s="454"/>
      <c r="C282" s="418"/>
      <c r="D282" s="421"/>
      <c r="E282" s="421"/>
      <c r="F282" s="428"/>
      <c r="G282" s="421"/>
      <c r="H282" s="421"/>
      <c r="I282" s="421"/>
      <c r="J282" s="423"/>
      <c r="K282" s="423"/>
      <c r="L282" s="423"/>
      <c r="M282" s="423"/>
      <c r="N282" s="442"/>
      <c r="O282" s="429"/>
      <c r="P282" s="364">
        <f t="shared" si="17"/>
        <v>0</v>
      </c>
      <c r="Q282" s="78">
        <f t="shared" si="18"/>
        <v>0</v>
      </c>
      <c r="R282" s="100" t="str">
        <f t="shared" si="16"/>
        <v/>
      </c>
    </row>
    <row r="283" spans="1:18" ht="13.5" thickBot="1" x14ac:dyDescent="0.25">
      <c r="A283" s="426" t="str">
        <f>IF(B283="","",COUNT('Diário 1º PA'!$A$4:$A$2634)+ROW()-3)</f>
        <v/>
      </c>
      <c r="B283" s="454"/>
      <c r="C283" s="418"/>
      <c r="D283" s="421"/>
      <c r="E283" s="421"/>
      <c r="F283" s="428"/>
      <c r="G283" s="421"/>
      <c r="H283" s="421"/>
      <c r="I283" s="421"/>
      <c r="J283" s="423"/>
      <c r="K283" s="423"/>
      <c r="L283" s="423"/>
      <c r="M283" s="423"/>
      <c r="N283" s="442"/>
      <c r="O283" s="429"/>
      <c r="P283" s="364">
        <f t="shared" si="17"/>
        <v>0</v>
      </c>
      <c r="Q283" s="78">
        <f t="shared" si="18"/>
        <v>0</v>
      </c>
      <c r="R283" s="100" t="str">
        <f t="shared" si="16"/>
        <v/>
      </c>
    </row>
    <row r="284" spans="1:18" x14ac:dyDescent="0.2">
      <c r="A284" s="426" t="str">
        <f>IF(B284="","",COUNT('Diário 1º PA'!$A$4:$A$2634)+ROW()-3)</f>
        <v/>
      </c>
      <c r="B284" s="454"/>
      <c r="C284" s="418"/>
      <c r="D284" s="421"/>
      <c r="E284" s="421"/>
      <c r="F284" s="428"/>
      <c r="G284" s="421"/>
      <c r="H284" s="421"/>
      <c r="I284" s="421"/>
      <c r="J284" s="423"/>
      <c r="K284" s="423"/>
      <c r="L284" s="423"/>
      <c r="M284" s="423"/>
      <c r="N284" s="442"/>
      <c r="O284" s="429"/>
      <c r="P284" s="365">
        <f t="shared" si="17"/>
        <v>0</v>
      </c>
      <c r="Q284" s="78">
        <f t="shared" si="18"/>
        <v>0</v>
      </c>
      <c r="R284" s="143" t="str">
        <f t="shared" si="16"/>
        <v/>
      </c>
    </row>
    <row r="285" spans="1:18" x14ac:dyDescent="0.2">
      <c r="A285" s="426" t="str">
        <f>IF(B285="","",COUNT('Diário 1º PA'!$A$4:$A$2634)+ROW()-3)</f>
        <v/>
      </c>
      <c r="B285" s="454"/>
      <c r="C285" s="418"/>
      <c r="D285" s="421"/>
      <c r="E285" s="421"/>
      <c r="F285" s="428"/>
      <c r="G285" s="421"/>
      <c r="H285" s="421"/>
      <c r="I285" s="421"/>
      <c r="J285" s="423"/>
      <c r="K285" s="423"/>
      <c r="L285" s="423"/>
      <c r="M285" s="423"/>
      <c r="N285" s="442"/>
      <c r="O285" s="429"/>
      <c r="P285" s="364">
        <f t="shared" si="17"/>
        <v>0</v>
      </c>
      <c r="Q285" s="78">
        <f t="shared" si="18"/>
        <v>0</v>
      </c>
      <c r="R285" s="100" t="str">
        <f t="shared" si="16"/>
        <v/>
      </c>
    </row>
    <row r="286" spans="1:18" x14ac:dyDescent="0.2">
      <c r="A286" s="426" t="str">
        <f>IF(B286="","",COUNT('Diário 1º PA'!$A$4:$A$2634)+ROW()-3)</f>
        <v/>
      </c>
      <c r="B286" s="454"/>
      <c r="C286" s="418"/>
      <c r="D286" s="421"/>
      <c r="E286" s="421"/>
      <c r="F286" s="428"/>
      <c r="G286" s="421"/>
      <c r="H286" s="421"/>
      <c r="I286" s="421"/>
      <c r="J286" s="423"/>
      <c r="K286" s="423"/>
      <c r="L286" s="423"/>
      <c r="M286" s="423"/>
      <c r="N286" s="442"/>
      <c r="O286" s="429"/>
      <c r="P286" s="364">
        <f t="shared" si="17"/>
        <v>0</v>
      </c>
      <c r="Q286" s="78">
        <f t="shared" si="18"/>
        <v>0</v>
      </c>
      <c r="R286" s="100" t="str">
        <f t="shared" si="16"/>
        <v/>
      </c>
    </row>
    <row r="287" spans="1:18" ht="13.5" thickBot="1" x14ac:dyDescent="0.25">
      <c r="A287" s="426" t="str">
        <f>IF(B287="","",COUNT('Diário 1º PA'!$A$4:$A$2634)+ROW()-3)</f>
        <v/>
      </c>
      <c r="B287" s="454"/>
      <c r="C287" s="418"/>
      <c r="D287" s="421"/>
      <c r="E287" s="421"/>
      <c r="F287" s="428"/>
      <c r="G287" s="421"/>
      <c r="H287" s="421"/>
      <c r="I287" s="421"/>
      <c r="J287" s="423"/>
      <c r="K287" s="423"/>
      <c r="L287" s="423"/>
      <c r="M287" s="423"/>
      <c r="N287" s="442"/>
      <c r="O287" s="429"/>
      <c r="P287" s="364">
        <f t="shared" si="17"/>
        <v>0</v>
      </c>
      <c r="Q287" s="78">
        <f t="shared" si="18"/>
        <v>0</v>
      </c>
      <c r="R287" s="100" t="str">
        <f t="shared" si="16"/>
        <v/>
      </c>
    </row>
    <row r="288" spans="1:18" x14ac:dyDescent="0.2">
      <c r="A288" s="426" t="str">
        <f>IF(B288="","",COUNT('Diário 1º PA'!$A$4:$A$2634)+ROW()-3)</f>
        <v/>
      </c>
      <c r="B288" s="454"/>
      <c r="C288" s="418"/>
      <c r="D288" s="421"/>
      <c r="E288" s="421"/>
      <c r="F288" s="428"/>
      <c r="G288" s="421"/>
      <c r="H288" s="421"/>
      <c r="I288" s="421"/>
      <c r="J288" s="423"/>
      <c r="K288" s="423"/>
      <c r="L288" s="423"/>
      <c r="M288" s="423"/>
      <c r="N288" s="442"/>
      <c r="O288" s="429"/>
      <c r="P288" s="365">
        <f t="shared" si="17"/>
        <v>0</v>
      </c>
      <c r="Q288" s="78">
        <f t="shared" si="18"/>
        <v>0</v>
      </c>
      <c r="R288" s="143" t="str">
        <f t="shared" si="16"/>
        <v/>
      </c>
    </row>
    <row r="289" spans="1:18" x14ac:dyDescent="0.2">
      <c r="A289" s="426" t="str">
        <f>IF(B289="","",COUNT('Diário 1º PA'!$A$4:$A$2634)+ROW()-3)</f>
        <v/>
      </c>
      <c r="B289" s="454"/>
      <c r="C289" s="418"/>
      <c r="D289" s="421"/>
      <c r="E289" s="421"/>
      <c r="F289" s="428"/>
      <c r="G289" s="421"/>
      <c r="H289" s="421"/>
      <c r="I289" s="421"/>
      <c r="J289" s="423"/>
      <c r="K289" s="423"/>
      <c r="L289" s="423"/>
      <c r="M289" s="423"/>
      <c r="N289" s="442"/>
      <c r="O289" s="429"/>
      <c r="P289" s="364">
        <f t="shared" si="17"/>
        <v>0</v>
      </c>
      <c r="Q289" s="78">
        <f t="shared" si="18"/>
        <v>0</v>
      </c>
      <c r="R289" s="100" t="str">
        <f t="shared" si="16"/>
        <v/>
      </c>
    </row>
    <row r="290" spans="1:18" x14ac:dyDescent="0.2">
      <c r="A290" s="426" t="str">
        <f>IF(B290="","",COUNT('Diário 1º PA'!$A$4:$A$2634)+ROW()-3)</f>
        <v/>
      </c>
      <c r="B290" s="454"/>
      <c r="C290" s="418"/>
      <c r="D290" s="421"/>
      <c r="E290" s="421"/>
      <c r="F290" s="428"/>
      <c r="G290" s="421"/>
      <c r="H290" s="421"/>
      <c r="I290" s="421"/>
      <c r="J290" s="423"/>
      <c r="K290" s="423"/>
      <c r="L290" s="423"/>
      <c r="M290" s="423"/>
      <c r="N290" s="442"/>
      <c r="O290" s="429"/>
      <c r="P290" s="364">
        <f t="shared" si="17"/>
        <v>0</v>
      </c>
      <c r="Q290" s="78">
        <f t="shared" si="18"/>
        <v>0</v>
      </c>
      <c r="R290" s="100" t="str">
        <f t="shared" si="16"/>
        <v/>
      </c>
    </row>
    <row r="291" spans="1:18" ht="13.5" thickBot="1" x14ac:dyDescent="0.25">
      <c r="A291" s="426" t="str">
        <f>IF(B291="","",COUNT('Diário 1º PA'!$A$4:$A$2634)+ROW()-3)</f>
        <v/>
      </c>
      <c r="B291" s="454"/>
      <c r="C291" s="418"/>
      <c r="D291" s="421"/>
      <c r="E291" s="421"/>
      <c r="F291" s="428"/>
      <c r="G291" s="421"/>
      <c r="H291" s="421"/>
      <c r="I291" s="421"/>
      <c r="J291" s="423"/>
      <c r="K291" s="423"/>
      <c r="L291" s="423"/>
      <c r="M291" s="423"/>
      <c r="N291" s="442"/>
      <c r="O291" s="429"/>
      <c r="P291" s="364">
        <f t="shared" si="17"/>
        <v>0</v>
      </c>
      <c r="Q291" s="78">
        <f t="shared" si="18"/>
        <v>0</v>
      </c>
      <c r="R291" s="100" t="str">
        <f t="shared" si="16"/>
        <v/>
      </c>
    </row>
    <row r="292" spans="1:18" x14ac:dyDescent="0.2">
      <c r="A292" s="426" t="str">
        <f>IF(B292="","",COUNT('Diário 1º PA'!$A$4:$A$2634)+ROW()-3)</f>
        <v/>
      </c>
      <c r="B292" s="454"/>
      <c r="C292" s="418"/>
      <c r="D292" s="421"/>
      <c r="E292" s="421"/>
      <c r="F292" s="428"/>
      <c r="G292" s="421"/>
      <c r="H292" s="421"/>
      <c r="I292" s="421"/>
      <c r="J292" s="423"/>
      <c r="K292" s="423"/>
      <c r="L292" s="423"/>
      <c r="M292" s="423"/>
      <c r="N292" s="442"/>
      <c r="O292" s="429"/>
      <c r="P292" s="365">
        <f t="shared" si="17"/>
        <v>0</v>
      </c>
      <c r="Q292" s="78">
        <f t="shared" si="18"/>
        <v>0</v>
      </c>
      <c r="R292" s="143" t="str">
        <f t="shared" si="16"/>
        <v/>
      </c>
    </row>
    <row r="293" spans="1:18" x14ac:dyDescent="0.2">
      <c r="A293" s="426" t="str">
        <f>IF(B293="","",COUNT('Diário 1º PA'!$A$4:$A$2634)+ROW()-3)</f>
        <v/>
      </c>
      <c r="B293" s="454"/>
      <c r="C293" s="418"/>
      <c r="D293" s="421"/>
      <c r="E293" s="421"/>
      <c r="F293" s="428"/>
      <c r="G293" s="421"/>
      <c r="H293" s="421"/>
      <c r="I293" s="421"/>
      <c r="J293" s="423"/>
      <c r="K293" s="423"/>
      <c r="L293" s="423"/>
      <c r="M293" s="423"/>
      <c r="N293" s="442"/>
      <c r="O293" s="429"/>
      <c r="P293" s="364">
        <f t="shared" si="17"/>
        <v>0</v>
      </c>
      <c r="Q293" s="78">
        <f t="shared" si="18"/>
        <v>0</v>
      </c>
      <c r="R293" s="100" t="str">
        <f t="shared" si="16"/>
        <v/>
      </c>
    </row>
    <row r="294" spans="1:18" x14ac:dyDescent="0.2">
      <c r="A294" s="426" t="str">
        <f>IF(B294="","",COUNT('Diário 1º PA'!$A$4:$A$2634)+ROW()-3)</f>
        <v/>
      </c>
      <c r="B294" s="454"/>
      <c r="C294" s="418"/>
      <c r="D294" s="421"/>
      <c r="E294" s="421"/>
      <c r="F294" s="428"/>
      <c r="G294" s="421"/>
      <c r="H294" s="421"/>
      <c r="I294" s="421"/>
      <c r="J294" s="423"/>
      <c r="K294" s="423"/>
      <c r="L294" s="423"/>
      <c r="M294" s="423"/>
      <c r="N294" s="442"/>
      <c r="O294" s="429"/>
      <c r="P294" s="364">
        <f t="shared" si="17"/>
        <v>0</v>
      </c>
      <c r="Q294" s="78">
        <f t="shared" si="18"/>
        <v>0</v>
      </c>
      <c r="R294" s="100" t="str">
        <f t="shared" si="16"/>
        <v/>
      </c>
    </row>
    <row r="295" spans="1:18" ht="13.5" thickBot="1" x14ac:dyDescent="0.25">
      <c r="A295" s="426" t="str">
        <f>IF(B295="","",COUNT('Diário 1º PA'!$A$4:$A$2634)+ROW()-3)</f>
        <v/>
      </c>
      <c r="B295" s="454"/>
      <c r="C295" s="418"/>
      <c r="D295" s="421"/>
      <c r="E295" s="421"/>
      <c r="F295" s="428"/>
      <c r="G295" s="421"/>
      <c r="H295" s="421"/>
      <c r="I295" s="421"/>
      <c r="J295" s="423"/>
      <c r="K295" s="423"/>
      <c r="L295" s="423"/>
      <c r="M295" s="423"/>
      <c r="N295" s="442"/>
      <c r="O295" s="429"/>
      <c r="P295" s="364">
        <f t="shared" si="17"/>
        <v>0</v>
      </c>
      <c r="Q295" s="78">
        <f t="shared" si="18"/>
        <v>0</v>
      </c>
      <c r="R295" s="100" t="str">
        <f t="shared" si="16"/>
        <v/>
      </c>
    </row>
    <row r="296" spans="1:18" x14ac:dyDescent="0.2">
      <c r="A296" s="426" t="str">
        <f>IF(B296="","",COUNT('Diário 1º PA'!$A$4:$A$2634)+ROW()-3)</f>
        <v/>
      </c>
      <c r="B296" s="454"/>
      <c r="C296" s="418"/>
      <c r="D296" s="421"/>
      <c r="E296" s="421"/>
      <c r="F296" s="428"/>
      <c r="G296" s="421"/>
      <c r="H296" s="421"/>
      <c r="I296" s="421"/>
      <c r="J296" s="423"/>
      <c r="K296" s="423"/>
      <c r="L296" s="423"/>
      <c r="M296" s="423"/>
      <c r="N296" s="442"/>
      <c r="O296" s="429"/>
      <c r="P296" s="365">
        <f t="shared" si="17"/>
        <v>0</v>
      </c>
      <c r="Q296" s="78">
        <f t="shared" si="18"/>
        <v>0</v>
      </c>
      <c r="R296" s="143" t="str">
        <f t="shared" si="16"/>
        <v/>
      </c>
    </row>
    <row r="297" spans="1:18" x14ac:dyDescent="0.2">
      <c r="A297" s="426" t="str">
        <f>IF(B297="","",COUNT('Diário 1º PA'!$A$4:$A$2634)+ROW()-3)</f>
        <v/>
      </c>
      <c r="B297" s="454"/>
      <c r="C297" s="418"/>
      <c r="D297" s="421"/>
      <c r="E297" s="421"/>
      <c r="F297" s="428"/>
      <c r="G297" s="421"/>
      <c r="H297" s="421"/>
      <c r="I297" s="421"/>
      <c r="J297" s="423"/>
      <c r="K297" s="423"/>
      <c r="L297" s="423"/>
      <c r="M297" s="423"/>
      <c r="N297" s="442"/>
      <c r="O297" s="429"/>
      <c r="P297" s="364">
        <f t="shared" si="17"/>
        <v>0</v>
      </c>
      <c r="Q297" s="78">
        <f t="shared" si="18"/>
        <v>0</v>
      </c>
      <c r="R297" s="100" t="str">
        <f t="shared" si="16"/>
        <v/>
      </c>
    </row>
    <row r="298" spans="1:18" x14ac:dyDescent="0.2">
      <c r="A298" s="426" t="str">
        <f>IF(B298="","",COUNT('Diário 1º PA'!$A$4:$A$2634)+ROW()-3)</f>
        <v/>
      </c>
      <c r="B298" s="454"/>
      <c r="C298" s="418"/>
      <c r="D298" s="421"/>
      <c r="E298" s="421"/>
      <c r="F298" s="428"/>
      <c r="G298" s="421"/>
      <c r="H298" s="421"/>
      <c r="I298" s="421"/>
      <c r="J298" s="423"/>
      <c r="K298" s="423"/>
      <c r="L298" s="423"/>
      <c r="M298" s="423"/>
      <c r="N298" s="442"/>
      <c r="O298" s="429"/>
      <c r="P298" s="364">
        <f t="shared" si="17"/>
        <v>0</v>
      </c>
      <c r="Q298" s="78">
        <f t="shared" si="18"/>
        <v>0</v>
      </c>
      <c r="R298" s="100" t="str">
        <f t="shared" si="16"/>
        <v/>
      </c>
    </row>
    <row r="299" spans="1:18" ht="13.5" thickBot="1" x14ac:dyDescent="0.25">
      <c r="A299" s="426" t="str">
        <f>IF(B299="","",COUNT('Diário 1º PA'!$A$4:$A$2634)+ROW()-3)</f>
        <v/>
      </c>
      <c r="B299" s="454"/>
      <c r="C299" s="418"/>
      <c r="D299" s="421"/>
      <c r="E299" s="421"/>
      <c r="F299" s="428"/>
      <c r="G299" s="421"/>
      <c r="H299" s="421"/>
      <c r="I299" s="421"/>
      <c r="J299" s="423"/>
      <c r="K299" s="423"/>
      <c r="L299" s="423"/>
      <c r="M299" s="423"/>
      <c r="N299" s="442"/>
      <c r="O299" s="429"/>
      <c r="P299" s="364">
        <f t="shared" si="17"/>
        <v>0</v>
      </c>
      <c r="Q299" s="78">
        <f t="shared" si="18"/>
        <v>0</v>
      </c>
      <c r="R299" s="100" t="str">
        <f t="shared" si="16"/>
        <v/>
      </c>
    </row>
    <row r="300" spans="1:18" x14ac:dyDescent="0.2">
      <c r="A300" s="426" t="str">
        <f>IF(B300="","",COUNT('Diário 1º PA'!$A$4:$A$2634)+ROW()-3)</f>
        <v/>
      </c>
      <c r="B300" s="454"/>
      <c r="C300" s="418"/>
      <c r="D300" s="421"/>
      <c r="E300" s="421"/>
      <c r="F300" s="428"/>
      <c r="G300" s="421"/>
      <c r="H300" s="421"/>
      <c r="I300" s="421"/>
      <c r="J300" s="423"/>
      <c r="K300" s="423"/>
      <c r="L300" s="423"/>
      <c r="M300" s="423"/>
      <c r="N300" s="442"/>
      <c r="O300" s="429"/>
      <c r="P300" s="365">
        <f t="shared" si="17"/>
        <v>0</v>
      </c>
      <c r="Q300" s="78">
        <f t="shared" si="18"/>
        <v>0</v>
      </c>
      <c r="R300" s="143" t="str">
        <f t="shared" si="16"/>
        <v/>
      </c>
    </row>
    <row r="301" spans="1:18" x14ac:dyDescent="0.2">
      <c r="A301" s="426" t="str">
        <f>IF(B301="","",COUNT('Diário 1º PA'!$A$4:$A$2634)+ROW()-3)</f>
        <v/>
      </c>
      <c r="B301" s="454"/>
      <c r="C301" s="418"/>
      <c r="D301" s="421"/>
      <c r="E301" s="421"/>
      <c r="F301" s="428"/>
      <c r="G301" s="421"/>
      <c r="H301" s="421"/>
      <c r="I301" s="421"/>
      <c r="J301" s="423"/>
      <c r="K301" s="423"/>
      <c r="L301" s="423"/>
      <c r="M301" s="423"/>
      <c r="N301" s="442"/>
      <c r="O301" s="429"/>
      <c r="P301" s="364">
        <f t="shared" si="17"/>
        <v>0</v>
      </c>
      <c r="Q301" s="78">
        <f t="shared" si="18"/>
        <v>0</v>
      </c>
      <c r="R301" s="100" t="str">
        <f t="shared" si="16"/>
        <v/>
      </c>
    </row>
    <row r="302" spans="1:18" x14ac:dyDescent="0.2">
      <c r="A302" s="426" t="str">
        <f>IF(B302="","",COUNT('Diário 1º PA'!$A$4:$A$2634)+ROW()-3)</f>
        <v/>
      </c>
      <c r="B302" s="454"/>
      <c r="C302" s="418"/>
      <c r="D302" s="421"/>
      <c r="E302" s="421"/>
      <c r="F302" s="428"/>
      <c r="G302" s="421"/>
      <c r="H302" s="421"/>
      <c r="I302" s="421"/>
      <c r="J302" s="423"/>
      <c r="K302" s="423"/>
      <c r="L302" s="423"/>
      <c r="M302" s="423"/>
      <c r="N302" s="442"/>
      <c r="O302" s="429"/>
      <c r="P302" s="364">
        <f t="shared" si="17"/>
        <v>0</v>
      </c>
      <c r="Q302" s="78">
        <f t="shared" si="18"/>
        <v>0</v>
      </c>
      <c r="R302" s="100" t="str">
        <f t="shared" si="16"/>
        <v/>
      </c>
    </row>
    <row r="303" spans="1:18" ht="13.5" thickBot="1" x14ac:dyDescent="0.25">
      <c r="A303" s="426" t="str">
        <f>IF(B303="","",COUNT('Diário 1º PA'!$A$4:$A$2634)+ROW()-3)</f>
        <v/>
      </c>
      <c r="B303" s="454"/>
      <c r="C303" s="418"/>
      <c r="D303" s="421"/>
      <c r="E303" s="421"/>
      <c r="F303" s="428"/>
      <c r="G303" s="421"/>
      <c r="H303" s="421"/>
      <c r="I303" s="421"/>
      <c r="J303" s="423"/>
      <c r="K303" s="423"/>
      <c r="L303" s="423"/>
      <c r="M303" s="423"/>
      <c r="N303" s="442"/>
      <c r="O303" s="429"/>
      <c r="P303" s="364">
        <f t="shared" si="17"/>
        <v>0</v>
      </c>
      <c r="Q303" s="78">
        <f t="shared" si="18"/>
        <v>0</v>
      </c>
      <c r="R303" s="100" t="str">
        <f t="shared" si="16"/>
        <v/>
      </c>
    </row>
    <row r="304" spans="1:18" x14ac:dyDescent="0.2">
      <c r="A304" s="426" t="str">
        <f>IF(B304="","",COUNT('Diário 1º PA'!$A$4:$A$2634)+ROW()-3)</f>
        <v/>
      </c>
      <c r="B304" s="454"/>
      <c r="C304" s="418"/>
      <c r="D304" s="421"/>
      <c r="E304" s="421"/>
      <c r="F304" s="428"/>
      <c r="G304" s="421"/>
      <c r="H304" s="421"/>
      <c r="I304" s="421"/>
      <c r="J304" s="423"/>
      <c r="K304" s="423"/>
      <c r="L304" s="423"/>
      <c r="M304" s="423"/>
      <c r="N304" s="442"/>
      <c r="O304" s="429"/>
      <c r="P304" s="365">
        <f t="shared" si="17"/>
        <v>0</v>
      </c>
      <c r="Q304" s="78">
        <f t="shared" si="18"/>
        <v>0</v>
      </c>
      <c r="R304" s="143" t="str">
        <f t="shared" si="16"/>
        <v/>
      </c>
    </row>
    <row r="305" spans="1:18" x14ac:dyDescent="0.2">
      <c r="A305" s="426" t="str">
        <f>IF(B305="","",COUNT('Diário 1º PA'!$A$4:$A$2634)+ROW()-3)</f>
        <v/>
      </c>
      <c r="B305" s="454"/>
      <c r="C305" s="418"/>
      <c r="D305" s="421"/>
      <c r="E305" s="421"/>
      <c r="F305" s="428"/>
      <c r="G305" s="421"/>
      <c r="H305" s="421"/>
      <c r="I305" s="421"/>
      <c r="J305" s="423"/>
      <c r="K305" s="423"/>
      <c r="L305" s="423"/>
      <c r="M305" s="423"/>
      <c r="N305" s="442"/>
      <c r="O305" s="429"/>
      <c r="P305" s="364">
        <f t="shared" si="17"/>
        <v>0</v>
      </c>
      <c r="Q305" s="78">
        <f t="shared" si="18"/>
        <v>0</v>
      </c>
      <c r="R305" s="100" t="str">
        <f t="shared" si="16"/>
        <v/>
      </c>
    </row>
    <row r="306" spans="1:18" x14ac:dyDescent="0.2">
      <c r="A306" s="426" t="str">
        <f>IF(B306="","",COUNT('Diário 1º PA'!$A$4:$A$2634)+ROW()-3)</f>
        <v/>
      </c>
      <c r="B306" s="454"/>
      <c r="C306" s="418"/>
      <c r="D306" s="421"/>
      <c r="E306" s="421"/>
      <c r="F306" s="428"/>
      <c r="G306" s="421"/>
      <c r="H306" s="421"/>
      <c r="I306" s="421"/>
      <c r="J306" s="423"/>
      <c r="K306" s="423"/>
      <c r="L306" s="423"/>
      <c r="M306" s="423"/>
      <c r="N306" s="442"/>
      <c r="O306" s="429"/>
      <c r="P306" s="364">
        <f t="shared" si="17"/>
        <v>0</v>
      </c>
      <c r="Q306" s="78">
        <f t="shared" si="18"/>
        <v>0</v>
      </c>
      <c r="R306" s="100" t="str">
        <f t="shared" si="16"/>
        <v/>
      </c>
    </row>
    <row r="307" spans="1:18" ht="13.5" thickBot="1" x14ac:dyDescent="0.25">
      <c r="A307" s="426" t="str">
        <f>IF(B307="","",COUNT('Diário 1º PA'!$A$4:$A$2634)+ROW()-3)</f>
        <v/>
      </c>
      <c r="B307" s="454"/>
      <c r="C307" s="418"/>
      <c r="D307" s="421"/>
      <c r="E307" s="421"/>
      <c r="F307" s="428"/>
      <c r="G307" s="421"/>
      <c r="H307" s="421"/>
      <c r="I307" s="421"/>
      <c r="J307" s="423"/>
      <c r="K307" s="423"/>
      <c r="L307" s="423"/>
      <c r="M307" s="423"/>
      <c r="N307" s="442"/>
      <c r="O307" s="429"/>
      <c r="P307" s="364">
        <f t="shared" si="17"/>
        <v>0</v>
      </c>
      <c r="Q307" s="78">
        <f t="shared" si="18"/>
        <v>0</v>
      </c>
      <c r="R307" s="100" t="str">
        <f t="shared" si="16"/>
        <v/>
      </c>
    </row>
    <row r="308" spans="1:18" x14ac:dyDescent="0.2">
      <c r="A308" s="426" t="str">
        <f>IF(B308="","",COUNT('Diário 1º PA'!$A$4:$A$2634)+ROW()-3)</f>
        <v/>
      </c>
      <c r="B308" s="454"/>
      <c r="C308" s="418"/>
      <c r="D308" s="421"/>
      <c r="E308" s="421"/>
      <c r="F308" s="428"/>
      <c r="G308" s="421"/>
      <c r="H308" s="421"/>
      <c r="I308" s="421"/>
      <c r="J308" s="423"/>
      <c r="K308" s="423"/>
      <c r="L308" s="423"/>
      <c r="M308" s="423"/>
      <c r="N308" s="442"/>
      <c r="O308" s="429"/>
      <c r="P308" s="365">
        <f t="shared" si="17"/>
        <v>0</v>
      </c>
      <c r="Q308" s="78">
        <f t="shared" si="18"/>
        <v>0</v>
      </c>
      <c r="R308" s="143" t="str">
        <f t="shared" si="16"/>
        <v/>
      </c>
    </row>
    <row r="309" spans="1:18" x14ac:dyDescent="0.2">
      <c r="A309" s="426" t="str">
        <f>IF(B309="","",COUNT('Diário 1º PA'!$A$4:$A$2634)+ROW()-3)</f>
        <v/>
      </c>
      <c r="B309" s="454"/>
      <c r="C309" s="418"/>
      <c r="D309" s="421"/>
      <c r="E309" s="421"/>
      <c r="F309" s="428"/>
      <c r="G309" s="421"/>
      <c r="H309" s="421"/>
      <c r="I309" s="421"/>
      <c r="J309" s="423"/>
      <c r="K309" s="423"/>
      <c r="L309" s="423"/>
      <c r="M309" s="423"/>
      <c r="N309" s="442"/>
      <c r="O309" s="429"/>
      <c r="P309" s="364">
        <f t="shared" si="17"/>
        <v>0</v>
      </c>
      <c r="Q309" s="78">
        <f t="shared" si="18"/>
        <v>0</v>
      </c>
      <c r="R309" s="100" t="str">
        <f t="shared" si="16"/>
        <v/>
      </c>
    </row>
    <row r="310" spans="1:18" x14ac:dyDescent="0.2">
      <c r="A310" s="426" t="str">
        <f>IF(B310="","",COUNT('Diário 1º PA'!$A$4:$A$2634)+ROW()-3)</f>
        <v/>
      </c>
      <c r="B310" s="454"/>
      <c r="C310" s="418"/>
      <c r="D310" s="421"/>
      <c r="E310" s="421"/>
      <c r="F310" s="428"/>
      <c r="G310" s="421"/>
      <c r="H310" s="421"/>
      <c r="I310" s="421"/>
      <c r="J310" s="423"/>
      <c r="K310" s="423"/>
      <c r="L310" s="423"/>
      <c r="M310" s="423"/>
      <c r="N310" s="442"/>
      <c r="O310" s="429"/>
      <c r="P310" s="364">
        <f t="shared" si="17"/>
        <v>0</v>
      </c>
      <c r="Q310" s="78">
        <f t="shared" si="18"/>
        <v>0</v>
      </c>
      <c r="R310" s="100" t="str">
        <f t="shared" si="16"/>
        <v/>
      </c>
    </row>
    <row r="311" spans="1:18" ht="13.5" thickBot="1" x14ac:dyDescent="0.25">
      <c r="A311" s="426" t="str">
        <f>IF(B311="","",COUNT('Diário 1º PA'!$A$4:$A$2634)+ROW()-3)</f>
        <v/>
      </c>
      <c r="B311" s="454"/>
      <c r="C311" s="418"/>
      <c r="D311" s="421"/>
      <c r="E311" s="421"/>
      <c r="F311" s="428"/>
      <c r="G311" s="421"/>
      <c r="H311" s="421"/>
      <c r="I311" s="421"/>
      <c r="J311" s="423"/>
      <c r="K311" s="423"/>
      <c r="L311" s="423"/>
      <c r="M311" s="423"/>
      <c r="N311" s="442"/>
      <c r="O311" s="429"/>
      <c r="P311" s="364">
        <f t="shared" si="17"/>
        <v>0</v>
      </c>
      <c r="Q311" s="78">
        <f t="shared" si="18"/>
        <v>0</v>
      </c>
      <c r="R311" s="100" t="str">
        <f t="shared" si="16"/>
        <v/>
      </c>
    </row>
    <row r="312" spans="1:18" x14ac:dyDescent="0.2">
      <c r="A312" s="426" t="str">
        <f>IF(B312="","",COUNT('Diário 1º PA'!$A$4:$A$2634)+ROW()-3)</f>
        <v/>
      </c>
      <c r="B312" s="454"/>
      <c r="C312" s="418"/>
      <c r="D312" s="421"/>
      <c r="E312" s="421"/>
      <c r="F312" s="428"/>
      <c r="G312" s="421"/>
      <c r="H312" s="421"/>
      <c r="I312" s="421"/>
      <c r="J312" s="423"/>
      <c r="K312" s="423"/>
      <c r="L312" s="423"/>
      <c r="M312" s="423"/>
      <c r="N312" s="442"/>
      <c r="O312" s="429"/>
      <c r="P312" s="365">
        <f t="shared" si="17"/>
        <v>0</v>
      </c>
      <c r="Q312" s="78">
        <f t="shared" si="18"/>
        <v>0</v>
      </c>
      <c r="R312" s="143" t="str">
        <f t="shared" si="16"/>
        <v/>
      </c>
    </row>
    <row r="313" spans="1:18" x14ac:dyDescent="0.2">
      <c r="A313" s="426" t="str">
        <f>IF(B313="","",COUNT('Diário 1º PA'!$A$4:$A$2634)+ROW()-3)</f>
        <v/>
      </c>
      <c r="B313" s="454"/>
      <c r="C313" s="418"/>
      <c r="D313" s="421"/>
      <c r="E313" s="421"/>
      <c r="F313" s="428"/>
      <c r="G313" s="421"/>
      <c r="H313" s="421"/>
      <c r="I313" s="421"/>
      <c r="J313" s="423"/>
      <c r="K313" s="423"/>
      <c r="L313" s="423"/>
      <c r="M313" s="423"/>
      <c r="N313" s="442"/>
      <c r="O313" s="429"/>
      <c r="P313" s="364">
        <f t="shared" si="17"/>
        <v>0</v>
      </c>
      <c r="Q313" s="78">
        <f t="shared" si="18"/>
        <v>0</v>
      </c>
      <c r="R313" s="100" t="str">
        <f t="shared" si="16"/>
        <v/>
      </c>
    </row>
    <row r="314" spans="1:18" x14ac:dyDescent="0.2">
      <c r="A314" s="426" t="str">
        <f>IF(B314="","",COUNT('Diário 1º PA'!$A$4:$A$2634)+ROW()-3)</f>
        <v/>
      </c>
      <c r="B314" s="454"/>
      <c r="C314" s="418"/>
      <c r="D314" s="421"/>
      <c r="E314" s="421"/>
      <c r="F314" s="428"/>
      <c r="G314" s="421"/>
      <c r="H314" s="421"/>
      <c r="I314" s="421"/>
      <c r="J314" s="423"/>
      <c r="K314" s="423"/>
      <c r="L314" s="423"/>
      <c r="M314" s="423"/>
      <c r="N314" s="442"/>
      <c r="O314" s="429"/>
      <c r="P314" s="364">
        <f t="shared" si="17"/>
        <v>0</v>
      </c>
      <c r="Q314" s="78">
        <f t="shared" si="18"/>
        <v>0</v>
      </c>
      <c r="R314" s="100" t="str">
        <f t="shared" si="16"/>
        <v/>
      </c>
    </row>
    <row r="315" spans="1:18" ht="13.5" thickBot="1" x14ac:dyDescent="0.25">
      <c r="A315" s="426" t="str">
        <f>IF(B315="","",COUNT('Diário 1º PA'!$A$4:$A$2634)+ROW()-3)</f>
        <v/>
      </c>
      <c r="B315" s="454"/>
      <c r="C315" s="418"/>
      <c r="D315" s="421"/>
      <c r="E315" s="421"/>
      <c r="F315" s="428"/>
      <c r="G315" s="421"/>
      <c r="H315" s="421"/>
      <c r="I315" s="421"/>
      <c r="J315" s="423"/>
      <c r="K315" s="423"/>
      <c r="L315" s="423"/>
      <c r="M315" s="423"/>
      <c r="N315" s="442"/>
      <c r="O315" s="429"/>
      <c r="P315" s="364">
        <f t="shared" si="17"/>
        <v>0</v>
      </c>
      <c r="Q315" s="78">
        <f t="shared" si="18"/>
        <v>0</v>
      </c>
      <c r="R315" s="100" t="str">
        <f t="shared" si="16"/>
        <v/>
      </c>
    </row>
    <row r="316" spans="1:18" x14ac:dyDescent="0.2">
      <c r="A316" s="426" t="str">
        <f>IF(B316="","",COUNT('Diário 1º PA'!$A$4:$A$2634)+ROW()-3)</f>
        <v/>
      </c>
      <c r="B316" s="454"/>
      <c r="C316" s="418"/>
      <c r="D316" s="421"/>
      <c r="E316" s="421"/>
      <c r="F316" s="428"/>
      <c r="G316" s="421"/>
      <c r="H316" s="421"/>
      <c r="I316" s="421"/>
      <c r="J316" s="423"/>
      <c r="K316" s="423"/>
      <c r="L316" s="423"/>
      <c r="M316" s="423"/>
      <c r="N316" s="442"/>
      <c r="O316" s="429"/>
      <c r="P316" s="365">
        <f t="shared" si="17"/>
        <v>0</v>
      </c>
      <c r="Q316" s="78">
        <f t="shared" si="18"/>
        <v>0</v>
      </c>
      <c r="R316" s="143" t="str">
        <f t="shared" si="16"/>
        <v/>
      </c>
    </row>
    <row r="317" spans="1:18" x14ac:dyDescent="0.2">
      <c r="A317" s="426" t="str">
        <f>IF(B317="","",COUNT('Diário 1º PA'!$A$4:$A$2634)+ROW()-3)</f>
        <v/>
      </c>
      <c r="B317" s="454"/>
      <c r="C317" s="418"/>
      <c r="D317" s="421"/>
      <c r="E317" s="421"/>
      <c r="F317" s="428"/>
      <c r="G317" s="421"/>
      <c r="H317" s="421"/>
      <c r="I317" s="421"/>
      <c r="J317" s="423"/>
      <c r="K317" s="423"/>
      <c r="L317" s="423"/>
      <c r="M317" s="423"/>
      <c r="N317" s="442"/>
      <c r="O317" s="429"/>
      <c r="P317" s="364">
        <f t="shared" si="17"/>
        <v>0</v>
      </c>
      <c r="Q317" s="78">
        <f t="shared" si="18"/>
        <v>0</v>
      </c>
      <c r="R317" s="100" t="str">
        <f t="shared" si="16"/>
        <v/>
      </c>
    </row>
    <row r="318" spans="1:18" x14ac:dyDescent="0.2">
      <c r="A318" s="426" t="str">
        <f>IF(B318="","",COUNT('Diário 1º PA'!$A$4:$A$2634)+ROW()-3)</f>
        <v/>
      </c>
      <c r="B318" s="454"/>
      <c r="C318" s="418"/>
      <c r="D318" s="421"/>
      <c r="E318" s="421"/>
      <c r="F318" s="428"/>
      <c r="G318" s="421"/>
      <c r="H318" s="421"/>
      <c r="I318" s="421"/>
      <c r="J318" s="423"/>
      <c r="K318" s="423"/>
      <c r="L318" s="423"/>
      <c r="M318" s="423"/>
      <c r="N318" s="442"/>
      <c r="O318" s="429"/>
      <c r="P318" s="364">
        <f t="shared" si="17"/>
        <v>0</v>
      </c>
      <c r="Q318" s="78">
        <f t="shared" si="18"/>
        <v>0</v>
      </c>
      <c r="R318" s="100" t="str">
        <f t="shared" si="16"/>
        <v/>
      </c>
    </row>
    <row r="319" spans="1:18" ht="13.5" thickBot="1" x14ac:dyDescent="0.25">
      <c r="A319" s="426" t="str">
        <f>IF(B319="","",COUNT('Diário 1º PA'!$A$4:$A$2634)+ROW()-3)</f>
        <v/>
      </c>
      <c r="B319" s="454"/>
      <c r="C319" s="418"/>
      <c r="D319" s="421"/>
      <c r="E319" s="421"/>
      <c r="F319" s="428"/>
      <c r="G319" s="421"/>
      <c r="H319" s="421"/>
      <c r="I319" s="421"/>
      <c r="J319" s="423"/>
      <c r="K319" s="423"/>
      <c r="L319" s="423"/>
      <c r="M319" s="423"/>
      <c r="N319" s="442"/>
      <c r="O319" s="429"/>
      <c r="P319" s="364">
        <f t="shared" si="17"/>
        <v>0</v>
      </c>
      <c r="Q319" s="78">
        <f t="shared" si="18"/>
        <v>0</v>
      </c>
      <c r="R319" s="100" t="str">
        <f t="shared" si="16"/>
        <v/>
      </c>
    </row>
    <row r="320" spans="1:18" x14ac:dyDescent="0.2">
      <c r="A320" s="426" t="str">
        <f>IF(B320="","",COUNT('Diário 1º PA'!$A$4:$A$2634)+ROW()-3)</f>
        <v/>
      </c>
      <c r="B320" s="454"/>
      <c r="C320" s="418"/>
      <c r="D320" s="421"/>
      <c r="E320" s="421"/>
      <c r="F320" s="428"/>
      <c r="G320" s="421"/>
      <c r="H320" s="421"/>
      <c r="I320" s="421"/>
      <c r="J320" s="423"/>
      <c r="K320" s="423"/>
      <c r="L320" s="423"/>
      <c r="M320" s="423"/>
      <c r="N320" s="442"/>
      <c r="O320" s="429"/>
      <c r="P320" s="365">
        <f t="shared" si="17"/>
        <v>0</v>
      </c>
      <c r="Q320" s="78">
        <f t="shared" si="18"/>
        <v>0</v>
      </c>
      <c r="R320" s="143" t="str">
        <f t="shared" si="16"/>
        <v/>
      </c>
    </row>
    <row r="321" spans="1:18" x14ac:dyDescent="0.2">
      <c r="A321" s="426" t="str">
        <f>IF(B321="","",COUNT('Diário 1º PA'!$A$4:$A$2634)+ROW()-3)</f>
        <v/>
      </c>
      <c r="B321" s="454"/>
      <c r="C321" s="418"/>
      <c r="D321" s="421"/>
      <c r="E321" s="421"/>
      <c r="F321" s="428"/>
      <c r="G321" s="421"/>
      <c r="H321" s="421"/>
      <c r="I321" s="421"/>
      <c r="J321" s="423"/>
      <c r="K321" s="423"/>
      <c r="L321" s="423"/>
      <c r="M321" s="423"/>
      <c r="N321" s="442"/>
      <c r="O321" s="429"/>
      <c r="P321" s="364">
        <f t="shared" si="17"/>
        <v>0</v>
      </c>
      <c r="Q321" s="78">
        <f t="shared" si="18"/>
        <v>0</v>
      </c>
      <c r="R321" s="100" t="str">
        <f t="shared" si="16"/>
        <v/>
      </c>
    </row>
    <row r="322" spans="1:18" x14ac:dyDescent="0.2">
      <c r="A322" s="426" t="str">
        <f>IF(B322="","",COUNT('Diário 1º PA'!$A$4:$A$2634)+ROW()-3)</f>
        <v/>
      </c>
      <c r="B322" s="454"/>
      <c r="C322" s="418"/>
      <c r="D322" s="421"/>
      <c r="E322" s="421"/>
      <c r="F322" s="428"/>
      <c r="G322" s="421"/>
      <c r="H322" s="421"/>
      <c r="I322" s="421"/>
      <c r="J322" s="423"/>
      <c r="K322" s="423"/>
      <c r="L322" s="423"/>
      <c r="M322" s="423"/>
      <c r="N322" s="442"/>
      <c r="O322" s="429"/>
      <c r="P322" s="364">
        <f t="shared" si="17"/>
        <v>0</v>
      </c>
      <c r="Q322" s="78">
        <f t="shared" si="18"/>
        <v>0</v>
      </c>
      <c r="R322" s="100" t="str">
        <f t="shared" si="16"/>
        <v/>
      </c>
    </row>
    <row r="323" spans="1:18" ht="13.5" thickBot="1" x14ac:dyDescent="0.25">
      <c r="A323" s="426" t="str">
        <f>IF(B323="","",COUNT('Diário 1º PA'!$A$4:$A$2634)+ROW()-3)</f>
        <v/>
      </c>
      <c r="B323" s="454"/>
      <c r="C323" s="418"/>
      <c r="D323" s="421"/>
      <c r="E323" s="421"/>
      <c r="F323" s="428"/>
      <c r="G323" s="421"/>
      <c r="H323" s="421"/>
      <c r="I323" s="421"/>
      <c r="J323" s="423"/>
      <c r="K323" s="423"/>
      <c r="L323" s="423"/>
      <c r="M323" s="423"/>
      <c r="N323" s="442"/>
      <c r="O323" s="429"/>
      <c r="P323" s="364">
        <f t="shared" si="17"/>
        <v>0</v>
      </c>
      <c r="Q323" s="78">
        <f t="shared" si="18"/>
        <v>0</v>
      </c>
      <c r="R323" s="100" t="str">
        <f t="shared" si="16"/>
        <v/>
      </c>
    </row>
    <row r="324" spans="1:18" x14ac:dyDescent="0.2">
      <c r="A324" s="426" t="str">
        <f>IF(B324="","",COUNT('Diário 1º PA'!$A$4:$A$2634)+ROW()-3)</f>
        <v/>
      </c>
      <c r="B324" s="454"/>
      <c r="C324" s="418"/>
      <c r="D324" s="421"/>
      <c r="E324" s="421"/>
      <c r="F324" s="428"/>
      <c r="G324" s="421"/>
      <c r="H324" s="421"/>
      <c r="I324" s="421"/>
      <c r="J324" s="423"/>
      <c r="K324" s="423"/>
      <c r="L324" s="423"/>
      <c r="M324" s="423"/>
      <c r="N324" s="442"/>
      <c r="O324" s="429"/>
      <c r="P324" s="365">
        <f t="shared" si="17"/>
        <v>0</v>
      </c>
      <c r="Q324" s="78">
        <f t="shared" si="18"/>
        <v>0</v>
      </c>
      <c r="R324" s="143" t="str">
        <f t="shared" si="16"/>
        <v/>
      </c>
    </row>
    <row r="325" spans="1:18" x14ac:dyDescent="0.2">
      <c r="A325" s="426" t="str">
        <f>IF(B325="","",COUNT('Diário 1º PA'!$A$4:$A$2634)+ROW()-3)</f>
        <v/>
      </c>
      <c r="B325" s="454"/>
      <c r="C325" s="418"/>
      <c r="D325" s="421"/>
      <c r="E325" s="421"/>
      <c r="F325" s="428"/>
      <c r="G325" s="421"/>
      <c r="H325" s="421"/>
      <c r="I325" s="421"/>
      <c r="J325" s="423"/>
      <c r="K325" s="423"/>
      <c r="L325" s="423"/>
      <c r="M325" s="423"/>
      <c r="N325" s="442"/>
      <c r="O325" s="429"/>
      <c r="P325" s="364">
        <f t="shared" si="17"/>
        <v>0</v>
      </c>
      <c r="Q325" s="78">
        <f t="shared" si="18"/>
        <v>0</v>
      </c>
      <c r="R325" s="100" t="str">
        <f t="shared" si="16"/>
        <v/>
      </c>
    </row>
    <row r="326" spans="1:18" x14ac:dyDescent="0.2">
      <c r="A326" s="426" t="str">
        <f>IF(B326="","",COUNT('Diário 1º PA'!$A$4:$A$2634)+ROW()-3)</f>
        <v/>
      </c>
      <c r="B326" s="454"/>
      <c r="C326" s="418"/>
      <c r="D326" s="421"/>
      <c r="E326" s="421"/>
      <c r="F326" s="428"/>
      <c r="G326" s="421"/>
      <c r="H326" s="421"/>
      <c r="I326" s="421"/>
      <c r="J326" s="423"/>
      <c r="K326" s="423"/>
      <c r="L326" s="423"/>
      <c r="M326" s="423"/>
      <c r="N326" s="442"/>
      <c r="O326" s="429"/>
      <c r="P326" s="364">
        <f t="shared" si="17"/>
        <v>0</v>
      </c>
      <c r="Q326" s="78">
        <f t="shared" si="18"/>
        <v>0</v>
      </c>
      <c r="R326" s="100" t="str">
        <f t="shared" si="16"/>
        <v/>
      </c>
    </row>
    <row r="327" spans="1:18" ht="13.5" thickBot="1" x14ac:dyDescent="0.25">
      <c r="A327" s="426" t="str">
        <f>IF(B327="","",COUNT('Diário 1º PA'!$A$4:$A$2634)+ROW()-3)</f>
        <v/>
      </c>
      <c r="B327" s="454"/>
      <c r="C327" s="418"/>
      <c r="D327" s="421"/>
      <c r="E327" s="421"/>
      <c r="F327" s="428"/>
      <c r="G327" s="421"/>
      <c r="H327" s="421"/>
      <c r="I327" s="421"/>
      <c r="J327" s="423"/>
      <c r="K327" s="423"/>
      <c r="L327" s="423"/>
      <c r="M327" s="423"/>
      <c r="N327" s="442"/>
      <c r="O327" s="429"/>
      <c r="P327" s="364">
        <f t="shared" si="17"/>
        <v>0</v>
      </c>
      <c r="Q327" s="78">
        <f t="shared" si="18"/>
        <v>0</v>
      </c>
      <c r="R327" s="100" t="str">
        <f t="shared" si="16"/>
        <v/>
      </c>
    </row>
    <row r="328" spans="1:18" x14ac:dyDescent="0.2">
      <c r="A328" s="426" t="str">
        <f>IF(B328="","",COUNT('Diário 1º PA'!$A$4:$A$2634)+ROW()-3)</f>
        <v/>
      </c>
      <c r="B328" s="454"/>
      <c r="C328" s="418"/>
      <c r="D328" s="421"/>
      <c r="E328" s="421"/>
      <c r="F328" s="428"/>
      <c r="G328" s="421"/>
      <c r="H328" s="421"/>
      <c r="I328" s="421"/>
      <c r="J328" s="423"/>
      <c r="K328" s="423"/>
      <c r="L328" s="423"/>
      <c r="M328" s="423"/>
      <c r="N328" s="442"/>
      <c r="O328" s="429"/>
      <c r="P328" s="365">
        <f t="shared" si="17"/>
        <v>0</v>
      </c>
      <c r="Q328" s="78">
        <f t="shared" si="18"/>
        <v>0</v>
      </c>
      <c r="R328" s="143" t="str">
        <f t="shared" si="16"/>
        <v/>
      </c>
    </row>
    <row r="329" spans="1:18" x14ac:dyDescent="0.2">
      <c r="A329" s="426" t="str">
        <f>IF(B329="","",COUNT('Diário 1º PA'!$A$4:$A$2634)+ROW()-3)</f>
        <v/>
      </c>
      <c r="B329" s="454"/>
      <c r="C329" s="418"/>
      <c r="D329" s="421"/>
      <c r="E329" s="421"/>
      <c r="F329" s="428"/>
      <c r="G329" s="421"/>
      <c r="H329" s="421"/>
      <c r="I329" s="421"/>
      <c r="J329" s="423"/>
      <c r="K329" s="423"/>
      <c r="L329" s="423"/>
      <c r="M329" s="423"/>
      <c r="N329" s="442"/>
      <c r="O329" s="429"/>
      <c r="P329" s="364">
        <f t="shared" si="17"/>
        <v>0</v>
      </c>
      <c r="Q329" s="78">
        <f t="shared" si="18"/>
        <v>0</v>
      </c>
      <c r="R329" s="100" t="str">
        <f t="shared" si="16"/>
        <v/>
      </c>
    </row>
    <row r="330" spans="1:18" x14ac:dyDescent="0.2">
      <c r="A330" s="426" t="str">
        <f>IF(B330="","",COUNT('Diário 1º PA'!$A$4:$A$2634)+ROW()-3)</f>
        <v/>
      </c>
      <c r="B330" s="454"/>
      <c r="C330" s="418"/>
      <c r="D330" s="421"/>
      <c r="E330" s="421"/>
      <c r="F330" s="428"/>
      <c r="G330" s="421"/>
      <c r="H330" s="421"/>
      <c r="I330" s="421"/>
      <c r="J330" s="423"/>
      <c r="K330" s="423"/>
      <c r="L330" s="423"/>
      <c r="M330" s="423"/>
      <c r="N330" s="442"/>
      <c r="O330" s="429"/>
      <c r="P330" s="364">
        <f t="shared" si="17"/>
        <v>0</v>
      </c>
      <c r="Q330" s="78">
        <f t="shared" si="18"/>
        <v>0</v>
      </c>
      <c r="R330" s="100" t="str">
        <f t="shared" si="16"/>
        <v/>
      </c>
    </row>
    <row r="331" spans="1:18" ht="13.5" thickBot="1" x14ac:dyDescent="0.25">
      <c r="A331" s="426" t="str">
        <f>IF(B331="","",COUNT('Diário 1º PA'!$A$4:$A$2634)+ROW()-3)</f>
        <v/>
      </c>
      <c r="B331" s="454"/>
      <c r="C331" s="418"/>
      <c r="D331" s="421"/>
      <c r="E331" s="421"/>
      <c r="F331" s="428"/>
      <c r="G331" s="421"/>
      <c r="H331" s="421"/>
      <c r="I331" s="421"/>
      <c r="J331" s="423"/>
      <c r="K331" s="423"/>
      <c r="L331" s="423"/>
      <c r="M331" s="423"/>
      <c r="N331" s="442"/>
      <c r="O331" s="429"/>
      <c r="P331" s="364">
        <f t="shared" si="17"/>
        <v>0</v>
      </c>
      <c r="Q331" s="78">
        <f t="shared" si="18"/>
        <v>0</v>
      </c>
      <c r="R331" s="100" t="str">
        <f t="shared" si="16"/>
        <v/>
      </c>
    </row>
    <row r="332" spans="1:18" x14ac:dyDescent="0.2">
      <c r="A332" s="426" t="str">
        <f>IF(B332="","",COUNT('Diário 1º PA'!$A$4:$A$2634)+ROW()-3)</f>
        <v/>
      </c>
      <c r="B332" s="454"/>
      <c r="C332" s="418"/>
      <c r="D332" s="421"/>
      <c r="E332" s="421"/>
      <c r="F332" s="428"/>
      <c r="G332" s="421"/>
      <c r="H332" s="421"/>
      <c r="I332" s="421"/>
      <c r="J332" s="423"/>
      <c r="K332" s="423"/>
      <c r="L332" s="423"/>
      <c r="M332" s="423"/>
      <c r="N332" s="442"/>
      <c r="O332" s="429"/>
      <c r="P332" s="365">
        <f t="shared" si="17"/>
        <v>0</v>
      </c>
      <c r="Q332" s="78">
        <f t="shared" si="18"/>
        <v>0</v>
      </c>
      <c r="R332" s="143" t="str">
        <f t="shared" si="16"/>
        <v/>
      </c>
    </row>
    <row r="333" spans="1:18" x14ac:dyDescent="0.2">
      <c r="A333" s="426" t="str">
        <f>IF(B333="","",COUNT('Diário 1º PA'!$A$4:$A$2634)+ROW()-3)</f>
        <v/>
      </c>
      <c r="B333" s="454"/>
      <c r="C333" s="418"/>
      <c r="D333" s="421"/>
      <c r="E333" s="421"/>
      <c r="F333" s="428"/>
      <c r="G333" s="421"/>
      <c r="H333" s="421"/>
      <c r="I333" s="421"/>
      <c r="J333" s="423"/>
      <c r="K333" s="423"/>
      <c r="L333" s="423"/>
      <c r="M333" s="423"/>
      <c r="N333" s="442"/>
      <c r="O333" s="429"/>
      <c r="P333" s="364">
        <f t="shared" si="17"/>
        <v>0</v>
      </c>
      <c r="Q333" s="78">
        <f t="shared" si="18"/>
        <v>0</v>
      </c>
      <c r="R333" s="100" t="str">
        <f t="shared" si="16"/>
        <v/>
      </c>
    </row>
    <row r="334" spans="1:18" x14ac:dyDescent="0.2">
      <c r="A334" s="426" t="str">
        <f>IF(B334="","",COUNT('Diário 1º PA'!$A$4:$A$2634)+ROW()-3)</f>
        <v/>
      </c>
      <c r="B334" s="454"/>
      <c r="C334" s="418"/>
      <c r="D334" s="421"/>
      <c r="E334" s="421"/>
      <c r="F334" s="428"/>
      <c r="G334" s="421"/>
      <c r="H334" s="421"/>
      <c r="I334" s="421"/>
      <c r="J334" s="423"/>
      <c r="K334" s="423"/>
      <c r="L334" s="423"/>
      <c r="M334" s="423"/>
      <c r="N334" s="442"/>
      <c r="O334" s="429"/>
      <c r="P334" s="364">
        <f t="shared" si="17"/>
        <v>0</v>
      </c>
      <c r="Q334" s="78">
        <f t="shared" si="18"/>
        <v>0</v>
      </c>
      <c r="R334" s="100" t="str">
        <f t="shared" si="16"/>
        <v/>
      </c>
    </row>
    <row r="335" spans="1:18" ht="13.5" thickBot="1" x14ac:dyDescent="0.25">
      <c r="A335" s="426" t="str">
        <f>IF(B335="","",COUNT('Diário 1º PA'!$A$4:$A$2634)+ROW()-3)</f>
        <v/>
      </c>
      <c r="B335" s="454"/>
      <c r="C335" s="418"/>
      <c r="D335" s="421"/>
      <c r="E335" s="421"/>
      <c r="F335" s="428"/>
      <c r="G335" s="421"/>
      <c r="H335" s="421"/>
      <c r="I335" s="421"/>
      <c r="J335" s="423"/>
      <c r="K335" s="423"/>
      <c r="L335" s="423"/>
      <c r="M335" s="423"/>
      <c r="N335" s="442"/>
      <c r="O335" s="429"/>
      <c r="P335" s="364">
        <f t="shared" si="17"/>
        <v>0</v>
      </c>
      <c r="Q335" s="78">
        <f t="shared" si="18"/>
        <v>0</v>
      </c>
      <c r="R335" s="100" t="str">
        <f t="shared" si="16"/>
        <v/>
      </c>
    </row>
    <row r="336" spans="1:18" x14ac:dyDescent="0.2">
      <c r="A336" s="426" t="str">
        <f>IF(B336="","",COUNT('Diário 1º PA'!$A$4:$A$2634)+ROW()-3)</f>
        <v/>
      </c>
      <c r="B336" s="454"/>
      <c r="C336" s="418"/>
      <c r="D336" s="421"/>
      <c r="E336" s="421"/>
      <c r="F336" s="428"/>
      <c r="G336" s="421"/>
      <c r="H336" s="421"/>
      <c r="I336" s="421"/>
      <c r="J336" s="423"/>
      <c r="K336" s="423"/>
      <c r="L336" s="423"/>
      <c r="M336" s="423"/>
      <c r="N336" s="442"/>
      <c r="O336" s="429"/>
      <c r="P336" s="365">
        <f t="shared" si="17"/>
        <v>0</v>
      </c>
      <c r="Q336" s="78">
        <f t="shared" si="18"/>
        <v>0</v>
      </c>
      <c r="R336" s="143" t="str">
        <f t="shared" ref="R336:R399" si="19">SUBSTITUTE(D336," ","_")</f>
        <v/>
      </c>
    </row>
    <row r="337" spans="1:18" x14ac:dyDescent="0.2">
      <c r="A337" s="426" t="str">
        <f>IF(B337="","",COUNT('Diário 1º PA'!$A$4:$A$2634)+ROW()-3)</f>
        <v/>
      </c>
      <c r="B337" s="454"/>
      <c r="C337" s="418"/>
      <c r="D337" s="421"/>
      <c r="E337" s="421"/>
      <c r="F337" s="428"/>
      <c r="G337" s="421"/>
      <c r="H337" s="421"/>
      <c r="I337" s="421"/>
      <c r="J337" s="423"/>
      <c r="K337" s="423"/>
      <c r="L337" s="423"/>
      <c r="M337" s="423"/>
      <c r="N337" s="442"/>
      <c r="O337" s="429"/>
      <c r="P337" s="364">
        <f t="shared" ref="P337:P400" si="20">IF(B337=0,0,IF(YEAR(B337)=$Q$1,MONTH(B337)-$P$1+1,(YEAR(B337)-$Q$1)*12-$P$1+1+MONTH(B337)))</f>
        <v>0</v>
      </c>
      <c r="Q337" s="78">
        <f t="shared" ref="Q337:Q400" si="21">IF(C337=0,0,IF(YEAR(C337)=$Q$1,MONTH(C337)-$P$1+1,(YEAR(C337)-$Q$1)*12-$P$1+1+MONTH(C337)))</f>
        <v>0</v>
      </c>
      <c r="R337" s="100" t="str">
        <f t="shared" si="19"/>
        <v/>
      </c>
    </row>
    <row r="338" spans="1:18" x14ac:dyDescent="0.2">
      <c r="A338" s="426" t="str">
        <f>IF(B338="","",COUNT('Diário 1º PA'!$A$4:$A$2634)+ROW()-3)</f>
        <v/>
      </c>
      <c r="B338" s="454"/>
      <c r="C338" s="418"/>
      <c r="D338" s="421"/>
      <c r="E338" s="421"/>
      <c r="F338" s="428"/>
      <c r="G338" s="421"/>
      <c r="H338" s="421"/>
      <c r="I338" s="421"/>
      <c r="J338" s="458"/>
      <c r="K338" s="423"/>
      <c r="L338" s="423"/>
      <c r="M338" s="423"/>
      <c r="N338" s="442"/>
      <c r="O338" s="429"/>
      <c r="P338" s="364">
        <f t="shared" si="20"/>
        <v>0</v>
      </c>
      <c r="Q338" s="78">
        <f t="shared" si="21"/>
        <v>0</v>
      </c>
      <c r="R338" s="100" t="str">
        <f t="shared" si="19"/>
        <v/>
      </c>
    </row>
    <row r="339" spans="1:18" ht="13.5" thickBot="1" x14ac:dyDescent="0.25">
      <c r="A339" s="426" t="str">
        <f>IF(B339="","",COUNT('Diário 1º PA'!$A$4:$A$2634)+ROW()-3)</f>
        <v/>
      </c>
      <c r="B339" s="454"/>
      <c r="C339" s="418"/>
      <c r="D339" s="421"/>
      <c r="E339" s="421"/>
      <c r="F339" s="428"/>
      <c r="G339" s="421"/>
      <c r="H339" s="421"/>
      <c r="I339" s="421"/>
      <c r="J339" s="458"/>
      <c r="K339" s="423"/>
      <c r="L339" s="423"/>
      <c r="M339" s="423"/>
      <c r="N339" s="442"/>
      <c r="O339" s="429"/>
      <c r="P339" s="364">
        <f t="shared" si="20"/>
        <v>0</v>
      </c>
      <c r="Q339" s="78">
        <f t="shared" si="21"/>
        <v>0</v>
      </c>
      <c r="R339" s="100" t="str">
        <f t="shared" si="19"/>
        <v/>
      </c>
    </row>
    <row r="340" spans="1:18" x14ac:dyDescent="0.2">
      <c r="A340" s="426" t="str">
        <f>IF(B340="","",COUNT('Diário 1º PA'!$A$4:$A$2634)+ROW()-3)</f>
        <v/>
      </c>
      <c r="B340" s="454"/>
      <c r="C340" s="418"/>
      <c r="D340" s="421"/>
      <c r="E340" s="421"/>
      <c r="F340" s="428"/>
      <c r="G340" s="421"/>
      <c r="H340" s="421"/>
      <c r="I340" s="421"/>
      <c r="J340" s="423"/>
      <c r="K340" s="423"/>
      <c r="L340" s="423"/>
      <c r="M340" s="423"/>
      <c r="N340" s="442"/>
      <c r="O340" s="429"/>
      <c r="P340" s="365">
        <f t="shared" si="20"/>
        <v>0</v>
      </c>
      <c r="Q340" s="78">
        <f t="shared" si="21"/>
        <v>0</v>
      </c>
      <c r="R340" s="143" t="str">
        <f t="shared" si="19"/>
        <v/>
      </c>
    </row>
    <row r="341" spans="1:18" x14ac:dyDescent="0.2">
      <c r="A341" s="426" t="str">
        <f>IF(B341="","",COUNT('Diário 1º PA'!$A$4:$A$2634)+ROW()-3)</f>
        <v/>
      </c>
      <c r="B341" s="454"/>
      <c r="C341" s="418"/>
      <c r="D341" s="421"/>
      <c r="E341" s="421"/>
      <c r="F341" s="428"/>
      <c r="G341" s="421"/>
      <c r="H341" s="421"/>
      <c r="I341" s="421"/>
      <c r="J341" s="423"/>
      <c r="K341" s="423"/>
      <c r="L341" s="423"/>
      <c r="M341" s="423"/>
      <c r="N341" s="442"/>
      <c r="O341" s="429"/>
      <c r="P341" s="364">
        <f t="shared" si="20"/>
        <v>0</v>
      </c>
      <c r="Q341" s="78">
        <f t="shared" si="21"/>
        <v>0</v>
      </c>
      <c r="R341" s="100" t="str">
        <f t="shared" si="19"/>
        <v/>
      </c>
    </row>
    <row r="342" spans="1:18" x14ac:dyDescent="0.2">
      <c r="A342" s="426" t="str">
        <f>IF(B342="","",COUNT('Diário 1º PA'!$A$4:$A$2634)+ROW()-3)</f>
        <v/>
      </c>
      <c r="B342" s="454"/>
      <c r="C342" s="418"/>
      <c r="D342" s="421"/>
      <c r="E342" s="421"/>
      <c r="F342" s="428"/>
      <c r="G342" s="421"/>
      <c r="H342" s="421"/>
      <c r="I342" s="421"/>
      <c r="J342" s="423"/>
      <c r="K342" s="423"/>
      <c r="L342" s="423"/>
      <c r="M342" s="423"/>
      <c r="N342" s="442"/>
      <c r="O342" s="429"/>
      <c r="P342" s="364">
        <f t="shared" si="20"/>
        <v>0</v>
      </c>
      <c r="Q342" s="78">
        <f t="shared" si="21"/>
        <v>0</v>
      </c>
      <c r="R342" s="100" t="str">
        <f t="shared" si="19"/>
        <v/>
      </c>
    </row>
    <row r="343" spans="1:18" ht="13.5" thickBot="1" x14ac:dyDescent="0.25">
      <c r="A343" s="426" t="str">
        <f>IF(B343="","",COUNT('Diário 1º PA'!$A$4:$A$2634)+ROW()-3)</f>
        <v/>
      </c>
      <c r="B343" s="454"/>
      <c r="C343" s="418"/>
      <c r="D343" s="421"/>
      <c r="E343" s="421"/>
      <c r="F343" s="428"/>
      <c r="G343" s="421"/>
      <c r="H343" s="421"/>
      <c r="I343" s="421"/>
      <c r="J343" s="423"/>
      <c r="K343" s="423"/>
      <c r="L343" s="423"/>
      <c r="M343" s="423"/>
      <c r="N343" s="442"/>
      <c r="O343" s="429"/>
      <c r="P343" s="364">
        <f t="shared" si="20"/>
        <v>0</v>
      </c>
      <c r="Q343" s="78">
        <f t="shared" si="21"/>
        <v>0</v>
      </c>
      <c r="R343" s="100" t="str">
        <f t="shared" si="19"/>
        <v/>
      </c>
    </row>
    <row r="344" spans="1:18" x14ac:dyDescent="0.2">
      <c r="A344" s="426" t="str">
        <f>IF(B344="","",COUNT('Diário 1º PA'!$A$4:$A$2634)+ROW()-3)</f>
        <v/>
      </c>
      <c r="B344" s="454"/>
      <c r="C344" s="418"/>
      <c r="D344" s="421"/>
      <c r="E344" s="421"/>
      <c r="F344" s="428"/>
      <c r="G344" s="421"/>
      <c r="H344" s="421"/>
      <c r="I344" s="421"/>
      <c r="J344" s="423"/>
      <c r="K344" s="423"/>
      <c r="L344" s="423"/>
      <c r="M344" s="423"/>
      <c r="N344" s="442"/>
      <c r="O344" s="429"/>
      <c r="P344" s="365">
        <f t="shared" si="20"/>
        <v>0</v>
      </c>
      <c r="Q344" s="78">
        <f t="shared" si="21"/>
        <v>0</v>
      </c>
      <c r="R344" s="143" t="str">
        <f t="shared" si="19"/>
        <v/>
      </c>
    </row>
    <row r="345" spans="1:18" x14ac:dyDescent="0.2">
      <c r="A345" s="426" t="str">
        <f>IF(B345="","",COUNT('Diário 1º PA'!$A$4:$A$2634)+ROW()-3)</f>
        <v/>
      </c>
      <c r="B345" s="454"/>
      <c r="C345" s="418"/>
      <c r="D345" s="421"/>
      <c r="E345" s="421"/>
      <c r="F345" s="428"/>
      <c r="G345" s="421"/>
      <c r="H345" s="421"/>
      <c r="I345" s="421"/>
      <c r="J345" s="423"/>
      <c r="K345" s="423"/>
      <c r="L345" s="423"/>
      <c r="M345" s="423"/>
      <c r="N345" s="442"/>
      <c r="O345" s="429"/>
      <c r="P345" s="364">
        <f t="shared" si="20"/>
        <v>0</v>
      </c>
      <c r="Q345" s="78">
        <f t="shared" si="21"/>
        <v>0</v>
      </c>
      <c r="R345" s="100" t="str">
        <f t="shared" si="19"/>
        <v/>
      </c>
    </row>
    <row r="346" spans="1:18" x14ac:dyDescent="0.2">
      <c r="A346" s="426" t="str">
        <f>IF(B346="","",COUNT('Diário 1º PA'!$A$4:$A$2634)+ROW()-3)</f>
        <v/>
      </c>
      <c r="B346" s="454"/>
      <c r="C346" s="418"/>
      <c r="D346" s="421"/>
      <c r="E346" s="421"/>
      <c r="F346" s="428"/>
      <c r="G346" s="421"/>
      <c r="H346" s="421"/>
      <c r="I346" s="421"/>
      <c r="J346" s="423"/>
      <c r="K346" s="423"/>
      <c r="L346" s="423"/>
      <c r="M346" s="423"/>
      <c r="N346" s="442"/>
      <c r="O346" s="429"/>
      <c r="P346" s="364">
        <f t="shared" si="20"/>
        <v>0</v>
      </c>
      <c r="Q346" s="78">
        <f t="shared" si="21"/>
        <v>0</v>
      </c>
      <c r="R346" s="100" t="str">
        <f t="shared" si="19"/>
        <v/>
      </c>
    </row>
    <row r="347" spans="1:18" ht="13.5" thickBot="1" x14ac:dyDescent="0.25">
      <c r="A347" s="426" t="str">
        <f>IF(B347="","",COUNT('Diário 1º PA'!$A$4:$A$2634)+ROW()-3)</f>
        <v/>
      </c>
      <c r="B347" s="454"/>
      <c r="C347" s="418"/>
      <c r="D347" s="421"/>
      <c r="E347" s="421"/>
      <c r="F347" s="428"/>
      <c r="G347" s="421"/>
      <c r="H347" s="421"/>
      <c r="I347" s="421"/>
      <c r="J347" s="423"/>
      <c r="K347" s="423"/>
      <c r="L347" s="423"/>
      <c r="M347" s="423"/>
      <c r="N347" s="442"/>
      <c r="O347" s="429"/>
      <c r="P347" s="364">
        <f t="shared" si="20"/>
        <v>0</v>
      </c>
      <c r="Q347" s="78">
        <f t="shared" si="21"/>
        <v>0</v>
      </c>
      <c r="R347" s="100" t="str">
        <f t="shared" si="19"/>
        <v/>
      </c>
    </row>
    <row r="348" spans="1:18" x14ac:dyDescent="0.2">
      <c r="A348" s="426" t="str">
        <f>IF(B348="","",COUNT('Diário 1º PA'!$A$4:$A$2634)+ROW()-3)</f>
        <v/>
      </c>
      <c r="B348" s="454"/>
      <c r="C348" s="418"/>
      <c r="D348" s="421"/>
      <c r="E348" s="421"/>
      <c r="F348" s="428"/>
      <c r="G348" s="421"/>
      <c r="H348" s="421"/>
      <c r="I348" s="421"/>
      <c r="J348" s="423"/>
      <c r="K348" s="423"/>
      <c r="L348" s="423"/>
      <c r="M348" s="423"/>
      <c r="N348" s="442"/>
      <c r="O348" s="429"/>
      <c r="P348" s="365">
        <f t="shared" si="20"/>
        <v>0</v>
      </c>
      <c r="Q348" s="78">
        <f t="shared" si="21"/>
        <v>0</v>
      </c>
      <c r="R348" s="143" t="str">
        <f t="shared" si="19"/>
        <v/>
      </c>
    </row>
    <row r="349" spans="1:18" x14ac:dyDescent="0.2">
      <c r="A349" s="426" t="str">
        <f>IF(B349="","",COUNT('Diário 1º PA'!$A$4:$A$2634)+ROW()-3)</f>
        <v/>
      </c>
      <c r="B349" s="454"/>
      <c r="C349" s="418"/>
      <c r="D349" s="421"/>
      <c r="E349" s="421"/>
      <c r="F349" s="428"/>
      <c r="G349" s="421"/>
      <c r="H349" s="421"/>
      <c r="I349" s="421"/>
      <c r="J349" s="423"/>
      <c r="K349" s="423"/>
      <c r="L349" s="423"/>
      <c r="M349" s="423"/>
      <c r="N349" s="442"/>
      <c r="O349" s="429"/>
      <c r="P349" s="364">
        <f t="shared" si="20"/>
        <v>0</v>
      </c>
      <c r="Q349" s="78">
        <f t="shared" si="21"/>
        <v>0</v>
      </c>
      <c r="R349" s="100" t="str">
        <f t="shared" si="19"/>
        <v/>
      </c>
    </row>
    <row r="350" spans="1:18" x14ac:dyDescent="0.2">
      <c r="A350" s="426" t="str">
        <f>IF(B350="","",COUNT('Diário 1º PA'!$A$4:$A$2634)+ROW()-3)</f>
        <v/>
      </c>
      <c r="B350" s="454"/>
      <c r="C350" s="418"/>
      <c r="D350" s="421"/>
      <c r="E350" s="421"/>
      <c r="F350" s="428"/>
      <c r="G350" s="421"/>
      <c r="H350" s="421"/>
      <c r="I350" s="421"/>
      <c r="J350" s="423"/>
      <c r="K350" s="423"/>
      <c r="L350" s="423"/>
      <c r="M350" s="423"/>
      <c r="N350" s="442"/>
      <c r="O350" s="429"/>
      <c r="P350" s="364">
        <f t="shared" si="20"/>
        <v>0</v>
      </c>
      <c r="Q350" s="78">
        <f t="shared" si="21"/>
        <v>0</v>
      </c>
      <c r="R350" s="100" t="str">
        <f t="shared" si="19"/>
        <v/>
      </c>
    </row>
    <row r="351" spans="1:18" ht="13.5" thickBot="1" x14ac:dyDescent="0.25">
      <c r="A351" s="426" t="str">
        <f>IF(B351="","",COUNT('Diário 1º PA'!$A$4:$A$2634)+ROW()-3)</f>
        <v/>
      </c>
      <c r="B351" s="454"/>
      <c r="C351" s="418"/>
      <c r="D351" s="421"/>
      <c r="E351" s="421"/>
      <c r="F351" s="428"/>
      <c r="G351" s="421"/>
      <c r="H351" s="421"/>
      <c r="I351" s="421"/>
      <c r="J351" s="423"/>
      <c r="K351" s="423"/>
      <c r="L351" s="423"/>
      <c r="M351" s="423"/>
      <c r="N351" s="442"/>
      <c r="O351" s="429"/>
      <c r="P351" s="364">
        <f t="shared" si="20"/>
        <v>0</v>
      </c>
      <c r="Q351" s="78">
        <f t="shared" si="21"/>
        <v>0</v>
      </c>
      <c r="R351" s="100" t="str">
        <f t="shared" si="19"/>
        <v/>
      </c>
    </row>
    <row r="352" spans="1:18" x14ac:dyDescent="0.2">
      <c r="A352" s="426" t="str">
        <f>IF(B352="","",COUNT('Diário 1º PA'!$A$4:$A$2634)+ROW()-3)</f>
        <v/>
      </c>
      <c r="B352" s="454"/>
      <c r="C352" s="418"/>
      <c r="D352" s="421"/>
      <c r="E352" s="421"/>
      <c r="F352" s="428"/>
      <c r="G352" s="421"/>
      <c r="H352" s="421"/>
      <c r="I352" s="421"/>
      <c r="J352" s="423"/>
      <c r="K352" s="423"/>
      <c r="L352" s="423"/>
      <c r="M352" s="423"/>
      <c r="N352" s="442"/>
      <c r="O352" s="429"/>
      <c r="P352" s="365">
        <f t="shared" si="20"/>
        <v>0</v>
      </c>
      <c r="Q352" s="78">
        <f t="shared" si="21"/>
        <v>0</v>
      </c>
      <c r="R352" s="143" t="str">
        <f t="shared" si="19"/>
        <v/>
      </c>
    </row>
    <row r="353" spans="1:18" x14ac:dyDescent="0.2">
      <c r="A353" s="426" t="str">
        <f>IF(B353="","",COUNT('Diário 1º PA'!$A$4:$A$2634)+ROW()-3)</f>
        <v/>
      </c>
      <c r="B353" s="454"/>
      <c r="C353" s="418"/>
      <c r="D353" s="421"/>
      <c r="E353" s="421"/>
      <c r="F353" s="428"/>
      <c r="G353" s="421"/>
      <c r="H353" s="421"/>
      <c r="I353" s="421"/>
      <c r="J353" s="423"/>
      <c r="K353" s="423"/>
      <c r="L353" s="423"/>
      <c r="M353" s="423"/>
      <c r="N353" s="442"/>
      <c r="O353" s="429"/>
      <c r="P353" s="364">
        <f t="shared" si="20"/>
        <v>0</v>
      </c>
      <c r="Q353" s="78">
        <f t="shared" si="21"/>
        <v>0</v>
      </c>
      <c r="R353" s="100" t="str">
        <f t="shared" si="19"/>
        <v/>
      </c>
    </row>
    <row r="354" spans="1:18" x14ac:dyDescent="0.2">
      <c r="A354" s="426" t="str">
        <f>IF(B354="","",COUNT('Diário 1º PA'!$A$4:$A$2634)+ROW()-3)</f>
        <v/>
      </c>
      <c r="B354" s="454"/>
      <c r="C354" s="418"/>
      <c r="D354" s="421"/>
      <c r="E354" s="421"/>
      <c r="F354" s="428"/>
      <c r="G354" s="421"/>
      <c r="H354" s="421"/>
      <c r="I354" s="421"/>
      <c r="J354" s="423"/>
      <c r="K354" s="423"/>
      <c r="L354" s="423"/>
      <c r="M354" s="423"/>
      <c r="N354" s="442"/>
      <c r="O354" s="429"/>
      <c r="P354" s="364">
        <f t="shared" si="20"/>
        <v>0</v>
      </c>
      <c r="Q354" s="78">
        <f t="shared" si="21"/>
        <v>0</v>
      </c>
      <c r="R354" s="100" t="str">
        <f t="shared" si="19"/>
        <v/>
      </c>
    </row>
    <row r="355" spans="1:18" ht="13.5" thickBot="1" x14ac:dyDescent="0.25">
      <c r="A355" s="426" t="str">
        <f>IF(B355="","",COUNT('Diário 1º PA'!$A$4:$A$2634)+ROW()-3)</f>
        <v/>
      </c>
      <c r="B355" s="454"/>
      <c r="C355" s="418"/>
      <c r="D355" s="421"/>
      <c r="E355" s="421"/>
      <c r="F355" s="428"/>
      <c r="G355" s="421"/>
      <c r="H355" s="421"/>
      <c r="I355" s="421"/>
      <c r="J355" s="423"/>
      <c r="K355" s="423"/>
      <c r="L355" s="423"/>
      <c r="M355" s="423"/>
      <c r="N355" s="442"/>
      <c r="O355" s="429"/>
      <c r="P355" s="364">
        <f t="shared" si="20"/>
        <v>0</v>
      </c>
      <c r="Q355" s="78">
        <f t="shared" si="21"/>
        <v>0</v>
      </c>
      <c r="R355" s="100" t="str">
        <f t="shared" si="19"/>
        <v/>
      </c>
    </row>
    <row r="356" spans="1:18" x14ac:dyDescent="0.2">
      <c r="A356" s="426" t="str">
        <f>IF(B356="","",COUNT('Diário 1º PA'!$A$4:$A$2634)+ROW()-3)</f>
        <v/>
      </c>
      <c r="B356" s="454"/>
      <c r="C356" s="418"/>
      <c r="D356" s="421"/>
      <c r="E356" s="421"/>
      <c r="F356" s="428"/>
      <c r="G356" s="421"/>
      <c r="H356" s="421"/>
      <c r="I356" s="421"/>
      <c r="J356" s="423"/>
      <c r="K356" s="423"/>
      <c r="L356" s="423"/>
      <c r="M356" s="423"/>
      <c r="N356" s="442"/>
      <c r="O356" s="429"/>
      <c r="P356" s="365">
        <f t="shared" si="20"/>
        <v>0</v>
      </c>
      <c r="Q356" s="78">
        <f t="shared" si="21"/>
        <v>0</v>
      </c>
      <c r="R356" s="143" t="str">
        <f t="shared" si="19"/>
        <v/>
      </c>
    </row>
    <row r="357" spans="1:18" x14ac:dyDescent="0.2">
      <c r="A357" s="426" t="str">
        <f>IF(B357="","",COUNT('Diário 1º PA'!$A$4:$A$2634)+ROW()-3)</f>
        <v/>
      </c>
      <c r="B357" s="454"/>
      <c r="C357" s="418"/>
      <c r="D357" s="421"/>
      <c r="E357" s="421"/>
      <c r="F357" s="428"/>
      <c r="G357" s="421"/>
      <c r="H357" s="421"/>
      <c r="I357" s="421"/>
      <c r="J357" s="423"/>
      <c r="K357" s="423"/>
      <c r="L357" s="423"/>
      <c r="M357" s="423"/>
      <c r="N357" s="442"/>
      <c r="O357" s="429"/>
      <c r="P357" s="364">
        <f t="shared" si="20"/>
        <v>0</v>
      </c>
      <c r="Q357" s="78">
        <f t="shared" si="21"/>
        <v>0</v>
      </c>
      <c r="R357" s="100" t="str">
        <f t="shared" si="19"/>
        <v/>
      </c>
    </row>
    <row r="358" spans="1:18" x14ac:dyDescent="0.2">
      <c r="A358" s="426" t="str">
        <f>IF(B358="","",COUNT('Diário 1º PA'!$A$4:$A$2634)+ROW()-3)</f>
        <v/>
      </c>
      <c r="B358" s="454"/>
      <c r="C358" s="418"/>
      <c r="D358" s="421"/>
      <c r="E358" s="421"/>
      <c r="F358" s="428"/>
      <c r="G358" s="421"/>
      <c r="H358" s="421"/>
      <c r="I358" s="421"/>
      <c r="J358" s="423"/>
      <c r="K358" s="423"/>
      <c r="L358" s="423"/>
      <c r="M358" s="423"/>
      <c r="N358" s="442"/>
      <c r="O358" s="429"/>
      <c r="P358" s="364">
        <f t="shared" si="20"/>
        <v>0</v>
      </c>
      <c r="Q358" s="78">
        <f t="shared" si="21"/>
        <v>0</v>
      </c>
      <c r="R358" s="100" t="str">
        <f t="shared" si="19"/>
        <v/>
      </c>
    </row>
    <row r="359" spans="1:18" ht="13.5" thickBot="1" x14ac:dyDescent="0.25">
      <c r="A359" s="426" t="str">
        <f>IF(B359="","",COUNT('Diário 1º PA'!$A$4:$A$2634)+ROW()-3)</f>
        <v/>
      </c>
      <c r="B359" s="454"/>
      <c r="C359" s="418"/>
      <c r="D359" s="421"/>
      <c r="E359" s="421"/>
      <c r="F359" s="428"/>
      <c r="G359" s="421"/>
      <c r="H359" s="421"/>
      <c r="I359" s="421"/>
      <c r="J359" s="423"/>
      <c r="K359" s="423"/>
      <c r="L359" s="423"/>
      <c r="M359" s="423"/>
      <c r="N359" s="442"/>
      <c r="O359" s="429"/>
      <c r="P359" s="364">
        <f t="shared" si="20"/>
        <v>0</v>
      </c>
      <c r="Q359" s="78">
        <f t="shared" si="21"/>
        <v>0</v>
      </c>
      <c r="R359" s="100" t="str">
        <f t="shared" si="19"/>
        <v/>
      </c>
    </row>
    <row r="360" spans="1:18" x14ac:dyDescent="0.2">
      <c r="A360" s="426" t="str">
        <f>IF(B360="","",COUNT('Diário 1º PA'!$A$4:$A$2634)+ROW()-3)</f>
        <v/>
      </c>
      <c r="B360" s="454"/>
      <c r="C360" s="418"/>
      <c r="D360" s="421"/>
      <c r="E360" s="421"/>
      <c r="F360" s="428"/>
      <c r="G360" s="421"/>
      <c r="H360" s="421"/>
      <c r="I360" s="421"/>
      <c r="J360" s="423"/>
      <c r="K360" s="423"/>
      <c r="L360" s="423"/>
      <c r="M360" s="423"/>
      <c r="N360" s="442"/>
      <c r="O360" s="429"/>
      <c r="P360" s="365">
        <f t="shared" si="20"/>
        <v>0</v>
      </c>
      <c r="Q360" s="78">
        <f t="shared" si="21"/>
        <v>0</v>
      </c>
      <c r="R360" s="143" t="str">
        <f t="shared" si="19"/>
        <v/>
      </c>
    </row>
    <row r="361" spans="1:18" x14ac:dyDescent="0.2">
      <c r="A361" s="426" t="str">
        <f>IF(B361="","",COUNT('Diário 1º PA'!$A$4:$A$2634)+ROW()-3)</f>
        <v/>
      </c>
      <c r="B361" s="454"/>
      <c r="C361" s="418"/>
      <c r="D361" s="421"/>
      <c r="E361" s="421"/>
      <c r="F361" s="428"/>
      <c r="G361" s="421"/>
      <c r="H361" s="421"/>
      <c r="I361" s="421"/>
      <c r="J361" s="423"/>
      <c r="K361" s="423"/>
      <c r="L361" s="423"/>
      <c r="M361" s="423"/>
      <c r="N361" s="442"/>
      <c r="O361" s="429"/>
      <c r="P361" s="364">
        <f t="shared" si="20"/>
        <v>0</v>
      </c>
      <c r="Q361" s="78">
        <f t="shared" si="21"/>
        <v>0</v>
      </c>
      <c r="R361" s="100" t="str">
        <f t="shared" si="19"/>
        <v/>
      </c>
    </row>
    <row r="362" spans="1:18" x14ac:dyDescent="0.2">
      <c r="A362" s="426" t="str">
        <f>IF(B362="","",COUNT('Diário 1º PA'!$A$4:$A$2634)+ROW()-3)</f>
        <v/>
      </c>
      <c r="B362" s="454"/>
      <c r="C362" s="418"/>
      <c r="D362" s="421"/>
      <c r="E362" s="421"/>
      <c r="F362" s="428"/>
      <c r="G362" s="421"/>
      <c r="H362" s="421"/>
      <c r="I362" s="421"/>
      <c r="J362" s="423"/>
      <c r="K362" s="423"/>
      <c r="L362" s="423"/>
      <c r="M362" s="423"/>
      <c r="N362" s="442"/>
      <c r="O362" s="429"/>
      <c r="P362" s="364">
        <f t="shared" si="20"/>
        <v>0</v>
      </c>
      <c r="Q362" s="78">
        <f t="shared" si="21"/>
        <v>0</v>
      </c>
      <c r="R362" s="100" t="str">
        <f t="shared" si="19"/>
        <v/>
      </c>
    </row>
    <row r="363" spans="1:18" ht="13.5" thickBot="1" x14ac:dyDescent="0.25">
      <c r="A363" s="426" t="str">
        <f>IF(B363="","",COUNT('Diário 1º PA'!$A$4:$A$2634)+ROW()-3)</f>
        <v/>
      </c>
      <c r="B363" s="454"/>
      <c r="C363" s="418"/>
      <c r="D363" s="421"/>
      <c r="E363" s="421"/>
      <c r="F363" s="428"/>
      <c r="G363" s="421"/>
      <c r="H363" s="421"/>
      <c r="I363" s="421"/>
      <c r="J363" s="423"/>
      <c r="K363" s="423"/>
      <c r="L363" s="423"/>
      <c r="M363" s="423"/>
      <c r="N363" s="442"/>
      <c r="O363" s="429"/>
      <c r="P363" s="364">
        <f t="shared" si="20"/>
        <v>0</v>
      </c>
      <c r="Q363" s="78">
        <f t="shared" si="21"/>
        <v>0</v>
      </c>
      <c r="R363" s="100" t="str">
        <f t="shared" si="19"/>
        <v/>
      </c>
    </row>
    <row r="364" spans="1:18" x14ac:dyDescent="0.2">
      <c r="A364" s="426" t="str">
        <f>IF(B364="","",COUNT('Diário 1º PA'!$A$4:$A$2634)+ROW()-3)</f>
        <v/>
      </c>
      <c r="B364" s="454"/>
      <c r="C364" s="418"/>
      <c r="D364" s="421"/>
      <c r="E364" s="421"/>
      <c r="F364" s="428"/>
      <c r="G364" s="421"/>
      <c r="H364" s="421"/>
      <c r="I364" s="421"/>
      <c r="J364" s="423"/>
      <c r="K364" s="423"/>
      <c r="L364" s="423"/>
      <c r="M364" s="423"/>
      <c r="N364" s="442"/>
      <c r="O364" s="429"/>
      <c r="P364" s="365">
        <f t="shared" si="20"/>
        <v>0</v>
      </c>
      <c r="Q364" s="78">
        <f t="shared" si="21"/>
        <v>0</v>
      </c>
      <c r="R364" s="143" t="str">
        <f t="shared" si="19"/>
        <v/>
      </c>
    </row>
    <row r="365" spans="1:18" x14ac:dyDescent="0.2">
      <c r="A365" s="426" t="str">
        <f>IF(B365="","",COUNT('Diário 1º PA'!$A$4:$A$2634)+ROW()-3)</f>
        <v/>
      </c>
      <c r="B365" s="454"/>
      <c r="C365" s="418"/>
      <c r="D365" s="421"/>
      <c r="E365" s="421"/>
      <c r="F365" s="428"/>
      <c r="G365" s="421"/>
      <c r="H365" s="421"/>
      <c r="I365" s="421"/>
      <c r="J365" s="423"/>
      <c r="K365" s="423"/>
      <c r="L365" s="423"/>
      <c r="M365" s="423"/>
      <c r="N365" s="442"/>
      <c r="O365" s="429"/>
      <c r="P365" s="364">
        <f t="shared" si="20"/>
        <v>0</v>
      </c>
      <c r="Q365" s="78">
        <f t="shared" si="21"/>
        <v>0</v>
      </c>
      <c r="R365" s="100" t="str">
        <f t="shared" si="19"/>
        <v/>
      </c>
    </row>
    <row r="366" spans="1:18" x14ac:dyDescent="0.2">
      <c r="A366" s="426" t="str">
        <f>IF(B366="","",COUNT('Diário 1º PA'!$A$4:$A$2634)+ROW()-3)</f>
        <v/>
      </c>
      <c r="B366" s="454"/>
      <c r="C366" s="418"/>
      <c r="D366" s="421"/>
      <c r="E366" s="421"/>
      <c r="F366" s="428"/>
      <c r="G366" s="421"/>
      <c r="H366" s="421"/>
      <c r="I366" s="421"/>
      <c r="J366" s="423"/>
      <c r="K366" s="423"/>
      <c r="L366" s="423"/>
      <c r="M366" s="423"/>
      <c r="N366" s="442"/>
      <c r="O366" s="429"/>
      <c r="P366" s="364">
        <f t="shared" si="20"/>
        <v>0</v>
      </c>
      <c r="Q366" s="78">
        <f t="shared" si="21"/>
        <v>0</v>
      </c>
      <c r="R366" s="100" t="str">
        <f t="shared" si="19"/>
        <v/>
      </c>
    </row>
    <row r="367" spans="1:18" ht="13.5" thickBot="1" x14ac:dyDescent="0.25">
      <c r="A367" s="426" t="str">
        <f>IF(B367="","",COUNT('Diário 1º PA'!$A$4:$A$2634)+ROW()-3)</f>
        <v/>
      </c>
      <c r="B367" s="454"/>
      <c r="C367" s="418"/>
      <c r="D367" s="421"/>
      <c r="E367" s="421"/>
      <c r="F367" s="428"/>
      <c r="G367" s="421"/>
      <c r="H367" s="421"/>
      <c r="I367" s="421"/>
      <c r="J367" s="423"/>
      <c r="K367" s="423"/>
      <c r="L367" s="423"/>
      <c r="M367" s="423"/>
      <c r="N367" s="442"/>
      <c r="O367" s="429"/>
      <c r="P367" s="364">
        <f t="shared" si="20"/>
        <v>0</v>
      </c>
      <c r="Q367" s="78">
        <f t="shared" si="21"/>
        <v>0</v>
      </c>
      <c r="R367" s="100" t="str">
        <f t="shared" si="19"/>
        <v/>
      </c>
    </row>
    <row r="368" spans="1:18" x14ac:dyDescent="0.2">
      <c r="A368" s="426" t="str">
        <f>IF(B368="","",COUNT('Diário 1º PA'!$A$4:$A$2634)+ROW()-3)</f>
        <v/>
      </c>
      <c r="B368" s="454"/>
      <c r="C368" s="418"/>
      <c r="D368" s="421"/>
      <c r="E368" s="421"/>
      <c r="F368" s="428"/>
      <c r="G368" s="421"/>
      <c r="H368" s="421"/>
      <c r="I368" s="421"/>
      <c r="J368" s="423"/>
      <c r="K368" s="423"/>
      <c r="L368" s="423"/>
      <c r="M368" s="423"/>
      <c r="N368" s="442"/>
      <c r="O368" s="429"/>
      <c r="P368" s="365">
        <f t="shared" si="20"/>
        <v>0</v>
      </c>
      <c r="Q368" s="78">
        <f t="shared" si="21"/>
        <v>0</v>
      </c>
      <c r="R368" s="143" t="str">
        <f t="shared" si="19"/>
        <v/>
      </c>
    </row>
    <row r="369" spans="1:18" x14ac:dyDescent="0.2">
      <c r="A369" s="426" t="str">
        <f>IF(B369="","",COUNT('Diário 1º PA'!$A$4:$A$2634)+ROW()-3)</f>
        <v/>
      </c>
      <c r="B369" s="454"/>
      <c r="C369" s="418"/>
      <c r="D369" s="421"/>
      <c r="E369" s="421"/>
      <c r="F369" s="428"/>
      <c r="G369" s="421"/>
      <c r="H369" s="421"/>
      <c r="I369" s="421"/>
      <c r="J369" s="423"/>
      <c r="K369" s="423"/>
      <c r="L369" s="423"/>
      <c r="M369" s="423"/>
      <c r="N369" s="442"/>
      <c r="O369" s="429"/>
      <c r="P369" s="364">
        <f t="shared" si="20"/>
        <v>0</v>
      </c>
      <c r="Q369" s="78">
        <f t="shared" si="21"/>
        <v>0</v>
      </c>
      <c r="R369" s="100" t="str">
        <f t="shared" si="19"/>
        <v/>
      </c>
    </row>
    <row r="370" spans="1:18" x14ac:dyDescent="0.2">
      <c r="A370" s="426" t="str">
        <f>IF(B370="","",COUNT('Diário 1º PA'!$A$4:$A$2634)+ROW()-3)</f>
        <v/>
      </c>
      <c r="B370" s="454"/>
      <c r="C370" s="418"/>
      <c r="D370" s="421"/>
      <c r="E370" s="421"/>
      <c r="F370" s="428"/>
      <c r="G370" s="421"/>
      <c r="H370" s="421"/>
      <c r="I370" s="421"/>
      <c r="J370" s="423"/>
      <c r="K370" s="423"/>
      <c r="L370" s="423"/>
      <c r="M370" s="423"/>
      <c r="N370" s="442"/>
      <c r="O370" s="429"/>
      <c r="P370" s="364">
        <f t="shared" si="20"/>
        <v>0</v>
      </c>
      <c r="Q370" s="78">
        <f t="shared" si="21"/>
        <v>0</v>
      </c>
      <c r="R370" s="100" t="str">
        <f t="shared" si="19"/>
        <v/>
      </c>
    </row>
    <row r="371" spans="1:18" ht="13.5" thickBot="1" x14ac:dyDescent="0.25">
      <c r="A371" s="426" t="str">
        <f>IF(B371="","",COUNT('Diário 1º PA'!$A$4:$A$2634)+ROW()-3)</f>
        <v/>
      </c>
      <c r="B371" s="454"/>
      <c r="C371" s="418"/>
      <c r="D371" s="421"/>
      <c r="E371" s="421"/>
      <c r="F371" s="428"/>
      <c r="G371" s="421"/>
      <c r="H371" s="421"/>
      <c r="I371" s="421"/>
      <c r="J371" s="423"/>
      <c r="K371" s="423"/>
      <c r="L371" s="423"/>
      <c r="M371" s="423"/>
      <c r="N371" s="442"/>
      <c r="O371" s="429"/>
      <c r="P371" s="364">
        <f t="shared" si="20"/>
        <v>0</v>
      </c>
      <c r="Q371" s="78">
        <f t="shared" si="21"/>
        <v>0</v>
      </c>
      <c r="R371" s="100" t="str">
        <f t="shared" si="19"/>
        <v/>
      </c>
    </row>
    <row r="372" spans="1:18" x14ac:dyDescent="0.2">
      <c r="A372" s="426" t="str">
        <f>IF(B372="","",COUNT('Diário 1º PA'!$A$4:$A$2634)+ROW()-3)</f>
        <v/>
      </c>
      <c r="B372" s="454"/>
      <c r="C372" s="418"/>
      <c r="D372" s="421"/>
      <c r="E372" s="421"/>
      <c r="F372" s="428"/>
      <c r="G372" s="421"/>
      <c r="H372" s="421"/>
      <c r="I372" s="421"/>
      <c r="J372" s="423"/>
      <c r="K372" s="423"/>
      <c r="L372" s="423"/>
      <c r="M372" s="423"/>
      <c r="N372" s="442"/>
      <c r="O372" s="429"/>
      <c r="P372" s="365">
        <f t="shared" si="20"/>
        <v>0</v>
      </c>
      <c r="Q372" s="78">
        <f t="shared" si="21"/>
        <v>0</v>
      </c>
      <c r="R372" s="143" t="str">
        <f t="shared" si="19"/>
        <v/>
      </c>
    </row>
    <row r="373" spans="1:18" x14ac:dyDescent="0.2">
      <c r="A373" s="426" t="str">
        <f>IF(B373="","",COUNT('Diário 1º PA'!$A$4:$A$2634)+ROW()-3)</f>
        <v/>
      </c>
      <c r="B373" s="454"/>
      <c r="C373" s="418"/>
      <c r="D373" s="421"/>
      <c r="E373" s="421"/>
      <c r="F373" s="428"/>
      <c r="G373" s="421"/>
      <c r="H373" s="421"/>
      <c r="I373" s="421"/>
      <c r="J373" s="423"/>
      <c r="K373" s="423"/>
      <c r="L373" s="423"/>
      <c r="M373" s="423"/>
      <c r="N373" s="442"/>
      <c r="O373" s="429"/>
      <c r="P373" s="364">
        <f t="shared" si="20"/>
        <v>0</v>
      </c>
      <c r="Q373" s="78">
        <f t="shared" si="21"/>
        <v>0</v>
      </c>
      <c r="R373" s="100" t="str">
        <f t="shared" si="19"/>
        <v/>
      </c>
    </row>
    <row r="374" spans="1:18" x14ac:dyDescent="0.2">
      <c r="A374" s="426" t="str">
        <f>IF(B374="","",COUNT('Diário 1º PA'!$A$4:$A$2634)+ROW()-3)</f>
        <v/>
      </c>
      <c r="B374" s="454"/>
      <c r="C374" s="418"/>
      <c r="D374" s="421"/>
      <c r="E374" s="421"/>
      <c r="F374" s="428"/>
      <c r="G374" s="421"/>
      <c r="H374" s="421"/>
      <c r="I374" s="421"/>
      <c r="J374" s="423"/>
      <c r="K374" s="423"/>
      <c r="L374" s="423"/>
      <c r="M374" s="423"/>
      <c r="N374" s="442"/>
      <c r="O374" s="429"/>
      <c r="P374" s="364">
        <f t="shared" si="20"/>
        <v>0</v>
      </c>
      <c r="Q374" s="78">
        <f t="shared" si="21"/>
        <v>0</v>
      </c>
      <c r="R374" s="100" t="str">
        <f t="shared" si="19"/>
        <v/>
      </c>
    </row>
    <row r="375" spans="1:18" ht="13.5" thickBot="1" x14ac:dyDescent="0.25">
      <c r="A375" s="426" t="str">
        <f>IF(B375="","",COUNT('Diário 1º PA'!$A$4:$A$2634)+ROW()-3)</f>
        <v/>
      </c>
      <c r="B375" s="454"/>
      <c r="C375" s="418"/>
      <c r="D375" s="421"/>
      <c r="E375" s="421"/>
      <c r="F375" s="428"/>
      <c r="G375" s="421"/>
      <c r="H375" s="421"/>
      <c r="I375" s="421"/>
      <c r="J375" s="423"/>
      <c r="K375" s="423"/>
      <c r="L375" s="423"/>
      <c r="M375" s="423"/>
      <c r="N375" s="442"/>
      <c r="O375" s="429"/>
      <c r="P375" s="364">
        <f t="shared" si="20"/>
        <v>0</v>
      </c>
      <c r="Q375" s="78">
        <f t="shared" si="21"/>
        <v>0</v>
      </c>
      <c r="R375" s="100" t="str">
        <f t="shared" si="19"/>
        <v/>
      </c>
    </row>
    <row r="376" spans="1:18" x14ac:dyDescent="0.2">
      <c r="A376" s="426" t="str">
        <f>IF(B376="","",COUNT('Diário 1º PA'!$A$4:$A$2634)+ROW()-3)</f>
        <v/>
      </c>
      <c r="B376" s="454"/>
      <c r="C376" s="418"/>
      <c r="D376" s="421"/>
      <c r="E376" s="421"/>
      <c r="F376" s="428"/>
      <c r="G376" s="421"/>
      <c r="H376" s="421"/>
      <c r="I376" s="421"/>
      <c r="J376" s="423"/>
      <c r="K376" s="423"/>
      <c r="L376" s="423"/>
      <c r="M376" s="423"/>
      <c r="N376" s="442"/>
      <c r="O376" s="429"/>
      <c r="P376" s="365">
        <f t="shared" si="20"/>
        <v>0</v>
      </c>
      <c r="Q376" s="78">
        <f t="shared" si="21"/>
        <v>0</v>
      </c>
      <c r="R376" s="143" t="str">
        <f t="shared" si="19"/>
        <v/>
      </c>
    </row>
    <row r="377" spans="1:18" x14ac:dyDescent="0.2">
      <c r="A377" s="426" t="str">
        <f>IF(B377="","",COUNT('Diário 1º PA'!$A$4:$A$2634)+ROW()-3)</f>
        <v/>
      </c>
      <c r="B377" s="454"/>
      <c r="C377" s="418"/>
      <c r="D377" s="421"/>
      <c r="E377" s="421"/>
      <c r="F377" s="428"/>
      <c r="G377" s="421"/>
      <c r="H377" s="421"/>
      <c r="I377" s="421"/>
      <c r="J377" s="423"/>
      <c r="K377" s="423"/>
      <c r="L377" s="423"/>
      <c r="M377" s="423"/>
      <c r="N377" s="442"/>
      <c r="O377" s="429"/>
      <c r="P377" s="364">
        <f t="shared" si="20"/>
        <v>0</v>
      </c>
      <c r="Q377" s="78">
        <f t="shared" si="21"/>
        <v>0</v>
      </c>
      <c r="R377" s="100" t="str">
        <f t="shared" si="19"/>
        <v/>
      </c>
    </row>
    <row r="378" spans="1:18" x14ac:dyDescent="0.2">
      <c r="A378" s="426" t="str">
        <f>IF(B378="","",COUNT('Diário 1º PA'!$A$4:$A$2634)+ROW()-3)</f>
        <v/>
      </c>
      <c r="B378" s="454"/>
      <c r="C378" s="418"/>
      <c r="D378" s="421"/>
      <c r="E378" s="421"/>
      <c r="F378" s="428"/>
      <c r="G378" s="421"/>
      <c r="H378" s="421"/>
      <c r="I378" s="421"/>
      <c r="J378" s="423"/>
      <c r="K378" s="423"/>
      <c r="L378" s="423"/>
      <c r="M378" s="423"/>
      <c r="N378" s="442"/>
      <c r="O378" s="429"/>
      <c r="P378" s="364">
        <f t="shared" si="20"/>
        <v>0</v>
      </c>
      <c r="Q378" s="78">
        <f t="shared" si="21"/>
        <v>0</v>
      </c>
      <c r="R378" s="100" t="str">
        <f t="shared" si="19"/>
        <v/>
      </c>
    </row>
    <row r="379" spans="1:18" ht="13.5" thickBot="1" x14ac:dyDescent="0.25">
      <c r="A379" s="426" t="str">
        <f>IF(B379="","",COUNT('Diário 1º PA'!$A$4:$A$2634)+ROW()-3)</f>
        <v/>
      </c>
      <c r="B379" s="454"/>
      <c r="C379" s="418"/>
      <c r="D379" s="421"/>
      <c r="E379" s="421"/>
      <c r="F379" s="428"/>
      <c r="G379" s="421"/>
      <c r="H379" s="421"/>
      <c r="I379" s="421"/>
      <c r="J379" s="423"/>
      <c r="K379" s="423"/>
      <c r="L379" s="423"/>
      <c r="M379" s="423"/>
      <c r="N379" s="442"/>
      <c r="O379" s="429"/>
      <c r="P379" s="364">
        <f t="shared" si="20"/>
        <v>0</v>
      </c>
      <c r="Q379" s="78">
        <f t="shared" si="21"/>
        <v>0</v>
      </c>
      <c r="R379" s="100" t="str">
        <f t="shared" si="19"/>
        <v/>
      </c>
    </row>
    <row r="380" spans="1:18" x14ac:dyDescent="0.2">
      <c r="A380" s="426" t="str">
        <f>IF(B380="","",COUNT('Diário 1º PA'!$A$4:$A$2634)+ROW()-3)</f>
        <v/>
      </c>
      <c r="B380" s="454"/>
      <c r="C380" s="418"/>
      <c r="D380" s="421"/>
      <c r="E380" s="421"/>
      <c r="F380" s="428"/>
      <c r="G380" s="421"/>
      <c r="H380" s="421"/>
      <c r="I380" s="421"/>
      <c r="J380" s="423"/>
      <c r="K380" s="423"/>
      <c r="L380" s="423"/>
      <c r="M380" s="423"/>
      <c r="N380" s="442"/>
      <c r="O380" s="429"/>
      <c r="P380" s="365">
        <f t="shared" si="20"/>
        <v>0</v>
      </c>
      <c r="Q380" s="78">
        <f t="shared" si="21"/>
        <v>0</v>
      </c>
      <c r="R380" s="143" t="str">
        <f t="shared" si="19"/>
        <v/>
      </c>
    </row>
    <row r="381" spans="1:18" x14ac:dyDescent="0.2">
      <c r="A381" s="426" t="str">
        <f>IF(B381="","",COUNT('Diário 1º PA'!$A$4:$A$2634)+ROW()-3)</f>
        <v/>
      </c>
      <c r="B381" s="454"/>
      <c r="C381" s="418"/>
      <c r="D381" s="421"/>
      <c r="E381" s="421"/>
      <c r="F381" s="428"/>
      <c r="G381" s="421"/>
      <c r="H381" s="421"/>
      <c r="I381" s="421"/>
      <c r="J381" s="423"/>
      <c r="K381" s="423"/>
      <c r="L381" s="423"/>
      <c r="M381" s="423"/>
      <c r="N381" s="442"/>
      <c r="O381" s="429"/>
      <c r="P381" s="364">
        <f t="shared" si="20"/>
        <v>0</v>
      </c>
      <c r="Q381" s="78">
        <f t="shared" si="21"/>
        <v>0</v>
      </c>
      <c r="R381" s="100" t="str">
        <f t="shared" si="19"/>
        <v/>
      </c>
    </row>
    <row r="382" spans="1:18" x14ac:dyDescent="0.2">
      <c r="A382" s="426" t="str">
        <f>IF(B382="","",COUNT('Diário 1º PA'!$A$4:$A$2634)+ROW()-3)</f>
        <v/>
      </c>
      <c r="B382" s="454"/>
      <c r="C382" s="418"/>
      <c r="D382" s="421"/>
      <c r="E382" s="421"/>
      <c r="F382" s="428"/>
      <c r="G382" s="421"/>
      <c r="H382" s="421"/>
      <c r="I382" s="421"/>
      <c r="J382" s="423"/>
      <c r="K382" s="423"/>
      <c r="L382" s="423"/>
      <c r="M382" s="423"/>
      <c r="N382" s="442"/>
      <c r="O382" s="429"/>
      <c r="P382" s="364">
        <f t="shared" si="20"/>
        <v>0</v>
      </c>
      <c r="Q382" s="78">
        <f t="shared" si="21"/>
        <v>0</v>
      </c>
      <c r="R382" s="100" t="str">
        <f t="shared" si="19"/>
        <v/>
      </c>
    </row>
    <row r="383" spans="1:18" ht="13.5" thickBot="1" x14ac:dyDescent="0.25">
      <c r="A383" s="426" t="str">
        <f>IF(B383="","",COUNT('Diário 1º PA'!$A$4:$A$2634)+ROW()-3)</f>
        <v/>
      </c>
      <c r="B383" s="454"/>
      <c r="C383" s="418"/>
      <c r="D383" s="421"/>
      <c r="E383" s="421"/>
      <c r="F383" s="428"/>
      <c r="G383" s="421"/>
      <c r="H383" s="421"/>
      <c r="I383" s="421"/>
      <c r="J383" s="423"/>
      <c r="K383" s="423"/>
      <c r="L383" s="423"/>
      <c r="M383" s="423"/>
      <c r="N383" s="442"/>
      <c r="O383" s="429"/>
      <c r="P383" s="364">
        <f t="shared" si="20"/>
        <v>0</v>
      </c>
      <c r="Q383" s="78">
        <f t="shared" si="21"/>
        <v>0</v>
      </c>
      <c r="R383" s="100" t="str">
        <f t="shared" si="19"/>
        <v/>
      </c>
    </row>
    <row r="384" spans="1:18" x14ac:dyDescent="0.2">
      <c r="A384" s="426" t="str">
        <f>IF(B384="","",COUNT('Diário 1º PA'!$A$4:$A$2634)+ROW()-3)</f>
        <v/>
      </c>
      <c r="B384" s="454"/>
      <c r="C384" s="418"/>
      <c r="D384" s="421"/>
      <c r="E384" s="421"/>
      <c r="F384" s="428"/>
      <c r="G384" s="421"/>
      <c r="H384" s="421"/>
      <c r="I384" s="421"/>
      <c r="J384" s="423"/>
      <c r="K384" s="423"/>
      <c r="L384" s="423"/>
      <c r="M384" s="423"/>
      <c r="N384" s="442"/>
      <c r="O384" s="429"/>
      <c r="P384" s="365">
        <f t="shared" si="20"/>
        <v>0</v>
      </c>
      <c r="Q384" s="78">
        <f t="shared" si="21"/>
        <v>0</v>
      </c>
      <c r="R384" s="143" t="str">
        <f t="shared" si="19"/>
        <v/>
      </c>
    </row>
    <row r="385" spans="1:18" x14ac:dyDescent="0.2">
      <c r="A385" s="426" t="str">
        <f>IF(B385="","",COUNT('Diário 1º PA'!$A$4:$A$2634)+ROW()-3)</f>
        <v/>
      </c>
      <c r="B385" s="454"/>
      <c r="C385" s="418"/>
      <c r="D385" s="421"/>
      <c r="E385" s="421"/>
      <c r="F385" s="428"/>
      <c r="G385" s="421"/>
      <c r="H385" s="421"/>
      <c r="I385" s="421"/>
      <c r="J385" s="423"/>
      <c r="K385" s="423"/>
      <c r="L385" s="423"/>
      <c r="M385" s="423"/>
      <c r="N385" s="442"/>
      <c r="O385" s="429"/>
      <c r="P385" s="364">
        <f t="shared" si="20"/>
        <v>0</v>
      </c>
      <c r="Q385" s="78">
        <f t="shared" si="21"/>
        <v>0</v>
      </c>
      <c r="R385" s="100" t="str">
        <f t="shared" si="19"/>
        <v/>
      </c>
    </row>
    <row r="386" spans="1:18" x14ac:dyDescent="0.2">
      <c r="A386" s="426" t="str">
        <f>IF(B386="","",COUNT('Diário 1º PA'!$A$4:$A$2634)+ROW()-3)</f>
        <v/>
      </c>
      <c r="B386" s="454"/>
      <c r="C386" s="418"/>
      <c r="D386" s="421"/>
      <c r="E386" s="421"/>
      <c r="F386" s="428"/>
      <c r="G386" s="421"/>
      <c r="H386" s="421"/>
      <c r="I386" s="421"/>
      <c r="J386" s="423"/>
      <c r="K386" s="423"/>
      <c r="L386" s="423"/>
      <c r="M386" s="423"/>
      <c r="N386" s="442"/>
      <c r="O386" s="429"/>
      <c r="P386" s="364">
        <f t="shared" si="20"/>
        <v>0</v>
      </c>
      <c r="Q386" s="78">
        <f t="shared" si="21"/>
        <v>0</v>
      </c>
      <c r="R386" s="100" t="str">
        <f t="shared" si="19"/>
        <v/>
      </c>
    </row>
    <row r="387" spans="1:18" ht="13.5" thickBot="1" x14ac:dyDescent="0.25">
      <c r="A387" s="426" t="str">
        <f>IF(B387="","",COUNT('Diário 1º PA'!$A$4:$A$2634)+ROW()-3)</f>
        <v/>
      </c>
      <c r="B387" s="454"/>
      <c r="C387" s="418"/>
      <c r="D387" s="421"/>
      <c r="E387" s="421"/>
      <c r="F387" s="428"/>
      <c r="G387" s="421"/>
      <c r="H387" s="421"/>
      <c r="I387" s="421"/>
      <c r="J387" s="423"/>
      <c r="K387" s="423"/>
      <c r="L387" s="423"/>
      <c r="M387" s="423"/>
      <c r="N387" s="442"/>
      <c r="O387" s="429"/>
      <c r="P387" s="364">
        <f t="shared" si="20"/>
        <v>0</v>
      </c>
      <c r="Q387" s="78">
        <f t="shared" si="21"/>
        <v>0</v>
      </c>
      <c r="R387" s="100" t="str">
        <f t="shared" si="19"/>
        <v/>
      </c>
    </row>
    <row r="388" spans="1:18" x14ac:dyDescent="0.2">
      <c r="A388" s="426" t="str">
        <f>IF(B388="","",COUNT('Diário 1º PA'!$A$4:$A$2634)+ROW()-3)</f>
        <v/>
      </c>
      <c r="B388" s="454"/>
      <c r="C388" s="418"/>
      <c r="D388" s="421"/>
      <c r="E388" s="421"/>
      <c r="F388" s="428"/>
      <c r="G388" s="421"/>
      <c r="H388" s="421"/>
      <c r="I388" s="421"/>
      <c r="J388" s="423"/>
      <c r="K388" s="423"/>
      <c r="L388" s="423"/>
      <c r="M388" s="423"/>
      <c r="N388" s="442"/>
      <c r="O388" s="429"/>
      <c r="P388" s="365">
        <f t="shared" si="20"/>
        <v>0</v>
      </c>
      <c r="Q388" s="78">
        <f t="shared" si="21"/>
        <v>0</v>
      </c>
      <c r="R388" s="143" t="str">
        <f t="shared" si="19"/>
        <v/>
      </c>
    </row>
    <row r="389" spans="1:18" x14ac:dyDescent="0.2">
      <c r="A389" s="426" t="str">
        <f>IF(B389="","",COUNT('Diário 1º PA'!$A$4:$A$2634)+ROW()-3)</f>
        <v/>
      </c>
      <c r="B389" s="454"/>
      <c r="C389" s="418"/>
      <c r="D389" s="421"/>
      <c r="E389" s="421"/>
      <c r="F389" s="428"/>
      <c r="G389" s="421"/>
      <c r="H389" s="421"/>
      <c r="I389" s="421"/>
      <c r="J389" s="423"/>
      <c r="K389" s="423"/>
      <c r="L389" s="423"/>
      <c r="M389" s="423"/>
      <c r="N389" s="442"/>
      <c r="O389" s="429"/>
      <c r="P389" s="364">
        <f t="shared" si="20"/>
        <v>0</v>
      </c>
      <c r="Q389" s="78">
        <f t="shared" si="21"/>
        <v>0</v>
      </c>
      <c r="R389" s="100" t="str">
        <f t="shared" si="19"/>
        <v/>
      </c>
    </row>
    <row r="390" spans="1:18" x14ac:dyDescent="0.2">
      <c r="A390" s="426" t="str">
        <f>IF(B390="","",COUNT('Diário 1º PA'!$A$4:$A$2634)+ROW()-3)</f>
        <v/>
      </c>
      <c r="B390" s="454"/>
      <c r="C390" s="418"/>
      <c r="D390" s="421"/>
      <c r="E390" s="421"/>
      <c r="F390" s="428"/>
      <c r="G390" s="421"/>
      <c r="H390" s="421"/>
      <c r="I390" s="421"/>
      <c r="J390" s="423"/>
      <c r="K390" s="423"/>
      <c r="L390" s="423"/>
      <c r="M390" s="423"/>
      <c r="N390" s="442"/>
      <c r="O390" s="429"/>
      <c r="P390" s="364">
        <f t="shared" si="20"/>
        <v>0</v>
      </c>
      <c r="Q390" s="78">
        <f t="shared" si="21"/>
        <v>0</v>
      </c>
      <c r="R390" s="100" t="str">
        <f t="shared" si="19"/>
        <v/>
      </c>
    </row>
    <row r="391" spans="1:18" ht="13.5" thickBot="1" x14ac:dyDescent="0.25">
      <c r="A391" s="426" t="str">
        <f>IF(B391="","",COUNT('Diário 1º PA'!$A$4:$A$2634)+ROW()-3)</f>
        <v/>
      </c>
      <c r="B391" s="454"/>
      <c r="C391" s="418"/>
      <c r="D391" s="421"/>
      <c r="E391" s="421"/>
      <c r="F391" s="428"/>
      <c r="G391" s="421"/>
      <c r="H391" s="421"/>
      <c r="I391" s="421"/>
      <c r="J391" s="423"/>
      <c r="K391" s="423"/>
      <c r="L391" s="423"/>
      <c r="M391" s="423"/>
      <c r="N391" s="442"/>
      <c r="O391" s="429"/>
      <c r="P391" s="364">
        <f t="shared" si="20"/>
        <v>0</v>
      </c>
      <c r="Q391" s="78">
        <f t="shared" si="21"/>
        <v>0</v>
      </c>
      <c r="R391" s="100" t="str">
        <f t="shared" si="19"/>
        <v/>
      </c>
    </row>
    <row r="392" spans="1:18" x14ac:dyDescent="0.2">
      <c r="A392" s="426" t="str">
        <f>IF(B392="","",COUNT('Diário 1º PA'!$A$4:$A$2634)+ROW()-3)</f>
        <v/>
      </c>
      <c r="B392" s="454"/>
      <c r="C392" s="418"/>
      <c r="D392" s="421"/>
      <c r="E392" s="421"/>
      <c r="F392" s="428"/>
      <c r="G392" s="421"/>
      <c r="H392" s="421"/>
      <c r="I392" s="421"/>
      <c r="J392" s="423"/>
      <c r="K392" s="423"/>
      <c r="L392" s="423"/>
      <c r="M392" s="423"/>
      <c r="N392" s="442"/>
      <c r="O392" s="429"/>
      <c r="P392" s="365">
        <f t="shared" si="20"/>
        <v>0</v>
      </c>
      <c r="Q392" s="78">
        <f t="shared" si="21"/>
        <v>0</v>
      </c>
      <c r="R392" s="143" t="str">
        <f t="shared" si="19"/>
        <v/>
      </c>
    </row>
    <row r="393" spans="1:18" x14ac:dyDescent="0.2">
      <c r="A393" s="426" t="str">
        <f>IF(B393="","",COUNT('Diário 1º PA'!$A$4:$A$2634)+ROW()-3)</f>
        <v/>
      </c>
      <c r="B393" s="454"/>
      <c r="C393" s="418"/>
      <c r="D393" s="421"/>
      <c r="E393" s="421"/>
      <c r="F393" s="428"/>
      <c r="G393" s="421"/>
      <c r="H393" s="421"/>
      <c r="I393" s="421"/>
      <c r="J393" s="423"/>
      <c r="K393" s="423"/>
      <c r="L393" s="423"/>
      <c r="M393" s="423"/>
      <c r="N393" s="442"/>
      <c r="O393" s="429"/>
      <c r="P393" s="364">
        <f t="shared" si="20"/>
        <v>0</v>
      </c>
      <c r="Q393" s="78">
        <f t="shared" si="21"/>
        <v>0</v>
      </c>
      <c r="R393" s="100" t="str">
        <f t="shared" si="19"/>
        <v/>
      </c>
    </row>
    <row r="394" spans="1:18" x14ac:dyDescent="0.2">
      <c r="A394" s="426" t="str">
        <f>IF(B394="","",COUNT('Diário 1º PA'!$A$4:$A$2634)+ROW()-3)</f>
        <v/>
      </c>
      <c r="B394" s="454"/>
      <c r="C394" s="418"/>
      <c r="D394" s="421"/>
      <c r="E394" s="421"/>
      <c r="F394" s="428"/>
      <c r="G394" s="421"/>
      <c r="H394" s="421"/>
      <c r="I394" s="421"/>
      <c r="J394" s="423"/>
      <c r="K394" s="423"/>
      <c r="L394" s="423"/>
      <c r="M394" s="423"/>
      <c r="N394" s="442"/>
      <c r="O394" s="429"/>
      <c r="P394" s="364">
        <f t="shared" si="20"/>
        <v>0</v>
      </c>
      <c r="Q394" s="78">
        <f t="shared" si="21"/>
        <v>0</v>
      </c>
      <c r="R394" s="100" t="str">
        <f t="shared" si="19"/>
        <v/>
      </c>
    </row>
    <row r="395" spans="1:18" ht="13.5" thickBot="1" x14ac:dyDescent="0.25">
      <c r="A395" s="426" t="str">
        <f>IF(B395="","",COUNT('Diário 1º PA'!$A$4:$A$2634)+ROW()-3)</f>
        <v/>
      </c>
      <c r="B395" s="454"/>
      <c r="C395" s="418"/>
      <c r="D395" s="421"/>
      <c r="E395" s="421"/>
      <c r="F395" s="428"/>
      <c r="G395" s="421"/>
      <c r="H395" s="421"/>
      <c r="I395" s="421"/>
      <c r="J395" s="423"/>
      <c r="K395" s="423"/>
      <c r="L395" s="423"/>
      <c r="M395" s="423"/>
      <c r="N395" s="442"/>
      <c r="O395" s="429"/>
      <c r="P395" s="364">
        <f t="shared" si="20"/>
        <v>0</v>
      </c>
      <c r="Q395" s="78">
        <f t="shared" si="21"/>
        <v>0</v>
      </c>
      <c r="R395" s="100" t="str">
        <f t="shared" si="19"/>
        <v/>
      </c>
    </row>
    <row r="396" spans="1:18" x14ac:dyDescent="0.2">
      <c r="A396" s="426" t="str">
        <f>IF(B396="","",COUNT('Diário 1º PA'!$A$4:$A$2634)+ROW()-3)</f>
        <v/>
      </c>
      <c r="B396" s="454"/>
      <c r="C396" s="418"/>
      <c r="D396" s="421"/>
      <c r="E396" s="421"/>
      <c r="F396" s="428"/>
      <c r="G396" s="421"/>
      <c r="H396" s="421"/>
      <c r="I396" s="421"/>
      <c r="J396" s="423"/>
      <c r="K396" s="423"/>
      <c r="L396" s="423"/>
      <c r="M396" s="423"/>
      <c r="N396" s="442"/>
      <c r="O396" s="429"/>
      <c r="P396" s="365">
        <f t="shared" si="20"/>
        <v>0</v>
      </c>
      <c r="Q396" s="78">
        <f t="shared" si="21"/>
        <v>0</v>
      </c>
      <c r="R396" s="143" t="str">
        <f t="shared" si="19"/>
        <v/>
      </c>
    </row>
    <row r="397" spans="1:18" x14ac:dyDescent="0.2">
      <c r="A397" s="426" t="str">
        <f>IF(B397="","",COUNT('Diário 1º PA'!$A$4:$A$2634)+ROW()-3)</f>
        <v/>
      </c>
      <c r="B397" s="454"/>
      <c r="C397" s="418"/>
      <c r="D397" s="421"/>
      <c r="E397" s="421"/>
      <c r="F397" s="428"/>
      <c r="G397" s="421"/>
      <c r="H397" s="421"/>
      <c r="I397" s="421"/>
      <c r="J397" s="423"/>
      <c r="K397" s="423"/>
      <c r="L397" s="423"/>
      <c r="M397" s="423"/>
      <c r="N397" s="442"/>
      <c r="O397" s="429"/>
      <c r="P397" s="364">
        <f t="shared" si="20"/>
        <v>0</v>
      </c>
      <c r="Q397" s="78">
        <f t="shared" si="21"/>
        <v>0</v>
      </c>
      <c r="R397" s="100" t="str">
        <f t="shared" si="19"/>
        <v/>
      </c>
    </row>
    <row r="398" spans="1:18" x14ac:dyDescent="0.2">
      <c r="A398" s="426" t="str">
        <f>IF(B398="","",COUNT('Diário 1º PA'!$A$4:$A$2634)+ROW()-3)</f>
        <v/>
      </c>
      <c r="B398" s="454"/>
      <c r="C398" s="418"/>
      <c r="D398" s="421"/>
      <c r="E398" s="421"/>
      <c r="F398" s="428"/>
      <c r="G398" s="421"/>
      <c r="H398" s="421"/>
      <c r="I398" s="421"/>
      <c r="J398" s="423"/>
      <c r="K398" s="423"/>
      <c r="L398" s="423"/>
      <c r="M398" s="423"/>
      <c r="N398" s="442"/>
      <c r="O398" s="429"/>
      <c r="P398" s="364">
        <f t="shared" si="20"/>
        <v>0</v>
      </c>
      <c r="Q398" s="78">
        <f t="shared" si="21"/>
        <v>0</v>
      </c>
      <c r="R398" s="100" t="str">
        <f t="shared" si="19"/>
        <v/>
      </c>
    </row>
    <row r="399" spans="1:18" ht="13.5" thickBot="1" x14ac:dyDescent="0.25">
      <c r="A399" s="426" t="str">
        <f>IF(B399="","",COUNT('Diário 1º PA'!$A$4:$A$2634)+ROW()-3)</f>
        <v/>
      </c>
      <c r="B399" s="454"/>
      <c r="C399" s="418"/>
      <c r="D399" s="421"/>
      <c r="E399" s="421"/>
      <c r="F399" s="428"/>
      <c r="G399" s="421"/>
      <c r="H399" s="421"/>
      <c r="I399" s="421"/>
      <c r="J399" s="423"/>
      <c r="K399" s="423"/>
      <c r="L399" s="423"/>
      <c r="M399" s="423"/>
      <c r="N399" s="442"/>
      <c r="O399" s="429"/>
      <c r="P399" s="364">
        <f t="shared" si="20"/>
        <v>0</v>
      </c>
      <c r="Q399" s="78">
        <f t="shared" si="21"/>
        <v>0</v>
      </c>
      <c r="R399" s="100" t="str">
        <f t="shared" si="19"/>
        <v/>
      </c>
    </row>
    <row r="400" spans="1:18" x14ac:dyDescent="0.2">
      <c r="A400" s="426" t="str">
        <f>IF(B400="","",COUNT('Diário 1º PA'!$A$4:$A$2634)+ROW()-3)</f>
        <v/>
      </c>
      <c r="B400" s="454"/>
      <c r="C400" s="418"/>
      <c r="D400" s="421"/>
      <c r="E400" s="421"/>
      <c r="F400" s="428"/>
      <c r="G400" s="421"/>
      <c r="H400" s="421"/>
      <c r="I400" s="421"/>
      <c r="J400" s="423"/>
      <c r="K400" s="423"/>
      <c r="L400" s="423"/>
      <c r="M400" s="423"/>
      <c r="N400" s="442"/>
      <c r="O400" s="429"/>
      <c r="P400" s="365">
        <f t="shared" si="20"/>
        <v>0</v>
      </c>
      <c r="Q400" s="78">
        <f t="shared" si="21"/>
        <v>0</v>
      </c>
      <c r="R400" s="143" t="str">
        <f t="shared" ref="R400:R463" si="22">SUBSTITUTE(D400," ","_")</f>
        <v/>
      </c>
    </row>
    <row r="401" spans="1:18" x14ac:dyDescent="0.2">
      <c r="A401" s="426" t="str">
        <f>IF(B401="","",COUNT('Diário 1º PA'!$A$4:$A$2634)+ROW()-3)</f>
        <v/>
      </c>
      <c r="B401" s="454"/>
      <c r="C401" s="418"/>
      <c r="D401" s="421"/>
      <c r="E401" s="421"/>
      <c r="F401" s="428"/>
      <c r="G401" s="421"/>
      <c r="H401" s="421"/>
      <c r="I401" s="421"/>
      <c r="J401" s="423"/>
      <c r="K401" s="423"/>
      <c r="L401" s="423"/>
      <c r="M401" s="423"/>
      <c r="N401" s="442"/>
      <c r="O401" s="429"/>
      <c r="P401" s="364">
        <f t="shared" ref="P401:P464" si="23">IF(B401=0,0,IF(YEAR(B401)=$Q$1,MONTH(B401)-$P$1+1,(YEAR(B401)-$Q$1)*12-$P$1+1+MONTH(B401)))</f>
        <v>0</v>
      </c>
      <c r="Q401" s="78">
        <f t="shared" ref="Q401:Q464" si="24">IF(C401=0,0,IF(YEAR(C401)=$Q$1,MONTH(C401)-$P$1+1,(YEAR(C401)-$Q$1)*12-$P$1+1+MONTH(C401)))</f>
        <v>0</v>
      </c>
      <c r="R401" s="100" t="str">
        <f t="shared" si="22"/>
        <v/>
      </c>
    </row>
    <row r="402" spans="1:18" x14ac:dyDescent="0.2">
      <c r="A402" s="426" t="str">
        <f>IF(B402="","",COUNT('Diário 1º PA'!$A$4:$A$2634)+ROW()-3)</f>
        <v/>
      </c>
      <c r="B402" s="454"/>
      <c r="C402" s="418"/>
      <c r="D402" s="421"/>
      <c r="E402" s="421"/>
      <c r="F402" s="428"/>
      <c r="G402" s="421"/>
      <c r="H402" s="421"/>
      <c r="I402" s="421"/>
      <c r="J402" s="423"/>
      <c r="K402" s="423"/>
      <c r="L402" s="423"/>
      <c r="M402" s="423"/>
      <c r="N402" s="442"/>
      <c r="O402" s="429"/>
      <c r="P402" s="364">
        <f t="shared" si="23"/>
        <v>0</v>
      </c>
      <c r="Q402" s="78">
        <f t="shared" si="24"/>
        <v>0</v>
      </c>
      <c r="R402" s="100" t="str">
        <f t="shared" si="22"/>
        <v/>
      </c>
    </row>
    <row r="403" spans="1:18" ht="13.5" thickBot="1" x14ac:dyDescent="0.25">
      <c r="A403" s="426" t="str">
        <f>IF(B403="","",COUNT('Diário 1º PA'!$A$4:$A$2634)+ROW()-3)</f>
        <v/>
      </c>
      <c r="B403" s="454"/>
      <c r="C403" s="418"/>
      <c r="D403" s="421"/>
      <c r="E403" s="421"/>
      <c r="F403" s="428"/>
      <c r="G403" s="421"/>
      <c r="H403" s="421"/>
      <c r="I403" s="421"/>
      <c r="J403" s="423"/>
      <c r="K403" s="423"/>
      <c r="L403" s="423"/>
      <c r="M403" s="423"/>
      <c r="N403" s="442"/>
      <c r="O403" s="429"/>
      <c r="P403" s="364">
        <f t="shared" si="23"/>
        <v>0</v>
      </c>
      <c r="Q403" s="78">
        <f t="shared" si="24"/>
        <v>0</v>
      </c>
      <c r="R403" s="100" t="str">
        <f t="shared" si="22"/>
        <v/>
      </c>
    </row>
    <row r="404" spans="1:18" x14ac:dyDescent="0.2">
      <c r="A404" s="426" t="str">
        <f>IF(B404="","",COUNT('Diário 1º PA'!$A$4:$A$2634)+ROW()-3)</f>
        <v/>
      </c>
      <c r="B404" s="454"/>
      <c r="C404" s="418"/>
      <c r="D404" s="421"/>
      <c r="E404" s="421"/>
      <c r="F404" s="428"/>
      <c r="G404" s="421"/>
      <c r="H404" s="421"/>
      <c r="I404" s="421"/>
      <c r="J404" s="423"/>
      <c r="K404" s="423"/>
      <c r="L404" s="423"/>
      <c r="M404" s="423"/>
      <c r="N404" s="442"/>
      <c r="O404" s="429"/>
      <c r="P404" s="365">
        <f t="shared" si="23"/>
        <v>0</v>
      </c>
      <c r="Q404" s="78">
        <f t="shared" si="24"/>
        <v>0</v>
      </c>
      <c r="R404" s="143" t="str">
        <f t="shared" si="22"/>
        <v/>
      </c>
    </row>
    <row r="405" spans="1:18" x14ac:dyDescent="0.2">
      <c r="A405" s="426" t="str">
        <f>IF(B405="","",COUNT('Diário 1º PA'!$A$4:$A$2634)+ROW()-3)</f>
        <v/>
      </c>
      <c r="B405" s="454"/>
      <c r="C405" s="418"/>
      <c r="D405" s="421"/>
      <c r="E405" s="421"/>
      <c r="F405" s="428"/>
      <c r="G405" s="421"/>
      <c r="H405" s="421"/>
      <c r="I405" s="421"/>
      <c r="J405" s="423"/>
      <c r="K405" s="423"/>
      <c r="L405" s="423"/>
      <c r="M405" s="423"/>
      <c r="N405" s="442"/>
      <c r="O405" s="429"/>
      <c r="P405" s="364">
        <f t="shared" si="23"/>
        <v>0</v>
      </c>
      <c r="Q405" s="78">
        <f t="shared" si="24"/>
        <v>0</v>
      </c>
      <c r="R405" s="100" t="str">
        <f t="shared" si="22"/>
        <v/>
      </c>
    </row>
    <row r="406" spans="1:18" x14ac:dyDescent="0.2">
      <c r="A406" s="426" t="str">
        <f>IF(B406="","",COUNT('Diário 1º PA'!$A$4:$A$2634)+ROW()-3)</f>
        <v/>
      </c>
      <c r="B406" s="454"/>
      <c r="C406" s="418"/>
      <c r="D406" s="421"/>
      <c r="E406" s="421"/>
      <c r="F406" s="428"/>
      <c r="G406" s="421"/>
      <c r="H406" s="421"/>
      <c r="I406" s="421"/>
      <c r="J406" s="423"/>
      <c r="K406" s="423"/>
      <c r="L406" s="423"/>
      <c r="M406" s="423"/>
      <c r="N406" s="442"/>
      <c r="O406" s="429"/>
      <c r="P406" s="364">
        <f t="shared" si="23"/>
        <v>0</v>
      </c>
      <c r="Q406" s="78">
        <f t="shared" si="24"/>
        <v>0</v>
      </c>
      <c r="R406" s="100" t="str">
        <f t="shared" si="22"/>
        <v/>
      </c>
    </row>
    <row r="407" spans="1:18" ht="13.5" thickBot="1" x14ac:dyDescent="0.25">
      <c r="A407" s="426" t="str">
        <f>IF(B407="","",COUNT('Diário 1º PA'!$A$4:$A$2634)+ROW()-3)</f>
        <v/>
      </c>
      <c r="B407" s="454"/>
      <c r="C407" s="418"/>
      <c r="D407" s="421"/>
      <c r="E407" s="421"/>
      <c r="F407" s="428"/>
      <c r="G407" s="421"/>
      <c r="H407" s="421"/>
      <c r="I407" s="421"/>
      <c r="J407" s="423"/>
      <c r="K407" s="423"/>
      <c r="L407" s="423"/>
      <c r="M407" s="423"/>
      <c r="N407" s="442"/>
      <c r="O407" s="429"/>
      <c r="P407" s="364">
        <f t="shared" si="23"/>
        <v>0</v>
      </c>
      <c r="Q407" s="78">
        <f t="shared" si="24"/>
        <v>0</v>
      </c>
      <c r="R407" s="100" t="str">
        <f t="shared" si="22"/>
        <v/>
      </c>
    </row>
    <row r="408" spans="1:18" x14ac:dyDescent="0.2">
      <c r="A408" s="426" t="str">
        <f>IF(B408="","",COUNT('Diário 1º PA'!$A$4:$A$2634)+ROW()-3)</f>
        <v/>
      </c>
      <c r="B408" s="454"/>
      <c r="C408" s="418"/>
      <c r="D408" s="421"/>
      <c r="E408" s="421"/>
      <c r="F408" s="428"/>
      <c r="G408" s="421"/>
      <c r="H408" s="421"/>
      <c r="I408" s="421"/>
      <c r="J408" s="423"/>
      <c r="K408" s="423"/>
      <c r="L408" s="423"/>
      <c r="M408" s="423"/>
      <c r="N408" s="442"/>
      <c r="O408" s="429"/>
      <c r="P408" s="365">
        <f t="shared" si="23"/>
        <v>0</v>
      </c>
      <c r="Q408" s="78">
        <f t="shared" si="24"/>
        <v>0</v>
      </c>
      <c r="R408" s="143" t="str">
        <f t="shared" si="22"/>
        <v/>
      </c>
    </row>
    <row r="409" spans="1:18" x14ac:dyDescent="0.2">
      <c r="A409" s="426" t="str">
        <f>IF(B409="","",COUNT('Diário 1º PA'!$A$4:$A$2634)+ROW()-3)</f>
        <v/>
      </c>
      <c r="B409" s="454"/>
      <c r="C409" s="418"/>
      <c r="D409" s="421"/>
      <c r="E409" s="421"/>
      <c r="F409" s="428"/>
      <c r="G409" s="421"/>
      <c r="H409" s="421"/>
      <c r="I409" s="421"/>
      <c r="J409" s="423"/>
      <c r="K409" s="423"/>
      <c r="L409" s="423"/>
      <c r="M409" s="423"/>
      <c r="N409" s="442"/>
      <c r="O409" s="429"/>
      <c r="P409" s="364">
        <f t="shared" si="23"/>
        <v>0</v>
      </c>
      <c r="Q409" s="78">
        <f t="shared" si="24"/>
        <v>0</v>
      </c>
      <c r="R409" s="100" t="str">
        <f t="shared" si="22"/>
        <v/>
      </c>
    </row>
    <row r="410" spans="1:18" x14ac:dyDescent="0.2">
      <c r="A410" s="426" t="str">
        <f>IF(B410="","",COUNT('Diário 1º PA'!$A$4:$A$2634)+ROW()-3)</f>
        <v/>
      </c>
      <c r="B410" s="454"/>
      <c r="C410" s="418"/>
      <c r="D410" s="421"/>
      <c r="E410" s="421"/>
      <c r="F410" s="428"/>
      <c r="G410" s="421"/>
      <c r="H410" s="421"/>
      <c r="I410" s="421"/>
      <c r="J410" s="423"/>
      <c r="K410" s="423"/>
      <c r="L410" s="423"/>
      <c r="M410" s="423"/>
      <c r="N410" s="442"/>
      <c r="O410" s="429"/>
      <c r="P410" s="364">
        <f t="shared" si="23"/>
        <v>0</v>
      </c>
      <c r="Q410" s="78">
        <f t="shared" si="24"/>
        <v>0</v>
      </c>
      <c r="R410" s="100" t="str">
        <f t="shared" si="22"/>
        <v/>
      </c>
    </row>
    <row r="411" spans="1:18" ht="13.5" thickBot="1" x14ac:dyDescent="0.25">
      <c r="A411" s="426" t="str">
        <f>IF(B411="","",COUNT('Diário 1º PA'!$A$4:$A$2634)+ROW()-3)</f>
        <v/>
      </c>
      <c r="B411" s="454"/>
      <c r="C411" s="418"/>
      <c r="D411" s="421"/>
      <c r="E411" s="421"/>
      <c r="F411" s="428"/>
      <c r="G411" s="421"/>
      <c r="H411" s="421"/>
      <c r="I411" s="421"/>
      <c r="J411" s="423"/>
      <c r="K411" s="423"/>
      <c r="L411" s="423"/>
      <c r="M411" s="423"/>
      <c r="N411" s="442"/>
      <c r="O411" s="429"/>
      <c r="P411" s="364">
        <f t="shared" si="23"/>
        <v>0</v>
      </c>
      <c r="Q411" s="78">
        <f t="shared" si="24"/>
        <v>0</v>
      </c>
      <c r="R411" s="100" t="str">
        <f t="shared" si="22"/>
        <v/>
      </c>
    </row>
    <row r="412" spans="1:18" x14ac:dyDescent="0.2">
      <c r="A412" s="426" t="str">
        <f>IF(B412="","",COUNT('Diário 1º PA'!$A$4:$A$2634)+ROW()-3)</f>
        <v/>
      </c>
      <c r="B412" s="454"/>
      <c r="C412" s="418"/>
      <c r="D412" s="421"/>
      <c r="E412" s="421"/>
      <c r="F412" s="428"/>
      <c r="G412" s="421"/>
      <c r="H412" s="421"/>
      <c r="I412" s="421"/>
      <c r="J412" s="423"/>
      <c r="K412" s="423"/>
      <c r="L412" s="423"/>
      <c r="M412" s="423"/>
      <c r="N412" s="442"/>
      <c r="O412" s="429"/>
      <c r="P412" s="365">
        <f t="shared" si="23"/>
        <v>0</v>
      </c>
      <c r="Q412" s="78">
        <f t="shared" si="24"/>
        <v>0</v>
      </c>
      <c r="R412" s="143" t="str">
        <f t="shared" si="22"/>
        <v/>
      </c>
    </row>
    <row r="413" spans="1:18" x14ac:dyDescent="0.2">
      <c r="A413" s="426" t="str">
        <f>IF(B413="","",COUNT('Diário 1º PA'!$A$4:$A$2634)+ROW()-3)</f>
        <v/>
      </c>
      <c r="B413" s="454"/>
      <c r="C413" s="418"/>
      <c r="D413" s="421"/>
      <c r="E413" s="421"/>
      <c r="F413" s="428"/>
      <c r="G413" s="421"/>
      <c r="H413" s="421"/>
      <c r="I413" s="421"/>
      <c r="J413" s="423"/>
      <c r="K413" s="423"/>
      <c r="L413" s="423"/>
      <c r="M413" s="423"/>
      <c r="N413" s="442"/>
      <c r="O413" s="429"/>
      <c r="P413" s="364">
        <f t="shared" si="23"/>
        <v>0</v>
      </c>
      <c r="Q413" s="78">
        <f t="shared" si="24"/>
        <v>0</v>
      </c>
      <c r="R413" s="100" t="str">
        <f t="shared" si="22"/>
        <v/>
      </c>
    </row>
    <row r="414" spans="1:18" x14ac:dyDescent="0.2">
      <c r="A414" s="426" t="str">
        <f>IF(B414="","",COUNT('Diário 1º PA'!$A$4:$A$2634)+ROW()-3)</f>
        <v/>
      </c>
      <c r="B414" s="454"/>
      <c r="C414" s="418"/>
      <c r="D414" s="421"/>
      <c r="E414" s="421"/>
      <c r="F414" s="428"/>
      <c r="G414" s="421"/>
      <c r="H414" s="421"/>
      <c r="I414" s="421"/>
      <c r="J414" s="423"/>
      <c r="K414" s="423"/>
      <c r="L414" s="423"/>
      <c r="M414" s="423"/>
      <c r="N414" s="442"/>
      <c r="O414" s="429"/>
      <c r="P414" s="364">
        <f t="shared" si="23"/>
        <v>0</v>
      </c>
      <c r="Q414" s="78">
        <f t="shared" si="24"/>
        <v>0</v>
      </c>
      <c r="R414" s="100" t="str">
        <f t="shared" si="22"/>
        <v/>
      </c>
    </row>
    <row r="415" spans="1:18" ht="13.5" thickBot="1" x14ac:dyDescent="0.25">
      <c r="A415" s="426" t="str">
        <f>IF(B415="","",COUNT('Diário 1º PA'!$A$4:$A$2634)+ROW()-3)</f>
        <v/>
      </c>
      <c r="B415" s="454"/>
      <c r="C415" s="418"/>
      <c r="D415" s="421"/>
      <c r="E415" s="421"/>
      <c r="F415" s="428"/>
      <c r="G415" s="421"/>
      <c r="H415" s="421"/>
      <c r="I415" s="421"/>
      <c r="J415" s="423"/>
      <c r="K415" s="423"/>
      <c r="L415" s="423"/>
      <c r="M415" s="423"/>
      <c r="N415" s="442"/>
      <c r="O415" s="429"/>
      <c r="P415" s="364">
        <f t="shared" si="23"/>
        <v>0</v>
      </c>
      <c r="Q415" s="78">
        <f t="shared" si="24"/>
        <v>0</v>
      </c>
      <c r="R415" s="100" t="str">
        <f t="shared" si="22"/>
        <v/>
      </c>
    </row>
    <row r="416" spans="1:18" x14ac:dyDescent="0.2">
      <c r="A416" s="426" t="str">
        <f>IF(B416="","",COUNT('Diário 1º PA'!$A$4:$A$2634)+ROW()-3)</f>
        <v/>
      </c>
      <c r="B416" s="454"/>
      <c r="C416" s="418"/>
      <c r="D416" s="421"/>
      <c r="E416" s="421"/>
      <c r="F416" s="428"/>
      <c r="G416" s="421"/>
      <c r="H416" s="421"/>
      <c r="I416" s="421"/>
      <c r="J416" s="423"/>
      <c r="K416" s="423"/>
      <c r="L416" s="423"/>
      <c r="M416" s="423"/>
      <c r="N416" s="442"/>
      <c r="O416" s="429"/>
      <c r="P416" s="365">
        <f t="shared" si="23"/>
        <v>0</v>
      </c>
      <c r="Q416" s="78">
        <f t="shared" si="24"/>
        <v>0</v>
      </c>
      <c r="R416" s="143" t="str">
        <f t="shared" si="22"/>
        <v/>
      </c>
    </row>
    <row r="417" spans="1:18" x14ac:dyDescent="0.2">
      <c r="A417" s="426" t="str">
        <f>IF(B417="","",COUNT('Diário 1º PA'!$A$4:$A$2634)+ROW()-3)</f>
        <v/>
      </c>
      <c r="B417" s="454"/>
      <c r="C417" s="418"/>
      <c r="D417" s="421"/>
      <c r="E417" s="421"/>
      <c r="F417" s="428"/>
      <c r="G417" s="421"/>
      <c r="H417" s="421"/>
      <c r="I417" s="421"/>
      <c r="J417" s="423"/>
      <c r="K417" s="423"/>
      <c r="L417" s="423"/>
      <c r="M417" s="423"/>
      <c r="N417" s="442"/>
      <c r="O417" s="429"/>
      <c r="P417" s="364">
        <f t="shared" si="23"/>
        <v>0</v>
      </c>
      <c r="Q417" s="78">
        <f t="shared" si="24"/>
        <v>0</v>
      </c>
      <c r="R417" s="100" t="str">
        <f t="shared" si="22"/>
        <v/>
      </c>
    </row>
    <row r="418" spans="1:18" x14ac:dyDescent="0.2">
      <c r="A418" s="426" t="str">
        <f>IF(B418="","",COUNT('Diário 1º PA'!$A$4:$A$2634)+ROW()-3)</f>
        <v/>
      </c>
      <c r="B418" s="454"/>
      <c r="C418" s="418"/>
      <c r="D418" s="421"/>
      <c r="E418" s="421"/>
      <c r="F418" s="428"/>
      <c r="G418" s="421"/>
      <c r="H418" s="421"/>
      <c r="I418" s="421"/>
      <c r="J418" s="423"/>
      <c r="K418" s="423"/>
      <c r="L418" s="423"/>
      <c r="M418" s="423"/>
      <c r="N418" s="442"/>
      <c r="O418" s="429"/>
      <c r="P418" s="364">
        <f t="shared" si="23"/>
        <v>0</v>
      </c>
      <c r="Q418" s="78">
        <f t="shared" si="24"/>
        <v>0</v>
      </c>
      <c r="R418" s="100" t="str">
        <f t="shared" si="22"/>
        <v/>
      </c>
    </row>
    <row r="419" spans="1:18" ht="13.5" thickBot="1" x14ac:dyDescent="0.25">
      <c r="A419" s="426" t="str">
        <f>IF(B419="","",COUNT('Diário 1º PA'!$A$4:$A$2634)+ROW()-3)</f>
        <v/>
      </c>
      <c r="B419" s="454"/>
      <c r="C419" s="418"/>
      <c r="D419" s="421"/>
      <c r="E419" s="421"/>
      <c r="F419" s="428"/>
      <c r="G419" s="421"/>
      <c r="H419" s="421"/>
      <c r="I419" s="421"/>
      <c r="J419" s="423"/>
      <c r="K419" s="423"/>
      <c r="L419" s="423"/>
      <c r="M419" s="423"/>
      <c r="N419" s="442"/>
      <c r="O419" s="429"/>
      <c r="P419" s="364">
        <f t="shared" si="23"/>
        <v>0</v>
      </c>
      <c r="Q419" s="78">
        <f t="shared" si="24"/>
        <v>0</v>
      </c>
      <c r="R419" s="100" t="str">
        <f t="shared" si="22"/>
        <v/>
      </c>
    </row>
    <row r="420" spans="1:18" x14ac:dyDescent="0.2">
      <c r="A420" s="426" t="str">
        <f>IF(B420="","",COUNT('Diário 1º PA'!$A$4:$A$2634)+ROW()-3)</f>
        <v/>
      </c>
      <c r="B420" s="454"/>
      <c r="C420" s="418"/>
      <c r="D420" s="421"/>
      <c r="E420" s="421"/>
      <c r="F420" s="428"/>
      <c r="G420" s="421"/>
      <c r="H420" s="421"/>
      <c r="I420" s="421"/>
      <c r="J420" s="423"/>
      <c r="K420" s="423"/>
      <c r="L420" s="423"/>
      <c r="M420" s="423"/>
      <c r="N420" s="442"/>
      <c r="O420" s="429"/>
      <c r="P420" s="365">
        <f t="shared" si="23"/>
        <v>0</v>
      </c>
      <c r="Q420" s="78">
        <f t="shared" si="24"/>
        <v>0</v>
      </c>
      <c r="R420" s="143" t="str">
        <f t="shared" si="22"/>
        <v/>
      </c>
    </row>
    <row r="421" spans="1:18" x14ac:dyDescent="0.2">
      <c r="A421" s="426" t="str">
        <f>IF(B421="","",COUNT('Diário 1º PA'!$A$4:$A$2634)+ROW()-3)</f>
        <v/>
      </c>
      <c r="B421" s="454"/>
      <c r="C421" s="418"/>
      <c r="D421" s="421"/>
      <c r="E421" s="421"/>
      <c r="F421" s="428"/>
      <c r="G421" s="421"/>
      <c r="H421" s="421"/>
      <c r="I421" s="421"/>
      <c r="J421" s="423"/>
      <c r="K421" s="423"/>
      <c r="L421" s="423"/>
      <c r="M421" s="423"/>
      <c r="N421" s="442"/>
      <c r="O421" s="429"/>
      <c r="P421" s="364">
        <f t="shared" si="23"/>
        <v>0</v>
      </c>
      <c r="Q421" s="78">
        <f t="shared" si="24"/>
        <v>0</v>
      </c>
      <c r="R421" s="100" t="str">
        <f t="shared" si="22"/>
        <v/>
      </c>
    </row>
    <row r="422" spans="1:18" x14ac:dyDescent="0.2">
      <c r="A422" s="426" t="str">
        <f>IF(B422="","",COUNT('Diário 1º PA'!$A$4:$A$2634)+ROW()-3)</f>
        <v/>
      </c>
      <c r="B422" s="454"/>
      <c r="C422" s="418"/>
      <c r="D422" s="421"/>
      <c r="E422" s="421"/>
      <c r="F422" s="428"/>
      <c r="G422" s="421"/>
      <c r="H422" s="421"/>
      <c r="I422" s="421"/>
      <c r="J422" s="423"/>
      <c r="K422" s="423"/>
      <c r="L422" s="423"/>
      <c r="M422" s="423"/>
      <c r="N422" s="442"/>
      <c r="O422" s="429"/>
      <c r="P422" s="364">
        <f t="shared" si="23"/>
        <v>0</v>
      </c>
      <c r="Q422" s="78">
        <f t="shared" si="24"/>
        <v>0</v>
      </c>
      <c r="R422" s="100" t="str">
        <f t="shared" si="22"/>
        <v/>
      </c>
    </row>
    <row r="423" spans="1:18" ht="13.5" thickBot="1" x14ac:dyDescent="0.25">
      <c r="A423" s="426" t="str">
        <f>IF(B423="","",COUNT('Diário 1º PA'!$A$4:$A$2634)+ROW()-3)</f>
        <v/>
      </c>
      <c r="B423" s="454"/>
      <c r="C423" s="418"/>
      <c r="D423" s="421"/>
      <c r="E423" s="421"/>
      <c r="F423" s="428"/>
      <c r="G423" s="421"/>
      <c r="H423" s="421"/>
      <c r="I423" s="421"/>
      <c r="J423" s="423"/>
      <c r="K423" s="423"/>
      <c r="L423" s="423"/>
      <c r="M423" s="423"/>
      <c r="N423" s="442"/>
      <c r="O423" s="429"/>
      <c r="P423" s="364">
        <f t="shared" si="23"/>
        <v>0</v>
      </c>
      <c r="Q423" s="78">
        <f t="shared" si="24"/>
        <v>0</v>
      </c>
      <c r="R423" s="100" t="str">
        <f t="shared" si="22"/>
        <v/>
      </c>
    </row>
    <row r="424" spans="1:18" x14ac:dyDescent="0.2">
      <c r="A424" s="426" t="str">
        <f>IF(B424="","",COUNT('Diário 1º PA'!$A$4:$A$2634)+ROW()-3)</f>
        <v/>
      </c>
      <c r="B424" s="454"/>
      <c r="C424" s="418"/>
      <c r="D424" s="421"/>
      <c r="E424" s="421"/>
      <c r="F424" s="428"/>
      <c r="G424" s="421"/>
      <c r="H424" s="421"/>
      <c r="I424" s="421"/>
      <c r="J424" s="423"/>
      <c r="K424" s="423"/>
      <c r="L424" s="423"/>
      <c r="M424" s="423"/>
      <c r="N424" s="442"/>
      <c r="O424" s="429"/>
      <c r="P424" s="365">
        <f t="shared" si="23"/>
        <v>0</v>
      </c>
      <c r="Q424" s="78">
        <f t="shared" si="24"/>
        <v>0</v>
      </c>
      <c r="R424" s="143" t="str">
        <f t="shared" si="22"/>
        <v/>
      </c>
    </row>
    <row r="425" spans="1:18" x14ac:dyDescent="0.2">
      <c r="A425" s="426" t="str">
        <f>IF(B425="","",COUNT('Diário 1º PA'!$A$4:$A$2634)+ROW()-3)</f>
        <v/>
      </c>
      <c r="B425" s="454"/>
      <c r="C425" s="418"/>
      <c r="D425" s="421"/>
      <c r="E425" s="421"/>
      <c r="F425" s="428"/>
      <c r="G425" s="421"/>
      <c r="H425" s="421"/>
      <c r="I425" s="421"/>
      <c r="J425" s="423"/>
      <c r="K425" s="423"/>
      <c r="L425" s="423"/>
      <c r="M425" s="423"/>
      <c r="N425" s="442"/>
      <c r="O425" s="429"/>
      <c r="P425" s="364">
        <f t="shared" si="23"/>
        <v>0</v>
      </c>
      <c r="Q425" s="78">
        <f t="shared" si="24"/>
        <v>0</v>
      </c>
      <c r="R425" s="100" t="str">
        <f t="shared" si="22"/>
        <v/>
      </c>
    </row>
    <row r="426" spans="1:18" x14ac:dyDescent="0.2">
      <c r="A426" s="426" t="str">
        <f>IF(B426="","",COUNT('Diário 1º PA'!$A$4:$A$2634)+ROW()-3)</f>
        <v/>
      </c>
      <c r="B426" s="454"/>
      <c r="C426" s="418"/>
      <c r="D426" s="421"/>
      <c r="E426" s="421"/>
      <c r="F426" s="428"/>
      <c r="G426" s="421"/>
      <c r="H426" s="421"/>
      <c r="I426" s="421"/>
      <c r="J426" s="423"/>
      <c r="K426" s="423"/>
      <c r="L426" s="423"/>
      <c r="M426" s="423"/>
      <c r="N426" s="442"/>
      <c r="O426" s="429"/>
      <c r="P426" s="364">
        <f t="shared" si="23"/>
        <v>0</v>
      </c>
      <c r="Q426" s="78">
        <f t="shared" si="24"/>
        <v>0</v>
      </c>
      <c r="R426" s="100" t="str">
        <f t="shared" si="22"/>
        <v/>
      </c>
    </row>
    <row r="427" spans="1:18" ht="13.5" thickBot="1" x14ac:dyDescent="0.25">
      <c r="A427" s="426" t="str">
        <f>IF(B427="","",COUNT('Diário 1º PA'!$A$4:$A$2634)+ROW()-3)</f>
        <v/>
      </c>
      <c r="B427" s="454"/>
      <c r="C427" s="418"/>
      <c r="D427" s="421"/>
      <c r="E427" s="421"/>
      <c r="F427" s="428"/>
      <c r="G427" s="421"/>
      <c r="H427" s="421"/>
      <c r="I427" s="421"/>
      <c r="J427" s="423"/>
      <c r="K427" s="423"/>
      <c r="L427" s="423"/>
      <c r="M427" s="423"/>
      <c r="N427" s="442"/>
      <c r="O427" s="429"/>
      <c r="P427" s="364">
        <f t="shared" si="23"/>
        <v>0</v>
      </c>
      <c r="Q427" s="78">
        <f t="shared" si="24"/>
        <v>0</v>
      </c>
      <c r="R427" s="100" t="str">
        <f t="shared" si="22"/>
        <v/>
      </c>
    </row>
    <row r="428" spans="1:18" x14ac:dyDescent="0.2">
      <c r="A428" s="426" t="str">
        <f>IF(B428="","",COUNT('Diário 1º PA'!$A$4:$A$2634)+ROW()-3)</f>
        <v/>
      </c>
      <c r="B428" s="454"/>
      <c r="C428" s="418"/>
      <c r="D428" s="421"/>
      <c r="E428" s="421"/>
      <c r="F428" s="428"/>
      <c r="G428" s="421"/>
      <c r="H428" s="421"/>
      <c r="I428" s="421"/>
      <c r="J428" s="423"/>
      <c r="K428" s="423"/>
      <c r="L428" s="423"/>
      <c r="M428" s="423"/>
      <c r="N428" s="442"/>
      <c r="O428" s="429"/>
      <c r="P428" s="365">
        <f t="shared" si="23"/>
        <v>0</v>
      </c>
      <c r="Q428" s="78">
        <f t="shared" si="24"/>
        <v>0</v>
      </c>
      <c r="R428" s="143" t="str">
        <f t="shared" si="22"/>
        <v/>
      </c>
    </row>
    <row r="429" spans="1:18" x14ac:dyDescent="0.2">
      <c r="A429" s="426" t="str">
        <f>IF(B429="","",COUNT('Diário 1º PA'!$A$4:$A$2634)+ROW()-3)</f>
        <v/>
      </c>
      <c r="B429" s="454"/>
      <c r="C429" s="418"/>
      <c r="D429" s="421"/>
      <c r="E429" s="421"/>
      <c r="F429" s="428"/>
      <c r="G429" s="421"/>
      <c r="H429" s="421"/>
      <c r="I429" s="421"/>
      <c r="J429" s="423"/>
      <c r="K429" s="423"/>
      <c r="L429" s="423"/>
      <c r="M429" s="423"/>
      <c r="N429" s="442"/>
      <c r="O429" s="429"/>
      <c r="P429" s="364">
        <f t="shared" si="23"/>
        <v>0</v>
      </c>
      <c r="Q429" s="78">
        <f t="shared" si="24"/>
        <v>0</v>
      </c>
      <c r="R429" s="100" t="str">
        <f t="shared" si="22"/>
        <v/>
      </c>
    </row>
    <row r="430" spans="1:18" x14ac:dyDescent="0.2">
      <c r="A430" s="426" t="str">
        <f>IF(B430="","",COUNT('Diário 1º PA'!$A$4:$A$2634)+ROW()-3)</f>
        <v/>
      </c>
      <c r="B430" s="454"/>
      <c r="C430" s="418"/>
      <c r="D430" s="421"/>
      <c r="E430" s="421"/>
      <c r="F430" s="428"/>
      <c r="G430" s="421"/>
      <c r="H430" s="421"/>
      <c r="I430" s="421"/>
      <c r="J430" s="423"/>
      <c r="K430" s="423"/>
      <c r="L430" s="423"/>
      <c r="M430" s="423"/>
      <c r="N430" s="442"/>
      <c r="O430" s="429"/>
      <c r="P430" s="364">
        <f t="shared" si="23"/>
        <v>0</v>
      </c>
      <c r="Q430" s="78">
        <f t="shared" si="24"/>
        <v>0</v>
      </c>
      <c r="R430" s="100" t="str">
        <f t="shared" si="22"/>
        <v/>
      </c>
    </row>
    <row r="431" spans="1:18" ht="13.5" thickBot="1" x14ac:dyDescent="0.25">
      <c r="A431" s="426" t="str">
        <f>IF(B431="","",COUNT('Diário 1º PA'!$A$4:$A$2634)+ROW()-3)</f>
        <v/>
      </c>
      <c r="B431" s="454"/>
      <c r="C431" s="418"/>
      <c r="D431" s="421"/>
      <c r="E431" s="421"/>
      <c r="F431" s="428"/>
      <c r="G431" s="421"/>
      <c r="H431" s="421"/>
      <c r="I431" s="421"/>
      <c r="J431" s="423"/>
      <c r="K431" s="423"/>
      <c r="L431" s="423"/>
      <c r="M431" s="423"/>
      <c r="N431" s="442"/>
      <c r="O431" s="429"/>
      <c r="P431" s="364">
        <f t="shared" si="23"/>
        <v>0</v>
      </c>
      <c r="Q431" s="78">
        <f t="shared" si="24"/>
        <v>0</v>
      </c>
      <c r="R431" s="100" t="str">
        <f t="shared" si="22"/>
        <v/>
      </c>
    </row>
    <row r="432" spans="1:18" x14ac:dyDescent="0.2">
      <c r="A432" s="426" t="str">
        <f>IF(B432="","",COUNT('Diário 1º PA'!$A$4:$A$2634)+ROW()-3)</f>
        <v/>
      </c>
      <c r="B432" s="454"/>
      <c r="C432" s="418"/>
      <c r="D432" s="421"/>
      <c r="E432" s="421"/>
      <c r="F432" s="428"/>
      <c r="G432" s="421"/>
      <c r="H432" s="421"/>
      <c r="I432" s="421"/>
      <c r="J432" s="423"/>
      <c r="K432" s="423"/>
      <c r="L432" s="423"/>
      <c r="M432" s="423"/>
      <c r="N432" s="442"/>
      <c r="O432" s="429"/>
      <c r="P432" s="365">
        <f t="shared" si="23"/>
        <v>0</v>
      </c>
      <c r="Q432" s="78">
        <f t="shared" si="24"/>
        <v>0</v>
      </c>
      <c r="R432" s="143" t="str">
        <f t="shared" si="22"/>
        <v/>
      </c>
    </row>
    <row r="433" spans="1:18" x14ac:dyDescent="0.2">
      <c r="A433" s="426" t="str">
        <f>IF(B433="","",COUNT('Diário 1º PA'!$A$4:$A$2634)+ROW()-3)</f>
        <v/>
      </c>
      <c r="B433" s="454"/>
      <c r="C433" s="418"/>
      <c r="D433" s="421"/>
      <c r="E433" s="421"/>
      <c r="F433" s="428"/>
      <c r="G433" s="421"/>
      <c r="H433" s="421"/>
      <c r="I433" s="421"/>
      <c r="J433" s="423"/>
      <c r="K433" s="423"/>
      <c r="L433" s="423"/>
      <c r="M433" s="423"/>
      <c r="N433" s="442"/>
      <c r="O433" s="429"/>
      <c r="P433" s="364">
        <f t="shared" si="23"/>
        <v>0</v>
      </c>
      <c r="Q433" s="78">
        <f t="shared" si="24"/>
        <v>0</v>
      </c>
      <c r="R433" s="100" t="str">
        <f t="shared" si="22"/>
        <v/>
      </c>
    </row>
    <row r="434" spans="1:18" x14ac:dyDescent="0.2">
      <c r="A434" s="426" t="str">
        <f>IF(B434="","",COUNT('Diário 1º PA'!$A$4:$A$2634)+ROW()-3)</f>
        <v/>
      </c>
      <c r="B434" s="454"/>
      <c r="C434" s="418"/>
      <c r="D434" s="421"/>
      <c r="E434" s="421"/>
      <c r="F434" s="428"/>
      <c r="G434" s="421"/>
      <c r="H434" s="421"/>
      <c r="I434" s="421"/>
      <c r="J434" s="423"/>
      <c r="K434" s="423"/>
      <c r="L434" s="423"/>
      <c r="M434" s="423"/>
      <c r="N434" s="442"/>
      <c r="O434" s="429"/>
      <c r="P434" s="364">
        <f t="shared" si="23"/>
        <v>0</v>
      </c>
      <c r="Q434" s="78">
        <f t="shared" si="24"/>
        <v>0</v>
      </c>
      <c r="R434" s="100" t="str">
        <f t="shared" si="22"/>
        <v/>
      </c>
    </row>
    <row r="435" spans="1:18" ht="13.5" thickBot="1" x14ac:dyDescent="0.25">
      <c r="A435" s="426" t="str">
        <f>IF(B435="","",COUNT('Diário 1º PA'!$A$4:$A$2634)+ROW()-3)</f>
        <v/>
      </c>
      <c r="B435" s="454"/>
      <c r="C435" s="418"/>
      <c r="D435" s="421"/>
      <c r="E435" s="421"/>
      <c r="F435" s="428"/>
      <c r="G435" s="421"/>
      <c r="H435" s="421"/>
      <c r="I435" s="421"/>
      <c r="J435" s="423"/>
      <c r="K435" s="423"/>
      <c r="L435" s="423"/>
      <c r="M435" s="423"/>
      <c r="N435" s="442"/>
      <c r="O435" s="429"/>
      <c r="P435" s="364">
        <f t="shared" si="23"/>
        <v>0</v>
      </c>
      <c r="Q435" s="78">
        <f t="shared" si="24"/>
        <v>0</v>
      </c>
      <c r="R435" s="100" t="str">
        <f t="shared" si="22"/>
        <v/>
      </c>
    </row>
    <row r="436" spans="1:18" x14ac:dyDescent="0.2">
      <c r="A436" s="426" t="str">
        <f>IF(B436="","",COUNT('Diário 1º PA'!$A$4:$A$2634)+ROW()-3)</f>
        <v/>
      </c>
      <c r="B436" s="454"/>
      <c r="C436" s="418"/>
      <c r="D436" s="421"/>
      <c r="E436" s="421"/>
      <c r="F436" s="428"/>
      <c r="G436" s="421"/>
      <c r="H436" s="421"/>
      <c r="I436" s="421"/>
      <c r="J436" s="423"/>
      <c r="K436" s="423"/>
      <c r="L436" s="423"/>
      <c r="M436" s="423"/>
      <c r="N436" s="442"/>
      <c r="O436" s="429"/>
      <c r="P436" s="365">
        <f t="shared" si="23"/>
        <v>0</v>
      </c>
      <c r="Q436" s="78">
        <f t="shared" si="24"/>
        <v>0</v>
      </c>
      <c r="R436" s="143" t="str">
        <f t="shared" si="22"/>
        <v/>
      </c>
    </row>
    <row r="437" spans="1:18" x14ac:dyDescent="0.2">
      <c r="A437" s="426" t="str">
        <f>IF(B437="","",COUNT('Diário 1º PA'!$A$4:$A$2634)+ROW()-3)</f>
        <v/>
      </c>
      <c r="B437" s="454"/>
      <c r="C437" s="418"/>
      <c r="D437" s="421"/>
      <c r="E437" s="421"/>
      <c r="F437" s="428"/>
      <c r="G437" s="421"/>
      <c r="H437" s="421"/>
      <c r="I437" s="421"/>
      <c r="J437" s="423"/>
      <c r="K437" s="423"/>
      <c r="L437" s="423"/>
      <c r="M437" s="423"/>
      <c r="N437" s="442"/>
      <c r="O437" s="429"/>
      <c r="P437" s="364">
        <f t="shared" si="23"/>
        <v>0</v>
      </c>
      <c r="Q437" s="78">
        <f t="shared" si="24"/>
        <v>0</v>
      </c>
      <c r="R437" s="100" t="str">
        <f t="shared" si="22"/>
        <v/>
      </c>
    </row>
    <row r="438" spans="1:18" x14ac:dyDescent="0.2">
      <c r="A438" s="426" t="str">
        <f>IF(B438="","",COUNT('Diário 1º PA'!$A$4:$A$2634)+ROW()-3)</f>
        <v/>
      </c>
      <c r="B438" s="454"/>
      <c r="C438" s="418"/>
      <c r="D438" s="421"/>
      <c r="E438" s="421"/>
      <c r="F438" s="428"/>
      <c r="G438" s="421"/>
      <c r="H438" s="421"/>
      <c r="I438" s="421"/>
      <c r="J438" s="423"/>
      <c r="K438" s="423"/>
      <c r="L438" s="423"/>
      <c r="M438" s="423"/>
      <c r="N438" s="442"/>
      <c r="O438" s="429"/>
      <c r="P438" s="364">
        <f t="shared" si="23"/>
        <v>0</v>
      </c>
      <c r="Q438" s="78">
        <f t="shared" si="24"/>
        <v>0</v>
      </c>
      <c r="R438" s="100" t="str">
        <f t="shared" si="22"/>
        <v/>
      </c>
    </row>
    <row r="439" spans="1:18" ht="13.5" thickBot="1" x14ac:dyDescent="0.25">
      <c r="A439" s="426" t="str">
        <f>IF(B439="","",COUNT('Diário 1º PA'!$A$4:$A$2634)+ROW()-3)</f>
        <v/>
      </c>
      <c r="B439" s="454"/>
      <c r="C439" s="418"/>
      <c r="D439" s="421"/>
      <c r="E439" s="421"/>
      <c r="F439" s="428"/>
      <c r="G439" s="421"/>
      <c r="H439" s="421"/>
      <c r="I439" s="421"/>
      <c r="J439" s="423"/>
      <c r="K439" s="423"/>
      <c r="L439" s="423"/>
      <c r="M439" s="423"/>
      <c r="N439" s="442"/>
      <c r="O439" s="429"/>
      <c r="P439" s="364">
        <f t="shared" si="23"/>
        <v>0</v>
      </c>
      <c r="Q439" s="78">
        <f t="shared" si="24"/>
        <v>0</v>
      </c>
      <c r="R439" s="100" t="str">
        <f t="shared" si="22"/>
        <v/>
      </c>
    </row>
    <row r="440" spans="1:18" x14ac:dyDescent="0.2">
      <c r="A440" s="426" t="str">
        <f>IF(B440="","",COUNT('Diário 1º PA'!$A$4:$A$2634)+ROW()-3)</f>
        <v/>
      </c>
      <c r="B440" s="454"/>
      <c r="C440" s="418"/>
      <c r="D440" s="421"/>
      <c r="E440" s="421"/>
      <c r="F440" s="428"/>
      <c r="G440" s="421"/>
      <c r="H440" s="421"/>
      <c r="I440" s="421"/>
      <c r="J440" s="423"/>
      <c r="K440" s="423"/>
      <c r="L440" s="423"/>
      <c r="M440" s="423"/>
      <c r="N440" s="442"/>
      <c r="O440" s="429"/>
      <c r="P440" s="365">
        <f t="shared" si="23"/>
        <v>0</v>
      </c>
      <c r="Q440" s="78">
        <f t="shared" si="24"/>
        <v>0</v>
      </c>
      <c r="R440" s="143" t="str">
        <f t="shared" si="22"/>
        <v/>
      </c>
    </row>
    <row r="441" spans="1:18" x14ac:dyDescent="0.2">
      <c r="A441" s="426" t="str">
        <f>IF(B441="","",COUNT('Diário 1º PA'!$A$4:$A$2634)+ROW()-3)</f>
        <v/>
      </c>
      <c r="B441" s="454"/>
      <c r="C441" s="418"/>
      <c r="D441" s="421"/>
      <c r="E441" s="421"/>
      <c r="F441" s="428"/>
      <c r="G441" s="421"/>
      <c r="H441" s="421"/>
      <c r="I441" s="421"/>
      <c r="J441" s="423"/>
      <c r="K441" s="423"/>
      <c r="L441" s="423"/>
      <c r="M441" s="423"/>
      <c r="N441" s="442"/>
      <c r="O441" s="429"/>
      <c r="P441" s="364">
        <f t="shared" si="23"/>
        <v>0</v>
      </c>
      <c r="Q441" s="78">
        <f t="shared" si="24"/>
        <v>0</v>
      </c>
      <c r="R441" s="100" t="str">
        <f t="shared" si="22"/>
        <v/>
      </c>
    </row>
    <row r="442" spans="1:18" x14ac:dyDescent="0.2">
      <c r="A442" s="426" t="str">
        <f>IF(B442="","",COUNT('Diário 1º PA'!$A$4:$A$2634)+ROW()-3)</f>
        <v/>
      </c>
      <c r="B442" s="454"/>
      <c r="C442" s="418"/>
      <c r="D442" s="421"/>
      <c r="E442" s="421"/>
      <c r="F442" s="428"/>
      <c r="G442" s="421"/>
      <c r="H442" s="421"/>
      <c r="I442" s="421"/>
      <c r="J442" s="423"/>
      <c r="K442" s="423"/>
      <c r="L442" s="423"/>
      <c r="M442" s="423"/>
      <c r="N442" s="442"/>
      <c r="O442" s="429"/>
      <c r="P442" s="364">
        <f t="shared" si="23"/>
        <v>0</v>
      </c>
      <c r="Q442" s="78">
        <f t="shared" si="24"/>
        <v>0</v>
      </c>
      <c r="R442" s="100" t="str">
        <f t="shared" si="22"/>
        <v/>
      </c>
    </row>
    <row r="443" spans="1:18" ht="13.5" thickBot="1" x14ac:dyDescent="0.25">
      <c r="A443" s="426" t="str">
        <f>IF(B443="","",COUNT('Diário 1º PA'!$A$4:$A$2634)+ROW()-3)</f>
        <v/>
      </c>
      <c r="B443" s="454"/>
      <c r="C443" s="418"/>
      <c r="D443" s="421"/>
      <c r="E443" s="421"/>
      <c r="F443" s="428"/>
      <c r="G443" s="421"/>
      <c r="H443" s="421"/>
      <c r="I443" s="421"/>
      <c r="J443" s="423"/>
      <c r="K443" s="423"/>
      <c r="L443" s="423"/>
      <c r="M443" s="423"/>
      <c r="N443" s="442"/>
      <c r="O443" s="429"/>
      <c r="P443" s="364">
        <f t="shared" si="23"/>
        <v>0</v>
      </c>
      <c r="Q443" s="78">
        <f t="shared" si="24"/>
        <v>0</v>
      </c>
      <c r="R443" s="100" t="str">
        <f t="shared" si="22"/>
        <v/>
      </c>
    </row>
    <row r="444" spans="1:18" x14ac:dyDescent="0.2">
      <c r="A444" s="426" t="str">
        <f>IF(B444="","",COUNT('Diário 1º PA'!$A$4:$A$2634)+ROW()-3)</f>
        <v/>
      </c>
      <c r="B444" s="454"/>
      <c r="C444" s="418"/>
      <c r="D444" s="421"/>
      <c r="E444" s="421"/>
      <c r="F444" s="428"/>
      <c r="G444" s="421"/>
      <c r="H444" s="421"/>
      <c r="I444" s="421"/>
      <c r="J444" s="423"/>
      <c r="K444" s="423"/>
      <c r="L444" s="423"/>
      <c r="M444" s="423"/>
      <c r="N444" s="442"/>
      <c r="O444" s="429"/>
      <c r="P444" s="365">
        <f t="shared" si="23"/>
        <v>0</v>
      </c>
      <c r="Q444" s="78">
        <f t="shared" si="24"/>
        <v>0</v>
      </c>
      <c r="R444" s="143" t="str">
        <f t="shared" si="22"/>
        <v/>
      </c>
    </row>
    <row r="445" spans="1:18" x14ac:dyDescent="0.2">
      <c r="A445" s="426" t="str">
        <f>IF(B445="","",COUNT('Diário 1º PA'!$A$4:$A$2634)+ROW()-3)</f>
        <v/>
      </c>
      <c r="B445" s="454"/>
      <c r="C445" s="418"/>
      <c r="D445" s="421"/>
      <c r="E445" s="421"/>
      <c r="F445" s="428"/>
      <c r="G445" s="421"/>
      <c r="H445" s="421"/>
      <c r="I445" s="421"/>
      <c r="J445" s="423"/>
      <c r="K445" s="423"/>
      <c r="L445" s="423"/>
      <c r="M445" s="423"/>
      <c r="N445" s="442"/>
      <c r="O445" s="429"/>
      <c r="P445" s="364">
        <f t="shared" si="23"/>
        <v>0</v>
      </c>
      <c r="Q445" s="78">
        <f t="shared" si="24"/>
        <v>0</v>
      </c>
      <c r="R445" s="100" t="str">
        <f t="shared" si="22"/>
        <v/>
      </c>
    </row>
    <row r="446" spans="1:18" x14ac:dyDescent="0.2">
      <c r="A446" s="426" t="str">
        <f>IF(B446="","",COUNT('Diário 1º PA'!$A$4:$A$2634)+ROW()-3)</f>
        <v/>
      </c>
      <c r="B446" s="454"/>
      <c r="C446" s="418"/>
      <c r="D446" s="421"/>
      <c r="E446" s="421"/>
      <c r="F446" s="428"/>
      <c r="G446" s="421"/>
      <c r="H446" s="421"/>
      <c r="I446" s="421"/>
      <c r="J446" s="423"/>
      <c r="K446" s="423"/>
      <c r="L446" s="423"/>
      <c r="M446" s="423"/>
      <c r="N446" s="442"/>
      <c r="O446" s="429"/>
      <c r="P446" s="364">
        <f t="shared" si="23"/>
        <v>0</v>
      </c>
      <c r="Q446" s="78">
        <f t="shared" si="24"/>
        <v>0</v>
      </c>
      <c r="R446" s="100" t="str">
        <f t="shared" si="22"/>
        <v/>
      </c>
    </row>
    <row r="447" spans="1:18" ht="13.5" thickBot="1" x14ac:dyDescent="0.25">
      <c r="A447" s="426" t="str">
        <f>IF(B447="","",COUNT('Diário 1º PA'!$A$4:$A$2634)+ROW()-3)</f>
        <v/>
      </c>
      <c r="B447" s="454"/>
      <c r="C447" s="418"/>
      <c r="D447" s="421"/>
      <c r="E447" s="421"/>
      <c r="F447" s="428"/>
      <c r="G447" s="421"/>
      <c r="H447" s="421"/>
      <c r="I447" s="421"/>
      <c r="J447" s="423"/>
      <c r="K447" s="423"/>
      <c r="L447" s="423"/>
      <c r="M447" s="423"/>
      <c r="N447" s="442"/>
      <c r="O447" s="429"/>
      <c r="P447" s="364">
        <f t="shared" si="23"/>
        <v>0</v>
      </c>
      <c r="Q447" s="78">
        <f t="shared" si="24"/>
        <v>0</v>
      </c>
      <c r="R447" s="100" t="str">
        <f t="shared" si="22"/>
        <v/>
      </c>
    </row>
    <row r="448" spans="1:18" x14ac:dyDescent="0.2">
      <c r="A448" s="426" t="str">
        <f>IF(B448="","",COUNT('Diário 1º PA'!$A$4:$A$2634)+ROW()-3)</f>
        <v/>
      </c>
      <c r="B448" s="454"/>
      <c r="C448" s="418"/>
      <c r="D448" s="421"/>
      <c r="E448" s="421"/>
      <c r="F448" s="428"/>
      <c r="G448" s="421"/>
      <c r="H448" s="421"/>
      <c r="I448" s="421"/>
      <c r="J448" s="423"/>
      <c r="K448" s="423"/>
      <c r="L448" s="423"/>
      <c r="M448" s="423"/>
      <c r="N448" s="442"/>
      <c r="O448" s="429"/>
      <c r="P448" s="365">
        <f t="shared" si="23"/>
        <v>0</v>
      </c>
      <c r="Q448" s="78">
        <f t="shared" si="24"/>
        <v>0</v>
      </c>
      <c r="R448" s="143" t="str">
        <f t="shared" si="22"/>
        <v/>
      </c>
    </row>
    <row r="449" spans="1:18" x14ac:dyDescent="0.2">
      <c r="A449" s="426" t="str">
        <f>IF(B449="","",COUNT('Diário 1º PA'!$A$4:$A$2634)+ROW()-3)</f>
        <v/>
      </c>
      <c r="B449" s="454"/>
      <c r="C449" s="418"/>
      <c r="D449" s="421"/>
      <c r="E449" s="421"/>
      <c r="F449" s="428"/>
      <c r="G449" s="421"/>
      <c r="H449" s="421"/>
      <c r="I449" s="421"/>
      <c r="J449" s="423"/>
      <c r="K449" s="423"/>
      <c r="L449" s="423"/>
      <c r="M449" s="423"/>
      <c r="N449" s="442"/>
      <c r="O449" s="429"/>
      <c r="P449" s="364">
        <f t="shared" si="23"/>
        <v>0</v>
      </c>
      <c r="Q449" s="78">
        <f t="shared" si="24"/>
        <v>0</v>
      </c>
      <c r="R449" s="100" t="str">
        <f t="shared" si="22"/>
        <v/>
      </c>
    </row>
    <row r="450" spans="1:18" x14ac:dyDescent="0.2">
      <c r="A450" s="426" t="str">
        <f>IF(B450="","",COUNT('Diário 1º PA'!$A$4:$A$2634)+ROW()-3)</f>
        <v/>
      </c>
      <c r="B450" s="454"/>
      <c r="C450" s="418"/>
      <c r="D450" s="421"/>
      <c r="E450" s="421"/>
      <c r="F450" s="428"/>
      <c r="G450" s="421"/>
      <c r="H450" s="421"/>
      <c r="I450" s="421"/>
      <c r="J450" s="423"/>
      <c r="K450" s="423"/>
      <c r="L450" s="423"/>
      <c r="M450" s="423"/>
      <c r="N450" s="442"/>
      <c r="O450" s="429"/>
      <c r="P450" s="364">
        <f t="shared" si="23"/>
        <v>0</v>
      </c>
      <c r="Q450" s="78">
        <f t="shared" si="24"/>
        <v>0</v>
      </c>
      <c r="R450" s="100" t="str">
        <f t="shared" si="22"/>
        <v/>
      </c>
    </row>
    <row r="451" spans="1:18" ht="13.5" thickBot="1" x14ac:dyDescent="0.25">
      <c r="A451" s="426" t="str">
        <f>IF(B451="","",COUNT('Diário 1º PA'!$A$4:$A$2634)+ROW()-3)</f>
        <v/>
      </c>
      <c r="B451" s="454"/>
      <c r="C451" s="418"/>
      <c r="D451" s="421"/>
      <c r="E451" s="421"/>
      <c r="F451" s="428"/>
      <c r="G451" s="421"/>
      <c r="H451" s="421"/>
      <c r="I451" s="421"/>
      <c r="J451" s="423"/>
      <c r="K451" s="423"/>
      <c r="L451" s="423"/>
      <c r="M451" s="423"/>
      <c r="N451" s="442"/>
      <c r="O451" s="429"/>
      <c r="P451" s="364">
        <f t="shared" si="23"/>
        <v>0</v>
      </c>
      <c r="Q451" s="78">
        <f t="shared" si="24"/>
        <v>0</v>
      </c>
      <c r="R451" s="100" t="str">
        <f t="shared" si="22"/>
        <v/>
      </c>
    </row>
    <row r="452" spans="1:18" x14ac:dyDescent="0.2">
      <c r="A452" s="426" t="str">
        <f>IF(B452="","",COUNT('Diário 1º PA'!$A$4:$A$2634)+ROW()-3)</f>
        <v/>
      </c>
      <c r="B452" s="454"/>
      <c r="C452" s="418"/>
      <c r="D452" s="421"/>
      <c r="E452" s="421"/>
      <c r="F452" s="428"/>
      <c r="G452" s="421"/>
      <c r="H452" s="421"/>
      <c r="I452" s="421"/>
      <c r="J452" s="423"/>
      <c r="K452" s="423"/>
      <c r="L452" s="423"/>
      <c r="M452" s="423"/>
      <c r="N452" s="442"/>
      <c r="O452" s="429"/>
      <c r="P452" s="365">
        <f t="shared" si="23"/>
        <v>0</v>
      </c>
      <c r="Q452" s="78">
        <f t="shared" si="24"/>
        <v>0</v>
      </c>
      <c r="R452" s="143" t="str">
        <f t="shared" si="22"/>
        <v/>
      </c>
    </row>
    <row r="453" spans="1:18" x14ac:dyDescent="0.2">
      <c r="A453" s="426" t="str">
        <f>IF(B453="","",COUNT('Diário 1º PA'!$A$4:$A$2634)+ROW()-3)</f>
        <v/>
      </c>
      <c r="B453" s="454"/>
      <c r="C453" s="418"/>
      <c r="D453" s="421"/>
      <c r="E453" s="421"/>
      <c r="F453" s="428"/>
      <c r="G453" s="421"/>
      <c r="H453" s="421"/>
      <c r="I453" s="421"/>
      <c r="J453" s="423"/>
      <c r="K453" s="423"/>
      <c r="L453" s="423"/>
      <c r="M453" s="423"/>
      <c r="N453" s="442"/>
      <c r="O453" s="429"/>
      <c r="P453" s="364">
        <f t="shared" si="23"/>
        <v>0</v>
      </c>
      <c r="Q453" s="78">
        <f t="shared" si="24"/>
        <v>0</v>
      </c>
      <c r="R453" s="100" t="str">
        <f t="shared" si="22"/>
        <v/>
      </c>
    </row>
    <row r="454" spans="1:18" x14ac:dyDescent="0.2">
      <c r="A454" s="426" t="str">
        <f>IF(B454="","",COUNT('Diário 1º PA'!$A$4:$A$2634)+ROW()-3)</f>
        <v/>
      </c>
      <c r="B454" s="454"/>
      <c r="C454" s="418"/>
      <c r="D454" s="421"/>
      <c r="E454" s="421"/>
      <c r="F454" s="428"/>
      <c r="G454" s="421"/>
      <c r="H454" s="421"/>
      <c r="I454" s="421"/>
      <c r="J454" s="423"/>
      <c r="K454" s="423"/>
      <c r="L454" s="423"/>
      <c r="M454" s="423"/>
      <c r="N454" s="442"/>
      <c r="O454" s="429"/>
      <c r="P454" s="364">
        <f t="shared" si="23"/>
        <v>0</v>
      </c>
      <c r="Q454" s="78">
        <f t="shared" si="24"/>
        <v>0</v>
      </c>
      <c r="R454" s="100" t="str">
        <f t="shared" si="22"/>
        <v/>
      </c>
    </row>
    <row r="455" spans="1:18" ht="13.5" thickBot="1" x14ac:dyDescent="0.25">
      <c r="A455" s="426" t="str">
        <f>IF(B455="","",COUNT('Diário 1º PA'!$A$4:$A$2634)+ROW()-3)</f>
        <v/>
      </c>
      <c r="B455" s="454"/>
      <c r="C455" s="418"/>
      <c r="D455" s="421"/>
      <c r="E455" s="421"/>
      <c r="F455" s="428"/>
      <c r="G455" s="421"/>
      <c r="H455" s="421"/>
      <c r="I455" s="421"/>
      <c r="J455" s="423"/>
      <c r="K455" s="423"/>
      <c r="L455" s="423"/>
      <c r="M455" s="423"/>
      <c r="N455" s="442"/>
      <c r="O455" s="429"/>
      <c r="P455" s="364">
        <f t="shared" si="23"/>
        <v>0</v>
      </c>
      <c r="Q455" s="78">
        <f t="shared" si="24"/>
        <v>0</v>
      </c>
      <c r="R455" s="100" t="str">
        <f t="shared" si="22"/>
        <v/>
      </c>
    </row>
    <row r="456" spans="1:18" x14ac:dyDescent="0.2">
      <c r="A456" s="426" t="str">
        <f>IF(B456="","",COUNT('Diário 1º PA'!$A$4:$A$2634)+ROW()-3)</f>
        <v/>
      </c>
      <c r="B456" s="454"/>
      <c r="C456" s="418"/>
      <c r="D456" s="421"/>
      <c r="E456" s="421"/>
      <c r="F456" s="428"/>
      <c r="G456" s="421"/>
      <c r="H456" s="421"/>
      <c r="I456" s="421"/>
      <c r="J456" s="423"/>
      <c r="K456" s="423"/>
      <c r="L456" s="423"/>
      <c r="M456" s="423"/>
      <c r="N456" s="442"/>
      <c r="O456" s="429"/>
      <c r="P456" s="365">
        <f t="shared" si="23"/>
        <v>0</v>
      </c>
      <c r="Q456" s="78">
        <f t="shared" si="24"/>
        <v>0</v>
      </c>
      <c r="R456" s="143" t="str">
        <f t="shared" si="22"/>
        <v/>
      </c>
    </row>
    <row r="457" spans="1:18" x14ac:dyDescent="0.2">
      <c r="A457" s="426" t="str">
        <f>IF(B457="","",COUNT('Diário 1º PA'!$A$4:$A$2634)+ROW()-3)</f>
        <v/>
      </c>
      <c r="B457" s="454"/>
      <c r="C457" s="418"/>
      <c r="D457" s="421"/>
      <c r="E457" s="421"/>
      <c r="F457" s="428"/>
      <c r="G457" s="421"/>
      <c r="H457" s="421"/>
      <c r="I457" s="421"/>
      <c r="J457" s="423"/>
      <c r="K457" s="423"/>
      <c r="L457" s="423"/>
      <c r="M457" s="423"/>
      <c r="N457" s="442"/>
      <c r="O457" s="429"/>
      <c r="P457" s="364">
        <f t="shared" si="23"/>
        <v>0</v>
      </c>
      <c r="Q457" s="78">
        <f t="shared" si="24"/>
        <v>0</v>
      </c>
      <c r="R457" s="100" t="str">
        <f t="shared" si="22"/>
        <v/>
      </c>
    </row>
    <row r="458" spans="1:18" x14ac:dyDescent="0.2">
      <c r="A458" s="426" t="str">
        <f>IF(B458="","",COUNT('Diário 1º PA'!$A$4:$A$2634)+ROW()-3)</f>
        <v/>
      </c>
      <c r="B458" s="454"/>
      <c r="C458" s="418"/>
      <c r="D458" s="421"/>
      <c r="E458" s="421"/>
      <c r="F458" s="428"/>
      <c r="G458" s="421"/>
      <c r="H458" s="421"/>
      <c r="I458" s="421"/>
      <c r="J458" s="423"/>
      <c r="K458" s="423"/>
      <c r="L458" s="423"/>
      <c r="M458" s="423"/>
      <c r="N458" s="442"/>
      <c r="O458" s="429"/>
      <c r="P458" s="364">
        <f t="shared" si="23"/>
        <v>0</v>
      </c>
      <c r="Q458" s="78">
        <f t="shared" si="24"/>
        <v>0</v>
      </c>
      <c r="R458" s="100" t="str">
        <f t="shared" si="22"/>
        <v/>
      </c>
    </row>
    <row r="459" spans="1:18" ht="13.5" thickBot="1" x14ac:dyDescent="0.25">
      <c r="A459" s="426" t="str">
        <f>IF(B459="","",COUNT('Diário 1º PA'!$A$4:$A$2634)+ROW()-3)</f>
        <v/>
      </c>
      <c r="B459" s="454"/>
      <c r="C459" s="418"/>
      <c r="D459" s="421"/>
      <c r="E459" s="421"/>
      <c r="F459" s="428"/>
      <c r="G459" s="421"/>
      <c r="H459" s="421"/>
      <c r="I459" s="421"/>
      <c r="J459" s="423"/>
      <c r="K459" s="423"/>
      <c r="L459" s="423"/>
      <c r="M459" s="423"/>
      <c r="N459" s="442"/>
      <c r="O459" s="429"/>
      <c r="P459" s="364">
        <f t="shared" si="23"/>
        <v>0</v>
      </c>
      <c r="Q459" s="78">
        <f t="shared" si="24"/>
        <v>0</v>
      </c>
      <c r="R459" s="100" t="str">
        <f t="shared" si="22"/>
        <v/>
      </c>
    </row>
    <row r="460" spans="1:18" x14ac:dyDescent="0.2">
      <c r="A460" s="426" t="str">
        <f>IF(B460="","",COUNT('Diário 1º PA'!$A$4:$A$2634)+ROW()-3)</f>
        <v/>
      </c>
      <c r="B460" s="454"/>
      <c r="C460" s="418"/>
      <c r="D460" s="421"/>
      <c r="E460" s="421"/>
      <c r="F460" s="428"/>
      <c r="G460" s="421"/>
      <c r="H460" s="421"/>
      <c r="I460" s="421"/>
      <c r="J460" s="423"/>
      <c r="K460" s="423"/>
      <c r="L460" s="423"/>
      <c r="M460" s="423"/>
      <c r="N460" s="442"/>
      <c r="O460" s="429"/>
      <c r="P460" s="365">
        <f t="shared" si="23"/>
        <v>0</v>
      </c>
      <c r="Q460" s="78">
        <f t="shared" si="24"/>
        <v>0</v>
      </c>
      <c r="R460" s="143" t="str">
        <f t="shared" si="22"/>
        <v/>
      </c>
    </row>
    <row r="461" spans="1:18" x14ac:dyDescent="0.2">
      <c r="A461" s="426" t="str">
        <f>IF(B461="","",COUNT('Diário 1º PA'!$A$4:$A$2634)+ROW()-3)</f>
        <v/>
      </c>
      <c r="B461" s="454"/>
      <c r="C461" s="418"/>
      <c r="D461" s="421"/>
      <c r="E461" s="421"/>
      <c r="F461" s="428"/>
      <c r="G461" s="421"/>
      <c r="H461" s="421"/>
      <c r="I461" s="421"/>
      <c r="J461" s="423"/>
      <c r="K461" s="423"/>
      <c r="L461" s="423"/>
      <c r="M461" s="423"/>
      <c r="N461" s="442"/>
      <c r="O461" s="429"/>
      <c r="P461" s="364">
        <f t="shared" si="23"/>
        <v>0</v>
      </c>
      <c r="Q461" s="78">
        <f t="shared" si="24"/>
        <v>0</v>
      </c>
      <c r="R461" s="100" t="str">
        <f t="shared" si="22"/>
        <v/>
      </c>
    </row>
    <row r="462" spans="1:18" x14ac:dyDescent="0.2">
      <c r="A462" s="426" t="str">
        <f>IF(B462="","",COUNT('Diário 1º PA'!$A$4:$A$2634)+ROW()-3)</f>
        <v/>
      </c>
      <c r="B462" s="454"/>
      <c r="C462" s="418"/>
      <c r="D462" s="421"/>
      <c r="E462" s="421"/>
      <c r="F462" s="428"/>
      <c r="G462" s="421"/>
      <c r="H462" s="421"/>
      <c r="I462" s="421"/>
      <c r="J462" s="423"/>
      <c r="K462" s="423"/>
      <c r="L462" s="423"/>
      <c r="M462" s="423"/>
      <c r="N462" s="442"/>
      <c r="O462" s="429"/>
      <c r="P462" s="364">
        <f t="shared" si="23"/>
        <v>0</v>
      </c>
      <c r="Q462" s="78">
        <f t="shared" si="24"/>
        <v>0</v>
      </c>
      <c r="R462" s="100" t="str">
        <f t="shared" si="22"/>
        <v/>
      </c>
    </row>
    <row r="463" spans="1:18" ht="13.5" thickBot="1" x14ac:dyDescent="0.25">
      <c r="A463" s="426" t="str">
        <f>IF(B463="","",COUNT('Diário 1º PA'!$A$4:$A$2634)+ROW()-3)</f>
        <v/>
      </c>
      <c r="B463" s="454"/>
      <c r="C463" s="418"/>
      <c r="D463" s="421"/>
      <c r="E463" s="421"/>
      <c r="F463" s="428"/>
      <c r="G463" s="421"/>
      <c r="H463" s="421"/>
      <c r="I463" s="421"/>
      <c r="J463" s="423"/>
      <c r="K463" s="423"/>
      <c r="L463" s="423"/>
      <c r="M463" s="423"/>
      <c r="N463" s="442"/>
      <c r="O463" s="429"/>
      <c r="P463" s="364">
        <f t="shared" si="23"/>
        <v>0</v>
      </c>
      <c r="Q463" s="78">
        <f t="shared" si="24"/>
        <v>0</v>
      </c>
      <c r="R463" s="100" t="str">
        <f t="shared" si="22"/>
        <v/>
      </c>
    </row>
    <row r="464" spans="1:18" x14ac:dyDescent="0.2">
      <c r="A464" s="426" t="str">
        <f>IF(B464="","",COUNT('Diário 1º PA'!$A$4:$A$2634)+ROW()-3)</f>
        <v/>
      </c>
      <c r="B464" s="454"/>
      <c r="C464" s="418"/>
      <c r="D464" s="421"/>
      <c r="E464" s="421"/>
      <c r="F464" s="428"/>
      <c r="G464" s="421"/>
      <c r="H464" s="421"/>
      <c r="I464" s="421"/>
      <c r="J464" s="423"/>
      <c r="K464" s="423"/>
      <c r="L464" s="423"/>
      <c r="M464" s="423"/>
      <c r="N464" s="442"/>
      <c r="O464" s="429"/>
      <c r="P464" s="365">
        <f t="shared" si="23"/>
        <v>0</v>
      </c>
      <c r="Q464" s="78">
        <f t="shared" si="24"/>
        <v>0</v>
      </c>
      <c r="R464" s="143" t="str">
        <f t="shared" ref="R464:R527" si="25">SUBSTITUTE(D464," ","_")</f>
        <v/>
      </c>
    </row>
    <row r="465" spans="1:18" x14ac:dyDescent="0.2">
      <c r="A465" s="426" t="str">
        <f>IF(B465="","",COUNT('Diário 1º PA'!$A$4:$A$2634)+ROW()-3)</f>
        <v/>
      </c>
      <c r="B465" s="454"/>
      <c r="C465" s="418"/>
      <c r="D465" s="421"/>
      <c r="E465" s="421"/>
      <c r="F465" s="428"/>
      <c r="G465" s="421"/>
      <c r="H465" s="421"/>
      <c r="I465" s="421"/>
      <c r="J465" s="423"/>
      <c r="K465" s="423"/>
      <c r="L465" s="423"/>
      <c r="M465" s="423"/>
      <c r="N465" s="442"/>
      <c r="O465" s="429"/>
      <c r="P465" s="364">
        <f t="shared" ref="P465:P528" si="26">IF(B465=0,0,IF(YEAR(B465)=$Q$1,MONTH(B465)-$P$1+1,(YEAR(B465)-$Q$1)*12-$P$1+1+MONTH(B465)))</f>
        <v>0</v>
      </c>
      <c r="Q465" s="78">
        <f t="shared" ref="Q465:Q528" si="27">IF(C465=0,0,IF(YEAR(C465)=$Q$1,MONTH(C465)-$P$1+1,(YEAR(C465)-$Q$1)*12-$P$1+1+MONTH(C465)))</f>
        <v>0</v>
      </c>
      <c r="R465" s="100" t="str">
        <f t="shared" si="25"/>
        <v/>
      </c>
    </row>
    <row r="466" spans="1:18" x14ac:dyDescent="0.2">
      <c r="A466" s="426" t="str">
        <f>IF(B466="","",COUNT('Diário 1º PA'!$A$4:$A$2634)+ROW()-3)</f>
        <v/>
      </c>
      <c r="B466" s="454"/>
      <c r="C466" s="418"/>
      <c r="D466" s="421"/>
      <c r="E466" s="421"/>
      <c r="F466" s="428"/>
      <c r="G466" s="421"/>
      <c r="H466" s="421"/>
      <c r="I466" s="421"/>
      <c r="J466" s="423"/>
      <c r="K466" s="423"/>
      <c r="L466" s="423"/>
      <c r="M466" s="423"/>
      <c r="N466" s="442"/>
      <c r="O466" s="429"/>
      <c r="P466" s="364">
        <f t="shared" si="26"/>
        <v>0</v>
      </c>
      <c r="Q466" s="78">
        <f t="shared" si="27"/>
        <v>0</v>
      </c>
      <c r="R466" s="100" t="str">
        <f t="shared" si="25"/>
        <v/>
      </c>
    </row>
    <row r="467" spans="1:18" ht="13.5" thickBot="1" x14ac:dyDescent="0.25">
      <c r="A467" s="426" t="str">
        <f>IF(B467="","",COUNT('Diário 1º PA'!$A$4:$A$2634)+ROW()-3)</f>
        <v/>
      </c>
      <c r="B467" s="454"/>
      <c r="C467" s="418"/>
      <c r="D467" s="421"/>
      <c r="E467" s="421"/>
      <c r="F467" s="428"/>
      <c r="G467" s="421"/>
      <c r="H467" s="421"/>
      <c r="I467" s="421"/>
      <c r="J467" s="423"/>
      <c r="K467" s="423"/>
      <c r="L467" s="423"/>
      <c r="M467" s="423"/>
      <c r="N467" s="442"/>
      <c r="O467" s="429"/>
      <c r="P467" s="364">
        <f t="shared" si="26"/>
        <v>0</v>
      </c>
      <c r="Q467" s="78">
        <f t="shared" si="27"/>
        <v>0</v>
      </c>
      <c r="R467" s="100" t="str">
        <f t="shared" si="25"/>
        <v/>
      </c>
    </row>
    <row r="468" spans="1:18" x14ac:dyDescent="0.2">
      <c r="A468" s="426" t="str">
        <f>IF(B468="","",COUNT('Diário 1º PA'!$A$4:$A$2634)+ROW()-3)</f>
        <v/>
      </c>
      <c r="B468" s="454"/>
      <c r="C468" s="418"/>
      <c r="D468" s="421"/>
      <c r="E468" s="421"/>
      <c r="F468" s="428"/>
      <c r="G468" s="421"/>
      <c r="H468" s="421"/>
      <c r="I468" s="421"/>
      <c r="J468" s="423"/>
      <c r="K468" s="423"/>
      <c r="L468" s="423"/>
      <c r="M468" s="423"/>
      <c r="N468" s="442"/>
      <c r="O468" s="429"/>
      <c r="P468" s="365">
        <f t="shared" si="26"/>
        <v>0</v>
      </c>
      <c r="Q468" s="78">
        <f t="shared" si="27"/>
        <v>0</v>
      </c>
      <c r="R468" s="143" t="str">
        <f t="shared" si="25"/>
        <v/>
      </c>
    </row>
    <row r="469" spans="1:18" x14ac:dyDescent="0.2">
      <c r="A469" s="426" t="str">
        <f>IF(B469="","",COUNT('Diário 1º PA'!$A$4:$A$2634)+ROW()-3)</f>
        <v/>
      </c>
      <c r="B469" s="454"/>
      <c r="C469" s="418"/>
      <c r="D469" s="421"/>
      <c r="E469" s="421"/>
      <c r="F469" s="428"/>
      <c r="G469" s="421"/>
      <c r="H469" s="421"/>
      <c r="I469" s="421"/>
      <c r="J469" s="423"/>
      <c r="K469" s="423"/>
      <c r="L469" s="423"/>
      <c r="M469" s="423"/>
      <c r="N469" s="442"/>
      <c r="O469" s="429"/>
      <c r="P469" s="364">
        <f t="shared" si="26"/>
        <v>0</v>
      </c>
      <c r="Q469" s="78">
        <f t="shared" si="27"/>
        <v>0</v>
      </c>
      <c r="R469" s="100" t="str">
        <f t="shared" si="25"/>
        <v/>
      </c>
    </row>
    <row r="470" spans="1:18" x14ac:dyDescent="0.2">
      <c r="A470" s="426" t="str">
        <f>IF(B470="","",COUNT('Diário 1º PA'!$A$4:$A$2634)+ROW()-3)</f>
        <v/>
      </c>
      <c r="B470" s="454"/>
      <c r="C470" s="418"/>
      <c r="D470" s="421"/>
      <c r="E470" s="421"/>
      <c r="F470" s="428"/>
      <c r="G470" s="421"/>
      <c r="H470" s="421"/>
      <c r="I470" s="421"/>
      <c r="J470" s="423"/>
      <c r="K470" s="423"/>
      <c r="L470" s="423"/>
      <c r="M470" s="423"/>
      <c r="N470" s="442"/>
      <c r="O470" s="429"/>
      <c r="P470" s="364">
        <f t="shared" si="26"/>
        <v>0</v>
      </c>
      <c r="Q470" s="78">
        <f t="shared" si="27"/>
        <v>0</v>
      </c>
      <c r="R470" s="100" t="str">
        <f t="shared" si="25"/>
        <v/>
      </c>
    </row>
    <row r="471" spans="1:18" ht="13.5" thickBot="1" x14ac:dyDescent="0.25">
      <c r="A471" s="426" t="str">
        <f>IF(B471="","",COUNT('Diário 1º PA'!$A$4:$A$2634)+ROW()-3)</f>
        <v/>
      </c>
      <c r="B471" s="454"/>
      <c r="C471" s="418"/>
      <c r="D471" s="421"/>
      <c r="E471" s="421"/>
      <c r="F471" s="428"/>
      <c r="G471" s="421"/>
      <c r="H471" s="421"/>
      <c r="I471" s="421"/>
      <c r="J471" s="423"/>
      <c r="K471" s="423"/>
      <c r="L471" s="423"/>
      <c r="M471" s="423"/>
      <c r="N471" s="442"/>
      <c r="O471" s="429"/>
      <c r="P471" s="364">
        <f t="shared" si="26"/>
        <v>0</v>
      </c>
      <c r="Q471" s="78">
        <f t="shared" si="27"/>
        <v>0</v>
      </c>
      <c r="R471" s="100" t="str">
        <f t="shared" si="25"/>
        <v/>
      </c>
    </row>
    <row r="472" spans="1:18" x14ac:dyDescent="0.2">
      <c r="A472" s="426" t="str">
        <f>IF(B472="","",COUNT('Diário 1º PA'!$A$4:$A$2634)+ROW()-3)</f>
        <v/>
      </c>
      <c r="B472" s="454"/>
      <c r="C472" s="418"/>
      <c r="D472" s="421"/>
      <c r="E472" s="421"/>
      <c r="F472" s="428"/>
      <c r="G472" s="421"/>
      <c r="H472" s="421"/>
      <c r="I472" s="421"/>
      <c r="J472" s="423"/>
      <c r="K472" s="423"/>
      <c r="L472" s="423"/>
      <c r="M472" s="423"/>
      <c r="N472" s="442"/>
      <c r="O472" s="429"/>
      <c r="P472" s="365">
        <f t="shared" si="26"/>
        <v>0</v>
      </c>
      <c r="Q472" s="78">
        <f t="shared" si="27"/>
        <v>0</v>
      </c>
      <c r="R472" s="143" t="str">
        <f t="shared" si="25"/>
        <v/>
      </c>
    </row>
    <row r="473" spans="1:18" x14ac:dyDescent="0.2">
      <c r="A473" s="426" t="str">
        <f>IF(B473="","",COUNT('Diário 1º PA'!$A$4:$A$2634)+ROW()-3)</f>
        <v/>
      </c>
      <c r="B473" s="454"/>
      <c r="C473" s="418"/>
      <c r="D473" s="421"/>
      <c r="E473" s="421"/>
      <c r="F473" s="428"/>
      <c r="G473" s="421"/>
      <c r="H473" s="421"/>
      <c r="I473" s="421"/>
      <c r="J473" s="423"/>
      <c r="K473" s="423"/>
      <c r="L473" s="423"/>
      <c r="M473" s="423"/>
      <c r="N473" s="442"/>
      <c r="O473" s="429"/>
      <c r="P473" s="364">
        <f t="shared" si="26"/>
        <v>0</v>
      </c>
      <c r="Q473" s="78">
        <f t="shared" si="27"/>
        <v>0</v>
      </c>
      <c r="R473" s="100" t="str">
        <f t="shared" si="25"/>
        <v/>
      </c>
    </row>
    <row r="474" spans="1:18" x14ac:dyDescent="0.2">
      <c r="A474" s="426" t="str">
        <f>IF(B474="","",COUNT('Diário 1º PA'!$A$4:$A$2634)+ROW()-3)</f>
        <v/>
      </c>
      <c r="B474" s="454"/>
      <c r="C474" s="418"/>
      <c r="D474" s="421"/>
      <c r="E474" s="421"/>
      <c r="F474" s="428"/>
      <c r="G474" s="421"/>
      <c r="H474" s="421"/>
      <c r="I474" s="421"/>
      <c r="J474" s="423"/>
      <c r="K474" s="423"/>
      <c r="L474" s="423"/>
      <c r="M474" s="423"/>
      <c r="N474" s="442"/>
      <c r="O474" s="429"/>
      <c r="P474" s="364">
        <f t="shared" si="26"/>
        <v>0</v>
      </c>
      <c r="Q474" s="78">
        <f t="shared" si="27"/>
        <v>0</v>
      </c>
      <c r="R474" s="100" t="str">
        <f t="shared" si="25"/>
        <v/>
      </c>
    </row>
    <row r="475" spans="1:18" ht="13.5" thickBot="1" x14ac:dyDescent="0.25">
      <c r="A475" s="426" t="str">
        <f>IF(B475="","",COUNT('Diário 1º PA'!$A$4:$A$2634)+ROW()-3)</f>
        <v/>
      </c>
      <c r="B475" s="454"/>
      <c r="C475" s="418"/>
      <c r="D475" s="421"/>
      <c r="E475" s="421"/>
      <c r="F475" s="428"/>
      <c r="G475" s="421"/>
      <c r="H475" s="421"/>
      <c r="I475" s="421"/>
      <c r="J475" s="423"/>
      <c r="K475" s="423"/>
      <c r="L475" s="423"/>
      <c r="M475" s="423"/>
      <c r="N475" s="442"/>
      <c r="O475" s="429"/>
      <c r="P475" s="364">
        <f t="shared" si="26"/>
        <v>0</v>
      </c>
      <c r="Q475" s="78">
        <f t="shared" si="27"/>
        <v>0</v>
      </c>
      <c r="R475" s="100" t="str">
        <f t="shared" si="25"/>
        <v/>
      </c>
    </row>
    <row r="476" spans="1:18" x14ac:dyDescent="0.2">
      <c r="A476" s="426" t="str">
        <f>IF(B476="","",COUNT('Diário 1º PA'!$A$4:$A$2634)+ROW()-3)</f>
        <v/>
      </c>
      <c r="B476" s="454"/>
      <c r="C476" s="418"/>
      <c r="D476" s="421"/>
      <c r="E476" s="421"/>
      <c r="F476" s="428"/>
      <c r="G476" s="421"/>
      <c r="H476" s="421"/>
      <c r="I476" s="421"/>
      <c r="J476" s="423"/>
      <c r="K476" s="423"/>
      <c r="L476" s="423"/>
      <c r="M476" s="423"/>
      <c r="N476" s="442"/>
      <c r="O476" s="429"/>
      <c r="P476" s="365">
        <f t="shared" si="26"/>
        <v>0</v>
      </c>
      <c r="Q476" s="78">
        <f t="shared" si="27"/>
        <v>0</v>
      </c>
      <c r="R476" s="143" t="str">
        <f t="shared" si="25"/>
        <v/>
      </c>
    </row>
    <row r="477" spans="1:18" x14ac:dyDescent="0.2">
      <c r="A477" s="426" t="str">
        <f>IF(B477="","",COUNT('Diário 1º PA'!$A$4:$A$2634)+ROW()-3)</f>
        <v/>
      </c>
      <c r="B477" s="454"/>
      <c r="C477" s="418"/>
      <c r="D477" s="421"/>
      <c r="E477" s="421"/>
      <c r="F477" s="428"/>
      <c r="G477" s="421"/>
      <c r="H477" s="421"/>
      <c r="I477" s="421"/>
      <c r="J477" s="423"/>
      <c r="K477" s="423"/>
      <c r="L477" s="423"/>
      <c r="M477" s="423"/>
      <c r="N477" s="442"/>
      <c r="O477" s="429"/>
      <c r="P477" s="364">
        <f t="shared" si="26"/>
        <v>0</v>
      </c>
      <c r="Q477" s="78">
        <f t="shared" si="27"/>
        <v>0</v>
      </c>
      <c r="R477" s="100" t="str">
        <f t="shared" si="25"/>
        <v/>
      </c>
    </row>
    <row r="478" spans="1:18" x14ac:dyDescent="0.2">
      <c r="A478" s="426" t="str">
        <f>IF(B478="","",COUNT('Diário 1º PA'!$A$4:$A$2634)+ROW()-3)</f>
        <v/>
      </c>
      <c r="B478" s="454"/>
      <c r="C478" s="418"/>
      <c r="D478" s="421"/>
      <c r="E478" s="421"/>
      <c r="F478" s="428"/>
      <c r="G478" s="421"/>
      <c r="H478" s="421"/>
      <c r="I478" s="421"/>
      <c r="J478" s="423"/>
      <c r="K478" s="423"/>
      <c r="L478" s="423"/>
      <c r="M478" s="423"/>
      <c r="N478" s="442"/>
      <c r="O478" s="429"/>
      <c r="P478" s="364">
        <f t="shared" si="26"/>
        <v>0</v>
      </c>
      <c r="Q478" s="78">
        <f t="shared" si="27"/>
        <v>0</v>
      </c>
      <c r="R478" s="100" t="str">
        <f t="shared" si="25"/>
        <v/>
      </c>
    </row>
    <row r="479" spans="1:18" ht="13.5" thickBot="1" x14ac:dyDescent="0.25">
      <c r="A479" s="426" t="str">
        <f>IF(B479="","",COUNT('Diário 1º PA'!$A$4:$A$2634)+ROW()-3)</f>
        <v/>
      </c>
      <c r="B479" s="454"/>
      <c r="C479" s="418"/>
      <c r="D479" s="421"/>
      <c r="E479" s="421"/>
      <c r="F479" s="428"/>
      <c r="G479" s="421"/>
      <c r="H479" s="421"/>
      <c r="I479" s="421"/>
      <c r="J479" s="423"/>
      <c r="K479" s="423"/>
      <c r="L479" s="423"/>
      <c r="M479" s="423"/>
      <c r="N479" s="442"/>
      <c r="O479" s="429"/>
      <c r="P479" s="364">
        <f t="shared" si="26"/>
        <v>0</v>
      </c>
      <c r="Q479" s="78">
        <f t="shared" si="27"/>
        <v>0</v>
      </c>
      <c r="R479" s="100" t="str">
        <f t="shared" si="25"/>
        <v/>
      </c>
    </row>
    <row r="480" spans="1:18" x14ac:dyDescent="0.2">
      <c r="A480" s="426" t="str">
        <f>IF(B480="","",COUNT('Diário 1º PA'!$A$4:$A$2634)+ROW()-3)</f>
        <v/>
      </c>
      <c r="B480" s="454"/>
      <c r="C480" s="418"/>
      <c r="D480" s="421"/>
      <c r="E480" s="421"/>
      <c r="F480" s="428"/>
      <c r="G480" s="421"/>
      <c r="H480" s="421"/>
      <c r="I480" s="421"/>
      <c r="J480" s="423"/>
      <c r="K480" s="423"/>
      <c r="L480" s="423"/>
      <c r="M480" s="423"/>
      <c r="N480" s="442"/>
      <c r="O480" s="429"/>
      <c r="P480" s="365">
        <f t="shared" si="26"/>
        <v>0</v>
      </c>
      <c r="Q480" s="78">
        <f t="shared" si="27"/>
        <v>0</v>
      </c>
      <c r="R480" s="143" t="str">
        <f t="shared" si="25"/>
        <v/>
      </c>
    </row>
    <row r="481" spans="1:18" x14ac:dyDescent="0.2">
      <c r="A481" s="426" t="str">
        <f>IF(B481="","",COUNT('Diário 1º PA'!$A$4:$A$2634)+ROW()-3)</f>
        <v/>
      </c>
      <c r="B481" s="454"/>
      <c r="C481" s="418"/>
      <c r="D481" s="421"/>
      <c r="E481" s="421"/>
      <c r="F481" s="428"/>
      <c r="G481" s="421"/>
      <c r="H481" s="421"/>
      <c r="I481" s="421"/>
      <c r="J481" s="423"/>
      <c r="K481" s="423"/>
      <c r="L481" s="423"/>
      <c r="M481" s="423"/>
      <c r="N481" s="442"/>
      <c r="O481" s="429"/>
      <c r="P481" s="364">
        <f t="shared" si="26"/>
        <v>0</v>
      </c>
      <c r="Q481" s="78">
        <f t="shared" si="27"/>
        <v>0</v>
      </c>
      <c r="R481" s="100" t="str">
        <f t="shared" si="25"/>
        <v/>
      </c>
    </row>
    <row r="482" spans="1:18" x14ac:dyDescent="0.2">
      <c r="A482" s="426" t="str">
        <f>IF(B482="","",COUNT('Diário 1º PA'!$A$4:$A$2634)+ROW()-3)</f>
        <v/>
      </c>
      <c r="B482" s="454"/>
      <c r="C482" s="418"/>
      <c r="D482" s="421"/>
      <c r="E482" s="421"/>
      <c r="F482" s="428"/>
      <c r="G482" s="421"/>
      <c r="H482" s="421"/>
      <c r="I482" s="421"/>
      <c r="J482" s="423"/>
      <c r="K482" s="423"/>
      <c r="L482" s="423"/>
      <c r="M482" s="423"/>
      <c r="N482" s="442"/>
      <c r="O482" s="429"/>
      <c r="P482" s="364">
        <f t="shared" si="26"/>
        <v>0</v>
      </c>
      <c r="Q482" s="78">
        <f t="shared" si="27"/>
        <v>0</v>
      </c>
      <c r="R482" s="100" t="str">
        <f t="shared" si="25"/>
        <v/>
      </c>
    </row>
    <row r="483" spans="1:18" ht="13.5" thickBot="1" x14ac:dyDescent="0.25">
      <c r="A483" s="426" t="str">
        <f>IF(B483="","",COUNT('Diário 1º PA'!$A$4:$A$2634)+ROW()-3)</f>
        <v/>
      </c>
      <c r="B483" s="454"/>
      <c r="C483" s="418"/>
      <c r="D483" s="421"/>
      <c r="E483" s="421"/>
      <c r="F483" s="428"/>
      <c r="G483" s="421"/>
      <c r="H483" s="421"/>
      <c r="I483" s="421"/>
      <c r="J483" s="423"/>
      <c r="K483" s="423"/>
      <c r="L483" s="423"/>
      <c r="M483" s="423"/>
      <c r="N483" s="442"/>
      <c r="O483" s="429"/>
      <c r="P483" s="364">
        <f t="shared" si="26"/>
        <v>0</v>
      </c>
      <c r="Q483" s="78">
        <f t="shared" si="27"/>
        <v>0</v>
      </c>
      <c r="R483" s="100" t="str">
        <f t="shared" si="25"/>
        <v/>
      </c>
    </row>
    <row r="484" spans="1:18" x14ac:dyDescent="0.2">
      <c r="A484" s="426" t="str">
        <f>IF(B484="","",COUNT('Diário 1º PA'!$A$4:$A$2634)+ROW()-3)</f>
        <v/>
      </c>
      <c r="B484" s="454"/>
      <c r="C484" s="418"/>
      <c r="D484" s="421"/>
      <c r="E484" s="421"/>
      <c r="F484" s="428"/>
      <c r="G484" s="421"/>
      <c r="H484" s="421"/>
      <c r="I484" s="421"/>
      <c r="J484" s="423"/>
      <c r="K484" s="423"/>
      <c r="L484" s="423"/>
      <c r="M484" s="423"/>
      <c r="N484" s="442"/>
      <c r="O484" s="429"/>
      <c r="P484" s="365">
        <f t="shared" si="26"/>
        <v>0</v>
      </c>
      <c r="Q484" s="78">
        <f t="shared" si="27"/>
        <v>0</v>
      </c>
      <c r="R484" s="143" t="str">
        <f t="shared" si="25"/>
        <v/>
      </c>
    </row>
    <row r="485" spans="1:18" x14ac:dyDescent="0.2">
      <c r="A485" s="426" t="str">
        <f>IF(B485="","",COUNT('Diário 1º PA'!$A$4:$A$2634)+ROW()-3)</f>
        <v/>
      </c>
      <c r="B485" s="454"/>
      <c r="C485" s="418"/>
      <c r="D485" s="421"/>
      <c r="E485" s="421"/>
      <c r="F485" s="428"/>
      <c r="G485" s="421"/>
      <c r="H485" s="421"/>
      <c r="I485" s="421"/>
      <c r="J485" s="423"/>
      <c r="K485" s="423"/>
      <c r="L485" s="423"/>
      <c r="M485" s="423"/>
      <c r="N485" s="442"/>
      <c r="O485" s="429"/>
      <c r="P485" s="364">
        <f t="shared" si="26"/>
        <v>0</v>
      </c>
      <c r="Q485" s="78">
        <f t="shared" si="27"/>
        <v>0</v>
      </c>
      <c r="R485" s="100" t="str">
        <f t="shared" si="25"/>
        <v/>
      </c>
    </row>
    <row r="486" spans="1:18" x14ac:dyDescent="0.2">
      <c r="A486" s="426" t="str">
        <f>IF(B486="","",COUNT('Diário 1º PA'!$A$4:$A$2634)+ROW()-3)</f>
        <v/>
      </c>
      <c r="B486" s="454"/>
      <c r="C486" s="418"/>
      <c r="D486" s="421"/>
      <c r="E486" s="421"/>
      <c r="F486" s="428"/>
      <c r="G486" s="421"/>
      <c r="H486" s="421"/>
      <c r="I486" s="421"/>
      <c r="J486" s="423"/>
      <c r="K486" s="423"/>
      <c r="L486" s="423"/>
      <c r="M486" s="423"/>
      <c r="N486" s="442"/>
      <c r="O486" s="429"/>
      <c r="P486" s="364">
        <f t="shared" si="26"/>
        <v>0</v>
      </c>
      <c r="Q486" s="78">
        <f t="shared" si="27"/>
        <v>0</v>
      </c>
      <c r="R486" s="100" t="str">
        <f t="shared" si="25"/>
        <v/>
      </c>
    </row>
    <row r="487" spans="1:18" ht="13.5" thickBot="1" x14ac:dyDescent="0.25">
      <c r="A487" s="426" t="str">
        <f>IF(B487="","",COUNT('Diário 1º PA'!$A$4:$A$2634)+ROW()-3)</f>
        <v/>
      </c>
      <c r="B487" s="454"/>
      <c r="C487" s="418"/>
      <c r="D487" s="421"/>
      <c r="E487" s="421"/>
      <c r="F487" s="428"/>
      <c r="G487" s="421"/>
      <c r="H487" s="421"/>
      <c r="I487" s="421"/>
      <c r="J487" s="423"/>
      <c r="K487" s="423"/>
      <c r="L487" s="423"/>
      <c r="M487" s="423"/>
      <c r="N487" s="442"/>
      <c r="O487" s="429"/>
      <c r="P487" s="364">
        <f t="shared" si="26"/>
        <v>0</v>
      </c>
      <c r="Q487" s="78">
        <f t="shared" si="27"/>
        <v>0</v>
      </c>
      <c r="R487" s="100" t="str">
        <f t="shared" si="25"/>
        <v/>
      </c>
    </row>
    <row r="488" spans="1:18" x14ac:dyDescent="0.2">
      <c r="A488" s="426" t="str">
        <f>IF(B488="","",COUNT('Diário 1º PA'!$A$4:$A$2634)+ROW()-3)</f>
        <v/>
      </c>
      <c r="B488" s="454"/>
      <c r="C488" s="418"/>
      <c r="D488" s="421"/>
      <c r="E488" s="421"/>
      <c r="F488" s="428"/>
      <c r="G488" s="421"/>
      <c r="H488" s="421"/>
      <c r="I488" s="421"/>
      <c r="J488" s="423"/>
      <c r="K488" s="423"/>
      <c r="L488" s="423"/>
      <c r="M488" s="423"/>
      <c r="N488" s="442"/>
      <c r="O488" s="429"/>
      <c r="P488" s="365">
        <f t="shared" si="26"/>
        <v>0</v>
      </c>
      <c r="Q488" s="78">
        <f t="shared" si="27"/>
        <v>0</v>
      </c>
      <c r="R488" s="143" t="str">
        <f t="shared" si="25"/>
        <v/>
      </c>
    </row>
    <row r="489" spans="1:18" x14ac:dyDescent="0.2">
      <c r="A489" s="426" t="str">
        <f>IF(B489="","",COUNT('Diário 1º PA'!$A$4:$A$2634)+ROW()-3)</f>
        <v/>
      </c>
      <c r="B489" s="454"/>
      <c r="C489" s="418"/>
      <c r="D489" s="421"/>
      <c r="E489" s="421"/>
      <c r="F489" s="428"/>
      <c r="G489" s="421"/>
      <c r="H489" s="421"/>
      <c r="I489" s="421"/>
      <c r="J489" s="423"/>
      <c r="K489" s="423"/>
      <c r="L489" s="423"/>
      <c r="M489" s="423"/>
      <c r="N489" s="442"/>
      <c r="O489" s="429"/>
      <c r="P489" s="364">
        <f t="shared" si="26"/>
        <v>0</v>
      </c>
      <c r="Q489" s="78">
        <f t="shared" si="27"/>
        <v>0</v>
      </c>
      <c r="R489" s="100" t="str">
        <f t="shared" si="25"/>
        <v/>
      </c>
    </row>
    <row r="490" spans="1:18" x14ac:dyDescent="0.2">
      <c r="A490" s="426" t="str">
        <f>IF(B490="","",COUNT('Diário 1º PA'!$A$4:$A$2634)+ROW()-3)</f>
        <v/>
      </c>
      <c r="B490" s="454"/>
      <c r="C490" s="418"/>
      <c r="D490" s="421"/>
      <c r="E490" s="421"/>
      <c r="F490" s="428"/>
      <c r="G490" s="421"/>
      <c r="H490" s="421"/>
      <c r="I490" s="421"/>
      <c r="J490" s="423"/>
      <c r="K490" s="423"/>
      <c r="L490" s="423"/>
      <c r="M490" s="423"/>
      <c r="N490" s="442"/>
      <c r="O490" s="429"/>
      <c r="P490" s="364">
        <f t="shared" si="26"/>
        <v>0</v>
      </c>
      <c r="Q490" s="78">
        <f t="shared" si="27"/>
        <v>0</v>
      </c>
      <c r="R490" s="100" t="str">
        <f t="shared" si="25"/>
        <v/>
      </c>
    </row>
    <row r="491" spans="1:18" ht="13.5" thickBot="1" x14ac:dyDescent="0.25">
      <c r="A491" s="426" t="str">
        <f>IF(B491="","",COUNT('Diário 1º PA'!$A$4:$A$2634)+ROW()-3)</f>
        <v/>
      </c>
      <c r="B491" s="454"/>
      <c r="C491" s="418"/>
      <c r="D491" s="421"/>
      <c r="E491" s="421"/>
      <c r="F491" s="428"/>
      <c r="G491" s="421"/>
      <c r="H491" s="421"/>
      <c r="I491" s="421"/>
      <c r="J491" s="423"/>
      <c r="K491" s="423"/>
      <c r="L491" s="423"/>
      <c r="M491" s="423"/>
      <c r="N491" s="442"/>
      <c r="O491" s="429"/>
      <c r="P491" s="364">
        <f t="shared" si="26"/>
        <v>0</v>
      </c>
      <c r="Q491" s="78">
        <f t="shared" si="27"/>
        <v>0</v>
      </c>
      <c r="R491" s="100" t="str">
        <f t="shared" si="25"/>
        <v/>
      </c>
    </row>
    <row r="492" spans="1:18" x14ac:dyDescent="0.2">
      <c r="A492" s="426" t="str">
        <f>IF(B492="","",COUNT('Diário 1º PA'!$A$4:$A$2634)+ROW()-3)</f>
        <v/>
      </c>
      <c r="B492" s="454"/>
      <c r="C492" s="418"/>
      <c r="D492" s="421"/>
      <c r="E492" s="421"/>
      <c r="F492" s="428"/>
      <c r="G492" s="421"/>
      <c r="H492" s="421"/>
      <c r="I492" s="421"/>
      <c r="J492" s="423"/>
      <c r="K492" s="423"/>
      <c r="L492" s="423"/>
      <c r="M492" s="423"/>
      <c r="N492" s="442"/>
      <c r="O492" s="429"/>
      <c r="P492" s="365">
        <f t="shared" si="26"/>
        <v>0</v>
      </c>
      <c r="Q492" s="78">
        <f t="shared" si="27"/>
        <v>0</v>
      </c>
      <c r="R492" s="143" t="str">
        <f t="shared" si="25"/>
        <v/>
      </c>
    </row>
    <row r="493" spans="1:18" x14ac:dyDescent="0.2">
      <c r="A493" s="426" t="str">
        <f>IF(B493="","",COUNT('Diário 1º PA'!$A$4:$A$2634)+ROW()-3)</f>
        <v/>
      </c>
      <c r="B493" s="454"/>
      <c r="C493" s="418"/>
      <c r="D493" s="421"/>
      <c r="E493" s="421"/>
      <c r="F493" s="428"/>
      <c r="G493" s="421"/>
      <c r="H493" s="421"/>
      <c r="I493" s="421"/>
      <c r="J493" s="423"/>
      <c r="K493" s="423"/>
      <c r="L493" s="423"/>
      <c r="M493" s="423"/>
      <c r="N493" s="442"/>
      <c r="O493" s="429"/>
      <c r="P493" s="364">
        <f t="shared" si="26"/>
        <v>0</v>
      </c>
      <c r="Q493" s="78">
        <f t="shared" si="27"/>
        <v>0</v>
      </c>
      <c r="R493" s="100" t="str">
        <f t="shared" si="25"/>
        <v/>
      </c>
    </row>
    <row r="494" spans="1:18" x14ac:dyDescent="0.2">
      <c r="A494" s="426" t="str">
        <f>IF(B494="","",COUNT('Diário 1º PA'!$A$4:$A$2634)+ROW()-3)</f>
        <v/>
      </c>
      <c r="B494" s="454"/>
      <c r="C494" s="418"/>
      <c r="D494" s="421"/>
      <c r="E494" s="421"/>
      <c r="F494" s="428"/>
      <c r="G494" s="421"/>
      <c r="H494" s="421"/>
      <c r="I494" s="421"/>
      <c r="J494" s="423"/>
      <c r="K494" s="423"/>
      <c r="L494" s="423"/>
      <c r="M494" s="423"/>
      <c r="N494" s="442"/>
      <c r="O494" s="429"/>
      <c r="P494" s="364">
        <f t="shared" si="26"/>
        <v>0</v>
      </c>
      <c r="Q494" s="78">
        <f t="shared" si="27"/>
        <v>0</v>
      </c>
      <c r="R494" s="100" t="str">
        <f t="shared" si="25"/>
        <v/>
      </c>
    </row>
    <row r="495" spans="1:18" ht="13.5" thickBot="1" x14ac:dyDescent="0.25">
      <c r="A495" s="426" t="str">
        <f>IF(B495="","",COUNT('Diário 1º PA'!$A$4:$A$2634)+ROW()-3)</f>
        <v/>
      </c>
      <c r="B495" s="454"/>
      <c r="C495" s="418"/>
      <c r="D495" s="421"/>
      <c r="E495" s="421"/>
      <c r="F495" s="428"/>
      <c r="G495" s="421"/>
      <c r="H495" s="421"/>
      <c r="I495" s="421"/>
      <c r="J495" s="423"/>
      <c r="K495" s="423"/>
      <c r="L495" s="423"/>
      <c r="M495" s="423"/>
      <c r="N495" s="442"/>
      <c r="O495" s="429"/>
      <c r="P495" s="364">
        <f t="shared" si="26"/>
        <v>0</v>
      </c>
      <c r="Q495" s="78">
        <f t="shared" si="27"/>
        <v>0</v>
      </c>
      <c r="R495" s="100" t="str">
        <f t="shared" si="25"/>
        <v/>
      </c>
    </row>
    <row r="496" spans="1:18" x14ac:dyDescent="0.2">
      <c r="A496" s="426" t="str">
        <f>IF(B496="","",COUNT('Diário 1º PA'!$A$4:$A$2634)+ROW()-3)</f>
        <v/>
      </c>
      <c r="B496" s="454"/>
      <c r="C496" s="418"/>
      <c r="D496" s="421"/>
      <c r="E496" s="421"/>
      <c r="F496" s="428"/>
      <c r="G496" s="421"/>
      <c r="H496" s="421"/>
      <c r="I496" s="421"/>
      <c r="J496" s="423"/>
      <c r="K496" s="423"/>
      <c r="L496" s="423"/>
      <c r="M496" s="423"/>
      <c r="N496" s="442"/>
      <c r="O496" s="429"/>
      <c r="P496" s="365">
        <f t="shared" si="26"/>
        <v>0</v>
      </c>
      <c r="Q496" s="78">
        <f t="shared" si="27"/>
        <v>0</v>
      </c>
      <c r="R496" s="143" t="str">
        <f t="shared" si="25"/>
        <v/>
      </c>
    </row>
    <row r="497" spans="1:18" x14ac:dyDescent="0.2">
      <c r="A497" s="426" t="str">
        <f>IF(B497="","",COUNT('Diário 1º PA'!$A$4:$A$2634)+ROW()-3)</f>
        <v/>
      </c>
      <c r="B497" s="454"/>
      <c r="C497" s="418"/>
      <c r="D497" s="421"/>
      <c r="E497" s="421"/>
      <c r="F497" s="428"/>
      <c r="G497" s="421"/>
      <c r="H497" s="421"/>
      <c r="I497" s="421"/>
      <c r="J497" s="423"/>
      <c r="K497" s="423"/>
      <c r="L497" s="423"/>
      <c r="M497" s="423"/>
      <c r="N497" s="442"/>
      <c r="O497" s="429"/>
      <c r="P497" s="364">
        <f t="shared" si="26"/>
        <v>0</v>
      </c>
      <c r="Q497" s="78">
        <f t="shared" si="27"/>
        <v>0</v>
      </c>
      <c r="R497" s="100" t="str">
        <f t="shared" si="25"/>
        <v/>
      </c>
    </row>
    <row r="498" spans="1:18" x14ac:dyDescent="0.2">
      <c r="A498" s="426" t="str">
        <f>IF(B498="","",COUNT('Diário 1º PA'!$A$4:$A$2634)+ROW()-3)</f>
        <v/>
      </c>
      <c r="B498" s="454"/>
      <c r="C498" s="418"/>
      <c r="D498" s="421"/>
      <c r="E498" s="421"/>
      <c r="F498" s="428"/>
      <c r="G498" s="421"/>
      <c r="H498" s="421"/>
      <c r="I498" s="421"/>
      <c r="J498" s="423"/>
      <c r="K498" s="423"/>
      <c r="L498" s="423"/>
      <c r="M498" s="423"/>
      <c r="N498" s="442"/>
      <c r="O498" s="429"/>
      <c r="P498" s="364">
        <f t="shared" si="26"/>
        <v>0</v>
      </c>
      <c r="Q498" s="78">
        <f t="shared" si="27"/>
        <v>0</v>
      </c>
      <c r="R498" s="100" t="str">
        <f t="shared" si="25"/>
        <v/>
      </c>
    </row>
    <row r="499" spans="1:18" ht="13.5" thickBot="1" x14ac:dyDescent="0.25">
      <c r="A499" s="426" t="str">
        <f>IF(B499="","",COUNT('Diário 1º PA'!$A$4:$A$2634)+ROW()-3)</f>
        <v/>
      </c>
      <c r="B499" s="454"/>
      <c r="C499" s="418"/>
      <c r="D499" s="421"/>
      <c r="E499" s="421"/>
      <c r="F499" s="428"/>
      <c r="G499" s="421"/>
      <c r="H499" s="421"/>
      <c r="I499" s="421"/>
      <c r="J499" s="423"/>
      <c r="K499" s="423"/>
      <c r="L499" s="423"/>
      <c r="M499" s="423"/>
      <c r="N499" s="442"/>
      <c r="O499" s="429"/>
      <c r="P499" s="364">
        <f t="shared" si="26"/>
        <v>0</v>
      </c>
      <c r="Q499" s="78">
        <f t="shared" si="27"/>
        <v>0</v>
      </c>
      <c r="R499" s="100" t="str">
        <f t="shared" si="25"/>
        <v/>
      </c>
    </row>
    <row r="500" spans="1:18" x14ac:dyDescent="0.2">
      <c r="A500" s="426" t="str">
        <f>IF(B500="","",COUNT('Diário 1º PA'!$A$4:$A$2634)+ROW()-3)</f>
        <v/>
      </c>
      <c r="B500" s="454"/>
      <c r="C500" s="418"/>
      <c r="D500" s="421"/>
      <c r="E500" s="421"/>
      <c r="F500" s="428"/>
      <c r="G500" s="421"/>
      <c r="H500" s="421"/>
      <c r="I500" s="421"/>
      <c r="J500" s="423"/>
      <c r="K500" s="423"/>
      <c r="L500" s="423"/>
      <c r="M500" s="423"/>
      <c r="N500" s="442"/>
      <c r="O500" s="429"/>
      <c r="P500" s="365">
        <f t="shared" si="26"/>
        <v>0</v>
      </c>
      <c r="Q500" s="78">
        <f t="shared" si="27"/>
        <v>0</v>
      </c>
      <c r="R500" s="143" t="str">
        <f t="shared" si="25"/>
        <v/>
      </c>
    </row>
    <row r="501" spans="1:18" x14ac:dyDescent="0.2">
      <c r="A501" s="426" t="str">
        <f>IF(B501="","",COUNT('Diário 1º PA'!$A$4:$A$2634)+ROW()-3)</f>
        <v/>
      </c>
      <c r="B501" s="454"/>
      <c r="C501" s="418"/>
      <c r="D501" s="421"/>
      <c r="E501" s="421"/>
      <c r="F501" s="428"/>
      <c r="G501" s="421"/>
      <c r="H501" s="421"/>
      <c r="I501" s="421"/>
      <c r="J501" s="423"/>
      <c r="K501" s="423"/>
      <c r="L501" s="423"/>
      <c r="M501" s="423"/>
      <c r="N501" s="442"/>
      <c r="O501" s="429"/>
      <c r="P501" s="364">
        <f t="shared" si="26"/>
        <v>0</v>
      </c>
      <c r="Q501" s="78">
        <f t="shared" si="27"/>
        <v>0</v>
      </c>
      <c r="R501" s="100" t="str">
        <f t="shared" si="25"/>
        <v/>
      </c>
    </row>
    <row r="502" spans="1:18" x14ac:dyDescent="0.2">
      <c r="A502" s="426" t="str">
        <f>IF(B502="","",COUNT('Diário 1º PA'!$A$4:$A$2634)+ROW()-3)</f>
        <v/>
      </c>
      <c r="B502" s="454"/>
      <c r="C502" s="418"/>
      <c r="D502" s="421"/>
      <c r="E502" s="421"/>
      <c r="F502" s="428"/>
      <c r="G502" s="421"/>
      <c r="H502" s="421"/>
      <c r="I502" s="421"/>
      <c r="J502" s="423"/>
      <c r="K502" s="423"/>
      <c r="L502" s="423"/>
      <c r="M502" s="423"/>
      <c r="N502" s="442"/>
      <c r="O502" s="429"/>
      <c r="P502" s="364">
        <f t="shared" si="26"/>
        <v>0</v>
      </c>
      <c r="Q502" s="78">
        <f t="shared" si="27"/>
        <v>0</v>
      </c>
      <c r="R502" s="100" t="str">
        <f t="shared" si="25"/>
        <v/>
      </c>
    </row>
    <row r="503" spans="1:18" ht="13.5" thickBot="1" x14ac:dyDescent="0.25">
      <c r="A503" s="426" t="str">
        <f>IF(B503="","",COUNT('Diário 1º PA'!$A$4:$A$2634)+ROW()-3)</f>
        <v/>
      </c>
      <c r="B503" s="454"/>
      <c r="C503" s="418"/>
      <c r="D503" s="421"/>
      <c r="E503" s="421"/>
      <c r="F503" s="428"/>
      <c r="G503" s="421"/>
      <c r="H503" s="421"/>
      <c r="I503" s="421"/>
      <c r="J503" s="423"/>
      <c r="K503" s="423"/>
      <c r="L503" s="423"/>
      <c r="M503" s="423"/>
      <c r="N503" s="442"/>
      <c r="O503" s="429"/>
      <c r="P503" s="364">
        <f t="shared" si="26"/>
        <v>0</v>
      </c>
      <c r="Q503" s="78">
        <f t="shared" si="27"/>
        <v>0</v>
      </c>
      <c r="R503" s="100" t="str">
        <f t="shared" si="25"/>
        <v/>
      </c>
    </row>
    <row r="504" spans="1:18" x14ac:dyDescent="0.2">
      <c r="A504" s="426" t="str">
        <f>IF(B504="","",COUNT('Diário 1º PA'!$A$4:$A$2634)+ROW()-3)</f>
        <v/>
      </c>
      <c r="B504" s="454"/>
      <c r="C504" s="418"/>
      <c r="D504" s="421"/>
      <c r="E504" s="421"/>
      <c r="F504" s="428"/>
      <c r="G504" s="421"/>
      <c r="H504" s="421"/>
      <c r="I504" s="421"/>
      <c r="J504" s="423"/>
      <c r="K504" s="423"/>
      <c r="L504" s="423"/>
      <c r="M504" s="423"/>
      <c r="N504" s="442"/>
      <c r="O504" s="429"/>
      <c r="P504" s="365">
        <f t="shared" si="26"/>
        <v>0</v>
      </c>
      <c r="Q504" s="78">
        <f t="shared" si="27"/>
        <v>0</v>
      </c>
      <c r="R504" s="143" t="str">
        <f t="shared" si="25"/>
        <v/>
      </c>
    </row>
    <row r="505" spans="1:18" x14ac:dyDescent="0.2">
      <c r="A505" s="426" t="str">
        <f>IF(B505="","",COUNT('Diário 1º PA'!$A$4:$A$2634)+ROW()-3)</f>
        <v/>
      </c>
      <c r="B505" s="454"/>
      <c r="C505" s="418"/>
      <c r="D505" s="421"/>
      <c r="E505" s="421"/>
      <c r="F505" s="428"/>
      <c r="G505" s="421"/>
      <c r="H505" s="421"/>
      <c r="I505" s="421"/>
      <c r="J505" s="423"/>
      <c r="K505" s="423"/>
      <c r="L505" s="423"/>
      <c r="M505" s="423"/>
      <c r="N505" s="442"/>
      <c r="O505" s="429"/>
      <c r="P505" s="364">
        <f t="shared" si="26"/>
        <v>0</v>
      </c>
      <c r="Q505" s="78">
        <f t="shared" si="27"/>
        <v>0</v>
      </c>
      <c r="R505" s="100" t="str">
        <f t="shared" si="25"/>
        <v/>
      </c>
    </row>
    <row r="506" spans="1:18" x14ac:dyDescent="0.2">
      <c r="A506" s="426" t="str">
        <f>IF(B506="","",COUNT('Diário 1º PA'!$A$4:$A$2634)+ROW()-3)</f>
        <v/>
      </c>
      <c r="B506" s="454"/>
      <c r="C506" s="418"/>
      <c r="D506" s="421"/>
      <c r="E506" s="421"/>
      <c r="F506" s="428"/>
      <c r="G506" s="421"/>
      <c r="H506" s="421"/>
      <c r="I506" s="421"/>
      <c r="J506" s="423"/>
      <c r="K506" s="423"/>
      <c r="L506" s="423"/>
      <c r="M506" s="423"/>
      <c r="N506" s="442"/>
      <c r="O506" s="429"/>
      <c r="P506" s="364">
        <f t="shared" si="26"/>
        <v>0</v>
      </c>
      <c r="Q506" s="78">
        <f t="shared" si="27"/>
        <v>0</v>
      </c>
      <c r="R506" s="100" t="str">
        <f t="shared" si="25"/>
        <v/>
      </c>
    </row>
    <row r="507" spans="1:18" ht="13.5" thickBot="1" x14ac:dyDescent="0.25">
      <c r="A507" s="426" t="str">
        <f>IF(B507="","",COUNT('Diário 1º PA'!$A$4:$A$2634)+ROW()-3)</f>
        <v/>
      </c>
      <c r="B507" s="454"/>
      <c r="C507" s="418"/>
      <c r="D507" s="421"/>
      <c r="E507" s="421"/>
      <c r="F507" s="428"/>
      <c r="G507" s="421"/>
      <c r="H507" s="421"/>
      <c r="I507" s="421"/>
      <c r="J507" s="423"/>
      <c r="K507" s="423"/>
      <c r="L507" s="423"/>
      <c r="M507" s="423"/>
      <c r="N507" s="442"/>
      <c r="O507" s="429"/>
      <c r="P507" s="364">
        <f t="shared" si="26"/>
        <v>0</v>
      </c>
      <c r="Q507" s="78">
        <f t="shared" si="27"/>
        <v>0</v>
      </c>
      <c r="R507" s="100" t="str">
        <f t="shared" si="25"/>
        <v/>
      </c>
    </row>
    <row r="508" spans="1:18" x14ac:dyDescent="0.2">
      <c r="A508" s="426" t="str">
        <f>IF(B508="","",COUNT('Diário 1º PA'!$A$4:$A$2634)+ROW()-3)</f>
        <v/>
      </c>
      <c r="B508" s="454"/>
      <c r="C508" s="418"/>
      <c r="D508" s="421"/>
      <c r="E508" s="421"/>
      <c r="F508" s="428"/>
      <c r="G508" s="421"/>
      <c r="H508" s="421"/>
      <c r="I508" s="421"/>
      <c r="J508" s="423"/>
      <c r="K508" s="423"/>
      <c r="L508" s="423"/>
      <c r="M508" s="423"/>
      <c r="N508" s="442"/>
      <c r="O508" s="429"/>
      <c r="P508" s="365">
        <f t="shared" si="26"/>
        <v>0</v>
      </c>
      <c r="Q508" s="78">
        <f t="shared" si="27"/>
        <v>0</v>
      </c>
      <c r="R508" s="143" t="str">
        <f t="shared" si="25"/>
        <v/>
      </c>
    </row>
    <row r="509" spans="1:18" x14ac:dyDescent="0.2">
      <c r="A509" s="426" t="str">
        <f>IF(B509="","",COUNT('Diário 1º PA'!$A$4:$A$2634)+ROW()-3)</f>
        <v/>
      </c>
      <c r="B509" s="454"/>
      <c r="C509" s="418"/>
      <c r="D509" s="421"/>
      <c r="E509" s="421"/>
      <c r="F509" s="428"/>
      <c r="G509" s="421"/>
      <c r="H509" s="421"/>
      <c r="I509" s="421"/>
      <c r="J509" s="423"/>
      <c r="K509" s="423"/>
      <c r="L509" s="423"/>
      <c r="M509" s="423"/>
      <c r="N509" s="442"/>
      <c r="O509" s="429"/>
      <c r="P509" s="364">
        <f t="shared" si="26"/>
        <v>0</v>
      </c>
      <c r="Q509" s="78">
        <f t="shared" si="27"/>
        <v>0</v>
      </c>
      <c r="R509" s="100" t="str">
        <f t="shared" si="25"/>
        <v/>
      </c>
    </row>
    <row r="510" spans="1:18" x14ac:dyDescent="0.2">
      <c r="A510" s="426" t="str">
        <f>IF(B510="","",COUNT('Diário 1º PA'!$A$4:$A$2634)+ROW()-3)</f>
        <v/>
      </c>
      <c r="B510" s="454"/>
      <c r="C510" s="418"/>
      <c r="D510" s="421"/>
      <c r="E510" s="421"/>
      <c r="F510" s="428"/>
      <c r="G510" s="421"/>
      <c r="H510" s="421"/>
      <c r="I510" s="421"/>
      <c r="J510" s="423"/>
      <c r="K510" s="423"/>
      <c r="L510" s="423"/>
      <c r="M510" s="423"/>
      <c r="N510" s="442"/>
      <c r="O510" s="429"/>
      <c r="P510" s="364">
        <f t="shared" si="26"/>
        <v>0</v>
      </c>
      <c r="Q510" s="78">
        <f t="shared" si="27"/>
        <v>0</v>
      </c>
      <c r="R510" s="100" t="str">
        <f t="shared" si="25"/>
        <v/>
      </c>
    </row>
    <row r="511" spans="1:18" ht="13.5" thickBot="1" x14ac:dyDescent="0.25">
      <c r="A511" s="426" t="str">
        <f>IF(B511="","",COUNT('Diário 1º PA'!$A$4:$A$2634)+ROW()-3)</f>
        <v/>
      </c>
      <c r="B511" s="454"/>
      <c r="C511" s="418"/>
      <c r="D511" s="421"/>
      <c r="E511" s="421"/>
      <c r="F511" s="428"/>
      <c r="G511" s="421"/>
      <c r="H511" s="421"/>
      <c r="I511" s="421"/>
      <c r="J511" s="423"/>
      <c r="K511" s="423"/>
      <c r="L511" s="423"/>
      <c r="M511" s="423"/>
      <c r="N511" s="442"/>
      <c r="O511" s="429"/>
      <c r="P511" s="364">
        <f t="shared" si="26"/>
        <v>0</v>
      </c>
      <c r="Q511" s="78">
        <f t="shared" si="27"/>
        <v>0</v>
      </c>
      <c r="R511" s="100" t="str">
        <f t="shared" si="25"/>
        <v/>
      </c>
    </row>
    <row r="512" spans="1:18" x14ac:dyDescent="0.2">
      <c r="A512" s="426" t="str">
        <f>IF(B512="","",COUNT('Diário 1º PA'!$A$4:$A$2634)+ROW()-3)</f>
        <v/>
      </c>
      <c r="B512" s="454"/>
      <c r="C512" s="418"/>
      <c r="D512" s="421"/>
      <c r="E512" s="421"/>
      <c r="F512" s="428"/>
      <c r="G512" s="421"/>
      <c r="H512" s="421"/>
      <c r="I512" s="421"/>
      <c r="J512" s="423"/>
      <c r="K512" s="423"/>
      <c r="L512" s="423"/>
      <c r="M512" s="423"/>
      <c r="N512" s="442"/>
      <c r="O512" s="429"/>
      <c r="P512" s="365">
        <f t="shared" si="26"/>
        <v>0</v>
      </c>
      <c r="Q512" s="78">
        <f t="shared" si="27"/>
        <v>0</v>
      </c>
      <c r="R512" s="143" t="str">
        <f t="shared" si="25"/>
        <v/>
      </c>
    </row>
    <row r="513" spans="1:18" x14ac:dyDescent="0.2">
      <c r="A513" s="426" t="str">
        <f>IF(B513="","",COUNT('Diário 1º PA'!$A$4:$A$2634)+ROW()-3)</f>
        <v/>
      </c>
      <c r="B513" s="454"/>
      <c r="C513" s="418"/>
      <c r="D513" s="421"/>
      <c r="E513" s="421"/>
      <c r="F513" s="428"/>
      <c r="G513" s="421"/>
      <c r="H513" s="421"/>
      <c r="I513" s="421"/>
      <c r="J513" s="423"/>
      <c r="K513" s="423"/>
      <c r="L513" s="423"/>
      <c r="M513" s="423"/>
      <c r="N513" s="442"/>
      <c r="O513" s="429"/>
      <c r="P513" s="364">
        <f t="shared" si="26"/>
        <v>0</v>
      </c>
      <c r="Q513" s="78">
        <f t="shared" si="27"/>
        <v>0</v>
      </c>
      <c r="R513" s="100" t="str">
        <f t="shared" si="25"/>
        <v/>
      </c>
    </row>
    <row r="514" spans="1:18" x14ac:dyDescent="0.2">
      <c r="A514" s="426" t="str">
        <f>IF(B514="","",COUNT('Diário 1º PA'!$A$4:$A$2634)+ROW()-3)</f>
        <v/>
      </c>
      <c r="B514" s="454"/>
      <c r="C514" s="418"/>
      <c r="D514" s="421"/>
      <c r="E514" s="421"/>
      <c r="F514" s="428"/>
      <c r="G514" s="421"/>
      <c r="H514" s="421"/>
      <c r="I514" s="421"/>
      <c r="J514" s="423"/>
      <c r="K514" s="423"/>
      <c r="L514" s="423"/>
      <c r="M514" s="423"/>
      <c r="N514" s="442"/>
      <c r="O514" s="429"/>
      <c r="P514" s="364">
        <f t="shared" si="26"/>
        <v>0</v>
      </c>
      <c r="Q514" s="78">
        <f t="shared" si="27"/>
        <v>0</v>
      </c>
      <c r="R514" s="100" t="str">
        <f t="shared" si="25"/>
        <v/>
      </c>
    </row>
    <row r="515" spans="1:18" ht="13.5" thickBot="1" x14ac:dyDescent="0.25">
      <c r="A515" s="426" t="str">
        <f>IF(B515="","",COUNT('Diário 1º PA'!$A$4:$A$2634)+ROW()-3)</f>
        <v/>
      </c>
      <c r="B515" s="454"/>
      <c r="C515" s="418"/>
      <c r="D515" s="421"/>
      <c r="E515" s="421"/>
      <c r="F515" s="428"/>
      <c r="G515" s="421"/>
      <c r="H515" s="421"/>
      <c r="I515" s="421"/>
      <c r="J515" s="423"/>
      <c r="K515" s="423"/>
      <c r="L515" s="423"/>
      <c r="M515" s="423"/>
      <c r="N515" s="442"/>
      <c r="O515" s="429"/>
      <c r="P515" s="364">
        <f t="shared" si="26"/>
        <v>0</v>
      </c>
      <c r="Q515" s="78">
        <f t="shared" si="27"/>
        <v>0</v>
      </c>
      <c r="R515" s="100" t="str">
        <f t="shared" si="25"/>
        <v/>
      </c>
    </row>
    <row r="516" spans="1:18" x14ac:dyDescent="0.2">
      <c r="A516" s="426" t="str">
        <f>IF(B516="","",COUNT('Diário 1º PA'!$A$4:$A$2634)+ROW()-3)</f>
        <v/>
      </c>
      <c r="B516" s="454"/>
      <c r="C516" s="418"/>
      <c r="D516" s="421"/>
      <c r="E516" s="421"/>
      <c r="F516" s="428"/>
      <c r="G516" s="421"/>
      <c r="H516" s="421"/>
      <c r="I516" s="421"/>
      <c r="J516" s="423"/>
      <c r="K516" s="423"/>
      <c r="L516" s="423"/>
      <c r="M516" s="423"/>
      <c r="N516" s="442"/>
      <c r="O516" s="429"/>
      <c r="P516" s="365">
        <f t="shared" si="26"/>
        <v>0</v>
      </c>
      <c r="Q516" s="78">
        <f t="shared" si="27"/>
        <v>0</v>
      </c>
      <c r="R516" s="143" t="str">
        <f t="shared" si="25"/>
        <v/>
      </c>
    </row>
    <row r="517" spans="1:18" x14ac:dyDescent="0.2">
      <c r="A517" s="426" t="str">
        <f>IF(B517="","",COUNT('Diário 1º PA'!$A$4:$A$2634)+ROW()-3)</f>
        <v/>
      </c>
      <c r="B517" s="454"/>
      <c r="C517" s="418"/>
      <c r="D517" s="421"/>
      <c r="E517" s="421"/>
      <c r="F517" s="428"/>
      <c r="G517" s="421"/>
      <c r="H517" s="421"/>
      <c r="I517" s="421"/>
      <c r="J517" s="423"/>
      <c r="K517" s="423"/>
      <c r="L517" s="423"/>
      <c r="M517" s="423"/>
      <c r="N517" s="442"/>
      <c r="O517" s="429"/>
      <c r="P517" s="364">
        <f t="shared" si="26"/>
        <v>0</v>
      </c>
      <c r="Q517" s="78">
        <f t="shared" si="27"/>
        <v>0</v>
      </c>
      <c r="R517" s="100" t="str">
        <f t="shared" si="25"/>
        <v/>
      </c>
    </row>
    <row r="518" spans="1:18" x14ac:dyDescent="0.2">
      <c r="A518" s="426" t="str">
        <f>IF(B518="","",COUNT('Diário 1º PA'!$A$4:$A$2634)+ROW()-3)</f>
        <v/>
      </c>
      <c r="B518" s="454"/>
      <c r="C518" s="418"/>
      <c r="D518" s="421"/>
      <c r="E518" s="421"/>
      <c r="F518" s="428"/>
      <c r="G518" s="421"/>
      <c r="H518" s="421"/>
      <c r="I518" s="421"/>
      <c r="J518" s="423"/>
      <c r="K518" s="423"/>
      <c r="L518" s="423"/>
      <c r="M518" s="423"/>
      <c r="N518" s="442"/>
      <c r="O518" s="429"/>
      <c r="P518" s="364">
        <f t="shared" si="26"/>
        <v>0</v>
      </c>
      <c r="Q518" s="78">
        <f t="shared" si="27"/>
        <v>0</v>
      </c>
      <c r="R518" s="100" t="str">
        <f t="shared" si="25"/>
        <v/>
      </c>
    </row>
    <row r="519" spans="1:18" ht="13.5" thickBot="1" x14ac:dyDescent="0.25">
      <c r="A519" s="426" t="str">
        <f>IF(B519="","",COUNT('Diário 1º PA'!$A$4:$A$2634)+ROW()-3)</f>
        <v/>
      </c>
      <c r="B519" s="454"/>
      <c r="C519" s="418"/>
      <c r="D519" s="421"/>
      <c r="E519" s="421"/>
      <c r="F519" s="428"/>
      <c r="G519" s="421"/>
      <c r="H519" s="421"/>
      <c r="I519" s="421"/>
      <c r="J519" s="423"/>
      <c r="K519" s="423"/>
      <c r="L519" s="423"/>
      <c r="M519" s="423"/>
      <c r="N519" s="442"/>
      <c r="O519" s="429"/>
      <c r="P519" s="364">
        <f t="shared" si="26"/>
        <v>0</v>
      </c>
      <c r="Q519" s="78">
        <f t="shared" si="27"/>
        <v>0</v>
      </c>
      <c r="R519" s="100" t="str">
        <f t="shared" si="25"/>
        <v/>
      </c>
    </row>
    <row r="520" spans="1:18" x14ac:dyDescent="0.2">
      <c r="A520" s="426" t="str">
        <f>IF(B520="","",COUNT('Diário 1º PA'!$A$4:$A$2634)+ROW()-3)</f>
        <v/>
      </c>
      <c r="B520" s="454"/>
      <c r="C520" s="418"/>
      <c r="D520" s="421"/>
      <c r="E520" s="421"/>
      <c r="F520" s="428"/>
      <c r="G520" s="421"/>
      <c r="H520" s="421"/>
      <c r="I520" s="421"/>
      <c r="J520" s="423"/>
      <c r="K520" s="423"/>
      <c r="L520" s="423"/>
      <c r="M520" s="423"/>
      <c r="N520" s="442"/>
      <c r="O520" s="429"/>
      <c r="P520" s="365">
        <f t="shared" si="26"/>
        <v>0</v>
      </c>
      <c r="Q520" s="78">
        <f t="shared" si="27"/>
        <v>0</v>
      </c>
      <c r="R520" s="143" t="str">
        <f t="shared" si="25"/>
        <v/>
      </c>
    </row>
    <row r="521" spans="1:18" x14ac:dyDescent="0.2">
      <c r="A521" s="426" t="str">
        <f>IF(B521="","",COUNT('Diário 1º PA'!$A$4:$A$2634)+ROW()-3)</f>
        <v/>
      </c>
      <c r="B521" s="454"/>
      <c r="C521" s="418"/>
      <c r="D521" s="421"/>
      <c r="E521" s="421"/>
      <c r="F521" s="428"/>
      <c r="G521" s="421"/>
      <c r="H521" s="421"/>
      <c r="I521" s="421"/>
      <c r="J521" s="423"/>
      <c r="K521" s="423"/>
      <c r="L521" s="423"/>
      <c r="M521" s="423"/>
      <c r="N521" s="442"/>
      <c r="O521" s="429"/>
      <c r="P521" s="364">
        <f t="shared" si="26"/>
        <v>0</v>
      </c>
      <c r="Q521" s="78">
        <f t="shared" si="27"/>
        <v>0</v>
      </c>
      <c r="R521" s="100" t="str">
        <f t="shared" si="25"/>
        <v/>
      </c>
    </row>
    <row r="522" spans="1:18" x14ac:dyDescent="0.2">
      <c r="A522" s="426" t="str">
        <f>IF(B522="","",COUNT('Diário 1º PA'!$A$4:$A$2634)+ROW()-3)</f>
        <v/>
      </c>
      <c r="B522" s="454"/>
      <c r="C522" s="418"/>
      <c r="D522" s="421"/>
      <c r="E522" s="421"/>
      <c r="F522" s="428"/>
      <c r="G522" s="421"/>
      <c r="H522" s="421"/>
      <c r="I522" s="421"/>
      <c r="J522" s="423"/>
      <c r="K522" s="423"/>
      <c r="L522" s="423"/>
      <c r="M522" s="423"/>
      <c r="N522" s="442"/>
      <c r="O522" s="429"/>
      <c r="P522" s="364">
        <f t="shared" si="26"/>
        <v>0</v>
      </c>
      <c r="Q522" s="78">
        <f t="shared" si="27"/>
        <v>0</v>
      </c>
      <c r="R522" s="100" t="str">
        <f t="shared" si="25"/>
        <v/>
      </c>
    </row>
    <row r="523" spans="1:18" ht="13.5" thickBot="1" x14ac:dyDescent="0.25">
      <c r="A523" s="426" t="str">
        <f>IF(B523="","",COUNT('Diário 1º PA'!$A$4:$A$2634)+ROW()-3)</f>
        <v/>
      </c>
      <c r="B523" s="454"/>
      <c r="C523" s="418"/>
      <c r="D523" s="421"/>
      <c r="E523" s="421"/>
      <c r="F523" s="428"/>
      <c r="G523" s="421"/>
      <c r="H523" s="421"/>
      <c r="I523" s="421"/>
      <c r="J523" s="423"/>
      <c r="K523" s="423"/>
      <c r="L523" s="423"/>
      <c r="M523" s="423"/>
      <c r="N523" s="442"/>
      <c r="O523" s="429"/>
      <c r="P523" s="364">
        <f t="shared" si="26"/>
        <v>0</v>
      </c>
      <c r="Q523" s="78">
        <f t="shared" si="27"/>
        <v>0</v>
      </c>
      <c r="R523" s="100" t="str">
        <f t="shared" si="25"/>
        <v/>
      </c>
    </row>
    <row r="524" spans="1:18" x14ac:dyDescent="0.2">
      <c r="A524" s="426" t="str">
        <f>IF(B524="","",COUNT('Diário 1º PA'!$A$4:$A$2634)+ROW()-3)</f>
        <v/>
      </c>
      <c r="B524" s="454"/>
      <c r="C524" s="418"/>
      <c r="D524" s="421"/>
      <c r="E524" s="421"/>
      <c r="F524" s="428"/>
      <c r="G524" s="421"/>
      <c r="H524" s="421"/>
      <c r="I524" s="421"/>
      <c r="J524" s="423"/>
      <c r="K524" s="423"/>
      <c r="L524" s="423"/>
      <c r="M524" s="423"/>
      <c r="N524" s="442"/>
      <c r="O524" s="429"/>
      <c r="P524" s="365">
        <f t="shared" si="26"/>
        <v>0</v>
      </c>
      <c r="Q524" s="78">
        <f t="shared" si="27"/>
        <v>0</v>
      </c>
      <c r="R524" s="143" t="str">
        <f t="shared" si="25"/>
        <v/>
      </c>
    </row>
    <row r="525" spans="1:18" x14ac:dyDescent="0.2">
      <c r="A525" s="426" t="str">
        <f>IF(B525="","",COUNT('Diário 1º PA'!$A$4:$A$2634)+ROW()-3)</f>
        <v/>
      </c>
      <c r="B525" s="454"/>
      <c r="C525" s="418"/>
      <c r="D525" s="421"/>
      <c r="E525" s="421"/>
      <c r="F525" s="428"/>
      <c r="G525" s="421"/>
      <c r="H525" s="421"/>
      <c r="I525" s="421"/>
      <c r="J525" s="423"/>
      <c r="K525" s="423"/>
      <c r="L525" s="423"/>
      <c r="M525" s="423"/>
      <c r="N525" s="442"/>
      <c r="O525" s="429"/>
      <c r="P525" s="364">
        <f t="shared" si="26"/>
        <v>0</v>
      </c>
      <c r="Q525" s="78">
        <f t="shared" si="27"/>
        <v>0</v>
      </c>
      <c r="R525" s="100" t="str">
        <f t="shared" si="25"/>
        <v/>
      </c>
    </row>
    <row r="526" spans="1:18" x14ac:dyDescent="0.2">
      <c r="A526" s="426" t="str">
        <f>IF(B526="","",COUNT('Diário 1º PA'!$A$4:$A$2634)+ROW()-3)</f>
        <v/>
      </c>
      <c r="B526" s="454"/>
      <c r="C526" s="418"/>
      <c r="D526" s="421"/>
      <c r="E526" s="421"/>
      <c r="F526" s="428"/>
      <c r="G526" s="421"/>
      <c r="H526" s="421"/>
      <c r="I526" s="421"/>
      <c r="J526" s="423"/>
      <c r="K526" s="423"/>
      <c r="L526" s="423"/>
      <c r="M526" s="423"/>
      <c r="N526" s="442"/>
      <c r="O526" s="429"/>
      <c r="P526" s="364">
        <f t="shared" si="26"/>
        <v>0</v>
      </c>
      <c r="Q526" s="78">
        <f t="shared" si="27"/>
        <v>0</v>
      </c>
      <c r="R526" s="100" t="str">
        <f t="shared" si="25"/>
        <v/>
      </c>
    </row>
    <row r="527" spans="1:18" ht="13.5" thickBot="1" x14ac:dyDescent="0.25">
      <c r="A527" s="426" t="str">
        <f>IF(B527="","",COUNT('Diário 1º PA'!$A$4:$A$2634)+ROW()-3)</f>
        <v/>
      </c>
      <c r="B527" s="454"/>
      <c r="C527" s="418"/>
      <c r="D527" s="421"/>
      <c r="E527" s="421"/>
      <c r="F527" s="428"/>
      <c r="G527" s="421"/>
      <c r="H527" s="421"/>
      <c r="I527" s="421"/>
      <c r="J527" s="423"/>
      <c r="K527" s="423"/>
      <c r="L527" s="423"/>
      <c r="M527" s="423"/>
      <c r="N527" s="442"/>
      <c r="O527" s="429"/>
      <c r="P527" s="364">
        <f t="shared" si="26"/>
        <v>0</v>
      </c>
      <c r="Q527" s="78">
        <f t="shared" si="27"/>
        <v>0</v>
      </c>
      <c r="R527" s="100" t="str">
        <f t="shared" si="25"/>
        <v/>
      </c>
    </row>
    <row r="528" spans="1:18" x14ac:dyDescent="0.2">
      <c r="A528" s="426" t="str">
        <f>IF(B528="","",COUNT('Diário 1º PA'!$A$4:$A$2634)+ROW()-3)</f>
        <v/>
      </c>
      <c r="B528" s="454"/>
      <c r="C528" s="418"/>
      <c r="D528" s="421"/>
      <c r="E528" s="421"/>
      <c r="F528" s="428"/>
      <c r="G528" s="421"/>
      <c r="H528" s="421"/>
      <c r="I528" s="421"/>
      <c r="J528" s="423"/>
      <c r="K528" s="423"/>
      <c r="L528" s="423"/>
      <c r="M528" s="423"/>
      <c r="N528" s="442"/>
      <c r="O528" s="429"/>
      <c r="P528" s="365">
        <f t="shared" si="26"/>
        <v>0</v>
      </c>
      <c r="Q528" s="78">
        <f t="shared" si="27"/>
        <v>0</v>
      </c>
      <c r="R528" s="143" t="str">
        <f t="shared" ref="R528:R591" si="28">SUBSTITUTE(D528," ","_")</f>
        <v/>
      </c>
    </row>
    <row r="529" spans="1:18" x14ac:dyDescent="0.2">
      <c r="A529" s="426" t="str">
        <f>IF(B529="","",COUNT('Diário 1º PA'!$A$4:$A$2634)+ROW()-3)</f>
        <v/>
      </c>
      <c r="B529" s="454"/>
      <c r="C529" s="418"/>
      <c r="D529" s="421"/>
      <c r="E529" s="421"/>
      <c r="F529" s="428"/>
      <c r="G529" s="421"/>
      <c r="H529" s="421"/>
      <c r="I529" s="421"/>
      <c r="J529" s="423"/>
      <c r="K529" s="423"/>
      <c r="L529" s="423"/>
      <c r="M529" s="423"/>
      <c r="N529" s="442"/>
      <c r="O529" s="429"/>
      <c r="P529" s="364">
        <f t="shared" ref="P529:P592" si="29">IF(B529=0,0,IF(YEAR(B529)=$Q$1,MONTH(B529)-$P$1+1,(YEAR(B529)-$Q$1)*12-$P$1+1+MONTH(B529)))</f>
        <v>0</v>
      </c>
      <c r="Q529" s="78">
        <f t="shared" ref="Q529:Q592" si="30">IF(C529=0,0,IF(YEAR(C529)=$Q$1,MONTH(C529)-$P$1+1,(YEAR(C529)-$Q$1)*12-$P$1+1+MONTH(C529)))</f>
        <v>0</v>
      </c>
      <c r="R529" s="100" t="str">
        <f t="shared" si="28"/>
        <v/>
      </c>
    </row>
    <row r="530" spans="1:18" x14ac:dyDescent="0.2">
      <c r="A530" s="426" t="str">
        <f>IF(B530="","",COUNT('Diário 1º PA'!$A$4:$A$2634)+ROW()-3)</f>
        <v/>
      </c>
      <c r="B530" s="454"/>
      <c r="C530" s="418"/>
      <c r="D530" s="421"/>
      <c r="E530" s="421"/>
      <c r="F530" s="428"/>
      <c r="G530" s="421"/>
      <c r="H530" s="421"/>
      <c r="I530" s="421"/>
      <c r="J530" s="423"/>
      <c r="K530" s="423"/>
      <c r="L530" s="423"/>
      <c r="M530" s="423"/>
      <c r="N530" s="442"/>
      <c r="O530" s="429"/>
      <c r="P530" s="364">
        <f t="shared" si="29"/>
        <v>0</v>
      </c>
      <c r="Q530" s="78">
        <f t="shared" si="30"/>
        <v>0</v>
      </c>
      <c r="R530" s="100" t="str">
        <f t="shared" si="28"/>
        <v/>
      </c>
    </row>
    <row r="531" spans="1:18" ht="13.5" thickBot="1" x14ac:dyDescent="0.25">
      <c r="A531" s="426" t="str">
        <f>IF(B531="","",COUNT('Diário 1º PA'!$A$4:$A$2634)+ROW()-3)</f>
        <v/>
      </c>
      <c r="B531" s="454"/>
      <c r="C531" s="418"/>
      <c r="D531" s="421"/>
      <c r="E531" s="421"/>
      <c r="F531" s="428"/>
      <c r="G531" s="421"/>
      <c r="H531" s="421"/>
      <c r="I531" s="421"/>
      <c r="J531" s="423"/>
      <c r="K531" s="423"/>
      <c r="L531" s="423"/>
      <c r="M531" s="423"/>
      <c r="N531" s="442"/>
      <c r="O531" s="429"/>
      <c r="P531" s="364">
        <f t="shared" si="29"/>
        <v>0</v>
      </c>
      <c r="Q531" s="78">
        <f t="shared" si="30"/>
        <v>0</v>
      </c>
      <c r="R531" s="100" t="str">
        <f t="shared" si="28"/>
        <v/>
      </c>
    </row>
    <row r="532" spans="1:18" x14ac:dyDescent="0.2">
      <c r="A532" s="426" t="str">
        <f>IF(B532="","",COUNT('Diário 1º PA'!$A$4:$A$2634)+ROW()-3)</f>
        <v/>
      </c>
      <c r="B532" s="454"/>
      <c r="C532" s="418"/>
      <c r="D532" s="421"/>
      <c r="E532" s="421"/>
      <c r="F532" s="428"/>
      <c r="G532" s="421"/>
      <c r="H532" s="421"/>
      <c r="I532" s="421"/>
      <c r="J532" s="423"/>
      <c r="K532" s="423"/>
      <c r="L532" s="423"/>
      <c r="M532" s="423"/>
      <c r="N532" s="442"/>
      <c r="O532" s="429"/>
      <c r="P532" s="365">
        <f t="shared" si="29"/>
        <v>0</v>
      </c>
      <c r="Q532" s="78">
        <f t="shared" si="30"/>
        <v>0</v>
      </c>
      <c r="R532" s="143" t="str">
        <f t="shared" si="28"/>
        <v/>
      </c>
    </row>
    <row r="533" spans="1:18" x14ac:dyDescent="0.2">
      <c r="A533" s="426" t="str">
        <f>IF(B533="","",COUNT('Diário 1º PA'!$A$4:$A$2634)+ROW()-3)</f>
        <v/>
      </c>
      <c r="B533" s="454"/>
      <c r="C533" s="418"/>
      <c r="D533" s="421"/>
      <c r="E533" s="421"/>
      <c r="F533" s="428"/>
      <c r="G533" s="421"/>
      <c r="H533" s="421"/>
      <c r="I533" s="421"/>
      <c r="J533" s="423"/>
      <c r="K533" s="423"/>
      <c r="L533" s="423"/>
      <c r="M533" s="423"/>
      <c r="N533" s="442"/>
      <c r="O533" s="429"/>
      <c r="P533" s="364">
        <f t="shared" si="29"/>
        <v>0</v>
      </c>
      <c r="Q533" s="78">
        <f t="shared" si="30"/>
        <v>0</v>
      </c>
      <c r="R533" s="100" t="str">
        <f t="shared" si="28"/>
        <v/>
      </c>
    </row>
    <row r="534" spans="1:18" x14ac:dyDescent="0.2">
      <c r="A534" s="426" t="str">
        <f>IF(B534="","",COUNT('Diário 1º PA'!$A$4:$A$2634)+ROW()-3)</f>
        <v/>
      </c>
      <c r="B534" s="454"/>
      <c r="C534" s="418"/>
      <c r="D534" s="421"/>
      <c r="E534" s="421"/>
      <c r="F534" s="428"/>
      <c r="G534" s="421"/>
      <c r="H534" s="421"/>
      <c r="I534" s="421"/>
      <c r="J534" s="423"/>
      <c r="K534" s="423"/>
      <c r="L534" s="423"/>
      <c r="M534" s="423"/>
      <c r="N534" s="442"/>
      <c r="O534" s="429"/>
      <c r="P534" s="364">
        <f t="shared" si="29"/>
        <v>0</v>
      </c>
      <c r="Q534" s="78">
        <f t="shared" si="30"/>
        <v>0</v>
      </c>
      <c r="R534" s="100" t="str">
        <f t="shared" si="28"/>
        <v/>
      </c>
    </row>
    <row r="535" spans="1:18" ht="13.5" thickBot="1" x14ac:dyDescent="0.25">
      <c r="A535" s="426" t="str">
        <f>IF(B535="","",COUNT('Diário 1º PA'!$A$4:$A$2634)+ROW()-3)</f>
        <v/>
      </c>
      <c r="B535" s="454"/>
      <c r="C535" s="418"/>
      <c r="D535" s="421"/>
      <c r="E535" s="421"/>
      <c r="F535" s="428"/>
      <c r="G535" s="421"/>
      <c r="H535" s="421"/>
      <c r="I535" s="421"/>
      <c r="J535" s="423"/>
      <c r="K535" s="423"/>
      <c r="L535" s="423"/>
      <c r="M535" s="423"/>
      <c r="N535" s="442"/>
      <c r="O535" s="429"/>
      <c r="P535" s="364">
        <f t="shared" si="29"/>
        <v>0</v>
      </c>
      <c r="Q535" s="78">
        <f t="shared" si="30"/>
        <v>0</v>
      </c>
      <c r="R535" s="100" t="str">
        <f t="shared" si="28"/>
        <v/>
      </c>
    </row>
    <row r="536" spans="1:18" x14ac:dyDescent="0.2">
      <c r="A536" s="426" t="str">
        <f>IF(B536="","",COUNT('Diário 1º PA'!$A$4:$A$2634)+ROW()-3)</f>
        <v/>
      </c>
      <c r="B536" s="454"/>
      <c r="C536" s="418"/>
      <c r="D536" s="421"/>
      <c r="E536" s="421"/>
      <c r="F536" s="428"/>
      <c r="G536" s="421"/>
      <c r="H536" s="421"/>
      <c r="I536" s="421"/>
      <c r="J536" s="423"/>
      <c r="K536" s="423"/>
      <c r="L536" s="423"/>
      <c r="M536" s="423"/>
      <c r="N536" s="442"/>
      <c r="O536" s="429"/>
      <c r="P536" s="365">
        <f t="shared" si="29"/>
        <v>0</v>
      </c>
      <c r="Q536" s="78">
        <f t="shared" si="30"/>
        <v>0</v>
      </c>
      <c r="R536" s="143" t="str">
        <f t="shared" si="28"/>
        <v/>
      </c>
    </row>
    <row r="537" spans="1:18" x14ac:dyDescent="0.2">
      <c r="A537" s="426" t="str">
        <f>IF(B537="","",COUNT('Diário 1º PA'!$A$4:$A$2634)+ROW()-3)</f>
        <v/>
      </c>
      <c r="B537" s="454"/>
      <c r="C537" s="418"/>
      <c r="D537" s="421"/>
      <c r="E537" s="421"/>
      <c r="F537" s="428"/>
      <c r="G537" s="421"/>
      <c r="H537" s="421"/>
      <c r="I537" s="421"/>
      <c r="J537" s="423"/>
      <c r="K537" s="423"/>
      <c r="L537" s="423"/>
      <c r="M537" s="423"/>
      <c r="N537" s="442"/>
      <c r="O537" s="429"/>
      <c r="P537" s="364">
        <f t="shared" si="29"/>
        <v>0</v>
      </c>
      <c r="Q537" s="78">
        <f t="shared" si="30"/>
        <v>0</v>
      </c>
      <c r="R537" s="100" t="str">
        <f t="shared" si="28"/>
        <v/>
      </c>
    </row>
    <row r="538" spans="1:18" x14ac:dyDescent="0.2">
      <c r="A538" s="426" t="str">
        <f>IF(B538="","",COUNT('Diário 1º PA'!$A$4:$A$2634)+ROW()-3)</f>
        <v/>
      </c>
      <c r="B538" s="454"/>
      <c r="C538" s="418"/>
      <c r="D538" s="421"/>
      <c r="E538" s="421"/>
      <c r="F538" s="428"/>
      <c r="G538" s="421"/>
      <c r="H538" s="421"/>
      <c r="I538" s="421"/>
      <c r="J538" s="423"/>
      <c r="K538" s="423"/>
      <c r="L538" s="423"/>
      <c r="M538" s="423"/>
      <c r="N538" s="442"/>
      <c r="O538" s="429"/>
      <c r="P538" s="364">
        <f t="shared" si="29"/>
        <v>0</v>
      </c>
      <c r="Q538" s="78">
        <f t="shared" si="30"/>
        <v>0</v>
      </c>
      <c r="R538" s="100" t="str">
        <f t="shared" si="28"/>
        <v/>
      </c>
    </row>
    <row r="539" spans="1:18" ht="13.5" thickBot="1" x14ac:dyDescent="0.25">
      <c r="A539" s="426" t="str">
        <f>IF(B539="","",COUNT('Diário 1º PA'!$A$4:$A$2634)+ROW()-3)</f>
        <v/>
      </c>
      <c r="B539" s="454"/>
      <c r="C539" s="418"/>
      <c r="D539" s="421"/>
      <c r="E539" s="421"/>
      <c r="F539" s="428"/>
      <c r="G539" s="421"/>
      <c r="H539" s="421"/>
      <c r="I539" s="421"/>
      <c r="J539" s="423"/>
      <c r="K539" s="423"/>
      <c r="L539" s="423"/>
      <c r="M539" s="423"/>
      <c r="N539" s="442"/>
      <c r="O539" s="429"/>
      <c r="P539" s="364">
        <f t="shared" si="29"/>
        <v>0</v>
      </c>
      <c r="Q539" s="78">
        <f t="shared" si="30"/>
        <v>0</v>
      </c>
      <c r="R539" s="100" t="str">
        <f t="shared" si="28"/>
        <v/>
      </c>
    </row>
    <row r="540" spans="1:18" x14ac:dyDescent="0.2">
      <c r="A540" s="426" t="str">
        <f>IF(B540="","",COUNT('Diário 1º PA'!$A$4:$A$2634)+ROW()-3)</f>
        <v/>
      </c>
      <c r="B540" s="454"/>
      <c r="C540" s="418"/>
      <c r="D540" s="421"/>
      <c r="E540" s="421"/>
      <c r="F540" s="428"/>
      <c r="G540" s="421"/>
      <c r="H540" s="421"/>
      <c r="I540" s="421"/>
      <c r="J540" s="423"/>
      <c r="K540" s="423"/>
      <c r="L540" s="423"/>
      <c r="M540" s="423"/>
      <c r="N540" s="442"/>
      <c r="O540" s="429"/>
      <c r="P540" s="365">
        <f t="shared" si="29"/>
        <v>0</v>
      </c>
      <c r="Q540" s="78">
        <f t="shared" si="30"/>
        <v>0</v>
      </c>
      <c r="R540" s="143" t="str">
        <f t="shared" si="28"/>
        <v/>
      </c>
    </row>
    <row r="541" spans="1:18" x14ac:dyDescent="0.2">
      <c r="A541" s="426" t="str">
        <f>IF(B541="","",COUNT('Diário 1º PA'!$A$4:$A$2634)+ROW()-3)</f>
        <v/>
      </c>
      <c r="B541" s="454"/>
      <c r="C541" s="418"/>
      <c r="D541" s="421"/>
      <c r="E541" s="421"/>
      <c r="F541" s="428"/>
      <c r="G541" s="421"/>
      <c r="H541" s="421"/>
      <c r="I541" s="421"/>
      <c r="J541" s="423"/>
      <c r="K541" s="423"/>
      <c r="L541" s="423"/>
      <c r="M541" s="423"/>
      <c r="N541" s="442"/>
      <c r="O541" s="429"/>
      <c r="P541" s="364">
        <f t="shared" si="29"/>
        <v>0</v>
      </c>
      <c r="Q541" s="78">
        <f t="shared" si="30"/>
        <v>0</v>
      </c>
      <c r="R541" s="100" t="str">
        <f t="shared" si="28"/>
        <v/>
      </c>
    </row>
    <row r="542" spans="1:18" x14ac:dyDescent="0.2">
      <c r="A542" s="426" t="str">
        <f>IF(B542="","",COUNT('Diário 1º PA'!$A$4:$A$2634)+ROW()-3)</f>
        <v/>
      </c>
      <c r="B542" s="454"/>
      <c r="C542" s="418"/>
      <c r="D542" s="421"/>
      <c r="E542" s="421"/>
      <c r="F542" s="428"/>
      <c r="G542" s="421"/>
      <c r="H542" s="421"/>
      <c r="I542" s="421"/>
      <c r="J542" s="423"/>
      <c r="K542" s="423"/>
      <c r="L542" s="423"/>
      <c r="M542" s="423"/>
      <c r="N542" s="442"/>
      <c r="O542" s="429"/>
      <c r="P542" s="364">
        <f t="shared" si="29"/>
        <v>0</v>
      </c>
      <c r="Q542" s="78">
        <f t="shared" si="30"/>
        <v>0</v>
      </c>
      <c r="R542" s="100" t="str">
        <f t="shared" si="28"/>
        <v/>
      </c>
    </row>
    <row r="543" spans="1:18" ht="13.5" thickBot="1" x14ac:dyDescent="0.25">
      <c r="A543" s="426" t="str">
        <f>IF(B543="","",COUNT('Diário 1º PA'!$A$4:$A$2634)+ROW()-3)</f>
        <v/>
      </c>
      <c r="B543" s="454"/>
      <c r="C543" s="418"/>
      <c r="D543" s="421"/>
      <c r="E543" s="421"/>
      <c r="F543" s="428"/>
      <c r="G543" s="421"/>
      <c r="H543" s="421"/>
      <c r="I543" s="421"/>
      <c r="J543" s="423"/>
      <c r="K543" s="423"/>
      <c r="L543" s="423"/>
      <c r="M543" s="423"/>
      <c r="N543" s="442"/>
      <c r="O543" s="429"/>
      <c r="P543" s="364">
        <f t="shared" si="29"/>
        <v>0</v>
      </c>
      <c r="Q543" s="78">
        <f t="shared" si="30"/>
        <v>0</v>
      </c>
      <c r="R543" s="100" t="str">
        <f t="shared" si="28"/>
        <v/>
      </c>
    </row>
    <row r="544" spans="1:18" x14ac:dyDescent="0.2">
      <c r="A544" s="426" t="str">
        <f>IF(B544="","",COUNT('Diário 1º PA'!$A$4:$A$2634)+ROW()-3)</f>
        <v/>
      </c>
      <c r="B544" s="454"/>
      <c r="C544" s="418"/>
      <c r="D544" s="421"/>
      <c r="E544" s="421"/>
      <c r="F544" s="428"/>
      <c r="G544" s="421"/>
      <c r="H544" s="421"/>
      <c r="I544" s="421"/>
      <c r="J544" s="423"/>
      <c r="K544" s="423"/>
      <c r="L544" s="423"/>
      <c r="M544" s="423"/>
      <c r="N544" s="442"/>
      <c r="O544" s="429"/>
      <c r="P544" s="365">
        <f t="shared" si="29"/>
        <v>0</v>
      </c>
      <c r="Q544" s="78">
        <f t="shared" si="30"/>
        <v>0</v>
      </c>
      <c r="R544" s="143" t="str">
        <f t="shared" si="28"/>
        <v/>
      </c>
    </row>
    <row r="545" spans="1:18" x14ac:dyDescent="0.2">
      <c r="A545" s="426" t="str">
        <f>IF(B545="","",COUNT('Diário 1º PA'!$A$4:$A$2634)+ROW()-3)</f>
        <v/>
      </c>
      <c r="B545" s="454"/>
      <c r="C545" s="418"/>
      <c r="D545" s="421"/>
      <c r="E545" s="421"/>
      <c r="F545" s="428"/>
      <c r="G545" s="421"/>
      <c r="H545" s="421"/>
      <c r="I545" s="421"/>
      <c r="J545" s="423"/>
      <c r="K545" s="423"/>
      <c r="L545" s="423"/>
      <c r="M545" s="423"/>
      <c r="N545" s="442"/>
      <c r="O545" s="429"/>
      <c r="P545" s="364">
        <f t="shared" si="29"/>
        <v>0</v>
      </c>
      <c r="Q545" s="78">
        <f t="shared" si="30"/>
        <v>0</v>
      </c>
      <c r="R545" s="100" t="str">
        <f t="shared" si="28"/>
        <v/>
      </c>
    </row>
    <row r="546" spans="1:18" x14ac:dyDescent="0.2">
      <c r="A546" s="426" t="str">
        <f>IF(B546="","",COUNT('Diário 1º PA'!$A$4:$A$2634)+ROW()-3)</f>
        <v/>
      </c>
      <c r="B546" s="454"/>
      <c r="C546" s="418"/>
      <c r="D546" s="421"/>
      <c r="E546" s="421"/>
      <c r="F546" s="428"/>
      <c r="G546" s="421"/>
      <c r="H546" s="421"/>
      <c r="I546" s="421"/>
      <c r="J546" s="423"/>
      <c r="K546" s="423"/>
      <c r="L546" s="423"/>
      <c r="M546" s="423"/>
      <c r="N546" s="442"/>
      <c r="O546" s="429"/>
      <c r="P546" s="364">
        <f t="shared" si="29"/>
        <v>0</v>
      </c>
      <c r="Q546" s="78">
        <f t="shared" si="30"/>
        <v>0</v>
      </c>
      <c r="R546" s="100" t="str">
        <f t="shared" si="28"/>
        <v/>
      </c>
    </row>
    <row r="547" spans="1:18" ht="13.5" thickBot="1" x14ac:dyDescent="0.25">
      <c r="A547" s="426" t="str">
        <f>IF(B547="","",COUNT('Diário 1º PA'!$A$4:$A$2634)+ROW()-3)</f>
        <v/>
      </c>
      <c r="B547" s="454"/>
      <c r="C547" s="418"/>
      <c r="D547" s="421"/>
      <c r="E547" s="421"/>
      <c r="F547" s="428"/>
      <c r="G547" s="421"/>
      <c r="H547" s="421"/>
      <c r="I547" s="421"/>
      <c r="J547" s="423"/>
      <c r="K547" s="423"/>
      <c r="L547" s="423"/>
      <c r="M547" s="423"/>
      <c r="N547" s="442"/>
      <c r="O547" s="429"/>
      <c r="P547" s="364">
        <f t="shared" si="29"/>
        <v>0</v>
      </c>
      <c r="Q547" s="78">
        <f t="shared" si="30"/>
        <v>0</v>
      </c>
      <c r="R547" s="100" t="str">
        <f t="shared" si="28"/>
        <v/>
      </c>
    </row>
    <row r="548" spans="1:18" x14ac:dyDescent="0.2">
      <c r="A548" s="426" t="str">
        <f>IF(B548="","",COUNT('Diário 1º PA'!$A$4:$A$2634)+ROW()-3)</f>
        <v/>
      </c>
      <c r="B548" s="454"/>
      <c r="C548" s="418"/>
      <c r="D548" s="421"/>
      <c r="E548" s="421"/>
      <c r="F548" s="428"/>
      <c r="G548" s="421"/>
      <c r="H548" s="421"/>
      <c r="I548" s="421"/>
      <c r="J548" s="423"/>
      <c r="K548" s="423"/>
      <c r="L548" s="423"/>
      <c r="M548" s="423"/>
      <c r="N548" s="442"/>
      <c r="O548" s="429"/>
      <c r="P548" s="365">
        <f t="shared" si="29"/>
        <v>0</v>
      </c>
      <c r="Q548" s="78">
        <f t="shared" si="30"/>
        <v>0</v>
      </c>
      <c r="R548" s="143" t="str">
        <f t="shared" si="28"/>
        <v/>
      </c>
    </row>
    <row r="549" spans="1:18" x14ac:dyDescent="0.2">
      <c r="A549" s="426" t="str">
        <f>IF(B549="","",COUNT('Diário 1º PA'!$A$4:$A$2634)+ROW()-3)</f>
        <v/>
      </c>
      <c r="B549" s="454"/>
      <c r="C549" s="418"/>
      <c r="D549" s="421"/>
      <c r="E549" s="421"/>
      <c r="F549" s="428"/>
      <c r="G549" s="421"/>
      <c r="H549" s="421"/>
      <c r="I549" s="421"/>
      <c r="J549" s="423"/>
      <c r="K549" s="423"/>
      <c r="L549" s="423"/>
      <c r="M549" s="423"/>
      <c r="N549" s="442"/>
      <c r="O549" s="429"/>
      <c r="P549" s="364">
        <f t="shared" si="29"/>
        <v>0</v>
      </c>
      <c r="Q549" s="78">
        <f t="shared" si="30"/>
        <v>0</v>
      </c>
      <c r="R549" s="100" t="str">
        <f t="shared" si="28"/>
        <v/>
      </c>
    </row>
    <row r="550" spans="1:18" x14ac:dyDescent="0.2">
      <c r="A550" s="426" t="str">
        <f>IF(B550="","",COUNT('Diário 1º PA'!$A$4:$A$2634)+ROW()-3)</f>
        <v/>
      </c>
      <c r="B550" s="454"/>
      <c r="C550" s="418"/>
      <c r="D550" s="421"/>
      <c r="E550" s="421"/>
      <c r="F550" s="428"/>
      <c r="G550" s="421"/>
      <c r="H550" s="421"/>
      <c r="I550" s="421"/>
      <c r="J550" s="423"/>
      <c r="K550" s="423"/>
      <c r="L550" s="423"/>
      <c r="M550" s="423"/>
      <c r="N550" s="442"/>
      <c r="O550" s="429"/>
      <c r="P550" s="364">
        <f t="shared" si="29"/>
        <v>0</v>
      </c>
      <c r="Q550" s="78">
        <f t="shared" si="30"/>
        <v>0</v>
      </c>
      <c r="R550" s="100" t="str">
        <f t="shared" si="28"/>
        <v/>
      </c>
    </row>
    <row r="551" spans="1:18" ht="13.5" thickBot="1" x14ac:dyDescent="0.25">
      <c r="A551" s="426" t="str">
        <f>IF(B551="","",COUNT('Diário 1º PA'!$A$4:$A$2634)+ROW()-3)</f>
        <v/>
      </c>
      <c r="B551" s="454"/>
      <c r="C551" s="455"/>
      <c r="D551" s="434"/>
      <c r="E551" s="434"/>
      <c r="F551" s="439"/>
      <c r="G551" s="421"/>
      <c r="H551" s="421"/>
      <c r="I551" s="421"/>
      <c r="J551" s="423"/>
      <c r="K551" s="423"/>
      <c r="L551" s="423"/>
      <c r="M551" s="423"/>
      <c r="N551" s="442"/>
      <c r="O551" s="429"/>
      <c r="P551" s="364">
        <f t="shared" si="29"/>
        <v>0</v>
      </c>
      <c r="Q551" s="78">
        <f t="shared" si="30"/>
        <v>0</v>
      </c>
      <c r="R551" s="100" t="str">
        <f t="shared" si="28"/>
        <v/>
      </c>
    </row>
    <row r="552" spans="1:18" x14ac:dyDescent="0.2">
      <c r="A552" s="426" t="str">
        <f>IF(B552="","",COUNT('Diário 1º PA'!$A$4:$A$2634)+ROW()-3)</f>
        <v/>
      </c>
      <c r="B552" s="454"/>
      <c r="C552" s="418"/>
      <c r="D552" s="421"/>
      <c r="E552" s="421"/>
      <c r="F552" s="428"/>
      <c r="G552" s="421"/>
      <c r="H552" s="421"/>
      <c r="I552" s="421"/>
      <c r="J552" s="423"/>
      <c r="K552" s="423"/>
      <c r="L552" s="423"/>
      <c r="M552" s="423"/>
      <c r="N552" s="442"/>
      <c r="O552" s="429"/>
      <c r="P552" s="365">
        <f t="shared" si="29"/>
        <v>0</v>
      </c>
      <c r="Q552" s="78">
        <f t="shared" si="30"/>
        <v>0</v>
      </c>
      <c r="R552" s="143" t="str">
        <f t="shared" si="28"/>
        <v/>
      </c>
    </row>
    <row r="553" spans="1:18" x14ac:dyDescent="0.2">
      <c r="A553" s="426" t="str">
        <f>IF(B553="","",COUNT('Diário 1º PA'!$A$4:$A$2634)+ROW()-3)</f>
        <v/>
      </c>
      <c r="B553" s="454"/>
      <c r="C553" s="418"/>
      <c r="D553" s="421"/>
      <c r="E553" s="421"/>
      <c r="F553" s="428"/>
      <c r="G553" s="421"/>
      <c r="H553" s="421"/>
      <c r="I553" s="421"/>
      <c r="J553" s="423"/>
      <c r="K553" s="423"/>
      <c r="L553" s="423"/>
      <c r="M553" s="423"/>
      <c r="N553" s="442"/>
      <c r="O553" s="429"/>
      <c r="P553" s="364">
        <f t="shared" si="29"/>
        <v>0</v>
      </c>
      <c r="Q553" s="78">
        <f t="shared" si="30"/>
        <v>0</v>
      </c>
      <c r="R553" s="100" t="str">
        <f t="shared" si="28"/>
        <v/>
      </c>
    </row>
    <row r="554" spans="1:18" x14ac:dyDescent="0.2">
      <c r="A554" s="426" t="str">
        <f>IF(B554="","",COUNT('Diário 1º PA'!$A$4:$A$2634)+ROW()-3)</f>
        <v/>
      </c>
      <c r="B554" s="454"/>
      <c r="C554" s="418"/>
      <c r="D554" s="421"/>
      <c r="E554" s="421"/>
      <c r="F554" s="428"/>
      <c r="G554" s="421"/>
      <c r="H554" s="421"/>
      <c r="I554" s="421"/>
      <c r="J554" s="423"/>
      <c r="K554" s="423"/>
      <c r="L554" s="423"/>
      <c r="M554" s="423"/>
      <c r="N554" s="442"/>
      <c r="O554" s="429"/>
      <c r="P554" s="364">
        <f t="shared" si="29"/>
        <v>0</v>
      </c>
      <c r="Q554" s="78">
        <f t="shared" si="30"/>
        <v>0</v>
      </c>
      <c r="R554" s="100" t="str">
        <f t="shared" si="28"/>
        <v/>
      </c>
    </row>
    <row r="555" spans="1:18" ht="13.5" thickBot="1" x14ac:dyDescent="0.25">
      <c r="A555" s="426" t="str">
        <f>IF(B555="","",COUNT('Diário 1º PA'!$A$4:$A$2634)+ROW()-3)</f>
        <v/>
      </c>
      <c r="B555" s="454"/>
      <c r="C555" s="418"/>
      <c r="D555" s="421"/>
      <c r="E555" s="421"/>
      <c r="F555" s="428"/>
      <c r="G555" s="421"/>
      <c r="H555" s="421"/>
      <c r="I555" s="421"/>
      <c r="J555" s="423"/>
      <c r="K555" s="423"/>
      <c r="L555" s="423"/>
      <c r="M555" s="423"/>
      <c r="N555" s="442"/>
      <c r="O555" s="429"/>
      <c r="P555" s="364">
        <f t="shared" si="29"/>
        <v>0</v>
      </c>
      <c r="Q555" s="78">
        <f t="shared" si="30"/>
        <v>0</v>
      </c>
      <c r="R555" s="100" t="str">
        <f t="shared" si="28"/>
        <v/>
      </c>
    </row>
    <row r="556" spans="1:18" x14ac:dyDescent="0.2">
      <c r="A556" s="426" t="str">
        <f>IF(B556="","",COUNT('Diário 1º PA'!$A$4:$A$2634)+ROW()-3)</f>
        <v/>
      </c>
      <c r="B556" s="454"/>
      <c r="C556" s="418"/>
      <c r="D556" s="421"/>
      <c r="E556" s="421"/>
      <c r="F556" s="428"/>
      <c r="G556" s="421"/>
      <c r="H556" s="421"/>
      <c r="I556" s="421"/>
      <c r="J556" s="423"/>
      <c r="K556" s="423"/>
      <c r="L556" s="423"/>
      <c r="M556" s="423"/>
      <c r="N556" s="442"/>
      <c r="O556" s="429"/>
      <c r="P556" s="365">
        <f t="shared" si="29"/>
        <v>0</v>
      </c>
      <c r="Q556" s="78">
        <f t="shared" si="30"/>
        <v>0</v>
      </c>
      <c r="R556" s="143" t="str">
        <f t="shared" si="28"/>
        <v/>
      </c>
    </row>
    <row r="557" spans="1:18" x14ac:dyDescent="0.2">
      <c r="A557" s="426" t="str">
        <f>IF(B557="","",COUNT('Diário 1º PA'!$A$4:$A$2634)+ROW()-3)</f>
        <v/>
      </c>
      <c r="B557" s="454"/>
      <c r="C557" s="418"/>
      <c r="D557" s="421"/>
      <c r="E557" s="421"/>
      <c r="F557" s="428"/>
      <c r="G557" s="421"/>
      <c r="H557" s="421"/>
      <c r="I557" s="421"/>
      <c r="J557" s="423"/>
      <c r="K557" s="423"/>
      <c r="L557" s="423"/>
      <c r="M557" s="423"/>
      <c r="N557" s="442"/>
      <c r="O557" s="429"/>
      <c r="P557" s="364">
        <f t="shared" si="29"/>
        <v>0</v>
      </c>
      <c r="Q557" s="78">
        <f t="shared" si="30"/>
        <v>0</v>
      </c>
      <c r="R557" s="100" t="str">
        <f t="shared" si="28"/>
        <v/>
      </c>
    </row>
    <row r="558" spans="1:18" x14ac:dyDescent="0.2">
      <c r="A558" s="426" t="str">
        <f>IF(B558="","",COUNT('Diário 1º PA'!$A$4:$A$2634)+ROW()-3)</f>
        <v/>
      </c>
      <c r="B558" s="454"/>
      <c r="C558" s="418"/>
      <c r="D558" s="421"/>
      <c r="E558" s="421"/>
      <c r="F558" s="428"/>
      <c r="G558" s="421"/>
      <c r="H558" s="421"/>
      <c r="I558" s="421"/>
      <c r="J558" s="423"/>
      <c r="K558" s="423"/>
      <c r="L558" s="423"/>
      <c r="M558" s="423"/>
      <c r="N558" s="442"/>
      <c r="O558" s="429"/>
      <c r="P558" s="364">
        <f t="shared" si="29"/>
        <v>0</v>
      </c>
      <c r="Q558" s="78">
        <f t="shared" si="30"/>
        <v>0</v>
      </c>
      <c r="R558" s="100" t="str">
        <f t="shared" si="28"/>
        <v/>
      </c>
    </row>
    <row r="559" spans="1:18" ht="13.5" thickBot="1" x14ac:dyDescent="0.25">
      <c r="A559" s="426" t="str">
        <f>IF(B559="","",COUNT('Diário 1º PA'!$A$4:$A$2634)+ROW()-3)</f>
        <v/>
      </c>
      <c r="B559" s="454"/>
      <c r="C559" s="418"/>
      <c r="D559" s="421"/>
      <c r="E559" s="421"/>
      <c r="F559" s="428"/>
      <c r="G559" s="421"/>
      <c r="H559" s="421"/>
      <c r="I559" s="421"/>
      <c r="J559" s="423"/>
      <c r="K559" s="423"/>
      <c r="L559" s="423"/>
      <c r="M559" s="423"/>
      <c r="N559" s="442"/>
      <c r="O559" s="429"/>
      <c r="P559" s="364">
        <f t="shared" si="29"/>
        <v>0</v>
      </c>
      <c r="Q559" s="78">
        <f t="shared" si="30"/>
        <v>0</v>
      </c>
      <c r="R559" s="100" t="str">
        <f t="shared" si="28"/>
        <v/>
      </c>
    </row>
    <row r="560" spans="1:18" x14ac:dyDescent="0.2">
      <c r="A560" s="426" t="str">
        <f>IF(B560="","",COUNT('Diário 1º PA'!$A$4:$A$2634)+ROW()-3)</f>
        <v/>
      </c>
      <c r="B560" s="454"/>
      <c r="C560" s="418"/>
      <c r="D560" s="421"/>
      <c r="E560" s="421"/>
      <c r="F560" s="428"/>
      <c r="G560" s="421"/>
      <c r="H560" s="421"/>
      <c r="I560" s="421"/>
      <c r="J560" s="423"/>
      <c r="K560" s="423"/>
      <c r="L560" s="423"/>
      <c r="M560" s="423"/>
      <c r="N560" s="442"/>
      <c r="O560" s="429"/>
      <c r="P560" s="365">
        <f t="shared" si="29"/>
        <v>0</v>
      </c>
      <c r="Q560" s="78">
        <f t="shared" si="30"/>
        <v>0</v>
      </c>
      <c r="R560" s="143" t="str">
        <f t="shared" si="28"/>
        <v/>
      </c>
    </row>
    <row r="561" spans="1:18" x14ac:dyDescent="0.2">
      <c r="A561" s="426" t="str">
        <f>IF(B561="","",COUNT('Diário 1º PA'!$A$4:$A$2634)+ROW()-3)</f>
        <v/>
      </c>
      <c r="B561" s="454"/>
      <c r="C561" s="418"/>
      <c r="D561" s="421"/>
      <c r="E561" s="421"/>
      <c r="F561" s="428"/>
      <c r="G561" s="421"/>
      <c r="H561" s="421"/>
      <c r="I561" s="421"/>
      <c r="J561" s="423"/>
      <c r="K561" s="423"/>
      <c r="L561" s="423"/>
      <c r="M561" s="423"/>
      <c r="N561" s="442"/>
      <c r="O561" s="429"/>
      <c r="P561" s="364">
        <f t="shared" si="29"/>
        <v>0</v>
      </c>
      <c r="Q561" s="78">
        <f t="shared" si="30"/>
        <v>0</v>
      </c>
      <c r="R561" s="100" t="str">
        <f t="shared" si="28"/>
        <v/>
      </c>
    </row>
    <row r="562" spans="1:18" x14ac:dyDescent="0.2">
      <c r="A562" s="426" t="str">
        <f>IF(B562="","",COUNT('Diário 1º PA'!$A$4:$A$2634)+ROW()-3)</f>
        <v/>
      </c>
      <c r="B562" s="454"/>
      <c r="C562" s="418"/>
      <c r="D562" s="421"/>
      <c r="E562" s="421"/>
      <c r="F562" s="428"/>
      <c r="G562" s="421"/>
      <c r="H562" s="421"/>
      <c r="I562" s="421"/>
      <c r="J562" s="423"/>
      <c r="K562" s="423"/>
      <c r="L562" s="423"/>
      <c r="M562" s="423"/>
      <c r="N562" s="442"/>
      <c r="O562" s="429"/>
      <c r="P562" s="364">
        <f t="shared" si="29"/>
        <v>0</v>
      </c>
      <c r="Q562" s="78">
        <f t="shared" si="30"/>
        <v>0</v>
      </c>
      <c r="R562" s="100" t="str">
        <f t="shared" si="28"/>
        <v/>
      </c>
    </row>
    <row r="563" spans="1:18" ht="13.5" thickBot="1" x14ac:dyDescent="0.25">
      <c r="A563" s="426" t="str">
        <f>IF(B563="","",COUNT('Diário 1º PA'!$A$4:$A$2634)+ROW()-3)</f>
        <v/>
      </c>
      <c r="B563" s="454"/>
      <c r="C563" s="418"/>
      <c r="D563" s="421"/>
      <c r="E563" s="421"/>
      <c r="F563" s="428"/>
      <c r="G563" s="421"/>
      <c r="H563" s="421"/>
      <c r="I563" s="421"/>
      <c r="J563" s="423"/>
      <c r="K563" s="423"/>
      <c r="L563" s="423"/>
      <c r="M563" s="423"/>
      <c r="N563" s="442"/>
      <c r="O563" s="429"/>
      <c r="P563" s="364">
        <f t="shared" si="29"/>
        <v>0</v>
      </c>
      <c r="Q563" s="78">
        <f t="shared" si="30"/>
        <v>0</v>
      </c>
      <c r="R563" s="100" t="str">
        <f t="shared" si="28"/>
        <v/>
      </c>
    </row>
    <row r="564" spans="1:18" x14ac:dyDescent="0.2">
      <c r="A564" s="426" t="str">
        <f>IF(B564="","",COUNT('Diário 1º PA'!$A$4:$A$2634)+ROW()-3)</f>
        <v/>
      </c>
      <c r="B564" s="454"/>
      <c r="C564" s="418"/>
      <c r="D564" s="421"/>
      <c r="E564" s="421"/>
      <c r="F564" s="428"/>
      <c r="G564" s="421"/>
      <c r="H564" s="421"/>
      <c r="I564" s="421"/>
      <c r="J564" s="423"/>
      <c r="K564" s="423"/>
      <c r="L564" s="423"/>
      <c r="M564" s="423"/>
      <c r="N564" s="442"/>
      <c r="O564" s="429"/>
      <c r="P564" s="365">
        <f t="shared" si="29"/>
        <v>0</v>
      </c>
      <c r="Q564" s="78">
        <f t="shared" si="30"/>
        <v>0</v>
      </c>
      <c r="R564" s="143" t="str">
        <f t="shared" si="28"/>
        <v/>
      </c>
    </row>
    <row r="565" spans="1:18" x14ac:dyDescent="0.2">
      <c r="A565" s="426" t="str">
        <f>IF(B565="","",COUNT('Diário 1º PA'!$A$4:$A$2634)+ROW()-3)</f>
        <v/>
      </c>
      <c r="B565" s="454"/>
      <c r="C565" s="418"/>
      <c r="D565" s="421"/>
      <c r="E565" s="421"/>
      <c r="F565" s="428"/>
      <c r="G565" s="421"/>
      <c r="H565" s="421"/>
      <c r="I565" s="421"/>
      <c r="J565" s="423"/>
      <c r="K565" s="423"/>
      <c r="L565" s="423"/>
      <c r="M565" s="423"/>
      <c r="N565" s="442"/>
      <c r="O565" s="429"/>
      <c r="P565" s="364">
        <f t="shared" si="29"/>
        <v>0</v>
      </c>
      <c r="Q565" s="78">
        <f t="shared" si="30"/>
        <v>0</v>
      </c>
      <c r="R565" s="100" t="str">
        <f t="shared" si="28"/>
        <v/>
      </c>
    </row>
    <row r="566" spans="1:18" x14ac:dyDescent="0.2">
      <c r="A566" s="426" t="str">
        <f>IF(B566="","",COUNT('Diário 1º PA'!$A$4:$A$2634)+ROW()-3)</f>
        <v/>
      </c>
      <c r="B566" s="454"/>
      <c r="C566" s="418"/>
      <c r="D566" s="421"/>
      <c r="E566" s="421"/>
      <c r="F566" s="428"/>
      <c r="G566" s="421"/>
      <c r="H566" s="421"/>
      <c r="I566" s="421"/>
      <c r="J566" s="423"/>
      <c r="K566" s="423"/>
      <c r="L566" s="423"/>
      <c r="M566" s="423"/>
      <c r="N566" s="442"/>
      <c r="O566" s="429"/>
      <c r="P566" s="364">
        <f t="shared" si="29"/>
        <v>0</v>
      </c>
      <c r="Q566" s="78">
        <f t="shared" si="30"/>
        <v>0</v>
      </c>
      <c r="R566" s="100" t="str">
        <f t="shared" si="28"/>
        <v/>
      </c>
    </row>
    <row r="567" spans="1:18" ht="13.5" thickBot="1" x14ac:dyDescent="0.25">
      <c r="A567" s="426" t="str">
        <f>IF(B567="","",COUNT('Diário 1º PA'!$A$4:$A$2634)+ROW()-3)</f>
        <v/>
      </c>
      <c r="B567" s="454"/>
      <c r="C567" s="418"/>
      <c r="D567" s="421"/>
      <c r="E567" s="421"/>
      <c r="F567" s="428"/>
      <c r="G567" s="421"/>
      <c r="H567" s="421"/>
      <c r="I567" s="421"/>
      <c r="J567" s="423"/>
      <c r="K567" s="423"/>
      <c r="L567" s="423"/>
      <c r="M567" s="423"/>
      <c r="N567" s="442"/>
      <c r="O567" s="429"/>
      <c r="P567" s="364">
        <f t="shared" si="29"/>
        <v>0</v>
      </c>
      <c r="Q567" s="78">
        <f t="shared" si="30"/>
        <v>0</v>
      </c>
      <c r="R567" s="100" t="str">
        <f t="shared" si="28"/>
        <v/>
      </c>
    </row>
    <row r="568" spans="1:18" x14ac:dyDescent="0.2">
      <c r="A568" s="426" t="str">
        <f>IF(B568="","",COUNT('Diário 1º PA'!$A$4:$A$2634)+ROW()-3)</f>
        <v/>
      </c>
      <c r="B568" s="454"/>
      <c r="C568" s="418"/>
      <c r="D568" s="421"/>
      <c r="E568" s="421"/>
      <c r="F568" s="428"/>
      <c r="G568" s="421"/>
      <c r="H568" s="421"/>
      <c r="I568" s="421"/>
      <c r="J568" s="423"/>
      <c r="K568" s="423"/>
      <c r="L568" s="423"/>
      <c r="M568" s="423"/>
      <c r="N568" s="442"/>
      <c r="O568" s="429"/>
      <c r="P568" s="365">
        <f t="shared" si="29"/>
        <v>0</v>
      </c>
      <c r="Q568" s="78">
        <f t="shared" si="30"/>
        <v>0</v>
      </c>
      <c r="R568" s="143" t="str">
        <f t="shared" si="28"/>
        <v/>
      </c>
    </row>
    <row r="569" spans="1:18" x14ac:dyDescent="0.2">
      <c r="A569" s="426" t="str">
        <f>IF(B569="","",COUNT('Diário 1º PA'!$A$4:$A$2634)+ROW()-3)</f>
        <v/>
      </c>
      <c r="B569" s="454"/>
      <c r="C569" s="418"/>
      <c r="D569" s="421"/>
      <c r="E569" s="421"/>
      <c r="F569" s="428"/>
      <c r="G569" s="421"/>
      <c r="H569" s="421"/>
      <c r="I569" s="421"/>
      <c r="J569" s="423"/>
      <c r="K569" s="423"/>
      <c r="L569" s="423"/>
      <c r="M569" s="423"/>
      <c r="N569" s="442"/>
      <c r="O569" s="429"/>
      <c r="P569" s="364">
        <f t="shared" si="29"/>
        <v>0</v>
      </c>
      <c r="Q569" s="78">
        <f t="shared" si="30"/>
        <v>0</v>
      </c>
      <c r="R569" s="100" t="str">
        <f t="shared" si="28"/>
        <v/>
      </c>
    </row>
    <row r="570" spans="1:18" x14ac:dyDescent="0.2">
      <c r="A570" s="426" t="str">
        <f>IF(B570="","",COUNT('Diário 1º PA'!$A$4:$A$2634)+ROW()-3)</f>
        <v/>
      </c>
      <c r="B570" s="454"/>
      <c r="C570" s="418"/>
      <c r="D570" s="421"/>
      <c r="E570" s="421"/>
      <c r="F570" s="428"/>
      <c r="G570" s="421"/>
      <c r="H570" s="421"/>
      <c r="I570" s="421"/>
      <c r="J570" s="423"/>
      <c r="K570" s="423"/>
      <c r="L570" s="423"/>
      <c r="M570" s="423"/>
      <c r="N570" s="442"/>
      <c r="O570" s="429"/>
      <c r="P570" s="364">
        <f t="shared" si="29"/>
        <v>0</v>
      </c>
      <c r="Q570" s="78">
        <f t="shared" si="30"/>
        <v>0</v>
      </c>
      <c r="R570" s="100" t="str">
        <f t="shared" si="28"/>
        <v/>
      </c>
    </row>
    <row r="571" spans="1:18" ht="13.5" thickBot="1" x14ac:dyDescent="0.25">
      <c r="A571" s="426" t="str">
        <f>IF(B571="","",COUNT('Diário 1º PA'!$A$4:$A$2634)+ROW()-3)</f>
        <v/>
      </c>
      <c r="B571" s="454"/>
      <c r="C571" s="418"/>
      <c r="D571" s="421"/>
      <c r="E571" s="421"/>
      <c r="F571" s="428"/>
      <c r="G571" s="421"/>
      <c r="H571" s="421"/>
      <c r="I571" s="421"/>
      <c r="J571" s="423"/>
      <c r="K571" s="423"/>
      <c r="L571" s="423"/>
      <c r="M571" s="423"/>
      <c r="N571" s="442"/>
      <c r="O571" s="429"/>
      <c r="P571" s="364">
        <f t="shared" si="29"/>
        <v>0</v>
      </c>
      <c r="Q571" s="78">
        <f t="shared" si="30"/>
        <v>0</v>
      </c>
      <c r="R571" s="100" t="str">
        <f t="shared" si="28"/>
        <v/>
      </c>
    </row>
    <row r="572" spans="1:18" x14ac:dyDescent="0.2">
      <c r="A572" s="426" t="str">
        <f>IF(B572="","",COUNT('Diário 1º PA'!$A$4:$A$2634)+ROW()-3)</f>
        <v/>
      </c>
      <c r="B572" s="454"/>
      <c r="C572" s="418"/>
      <c r="D572" s="421"/>
      <c r="E572" s="421"/>
      <c r="F572" s="428"/>
      <c r="G572" s="421"/>
      <c r="H572" s="421"/>
      <c r="I572" s="421"/>
      <c r="J572" s="423"/>
      <c r="K572" s="423"/>
      <c r="L572" s="423"/>
      <c r="M572" s="423"/>
      <c r="N572" s="442"/>
      <c r="O572" s="429"/>
      <c r="P572" s="365">
        <f t="shared" si="29"/>
        <v>0</v>
      </c>
      <c r="Q572" s="78">
        <f t="shared" si="30"/>
        <v>0</v>
      </c>
      <c r="R572" s="143" t="str">
        <f t="shared" si="28"/>
        <v/>
      </c>
    </row>
    <row r="573" spans="1:18" x14ac:dyDescent="0.2">
      <c r="A573" s="426" t="str">
        <f>IF(B573="","",COUNT('Diário 1º PA'!$A$4:$A$2634)+ROW()-3)</f>
        <v/>
      </c>
      <c r="B573" s="454"/>
      <c r="C573" s="418"/>
      <c r="D573" s="421"/>
      <c r="E573" s="421"/>
      <c r="F573" s="428"/>
      <c r="G573" s="421"/>
      <c r="H573" s="421"/>
      <c r="I573" s="421"/>
      <c r="J573" s="423"/>
      <c r="K573" s="423"/>
      <c r="L573" s="423"/>
      <c r="M573" s="423"/>
      <c r="N573" s="442"/>
      <c r="O573" s="429"/>
      <c r="P573" s="364">
        <f t="shared" si="29"/>
        <v>0</v>
      </c>
      <c r="Q573" s="78">
        <f t="shared" si="30"/>
        <v>0</v>
      </c>
      <c r="R573" s="100" t="str">
        <f t="shared" si="28"/>
        <v/>
      </c>
    </row>
    <row r="574" spans="1:18" x14ac:dyDescent="0.2">
      <c r="A574" s="426" t="str">
        <f>IF(B574="","",COUNT('Diário 1º PA'!$A$4:$A$2634)+ROW()-3)</f>
        <v/>
      </c>
      <c r="B574" s="454"/>
      <c r="C574" s="418"/>
      <c r="D574" s="421"/>
      <c r="E574" s="421"/>
      <c r="F574" s="428"/>
      <c r="G574" s="421"/>
      <c r="H574" s="421"/>
      <c r="I574" s="421"/>
      <c r="J574" s="423"/>
      <c r="K574" s="423"/>
      <c r="L574" s="423"/>
      <c r="M574" s="423"/>
      <c r="N574" s="442"/>
      <c r="O574" s="429"/>
      <c r="P574" s="364">
        <f t="shared" si="29"/>
        <v>0</v>
      </c>
      <c r="Q574" s="78">
        <f t="shared" si="30"/>
        <v>0</v>
      </c>
      <c r="R574" s="100" t="str">
        <f t="shared" si="28"/>
        <v/>
      </c>
    </row>
    <row r="575" spans="1:18" ht="13.5" thickBot="1" x14ac:dyDescent="0.25">
      <c r="A575" s="426" t="str">
        <f>IF(B575="","",COUNT('Diário 1º PA'!$A$4:$A$2634)+ROW()-3)</f>
        <v/>
      </c>
      <c r="B575" s="454"/>
      <c r="C575" s="418"/>
      <c r="D575" s="421"/>
      <c r="E575" s="421"/>
      <c r="F575" s="428"/>
      <c r="G575" s="421"/>
      <c r="H575" s="421"/>
      <c r="I575" s="421"/>
      <c r="J575" s="423"/>
      <c r="K575" s="423"/>
      <c r="L575" s="423"/>
      <c r="M575" s="423"/>
      <c r="N575" s="442"/>
      <c r="O575" s="429"/>
      <c r="P575" s="364">
        <f t="shared" si="29"/>
        <v>0</v>
      </c>
      <c r="Q575" s="78">
        <f t="shared" si="30"/>
        <v>0</v>
      </c>
      <c r="R575" s="100" t="str">
        <f t="shared" si="28"/>
        <v/>
      </c>
    </row>
    <row r="576" spans="1:18" x14ac:dyDescent="0.2">
      <c r="A576" s="426" t="str">
        <f>IF(B576="","",COUNT('Diário 1º PA'!$A$4:$A$2634)+ROW()-3)</f>
        <v/>
      </c>
      <c r="B576" s="454"/>
      <c r="C576" s="418"/>
      <c r="D576" s="421"/>
      <c r="E576" s="421"/>
      <c r="F576" s="428"/>
      <c r="G576" s="421"/>
      <c r="H576" s="421"/>
      <c r="I576" s="421"/>
      <c r="J576" s="423"/>
      <c r="K576" s="423"/>
      <c r="L576" s="423"/>
      <c r="M576" s="423"/>
      <c r="N576" s="442"/>
      <c r="O576" s="429"/>
      <c r="P576" s="365">
        <f t="shared" si="29"/>
        <v>0</v>
      </c>
      <c r="Q576" s="78">
        <f t="shared" si="30"/>
        <v>0</v>
      </c>
      <c r="R576" s="143" t="str">
        <f t="shared" si="28"/>
        <v/>
      </c>
    </row>
    <row r="577" spans="1:18" x14ac:dyDescent="0.2">
      <c r="A577" s="426" t="str">
        <f>IF(B577="","",COUNT('Diário 1º PA'!$A$4:$A$2634)+ROW()-3)</f>
        <v/>
      </c>
      <c r="B577" s="454"/>
      <c r="C577" s="418"/>
      <c r="D577" s="421"/>
      <c r="E577" s="421"/>
      <c r="F577" s="428"/>
      <c r="G577" s="421"/>
      <c r="H577" s="421"/>
      <c r="I577" s="421"/>
      <c r="J577" s="423"/>
      <c r="K577" s="423"/>
      <c r="L577" s="423"/>
      <c r="M577" s="423"/>
      <c r="N577" s="442"/>
      <c r="O577" s="429"/>
      <c r="P577" s="364">
        <f t="shared" si="29"/>
        <v>0</v>
      </c>
      <c r="Q577" s="78">
        <f t="shared" si="30"/>
        <v>0</v>
      </c>
      <c r="R577" s="100" t="str">
        <f t="shared" si="28"/>
        <v/>
      </c>
    </row>
    <row r="578" spans="1:18" x14ac:dyDescent="0.2">
      <c r="A578" s="426" t="str">
        <f>IF(B578="","",COUNT('Diário 1º PA'!$A$4:$A$2634)+ROW()-3)</f>
        <v/>
      </c>
      <c r="B578" s="454"/>
      <c r="C578" s="418"/>
      <c r="D578" s="421"/>
      <c r="E578" s="421"/>
      <c r="F578" s="428"/>
      <c r="G578" s="421"/>
      <c r="H578" s="421"/>
      <c r="I578" s="421"/>
      <c r="J578" s="423"/>
      <c r="K578" s="423"/>
      <c r="L578" s="423"/>
      <c r="M578" s="423"/>
      <c r="N578" s="442"/>
      <c r="O578" s="429"/>
      <c r="P578" s="364">
        <f t="shared" si="29"/>
        <v>0</v>
      </c>
      <c r="Q578" s="78">
        <f t="shared" si="30"/>
        <v>0</v>
      </c>
      <c r="R578" s="100" t="str">
        <f t="shared" si="28"/>
        <v/>
      </c>
    </row>
    <row r="579" spans="1:18" ht="13.5" thickBot="1" x14ac:dyDescent="0.25">
      <c r="A579" s="426" t="str">
        <f>IF(B579="","",COUNT('Diário 1º PA'!$A$4:$A$2634)+ROW()-3)</f>
        <v/>
      </c>
      <c r="B579" s="454"/>
      <c r="C579" s="418"/>
      <c r="D579" s="421"/>
      <c r="E579" s="421"/>
      <c r="F579" s="428"/>
      <c r="G579" s="421"/>
      <c r="H579" s="421"/>
      <c r="I579" s="421"/>
      <c r="J579" s="423"/>
      <c r="K579" s="423"/>
      <c r="L579" s="423"/>
      <c r="M579" s="423"/>
      <c r="N579" s="442"/>
      <c r="O579" s="429"/>
      <c r="P579" s="364">
        <f t="shared" si="29"/>
        <v>0</v>
      </c>
      <c r="Q579" s="78">
        <f t="shared" si="30"/>
        <v>0</v>
      </c>
      <c r="R579" s="100" t="str">
        <f t="shared" si="28"/>
        <v/>
      </c>
    </row>
    <row r="580" spans="1:18" x14ac:dyDescent="0.2">
      <c r="A580" s="426" t="str">
        <f>IF(B580="","",COUNT('Diário 1º PA'!$A$4:$A$2634)+ROW()-3)</f>
        <v/>
      </c>
      <c r="B580" s="454"/>
      <c r="C580" s="418"/>
      <c r="D580" s="421"/>
      <c r="E580" s="421"/>
      <c r="F580" s="428"/>
      <c r="G580" s="421"/>
      <c r="H580" s="421"/>
      <c r="I580" s="421"/>
      <c r="J580" s="423"/>
      <c r="K580" s="423"/>
      <c r="L580" s="423"/>
      <c r="M580" s="423"/>
      <c r="N580" s="442"/>
      <c r="O580" s="429"/>
      <c r="P580" s="365">
        <f t="shared" si="29"/>
        <v>0</v>
      </c>
      <c r="Q580" s="78">
        <f t="shared" si="30"/>
        <v>0</v>
      </c>
      <c r="R580" s="143" t="str">
        <f t="shared" si="28"/>
        <v/>
      </c>
    </row>
    <row r="581" spans="1:18" x14ac:dyDescent="0.2">
      <c r="A581" s="426" t="str">
        <f>IF(B581="","",COUNT('Diário 1º PA'!$A$4:$A$2634)+ROW()-3)</f>
        <v/>
      </c>
      <c r="B581" s="454"/>
      <c r="C581" s="418"/>
      <c r="D581" s="421"/>
      <c r="E581" s="421"/>
      <c r="F581" s="428"/>
      <c r="G581" s="421"/>
      <c r="H581" s="421"/>
      <c r="I581" s="421"/>
      <c r="J581" s="423"/>
      <c r="K581" s="423"/>
      <c r="L581" s="423"/>
      <c r="M581" s="423"/>
      <c r="N581" s="442"/>
      <c r="O581" s="429"/>
      <c r="P581" s="364">
        <f t="shared" si="29"/>
        <v>0</v>
      </c>
      <c r="Q581" s="78">
        <f t="shared" si="30"/>
        <v>0</v>
      </c>
      <c r="R581" s="100" t="str">
        <f t="shared" si="28"/>
        <v/>
      </c>
    </row>
    <row r="582" spans="1:18" x14ac:dyDescent="0.2">
      <c r="A582" s="426" t="str">
        <f>IF(B582="","",COUNT('Diário 1º PA'!$A$4:$A$2634)+ROW()-3)</f>
        <v/>
      </c>
      <c r="B582" s="454"/>
      <c r="C582" s="418"/>
      <c r="D582" s="421"/>
      <c r="E582" s="421"/>
      <c r="F582" s="428"/>
      <c r="G582" s="421"/>
      <c r="H582" s="421"/>
      <c r="I582" s="421"/>
      <c r="J582" s="423"/>
      <c r="K582" s="423"/>
      <c r="L582" s="423"/>
      <c r="M582" s="423"/>
      <c r="N582" s="442"/>
      <c r="O582" s="429"/>
      <c r="P582" s="364">
        <f t="shared" si="29"/>
        <v>0</v>
      </c>
      <c r="Q582" s="78">
        <f t="shared" si="30"/>
        <v>0</v>
      </c>
      <c r="R582" s="100" t="str">
        <f t="shared" si="28"/>
        <v/>
      </c>
    </row>
    <row r="583" spans="1:18" ht="13.5" thickBot="1" x14ac:dyDescent="0.25">
      <c r="A583" s="426" t="str">
        <f>IF(B583="","",COUNT('Diário 1º PA'!$A$4:$A$2634)+ROW()-3)</f>
        <v/>
      </c>
      <c r="B583" s="454"/>
      <c r="C583" s="418"/>
      <c r="D583" s="421"/>
      <c r="E583" s="421"/>
      <c r="F583" s="428"/>
      <c r="G583" s="421"/>
      <c r="H583" s="421"/>
      <c r="I583" s="421"/>
      <c r="J583" s="423"/>
      <c r="K583" s="423"/>
      <c r="L583" s="423"/>
      <c r="M583" s="423"/>
      <c r="N583" s="442"/>
      <c r="O583" s="429"/>
      <c r="P583" s="364">
        <f t="shared" si="29"/>
        <v>0</v>
      </c>
      <c r="Q583" s="78">
        <f t="shared" si="30"/>
        <v>0</v>
      </c>
      <c r="R583" s="100" t="str">
        <f t="shared" si="28"/>
        <v/>
      </c>
    </row>
    <row r="584" spans="1:18" x14ac:dyDescent="0.2">
      <c r="A584" s="426" t="str">
        <f>IF(B584="","",COUNT('Diário 1º PA'!$A$4:$A$2634)+ROW()-3)</f>
        <v/>
      </c>
      <c r="B584" s="454"/>
      <c r="C584" s="418"/>
      <c r="D584" s="421"/>
      <c r="E584" s="421"/>
      <c r="F584" s="428"/>
      <c r="G584" s="421"/>
      <c r="H584" s="421"/>
      <c r="I584" s="421"/>
      <c r="J584" s="423"/>
      <c r="K584" s="423"/>
      <c r="L584" s="423"/>
      <c r="M584" s="423"/>
      <c r="N584" s="442"/>
      <c r="O584" s="429"/>
      <c r="P584" s="365">
        <f t="shared" si="29"/>
        <v>0</v>
      </c>
      <c r="Q584" s="78">
        <f t="shared" si="30"/>
        <v>0</v>
      </c>
      <c r="R584" s="143" t="str">
        <f t="shared" si="28"/>
        <v/>
      </c>
    </row>
    <row r="585" spans="1:18" x14ac:dyDescent="0.2">
      <c r="A585" s="426" t="str">
        <f>IF(B585="","",COUNT('Diário 1º PA'!$A$4:$A$2634)+ROW()-3)</f>
        <v/>
      </c>
      <c r="B585" s="454"/>
      <c r="C585" s="418"/>
      <c r="D585" s="421"/>
      <c r="E585" s="421"/>
      <c r="F585" s="428"/>
      <c r="G585" s="421"/>
      <c r="H585" s="421"/>
      <c r="I585" s="421"/>
      <c r="J585" s="423"/>
      <c r="K585" s="423"/>
      <c r="L585" s="423"/>
      <c r="M585" s="423"/>
      <c r="N585" s="442"/>
      <c r="O585" s="429"/>
      <c r="P585" s="364">
        <f t="shared" si="29"/>
        <v>0</v>
      </c>
      <c r="Q585" s="78">
        <f t="shared" si="30"/>
        <v>0</v>
      </c>
      <c r="R585" s="100" t="str">
        <f t="shared" si="28"/>
        <v/>
      </c>
    </row>
    <row r="586" spans="1:18" x14ac:dyDescent="0.2">
      <c r="A586" s="426" t="str">
        <f>IF(B586="","",COUNT('Diário 1º PA'!$A$4:$A$2634)+ROW()-3)</f>
        <v/>
      </c>
      <c r="B586" s="454"/>
      <c r="C586" s="418"/>
      <c r="D586" s="421"/>
      <c r="E586" s="421"/>
      <c r="F586" s="428"/>
      <c r="G586" s="421"/>
      <c r="H586" s="421"/>
      <c r="I586" s="421"/>
      <c r="J586" s="423"/>
      <c r="K586" s="423"/>
      <c r="L586" s="423"/>
      <c r="M586" s="423"/>
      <c r="N586" s="442"/>
      <c r="O586" s="429"/>
      <c r="P586" s="364">
        <f t="shared" si="29"/>
        <v>0</v>
      </c>
      <c r="Q586" s="78">
        <f t="shared" si="30"/>
        <v>0</v>
      </c>
      <c r="R586" s="100" t="str">
        <f t="shared" si="28"/>
        <v/>
      </c>
    </row>
    <row r="587" spans="1:18" ht="13.5" thickBot="1" x14ac:dyDescent="0.25">
      <c r="A587" s="426" t="str">
        <f>IF(B587="","",COUNT('Diário 1º PA'!$A$4:$A$2634)+ROW()-3)</f>
        <v/>
      </c>
      <c r="B587" s="454"/>
      <c r="C587" s="418"/>
      <c r="D587" s="421"/>
      <c r="E587" s="421"/>
      <c r="F587" s="428"/>
      <c r="G587" s="421"/>
      <c r="H587" s="421"/>
      <c r="I587" s="421"/>
      <c r="J587" s="423"/>
      <c r="K587" s="423"/>
      <c r="L587" s="423"/>
      <c r="M587" s="423"/>
      <c r="N587" s="442"/>
      <c r="O587" s="429"/>
      <c r="P587" s="364">
        <f t="shared" si="29"/>
        <v>0</v>
      </c>
      <c r="Q587" s="78">
        <f t="shared" si="30"/>
        <v>0</v>
      </c>
      <c r="R587" s="100" t="str">
        <f t="shared" si="28"/>
        <v/>
      </c>
    </row>
    <row r="588" spans="1:18" x14ac:dyDescent="0.2">
      <c r="A588" s="426" t="str">
        <f>IF(B588="","",COUNT('Diário 1º PA'!$A$4:$A$2634)+ROW()-3)</f>
        <v/>
      </c>
      <c r="B588" s="454"/>
      <c r="C588" s="418"/>
      <c r="D588" s="421"/>
      <c r="E588" s="421"/>
      <c r="F588" s="428"/>
      <c r="G588" s="421"/>
      <c r="H588" s="421"/>
      <c r="I588" s="421"/>
      <c r="J588" s="423"/>
      <c r="K588" s="423"/>
      <c r="L588" s="423"/>
      <c r="M588" s="423"/>
      <c r="N588" s="442"/>
      <c r="O588" s="429"/>
      <c r="P588" s="365">
        <f t="shared" si="29"/>
        <v>0</v>
      </c>
      <c r="Q588" s="78">
        <f t="shared" si="30"/>
        <v>0</v>
      </c>
      <c r="R588" s="143" t="str">
        <f t="shared" si="28"/>
        <v/>
      </c>
    </row>
    <row r="589" spans="1:18" x14ac:dyDescent="0.2">
      <c r="A589" s="426" t="str">
        <f>IF(B589="","",COUNT('Diário 1º PA'!$A$4:$A$2634)+ROW()-3)</f>
        <v/>
      </c>
      <c r="B589" s="454"/>
      <c r="C589" s="418"/>
      <c r="D589" s="421"/>
      <c r="E589" s="421"/>
      <c r="F589" s="428"/>
      <c r="G589" s="421"/>
      <c r="H589" s="421"/>
      <c r="I589" s="421"/>
      <c r="J589" s="423"/>
      <c r="K589" s="423"/>
      <c r="L589" s="423"/>
      <c r="M589" s="423"/>
      <c r="N589" s="442"/>
      <c r="O589" s="429"/>
      <c r="P589" s="364">
        <f t="shared" si="29"/>
        <v>0</v>
      </c>
      <c r="Q589" s="78">
        <f t="shared" si="30"/>
        <v>0</v>
      </c>
      <c r="R589" s="100" t="str">
        <f t="shared" si="28"/>
        <v/>
      </c>
    </row>
    <row r="590" spans="1:18" x14ac:dyDescent="0.2">
      <c r="A590" s="426" t="str">
        <f>IF(B590="","",COUNT('Diário 1º PA'!$A$4:$A$2634)+ROW()-3)</f>
        <v/>
      </c>
      <c r="B590" s="454"/>
      <c r="C590" s="418"/>
      <c r="D590" s="421"/>
      <c r="E590" s="421"/>
      <c r="F590" s="428"/>
      <c r="G590" s="421"/>
      <c r="H590" s="421"/>
      <c r="I590" s="421"/>
      <c r="J590" s="423"/>
      <c r="K590" s="423"/>
      <c r="L590" s="423"/>
      <c r="M590" s="423"/>
      <c r="N590" s="442"/>
      <c r="O590" s="429"/>
      <c r="P590" s="364">
        <f t="shared" si="29"/>
        <v>0</v>
      </c>
      <c r="Q590" s="78">
        <f t="shared" si="30"/>
        <v>0</v>
      </c>
      <c r="R590" s="100" t="str">
        <f t="shared" si="28"/>
        <v/>
      </c>
    </row>
    <row r="591" spans="1:18" ht="13.5" thickBot="1" x14ac:dyDescent="0.25">
      <c r="A591" s="426" t="str">
        <f>IF(B591="","",COUNT('Diário 1º PA'!$A$4:$A$2634)+ROW()-3)</f>
        <v/>
      </c>
      <c r="B591" s="454"/>
      <c r="C591" s="418"/>
      <c r="D591" s="421"/>
      <c r="E591" s="421"/>
      <c r="F591" s="428"/>
      <c r="G591" s="421"/>
      <c r="H591" s="421"/>
      <c r="I591" s="421"/>
      <c r="J591" s="423"/>
      <c r="K591" s="423"/>
      <c r="L591" s="423"/>
      <c r="M591" s="423"/>
      <c r="N591" s="442"/>
      <c r="O591" s="429"/>
      <c r="P591" s="364">
        <f t="shared" si="29"/>
        <v>0</v>
      </c>
      <c r="Q591" s="78">
        <f t="shared" si="30"/>
        <v>0</v>
      </c>
      <c r="R591" s="100" t="str">
        <f t="shared" si="28"/>
        <v/>
      </c>
    </row>
    <row r="592" spans="1:18" x14ac:dyDescent="0.2">
      <c r="A592" s="426" t="str">
        <f>IF(B592="","",COUNT('Diário 1º PA'!$A$4:$A$2634)+ROW()-3)</f>
        <v/>
      </c>
      <c r="B592" s="454"/>
      <c r="C592" s="418"/>
      <c r="D592" s="421"/>
      <c r="E592" s="421"/>
      <c r="F592" s="428"/>
      <c r="G592" s="421"/>
      <c r="H592" s="421"/>
      <c r="I592" s="421"/>
      <c r="J592" s="423"/>
      <c r="K592" s="423"/>
      <c r="L592" s="423"/>
      <c r="M592" s="423"/>
      <c r="N592" s="442"/>
      <c r="O592" s="429"/>
      <c r="P592" s="365">
        <f t="shared" si="29"/>
        <v>0</v>
      </c>
      <c r="Q592" s="78">
        <f t="shared" si="30"/>
        <v>0</v>
      </c>
      <c r="R592" s="143" t="str">
        <f t="shared" ref="R592:R655" si="31">SUBSTITUTE(D592," ","_")</f>
        <v/>
      </c>
    </row>
    <row r="593" spans="1:18" x14ac:dyDescent="0.2">
      <c r="A593" s="426" t="str">
        <f>IF(B593="","",COUNT('Diário 1º PA'!$A$4:$A$2634)+ROW()-3)</f>
        <v/>
      </c>
      <c r="B593" s="454"/>
      <c r="C593" s="418"/>
      <c r="D593" s="421"/>
      <c r="E593" s="421"/>
      <c r="F593" s="428"/>
      <c r="G593" s="421"/>
      <c r="H593" s="421"/>
      <c r="I593" s="421"/>
      <c r="J593" s="423"/>
      <c r="K593" s="423"/>
      <c r="L593" s="423"/>
      <c r="M593" s="423"/>
      <c r="N593" s="442"/>
      <c r="O593" s="429"/>
      <c r="P593" s="364">
        <f t="shared" ref="P593:P656" si="32">IF(B593=0,0,IF(YEAR(B593)=$Q$1,MONTH(B593)-$P$1+1,(YEAR(B593)-$Q$1)*12-$P$1+1+MONTH(B593)))</f>
        <v>0</v>
      </c>
      <c r="Q593" s="78">
        <f t="shared" ref="Q593:Q656" si="33">IF(C593=0,0,IF(YEAR(C593)=$Q$1,MONTH(C593)-$P$1+1,(YEAR(C593)-$Q$1)*12-$P$1+1+MONTH(C593)))</f>
        <v>0</v>
      </c>
      <c r="R593" s="100" t="str">
        <f t="shared" si="31"/>
        <v/>
      </c>
    </row>
    <row r="594" spans="1:18" x14ac:dyDescent="0.2">
      <c r="A594" s="426" t="str">
        <f>IF(B594="","",COUNT('Diário 1º PA'!$A$4:$A$2634)+ROW()-3)</f>
        <v/>
      </c>
      <c r="B594" s="454"/>
      <c r="C594" s="418"/>
      <c r="D594" s="421"/>
      <c r="E594" s="421"/>
      <c r="F594" s="428"/>
      <c r="G594" s="421"/>
      <c r="H594" s="421"/>
      <c r="I594" s="421"/>
      <c r="J594" s="423"/>
      <c r="K594" s="423"/>
      <c r="L594" s="423"/>
      <c r="M594" s="423"/>
      <c r="N594" s="442"/>
      <c r="O594" s="429"/>
      <c r="P594" s="364">
        <f t="shared" si="32"/>
        <v>0</v>
      </c>
      <c r="Q594" s="78">
        <f t="shared" si="33"/>
        <v>0</v>
      </c>
      <c r="R594" s="100" t="str">
        <f t="shared" si="31"/>
        <v/>
      </c>
    </row>
    <row r="595" spans="1:18" ht="13.5" thickBot="1" x14ac:dyDescent="0.25">
      <c r="A595" s="426" t="str">
        <f>IF(B595="","",COUNT('Diário 1º PA'!$A$4:$A$2634)+ROW()-3)</f>
        <v/>
      </c>
      <c r="B595" s="454"/>
      <c r="C595" s="418"/>
      <c r="D595" s="421"/>
      <c r="E595" s="421"/>
      <c r="F595" s="428"/>
      <c r="G595" s="421"/>
      <c r="H595" s="421"/>
      <c r="I595" s="421"/>
      <c r="J595" s="423"/>
      <c r="K595" s="423"/>
      <c r="L595" s="423"/>
      <c r="M595" s="423"/>
      <c r="N595" s="442"/>
      <c r="O595" s="429"/>
      <c r="P595" s="364">
        <f t="shared" si="32"/>
        <v>0</v>
      </c>
      <c r="Q595" s="78">
        <f t="shared" si="33"/>
        <v>0</v>
      </c>
      <c r="R595" s="100" t="str">
        <f t="shared" si="31"/>
        <v/>
      </c>
    </row>
    <row r="596" spans="1:18" x14ac:dyDescent="0.2">
      <c r="A596" s="426" t="str">
        <f>IF(B596="","",COUNT('Diário 1º PA'!$A$4:$A$2634)+ROW()-3)</f>
        <v/>
      </c>
      <c r="B596" s="454"/>
      <c r="C596" s="418"/>
      <c r="D596" s="421"/>
      <c r="E596" s="421"/>
      <c r="F596" s="428"/>
      <c r="G596" s="421"/>
      <c r="H596" s="421"/>
      <c r="I596" s="421"/>
      <c r="J596" s="423"/>
      <c r="K596" s="423"/>
      <c r="L596" s="423"/>
      <c r="M596" s="423"/>
      <c r="N596" s="442"/>
      <c r="O596" s="429"/>
      <c r="P596" s="365">
        <f t="shared" si="32"/>
        <v>0</v>
      </c>
      <c r="Q596" s="78">
        <f t="shared" si="33"/>
        <v>0</v>
      </c>
      <c r="R596" s="143" t="str">
        <f t="shared" si="31"/>
        <v/>
      </c>
    </row>
    <row r="597" spans="1:18" x14ac:dyDescent="0.2">
      <c r="A597" s="426" t="str">
        <f>IF(B597="","",COUNT('Diário 1º PA'!$A$4:$A$2634)+ROW()-3)</f>
        <v/>
      </c>
      <c r="B597" s="454"/>
      <c r="C597" s="418"/>
      <c r="D597" s="421"/>
      <c r="E597" s="421"/>
      <c r="F597" s="428"/>
      <c r="G597" s="421"/>
      <c r="H597" s="421"/>
      <c r="I597" s="421"/>
      <c r="J597" s="423"/>
      <c r="K597" s="423"/>
      <c r="L597" s="423"/>
      <c r="M597" s="423"/>
      <c r="N597" s="442"/>
      <c r="O597" s="429"/>
      <c r="P597" s="364">
        <f t="shared" si="32"/>
        <v>0</v>
      </c>
      <c r="Q597" s="78">
        <f t="shared" si="33"/>
        <v>0</v>
      </c>
      <c r="R597" s="100" t="str">
        <f t="shared" si="31"/>
        <v/>
      </c>
    </row>
    <row r="598" spans="1:18" x14ac:dyDescent="0.2">
      <c r="A598" s="426" t="str">
        <f>IF(B598="","",COUNT('Diário 1º PA'!$A$4:$A$2634)+ROW()-3)</f>
        <v/>
      </c>
      <c r="B598" s="454"/>
      <c r="C598" s="418"/>
      <c r="D598" s="421"/>
      <c r="E598" s="421"/>
      <c r="F598" s="428"/>
      <c r="G598" s="421"/>
      <c r="H598" s="421"/>
      <c r="I598" s="421"/>
      <c r="J598" s="423"/>
      <c r="K598" s="423"/>
      <c r="L598" s="423"/>
      <c r="M598" s="423"/>
      <c r="N598" s="442"/>
      <c r="O598" s="429"/>
      <c r="P598" s="364">
        <f t="shared" si="32"/>
        <v>0</v>
      </c>
      <c r="Q598" s="78">
        <f t="shared" si="33"/>
        <v>0</v>
      </c>
      <c r="R598" s="100" t="str">
        <f t="shared" si="31"/>
        <v/>
      </c>
    </row>
    <row r="599" spans="1:18" ht="13.5" thickBot="1" x14ac:dyDescent="0.25">
      <c r="A599" s="426" t="str">
        <f>IF(B599="","",COUNT('Diário 1º PA'!$A$4:$A$2634)+ROW()-3)</f>
        <v/>
      </c>
      <c r="B599" s="454"/>
      <c r="C599" s="418"/>
      <c r="D599" s="421"/>
      <c r="E599" s="421"/>
      <c r="F599" s="428"/>
      <c r="G599" s="421"/>
      <c r="H599" s="421"/>
      <c r="I599" s="421"/>
      <c r="J599" s="423"/>
      <c r="K599" s="423"/>
      <c r="L599" s="423"/>
      <c r="M599" s="423"/>
      <c r="N599" s="442"/>
      <c r="O599" s="429"/>
      <c r="P599" s="364">
        <f t="shared" si="32"/>
        <v>0</v>
      </c>
      <c r="Q599" s="78">
        <f t="shared" si="33"/>
        <v>0</v>
      </c>
      <c r="R599" s="100" t="str">
        <f t="shared" si="31"/>
        <v/>
      </c>
    </row>
    <row r="600" spans="1:18" x14ac:dyDescent="0.2">
      <c r="A600" s="426" t="str">
        <f>IF(B600="","",COUNT('Diário 1º PA'!$A$4:$A$2634)+ROW()-3)</f>
        <v/>
      </c>
      <c r="B600" s="454"/>
      <c r="C600" s="418"/>
      <c r="D600" s="421"/>
      <c r="E600" s="421"/>
      <c r="F600" s="428"/>
      <c r="G600" s="421"/>
      <c r="H600" s="421"/>
      <c r="I600" s="421"/>
      <c r="J600" s="423"/>
      <c r="K600" s="423"/>
      <c r="L600" s="423"/>
      <c r="M600" s="423"/>
      <c r="N600" s="442"/>
      <c r="O600" s="429"/>
      <c r="P600" s="365">
        <f t="shared" si="32"/>
        <v>0</v>
      </c>
      <c r="Q600" s="78">
        <f t="shared" si="33"/>
        <v>0</v>
      </c>
      <c r="R600" s="143" t="str">
        <f t="shared" si="31"/>
        <v/>
      </c>
    </row>
    <row r="601" spans="1:18" x14ac:dyDescent="0.2">
      <c r="A601" s="426" t="str">
        <f>IF(B601="","",COUNT('Diário 1º PA'!$A$4:$A$2634)+ROW()-3)</f>
        <v/>
      </c>
      <c r="B601" s="454"/>
      <c r="C601" s="418"/>
      <c r="D601" s="421"/>
      <c r="E601" s="421"/>
      <c r="F601" s="428"/>
      <c r="G601" s="421"/>
      <c r="H601" s="421"/>
      <c r="I601" s="421"/>
      <c r="J601" s="423"/>
      <c r="K601" s="423"/>
      <c r="L601" s="423"/>
      <c r="M601" s="423"/>
      <c r="N601" s="442"/>
      <c r="O601" s="429"/>
      <c r="P601" s="364">
        <f t="shared" si="32"/>
        <v>0</v>
      </c>
      <c r="Q601" s="78">
        <f t="shared" si="33"/>
        <v>0</v>
      </c>
      <c r="R601" s="100" t="str">
        <f t="shared" si="31"/>
        <v/>
      </c>
    </row>
    <row r="602" spans="1:18" x14ac:dyDescent="0.2">
      <c r="A602" s="426" t="str">
        <f>IF(B602="","",COUNT('Diário 1º PA'!$A$4:$A$2634)+ROW()-3)</f>
        <v/>
      </c>
      <c r="B602" s="454"/>
      <c r="C602" s="418"/>
      <c r="D602" s="421"/>
      <c r="E602" s="421"/>
      <c r="F602" s="428"/>
      <c r="G602" s="421"/>
      <c r="H602" s="421"/>
      <c r="I602" s="421"/>
      <c r="J602" s="423"/>
      <c r="K602" s="423"/>
      <c r="L602" s="423"/>
      <c r="M602" s="423"/>
      <c r="N602" s="442"/>
      <c r="O602" s="429"/>
      <c r="P602" s="364">
        <f t="shared" si="32"/>
        <v>0</v>
      </c>
      <c r="Q602" s="78">
        <f t="shared" si="33"/>
        <v>0</v>
      </c>
      <c r="R602" s="100" t="str">
        <f t="shared" si="31"/>
        <v/>
      </c>
    </row>
    <row r="603" spans="1:18" ht="13.5" thickBot="1" x14ac:dyDescent="0.25">
      <c r="A603" s="426" t="str">
        <f>IF(B603="","",COUNT('Diário 1º PA'!$A$4:$A$2634)+ROW()-3)</f>
        <v/>
      </c>
      <c r="B603" s="454"/>
      <c r="C603" s="418"/>
      <c r="D603" s="421"/>
      <c r="E603" s="421"/>
      <c r="F603" s="428"/>
      <c r="G603" s="421"/>
      <c r="H603" s="421"/>
      <c r="I603" s="421"/>
      <c r="J603" s="423"/>
      <c r="K603" s="423"/>
      <c r="L603" s="423"/>
      <c r="M603" s="423"/>
      <c r="N603" s="442"/>
      <c r="O603" s="429"/>
      <c r="P603" s="364">
        <f t="shared" si="32"/>
        <v>0</v>
      </c>
      <c r="Q603" s="78">
        <f t="shared" si="33"/>
        <v>0</v>
      </c>
      <c r="R603" s="100" t="str">
        <f t="shared" si="31"/>
        <v/>
      </c>
    </row>
    <row r="604" spans="1:18" x14ac:dyDescent="0.2">
      <c r="A604" s="426" t="str">
        <f>IF(B604="","",COUNT('Diário 1º PA'!$A$4:$A$2634)+ROW()-3)</f>
        <v/>
      </c>
      <c r="B604" s="454"/>
      <c r="C604" s="418"/>
      <c r="D604" s="421"/>
      <c r="E604" s="421"/>
      <c r="F604" s="428"/>
      <c r="G604" s="421"/>
      <c r="H604" s="421"/>
      <c r="I604" s="421"/>
      <c r="J604" s="423"/>
      <c r="K604" s="423"/>
      <c r="L604" s="423"/>
      <c r="M604" s="423"/>
      <c r="N604" s="442"/>
      <c r="O604" s="429"/>
      <c r="P604" s="365">
        <f t="shared" si="32"/>
        <v>0</v>
      </c>
      <c r="Q604" s="78">
        <f t="shared" si="33"/>
        <v>0</v>
      </c>
      <c r="R604" s="143" t="str">
        <f t="shared" si="31"/>
        <v/>
      </c>
    </row>
    <row r="605" spans="1:18" x14ac:dyDescent="0.2">
      <c r="A605" s="426" t="str">
        <f>IF(B605="","",COUNT('Diário 1º PA'!$A$4:$A$2634)+ROW()-3)</f>
        <v/>
      </c>
      <c r="B605" s="454"/>
      <c r="C605" s="418"/>
      <c r="D605" s="421"/>
      <c r="E605" s="421"/>
      <c r="F605" s="428"/>
      <c r="G605" s="421"/>
      <c r="H605" s="421"/>
      <c r="I605" s="421"/>
      <c r="J605" s="423"/>
      <c r="K605" s="423"/>
      <c r="L605" s="423"/>
      <c r="M605" s="423"/>
      <c r="N605" s="442"/>
      <c r="O605" s="429"/>
      <c r="P605" s="364">
        <f t="shared" si="32"/>
        <v>0</v>
      </c>
      <c r="Q605" s="78">
        <f t="shared" si="33"/>
        <v>0</v>
      </c>
      <c r="R605" s="100" t="str">
        <f t="shared" si="31"/>
        <v/>
      </c>
    </row>
    <row r="606" spans="1:18" x14ac:dyDescent="0.2">
      <c r="A606" s="426" t="str">
        <f>IF(B606="","",COUNT('Diário 1º PA'!$A$4:$A$2634)+ROW()-3)</f>
        <v/>
      </c>
      <c r="B606" s="454"/>
      <c r="C606" s="418"/>
      <c r="D606" s="421"/>
      <c r="E606" s="421"/>
      <c r="F606" s="428"/>
      <c r="G606" s="421"/>
      <c r="H606" s="421"/>
      <c r="I606" s="421"/>
      <c r="J606" s="423"/>
      <c r="K606" s="423"/>
      <c r="L606" s="423"/>
      <c r="M606" s="423"/>
      <c r="N606" s="442"/>
      <c r="O606" s="429"/>
      <c r="P606" s="364">
        <f t="shared" si="32"/>
        <v>0</v>
      </c>
      <c r="Q606" s="78">
        <f t="shared" si="33"/>
        <v>0</v>
      </c>
      <c r="R606" s="100" t="str">
        <f t="shared" si="31"/>
        <v/>
      </c>
    </row>
    <row r="607" spans="1:18" ht="13.5" thickBot="1" x14ac:dyDescent="0.25">
      <c r="A607" s="426" t="str">
        <f>IF(B607="","",COUNT('Diário 1º PA'!$A$4:$A$2634)+ROW()-3)</f>
        <v/>
      </c>
      <c r="B607" s="454"/>
      <c r="C607" s="418"/>
      <c r="D607" s="421"/>
      <c r="E607" s="421"/>
      <c r="F607" s="428"/>
      <c r="G607" s="421"/>
      <c r="H607" s="421"/>
      <c r="I607" s="421"/>
      <c r="J607" s="423"/>
      <c r="K607" s="423"/>
      <c r="L607" s="423"/>
      <c r="M607" s="423"/>
      <c r="N607" s="442"/>
      <c r="O607" s="429"/>
      <c r="P607" s="364">
        <f t="shared" si="32"/>
        <v>0</v>
      </c>
      <c r="Q607" s="78">
        <f t="shared" si="33"/>
        <v>0</v>
      </c>
      <c r="R607" s="100" t="str">
        <f t="shared" si="31"/>
        <v/>
      </c>
    </row>
    <row r="608" spans="1:18" x14ac:dyDescent="0.2">
      <c r="A608" s="426" t="str">
        <f>IF(B608="","",COUNT('Diário 1º PA'!$A$4:$A$2634)+ROW()-3)</f>
        <v/>
      </c>
      <c r="B608" s="454"/>
      <c r="C608" s="418"/>
      <c r="D608" s="421"/>
      <c r="E608" s="421"/>
      <c r="F608" s="428"/>
      <c r="G608" s="421"/>
      <c r="H608" s="421"/>
      <c r="I608" s="421"/>
      <c r="J608" s="423"/>
      <c r="K608" s="423"/>
      <c r="L608" s="423"/>
      <c r="M608" s="423"/>
      <c r="N608" s="442"/>
      <c r="O608" s="429"/>
      <c r="P608" s="365">
        <f t="shared" si="32"/>
        <v>0</v>
      </c>
      <c r="Q608" s="78">
        <f t="shared" si="33"/>
        <v>0</v>
      </c>
      <c r="R608" s="143" t="str">
        <f t="shared" si="31"/>
        <v/>
      </c>
    </row>
    <row r="609" spans="1:18" x14ac:dyDescent="0.2">
      <c r="A609" s="426" t="str">
        <f>IF(B609="","",COUNT('Diário 1º PA'!$A$4:$A$2634)+ROW()-3)</f>
        <v/>
      </c>
      <c r="B609" s="454"/>
      <c r="C609" s="418"/>
      <c r="D609" s="421"/>
      <c r="E609" s="421"/>
      <c r="F609" s="428"/>
      <c r="G609" s="421"/>
      <c r="H609" s="421"/>
      <c r="I609" s="421"/>
      <c r="J609" s="423"/>
      <c r="K609" s="423"/>
      <c r="L609" s="423"/>
      <c r="M609" s="423"/>
      <c r="N609" s="442"/>
      <c r="O609" s="429"/>
      <c r="P609" s="364">
        <f t="shared" si="32"/>
        <v>0</v>
      </c>
      <c r="Q609" s="78">
        <f t="shared" si="33"/>
        <v>0</v>
      </c>
      <c r="R609" s="100" t="str">
        <f t="shared" si="31"/>
        <v/>
      </c>
    </row>
    <row r="610" spans="1:18" x14ac:dyDescent="0.2">
      <c r="A610" s="426" t="str">
        <f>IF(B610="","",COUNT('Diário 1º PA'!$A$4:$A$2634)+ROW()-3)</f>
        <v/>
      </c>
      <c r="B610" s="454"/>
      <c r="C610" s="418"/>
      <c r="D610" s="421"/>
      <c r="E610" s="421"/>
      <c r="F610" s="428"/>
      <c r="G610" s="421"/>
      <c r="H610" s="421"/>
      <c r="I610" s="421"/>
      <c r="J610" s="423"/>
      <c r="K610" s="423"/>
      <c r="L610" s="423"/>
      <c r="M610" s="423"/>
      <c r="N610" s="442"/>
      <c r="O610" s="429"/>
      <c r="P610" s="364">
        <f t="shared" si="32"/>
        <v>0</v>
      </c>
      <c r="Q610" s="78">
        <f t="shared" si="33"/>
        <v>0</v>
      </c>
      <c r="R610" s="100" t="str">
        <f t="shared" si="31"/>
        <v/>
      </c>
    </row>
    <row r="611" spans="1:18" ht="13.5" thickBot="1" x14ac:dyDescent="0.25">
      <c r="A611" s="426" t="str">
        <f>IF(B611="","",COUNT('Diário 1º PA'!$A$4:$A$2634)+ROW()-3)</f>
        <v/>
      </c>
      <c r="B611" s="454"/>
      <c r="C611" s="418"/>
      <c r="D611" s="421"/>
      <c r="E611" s="421"/>
      <c r="F611" s="428"/>
      <c r="G611" s="421"/>
      <c r="H611" s="421"/>
      <c r="I611" s="421"/>
      <c r="J611" s="423"/>
      <c r="K611" s="423"/>
      <c r="L611" s="423"/>
      <c r="M611" s="423"/>
      <c r="N611" s="442"/>
      <c r="O611" s="429"/>
      <c r="P611" s="364">
        <f t="shared" si="32"/>
        <v>0</v>
      </c>
      <c r="Q611" s="78">
        <f t="shared" si="33"/>
        <v>0</v>
      </c>
      <c r="R611" s="100" t="str">
        <f t="shared" si="31"/>
        <v/>
      </c>
    </row>
    <row r="612" spans="1:18" x14ac:dyDescent="0.2">
      <c r="A612" s="426" t="str">
        <f>IF(B612="","",COUNT('Diário 1º PA'!$A$4:$A$2634)+ROW()-3)</f>
        <v/>
      </c>
      <c r="B612" s="454"/>
      <c r="C612" s="418"/>
      <c r="D612" s="421"/>
      <c r="E612" s="421"/>
      <c r="F612" s="428"/>
      <c r="G612" s="421"/>
      <c r="H612" s="421"/>
      <c r="I612" s="421"/>
      <c r="J612" s="423"/>
      <c r="K612" s="423"/>
      <c r="L612" s="423"/>
      <c r="M612" s="423"/>
      <c r="N612" s="442"/>
      <c r="O612" s="429"/>
      <c r="P612" s="365">
        <f t="shared" si="32"/>
        <v>0</v>
      </c>
      <c r="Q612" s="78">
        <f t="shared" si="33"/>
        <v>0</v>
      </c>
      <c r="R612" s="143" t="str">
        <f t="shared" si="31"/>
        <v/>
      </c>
    </row>
    <row r="613" spans="1:18" x14ac:dyDescent="0.2">
      <c r="A613" s="426" t="str">
        <f>IF(B613="","",COUNT('Diário 1º PA'!$A$4:$A$2634)+ROW()-3)</f>
        <v/>
      </c>
      <c r="B613" s="454"/>
      <c r="C613" s="418"/>
      <c r="D613" s="421"/>
      <c r="E613" s="421"/>
      <c r="F613" s="428"/>
      <c r="G613" s="421"/>
      <c r="H613" s="421"/>
      <c r="I613" s="421"/>
      <c r="J613" s="423"/>
      <c r="K613" s="423"/>
      <c r="L613" s="423"/>
      <c r="M613" s="423"/>
      <c r="N613" s="442"/>
      <c r="O613" s="429"/>
      <c r="P613" s="364">
        <f t="shared" si="32"/>
        <v>0</v>
      </c>
      <c r="Q613" s="78">
        <f t="shared" si="33"/>
        <v>0</v>
      </c>
      <c r="R613" s="100" t="str">
        <f t="shared" si="31"/>
        <v/>
      </c>
    </row>
    <row r="614" spans="1:18" x14ac:dyDescent="0.2">
      <c r="A614" s="426" t="str">
        <f>IF(B614="","",COUNT('Diário 1º PA'!$A$4:$A$2634)+ROW()-3)</f>
        <v/>
      </c>
      <c r="B614" s="454"/>
      <c r="C614" s="418"/>
      <c r="D614" s="421"/>
      <c r="E614" s="421"/>
      <c r="F614" s="428"/>
      <c r="G614" s="421"/>
      <c r="H614" s="421"/>
      <c r="I614" s="421"/>
      <c r="J614" s="423"/>
      <c r="K614" s="423"/>
      <c r="L614" s="423"/>
      <c r="M614" s="423"/>
      <c r="N614" s="442"/>
      <c r="O614" s="429"/>
      <c r="P614" s="364">
        <f t="shared" si="32"/>
        <v>0</v>
      </c>
      <c r="Q614" s="78">
        <f t="shared" si="33"/>
        <v>0</v>
      </c>
      <c r="R614" s="100" t="str">
        <f t="shared" si="31"/>
        <v/>
      </c>
    </row>
    <row r="615" spans="1:18" ht="13.5" thickBot="1" x14ac:dyDescent="0.25">
      <c r="A615" s="426" t="str">
        <f>IF(B615="","",COUNT('Diário 1º PA'!$A$4:$A$2634)+ROW()-3)</f>
        <v/>
      </c>
      <c r="B615" s="454"/>
      <c r="C615" s="418"/>
      <c r="D615" s="421"/>
      <c r="E615" s="421"/>
      <c r="F615" s="428"/>
      <c r="G615" s="421"/>
      <c r="H615" s="421"/>
      <c r="I615" s="421"/>
      <c r="J615" s="423"/>
      <c r="K615" s="423"/>
      <c r="L615" s="423"/>
      <c r="M615" s="423"/>
      <c r="N615" s="442"/>
      <c r="O615" s="429"/>
      <c r="P615" s="364">
        <f t="shared" si="32"/>
        <v>0</v>
      </c>
      <c r="Q615" s="78">
        <f t="shared" si="33"/>
        <v>0</v>
      </c>
      <c r="R615" s="100" t="str">
        <f t="shared" si="31"/>
        <v/>
      </c>
    </row>
    <row r="616" spans="1:18" x14ac:dyDescent="0.2">
      <c r="A616" s="426" t="str">
        <f>IF(B616="","",COUNT('Diário 1º PA'!$A$4:$A$2634)+ROW()-3)</f>
        <v/>
      </c>
      <c r="B616" s="454"/>
      <c r="C616" s="418"/>
      <c r="D616" s="421"/>
      <c r="E616" s="421"/>
      <c r="F616" s="428"/>
      <c r="G616" s="421"/>
      <c r="H616" s="421"/>
      <c r="I616" s="421"/>
      <c r="J616" s="423"/>
      <c r="K616" s="423"/>
      <c r="L616" s="423"/>
      <c r="M616" s="423"/>
      <c r="N616" s="442"/>
      <c r="O616" s="429"/>
      <c r="P616" s="365">
        <f t="shared" si="32"/>
        <v>0</v>
      </c>
      <c r="Q616" s="78">
        <f t="shared" si="33"/>
        <v>0</v>
      </c>
      <c r="R616" s="143" t="str">
        <f t="shared" si="31"/>
        <v/>
      </c>
    </row>
    <row r="617" spans="1:18" x14ac:dyDescent="0.2">
      <c r="A617" s="426" t="str">
        <f>IF(B617="","",COUNT('Diário 1º PA'!$A$4:$A$2634)+ROW()-3)</f>
        <v/>
      </c>
      <c r="B617" s="454"/>
      <c r="C617" s="418"/>
      <c r="D617" s="421"/>
      <c r="E617" s="421"/>
      <c r="F617" s="428"/>
      <c r="G617" s="421"/>
      <c r="H617" s="421"/>
      <c r="I617" s="421"/>
      <c r="J617" s="423"/>
      <c r="K617" s="423"/>
      <c r="L617" s="423"/>
      <c r="M617" s="423"/>
      <c r="N617" s="442"/>
      <c r="O617" s="429"/>
      <c r="P617" s="364">
        <f t="shared" si="32"/>
        <v>0</v>
      </c>
      <c r="Q617" s="78">
        <f t="shared" si="33"/>
        <v>0</v>
      </c>
      <c r="R617" s="100" t="str">
        <f t="shared" si="31"/>
        <v/>
      </c>
    </row>
    <row r="618" spans="1:18" x14ac:dyDescent="0.2">
      <c r="A618" s="426" t="str">
        <f>IF(B618="","",COUNT('Diário 1º PA'!$A$4:$A$2634)+ROW()-3)</f>
        <v/>
      </c>
      <c r="B618" s="454"/>
      <c r="C618" s="418"/>
      <c r="D618" s="421"/>
      <c r="E618" s="421"/>
      <c r="F618" s="428"/>
      <c r="G618" s="421"/>
      <c r="H618" s="421"/>
      <c r="I618" s="421"/>
      <c r="J618" s="423"/>
      <c r="K618" s="423"/>
      <c r="L618" s="423"/>
      <c r="M618" s="423"/>
      <c r="N618" s="442"/>
      <c r="O618" s="429"/>
      <c r="P618" s="364">
        <f t="shared" si="32"/>
        <v>0</v>
      </c>
      <c r="Q618" s="78">
        <f t="shared" si="33"/>
        <v>0</v>
      </c>
      <c r="R618" s="100" t="str">
        <f t="shared" si="31"/>
        <v/>
      </c>
    </row>
    <row r="619" spans="1:18" ht="13.5" thickBot="1" x14ac:dyDescent="0.25">
      <c r="A619" s="426" t="str">
        <f>IF(B619="","",COUNT('Diário 1º PA'!$A$4:$A$2634)+ROW()-3)</f>
        <v/>
      </c>
      <c r="B619" s="454"/>
      <c r="C619" s="418"/>
      <c r="D619" s="421"/>
      <c r="E619" s="421"/>
      <c r="F619" s="428"/>
      <c r="G619" s="421"/>
      <c r="H619" s="421"/>
      <c r="I619" s="421"/>
      <c r="J619" s="423"/>
      <c r="K619" s="423"/>
      <c r="L619" s="423"/>
      <c r="M619" s="423"/>
      <c r="N619" s="442"/>
      <c r="O619" s="429"/>
      <c r="P619" s="364">
        <f t="shared" si="32"/>
        <v>0</v>
      </c>
      <c r="Q619" s="78">
        <f t="shared" si="33"/>
        <v>0</v>
      </c>
      <c r="R619" s="100" t="str">
        <f t="shared" si="31"/>
        <v/>
      </c>
    </row>
    <row r="620" spans="1:18" x14ac:dyDescent="0.2">
      <c r="A620" s="426" t="str">
        <f>IF(B620="","",COUNT('Diário 1º PA'!$A$4:$A$2634)+ROW()-3)</f>
        <v/>
      </c>
      <c r="B620" s="454"/>
      <c r="C620" s="418"/>
      <c r="D620" s="421"/>
      <c r="E620" s="421"/>
      <c r="F620" s="428"/>
      <c r="G620" s="421"/>
      <c r="H620" s="421"/>
      <c r="I620" s="421"/>
      <c r="J620" s="423"/>
      <c r="K620" s="423"/>
      <c r="L620" s="423"/>
      <c r="M620" s="423"/>
      <c r="N620" s="442"/>
      <c r="O620" s="429"/>
      <c r="P620" s="365">
        <f t="shared" si="32"/>
        <v>0</v>
      </c>
      <c r="Q620" s="78">
        <f t="shared" si="33"/>
        <v>0</v>
      </c>
      <c r="R620" s="143" t="str">
        <f t="shared" si="31"/>
        <v/>
      </c>
    </row>
    <row r="621" spans="1:18" x14ac:dyDescent="0.2">
      <c r="A621" s="426" t="str">
        <f>IF(B621="","",COUNT('Diário 1º PA'!$A$4:$A$2634)+ROW()-3)</f>
        <v/>
      </c>
      <c r="B621" s="454"/>
      <c r="C621" s="418"/>
      <c r="D621" s="421"/>
      <c r="E621" s="421"/>
      <c r="F621" s="428"/>
      <c r="G621" s="421"/>
      <c r="H621" s="421"/>
      <c r="I621" s="421"/>
      <c r="J621" s="423"/>
      <c r="K621" s="423"/>
      <c r="L621" s="423"/>
      <c r="M621" s="423"/>
      <c r="N621" s="442"/>
      <c r="O621" s="429"/>
      <c r="P621" s="364">
        <f t="shared" si="32"/>
        <v>0</v>
      </c>
      <c r="Q621" s="78">
        <f t="shared" si="33"/>
        <v>0</v>
      </c>
      <c r="R621" s="100" t="str">
        <f t="shared" si="31"/>
        <v/>
      </c>
    </row>
    <row r="622" spans="1:18" x14ac:dyDescent="0.2">
      <c r="A622" s="426" t="str">
        <f>IF(B622="","",COUNT('Diário 1º PA'!$A$4:$A$2634)+ROW()-3)</f>
        <v/>
      </c>
      <c r="B622" s="454"/>
      <c r="C622" s="418"/>
      <c r="D622" s="421"/>
      <c r="E622" s="421"/>
      <c r="F622" s="428"/>
      <c r="G622" s="421"/>
      <c r="H622" s="421"/>
      <c r="I622" s="421"/>
      <c r="J622" s="423"/>
      <c r="K622" s="423"/>
      <c r="L622" s="423"/>
      <c r="M622" s="423"/>
      <c r="N622" s="442"/>
      <c r="O622" s="429"/>
      <c r="P622" s="364">
        <f t="shared" si="32"/>
        <v>0</v>
      </c>
      <c r="Q622" s="78">
        <f t="shared" si="33"/>
        <v>0</v>
      </c>
      <c r="R622" s="100" t="str">
        <f t="shared" si="31"/>
        <v/>
      </c>
    </row>
    <row r="623" spans="1:18" ht="13.5" thickBot="1" x14ac:dyDescent="0.25">
      <c r="A623" s="426" t="str">
        <f>IF(B623="","",COUNT('Diário 1º PA'!$A$4:$A$2634)+ROW()-3)</f>
        <v/>
      </c>
      <c r="B623" s="454"/>
      <c r="C623" s="418"/>
      <c r="D623" s="421"/>
      <c r="E623" s="421"/>
      <c r="F623" s="428"/>
      <c r="G623" s="421"/>
      <c r="H623" s="421"/>
      <c r="I623" s="421"/>
      <c r="J623" s="423"/>
      <c r="K623" s="423"/>
      <c r="L623" s="423"/>
      <c r="M623" s="423"/>
      <c r="N623" s="442"/>
      <c r="O623" s="429"/>
      <c r="P623" s="364">
        <f t="shared" si="32"/>
        <v>0</v>
      </c>
      <c r="Q623" s="78">
        <f t="shared" si="33"/>
        <v>0</v>
      </c>
      <c r="R623" s="100" t="str">
        <f t="shared" si="31"/>
        <v/>
      </c>
    </row>
    <row r="624" spans="1:18" x14ac:dyDescent="0.2">
      <c r="A624" s="426" t="str">
        <f>IF(B624="","",COUNT('Diário 1º PA'!$A$4:$A$2634)+ROW()-3)</f>
        <v/>
      </c>
      <c r="B624" s="454"/>
      <c r="C624" s="418"/>
      <c r="D624" s="421"/>
      <c r="E624" s="421"/>
      <c r="F624" s="428"/>
      <c r="G624" s="421"/>
      <c r="H624" s="421"/>
      <c r="I624" s="421"/>
      <c r="J624" s="423"/>
      <c r="K624" s="423"/>
      <c r="L624" s="423"/>
      <c r="M624" s="423"/>
      <c r="N624" s="442"/>
      <c r="O624" s="429"/>
      <c r="P624" s="365">
        <f t="shared" si="32"/>
        <v>0</v>
      </c>
      <c r="Q624" s="78">
        <f t="shared" si="33"/>
        <v>0</v>
      </c>
      <c r="R624" s="143" t="str">
        <f t="shared" si="31"/>
        <v/>
      </c>
    </row>
    <row r="625" spans="1:18" x14ac:dyDescent="0.2">
      <c r="A625" s="426" t="str">
        <f>IF(B625="","",COUNT('Diário 1º PA'!$A$4:$A$2634)+ROW()-3)</f>
        <v/>
      </c>
      <c r="B625" s="454"/>
      <c r="C625" s="418"/>
      <c r="D625" s="421"/>
      <c r="E625" s="421"/>
      <c r="F625" s="428"/>
      <c r="G625" s="421"/>
      <c r="H625" s="421"/>
      <c r="I625" s="421"/>
      <c r="J625" s="423"/>
      <c r="K625" s="423"/>
      <c r="L625" s="423"/>
      <c r="M625" s="423"/>
      <c r="N625" s="442"/>
      <c r="O625" s="429"/>
      <c r="P625" s="364">
        <f t="shared" si="32"/>
        <v>0</v>
      </c>
      <c r="Q625" s="78">
        <f t="shared" si="33"/>
        <v>0</v>
      </c>
      <c r="R625" s="100" t="str">
        <f t="shared" si="31"/>
        <v/>
      </c>
    </row>
    <row r="626" spans="1:18" x14ac:dyDescent="0.2">
      <c r="A626" s="426" t="str">
        <f>IF(B626="","",COUNT('Diário 1º PA'!$A$4:$A$2634)+ROW()-3)</f>
        <v/>
      </c>
      <c r="B626" s="454"/>
      <c r="C626" s="418"/>
      <c r="D626" s="421"/>
      <c r="E626" s="421"/>
      <c r="F626" s="428"/>
      <c r="G626" s="421"/>
      <c r="H626" s="421"/>
      <c r="I626" s="421"/>
      <c r="J626" s="423"/>
      <c r="K626" s="423"/>
      <c r="L626" s="423"/>
      <c r="M626" s="423"/>
      <c r="N626" s="442"/>
      <c r="O626" s="429"/>
      <c r="P626" s="364">
        <f t="shared" si="32"/>
        <v>0</v>
      </c>
      <c r="Q626" s="78">
        <f t="shared" si="33"/>
        <v>0</v>
      </c>
      <c r="R626" s="100" t="str">
        <f t="shared" si="31"/>
        <v/>
      </c>
    </row>
    <row r="627" spans="1:18" ht="13.5" thickBot="1" x14ac:dyDescent="0.25">
      <c r="A627" s="426" t="str">
        <f>IF(B627="","",COUNT('Diário 1º PA'!$A$4:$A$2634)+ROW()-3)</f>
        <v/>
      </c>
      <c r="B627" s="454"/>
      <c r="C627" s="418"/>
      <c r="D627" s="421"/>
      <c r="E627" s="421"/>
      <c r="F627" s="428"/>
      <c r="G627" s="421"/>
      <c r="H627" s="421"/>
      <c r="I627" s="421"/>
      <c r="J627" s="423"/>
      <c r="K627" s="423"/>
      <c r="L627" s="423"/>
      <c r="M627" s="423"/>
      <c r="N627" s="442"/>
      <c r="O627" s="429"/>
      <c r="P627" s="364">
        <f t="shared" si="32"/>
        <v>0</v>
      </c>
      <c r="Q627" s="78">
        <f t="shared" si="33"/>
        <v>0</v>
      </c>
      <c r="R627" s="100" t="str">
        <f t="shared" si="31"/>
        <v/>
      </c>
    </row>
    <row r="628" spans="1:18" x14ac:dyDescent="0.2">
      <c r="A628" s="426" t="str">
        <f>IF(B628="","",COUNT('Diário 1º PA'!$A$4:$A$2634)+ROW()-3)</f>
        <v/>
      </c>
      <c r="B628" s="454"/>
      <c r="C628" s="418"/>
      <c r="D628" s="421"/>
      <c r="E628" s="421"/>
      <c r="F628" s="428"/>
      <c r="G628" s="421"/>
      <c r="H628" s="421"/>
      <c r="I628" s="421"/>
      <c r="J628" s="423"/>
      <c r="K628" s="423"/>
      <c r="L628" s="423"/>
      <c r="M628" s="423"/>
      <c r="N628" s="442"/>
      <c r="O628" s="429"/>
      <c r="P628" s="365">
        <f t="shared" si="32"/>
        <v>0</v>
      </c>
      <c r="Q628" s="78">
        <f t="shared" si="33"/>
        <v>0</v>
      </c>
      <c r="R628" s="143" t="str">
        <f t="shared" si="31"/>
        <v/>
      </c>
    </row>
    <row r="629" spans="1:18" x14ac:dyDescent="0.2">
      <c r="A629" s="426" t="str">
        <f>IF(B629="","",COUNT('Diário 1º PA'!$A$4:$A$2634)+ROW()-3)</f>
        <v/>
      </c>
      <c r="B629" s="454"/>
      <c r="C629" s="418"/>
      <c r="D629" s="421"/>
      <c r="E629" s="421"/>
      <c r="F629" s="428"/>
      <c r="G629" s="421"/>
      <c r="H629" s="421"/>
      <c r="I629" s="421"/>
      <c r="J629" s="423"/>
      <c r="K629" s="423"/>
      <c r="L629" s="423"/>
      <c r="M629" s="423"/>
      <c r="N629" s="442"/>
      <c r="O629" s="429"/>
      <c r="P629" s="364">
        <f t="shared" si="32"/>
        <v>0</v>
      </c>
      <c r="Q629" s="78">
        <f t="shared" si="33"/>
        <v>0</v>
      </c>
      <c r="R629" s="100" t="str">
        <f t="shared" si="31"/>
        <v/>
      </c>
    </row>
    <row r="630" spans="1:18" x14ac:dyDescent="0.2">
      <c r="A630" s="426" t="str">
        <f>IF(B630="","",COUNT('Diário 1º PA'!$A$4:$A$2634)+ROW()-3)</f>
        <v/>
      </c>
      <c r="B630" s="454"/>
      <c r="C630" s="418"/>
      <c r="D630" s="421"/>
      <c r="E630" s="421"/>
      <c r="F630" s="428"/>
      <c r="G630" s="421"/>
      <c r="H630" s="421"/>
      <c r="I630" s="421"/>
      <c r="J630" s="423"/>
      <c r="K630" s="423"/>
      <c r="L630" s="423"/>
      <c r="M630" s="423"/>
      <c r="N630" s="442"/>
      <c r="O630" s="429"/>
      <c r="P630" s="364">
        <f t="shared" si="32"/>
        <v>0</v>
      </c>
      <c r="Q630" s="78">
        <f t="shared" si="33"/>
        <v>0</v>
      </c>
      <c r="R630" s="100" t="str">
        <f t="shared" si="31"/>
        <v/>
      </c>
    </row>
    <row r="631" spans="1:18" ht="13.5" thickBot="1" x14ac:dyDescent="0.25">
      <c r="A631" s="426" t="str">
        <f>IF(B631="","",COUNT('Diário 1º PA'!$A$4:$A$2634)+ROW()-3)</f>
        <v/>
      </c>
      <c r="B631" s="454"/>
      <c r="C631" s="418"/>
      <c r="D631" s="421"/>
      <c r="E631" s="421"/>
      <c r="F631" s="428"/>
      <c r="G631" s="421"/>
      <c r="H631" s="421"/>
      <c r="I631" s="421"/>
      <c r="J631" s="423"/>
      <c r="K631" s="423"/>
      <c r="L631" s="423"/>
      <c r="M631" s="423"/>
      <c r="N631" s="442"/>
      <c r="O631" s="429"/>
      <c r="P631" s="364">
        <f t="shared" si="32"/>
        <v>0</v>
      </c>
      <c r="Q631" s="78">
        <f t="shared" si="33"/>
        <v>0</v>
      </c>
      <c r="R631" s="100" t="str">
        <f t="shared" si="31"/>
        <v/>
      </c>
    </row>
    <row r="632" spans="1:18" x14ac:dyDescent="0.2">
      <c r="A632" s="426" t="str">
        <f>IF(B632="","",COUNT('Diário 1º PA'!$A$4:$A$2634)+ROW()-3)</f>
        <v/>
      </c>
      <c r="B632" s="454"/>
      <c r="C632" s="418"/>
      <c r="D632" s="421"/>
      <c r="E632" s="421"/>
      <c r="F632" s="428"/>
      <c r="G632" s="421"/>
      <c r="H632" s="421"/>
      <c r="I632" s="421"/>
      <c r="J632" s="423"/>
      <c r="K632" s="423"/>
      <c r="L632" s="423"/>
      <c r="M632" s="423"/>
      <c r="N632" s="442"/>
      <c r="O632" s="429"/>
      <c r="P632" s="365">
        <f t="shared" si="32"/>
        <v>0</v>
      </c>
      <c r="Q632" s="78">
        <f t="shared" si="33"/>
        <v>0</v>
      </c>
      <c r="R632" s="143" t="str">
        <f t="shared" si="31"/>
        <v/>
      </c>
    </row>
    <row r="633" spans="1:18" x14ac:dyDescent="0.2">
      <c r="A633" s="426" t="str">
        <f>IF(B633="","",COUNT('Diário 1º PA'!$A$4:$A$2634)+ROW()-3)</f>
        <v/>
      </c>
      <c r="B633" s="454"/>
      <c r="C633" s="418"/>
      <c r="D633" s="421"/>
      <c r="E633" s="421"/>
      <c r="F633" s="428"/>
      <c r="G633" s="421"/>
      <c r="H633" s="421"/>
      <c r="I633" s="421"/>
      <c r="J633" s="423"/>
      <c r="K633" s="423"/>
      <c r="L633" s="423"/>
      <c r="M633" s="423"/>
      <c r="N633" s="442"/>
      <c r="O633" s="429"/>
      <c r="P633" s="364">
        <f t="shared" si="32"/>
        <v>0</v>
      </c>
      <c r="Q633" s="78">
        <f t="shared" si="33"/>
        <v>0</v>
      </c>
      <c r="R633" s="100" t="str">
        <f t="shared" si="31"/>
        <v/>
      </c>
    </row>
    <row r="634" spans="1:18" x14ac:dyDescent="0.2">
      <c r="A634" s="426" t="str">
        <f>IF(B634="","",COUNT('Diário 1º PA'!$A$4:$A$2634)+ROW()-3)</f>
        <v/>
      </c>
      <c r="B634" s="454"/>
      <c r="C634" s="418"/>
      <c r="D634" s="421"/>
      <c r="E634" s="421"/>
      <c r="F634" s="428"/>
      <c r="G634" s="421"/>
      <c r="H634" s="421"/>
      <c r="I634" s="421"/>
      <c r="J634" s="423"/>
      <c r="K634" s="423"/>
      <c r="L634" s="423"/>
      <c r="M634" s="423"/>
      <c r="N634" s="442"/>
      <c r="O634" s="429"/>
      <c r="P634" s="364">
        <f t="shared" si="32"/>
        <v>0</v>
      </c>
      <c r="Q634" s="78">
        <f t="shared" si="33"/>
        <v>0</v>
      </c>
      <c r="R634" s="100" t="str">
        <f t="shared" si="31"/>
        <v/>
      </c>
    </row>
    <row r="635" spans="1:18" ht="13.5" thickBot="1" x14ac:dyDescent="0.25">
      <c r="A635" s="426" t="str">
        <f>IF(B635="","",COUNT('Diário 1º PA'!$A$4:$A$2634)+ROW()-3)</f>
        <v/>
      </c>
      <c r="B635" s="454"/>
      <c r="C635" s="418"/>
      <c r="D635" s="421"/>
      <c r="E635" s="421"/>
      <c r="F635" s="428"/>
      <c r="G635" s="421"/>
      <c r="H635" s="421"/>
      <c r="I635" s="421"/>
      <c r="J635" s="423"/>
      <c r="K635" s="423"/>
      <c r="L635" s="423"/>
      <c r="M635" s="423"/>
      <c r="N635" s="442"/>
      <c r="O635" s="429"/>
      <c r="P635" s="364">
        <f t="shared" si="32"/>
        <v>0</v>
      </c>
      <c r="Q635" s="78">
        <f t="shared" si="33"/>
        <v>0</v>
      </c>
      <c r="R635" s="100" t="str">
        <f t="shared" si="31"/>
        <v/>
      </c>
    </row>
    <row r="636" spans="1:18" x14ac:dyDescent="0.2">
      <c r="A636" s="426" t="str">
        <f>IF(B636="","",COUNT('Diário 1º PA'!$A$4:$A$2634)+ROW()-3)</f>
        <v/>
      </c>
      <c r="B636" s="454"/>
      <c r="C636" s="418"/>
      <c r="D636" s="421"/>
      <c r="E636" s="421"/>
      <c r="F636" s="428"/>
      <c r="G636" s="421"/>
      <c r="H636" s="421"/>
      <c r="I636" s="421"/>
      <c r="J636" s="423"/>
      <c r="K636" s="423"/>
      <c r="L636" s="423"/>
      <c r="M636" s="423"/>
      <c r="N636" s="442"/>
      <c r="O636" s="429"/>
      <c r="P636" s="365">
        <f t="shared" si="32"/>
        <v>0</v>
      </c>
      <c r="Q636" s="78">
        <f t="shared" si="33"/>
        <v>0</v>
      </c>
      <c r="R636" s="143" t="str">
        <f t="shared" si="31"/>
        <v/>
      </c>
    </row>
    <row r="637" spans="1:18" x14ac:dyDescent="0.2">
      <c r="A637" s="426" t="str">
        <f>IF(B637="","",COUNT('Diário 1º PA'!$A$4:$A$2634)+ROW()-3)</f>
        <v/>
      </c>
      <c r="B637" s="454"/>
      <c r="C637" s="418"/>
      <c r="D637" s="421"/>
      <c r="E637" s="421"/>
      <c r="F637" s="428"/>
      <c r="G637" s="421"/>
      <c r="H637" s="421"/>
      <c r="I637" s="421"/>
      <c r="J637" s="423"/>
      <c r="K637" s="423"/>
      <c r="L637" s="423"/>
      <c r="M637" s="423"/>
      <c r="N637" s="442"/>
      <c r="O637" s="429"/>
      <c r="P637" s="364">
        <f t="shared" si="32"/>
        <v>0</v>
      </c>
      <c r="Q637" s="78">
        <f t="shared" si="33"/>
        <v>0</v>
      </c>
      <c r="R637" s="100" t="str">
        <f t="shared" si="31"/>
        <v/>
      </c>
    </row>
    <row r="638" spans="1:18" x14ac:dyDescent="0.2">
      <c r="A638" s="426" t="str">
        <f>IF(B638="","",COUNT('Diário 1º PA'!$A$4:$A$2634)+ROW()-3)</f>
        <v/>
      </c>
      <c r="B638" s="454"/>
      <c r="C638" s="418"/>
      <c r="D638" s="421"/>
      <c r="E638" s="421"/>
      <c r="F638" s="428"/>
      <c r="G638" s="421"/>
      <c r="H638" s="421"/>
      <c r="I638" s="421"/>
      <c r="J638" s="423"/>
      <c r="K638" s="423"/>
      <c r="L638" s="423"/>
      <c r="M638" s="423"/>
      <c r="N638" s="442"/>
      <c r="O638" s="429"/>
      <c r="P638" s="364">
        <f t="shared" si="32"/>
        <v>0</v>
      </c>
      <c r="Q638" s="78">
        <f t="shared" si="33"/>
        <v>0</v>
      </c>
      <c r="R638" s="100" t="str">
        <f t="shared" si="31"/>
        <v/>
      </c>
    </row>
    <row r="639" spans="1:18" ht="13.5" thickBot="1" x14ac:dyDescent="0.25">
      <c r="A639" s="426" t="str">
        <f>IF(B639="","",COUNT('Diário 1º PA'!$A$4:$A$2634)+ROW()-3)</f>
        <v/>
      </c>
      <c r="B639" s="454"/>
      <c r="C639" s="418"/>
      <c r="D639" s="421"/>
      <c r="E639" s="421"/>
      <c r="F639" s="428"/>
      <c r="G639" s="421"/>
      <c r="H639" s="421"/>
      <c r="I639" s="421"/>
      <c r="J639" s="423"/>
      <c r="K639" s="423"/>
      <c r="L639" s="423"/>
      <c r="M639" s="423"/>
      <c r="N639" s="442"/>
      <c r="O639" s="429"/>
      <c r="P639" s="364">
        <f t="shared" si="32"/>
        <v>0</v>
      </c>
      <c r="Q639" s="78">
        <f t="shared" si="33"/>
        <v>0</v>
      </c>
      <c r="R639" s="100" t="str">
        <f t="shared" si="31"/>
        <v/>
      </c>
    </row>
    <row r="640" spans="1:18" x14ac:dyDescent="0.2">
      <c r="A640" s="426" t="str">
        <f>IF(B640="","",COUNT('Diário 1º PA'!$A$4:$A$2634)+ROW()-3)</f>
        <v/>
      </c>
      <c r="B640" s="454"/>
      <c r="C640" s="418"/>
      <c r="D640" s="421"/>
      <c r="E640" s="421"/>
      <c r="F640" s="428"/>
      <c r="G640" s="421"/>
      <c r="H640" s="421"/>
      <c r="I640" s="421"/>
      <c r="J640" s="423"/>
      <c r="K640" s="423"/>
      <c r="L640" s="423"/>
      <c r="M640" s="423"/>
      <c r="N640" s="442"/>
      <c r="O640" s="429"/>
      <c r="P640" s="365">
        <f t="shared" si="32"/>
        <v>0</v>
      </c>
      <c r="Q640" s="78">
        <f t="shared" si="33"/>
        <v>0</v>
      </c>
      <c r="R640" s="143" t="str">
        <f t="shared" si="31"/>
        <v/>
      </c>
    </row>
    <row r="641" spans="1:18" x14ac:dyDescent="0.2">
      <c r="A641" s="426" t="str">
        <f>IF(B641="","",COUNT('Diário 1º PA'!$A$4:$A$2634)+ROW()-3)</f>
        <v/>
      </c>
      <c r="B641" s="454"/>
      <c r="C641" s="418"/>
      <c r="D641" s="421"/>
      <c r="E641" s="421"/>
      <c r="F641" s="428"/>
      <c r="G641" s="421"/>
      <c r="H641" s="421"/>
      <c r="I641" s="421"/>
      <c r="J641" s="423"/>
      <c r="K641" s="423"/>
      <c r="L641" s="423"/>
      <c r="M641" s="423"/>
      <c r="N641" s="442"/>
      <c r="O641" s="429"/>
      <c r="P641" s="364">
        <f t="shared" si="32"/>
        <v>0</v>
      </c>
      <c r="Q641" s="78">
        <f t="shared" si="33"/>
        <v>0</v>
      </c>
      <c r="R641" s="100" t="str">
        <f t="shared" si="31"/>
        <v/>
      </c>
    </row>
    <row r="642" spans="1:18" x14ac:dyDescent="0.2">
      <c r="A642" s="426" t="str">
        <f>IF(B642="","",COUNT('Diário 1º PA'!$A$4:$A$2634)+ROW()-3)</f>
        <v/>
      </c>
      <c r="B642" s="454"/>
      <c r="C642" s="418"/>
      <c r="D642" s="421"/>
      <c r="E642" s="421"/>
      <c r="F642" s="428"/>
      <c r="G642" s="421"/>
      <c r="H642" s="421"/>
      <c r="I642" s="421"/>
      <c r="J642" s="423"/>
      <c r="K642" s="423"/>
      <c r="L642" s="423"/>
      <c r="M642" s="423"/>
      <c r="N642" s="442"/>
      <c r="O642" s="429"/>
      <c r="P642" s="364">
        <f t="shared" si="32"/>
        <v>0</v>
      </c>
      <c r="Q642" s="78">
        <f t="shared" si="33"/>
        <v>0</v>
      </c>
      <c r="R642" s="100" t="str">
        <f t="shared" si="31"/>
        <v/>
      </c>
    </row>
    <row r="643" spans="1:18" ht="13.5" thickBot="1" x14ac:dyDescent="0.25">
      <c r="A643" s="426" t="str">
        <f>IF(B643="","",COUNT('Diário 1º PA'!$A$4:$A$2634)+ROW()-3)</f>
        <v/>
      </c>
      <c r="B643" s="454"/>
      <c r="C643" s="418"/>
      <c r="D643" s="421"/>
      <c r="E643" s="421"/>
      <c r="F643" s="428"/>
      <c r="G643" s="421"/>
      <c r="H643" s="421"/>
      <c r="I643" s="421"/>
      <c r="J643" s="423"/>
      <c r="K643" s="423"/>
      <c r="L643" s="423"/>
      <c r="M643" s="423"/>
      <c r="N643" s="442"/>
      <c r="O643" s="429"/>
      <c r="P643" s="364">
        <f t="shared" si="32"/>
        <v>0</v>
      </c>
      <c r="Q643" s="78">
        <f t="shared" si="33"/>
        <v>0</v>
      </c>
      <c r="R643" s="100" t="str">
        <f t="shared" si="31"/>
        <v/>
      </c>
    </row>
    <row r="644" spans="1:18" x14ac:dyDescent="0.2">
      <c r="A644" s="426" t="str">
        <f>IF(B644="","",COUNT('Diário 1º PA'!$A$4:$A$2634)+ROW()-3)</f>
        <v/>
      </c>
      <c r="B644" s="454"/>
      <c r="C644" s="418"/>
      <c r="D644" s="421"/>
      <c r="E644" s="421"/>
      <c r="F644" s="428"/>
      <c r="G644" s="421"/>
      <c r="H644" s="421"/>
      <c r="I644" s="421"/>
      <c r="J644" s="423"/>
      <c r="K644" s="423"/>
      <c r="L644" s="423"/>
      <c r="M644" s="423"/>
      <c r="N644" s="442"/>
      <c r="O644" s="429"/>
      <c r="P644" s="365">
        <f t="shared" si="32"/>
        <v>0</v>
      </c>
      <c r="Q644" s="78">
        <f t="shared" si="33"/>
        <v>0</v>
      </c>
      <c r="R644" s="143" t="str">
        <f t="shared" si="31"/>
        <v/>
      </c>
    </row>
    <row r="645" spans="1:18" x14ac:dyDescent="0.2">
      <c r="A645" s="426" t="str">
        <f>IF(B645="","",COUNT('Diário 1º PA'!$A$4:$A$2634)+ROW()-3)</f>
        <v/>
      </c>
      <c r="B645" s="454"/>
      <c r="C645" s="418"/>
      <c r="D645" s="421"/>
      <c r="E645" s="421"/>
      <c r="F645" s="428"/>
      <c r="G645" s="421"/>
      <c r="H645" s="421"/>
      <c r="I645" s="421"/>
      <c r="J645" s="423"/>
      <c r="K645" s="423"/>
      <c r="L645" s="423"/>
      <c r="M645" s="423"/>
      <c r="N645" s="442"/>
      <c r="O645" s="429"/>
      <c r="P645" s="364">
        <f t="shared" si="32"/>
        <v>0</v>
      </c>
      <c r="Q645" s="78">
        <f t="shared" si="33"/>
        <v>0</v>
      </c>
      <c r="R645" s="100" t="str">
        <f t="shared" si="31"/>
        <v/>
      </c>
    </row>
    <row r="646" spans="1:18" x14ac:dyDescent="0.2">
      <c r="A646" s="426" t="str">
        <f>IF(B646="","",COUNT('Diário 1º PA'!$A$4:$A$2634)+ROW()-3)</f>
        <v/>
      </c>
      <c r="B646" s="454"/>
      <c r="C646" s="418"/>
      <c r="D646" s="421"/>
      <c r="E646" s="421"/>
      <c r="F646" s="428"/>
      <c r="G646" s="421"/>
      <c r="H646" s="421"/>
      <c r="I646" s="421"/>
      <c r="J646" s="423"/>
      <c r="K646" s="423"/>
      <c r="L646" s="423"/>
      <c r="M646" s="423"/>
      <c r="N646" s="442"/>
      <c r="O646" s="429"/>
      <c r="P646" s="364">
        <f t="shared" si="32"/>
        <v>0</v>
      </c>
      <c r="Q646" s="78">
        <f t="shared" si="33"/>
        <v>0</v>
      </c>
      <c r="R646" s="100" t="str">
        <f t="shared" si="31"/>
        <v/>
      </c>
    </row>
    <row r="647" spans="1:18" ht="13.5" thickBot="1" x14ac:dyDescent="0.25">
      <c r="A647" s="426" t="str">
        <f>IF(B647="","",COUNT('Diário 1º PA'!$A$4:$A$2634)+ROW()-3)</f>
        <v/>
      </c>
      <c r="B647" s="454"/>
      <c r="C647" s="418"/>
      <c r="D647" s="421"/>
      <c r="E647" s="421"/>
      <c r="F647" s="428"/>
      <c r="G647" s="421"/>
      <c r="H647" s="421"/>
      <c r="I647" s="421"/>
      <c r="J647" s="423"/>
      <c r="K647" s="423"/>
      <c r="L647" s="423"/>
      <c r="M647" s="423"/>
      <c r="N647" s="442"/>
      <c r="O647" s="429"/>
      <c r="P647" s="364">
        <f t="shared" si="32"/>
        <v>0</v>
      </c>
      <c r="Q647" s="78">
        <f t="shared" si="33"/>
        <v>0</v>
      </c>
      <c r="R647" s="100" t="str">
        <f t="shared" si="31"/>
        <v/>
      </c>
    </row>
    <row r="648" spans="1:18" x14ac:dyDescent="0.2">
      <c r="A648" s="426" t="str">
        <f>IF(B648="","",COUNT('Diário 1º PA'!$A$4:$A$2634)+ROW()-3)</f>
        <v/>
      </c>
      <c r="B648" s="454"/>
      <c r="C648" s="418"/>
      <c r="D648" s="421"/>
      <c r="E648" s="421"/>
      <c r="F648" s="428"/>
      <c r="G648" s="421"/>
      <c r="H648" s="421"/>
      <c r="I648" s="421"/>
      <c r="J648" s="423"/>
      <c r="K648" s="423"/>
      <c r="L648" s="423"/>
      <c r="M648" s="423"/>
      <c r="N648" s="442"/>
      <c r="O648" s="429"/>
      <c r="P648" s="365">
        <f t="shared" si="32"/>
        <v>0</v>
      </c>
      <c r="Q648" s="78">
        <f t="shared" si="33"/>
        <v>0</v>
      </c>
      <c r="R648" s="143" t="str">
        <f t="shared" si="31"/>
        <v/>
      </c>
    </row>
    <row r="649" spans="1:18" x14ac:dyDescent="0.2">
      <c r="A649" s="426" t="str">
        <f>IF(B649="","",COUNT('Diário 1º PA'!$A$4:$A$2634)+ROW()-3)</f>
        <v/>
      </c>
      <c r="B649" s="454"/>
      <c r="C649" s="418"/>
      <c r="D649" s="421"/>
      <c r="E649" s="421"/>
      <c r="F649" s="428"/>
      <c r="G649" s="421"/>
      <c r="H649" s="421"/>
      <c r="I649" s="421"/>
      <c r="J649" s="423"/>
      <c r="K649" s="423"/>
      <c r="L649" s="423"/>
      <c r="M649" s="423"/>
      <c r="N649" s="442"/>
      <c r="O649" s="429"/>
      <c r="P649" s="364">
        <f t="shared" si="32"/>
        <v>0</v>
      </c>
      <c r="Q649" s="78">
        <f t="shared" si="33"/>
        <v>0</v>
      </c>
      <c r="R649" s="100" t="str">
        <f t="shared" si="31"/>
        <v/>
      </c>
    </row>
    <row r="650" spans="1:18" x14ac:dyDescent="0.2">
      <c r="A650" s="426" t="str">
        <f>IF(B650="","",COUNT('Diário 1º PA'!$A$4:$A$2634)+ROW()-3)</f>
        <v/>
      </c>
      <c r="B650" s="454"/>
      <c r="C650" s="418"/>
      <c r="D650" s="421"/>
      <c r="E650" s="421"/>
      <c r="F650" s="428"/>
      <c r="G650" s="421"/>
      <c r="H650" s="421"/>
      <c r="I650" s="421"/>
      <c r="J650" s="423"/>
      <c r="K650" s="423"/>
      <c r="L650" s="423"/>
      <c r="M650" s="423"/>
      <c r="N650" s="442"/>
      <c r="O650" s="429"/>
      <c r="P650" s="364">
        <f t="shared" si="32"/>
        <v>0</v>
      </c>
      <c r="Q650" s="78">
        <f t="shared" si="33"/>
        <v>0</v>
      </c>
      <c r="R650" s="100" t="str">
        <f t="shared" si="31"/>
        <v/>
      </c>
    </row>
    <row r="651" spans="1:18" ht="13.5" thickBot="1" x14ac:dyDescent="0.25">
      <c r="A651" s="426" t="str">
        <f>IF(B651="","",COUNT('Diário 1º PA'!$A$4:$A$2634)+ROW()-3)</f>
        <v/>
      </c>
      <c r="B651" s="454"/>
      <c r="C651" s="418"/>
      <c r="D651" s="421"/>
      <c r="E651" s="421"/>
      <c r="F651" s="428"/>
      <c r="G651" s="421"/>
      <c r="H651" s="421"/>
      <c r="I651" s="421"/>
      <c r="J651" s="423"/>
      <c r="K651" s="423"/>
      <c r="L651" s="423"/>
      <c r="M651" s="423"/>
      <c r="N651" s="442"/>
      <c r="O651" s="429"/>
      <c r="P651" s="364">
        <f t="shared" si="32"/>
        <v>0</v>
      </c>
      <c r="Q651" s="78">
        <f t="shared" si="33"/>
        <v>0</v>
      </c>
      <c r="R651" s="100" t="str">
        <f t="shared" si="31"/>
        <v/>
      </c>
    </row>
    <row r="652" spans="1:18" x14ac:dyDescent="0.2">
      <c r="A652" s="426" t="str">
        <f>IF(B652="","",COUNT('Diário 1º PA'!$A$4:$A$2634)+ROW()-3)</f>
        <v/>
      </c>
      <c r="B652" s="454"/>
      <c r="C652" s="418"/>
      <c r="D652" s="421"/>
      <c r="E652" s="421"/>
      <c r="F652" s="428"/>
      <c r="G652" s="421"/>
      <c r="H652" s="421"/>
      <c r="I652" s="421"/>
      <c r="J652" s="423"/>
      <c r="K652" s="423"/>
      <c r="L652" s="423"/>
      <c r="M652" s="423"/>
      <c r="N652" s="442"/>
      <c r="O652" s="429"/>
      <c r="P652" s="365">
        <f t="shared" si="32"/>
        <v>0</v>
      </c>
      <c r="Q652" s="78">
        <f t="shared" si="33"/>
        <v>0</v>
      </c>
      <c r="R652" s="143" t="str">
        <f t="shared" si="31"/>
        <v/>
      </c>
    </row>
    <row r="653" spans="1:18" x14ac:dyDescent="0.2">
      <c r="A653" s="426" t="str">
        <f>IF(B653="","",COUNT('Diário 1º PA'!$A$4:$A$2634)+ROW()-3)</f>
        <v/>
      </c>
      <c r="B653" s="454"/>
      <c r="C653" s="418"/>
      <c r="D653" s="421"/>
      <c r="E653" s="421"/>
      <c r="F653" s="428"/>
      <c r="G653" s="421"/>
      <c r="H653" s="421"/>
      <c r="I653" s="421"/>
      <c r="J653" s="423"/>
      <c r="K653" s="423"/>
      <c r="L653" s="423"/>
      <c r="M653" s="423"/>
      <c r="N653" s="442"/>
      <c r="O653" s="429"/>
      <c r="P653" s="364">
        <f t="shared" si="32"/>
        <v>0</v>
      </c>
      <c r="Q653" s="78">
        <f t="shared" si="33"/>
        <v>0</v>
      </c>
      <c r="R653" s="100" t="str">
        <f t="shared" si="31"/>
        <v/>
      </c>
    </row>
    <row r="654" spans="1:18" x14ac:dyDescent="0.2">
      <c r="A654" s="426" t="str">
        <f>IF(B654="","",COUNT('Diário 1º PA'!$A$4:$A$2634)+ROW()-3)</f>
        <v/>
      </c>
      <c r="B654" s="454"/>
      <c r="C654" s="418"/>
      <c r="D654" s="421"/>
      <c r="E654" s="421"/>
      <c r="F654" s="428"/>
      <c r="G654" s="421"/>
      <c r="H654" s="421"/>
      <c r="I654" s="421"/>
      <c r="J654" s="423"/>
      <c r="K654" s="423"/>
      <c r="L654" s="423"/>
      <c r="M654" s="423"/>
      <c r="N654" s="442"/>
      <c r="O654" s="429"/>
      <c r="P654" s="364">
        <f t="shared" si="32"/>
        <v>0</v>
      </c>
      <c r="Q654" s="78">
        <f t="shared" si="33"/>
        <v>0</v>
      </c>
      <c r="R654" s="100" t="str">
        <f t="shared" si="31"/>
        <v/>
      </c>
    </row>
    <row r="655" spans="1:18" ht="13.5" thickBot="1" x14ac:dyDescent="0.25">
      <c r="A655" s="426" t="str">
        <f>IF(B655="","",COUNT('Diário 1º PA'!$A$4:$A$2634)+ROW()-3)</f>
        <v/>
      </c>
      <c r="B655" s="454"/>
      <c r="C655" s="418"/>
      <c r="D655" s="421"/>
      <c r="E655" s="421"/>
      <c r="F655" s="428"/>
      <c r="G655" s="421"/>
      <c r="H655" s="421"/>
      <c r="I655" s="421"/>
      <c r="J655" s="423"/>
      <c r="K655" s="423"/>
      <c r="L655" s="423"/>
      <c r="M655" s="423"/>
      <c r="N655" s="442"/>
      <c r="O655" s="429"/>
      <c r="P655" s="364">
        <f t="shared" si="32"/>
        <v>0</v>
      </c>
      <c r="Q655" s="78">
        <f t="shared" si="33"/>
        <v>0</v>
      </c>
      <c r="R655" s="100" t="str">
        <f t="shared" si="31"/>
        <v/>
      </c>
    </row>
    <row r="656" spans="1:18" x14ac:dyDescent="0.2">
      <c r="A656" s="426" t="str">
        <f>IF(B656="","",COUNT('Diário 1º PA'!$A$4:$A$2634)+ROW()-3)</f>
        <v/>
      </c>
      <c r="B656" s="454"/>
      <c r="C656" s="418"/>
      <c r="D656" s="421"/>
      <c r="E656" s="421"/>
      <c r="F656" s="428"/>
      <c r="G656" s="421"/>
      <c r="H656" s="421"/>
      <c r="I656" s="421"/>
      <c r="J656" s="423"/>
      <c r="K656" s="423"/>
      <c r="L656" s="423"/>
      <c r="M656" s="423"/>
      <c r="N656" s="442"/>
      <c r="O656" s="429"/>
      <c r="P656" s="365">
        <f t="shared" si="32"/>
        <v>0</v>
      </c>
      <c r="Q656" s="78">
        <f t="shared" si="33"/>
        <v>0</v>
      </c>
      <c r="R656" s="143" t="str">
        <f t="shared" ref="R656:R719" si="34">SUBSTITUTE(D656," ","_")</f>
        <v/>
      </c>
    </row>
    <row r="657" spans="1:18" x14ac:dyDescent="0.2">
      <c r="A657" s="426" t="str">
        <f>IF(B657="","",COUNT('Diário 1º PA'!$A$4:$A$2634)+ROW()-3)</f>
        <v/>
      </c>
      <c r="B657" s="454"/>
      <c r="C657" s="418"/>
      <c r="D657" s="421"/>
      <c r="E657" s="421"/>
      <c r="F657" s="428"/>
      <c r="G657" s="421"/>
      <c r="H657" s="421"/>
      <c r="I657" s="421"/>
      <c r="J657" s="423"/>
      <c r="K657" s="423"/>
      <c r="L657" s="423"/>
      <c r="M657" s="423"/>
      <c r="N657" s="442"/>
      <c r="O657" s="429"/>
      <c r="P657" s="364">
        <f t="shared" ref="P657:P720" si="35">IF(B657=0,0,IF(YEAR(B657)=$Q$1,MONTH(B657)-$P$1+1,(YEAR(B657)-$Q$1)*12-$P$1+1+MONTH(B657)))</f>
        <v>0</v>
      </c>
      <c r="Q657" s="78">
        <f t="shared" ref="Q657:Q720" si="36">IF(C657=0,0,IF(YEAR(C657)=$Q$1,MONTH(C657)-$P$1+1,(YEAR(C657)-$Q$1)*12-$P$1+1+MONTH(C657)))</f>
        <v>0</v>
      </c>
      <c r="R657" s="100" t="str">
        <f t="shared" si="34"/>
        <v/>
      </c>
    </row>
    <row r="658" spans="1:18" x14ac:dyDescent="0.2">
      <c r="A658" s="426" t="str">
        <f>IF(B658="","",COUNT('Diário 1º PA'!$A$4:$A$2634)+ROW()-3)</f>
        <v/>
      </c>
      <c r="B658" s="454"/>
      <c r="C658" s="418"/>
      <c r="D658" s="421"/>
      <c r="E658" s="421"/>
      <c r="F658" s="428"/>
      <c r="G658" s="421"/>
      <c r="H658" s="421"/>
      <c r="I658" s="421"/>
      <c r="J658" s="423"/>
      <c r="K658" s="423"/>
      <c r="L658" s="423"/>
      <c r="M658" s="423"/>
      <c r="N658" s="442"/>
      <c r="O658" s="429"/>
      <c r="P658" s="364">
        <f t="shared" si="35"/>
        <v>0</v>
      </c>
      <c r="Q658" s="78">
        <f t="shared" si="36"/>
        <v>0</v>
      </c>
      <c r="R658" s="100" t="str">
        <f t="shared" si="34"/>
        <v/>
      </c>
    </row>
    <row r="659" spans="1:18" ht="13.5" thickBot="1" x14ac:dyDescent="0.25">
      <c r="A659" s="426" t="str">
        <f>IF(B659="","",COUNT('Diário 1º PA'!$A$4:$A$2634)+ROW()-3)</f>
        <v/>
      </c>
      <c r="B659" s="454"/>
      <c r="C659" s="418"/>
      <c r="D659" s="421"/>
      <c r="E659" s="421"/>
      <c r="F659" s="428"/>
      <c r="G659" s="421"/>
      <c r="H659" s="421"/>
      <c r="I659" s="421"/>
      <c r="J659" s="423"/>
      <c r="K659" s="423"/>
      <c r="L659" s="423"/>
      <c r="M659" s="423"/>
      <c r="N659" s="442"/>
      <c r="O659" s="429"/>
      <c r="P659" s="364">
        <f t="shared" si="35"/>
        <v>0</v>
      </c>
      <c r="Q659" s="78">
        <f t="shared" si="36"/>
        <v>0</v>
      </c>
      <c r="R659" s="100" t="str">
        <f t="shared" si="34"/>
        <v/>
      </c>
    </row>
    <row r="660" spans="1:18" x14ac:dyDescent="0.2">
      <c r="A660" s="426" t="str">
        <f>IF(B660="","",COUNT('Diário 1º PA'!$A$4:$A$2634)+ROW()-3)</f>
        <v/>
      </c>
      <c r="B660" s="454"/>
      <c r="C660" s="418"/>
      <c r="D660" s="421"/>
      <c r="E660" s="421"/>
      <c r="F660" s="428"/>
      <c r="G660" s="421"/>
      <c r="H660" s="421"/>
      <c r="I660" s="421"/>
      <c r="J660" s="423"/>
      <c r="K660" s="423"/>
      <c r="L660" s="423"/>
      <c r="M660" s="423"/>
      <c r="N660" s="442"/>
      <c r="O660" s="429"/>
      <c r="P660" s="365">
        <f t="shared" si="35"/>
        <v>0</v>
      </c>
      <c r="Q660" s="78">
        <f t="shared" si="36"/>
        <v>0</v>
      </c>
      <c r="R660" s="143" t="str">
        <f t="shared" si="34"/>
        <v/>
      </c>
    </row>
    <row r="661" spans="1:18" x14ac:dyDescent="0.2">
      <c r="A661" s="426" t="str">
        <f>IF(B661="","",COUNT('Diário 1º PA'!$A$4:$A$2634)+ROW()-3)</f>
        <v/>
      </c>
      <c r="B661" s="454"/>
      <c r="C661" s="418"/>
      <c r="D661" s="421"/>
      <c r="E661" s="421"/>
      <c r="F661" s="428"/>
      <c r="G661" s="421"/>
      <c r="H661" s="421"/>
      <c r="I661" s="421"/>
      <c r="J661" s="423"/>
      <c r="K661" s="423"/>
      <c r="L661" s="423"/>
      <c r="M661" s="423"/>
      <c r="N661" s="442"/>
      <c r="O661" s="429"/>
      <c r="P661" s="364">
        <f t="shared" si="35"/>
        <v>0</v>
      </c>
      <c r="Q661" s="78">
        <f t="shared" si="36"/>
        <v>0</v>
      </c>
      <c r="R661" s="100" t="str">
        <f t="shared" si="34"/>
        <v/>
      </c>
    </row>
    <row r="662" spans="1:18" x14ac:dyDescent="0.2">
      <c r="A662" s="426" t="str">
        <f>IF(B662="","",COUNT('Diário 1º PA'!$A$4:$A$2634)+ROW()-3)</f>
        <v/>
      </c>
      <c r="B662" s="454"/>
      <c r="C662" s="418"/>
      <c r="D662" s="421"/>
      <c r="E662" s="421"/>
      <c r="F662" s="428"/>
      <c r="G662" s="421"/>
      <c r="H662" s="421"/>
      <c r="I662" s="421"/>
      <c r="J662" s="423"/>
      <c r="K662" s="423"/>
      <c r="L662" s="423"/>
      <c r="M662" s="423"/>
      <c r="N662" s="442"/>
      <c r="O662" s="429"/>
      <c r="P662" s="364">
        <f t="shared" si="35"/>
        <v>0</v>
      </c>
      <c r="Q662" s="78">
        <f t="shared" si="36"/>
        <v>0</v>
      </c>
      <c r="R662" s="100" t="str">
        <f t="shared" si="34"/>
        <v/>
      </c>
    </row>
    <row r="663" spans="1:18" ht="13.5" thickBot="1" x14ac:dyDescent="0.25">
      <c r="A663" s="426" t="str">
        <f>IF(B663="","",COUNT('Diário 1º PA'!$A$4:$A$2634)+ROW()-3)</f>
        <v/>
      </c>
      <c r="B663" s="454"/>
      <c r="C663" s="418"/>
      <c r="D663" s="421"/>
      <c r="E663" s="421"/>
      <c r="F663" s="428"/>
      <c r="G663" s="421"/>
      <c r="H663" s="421"/>
      <c r="I663" s="421"/>
      <c r="J663" s="423"/>
      <c r="K663" s="423"/>
      <c r="L663" s="423"/>
      <c r="M663" s="423"/>
      <c r="N663" s="442"/>
      <c r="O663" s="429"/>
      <c r="P663" s="364">
        <f t="shared" si="35"/>
        <v>0</v>
      </c>
      <c r="Q663" s="78">
        <f t="shared" si="36"/>
        <v>0</v>
      </c>
      <c r="R663" s="100" t="str">
        <f t="shared" si="34"/>
        <v/>
      </c>
    </row>
    <row r="664" spans="1:18" x14ac:dyDescent="0.2">
      <c r="A664" s="426" t="str">
        <f>IF(B664="","",COUNT('Diário 1º PA'!$A$4:$A$2634)+ROW()-3)</f>
        <v/>
      </c>
      <c r="B664" s="454"/>
      <c r="C664" s="418"/>
      <c r="D664" s="421"/>
      <c r="E664" s="421"/>
      <c r="F664" s="428"/>
      <c r="G664" s="421"/>
      <c r="H664" s="421"/>
      <c r="I664" s="421"/>
      <c r="J664" s="423"/>
      <c r="K664" s="423"/>
      <c r="L664" s="423"/>
      <c r="M664" s="423"/>
      <c r="N664" s="442"/>
      <c r="O664" s="429"/>
      <c r="P664" s="365">
        <f t="shared" si="35"/>
        <v>0</v>
      </c>
      <c r="Q664" s="78">
        <f t="shared" si="36"/>
        <v>0</v>
      </c>
      <c r="R664" s="143" t="str">
        <f t="shared" si="34"/>
        <v/>
      </c>
    </row>
    <row r="665" spans="1:18" x14ac:dyDescent="0.2">
      <c r="A665" s="426" t="str">
        <f>IF(B665="","",COUNT('Diário 1º PA'!$A$4:$A$2634)+ROW()-3)</f>
        <v/>
      </c>
      <c r="B665" s="454"/>
      <c r="C665" s="418"/>
      <c r="D665" s="421"/>
      <c r="E665" s="421"/>
      <c r="F665" s="428"/>
      <c r="G665" s="421"/>
      <c r="H665" s="421"/>
      <c r="I665" s="421"/>
      <c r="J665" s="423"/>
      <c r="K665" s="423"/>
      <c r="L665" s="423"/>
      <c r="M665" s="423"/>
      <c r="N665" s="442"/>
      <c r="O665" s="429"/>
      <c r="P665" s="364">
        <f t="shared" si="35"/>
        <v>0</v>
      </c>
      <c r="Q665" s="78">
        <f t="shared" si="36"/>
        <v>0</v>
      </c>
      <c r="R665" s="100" t="str">
        <f t="shared" si="34"/>
        <v/>
      </c>
    </row>
    <row r="666" spans="1:18" x14ac:dyDescent="0.2">
      <c r="A666" s="426" t="str">
        <f>IF(B666="","",COUNT('Diário 1º PA'!$A$4:$A$2634)+ROW()-3)</f>
        <v/>
      </c>
      <c r="B666" s="454"/>
      <c r="C666" s="418"/>
      <c r="D666" s="421"/>
      <c r="E666" s="421"/>
      <c r="F666" s="428"/>
      <c r="G666" s="421"/>
      <c r="H666" s="421"/>
      <c r="I666" s="421"/>
      <c r="J666" s="423"/>
      <c r="K666" s="423"/>
      <c r="L666" s="423"/>
      <c r="M666" s="423"/>
      <c r="N666" s="442"/>
      <c r="O666" s="429"/>
      <c r="P666" s="364">
        <f t="shared" si="35"/>
        <v>0</v>
      </c>
      <c r="Q666" s="78">
        <f t="shared" si="36"/>
        <v>0</v>
      </c>
      <c r="R666" s="100" t="str">
        <f t="shared" si="34"/>
        <v/>
      </c>
    </row>
    <row r="667" spans="1:18" ht="13.5" thickBot="1" x14ac:dyDescent="0.25">
      <c r="A667" s="426" t="str">
        <f>IF(B667="","",COUNT('Diário 1º PA'!$A$4:$A$2634)+ROW()-3)</f>
        <v/>
      </c>
      <c r="B667" s="454"/>
      <c r="C667" s="418"/>
      <c r="D667" s="421"/>
      <c r="E667" s="421"/>
      <c r="F667" s="428"/>
      <c r="G667" s="421"/>
      <c r="H667" s="421"/>
      <c r="I667" s="421"/>
      <c r="J667" s="423"/>
      <c r="K667" s="423"/>
      <c r="L667" s="423"/>
      <c r="M667" s="423"/>
      <c r="N667" s="442"/>
      <c r="O667" s="429"/>
      <c r="P667" s="364">
        <f t="shared" si="35"/>
        <v>0</v>
      </c>
      <c r="Q667" s="78">
        <f t="shared" si="36"/>
        <v>0</v>
      </c>
      <c r="R667" s="100" t="str">
        <f t="shared" si="34"/>
        <v/>
      </c>
    </row>
    <row r="668" spans="1:18" x14ac:dyDescent="0.2">
      <c r="A668" s="426" t="str">
        <f>IF(B668="","",COUNT('Diário 1º PA'!$A$4:$A$2634)+ROW()-3)</f>
        <v/>
      </c>
      <c r="B668" s="454"/>
      <c r="C668" s="418"/>
      <c r="D668" s="421"/>
      <c r="E668" s="421"/>
      <c r="F668" s="428"/>
      <c r="G668" s="421"/>
      <c r="H668" s="421"/>
      <c r="I668" s="421"/>
      <c r="J668" s="423"/>
      <c r="K668" s="423"/>
      <c r="L668" s="423"/>
      <c r="M668" s="423"/>
      <c r="N668" s="442"/>
      <c r="O668" s="429"/>
      <c r="P668" s="365">
        <f t="shared" si="35"/>
        <v>0</v>
      </c>
      <c r="Q668" s="78">
        <f t="shared" si="36"/>
        <v>0</v>
      </c>
      <c r="R668" s="143" t="str">
        <f t="shared" si="34"/>
        <v/>
      </c>
    </row>
    <row r="669" spans="1:18" x14ac:dyDescent="0.2">
      <c r="A669" s="426" t="str">
        <f>IF(B669="","",COUNT('Diário 1º PA'!$A$4:$A$2634)+ROW()-3)</f>
        <v/>
      </c>
      <c r="B669" s="454"/>
      <c r="C669" s="418"/>
      <c r="D669" s="421"/>
      <c r="E669" s="421"/>
      <c r="F669" s="428"/>
      <c r="G669" s="421"/>
      <c r="H669" s="421"/>
      <c r="I669" s="421"/>
      <c r="J669" s="423"/>
      <c r="K669" s="423"/>
      <c r="L669" s="423"/>
      <c r="M669" s="423"/>
      <c r="N669" s="442"/>
      <c r="O669" s="429"/>
      <c r="P669" s="364">
        <f t="shared" si="35"/>
        <v>0</v>
      </c>
      <c r="Q669" s="78">
        <f t="shared" si="36"/>
        <v>0</v>
      </c>
      <c r="R669" s="100" t="str">
        <f t="shared" si="34"/>
        <v/>
      </c>
    </row>
    <row r="670" spans="1:18" x14ac:dyDescent="0.2">
      <c r="A670" s="426" t="str">
        <f>IF(B670="","",COUNT('Diário 1º PA'!$A$4:$A$2634)+ROW()-3)</f>
        <v/>
      </c>
      <c r="B670" s="454"/>
      <c r="C670" s="418"/>
      <c r="D670" s="421"/>
      <c r="E670" s="421"/>
      <c r="F670" s="428"/>
      <c r="G670" s="421"/>
      <c r="H670" s="421"/>
      <c r="I670" s="421"/>
      <c r="J670" s="423"/>
      <c r="K670" s="423"/>
      <c r="L670" s="423"/>
      <c r="M670" s="423"/>
      <c r="N670" s="442"/>
      <c r="O670" s="429"/>
      <c r="P670" s="364">
        <f t="shared" si="35"/>
        <v>0</v>
      </c>
      <c r="Q670" s="78">
        <f t="shared" si="36"/>
        <v>0</v>
      </c>
      <c r="R670" s="100" t="str">
        <f t="shared" si="34"/>
        <v/>
      </c>
    </row>
    <row r="671" spans="1:18" ht="13.5" thickBot="1" x14ac:dyDescent="0.25">
      <c r="A671" s="426" t="str">
        <f>IF(B671="","",COUNT('Diário 1º PA'!$A$4:$A$2634)+ROW()-3)</f>
        <v/>
      </c>
      <c r="B671" s="454"/>
      <c r="C671" s="418"/>
      <c r="D671" s="421"/>
      <c r="E671" s="421"/>
      <c r="F671" s="428"/>
      <c r="G671" s="421"/>
      <c r="H671" s="421"/>
      <c r="I671" s="421"/>
      <c r="J671" s="423"/>
      <c r="K671" s="423"/>
      <c r="L671" s="423"/>
      <c r="M671" s="423"/>
      <c r="N671" s="442"/>
      <c r="O671" s="429"/>
      <c r="P671" s="364">
        <f t="shared" si="35"/>
        <v>0</v>
      </c>
      <c r="Q671" s="78">
        <f t="shared" si="36"/>
        <v>0</v>
      </c>
      <c r="R671" s="100" t="str">
        <f t="shared" si="34"/>
        <v/>
      </c>
    </row>
    <row r="672" spans="1:18" x14ac:dyDescent="0.2">
      <c r="A672" s="426" t="str">
        <f>IF(B672="","",COUNT('Diário 1º PA'!$A$4:$A$2634)+ROW()-3)</f>
        <v/>
      </c>
      <c r="B672" s="454"/>
      <c r="C672" s="418"/>
      <c r="D672" s="421"/>
      <c r="E672" s="421"/>
      <c r="F672" s="428"/>
      <c r="G672" s="421"/>
      <c r="H672" s="421"/>
      <c r="I672" s="421"/>
      <c r="J672" s="423"/>
      <c r="K672" s="423"/>
      <c r="L672" s="423"/>
      <c r="M672" s="423"/>
      <c r="N672" s="442"/>
      <c r="O672" s="429"/>
      <c r="P672" s="365">
        <f t="shared" si="35"/>
        <v>0</v>
      </c>
      <c r="Q672" s="78">
        <f t="shared" si="36"/>
        <v>0</v>
      </c>
      <c r="R672" s="143" t="str">
        <f t="shared" si="34"/>
        <v/>
      </c>
    </row>
    <row r="673" spans="1:18" x14ac:dyDescent="0.2">
      <c r="A673" s="426" t="str">
        <f>IF(B673="","",COUNT('Diário 1º PA'!$A$4:$A$2634)+ROW()-3)</f>
        <v/>
      </c>
      <c r="B673" s="454"/>
      <c r="C673" s="418"/>
      <c r="D673" s="421"/>
      <c r="E673" s="421"/>
      <c r="F673" s="428"/>
      <c r="G673" s="421"/>
      <c r="H673" s="421"/>
      <c r="I673" s="421"/>
      <c r="J673" s="423"/>
      <c r="K673" s="423"/>
      <c r="L673" s="423"/>
      <c r="M673" s="423"/>
      <c r="N673" s="442"/>
      <c r="O673" s="429"/>
      <c r="P673" s="364">
        <f t="shared" si="35"/>
        <v>0</v>
      </c>
      <c r="Q673" s="78">
        <f t="shared" si="36"/>
        <v>0</v>
      </c>
      <c r="R673" s="100" t="str">
        <f t="shared" si="34"/>
        <v/>
      </c>
    </row>
    <row r="674" spans="1:18" x14ac:dyDescent="0.2">
      <c r="A674" s="426" t="str">
        <f>IF(B674="","",COUNT('Diário 1º PA'!$A$4:$A$2634)+ROW()-3)</f>
        <v/>
      </c>
      <c r="B674" s="454"/>
      <c r="C674" s="418"/>
      <c r="D674" s="421"/>
      <c r="E674" s="421"/>
      <c r="F674" s="428"/>
      <c r="G674" s="421"/>
      <c r="H674" s="421"/>
      <c r="I674" s="421"/>
      <c r="J674" s="423"/>
      <c r="K674" s="423"/>
      <c r="L674" s="423"/>
      <c r="M674" s="423"/>
      <c r="N674" s="442"/>
      <c r="O674" s="429"/>
      <c r="P674" s="364">
        <f t="shared" si="35"/>
        <v>0</v>
      </c>
      <c r="Q674" s="78">
        <f t="shared" si="36"/>
        <v>0</v>
      </c>
      <c r="R674" s="100" t="str">
        <f t="shared" si="34"/>
        <v/>
      </c>
    </row>
    <row r="675" spans="1:18" ht="13.5" thickBot="1" x14ac:dyDescent="0.25">
      <c r="A675" s="426" t="str">
        <f>IF(B675="","",COUNT('Diário 1º PA'!$A$4:$A$2634)+ROW()-3)</f>
        <v/>
      </c>
      <c r="B675" s="454"/>
      <c r="C675" s="418"/>
      <c r="D675" s="421"/>
      <c r="E675" s="421"/>
      <c r="F675" s="428"/>
      <c r="G675" s="421"/>
      <c r="H675" s="421"/>
      <c r="I675" s="421"/>
      <c r="J675" s="423"/>
      <c r="K675" s="423"/>
      <c r="L675" s="423"/>
      <c r="M675" s="423"/>
      <c r="N675" s="442"/>
      <c r="O675" s="429"/>
      <c r="P675" s="364">
        <f t="shared" si="35"/>
        <v>0</v>
      </c>
      <c r="Q675" s="78">
        <f t="shared" si="36"/>
        <v>0</v>
      </c>
      <c r="R675" s="100" t="str">
        <f t="shared" si="34"/>
        <v/>
      </c>
    </row>
    <row r="676" spans="1:18" x14ac:dyDescent="0.2">
      <c r="A676" s="426" t="str">
        <f>IF(B676="","",COUNT('Diário 1º PA'!$A$4:$A$2634)+ROW()-3)</f>
        <v/>
      </c>
      <c r="B676" s="454"/>
      <c r="C676" s="418"/>
      <c r="D676" s="421"/>
      <c r="E676" s="421"/>
      <c r="F676" s="428"/>
      <c r="G676" s="421"/>
      <c r="H676" s="421"/>
      <c r="I676" s="421"/>
      <c r="J676" s="423"/>
      <c r="K676" s="423"/>
      <c r="L676" s="423"/>
      <c r="M676" s="423"/>
      <c r="N676" s="442"/>
      <c r="O676" s="429"/>
      <c r="P676" s="365">
        <f t="shared" si="35"/>
        <v>0</v>
      </c>
      <c r="Q676" s="78">
        <f t="shared" si="36"/>
        <v>0</v>
      </c>
      <c r="R676" s="143" t="str">
        <f t="shared" si="34"/>
        <v/>
      </c>
    </row>
    <row r="677" spans="1:18" x14ac:dyDescent="0.2">
      <c r="A677" s="426" t="str">
        <f>IF(B677="","",COUNT('Diário 1º PA'!$A$4:$A$2634)+ROW()-3)</f>
        <v/>
      </c>
      <c r="B677" s="454"/>
      <c r="C677" s="418"/>
      <c r="D677" s="421"/>
      <c r="E677" s="421"/>
      <c r="F677" s="428"/>
      <c r="G677" s="421"/>
      <c r="H677" s="421"/>
      <c r="I677" s="421"/>
      <c r="J677" s="423"/>
      <c r="K677" s="423"/>
      <c r="L677" s="423"/>
      <c r="M677" s="423"/>
      <c r="N677" s="442"/>
      <c r="O677" s="429"/>
      <c r="P677" s="364">
        <f t="shared" si="35"/>
        <v>0</v>
      </c>
      <c r="Q677" s="78">
        <f t="shared" si="36"/>
        <v>0</v>
      </c>
      <c r="R677" s="100" t="str">
        <f t="shared" si="34"/>
        <v/>
      </c>
    </row>
    <row r="678" spans="1:18" x14ac:dyDescent="0.2">
      <c r="A678" s="426" t="str">
        <f>IF(B678="","",COUNT('Diário 1º PA'!$A$4:$A$2634)+ROW()-3)</f>
        <v/>
      </c>
      <c r="B678" s="454"/>
      <c r="C678" s="418"/>
      <c r="D678" s="421"/>
      <c r="E678" s="421"/>
      <c r="F678" s="428"/>
      <c r="G678" s="421"/>
      <c r="H678" s="421"/>
      <c r="I678" s="421"/>
      <c r="J678" s="423"/>
      <c r="K678" s="423"/>
      <c r="L678" s="423"/>
      <c r="M678" s="423"/>
      <c r="N678" s="442"/>
      <c r="O678" s="429"/>
      <c r="P678" s="364">
        <f t="shared" si="35"/>
        <v>0</v>
      </c>
      <c r="Q678" s="78">
        <f t="shared" si="36"/>
        <v>0</v>
      </c>
      <c r="R678" s="100" t="str">
        <f t="shared" si="34"/>
        <v/>
      </c>
    </row>
    <row r="679" spans="1:18" ht="13.5" thickBot="1" x14ac:dyDescent="0.25">
      <c r="A679" s="426" t="str">
        <f>IF(B679="","",COUNT('Diário 1º PA'!$A$4:$A$2634)+ROW()-3)</f>
        <v/>
      </c>
      <c r="B679" s="454"/>
      <c r="C679" s="418"/>
      <c r="D679" s="421"/>
      <c r="E679" s="421"/>
      <c r="F679" s="428"/>
      <c r="G679" s="421"/>
      <c r="H679" s="421"/>
      <c r="I679" s="421"/>
      <c r="J679" s="423"/>
      <c r="K679" s="423"/>
      <c r="L679" s="423"/>
      <c r="M679" s="423"/>
      <c r="N679" s="442"/>
      <c r="O679" s="429"/>
      <c r="P679" s="364">
        <f t="shared" si="35"/>
        <v>0</v>
      </c>
      <c r="Q679" s="78">
        <f t="shared" si="36"/>
        <v>0</v>
      </c>
      <c r="R679" s="100" t="str">
        <f t="shared" si="34"/>
        <v/>
      </c>
    </row>
    <row r="680" spans="1:18" x14ac:dyDescent="0.2">
      <c r="A680" s="426" t="str">
        <f>IF(B680="","",COUNT('Diário 1º PA'!$A$4:$A$2634)+ROW()-3)</f>
        <v/>
      </c>
      <c r="B680" s="454"/>
      <c r="C680" s="418"/>
      <c r="D680" s="421"/>
      <c r="E680" s="421"/>
      <c r="F680" s="428"/>
      <c r="G680" s="421"/>
      <c r="H680" s="421"/>
      <c r="I680" s="421"/>
      <c r="J680" s="423"/>
      <c r="K680" s="423"/>
      <c r="L680" s="423"/>
      <c r="M680" s="423"/>
      <c r="N680" s="442"/>
      <c r="O680" s="429"/>
      <c r="P680" s="365">
        <f t="shared" si="35"/>
        <v>0</v>
      </c>
      <c r="Q680" s="78">
        <f t="shared" si="36"/>
        <v>0</v>
      </c>
      <c r="R680" s="143" t="str">
        <f t="shared" si="34"/>
        <v/>
      </c>
    </row>
    <row r="681" spans="1:18" x14ac:dyDescent="0.2">
      <c r="A681" s="426" t="str">
        <f>IF(B681="","",COUNT('Diário 1º PA'!$A$4:$A$2634)+ROW()-3)</f>
        <v/>
      </c>
      <c r="B681" s="454"/>
      <c r="C681" s="418"/>
      <c r="D681" s="421"/>
      <c r="E681" s="421"/>
      <c r="F681" s="428"/>
      <c r="G681" s="421"/>
      <c r="H681" s="421"/>
      <c r="I681" s="421"/>
      <c r="J681" s="423"/>
      <c r="K681" s="423"/>
      <c r="L681" s="423"/>
      <c r="M681" s="423"/>
      <c r="N681" s="442"/>
      <c r="O681" s="429"/>
      <c r="P681" s="364">
        <f t="shared" si="35"/>
        <v>0</v>
      </c>
      <c r="Q681" s="78">
        <f t="shared" si="36"/>
        <v>0</v>
      </c>
      <c r="R681" s="100" t="str">
        <f t="shared" si="34"/>
        <v/>
      </c>
    </row>
    <row r="682" spans="1:18" x14ac:dyDescent="0.2">
      <c r="A682" s="426" t="str">
        <f>IF(B682="","",COUNT('Diário 1º PA'!$A$4:$A$2634)+ROW()-3)</f>
        <v/>
      </c>
      <c r="B682" s="457"/>
      <c r="C682" s="455"/>
      <c r="D682" s="434"/>
      <c r="E682" s="434"/>
      <c r="F682" s="439"/>
      <c r="G682" s="434"/>
      <c r="H682" s="434"/>
      <c r="I682" s="434"/>
      <c r="J682" s="436"/>
      <c r="K682" s="436"/>
      <c r="L682" s="436"/>
      <c r="M682" s="436"/>
      <c r="N682" s="456"/>
      <c r="O682" s="429"/>
      <c r="P682" s="364">
        <f t="shared" si="35"/>
        <v>0</v>
      </c>
      <c r="Q682" s="78">
        <f t="shared" si="36"/>
        <v>0</v>
      </c>
      <c r="R682" s="100" t="str">
        <f t="shared" si="34"/>
        <v/>
      </c>
    </row>
    <row r="683" spans="1:18" ht="13.5" thickBot="1" x14ac:dyDescent="0.25">
      <c r="A683" s="426" t="str">
        <f>IF(B683="","",COUNT('Diário 1º PA'!$A$4:$A$2634)+ROW()-3)</f>
        <v/>
      </c>
      <c r="B683" s="457"/>
      <c r="C683" s="455"/>
      <c r="D683" s="434"/>
      <c r="E683" s="434"/>
      <c r="F683" s="439"/>
      <c r="G683" s="434"/>
      <c r="H683" s="434"/>
      <c r="I683" s="434"/>
      <c r="J683" s="436"/>
      <c r="K683" s="436"/>
      <c r="L683" s="436"/>
      <c r="M683" s="436"/>
      <c r="N683" s="456"/>
      <c r="O683" s="429"/>
      <c r="P683" s="364">
        <f t="shared" si="35"/>
        <v>0</v>
      </c>
      <c r="Q683" s="78">
        <f t="shared" si="36"/>
        <v>0</v>
      </c>
      <c r="R683" s="100" t="str">
        <f t="shared" si="34"/>
        <v/>
      </c>
    </row>
    <row r="684" spans="1:18" x14ac:dyDescent="0.2">
      <c r="A684" s="426" t="str">
        <f>IF(B684="","",COUNT('Diário 1º PA'!$A$4:$A$2634)+ROW()-3)</f>
        <v/>
      </c>
      <c r="B684" s="454"/>
      <c r="C684" s="418"/>
      <c r="D684" s="421"/>
      <c r="E684" s="421"/>
      <c r="F684" s="428"/>
      <c r="G684" s="434"/>
      <c r="H684" s="421"/>
      <c r="I684" s="421"/>
      <c r="J684" s="423"/>
      <c r="K684" s="436"/>
      <c r="L684" s="436"/>
      <c r="M684" s="436"/>
      <c r="N684" s="456"/>
      <c r="O684" s="429"/>
      <c r="P684" s="365">
        <f t="shared" si="35"/>
        <v>0</v>
      </c>
      <c r="Q684" s="78">
        <f t="shared" si="36"/>
        <v>0</v>
      </c>
      <c r="R684" s="143" t="str">
        <f t="shared" si="34"/>
        <v/>
      </c>
    </row>
    <row r="685" spans="1:18" x14ac:dyDescent="0.2">
      <c r="A685" s="426" t="str">
        <f>IF(B685="","",COUNT('Diário 1º PA'!$A$4:$A$2634)+ROW()-3)</f>
        <v/>
      </c>
      <c r="B685" s="454"/>
      <c r="C685" s="418"/>
      <c r="D685" s="421"/>
      <c r="E685" s="421"/>
      <c r="F685" s="428"/>
      <c r="G685" s="434"/>
      <c r="H685" s="421"/>
      <c r="I685" s="421"/>
      <c r="J685" s="423"/>
      <c r="K685" s="436"/>
      <c r="L685" s="436"/>
      <c r="M685" s="436"/>
      <c r="N685" s="456"/>
      <c r="O685" s="429"/>
      <c r="P685" s="364">
        <f t="shared" si="35"/>
        <v>0</v>
      </c>
      <c r="Q685" s="78">
        <f t="shared" si="36"/>
        <v>0</v>
      </c>
      <c r="R685" s="100" t="str">
        <f t="shared" si="34"/>
        <v/>
      </c>
    </row>
    <row r="686" spans="1:18" x14ac:dyDescent="0.2">
      <c r="A686" s="426" t="str">
        <f>IF(B686="","",COUNT('Diário 1º PA'!$A$4:$A$2634)+ROW()-3)</f>
        <v/>
      </c>
      <c r="B686" s="454"/>
      <c r="C686" s="418"/>
      <c r="D686" s="421"/>
      <c r="E686" s="421"/>
      <c r="F686" s="428"/>
      <c r="G686" s="434"/>
      <c r="H686" s="421"/>
      <c r="I686" s="421"/>
      <c r="J686" s="423"/>
      <c r="K686" s="436"/>
      <c r="L686" s="436"/>
      <c r="M686" s="436"/>
      <c r="N686" s="456"/>
      <c r="O686" s="429"/>
      <c r="P686" s="364">
        <f t="shared" si="35"/>
        <v>0</v>
      </c>
      <c r="Q686" s="78">
        <f t="shared" si="36"/>
        <v>0</v>
      </c>
      <c r="R686" s="100" t="str">
        <f t="shared" si="34"/>
        <v/>
      </c>
    </row>
    <row r="687" spans="1:18" ht="13.5" thickBot="1" x14ac:dyDescent="0.25">
      <c r="A687" s="426" t="str">
        <f>IF(B687="","",COUNT('Diário 1º PA'!$A$4:$A$2634)+ROW()-3)</f>
        <v/>
      </c>
      <c r="B687" s="454"/>
      <c r="C687" s="418"/>
      <c r="D687" s="421"/>
      <c r="E687" s="421"/>
      <c r="F687" s="428"/>
      <c r="G687" s="434"/>
      <c r="H687" s="421"/>
      <c r="I687" s="421"/>
      <c r="J687" s="423"/>
      <c r="K687" s="436"/>
      <c r="L687" s="436"/>
      <c r="M687" s="436"/>
      <c r="N687" s="456"/>
      <c r="O687" s="429"/>
      <c r="P687" s="364">
        <f t="shared" si="35"/>
        <v>0</v>
      </c>
      <c r="Q687" s="78">
        <f t="shared" si="36"/>
        <v>0</v>
      </c>
      <c r="R687" s="100" t="str">
        <f t="shared" si="34"/>
        <v/>
      </c>
    </row>
    <row r="688" spans="1:18" x14ac:dyDescent="0.2">
      <c r="A688" s="426" t="str">
        <f>IF(B688="","",COUNT('Diário 1º PA'!$A$4:$A$2634)+ROW()-3)</f>
        <v/>
      </c>
      <c r="B688" s="454"/>
      <c r="C688" s="418"/>
      <c r="D688" s="421"/>
      <c r="E688" s="421"/>
      <c r="F688" s="428"/>
      <c r="G688" s="421"/>
      <c r="H688" s="421"/>
      <c r="I688" s="421"/>
      <c r="J688" s="423"/>
      <c r="K688" s="436"/>
      <c r="L688" s="436"/>
      <c r="M688" s="436"/>
      <c r="N688" s="456"/>
      <c r="O688" s="429"/>
      <c r="P688" s="365">
        <f t="shared" si="35"/>
        <v>0</v>
      </c>
      <c r="Q688" s="78">
        <f t="shared" si="36"/>
        <v>0</v>
      </c>
      <c r="R688" s="143" t="str">
        <f t="shared" si="34"/>
        <v/>
      </c>
    </row>
    <row r="689" spans="1:18" x14ac:dyDescent="0.2">
      <c r="A689" s="426" t="str">
        <f>IF(B689="","",COUNT('Diário 1º PA'!$A$4:$A$2634)+ROW()-3)</f>
        <v/>
      </c>
      <c r="B689" s="454"/>
      <c r="C689" s="418"/>
      <c r="D689" s="421"/>
      <c r="E689" s="421"/>
      <c r="F689" s="428"/>
      <c r="G689" s="434"/>
      <c r="H689" s="421"/>
      <c r="I689" s="421"/>
      <c r="J689" s="423"/>
      <c r="K689" s="436"/>
      <c r="L689" s="436"/>
      <c r="M689" s="436"/>
      <c r="N689" s="456"/>
      <c r="O689" s="429"/>
      <c r="P689" s="364">
        <f t="shared" si="35"/>
        <v>0</v>
      </c>
      <c r="Q689" s="78">
        <f t="shared" si="36"/>
        <v>0</v>
      </c>
      <c r="R689" s="100" t="str">
        <f t="shared" si="34"/>
        <v/>
      </c>
    </row>
    <row r="690" spans="1:18" x14ac:dyDescent="0.2">
      <c r="A690" s="426" t="str">
        <f>IF(B690="","",COUNT('Diário 1º PA'!$A$4:$A$2634)+ROW()-3)</f>
        <v/>
      </c>
      <c r="B690" s="454"/>
      <c r="C690" s="418"/>
      <c r="D690" s="421"/>
      <c r="E690" s="421"/>
      <c r="F690" s="428"/>
      <c r="G690" s="434"/>
      <c r="H690" s="421"/>
      <c r="I690" s="421"/>
      <c r="J690" s="423"/>
      <c r="K690" s="436"/>
      <c r="L690" s="436"/>
      <c r="M690" s="436"/>
      <c r="N690" s="456"/>
      <c r="O690" s="429"/>
      <c r="P690" s="364">
        <f t="shared" si="35"/>
        <v>0</v>
      </c>
      <c r="Q690" s="78">
        <f t="shared" si="36"/>
        <v>0</v>
      </c>
      <c r="R690" s="100" t="str">
        <f t="shared" si="34"/>
        <v/>
      </c>
    </row>
    <row r="691" spans="1:18" ht="13.5" thickBot="1" x14ac:dyDescent="0.25">
      <c r="A691" s="426" t="str">
        <f>IF(B691="","",COUNT('Diário 1º PA'!$A$4:$A$2634)+ROW()-3)</f>
        <v/>
      </c>
      <c r="B691" s="454"/>
      <c r="C691" s="418"/>
      <c r="D691" s="421"/>
      <c r="E691" s="421"/>
      <c r="F691" s="428"/>
      <c r="G691" s="434"/>
      <c r="H691" s="421"/>
      <c r="I691" s="421"/>
      <c r="J691" s="423"/>
      <c r="K691" s="436"/>
      <c r="L691" s="436"/>
      <c r="M691" s="436"/>
      <c r="N691" s="456"/>
      <c r="O691" s="429"/>
      <c r="P691" s="364">
        <f t="shared" si="35"/>
        <v>0</v>
      </c>
      <c r="Q691" s="78">
        <f t="shared" si="36"/>
        <v>0</v>
      </c>
      <c r="R691" s="100" t="str">
        <f t="shared" si="34"/>
        <v/>
      </c>
    </row>
    <row r="692" spans="1:18" x14ac:dyDescent="0.2">
      <c r="A692" s="426" t="str">
        <f>IF(B692="","",COUNT('Diário 1º PA'!$A$4:$A$2634)+ROW()-3)</f>
        <v/>
      </c>
      <c r="B692" s="454"/>
      <c r="C692" s="418"/>
      <c r="D692" s="421"/>
      <c r="E692" s="421"/>
      <c r="F692" s="428"/>
      <c r="G692" s="434"/>
      <c r="H692" s="421"/>
      <c r="I692" s="421"/>
      <c r="J692" s="423"/>
      <c r="K692" s="436"/>
      <c r="L692" s="436"/>
      <c r="M692" s="436"/>
      <c r="N692" s="456"/>
      <c r="O692" s="429"/>
      <c r="P692" s="365">
        <f t="shared" si="35"/>
        <v>0</v>
      </c>
      <c r="Q692" s="78">
        <f t="shared" si="36"/>
        <v>0</v>
      </c>
      <c r="R692" s="143" t="str">
        <f t="shared" si="34"/>
        <v/>
      </c>
    </row>
    <row r="693" spans="1:18" x14ac:dyDescent="0.2">
      <c r="A693" s="426" t="str">
        <f>IF(B693="","",COUNT('Diário 1º PA'!$A$4:$A$2634)+ROW()-3)</f>
        <v/>
      </c>
      <c r="B693" s="454"/>
      <c r="C693" s="418"/>
      <c r="D693" s="421"/>
      <c r="E693" s="421"/>
      <c r="F693" s="428"/>
      <c r="G693" s="434"/>
      <c r="H693" s="421"/>
      <c r="I693" s="421"/>
      <c r="J693" s="423"/>
      <c r="K693" s="436"/>
      <c r="L693" s="436"/>
      <c r="M693" s="436"/>
      <c r="N693" s="456"/>
      <c r="O693" s="429"/>
      <c r="P693" s="364">
        <f t="shared" si="35"/>
        <v>0</v>
      </c>
      <c r="Q693" s="78">
        <f t="shared" si="36"/>
        <v>0</v>
      </c>
      <c r="R693" s="100" t="str">
        <f t="shared" si="34"/>
        <v/>
      </c>
    </row>
    <row r="694" spans="1:18" x14ac:dyDescent="0.2">
      <c r="A694" s="426" t="str">
        <f>IF(B694="","",COUNT('Diário 1º PA'!$A$4:$A$2634)+ROW()-3)</f>
        <v/>
      </c>
      <c r="B694" s="454"/>
      <c r="C694" s="418"/>
      <c r="D694" s="421"/>
      <c r="E694" s="421"/>
      <c r="F694" s="428"/>
      <c r="G694" s="434"/>
      <c r="H694" s="421"/>
      <c r="I694" s="421"/>
      <c r="J694" s="423"/>
      <c r="K694" s="436"/>
      <c r="L694" s="436"/>
      <c r="M694" s="436"/>
      <c r="N694" s="456"/>
      <c r="O694" s="429"/>
      <c r="P694" s="364">
        <f t="shared" si="35"/>
        <v>0</v>
      </c>
      <c r="Q694" s="78">
        <f t="shared" si="36"/>
        <v>0</v>
      </c>
      <c r="R694" s="100" t="str">
        <f t="shared" si="34"/>
        <v/>
      </c>
    </row>
    <row r="695" spans="1:18" ht="13.5" thickBot="1" x14ac:dyDescent="0.25">
      <c r="A695" s="426" t="str">
        <f>IF(B695="","",COUNT('Diário 1º PA'!$A$4:$A$2634)+ROW()-3)</f>
        <v/>
      </c>
      <c r="B695" s="454"/>
      <c r="C695" s="418"/>
      <c r="D695" s="421"/>
      <c r="E695" s="421"/>
      <c r="F695" s="428"/>
      <c r="G695" s="434"/>
      <c r="H695" s="421"/>
      <c r="I695" s="421"/>
      <c r="J695" s="423"/>
      <c r="K695" s="436"/>
      <c r="L695" s="436"/>
      <c r="M695" s="436"/>
      <c r="N695" s="456"/>
      <c r="O695" s="429"/>
      <c r="P695" s="364">
        <f t="shared" si="35"/>
        <v>0</v>
      </c>
      <c r="Q695" s="78">
        <f t="shared" si="36"/>
        <v>0</v>
      </c>
      <c r="R695" s="100" t="str">
        <f t="shared" si="34"/>
        <v/>
      </c>
    </row>
    <row r="696" spans="1:18" x14ac:dyDescent="0.2">
      <c r="A696" s="426" t="str">
        <f>IF(B696="","",COUNT('Diário 1º PA'!$A$4:$A$2634)+ROW()-3)</f>
        <v/>
      </c>
      <c r="B696" s="457"/>
      <c r="C696" s="455"/>
      <c r="D696" s="434"/>
      <c r="E696" s="434"/>
      <c r="F696" s="439"/>
      <c r="G696" s="434"/>
      <c r="H696" s="434"/>
      <c r="I696" s="434"/>
      <c r="J696" s="436"/>
      <c r="K696" s="436"/>
      <c r="L696" s="436"/>
      <c r="M696" s="436"/>
      <c r="N696" s="456"/>
      <c r="O696" s="429"/>
      <c r="P696" s="365">
        <f t="shared" si="35"/>
        <v>0</v>
      </c>
      <c r="Q696" s="78">
        <f t="shared" si="36"/>
        <v>0</v>
      </c>
      <c r="R696" s="143" t="str">
        <f t="shared" si="34"/>
        <v/>
      </c>
    </row>
    <row r="697" spans="1:18" x14ac:dyDescent="0.2">
      <c r="A697" s="426" t="str">
        <f>IF(B697="","",COUNT('Diário 1º PA'!$A$4:$A$2634)+ROW()-3)</f>
        <v/>
      </c>
      <c r="B697" s="457"/>
      <c r="C697" s="455"/>
      <c r="D697" s="434"/>
      <c r="E697" s="434"/>
      <c r="F697" s="439"/>
      <c r="G697" s="434"/>
      <c r="H697" s="434"/>
      <c r="I697" s="434"/>
      <c r="J697" s="436"/>
      <c r="K697" s="436"/>
      <c r="L697" s="436"/>
      <c r="M697" s="436"/>
      <c r="N697" s="456"/>
      <c r="O697" s="429"/>
      <c r="P697" s="364">
        <f t="shared" si="35"/>
        <v>0</v>
      </c>
      <c r="Q697" s="78">
        <f t="shared" si="36"/>
        <v>0</v>
      </c>
      <c r="R697" s="100" t="str">
        <f t="shared" si="34"/>
        <v/>
      </c>
    </row>
    <row r="698" spans="1:18" x14ac:dyDescent="0.2">
      <c r="A698" s="426" t="str">
        <f>IF(B698="","",COUNT('Diário 1º PA'!$A$4:$A$2634)+ROW()-3)</f>
        <v/>
      </c>
      <c r="B698" s="454"/>
      <c r="C698" s="418"/>
      <c r="D698" s="421"/>
      <c r="E698" s="421"/>
      <c r="F698" s="428"/>
      <c r="G698" s="434"/>
      <c r="H698" s="421"/>
      <c r="I698" s="421"/>
      <c r="J698" s="422"/>
      <c r="K698" s="422"/>
      <c r="L698" s="423"/>
      <c r="M698" s="423"/>
      <c r="N698" s="442"/>
      <c r="O698" s="429"/>
      <c r="P698" s="364">
        <f t="shared" si="35"/>
        <v>0</v>
      </c>
      <c r="Q698" s="78">
        <f t="shared" si="36"/>
        <v>0</v>
      </c>
      <c r="R698" s="100" t="str">
        <f t="shared" si="34"/>
        <v/>
      </c>
    </row>
    <row r="699" spans="1:18" ht="13.5" thickBot="1" x14ac:dyDescent="0.25">
      <c r="A699" s="426" t="str">
        <f>IF(B699="","",COUNT('Diário 1º PA'!$A$4:$A$2634)+ROW()-3)</f>
        <v/>
      </c>
      <c r="B699" s="454"/>
      <c r="C699" s="418"/>
      <c r="D699" s="421"/>
      <c r="E699" s="421"/>
      <c r="F699" s="428"/>
      <c r="G699" s="421"/>
      <c r="H699" s="421"/>
      <c r="I699" s="421"/>
      <c r="J699" s="423"/>
      <c r="K699" s="436"/>
      <c r="L699" s="436"/>
      <c r="M699" s="436"/>
      <c r="N699" s="456"/>
      <c r="O699" s="429"/>
      <c r="P699" s="364">
        <f t="shared" si="35"/>
        <v>0</v>
      </c>
      <c r="Q699" s="78">
        <f t="shared" si="36"/>
        <v>0</v>
      </c>
      <c r="R699" s="100" t="str">
        <f t="shared" si="34"/>
        <v/>
      </c>
    </row>
    <row r="700" spans="1:18" x14ac:dyDescent="0.2">
      <c r="A700" s="426" t="str">
        <f>IF(B700="","",COUNT('Diário 1º PA'!$A$4:$A$2634)+ROW()-3)</f>
        <v/>
      </c>
      <c r="B700" s="454"/>
      <c r="C700" s="418"/>
      <c r="D700" s="421"/>
      <c r="E700" s="421"/>
      <c r="F700" s="428"/>
      <c r="G700" s="421"/>
      <c r="H700" s="421"/>
      <c r="I700" s="421"/>
      <c r="J700" s="423"/>
      <c r="K700" s="436"/>
      <c r="L700" s="436"/>
      <c r="M700" s="436"/>
      <c r="N700" s="456"/>
      <c r="O700" s="429"/>
      <c r="P700" s="365">
        <f t="shared" si="35"/>
        <v>0</v>
      </c>
      <c r="Q700" s="78">
        <f t="shared" si="36"/>
        <v>0</v>
      </c>
      <c r="R700" s="143" t="str">
        <f t="shared" si="34"/>
        <v/>
      </c>
    </row>
    <row r="701" spans="1:18" x14ac:dyDescent="0.2">
      <c r="A701" s="426" t="str">
        <f>IF(B701="","",COUNT('Diário 1º PA'!$A$4:$A$2634)+ROW()-3)</f>
        <v/>
      </c>
      <c r="B701" s="454"/>
      <c r="C701" s="418"/>
      <c r="D701" s="421"/>
      <c r="E701" s="421"/>
      <c r="F701" s="428"/>
      <c r="G701" s="421"/>
      <c r="H701" s="421"/>
      <c r="I701" s="421"/>
      <c r="J701" s="423"/>
      <c r="K701" s="436"/>
      <c r="L701" s="436"/>
      <c r="M701" s="436"/>
      <c r="N701" s="456"/>
      <c r="O701" s="429"/>
      <c r="P701" s="364">
        <f t="shared" si="35"/>
        <v>0</v>
      </c>
      <c r="Q701" s="78">
        <f t="shared" si="36"/>
        <v>0</v>
      </c>
      <c r="R701" s="100" t="str">
        <f t="shared" si="34"/>
        <v/>
      </c>
    </row>
    <row r="702" spans="1:18" x14ac:dyDescent="0.2">
      <c r="A702" s="426" t="str">
        <f>IF(B702="","",COUNT('Diário 1º PA'!$A$4:$A$2634)+ROW()-3)</f>
        <v/>
      </c>
      <c r="B702" s="454"/>
      <c r="C702" s="418"/>
      <c r="D702" s="421"/>
      <c r="E702" s="421"/>
      <c r="F702" s="428"/>
      <c r="G702" s="421"/>
      <c r="H702" s="421"/>
      <c r="I702" s="421"/>
      <c r="J702" s="423"/>
      <c r="K702" s="436"/>
      <c r="L702" s="436"/>
      <c r="M702" s="436"/>
      <c r="N702" s="456"/>
      <c r="O702" s="429"/>
      <c r="P702" s="364">
        <f t="shared" si="35"/>
        <v>0</v>
      </c>
      <c r="Q702" s="78">
        <f t="shared" si="36"/>
        <v>0</v>
      </c>
      <c r="R702" s="100" t="str">
        <f t="shared" si="34"/>
        <v/>
      </c>
    </row>
    <row r="703" spans="1:18" ht="13.5" thickBot="1" x14ac:dyDescent="0.25">
      <c r="A703" s="426" t="str">
        <f>IF(B703="","",COUNT('Diário 1º PA'!$A$4:$A$2634)+ROW()-3)</f>
        <v/>
      </c>
      <c r="B703" s="454"/>
      <c r="C703" s="455"/>
      <c r="D703" s="434"/>
      <c r="E703" s="434"/>
      <c r="F703" s="439"/>
      <c r="G703" s="421"/>
      <c r="H703" s="421"/>
      <c r="I703" s="421"/>
      <c r="J703" s="423"/>
      <c r="K703" s="436"/>
      <c r="L703" s="436"/>
      <c r="M703" s="436"/>
      <c r="N703" s="456"/>
      <c r="O703" s="429"/>
      <c r="P703" s="364">
        <f t="shared" si="35"/>
        <v>0</v>
      </c>
      <c r="Q703" s="78">
        <f t="shared" si="36"/>
        <v>0</v>
      </c>
      <c r="R703" s="100" t="str">
        <f t="shared" si="34"/>
        <v/>
      </c>
    </row>
    <row r="704" spans="1:18" x14ac:dyDescent="0.2">
      <c r="A704" s="426" t="str">
        <f>IF(B704="","",COUNT('Diário 1º PA'!$A$4:$A$2634)+ROW()-3)</f>
        <v/>
      </c>
      <c r="B704" s="454"/>
      <c r="C704" s="455"/>
      <c r="D704" s="434"/>
      <c r="E704" s="434"/>
      <c r="F704" s="439"/>
      <c r="G704" s="434"/>
      <c r="H704" s="434"/>
      <c r="I704" s="421"/>
      <c r="J704" s="423"/>
      <c r="K704" s="436"/>
      <c r="L704" s="436"/>
      <c r="M704" s="436"/>
      <c r="N704" s="456"/>
      <c r="O704" s="429"/>
      <c r="P704" s="365">
        <f t="shared" si="35"/>
        <v>0</v>
      </c>
      <c r="Q704" s="78">
        <f t="shared" si="36"/>
        <v>0</v>
      </c>
      <c r="R704" s="143" t="str">
        <f t="shared" si="34"/>
        <v/>
      </c>
    </row>
    <row r="705" spans="1:18" x14ac:dyDescent="0.2">
      <c r="A705" s="426" t="str">
        <f>IF(B705="","",COUNT('Diário 1º PA'!$A$4:$A$2634)+ROW()-3)</f>
        <v/>
      </c>
      <c r="B705" s="454"/>
      <c r="C705" s="455"/>
      <c r="D705" s="434"/>
      <c r="E705" s="434"/>
      <c r="F705" s="439"/>
      <c r="G705" s="421"/>
      <c r="H705" s="434"/>
      <c r="I705" s="434"/>
      <c r="J705" s="436"/>
      <c r="K705" s="436"/>
      <c r="L705" s="436"/>
      <c r="M705" s="436"/>
      <c r="N705" s="456"/>
      <c r="O705" s="429"/>
      <c r="P705" s="364">
        <f t="shared" si="35"/>
        <v>0</v>
      </c>
      <c r="Q705" s="78">
        <f t="shared" si="36"/>
        <v>0</v>
      </c>
      <c r="R705" s="100" t="str">
        <f t="shared" si="34"/>
        <v/>
      </c>
    </row>
    <row r="706" spans="1:18" x14ac:dyDescent="0.2">
      <c r="A706" s="426" t="str">
        <f>IF(B706="","",COUNT('Diário 1º PA'!$A$4:$A$2634)+ROW()-3)</f>
        <v/>
      </c>
      <c r="B706" s="454"/>
      <c r="C706" s="418"/>
      <c r="D706" s="421"/>
      <c r="E706" s="421"/>
      <c r="F706" s="428"/>
      <c r="G706" s="434"/>
      <c r="H706" s="421"/>
      <c r="I706" s="434"/>
      <c r="J706" s="436"/>
      <c r="K706" s="436"/>
      <c r="L706" s="436"/>
      <c r="M706" s="436"/>
      <c r="N706" s="456"/>
      <c r="O706" s="429"/>
      <c r="P706" s="364">
        <f t="shared" si="35"/>
        <v>0</v>
      </c>
      <c r="Q706" s="78">
        <f t="shared" si="36"/>
        <v>0</v>
      </c>
      <c r="R706" s="100" t="str">
        <f t="shared" si="34"/>
        <v/>
      </c>
    </row>
    <row r="707" spans="1:18" ht="13.5" thickBot="1" x14ac:dyDescent="0.25">
      <c r="A707" s="426" t="str">
        <f>IF(B707="","",COUNT('Diário 1º PA'!$A$4:$A$2634)+ROW()-3)</f>
        <v/>
      </c>
      <c r="B707" s="454"/>
      <c r="C707" s="418"/>
      <c r="D707" s="421"/>
      <c r="E707" s="421"/>
      <c r="F707" s="428"/>
      <c r="G707" s="421"/>
      <c r="H707" s="421"/>
      <c r="I707" s="421"/>
      <c r="J707" s="423"/>
      <c r="K707" s="436"/>
      <c r="L707" s="436"/>
      <c r="M707" s="436"/>
      <c r="N707" s="456"/>
      <c r="O707" s="429"/>
      <c r="P707" s="364">
        <f t="shared" si="35"/>
        <v>0</v>
      </c>
      <c r="Q707" s="78">
        <f t="shared" si="36"/>
        <v>0</v>
      </c>
      <c r="R707" s="100" t="str">
        <f t="shared" si="34"/>
        <v/>
      </c>
    </row>
    <row r="708" spans="1:18" x14ac:dyDescent="0.2">
      <c r="A708" s="426" t="str">
        <f>IF(B708="","",COUNT('Diário 1º PA'!$A$4:$A$2634)+ROW()-3)</f>
        <v/>
      </c>
      <c r="B708" s="454"/>
      <c r="C708" s="418"/>
      <c r="D708" s="421"/>
      <c r="E708" s="421"/>
      <c r="F708" s="428"/>
      <c r="G708" s="421"/>
      <c r="H708" s="421"/>
      <c r="I708" s="421"/>
      <c r="J708" s="423"/>
      <c r="K708" s="436"/>
      <c r="L708" s="436"/>
      <c r="M708" s="436"/>
      <c r="N708" s="456"/>
      <c r="O708" s="429"/>
      <c r="P708" s="365">
        <f t="shared" si="35"/>
        <v>0</v>
      </c>
      <c r="Q708" s="78">
        <f t="shared" si="36"/>
        <v>0</v>
      </c>
      <c r="R708" s="143" t="str">
        <f t="shared" si="34"/>
        <v/>
      </c>
    </row>
    <row r="709" spans="1:18" x14ac:dyDescent="0.2">
      <c r="A709" s="426" t="str">
        <f>IF(B709="","",COUNT('Diário 1º PA'!$A$4:$A$2634)+ROW()-3)</f>
        <v/>
      </c>
      <c r="B709" s="454"/>
      <c r="C709" s="418"/>
      <c r="D709" s="421"/>
      <c r="E709" s="421"/>
      <c r="F709" s="428"/>
      <c r="G709" s="421"/>
      <c r="H709" s="421"/>
      <c r="I709" s="421"/>
      <c r="J709" s="423"/>
      <c r="K709" s="436"/>
      <c r="L709" s="436"/>
      <c r="M709" s="436"/>
      <c r="N709" s="456"/>
      <c r="O709" s="429"/>
      <c r="P709" s="364">
        <f t="shared" si="35"/>
        <v>0</v>
      </c>
      <c r="Q709" s="78">
        <f t="shared" si="36"/>
        <v>0</v>
      </c>
      <c r="R709" s="100" t="str">
        <f t="shared" si="34"/>
        <v/>
      </c>
    </row>
    <row r="710" spans="1:18" x14ac:dyDescent="0.2">
      <c r="A710" s="426" t="str">
        <f>IF(B710="","",COUNT('Diário 1º PA'!$A$4:$A$2634)+ROW()-3)</f>
        <v/>
      </c>
      <c r="B710" s="454"/>
      <c r="C710" s="418"/>
      <c r="D710" s="421"/>
      <c r="E710" s="421"/>
      <c r="F710" s="428"/>
      <c r="G710" s="421"/>
      <c r="H710" s="421"/>
      <c r="I710" s="421"/>
      <c r="J710" s="423"/>
      <c r="K710" s="436"/>
      <c r="L710" s="436"/>
      <c r="M710" s="436"/>
      <c r="N710" s="456"/>
      <c r="O710" s="429"/>
      <c r="P710" s="364">
        <f t="shared" si="35"/>
        <v>0</v>
      </c>
      <c r="Q710" s="78">
        <f t="shared" si="36"/>
        <v>0</v>
      </c>
      <c r="R710" s="100" t="str">
        <f t="shared" si="34"/>
        <v/>
      </c>
    </row>
    <row r="711" spans="1:18" ht="13.5" thickBot="1" x14ac:dyDescent="0.25">
      <c r="A711" s="426" t="str">
        <f>IF(B711="","",COUNT('Diário 1º PA'!$A$4:$A$2634)+ROW()-3)</f>
        <v/>
      </c>
      <c r="B711" s="454"/>
      <c r="C711" s="418"/>
      <c r="D711" s="421"/>
      <c r="E711" s="421"/>
      <c r="F711" s="428"/>
      <c r="G711" s="421"/>
      <c r="H711" s="421"/>
      <c r="I711" s="421"/>
      <c r="J711" s="423"/>
      <c r="K711" s="436"/>
      <c r="L711" s="436"/>
      <c r="M711" s="436"/>
      <c r="N711" s="456"/>
      <c r="O711" s="429"/>
      <c r="P711" s="364">
        <f t="shared" si="35"/>
        <v>0</v>
      </c>
      <c r="Q711" s="78">
        <f t="shared" si="36"/>
        <v>0</v>
      </c>
      <c r="R711" s="100" t="str">
        <f t="shared" si="34"/>
        <v/>
      </c>
    </row>
    <row r="712" spans="1:18" x14ac:dyDescent="0.2">
      <c r="A712" s="426" t="str">
        <f>IF(B712="","",COUNT('Diário 1º PA'!$A$4:$A$2634)+ROW()-3)</f>
        <v/>
      </c>
      <c r="B712" s="454"/>
      <c r="C712" s="418"/>
      <c r="D712" s="421"/>
      <c r="E712" s="421"/>
      <c r="F712" s="428"/>
      <c r="G712" s="421"/>
      <c r="H712" s="421"/>
      <c r="I712" s="421"/>
      <c r="J712" s="423"/>
      <c r="K712" s="436"/>
      <c r="L712" s="436"/>
      <c r="M712" s="436"/>
      <c r="N712" s="456"/>
      <c r="O712" s="429"/>
      <c r="P712" s="365">
        <f t="shared" si="35"/>
        <v>0</v>
      </c>
      <c r="Q712" s="78">
        <f t="shared" si="36"/>
        <v>0</v>
      </c>
      <c r="R712" s="143" t="str">
        <f t="shared" si="34"/>
        <v/>
      </c>
    </row>
    <row r="713" spans="1:18" x14ac:dyDescent="0.2">
      <c r="A713" s="426" t="str">
        <f>IF(B713="","",COUNT('Diário 1º PA'!$A$4:$A$2634)+ROW()-3)</f>
        <v/>
      </c>
      <c r="B713" s="454"/>
      <c r="C713" s="418"/>
      <c r="D713" s="421"/>
      <c r="E713" s="421"/>
      <c r="F713" s="428"/>
      <c r="G713" s="421"/>
      <c r="H713" s="421"/>
      <c r="I713" s="421"/>
      <c r="J713" s="423"/>
      <c r="K713" s="436"/>
      <c r="L713" s="436"/>
      <c r="M713" s="436"/>
      <c r="N713" s="456"/>
      <c r="O713" s="429"/>
      <c r="P713" s="364">
        <f t="shared" si="35"/>
        <v>0</v>
      </c>
      <c r="Q713" s="78">
        <f t="shared" si="36"/>
        <v>0</v>
      </c>
      <c r="R713" s="100" t="str">
        <f t="shared" si="34"/>
        <v/>
      </c>
    </row>
    <row r="714" spans="1:18" x14ac:dyDescent="0.2">
      <c r="A714" s="426" t="str">
        <f>IF(B714="","",COUNT('Diário 1º PA'!$A$4:$A$2634)+ROW()-3)</f>
        <v/>
      </c>
      <c r="B714" s="454"/>
      <c r="C714" s="418"/>
      <c r="D714" s="421"/>
      <c r="E714" s="421"/>
      <c r="F714" s="428"/>
      <c r="G714" s="421"/>
      <c r="H714" s="421"/>
      <c r="I714" s="421"/>
      <c r="J714" s="423"/>
      <c r="K714" s="436"/>
      <c r="L714" s="436"/>
      <c r="M714" s="436"/>
      <c r="N714" s="456"/>
      <c r="O714" s="429"/>
      <c r="P714" s="364">
        <f t="shared" si="35"/>
        <v>0</v>
      </c>
      <c r="Q714" s="78">
        <f t="shared" si="36"/>
        <v>0</v>
      </c>
      <c r="R714" s="100" t="str">
        <f t="shared" si="34"/>
        <v/>
      </c>
    </row>
    <row r="715" spans="1:18" ht="13.5" thickBot="1" x14ac:dyDescent="0.25">
      <c r="A715" s="426" t="str">
        <f>IF(B715="","",COUNT('Diário 1º PA'!$A$4:$A$2634)+ROW()-3)</f>
        <v/>
      </c>
      <c r="B715" s="454"/>
      <c r="C715" s="418"/>
      <c r="D715" s="421"/>
      <c r="E715" s="421"/>
      <c r="F715" s="428"/>
      <c r="G715" s="421"/>
      <c r="H715" s="421"/>
      <c r="I715" s="421"/>
      <c r="J715" s="423"/>
      <c r="K715" s="436"/>
      <c r="L715" s="436"/>
      <c r="M715" s="436"/>
      <c r="N715" s="456"/>
      <c r="O715" s="429"/>
      <c r="P715" s="364">
        <f t="shared" si="35"/>
        <v>0</v>
      </c>
      <c r="Q715" s="78">
        <f t="shared" si="36"/>
        <v>0</v>
      </c>
      <c r="R715" s="100" t="str">
        <f t="shared" si="34"/>
        <v/>
      </c>
    </row>
    <row r="716" spans="1:18" x14ac:dyDescent="0.2">
      <c r="A716" s="426" t="str">
        <f>IF(B716="","",COUNT('Diário 1º PA'!$A$4:$A$2634)+ROW()-3)</f>
        <v/>
      </c>
      <c r="B716" s="454"/>
      <c r="C716" s="418"/>
      <c r="D716" s="421"/>
      <c r="E716" s="421"/>
      <c r="F716" s="428"/>
      <c r="G716" s="421"/>
      <c r="H716" s="421"/>
      <c r="I716" s="421"/>
      <c r="J716" s="423"/>
      <c r="K716" s="436"/>
      <c r="L716" s="436"/>
      <c r="M716" s="436"/>
      <c r="N716" s="456"/>
      <c r="O716" s="429"/>
      <c r="P716" s="365">
        <f t="shared" si="35"/>
        <v>0</v>
      </c>
      <c r="Q716" s="78">
        <f t="shared" si="36"/>
        <v>0</v>
      </c>
      <c r="R716" s="143" t="str">
        <f t="shared" si="34"/>
        <v/>
      </c>
    </row>
    <row r="717" spans="1:18" x14ac:dyDescent="0.2">
      <c r="A717" s="426" t="str">
        <f>IF(B717="","",COUNT('Diário 1º PA'!$A$4:$A$2634)+ROW()-3)</f>
        <v/>
      </c>
      <c r="B717" s="454"/>
      <c r="C717" s="418"/>
      <c r="D717" s="421"/>
      <c r="E717" s="421"/>
      <c r="F717" s="428"/>
      <c r="G717" s="421"/>
      <c r="H717" s="421"/>
      <c r="I717" s="421"/>
      <c r="J717" s="423"/>
      <c r="K717" s="436"/>
      <c r="L717" s="436"/>
      <c r="M717" s="436"/>
      <c r="N717" s="456"/>
      <c r="O717" s="429"/>
      <c r="P717" s="364">
        <f t="shared" si="35"/>
        <v>0</v>
      </c>
      <c r="Q717" s="78">
        <f t="shared" si="36"/>
        <v>0</v>
      </c>
      <c r="R717" s="100" t="str">
        <f t="shared" si="34"/>
        <v/>
      </c>
    </row>
    <row r="718" spans="1:18" x14ac:dyDescent="0.2">
      <c r="A718" s="426" t="str">
        <f>IF(B718="","",COUNT('Diário 1º PA'!$A$4:$A$2634)+ROW()-3)</f>
        <v/>
      </c>
      <c r="B718" s="454"/>
      <c r="C718" s="418"/>
      <c r="D718" s="421"/>
      <c r="E718" s="421"/>
      <c r="F718" s="428"/>
      <c r="G718" s="421"/>
      <c r="H718" s="421"/>
      <c r="I718" s="421"/>
      <c r="J718" s="423"/>
      <c r="K718" s="436"/>
      <c r="L718" s="436"/>
      <c r="M718" s="436"/>
      <c r="N718" s="456"/>
      <c r="O718" s="429"/>
      <c r="P718" s="364">
        <f t="shared" si="35"/>
        <v>0</v>
      </c>
      <c r="Q718" s="78">
        <f t="shared" si="36"/>
        <v>0</v>
      </c>
      <c r="R718" s="100" t="str">
        <f t="shared" si="34"/>
        <v/>
      </c>
    </row>
    <row r="719" spans="1:18" ht="13.5" thickBot="1" x14ac:dyDescent="0.25">
      <c r="A719" s="426" t="str">
        <f>IF(B719="","",COUNT('Diário 1º PA'!$A$4:$A$2634)+ROW()-3)</f>
        <v/>
      </c>
      <c r="B719" s="454"/>
      <c r="C719" s="418"/>
      <c r="D719" s="421"/>
      <c r="E719" s="421"/>
      <c r="F719" s="428"/>
      <c r="G719" s="419"/>
      <c r="H719" s="421"/>
      <c r="I719" s="421"/>
      <c r="J719" s="422"/>
      <c r="K719" s="422"/>
      <c r="L719" s="423"/>
      <c r="M719" s="422"/>
      <c r="N719" s="456"/>
      <c r="O719" s="429"/>
      <c r="P719" s="364">
        <f t="shared" si="35"/>
        <v>0</v>
      </c>
      <c r="Q719" s="78">
        <f t="shared" si="36"/>
        <v>0</v>
      </c>
      <c r="R719" s="100" t="str">
        <f t="shared" si="34"/>
        <v/>
      </c>
    </row>
    <row r="720" spans="1:18" x14ac:dyDescent="0.2">
      <c r="A720" s="426" t="str">
        <f>IF(B720="","",COUNT('Diário 1º PA'!$A$4:$A$2634)+ROW()-3)</f>
        <v/>
      </c>
      <c r="B720" s="454"/>
      <c r="C720" s="418"/>
      <c r="D720" s="421"/>
      <c r="E720" s="421"/>
      <c r="F720" s="428"/>
      <c r="G720" s="419"/>
      <c r="H720" s="421"/>
      <c r="I720" s="421"/>
      <c r="J720" s="422"/>
      <c r="K720" s="422"/>
      <c r="L720" s="423"/>
      <c r="M720" s="422"/>
      <c r="N720" s="456"/>
      <c r="O720" s="429"/>
      <c r="P720" s="365">
        <f t="shared" si="35"/>
        <v>0</v>
      </c>
      <c r="Q720" s="78">
        <f t="shared" si="36"/>
        <v>0</v>
      </c>
      <c r="R720" s="143" t="str">
        <f t="shared" ref="R720:R783" si="37">SUBSTITUTE(D720," ","_")</f>
        <v/>
      </c>
    </row>
    <row r="721" spans="1:18" x14ac:dyDescent="0.2">
      <c r="A721" s="426" t="str">
        <f>IF(B721="","",COUNT('Diário 1º PA'!$A$4:$A$2634)+ROW()-3)</f>
        <v/>
      </c>
      <c r="B721" s="454"/>
      <c r="C721" s="418"/>
      <c r="D721" s="421"/>
      <c r="E721" s="421"/>
      <c r="F721" s="428"/>
      <c r="G721" s="419"/>
      <c r="H721" s="421"/>
      <c r="I721" s="421"/>
      <c r="J721" s="422"/>
      <c r="K721" s="422"/>
      <c r="L721" s="423"/>
      <c r="M721" s="422"/>
      <c r="N721" s="456"/>
      <c r="O721" s="429"/>
      <c r="P721" s="364">
        <f t="shared" ref="P721:P784" si="38">IF(B721=0,0,IF(YEAR(B721)=$Q$1,MONTH(B721)-$P$1+1,(YEAR(B721)-$Q$1)*12-$P$1+1+MONTH(B721)))</f>
        <v>0</v>
      </c>
      <c r="Q721" s="78">
        <f t="shared" ref="Q721:Q784" si="39">IF(C721=0,0,IF(YEAR(C721)=$Q$1,MONTH(C721)-$P$1+1,(YEAR(C721)-$Q$1)*12-$P$1+1+MONTH(C721)))</f>
        <v>0</v>
      </c>
      <c r="R721" s="100" t="str">
        <f t="shared" si="37"/>
        <v/>
      </c>
    </row>
    <row r="722" spans="1:18" x14ac:dyDescent="0.2">
      <c r="A722" s="426" t="str">
        <f>IF(B722="","",COUNT('Diário 1º PA'!$A$4:$A$2634)+ROW()-3)</f>
        <v/>
      </c>
      <c r="B722" s="454"/>
      <c r="C722" s="418"/>
      <c r="D722" s="421"/>
      <c r="E722" s="421"/>
      <c r="F722" s="428"/>
      <c r="G722" s="419"/>
      <c r="H722" s="421"/>
      <c r="I722" s="421"/>
      <c r="J722" s="422"/>
      <c r="K722" s="422"/>
      <c r="L722" s="423"/>
      <c r="M722" s="422"/>
      <c r="N722" s="456"/>
      <c r="O722" s="429"/>
      <c r="P722" s="364">
        <f t="shared" si="38"/>
        <v>0</v>
      </c>
      <c r="Q722" s="78">
        <f t="shared" si="39"/>
        <v>0</v>
      </c>
      <c r="R722" s="100" t="str">
        <f t="shared" si="37"/>
        <v/>
      </c>
    </row>
    <row r="723" spans="1:18" ht="13.5" thickBot="1" x14ac:dyDescent="0.25">
      <c r="A723" s="426" t="str">
        <f>IF(B723="","",COUNT('Diário 1º PA'!$A$4:$A$2634)+ROW()-3)</f>
        <v/>
      </c>
      <c r="B723" s="454"/>
      <c r="C723" s="418"/>
      <c r="D723" s="421"/>
      <c r="E723" s="421"/>
      <c r="F723" s="428"/>
      <c r="G723" s="419"/>
      <c r="H723" s="421"/>
      <c r="I723" s="421"/>
      <c r="J723" s="422"/>
      <c r="K723" s="422"/>
      <c r="L723" s="423"/>
      <c r="M723" s="422"/>
      <c r="N723" s="456"/>
      <c r="O723" s="429"/>
      <c r="P723" s="364">
        <f t="shared" si="38"/>
        <v>0</v>
      </c>
      <c r="Q723" s="78">
        <f t="shared" si="39"/>
        <v>0</v>
      </c>
      <c r="R723" s="100" t="str">
        <f t="shared" si="37"/>
        <v/>
      </c>
    </row>
    <row r="724" spans="1:18" x14ac:dyDescent="0.2">
      <c r="A724" s="426" t="str">
        <f>IF(B724="","",COUNT('Diário 1º PA'!$A$4:$A$2634)+ROW()-3)</f>
        <v/>
      </c>
      <c r="B724" s="454"/>
      <c r="C724" s="418"/>
      <c r="D724" s="421"/>
      <c r="E724" s="421"/>
      <c r="F724" s="428"/>
      <c r="G724" s="419"/>
      <c r="H724" s="421"/>
      <c r="I724" s="421"/>
      <c r="J724" s="422"/>
      <c r="K724" s="422"/>
      <c r="L724" s="423"/>
      <c r="M724" s="422"/>
      <c r="N724" s="456"/>
      <c r="O724" s="429"/>
      <c r="P724" s="365">
        <f t="shared" si="38"/>
        <v>0</v>
      </c>
      <c r="Q724" s="78">
        <f t="shared" si="39"/>
        <v>0</v>
      </c>
      <c r="R724" s="143" t="str">
        <f t="shared" si="37"/>
        <v/>
      </c>
    </row>
    <row r="725" spans="1:18" x14ac:dyDescent="0.2">
      <c r="A725" s="426" t="str">
        <f>IF(B725="","",COUNT('Diário 1º PA'!$A$4:$A$2634)+ROW()-3)</f>
        <v/>
      </c>
      <c r="B725" s="454"/>
      <c r="C725" s="418"/>
      <c r="D725" s="421"/>
      <c r="E725" s="421"/>
      <c r="F725" s="428"/>
      <c r="G725" s="419"/>
      <c r="H725" s="421"/>
      <c r="I725" s="421"/>
      <c r="J725" s="422"/>
      <c r="K725" s="422"/>
      <c r="L725" s="423"/>
      <c r="M725" s="423"/>
      <c r="N725" s="456"/>
      <c r="O725" s="429"/>
      <c r="P725" s="364">
        <f t="shared" si="38"/>
        <v>0</v>
      </c>
      <c r="Q725" s="78">
        <f t="shared" si="39"/>
        <v>0</v>
      </c>
      <c r="R725" s="100" t="str">
        <f t="shared" si="37"/>
        <v/>
      </c>
    </row>
    <row r="726" spans="1:18" x14ac:dyDescent="0.2">
      <c r="A726" s="426" t="str">
        <f>IF(B726="","",COUNT('Diário 1º PA'!$A$4:$A$2634)+ROW()-3)</f>
        <v/>
      </c>
      <c r="B726" s="454"/>
      <c r="C726" s="418"/>
      <c r="D726" s="421"/>
      <c r="E726" s="421"/>
      <c r="F726" s="428"/>
      <c r="G726" s="421"/>
      <c r="H726" s="421"/>
      <c r="I726" s="421"/>
      <c r="J726" s="423"/>
      <c r="K726" s="423"/>
      <c r="L726" s="423"/>
      <c r="M726" s="423"/>
      <c r="N726" s="442"/>
      <c r="O726" s="429"/>
      <c r="P726" s="364">
        <f t="shared" si="38"/>
        <v>0</v>
      </c>
      <c r="Q726" s="78">
        <f t="shared" si="39"/>
        <v>0</v>
      </c>
      <c r="R726" s="100" t="str">
        <f t="shared" si="37"/>
        <v/>
      </c>
    </row>
    <row r="727" spans="1:18" ht="13.5" thickBot="1" x14ac:dyDescent="0.25">
      <c r="A727" s="426" t="str">
        <f>IF(B727="","",COUNT('Diário 1º PA'!$A$4:$A$2634)+ROW()-3)</f>
        <v/>
      </c>
      <c r="B727" s="454"/>
      <c r="C727" s="418"/>
      <c r="D727" s="421"/>
      <c r="E727" s="421"/>
      <c r="F727" s="428"/>
      <c r="G727" s="421"/>
      <c r="H727" s="421"/>
      <c r="I727" s="421"/>
      <c r="J727" s="423"/>
      <c r="K727" s="423"/>
      <c r="L727" s="423"/>
      <c r="M727" s="423"/>
      <c r="N727" s="442"/>
      <c r="O727" s="429"/>
      <c r="P727" s="364">
        <f t="shared" si="38"/>
        <v>0</v>
      </c>
      <c r="Q727" s="78">
        <f t="shared" si="39"/>
        <v>0</v>
      </c>
      <c r="R727" s="100" t="str">
        <f t="shared" si="37"/>
        <v/>
      </c>
    </row>
    <row r="728" spans="1:18" x14ac:dyDescent="0.2">
      <c r="A728" s="426" t="str">
        <f>IF(B728="","",COUNT('Diário 1º PA'!$A$4:$A$2634)+ROW()-3)</f>
        <v/>
      </c>
      <c r="B728" s="454"/>
      <c r="C728" s="418"/>
      <c r="D728" s="421"/>
      <c r="E728" s="421"/>
      <c r="F728" s="428"/>
      <c r="G728" s="421"/>
      <c r="H728" s="421"/>
      <c r="I728" s="421"/>
      <c r="J728" s="423"/>
      <c r="K728" s="423"/>
      <c r="L728" s="423"/>
      <c r="M728" s="423"/>
      <c r="N728" s="442"/>
      <c r="O728" s="429"/>
      <c r="P728" s="365">
        <f t="shared" si="38"/>
        <v>0</v>
      </c>
      <c r="Q728" s="78">
        <f t="shared" si="39"/>
        <v>0</v>
      </c>
      <c r="R728" s="143" t="str">
        <f t="shared" si="37"/>
        <v/>
      </c>
    </row>
    <row r="729" spans="1:18" x14ac:dyDescent="0.2">
      <c r="A729" s="426" t="str">
        <f>IF(B729="","",COUNT('Diário 1º PA'!$A$4:$A$2634)+ROW()-3)</f>
        <v/>
      </c>
      <c r="B729" s="454"/>
      <c r="C729" s="418"/>
      <c r="D729" s="421"/>
      <c r="E729" s="421"/>
      <c r="F729" s="428"/>
      <c r="G729" s="421"/>
      <c r="H729" s="421"/>
      <c r="I729" s="421"/>
      <c r="J729" s="423"/>
      <c r="K729" s="423"/>
      <c r="L729" s="423"/>
      <c r="M729" s="423"/>
      <c r="N729" s="442"/>
      <c r="O729" s="429"/>
      <c r="P729" s="364">
        <f t="shared" si="38"/>
        <v>0</v>
      </c>
      <c r="Q729" s="78">
        <f t="shared" si="39"/>
        <v>0</v>
      </c>
      <c r="R729" s="100" t="str">
        <f t="shared" si="37"/>
        <v/>
      </c>
    </row>
    <row r="730" spans="1:18" x14ac:dyDescent="0.2">
      <c r="A730" s="426" t="str">
        <f>IF(B730="","",COUNT('Diário 1º PA'!$A$4:$A$2634)+ROW()-3)</f>
        <v/>
      </c>
      <c r="B730" s="454"/>
      <c r="C730" s="418"/>
      <c r="D730" s="421"/>
      <c r="E730" s="421"/>
      <c r="F730" s="428"/>
      <c r="G730" s="421"/>
      <c r="H730" s="421"/>
      <c r="I730" s="421"/>
      <c r="J730" s="423"/>
      <c r="K730" s="423"/>
      <c r="L730" s="423"/>
      <c r="M730" s="423"/>
      <c r="N730" s="442"/>
      <c r="O730" s="429"/>
      <c r="P730" s="364">
        <f t="shared" si="38"/>
        <v>0</v>
      </c>
      <c r="Q730" s="78">
        <f t="shared" si="39"/>
        <v>0</v>
      </c>
      <c r="R730" s="100" t="str">
        <f t="shared" si="37"/>
        <v/>
      </c>
    </row>
    <row r="731" spans="1:18" ht="13.5" thickBot="1" x14ac:dyDescent="0.25">
      <c r="A731" s="426" t="str">
        <f>IF(B731="","",COUNT('Diário 1º PA'!$A$4:$A$2634)+ROW()-3)</f>
        <v/>
      </c>
      <c r="B731" s="454"/>
      <c r="C731" s="418"/>
      <c r="D731" s="421"/>
      <c r="E731" s="421"/>
      <c r="F731" s="428"/>
      <c r="G731" s="421"/>
      <c r="H731" s="421"/>
      <c r="I731" s="421"/>
      <c r="J731" s="423"/>
      <c r="K731" s="423"/>
      <c r="L731" s="423"/>
      <c r="M731" s="423"/>
      <c r="N731" s="442"/>
      <c r="O731" s="429"/>
      <c r="P731" s="364">
        <f t="shared" si="38"/>
        <v>0</v>
      </c>
      <c r="Q731" s="78">
        <f t="shared" si="39"/>
        <v>0</v>
      </c>
      <c r="R731" s="100" t="str">
        <f t="shared" si="37"/>
        <v/>
      </c>
    </row>
    <row r="732" spans="1:18" x14ac:dyDescent="0.2">
      <c r="A732" s="426" t="str">
        <f>IF(B732="","",COUNT('Diário 1º PA'!$A$4:$A$2634)+ROW()-3)</f>
        <v/>
      </c>
      <c r="B732" s="454"/>
      <c r="C732" s="418"/>
      <c r="D732" s="421"/>
      <c r="E732" s="421"/>
      <c r="F732" s="428"/>
      <c r="G732" s="421"/>
      <c r="H732" s="421"/>
      <c r="I732" s="421"/>
      <c r="J732" s="423"/>
      <c r="K732" s="423"/>
      <c r="L732" s="423"/>
      <c r="M732" s="423"/>
      <c r="N732" s="442"/>
      <c r="O732" s="429"/>
      <c r="P732" s="365">
        <f t="shared" si="38"/>
        <v>0</v>
      </c>
      <c r="Q732" s="78">
        <f t="shared" si="39"/>
        <v>0</v>
      </c>
      <c r="R732" s="143" t="str">
        <f t="shared" si="37"/>
        <v/>
      </c>
    </row>
    <row r="733" spans="1:18" x14ac:dyDescent="0.2">
      <c r="A733" s="426" t="str">
        <f>IF(B733="","",COUNT('Diário 1º PA'!$A$4:$A$2634)+ROW()-3)</f>
        <v/>
      </c>
      <c r="B733" s="454"/>
      <c r="C733" s="418"/>
      <c r="D733" s="421"/>
      <c r="E733" s="421"/>
      <c r="F733" s="428"/>
      <c r="G733" s="419"/>
      <c r="H733" s="421"/>
      <c r="I733" s="421"/>
      <c r="J733" s="422"/>
      <c r="K733" s="422"/>
      <c r="L733" s="423"/>
      <c r="M733" s="423"/>
      <c r="N733" s="442"/>
      <c r="O733" s="429"/>
      <c r="P733" s="364">
        <f t="shared" si="38"/>
        <v>0</v>
      </c>
      <c r="Q733" s="78">
        <f t="shared" si="39"/>
        <v>0</v>
      </c>
      <c r="R733" s="100" t="str">
        <f t="shared" si="37"/>
        <v/>
      </c>
    </row>
    <row r="734" spans="1:18" x14ac:dyDescent="0.2">
      <c r="A734" s="426" t="str">
        <f>IF(B734="","",COUNT('Diário 1º PA'!$A$4:$A$2634)+ROW()-3)</f>
        <v/>
      </c>
      <c r="B734" s="454"/>
      <c r="C734" s="418"/>
      <c r="D734" s="421"/>
      <c r="E734" s="421"/>
      <c r="F734" s="428"/>
      <c r="G734" s="434"/>
      <c r="H734" s="421"/>
      <c r="I734" s="434"/>
      <c r="J734" s="436"/>
      <c r="K734" s="436"/>
      <c r="L734" s="436"/>
      <c r="M734" s="423"/>
      <c r="N734" s="442"/>
      <c r="O734" s="429"/>
      <c r="P734" s="364">
        <f t="shared" si="38"/>
        <v>0</v>
      </c>
      <c r="Q734" s="78">
        <f t="shared" si="39"/>
        <v>0</v>
      </c>
      <c r="R734" s="100" t="str">
        <f t="shared" si="37"/>
        <v/>
      </c>
    </row>
    <row r="735" spans="1:18" ht="13.5" thickBot="1" x14ac:dyDescent="0.25">
      <c r="A735" s="426" t="str">
        <f>IF(B735="","",COUNT('Diário 1º PA'!$A$4:$A$2634)+ROW()-3)</f>
        <v/>
      </c>
      <c r="B735" s="454"/>
      <c r="C735" s="418"/>
      <c r="D735" s="421"/>
      <c r="E735" s="421"/>
      <c r="F735" s="428"/>
      <c r="G735" s="434"/>
      <c r="H735" s="421"/>
      <c r="I735" s="434"/>
      <c r="J735" s="436"/>
      <c r="K735" s="436"/>
      <c r="L735" s="436"/>
      <c r="M735" s="423"/>
      <c r="N735" s="442"/>
      <c r="O735" s="429"/>
      <c r="P735" s="364">
        <f t="shared" si="38"/>
        <v>0</v>
      </c>
      <c r="Q735" s="78">
        <f t="shared" si="39"/>
        <v>0</v>
      </c>
      <c r="R735" s="100" t="str">
        <f t="shared" si="37"/>
        <v/>
      </c>
    </row>
    <row r="736" spans="1:18" x14ac:dyDescent="0.2">
      <c r="A736" s="426" t="str">
        <f>IF(B736="","",COUNT('Diário 1º PA'!$A$4:$A$2634)+ROW()-3)</f>
        <v/>
      </c>
      <c r="B736" s="454"/>
      <c r="C736" s="418"/>
      <c r="D736" s="421"/>
      <c r="E736" s="421"/>
      <c r="F736" s="428"/>
      <c r="G736" s="421"/>
      <c r="H736" s="421"/>
      <c r="I736" s="421"/>
      <c r="J736" s="423"/>
      <c r="K736" s="436"/>
      <c r="L736" s="436"/>
      <c r="M736" s="441"/>
      <c r="N736" s="442"/>
      <c r="O736" s="429"/>
      <c r="P736" s="365">
        <f t="shared" si="38"/>
        <v>0</v>
      </c>
      <c r="Q736" s="78">
        <f t="shared" si="39"/>
        <v>0</v>
      </c>
      <c r="R736" s="143" t="str">
        <f t="shared" si="37"/>
        <v/>
      </c>
    </row>
    <row r="737" spans="1:18" x14ac:dyDescent="0.2">
      <c r="A737" s="426" t="str">
        <f>IF(B737="","",COUNT('Diário 1º PA'!$A$4:$A$2634)+ROW()-3)</f>
        <v/>
      </c>
      <c r="B737" s="454"/>
      <c r="C737" s="418"/>
      <c r="D737" s="421"/>
      <c r="E737" s="421"/>
      <c r="F737" s="428"/>
      <c r="G737" s="421"/>
      <c r="H737" s="421"/>
      <c r="I737" s="421"/>
      <c r="J737" s="423"/>
      <c r="K737" s="436"/>
      <c r="L737" s="436"/>
      <c r="M737" s="441"/>
      <c r="N737" s="442"/>
      <c r="O737" s="429"/>
      <c r="P737" s="364">
        <f t="shared" si="38"/>
        <v>0</v>
      </c>
      <c r="Q737" s="78">
        <f t="shared" si="39"/>
        <v>0</v>
      </c>
      <c r="R737" s="100" t="str">
        <f t="shared" si="37"/>
        <v/>
      </c>
    </row>
    <row r="738" spans="1:18" x14ac:dyDescent="0.2">
      <c r="A738" s="426" t="str">
        <f>IF(B738="","",COUNT('Diário 1º PA'!$A$4:$A$2634)+ROW()-3)</f>
        <v/>
      </c>
      <c r="B738" s="454"/>
      <c r="C738" s="418"/>
      <c r="D738" s="421"/>
      <c r="E738" s="421"/>
      <c r="F738" s="428"/>
      <c r="G738" s="421"/>
      <c r="H738" s="421"/>
      <c r="I738" s="421"/>
      <c r="J738" s="423"/>
      <c r="K738" s="436"/>
      <c r="L738" s="436"/>
      <c r="M738" s="441"/>
      <c r="N738" s="442"/>
      <c r="O738" s="429"/>
      <c r="P738" s="364">
        <f t="shared" si="38"/>
        <v>0</v>
      </c>
      <c r="Q738" s="78">
        <f t="shared" si="39"/>
        <v>0</v>
      </c>
      <c r="R738" s="100" t="str">
        <f t="shared" si="37"/>
        <v/>
      </c>
    </row>
    <row r="739" spans="1:18" ht="13.5" thickBot="1" x14ac:dyDescent="0.25">
      <c r="A739" s="426" t="str">
        <f>IF(B739="","",COUNT('Diário 1º PA'!$A$4:$A$2634)+ROW()-3)</f>
        <v/>
      </c>
      <c r="B739" s="454"/>
      <c r="C739" s="418"/>
      <c r="D739" s="421"/>
      <c r="E739" s="421"/>
      <c r="F739" s="428"/>
      <c r="G739" s="421"/>
      <c r="H739" s="421"/>
      <c r="I739" s="421"/>
      <c r="J739" s="423"/>
      <c r="K739" s="436"/>
      <c r="L739" s="436"/>
      <c r="M739" s="441"/>
      <c r="N739" s="442"/>
      <c r="O739" s="429"/>
      <c r="P739" s="364">
        <f t="shared" si="38"/>
        <v>0</v>
      </c>
      <c r="Q739" s="78">
        <f t="shared" si="39"/>
        <v>0</v>
      </c>
      <c r="R739" s="100" t="str">
        <f t="shared" si="37"/>
        <v/>
      </c>
    </row>
    <row r="740" spans="1:18" x14ac:dyDescent="0.2">
      <c r="A740" s="426" t="str">
        <f>IF(B740="","",COUNT('Diário 1º PA'!$A$4:$A$2634)+ROW()-3)</f>
        <v/>
      </c>
      <c r="B740" s="454"/>
      <c r="C740" s="418"/>
      <c r="D740" s="421"/>
      <c r="E740" s="421"/>
      <c r="F740" s="428"/>
      <c r="G740" s="421"/>
      <c r="H740" s="421"/>
      <c r="I740" s="421"/>
      <c r="J740" s="423"/>
      <c r="K740" s="436"/>
      <c r="L740" s="436"/>
      <c r="M740" s="441"/>
      <c r="N740" s="442"/>
      <c r="O740" s="429"/>
      <c r="P740" s="365">
        <f t="shared" si="38"/>
        <v>0</v>
      </c>
      <c r="Q740" s="78">
        <f t="shared" si="39"/>
        <v>0</v>
      </c>
      <c r="R740" s="143" t="str">
        <f t="shared" si="37"/>
        <v/>
      </c>
    </row>
    <row r="741" spans="1:18" x14ac:dyDescent="0.2">
      <c r="A741" s="426" t="str">
        <f>IF(B741="","",COUNT('Diário 1º PA'!$A$4:$A$2634)+ROW()-3)</f>
        <v/>
      </c>
      <c r="B741" s="454"/>
      <c r="C741" s="418"/>
      <c r="D741" s="421"/>
      <c r="E741" s="421"/>
      <c r="F741" s="428"/>
      <c r="G741" s="421"/>
      <c r="H741" s="421"/>
      <c r="I741" s="421"/>
      <c r="J741" s="423"/>
      <c r="K741" s="436"/>
      <c r="L741" s="436"/>
      <c r="M741" s="441"/>
      <c r="N741" s="442"/>
      <c r="O741" s="429"/>
      <c r="P741" s="364">
        <f t="shared" si="38"/>
        <v>0</v>
      </c>
      <c r="Q741" s="78">
        <f t="shared" si="39"/>
        <v>0</v>
      </c>
      <c r="R741" s="100" t="str">
        <f t="shared" si="37"/>
        <v/>
      </c>
    </row>
    <row r="742" spans="1:18" x14ac:dyDescent="0.2">
      <c r="A742" s="426" t="str">
        <f>IF(B742="","",COUNT('Diário 1º PA'!$A$4:$A$2634)+ROW()-3)</f>
        <v/>
      </c>
      <c r="B742" s="454"/>
      <c r="C742" s="418"/>
      <c r="D742" s="421"/>
      <c r="E742" s="421"/>
      <c r="F742" s="428"/>
      <c r="G742" s="421"/>
      <c r="H742" s="421"/>
      <c r="I742" s="421"/>
      <c r="J742" s="423"/>
      <c r="K742" s="436"/>
      <c r="L742" s="436"/>
      <c r="M742" s="441"/>
      <c r="N742" s="442"/>
      <c r="O742" s="429"/>
      <c r="P742" s="364">
        <f t="shared" si="38"/>
        <v>0</v>
      </c>
      <c r="Q742" s="78">
        <f t="shared" si="39"/>
        <v>0</v>
      </c>
      <c r="R742" s="100" t="str">
        <f t="shared" si="37"/>
        <v/>
      </c>
    </row>
    <row r="743" spans="1:18" ht="13.5" thickBot="1" x14ac:dyDescent="0.25">
      <c r="A743" s="426" t="str">
        <f>IF(B743="","",COUNT('Diário 1º PA'!$A$4:$A$2634)+ROW()-3)</f>
        <v/>
      </c>
      <c r="B743" s="454"/>
      <c r="C743" s="418"/>
      <c r="D743" s="421"/>
      <c r="E743" s="421"/>
      <c r="F743" s="428"/>
      <c r="G743" s="421"/>
      <c r="H743" s="421"/>
      <c r="I743" s="421"/>
      <c r="J743" s="423"/>
      <c r="K743" s="436"/>
      <c r="L743" s="436"/>
      <c r="M743" s="441"/>
      <c r="N743" s="442"/>
      <c r="O743" s="429"/>
      <c r="P743" s="364">
        <f t="shared" si="38"/>
        <v>0</v>
      </c>
      <c r="Q743" s="78">
        <f t="shared" si="39"/>
        <v>0</v>
      </c>
      <c r="R743" s="100" t="str">
        <f t="shared" si="37"/>
        <v/>
      </c>
    </row>
    <row r="744" spans="1:18" x14ac:dyDescent="0.2">
      <c r="A744" s="426" t="str">
        <f>IF(B744="","",COUNT('Diário 1º PA'!$A$4:$A$2634)+ROW()-3)</f>
        <v/>
      </c>
      <c r="B744" s="454"/>
      <c r="C744" s="418"/>
      <c r="D744" s="421"/>
      <c r="E744" s="421"/>
      <c r="F744" s="428"/>
      <c r="G744" s="421"/>
      <c r="H744" s="421"/>
      <c r="I744" s="421"/>
      <c r="J744" s="423"/>
      <c r="K744" s="423"/>
      <c r="L744" s="436"/>
      <c r="M744" s="441"/>
      <c r="N744" s="442"/>
      <c r="O744" s="429"/>
      <c r="P744" s="365">
        <f t="shared" si="38"/>
        <v>0</v>
      </c>
      <c r="Q744" s="78">
        <f t="shared" si="39"/>
        <v>0</v>
      </c>
      <c r="R744" s="143" t="str">
        <f t="shared" si="37"/>
        <v/>
      </c>
    </row>
    <row r="745" spans="1:18" x14ac:dyDescent="0.2">
      <c r="A745" s="426" t="str">
        <f>IF(B745="","",COUNT('Diário 1º PA'!$A$4:$A$2634)+ROW()-3)</f>
        <v/>
      </c>
      <c r="B745" s="454"/>
      <c r="C745" s="418"/>
      <c r="D745" s="421"/>
      <c r="E745" s="421"/>
      <c r="F745" s="428"/>
      <c r="G745" s="421"/>
      <c r="H745" s="421"/>
      <c r="I745" s="421"/>
      <c r="J745" s="423"/>
      <c r="K745" s="423"/>
      <c r="L745" s="436"/>
      <c r="M745" s="441"/>
      <c r="N745" s="442"/>
      <c r="O745" s="429"/>
      <c r="P745" s="364">
        <f t="shared" si="38"/>
        <v>0</v>
      </c>
      <c r="Q745" s="78">
        <f t="shared" si="39"/>
        <v>0</v>
      </c>
      <c r="R745" s="100" t="str">
        <f t="shared" si="37"/>
        <v/>
      </c>
    </row>
    <row r="746" spans="1:18" x14ac:dyDescent="0.2">
      <c r="A746" s="426" t="str">
        <f>IF(B746="","",COUNT('Diário 1º PA'!$A$4:$A$2634)+ROW()-3)</f>
        <v/>
      </c>
      <c r="B746" s="454"/>
      <c r="C746" s="418"/>
      <c r="D746" s="421"/>
      <c r="E746" s="421"/>
      <c r="F746" s="428"/>
      <c r="G746" s="421"/>
      <c r="H746" s="421"/>
      <c r="I746" s="421"/>
      <c r="J746" s="423"/>
      <c r="K746" s="423"/>
      <c r="L746" s="436"/>
      <c r="M746" s="441"/>
      <c r="N746" s="442"/>
      <c r="O746" s="429"/>
      <c r="P746" s="364">
        <f t="shared" si="38"/>
        <v>0</v>
      </c>
      <c r="Q746" s="78">
        <f t="shared" si="39"/>
        <v>0</v>
      </c>
      <c r="R746" s="100" t="str">
        <f t="shared" si="37"/>
        <v/>
      </c>
    </row>
    <row r="747" spans="1:18" ht="13.5" thickBot="1" x14ac:dyDescent="0.25">
      <c r="A747" s="426" t="str">
        <f>IF(B747="","",COUNT('Diário 1º PA'!$A$4:$A$2634)+ROW()-3)</f>
        <v/>
      </c>
      <c r="B747" s="454"/>
      <c r="C747" s="418"/>
      <c r="D747" s="421"/>
      <c r="E747" s="421"/>
      <c r="F747" s="428"/>
      <c r="G747" s="421"/>
      <c r="H747" s="421"/>
      <c r="I747" s="421"/>
      <c r="J747" s="423"/>
      <c r="K747" s="423"/>
      <c r="L747" s="436"/>
      <c r="M747" s="441"/>
      <c r="N747" s="442"/>
      <c r="O747" s="429"/>
      <c r="P747" s="364">
        <f t="shared" si="38"/>
        <v>0</v>
      </c>
      <c r="Q747" s="78">
        <f t="shared" si="39"/>
        <v>0</v>
      </c>
      <c r="R747" s="100" t="str">
        <f t="shared" si="37"/>
        <v/>
      </c>
    </row>
    <row r="748" spans="1:18" x14ac:dyDescent="0.2">
      <c r="A748" s="426" t="str">
        <f>IF(B748="","",COUNT('Diário 1º PA'!$A$4:$A$2634)+ROW()-3)</f>
        <v/>
      </c>
      <c r="B748" s="454"/>
      <c r="C748" s="418"/>
      <c r="D748" s="421"/>
      <c r="E748" s="421"/>
      <c r="F748" s="428"/>
      <c r="G748" s="421"/>
      <c r="H748" s="421"/>
      <c r="I748" s="421"/>
      <c r="J748" s="423"/>
      <c r="K748" s="423"/>
      <c r="L748" s="436"/>
      <c r="M748" s="441"/>
      <c r="N748" s="442"/>
      <c r="O748" s="429"/>
      <c r="P748" s="365">
        <f t="shared" si="38"/>
        <v>0</v>
      </c>
      <c r="Q748" s="78">
        <f t="shared" si="39"/>
        <v>0</v>
      </c>
      <c r="R748" s="143" t="str">
        <f t="shared" si="37"/>
        <v/>
      </c>
    </row>
    <row r="749" spans="1:18" x14ac:dyDescent="0.2">
      <c r="A749" s="426" t="str">
        <f>IF(B749="","",COUNT('Diário 1º PA'!$A$4:$A$2634)+ROW()-3)</f>
        <v/>
      </c>
      <c r="B749" s="454"/>
      <c r="C749" s="418"/>
      <c r="D749" s="421"/>
      <c r="E749" s="421"/>
      <c r="F749" s="428"/>
      <c r="G749" s="421"/>
      <c r="H749" s="421"/>
      <c r="I749" s="421"/>
      <c r="J749" s="423"/>
      <c r="K749" s="423"/>
      <c r="L749" s="436"/>
      <c r="M749" s="441"/>
      <c r="N749" s="442"/>
      <c r="O749" s="429"/>
      <c r="P749" s="364">
        <f t="shared" si="38"/>
        <v>0</v>
      </c>
      <c r="Q749" s="78">
        <f t="shared" si="39"/>
        <v>0</v>
      </c>
      <c r="R749" s="100" t="str">
        <f t="shared" si="37"/>
        <v/>
      </c>
    </row>
    <row r="750" spans="1:18" x14ac:dyDescent="0.2">
      <c r="A750" s="426" t="str">
        <f>IF(B750="","",COUNT('Diário 1º PA'!$A$4:$A$2634)+ROW()-3)</f>
        <v/>
      </c>
      <c r="B750" s="454"/>
      <c r="C750" s="418"/>
      <c r="D750" s="421"/>
      <c r="E750" s="421"/>
      <c r="F750" s="428"/>
      <c r="G750" s="421"/>
      <c r="H750" s="421"/>
      <c r="I750" s="421"/>
      <c r="J750" s="423"/>
      <c r="K750" s="423"/>
      <c r="L750" s="436"/>
      <c r="M750" s="441"/>
      <c r="N750" s="442"/>
      <c r="O750" s="429"/>
      <c r="P750" s="364">
        <f t="shared" si="38"/>
        <v>0</v>
      </c>
      <c r="Q750" s="78">
        <f t="shared" si="39"/>
        <v>0</v>
      </c>
      <c r="R750" s="100" t="str">
        <f t="shared" si="37"/>
        <v/>
      </c>
    </row>
    <row r="751" spans="1:18" ht="13.5" thickBot="1" x14ac:dyDescent="0.25">
      <c r="A751" s="426" t="str">
        <f>IF(B751="","",COUNT('Diário 1º PA'!$A$4:$A$2634)+ROW()-3)</f>
        <v/>
      </c>
      <c r="B751" s="454"/>
      <c r="C751" s="418"/>
      <c r="D751" s="421"/>
      <c r="E751" s="421"/>
      <c r="F751" s="428"/>
      <c r="G751" s="421"/>
      <c r="H751" s="421"/>
      <c r="I751" s="421"/>
      <c r="J751" s="423"/>
      <c r="K751" s="423"/>
      <c r="L751" s="436"/>
      <c r="M751" s="441"/>
      <c r="N751" s="442"/>
      <c r="O751" s="429"/>
      <c r="P751" s="364">
        <f t="shared" si="38"/>
        <v>0</v>
      </c>
      <c r="Q751" s="78">
        <f t="shared" si="39"/>
        <v>0</v>
      </c>
      <c r="R751" s="100" t="str">
        <f t="shared" si="37"/>
        <v/>
      </c>
    </row>
    <row r="752" spans="1:18" x14ac:dyDescent="0.2">
      <c r="A752" s="426" t="str">
        <f>IF(B752="","",COUNT('Diário 1º PA'!$A$4:$A$2634)+ROW()-3)</f>
        <v/>
      </c>
      <c r="B752" s="454"/>
      <c r="C752" s="418"/>
      <c r="D752" s="421"/>
      <c r="E752" s="421"/>
      <c r="F752" s="428"/>
      <c r="G752" s="421"/>
      <c r="H752" s="421"/>
      <c r="I752" s="421"/>
      <c r="J752" s="423"/>
      <c r="K752" s="423"/>
      <c r="L752" s="436"/>
      <c r="M752" s="441"/>
      <c r="N752" s="442"/>
      <c r="O752" s="429"/>
      <c r="P752" s="365">
        <f t="shared" si="38"/>
        <v>0</v>
      </c>
      <c r="Q752" s="78">
        <f t="shared" si="39"/>
        <v>0</v>
      </c>
      <c r="R752" s="143" t="str">
        <f t="shared" si="37"/>
        <v/>
      </c>
    </row>
    <row r="753" spans="1:18" x14ac:dyDescent="0.2">
      <c r="A753" s="426" t="str">
        <f>IF(B753="","",COUNT('Diário 1º PA'!$A$4:$A$2634)+ROW()-3)</f>
        <v/>
      </c>
      <c r="B753" s="454"/>
      <c r="C753" s="418"/>
      <c r="D753" s="421"/>
      <c r="E753" s="421"/>
      <c r="F753" s="428"/>
      <c r="G753" s="421"/>
      <c r="H753" s="421"/>
      <c r="I753" s="421"/>
      <c r="J753" s="423"/>
      <c r="K753" s="423"/>
      <c r="L753" s="436"/>
      <c r="M753" s="441"/>
      <c r="N753" s="442"/>
      <c r="O753" s="429"/>
      <c r="P753" s="364">
        <f t="shared" si="38"/>
        <v>0</v>
      </c>
      <c r="Q753" s="78">
        <f t="shared" si="39"/>
        <v>0</v>
      </c>
      <c r="R753" s="100" t="str">
        <f t="shared" si="37"/>
        <v/>
      </c>
    </row>
    <row r="754" spans="1:18" x14ac:dyDescent="0.2">
      <c r="A754" s="426" t="str">
        <f>IF(B754="","",COUNT('Diário 1º PA'!$A$4:$A$2634)+ROW()-3)</f>
        <v/>
      </c>
      <c r="B754" s="454"/>
      <c r="C754" s="418"/>
      <c r="D754" s="421"/>
      <c r="E754" s="421"/>
      <c r="F754" s="428"/>
      <c r="G754" s="421"/>
      <c r="H754" s="421"/>
      <c r="I754" s="421"/>
      <c r="J754" s="423"/>
      <c r="K754" s="423"/>
      <c r="L754" s="436"/>
      <c r="M754" s="441"/>
      <c r="N754" s="442"/>
      <c r="O754" s="429"/>
      <c r="P754" s="364">
        <f t="shared" si="38"/>
        <v>0</v>
      </c>
      <c r="Q754" s="78">
        <f t="shared" si="39"/>
        <v>0</v>
      </c>
      <c r="R754" s="100" t="str">
        <f t="shared" si="37"/>
        <v/>
      </c>
    </row>
    <row r="755" spans="1:18" ht="13.5" thickBot="1" x14ac:dyDescent="0.25">
      <c r="A755" s="426" t="str">
        <f>IF(B755="","",COUNT('Diário 1º PA'!$A$4:$A$2634)+ROW()-3)</f>
        <v/>
      </c>
      <c r="B755" s="454"/>
      <c r="C755" s="418"/>
      <c r="D755" s="421"/>
      <c r="E755" s="421"/>
      <c r="F755" s="428"/>
      <c r="G755" s="421"/>
      <c r="H755" s="421"/>
      <c r="I755" s="421"/>
      <c r="J755" s="423"/>
      <c r="K755" s="423"/>
      <c r="L755" s="436"/>
      <c r="M755" s="441"/>
      <c r="N755" s="442"/>
      <c r="O755" s="429"/>
      <c r="P755" s="364">
        <f t="shared" si="38"/>
        <v>0</v>
      </c>
      <c r="Q755" s="78">
        <f t="shared" si="39"/>
        <v>0</v>
      </c>
      <c r="R755" s="100" t="str">
        <f t="shared" si="37"/>
        <v/>
      </c>
    </row>
    <row r="756" spans="1:18" x14ac:dyDescent="0.2">
      <c r="A756" s="426" t="str">
        <f>IF(B756="","",COUNT('Diário 1º PA'!$A$4:$A$2634)+ROW()-3)</f>
        <v/>
      </c>
      <c r="B756" s="454"/>
      <c r="C756" s="418"/>
      <c r="D756" s="421"/>
      <c r="E756" s="421"/>
      <c r="F756" s="428"/>
      <c r="G756" s="421"/>
      <c r="H756" s="421"/>
      <c r="I756" s="421"/>
      <c r="J756" s="423"/>
      <c r="K756" s="423"/>
      <c r="L756" s="436"/>
      <c r="M756" s="441"/>
      <c r="N756" s="442"/>
      <c r="O756" s="429"/>
      <c r="P756" s="365">
        <f t="shared" si="38"/>
        <v>0</v>
      </c>
      <c r="Q756" s="78">
        <f t="shared" si="39"/>
        <v>0</v>
      </c>
      <c r="R756" s="143" t="str">
        <f t="shared" si="37"/>
        <v/>
      </c>
    </row>
    <row r="757" spans="1:18" x14ac:dyDescent="0.2">
      <c r="A757" s="426" t="str">
        <f>IF(B757="","",COUNT('Diário 1º PA'!$A$4:$A$2634)+ROW()-3)</f>
        <v/>
      </c>
      <c r="B757" s="457"/>
      <c r="C757" s="455"/>
      <c r="D757" s="434"/>
      <c r="E757" s="434"/>
      <c r="F757" s="439"/>
      <c r="G757" s="434"/>
      <c r="H757" s="434"/>
      <c r="I757" s="421"/>
      <c r="J757" s="423"/>
      <c r="K757" s="423"/>
      <c r="L757" s="436"/>
      <c r="M757" s="441"/>
      <c r="N757" s="442"/>
      <c r="O757" s="429"/>
      <c r="P757" s="364">
        <f t="shared" si="38"/>
        <v>0</v>
      </c>
      <c r="Q757" s="78">
        <f t="shared" si="39"/>
        <v>0</v>
      </c>
      <c r="R757" s="100" t="str">
        <f t="shared" si="37"/>
        <v/>
      </c>
    </row>
    <row r="758" spans="1:18" x14ac:dyDescent="0.2">
      <c r="A758" s="426" t="str">
        <f>IF(B758="","",COUNT('Diário 1º PA'!$A$4:$A$2634)+ROW()-3)</f>
        <v/>
      </c>
      <c r="B758" s="454"/>
      <c r="C758" s="418"/>
      <c r="D758" s="421"/>
      <c r="E758" s="421"/>
      <c r="F758" s="428"/>
      <c r="G758" s="421"/>
      <c r="H758" s="421"/>
      <c r="I758" s="421"/>
      <c r="J758" s="423"/>
      <c r="K758" s="423"/>
      <c r="L758" s="436"/>
      <c r="M758" s="441"/>
      <c r="N758" s="442"/>
      <c r="O758" s="429"/>
      <c r="P758" s="364">
        <f t="shared" si="38"/>
        <v>0</v>
      </c>
      <c r="Q758" s="78">
        <f t="shared" si="39"/>
        <v>0</v>
      </c>
      <c r="R758" s="100" t="str">
        <f t="shared" si="37"/>
        <v/>
      </c>
    </row>
    <row r="759" spans="1:18" ht="13.5" thickBot="1" x14ac:dyDescent="0.25">
      <c r="A759" s="426" t="str">
        <f>IF(B759="","",COUNT('Diário 1º PA'!$A$4:$A$2634)+ROW()-3)</f>
        <v/>
      </c>
      <c r="B759" s="454"/>
      <c r="C759" s="418"/>
      <c r="D759" s="421"/>
      <c r="E759" s="421"/>
      <c r="F759" s="428"/>
      <c r="G759" s="421"/>
      <c r="H759" s="421"/>
      <c r="I759" s="421"/>
      <c r="J759" s="423"/>
      <c r="K759" s="423"/>
      <c r="L759" s="436"/>
      <c r="M759" s="441"/>
      <c r="N759" s="442"/>
      <c r="O759" s="429"/>
      <c r="P759" s="364">
        <f t="shared" si="38"/>
        <v>0</v>
      </c>
      <c r="Q759" s="78">
        <f t="shared" si="39"/>
        <v>0</v>
      </c>
      <c r="R759" s="100" t="str">
        <f t="shared" si="37"/>
        <v/>
      </c>
    </row>
    <row r="760" spans="1:18" x14ac:dyDescent="0.2">
      <c r="A760" s="426" t="str">
        <f>IF(B760="","",COUNT('Diário 1º PA'!$A$4:$A$2634)+ROW()-3)</f>
        <v/>
      </c>
      <c r="B760" s="454"/>
      <c r="C760" s="418"/>
      <c r="D760" s="421"/>
      <c r="E760" s="421"/>
      <c r="F760" s="428"/>
      <c r="G760" s="421"/>
      <c r="H760" s="421"/>
      <c r="I760" s="421"/>
      <c r="J760" s="423"/>
      <c r="K760" s="423"/>
      <c r="L760" s="436"/>
      <c r="M760" s="441"/>
      <c r="N760" s="442"/>
      <c r="O760" s="429"/>
      <c r="P760" s="365">
        <f t="shared" si="38"/>
        <v>0</v>
      </c>
      <c r="Q760" s="78">
        <f t="shared" si="39"/>
        <v>0</v>
      </c>
      <c r="R760" s="143" t="str">
        <f t="shared" si="37"/>
        <v/>
      </c>
    </row>
    <row r="761" spans="1:18" x14ac:dyDescent="0.2">
      <c r="A761" s="426" t="str">
        <f>IF(B761="","",COUNT('Diário 1º PA'!$A$4:$A$2634)+ROW()-3)</f>
        <v/>
      </c>
      <c r="B761" s="454"/>
      <c r="C761" s="418"/>
      <c r="D761" s="421"/>
      <c r="E761" s="421"/>
      <c r="F761" s="428"/>
      <c r="G761" s="421"/>
      <c r="H761" s="421"/>
      <c r="I761" s="421"/>
      <c r="J761" s="423"/>
      <c r="K761" s="423"/>
      <c r="L761" s="436"/>
      <c r="M761" s="441"/>
      <c r="N761" s="442"/>
      <c r="O761" s="429"/>
      <c r="P761" s="364">
        <f t="shared" si="38"/>
        <v>0</v>
      </c>
      <c r="Q761" s="78">
        <f t="shared" si="39"/>
        <v>0</v>
      </c>
      <c r="R761" s="100" t="str">
        <f t="shared" si="37"/>
        <v/>
      </c>
    </row>
    <row r="762" spans="1:18" x14ac:dyDescent="0.2">
      <c r="A762" s="426" t="str">
        <f>IF(B762="","",COUNT('Diário 1º PA'!$A$4:$A$2634)+ROW()-3)</f>
        <v/>
      </c>
      <c r="B762" s="454"/>
      <c r="C762" s="418"/>
      <c r="D762" s="421"/>
      <c r="E762" s="421"/>
      <c r="F762" s="428"/>
      <c r="G762" s="421"/>
      <c r="H762" s="421"/>
      <c r="I762" s="421"/>
      <c r="J762" s="423"/>
      <c r="K762" s="423"/>
      <c r="L762" s="436"/>
      <c r="M762" s="441"/>
      <c r="N762" s="442"/>
      <c r="O762" s="429"/>
      <c r="P762" s="364">
        <f t="shared" si="38"/>
        <v>0</v>
      </c>
      <c r="Q762" s="78">
        <f t="shared" si="39"/>
        <v>0</v>
      </c>
      <c r="R762" s="100" t="str">
        <f t="shared" si="37"/>
        <v/>
      </c>
    </row>
    <row r="763" spans="1:18" ht="13.5" thickBot="1" x14ac:dyDescent="0.25">
      <c r="A763" s="426" t="str">
        <f>IF(B763="","",COUNT('Diário 1º PA'!$A$4:$A$2634)+ROW()-3)</f>
        <v/>
      </c>
      <c r="B763" s="454"/>
      <c r="C763" s="418"/>
      <c r="D763" s="421"/>
      <c r="E763" s="421"/>
      <c r="F763" s="428"/>
      <c r="G763" s="421"/>
      <c r="H763" s="421"/>
      <c r="I763" s="421"/>
      <c r="J763" s="423"/>
      <c r="K763" s="423"/>
      <c r="L763" s="436"/>
      <c r="M763" s="441"/>
      <c r="N763" s="442"/>
      <c r="O763" s="429"/>
      <c r="P763" s="364">
        <f t="shared" si="38"/>
        <v>0</v>
      </c>
      <c r="Q763" s="78">
        <f t="shared" si="39"/>
        <v>0</v>
      </c>
      <c r="R763" s="100" t="str">
        <f t="shared" si="37"/>
        <v/>
      </c>
    </row>
    <row r="764" spans="1:18" x14ac:dyDescent="0.2">
      <c r="A764" s="426" t="str">
        <f>IF(B764="","",COUNT('Diário 1º PA'!$A$4:$A$2634)+ROW()-3)</f>
        <v/>
      </c>
      <c r="B764" s="454"/>
      <c r="C764" s="418"/>
      <c r="D764" s="421"/>
      <c r="E764" s="421"/>
      <c r="F764" s="428"/>
      <c r="G764" s="421"/>
      <c r="H764" s="421"/>
      <c r="I764" s="421"/>
      <c r="J764" s="423"/>
      <c r="K764" s="423"/>
      <c r="L764" s="423"/>
      <c r="M764" s="423"/>
      <c r="N764" s="442"/>
      <c r="O764" s="429"/>
      <c r="P764" s="365">
        <f t="shared" si="38"/>
        <v>0</v>
      </c>
      <c r="Q764" s="78">
        <f t="shared" si="39"/>
        <v>0</v>
      </c>
      <c r="R764" s="143" t="str">
        <f t="shared" si="37"/>
        <v/>
      </c>
    </row>
    <row r="765" spans="1:18" x14ac:dyDescent="0.2">
      <c r="A765" s="426" t="str">
        <f>IF(B765="","",COUNT('Diário 1º PA'!$A$4:$A$2634)+ROW()-3)</f>
        <v/>
      </c>
      <c r="B765" s="454"/>
      <c r="C765" s="418"/>
      <c r="D765" s="421"/>
      <c r="E765" s="421"/>
      <c r="F765" s="428"/>
      <c r="G765" s="421"/>
      <c r="H765" s="421"/>
      <c r="I765" s="421"/>
      <c r="J765" s="423"/>
      <c r="K765" s="423"/>
      <c r="L765" s="423"/>
      <c r="M765" s="423"/>
      <c r="N765" s="442"/>
      <c r="O765" s="429"/>
      <c r="P765" s="364">
        <f t="shared" si="38"/>
        <v>0</v>
      </c>
      <c r="Q765" s="78">
        <f t="shared" si="39"/>
        <v>0</v>
      </c>
      <c r="R765" s="100" t="str">
        <f t="shared" si="37"/>
        <v/>
      </c>
    </row>
    <row r="766" spans="1:18" x14ac:dyDescent="0.2">
      <c r="A766" s="426" t="str">
        <f>IF(B766="","",COUNT('Diário 1º PA'!$A$4:$A$2634)+ROW()-3)</f>
        <v/>
      </c>
      <c r="B766" s="454"/>
      <c r="C766" s="418"/>
      <c r="D766" s="421"/>
      <c r="E766" s="421"/>
      <c r="F766" s="428"/>
      <c r="G766" s="421"/>
      <c r="H766" s="421"/>
      <c r="I766" s="421"/>
      <c r="J766" s="423"/>
      <c r="K766" s="423"/>
      <c r="L766" s="423"/>
      <c r="M766" s="423"/>
      <c r="N766" s="442"/>
      <c r="O766" s="429"/>
      <c r="P766" s="364">
        <f t="shared" si="38"/>
        <v>0</v>
      </c>
      <c r="Q766" s="78">
        <f t="shared" si="39"/>
        <v>0</v>
      </c>
      <c r="R766" s="100" t="str">
        <f t="shared" si="37"/>
        <v/>
      </c>
    </row>
    <row r="767" spans="1:18" ht="13.5" thickBot="1" x14ac:dyDescent="0.25">
      <c r="A767" s="426" t="str">
        <f>IF(B767="","",COUNT('Diário 1º PA'!$A$4:$A$2634)+ROW()-3)</f>
        <v/>
      </c>
      <c r="B767" s="454"/>
      <c r="C767" s="418"/>
      <c r="D767" s="421"/>
      <c r="E767" s="421"/>
      <c r="F767" s="428"/>
      <c r="G767" s="421"/>
      <c r="H767" s="421"/>
      <c r="I767" s="421"/>
      <c r="J767" s="423"/>
      <c r="K767" s="423"/>
      <c r="L767" s="423"/>
      <c r="M767" s="423"/>
      <c r="N767" s="442"/>
      <c r="O767" s="429"/>
      <c r="P767" s="364">
        <f t="shared" si="38"/>
        <v>0</v>
      </c>
      <c r="Q767" s="78">
        <f t="shared" si="39"/>
        <v>0</v>
      </c>
      <c r="R767" s="100" t="str">
        <f t="shared" si="37"/>
        <v/>
      </c>
    </row>
    <row r="768" spans="1:18" x14ac:dyDescent="0.2">
      <c r="A768" s="426" t="str">
        <f>IF(B768="","",COUNT('Diário 1º PA'!$A$4:$A$2634)+ROW()-3)</f>
        <v/>
      </c>
      <c r="B768" s="454"/>
      <c r="C768" s="418"/>
      <c r="D768" s="421"/>
      <c r="E768" s="421"/>
      <c r="F768" s="428"/>
      <c r="G768" s="421"/>
      <c r="H768" s="421"/>
      <c r="I768" s="421"/>
      <c r="J768" s="423"/>
      <c r="K768" s="423"/>
      <c r="L768" s="423"/>
      <c r="M768" s="423"/>
      <c r="N768" s="442"/>
      <c r="O768" s="429"/>
      <c r="P768" s="365">
        <f t="shared" si="38"/>
        <v>0</v>
      </c>
      <c r="Q768" s="78">
        <f t="shared" si="39"/>
        <v>0</v>
      </c>
      <c r="R768" s="143" t="str">
        <f t="shared" si="37"/>
        <v/>
      </c>
    </row>
    <row r="769" spans="1:18" x14ac:dyDescent="0.2">
      <c r="A769" s="426" t="str">
        <f>IF(B769="","",COUNT('Diário 1º PA'!$A$4:$A$2634)+ROW()-3)</f>
        <v/>
      </c>
      <c r="B769" s="454"/>
      <c r="C769" s="418"/>
      <c r="D769" s="421"/>
      <c r="E769" s="421"/>
      <c r="F769" s="428"/>
      <c r="G769" s="421"/>
      <c r="H769" s="421"/>
      <c r="I769" s="421"/>
      <c r="J769" s="423"/>
      <c r="K769" s="423"/>
      <c r="L769" s="423"/>
      <c r="M769" s="423"/>
      <c r="N769" s="442"/>
      <c r="O769" s="429"/>
      <c r="P769" s="364">
        <f t="shared" si="38"/>
        <v>0</v>
      </c>
      <c r="Q769" s="78">
        <f t="shared" si="39"/>
        <v>0</v>
      </c>
      <c r="R769" s="100" t="str">
        <f t="shared" si="37"/>
        <v/>
      </c>
    </row>
    <row r="770" spans="1:18" x14ac:dyDescent="0.2">
      <c r="A770" s="426" t="str">
        <f>IF(B770="","",COUNT('Diário 1º PA'!$A$4:$A$2634)+ROW()-3)</f>
        <v/>
      </c>
      <c r="B770" s="454"/>
      <c r="C770" s="418"/>
      <c r="D770" s="421"/>
      <c r="E770" s="421"/>
      <c r="F770" s="428"/>
      <c r="G770" s="421"/>
      <c r="H770" s="421"/>
      <c r="I770" s="421"/>
      <c r="J770" s="423"/>
      <c r="K770" s="423"/>
      <c r="L770" s="423"/>
      <c r="M770" s="423"/>
      <c r="N770" s="442"/>
      <c r="O770" s="429"/>
      <c r="P770" s="364">
        <f t="shared" si="38"/>
        <v>0</v>
      </c>
      <c r="Q770" s="78">
        <f t="shared" si="39"/>
        <v>0</v>
      </c>
      <c r="R770" s="100" t="str">
        <f t="shared" si="37"/>
        <v/>
      </c>
    </row>
    <row r="771" spans="1:18" ht="13.5" thickBot="1" x14ac:dyDescent="0.25">
      <c r="A771" s="426" t="str">
        <f>IF(B771="","",COUNT('Diário 1º PA'!$A$4:$A$2634)+ROW()-3)</f>
        <v/>
      </c>
      <c r="B771" s="454"/>
      <c r="C771" s="418"/>
      <c r="D771" s="421"/>
      <c r="E771" s="421"/>
      <c r="F771" s="428"/>
      <c r="G771" s="421"/>
      <c r="H771" s="421"/>
      <c r="I771" s="421"/>
      <c r="J771" s="423"/>
      <c r="K771" s="423"/>
      <c r="L771" s="423"/>
      <c r="M771" s="423"/>
      <c r="N771" s="442"/>
      <c r="O771" s="429"/>
      <c r="P771" s="364">
        <f t="shared" si="38"/>
        <v>0</v>
      </c>
      <c r="Q771" s="78">
        <f t="shared" si="39"/>
        <v>0</v>
      </c>
      <c r="R771" s="100" t="str">
        <f t="shared" si="37"/>
        <v/>
      </c>
    </row>
    <row r="772" spans="1:18" x14ac:dyDescent="0.2">
      <c r="A772" s="426" t="str">
        <f>IF(B772="","",COUNT('Diário 1º PA'!$A$4:$A$2634)+ROW()-3)</f>
        <v/>
      </c>
      <c r="B772" s="454"/>
      <c r="C772" s="418"/>
      <c r="D772" s="421"/>
      <c r="E772" s="421"/>
      <c r="F772" s="428"/>
      <c r="G772" s="421"/>
      <c r="H772" s="421"/>
      <c r="I772" s="421"/>
      <c r="J772" s="423"/>
      <c r="K772" s="423"/>
      <c r="L772" s="423"/>
      <c r="M772" s="423"/>
      <c r="N772" s="442"/>
      <c r="O772" s="429"/>
      <c r="P772" s="365">
        <f t="shared" si="38"/>
        <v>0</v>
      </c>
      <c r="Q772" s="78">
        <f t="shared" si="39"/>
        <v>0</v>
      </c>
      <c r="R772" s="143" t="str">
        <f t="shared" si="37"/>
        <v/>
      </c>
    </row>
    <row r="773" spans="1:18" x14ac:dyDescent="0.2">
      <c r="A773" s="426" t="str">
        <f>IF(B773="","",COUNT('Diário 1º PA'!$A$4:$A$2634)+ROW()-3)</f>
        <v/>
      </c>
      <c r="B773" s="454"/>
      <c r="C773" s="418"/>
      <c r="D773" s="421"/>
      <c r="E773" s="421"/>
      <c r="F773" s="428"/>
      <c r="G773" s="421"/>
      <c r="H773" s="421"/>
      <c r="I773" s="421"/>
      <c r="J773" s="423"/>
      <c r="K773" s="423"/>
      <c r="L773" s="423"/>
      <c r="M773" s="423"/>
      <c r="N773" s="442"/>
      <c r="O773" s="429"/>
      <c r="P773" s="364">
        <f t="shared" si="38"/>
        <v>0</v>
      </c>
      <c r="Q773" s="78">
        <f t="shared" si="39"/>
        <v>0</v>
      </c>
      <c r="R773" s="100" t="str">
        <f t="shared" si="37"/>
        <v/>
      </c>
    </row>
    <row r="774" spans="1:18" x14ac:dyDescent="0.2">
      <c r="A774" s="426" t="str">
        <f>IF(B774="","",COUNT('Diário 1º PA'!$A$4:$A$2634)+ROW()-3)</f>
        <v/>
      </c>
      <c r="B774" s="454"/>
      <c r="C774" s="418"/>
      <c r="D774" s="421"/>
      <c r="E774" s="421"/>
      <c r="F774" s="428"/>
      <c r="G774" s="421"/>
      <c r="H774" s="421"/>
      <c r="I774" s="421"/>
      <c r="J774" s="423"/>
      <c r="K774" s="423"/>
      <c r="L774" s="423"/>
      <c r="M774" s="423"/>
      <c r="N774" s="442"/>
      <c r="O774" s="429"/>
      <c r="P774" s="364">
        <f t="shared" si="38"/>
        <v>0</v>
      </c>
      <c r="Q774" s="78">
        <f t="shared" si="39"/>
        <v>0</v>
      </c>
      <c r="R774" s="100" t="str">
        <f t="shared" si="37"/>
        <v/>
      </c>
    </row>
    <row r="775" spans="1:18" ht="13.5" thickBot="1" x14ac:dyDescent="0.25">
      <c r="A775" s="426" t="str">
        <f>IF(B775="","",COUNT('Diário 1º PA'!$A$4:$A$2634)+ROW()-3)</f>
        <v/>
      </c>
      <c r="B775" s="454"/>
      <c r="C775" s="418"/>
      <c r="D775" s="421"/>
      <c r="E775" s="421"/>
      <c r="F775" s="428"/>
      <c r="G775" s="421"/>
      <c r="H775" s="421"/>
      <c r="I775" s="421"/>
      <c r="J775" s="423"/>
      <c r="K775" s="423"/>
      <c r="L775" s="423"/>
      <c r="M775" s="423"/>
      <c r="N775" s="442"/>
      <c r="O775" s="429"/>
      <c r="P775" s="364">
        <f t="shared" si="38"/>
        <v>0</v>
      </c>
      <c r="Q775" s="78">
        <f t="shared" si="39"/>
        <v>0</v>
      </c>
      <c r="R775" s="100" t="str">
        <f t="shared" si="37"/>
        <v/>
      </c>
    </row>
    <row r="776" spans="1:18" x14ac:dyDescent="0.2">
      <c r="A776" s="426" t="str">
        <f>IF(B776="","",COUNT('Diário 1º PA'!$A$4:$A$2634)+ROW()-3)</f>
        <v/>
      </c>
      <c r="B776" s="454"/>
      <c r="C776" s="418"/>
      <c r="D776" s="421"/>
      <c r="E776" s="421"/>
      <c r="F776" s="428"/>
      <c r="G776" s="421"/>
      <c r="H776" s="421"/>
      <c r="I776" s="421"/>
      <c r="J776" s="423"/>
      <c r="K776" s="423"/>
      <c r="L776" s="423"/>
      <c r="M776" s="423"/>
      <c r="N776" s="442"/>
      <c r="O776" s="429"/>
      <c r="P776" s="365">
        <f t="shared" si="38"/>
        <v>0</v>
      </c>
      <c r="Q776" s="78">
        <f t="shared" si="39"/>
        <v>0</v>
      </c>
      <c r="R776" s="143" t="str">
        <f t="shared" si="37"/>
        <v/>
      </c>
    </row>
    <row r="777" spans="1:18" x14ac:dyDescent="0.2">
      <c r="A777" s="426" t="str">
        <f>IF(B777="","",COUNT('Diário 1º PA'!$A$4:$A$2634)+ROW()-3)</f>
        <v/>
      </c>
      <c r="B777" s="454"/>
      <c r="C777" s="418"/>
      <c r="D777" s="421"/>
      <c r="E777" s="421"/>
      <c r="F777" s="428"/>
      <c r="G777" s="421"/>
      <c r="H777" s="421"/>
      <c r="I777" s="421"/>
      <c r="J777" s="423"/>
      <c r="K777" s="423"/>
      <c r="L777" s="423"/>
      <c r="M777" s="423"/>
      <c r="N777" s="442"/>
      <c r="O777" s="429"/>
      <c r="P777" s="364">
        <f t="shared" si="38"/>
        <v>0</v>
      </c>
      <c r="Q777" s="78">
        <f t="shared" si="39"/>
        <v>0</v>
      </c>
      <c r="R777" s="100" t="str">
        <f t="shared" si="37"/>
        <v/>
      </c>
    </row>
    <row r="778" spans="1:18" x14ac:dyDescent="0.2">
      <c r="A778" s="426" t="str">
        <f>IF(B778="","",COUNT('Diário 1º PA'!$A$4:$A$2634)+ROW()-3)</f>
        <v/>
      </c>
      <c r="B778" s="454"/>
      <c r="C778" s="418"/>
      <c r="D778" s="421"/>
      <c r="E778" s="421"/>
      <c r="F778" s="428"/>
      <c r="G778" s="421"/>
      <c r="H778" s="421"/>
      <c r="I778" s="421"/>
      <c r="J778" s="423"/>
      <c r="K778" s="423"/>
      <c r="L778" s="423"/>
      <c r="M778" s="423"/>
      <c r="N778" s="442"/>
      <c r="O778" s="429"/>
      <c r="P778" s="364">
        <f t="shared" si="38"/>
        <v>0</v>
      </c>
      <c r="Q778" s="78">
        <f t="shared" si="39"/>
        <v>0</v>
      </c>
      <c r="R778" s="100" t="str">
        <f t="shared" si="37"/>
        <v/>
      </c>
    </row>
    <row r="779" spans="1:18" ht="13.5" thickBot="1" x14ac:dyDescent="0.25">
      <c r="A779" s="426" t="str">
        <f>IF(B779="","",COUNT('Diário 1º PA'!$A$4:$A$2634)+ROW()-3)</f>
        <v/>
      </c>
      <c r="B779" s="454"/>
      <c r="C779" s="418"/>
      <c r="D779" s="421"/>
      <c r="E779" s="421"/>
      <c r="F779" s="428"/>
      <c r="G779" s="421"/>
      <c r="H779" s="421"/>
      <c r="I779" s="421"/>
      <c r="J779" s="423"/>
      <c r="K779" s="423"/>
      <c r="L779" s="423"/>
      <c r="M779" s="423"/>
      <c r="N779" s="442"/>
      <c r="O779" s="429"/>
      <c r="P779" s="364">
        <f t="shared" si="38"/>
        <v>0</v>
      </c>
      <c r="Q779" s="78">
        <f t="shared" si="39"/>
        <v>0</v>
      </c>
      <c r="R779" s="100" t="str">
        <f t="shared" si="37"/>
        <v/>
      </c>
    </row>
    <row r="780" spans="1:18" x14ac:dyDescent="0.2">
      <c r="A780" s="426" t="str">
        <f>IF(B780="","",COUNT('Diário 1º PA'!$A$4:$A$2634)+ROW()-3)</f>
        <v/>
      </c>
      <c r="B780" s="454"/>
      <c r="C780" s="418"/>
      <c r="D780" s="421"/>
      <c r="E780" s="421"/>
      <c r="F780" s="428"/>
      <c r="G780" s="421"/>
      <c r="H780" s="421"/>
      <c r="I780" s="421"/>
      <c r="J780" s="423"/>
      <c r="K780" s="423"/>
      <c r="L780" s="423"/>
      <c r="M780" s="423"/>
      <c r="N780" s="442"/>
      <c r="O780" s="429"/>
      <c r="P780" s="365">
        <f t="shared" si="38"/>
        <v>0</v>
      </c>
      <c r="Q780" s="78">
        <f t="shared" si="39"/>
        <v>0</v>
      </c>
      <c r="R780" s="143" t="str">
        <f t="shared" si="37"/>
        <v/>
      </c>
    </row>
    <row r="781" spans="1:18" x14ac:dyDescent="0.2">
      <c r="A781" s="426" t="str">
        <f>IF(B781="","",COUNT('Diário 1º PA'!$A$4:$A$2634)+ROW()-3)</f>
        <v/>
      </c>
      <c r="B781" s="454"/>
      <c r="C781" s="418"/>
      <c r="D781" s="421"/>
      <c r="E781" s="421"/>
      <c r="F781" s="428"/>
      <c r="G781" s="421"/>
      <c r="H781" s="421"/>
      <c r="I781" s="421"/>
      <c r="J781" s="423"/>
      <c r="K781" s="423"/>
      <c r="L781" s="423"/>
      <c r="M781" s="423"/>
      <c r="N781" s="442"/>
      <c r="O781" s="429"/>
      <c r="P781" s="364">
        <f t="shared" si="38"/>
        <v>0</v>
      </c>
      <c r="Q781" s="78">
        <f t="shared" si="39"/>
        <v>0</v>
      </c>
      <c r="R781" s="100" t="str">
        <f t="shared" si="37"/>
        <v/>
      </c>
    </row>
    <row r="782" spans="1:18" x14ac:dyDescent="0.2">
      <c r="A782" s="426" t="str">
        <f>IF(B782="","",COUNT('Diário 1º PA'!$A$4:$A$2634)+ROW()-3)</f>
        <v/>
      </c>
      <c r="B782" s="454"/>
      <c r="C782" s="418"/>
      <c r="D782" s="421"/>
      <c r="E782" s="421"/>
      <c r="F782" s="428"/>
      <c r="G782" s="421"/>
      <c r="H782" s="421"/>
      <c r="I782" s="421"/>
      <c r="J782" s="423"/>
      <c r="K782" s="423"/>
      <c r="L782" s="423"/>
      <c r="M782" s="423"/>
      <c r="N782" s="442"/>
      <c r="O782" s="429"/>
      <c r="P782" s="364">
        <f t="shared" si="38"/>
        <v>0</v>
      </c>
      <c r="Q782" s="78">
        <f t="shared" si="39"/>
        <v>0</v>
      </c>
      <c r="R782" s="100" t="str">
        <f t="shared" si="37"/>
        <v/>
      </c>
    </row>
    <row r="783" spans="1:18" ht="13.5" thickBot="1" x14ac:dyDescent="0.25">
      <c r="A783" s="426" t="str">
        <f>IF(B783="","",COUNT('Diário 1º PA'!$A$4:$A$2634)+ROW()-3)</f>
        <v/>
      </c>
      <c r="B783" s="454"/>
      <c r="C783" s="418"/>
      <c r="D783" s="421"/>
      <c r="E783" s="421"/>
      <c r="F783" s="428"/>
      <c r="G783" s="421"/>
      <c r="H783" s="421"/>
      <c r="I783" s="421"/>
      <c r="J783" s="423"/>
      <c r="K783" s="423"/>
      <c r="L783" s="423"/>
      <c r="M783" s="423"/>
      <c r="N783" s="442"/>
      <c r="O783" s="429"/>
      <c r="P783" s="364">
        <f t="shared" si="38"/>
        <v>0</v>
      </c>
      <c r="Q783" s="78">
        <f t="shared" si="39"/>
        <v>0</v>
      </c>
      <c r="R783" s="100" t="str">
        <f t="shared" si="37"/>
        <v/>
      </c>
    </row>
    <row r="784" spans="1:18" x14ac:dyDescent="0.2">
      <c r="A784" s="426" t="str">
        <f>IF(B784="","",COUNT('Diário 1º PA'!$A$4:$A$2634)+ROW()-3)</f>
        <v/>
      </c>
      <c r="B784" s="454"/>
      <c r="C784" s="418"/>
      <c r="D784" s="421"/>
      <c r="E784" s="421"/>
      <c r="F784" s="428"/>
      <c r="G784" s="421"/>
      <c r="H784" s="421"/>
      <c r="I784" s="421"/>
      <c r="J784" s="423"/>
      <c r="K784" s="423"/>
      <c r="L784" s="423"/>
      <c r="M784" s="423"/>
      <c r="N784" s="442"/>
      <c r="O784" s="429"/>
      <c r="P784" s="365">
        <f t="shared" si="38"/>
        <v>0</v>
      </c>
      <c r="Q784" s="78">
        <f t="shared" si="39"/>
        <v>0</v>
      </c>
      <c r="R784" s="143" t="str">
        <f t="shared" ref="R784:R847" si="40">SUBSTITUTE(D784," ","_")</f>
        <v/>
      </c>
    </row>
    <row r="785" spans="1:18" x14ac:dyDescent="0.2">
      <c r="A785" s="426" t="str">
        <f>IF(B785="","",COUNT('Diário 1º PA'!$A$4:$A$2634)+ROW()-3)</f>
        <v/>
      </c>
      <c r="B785" s="454"/>
      <c r="C785" s="418"/>
      <c r="D785" s="421"/>
      <c r="E785" s="421"/>
      <c r="F785" s="428"/>
      <c r="G785" s="421"/>
      <c r="H785" s="421"/>
      <c r="I785" s="421"/>
      <c r="J785" s="423"/>
      <c r="K785" s="423"/>
      <c r="L785" s="423"/>
      <c r="M785" s="423"/>
      <c r="N785" s="442"/>
      <c r="O785" s="429"/>
      <c r="P785" s="364">
        <f t="shared" ref="P785:P848" si="41">IF(B785=0,0,IF(YEAR(B785)=$Q$1,MONTH(B785)-$P$1+1,(YEAR(B785)-$Q$1)*12-$P$1+1+MONTH(B785)))</f>
        <v>0</v>
      </c>
      <c r="Q785" s="78">
        <f t="shared" ref="Q785:Q848" si="42">IF(C785=0,0,IF(YEAR(C785)=$Q$1,MONTH(C785)-$P$1+1,(YEAR(C785)-$Q$1)*12-$P$1+1+MONTH(C785)))</f>
        <v>0</v>
      </c>
      <c r="R785" s="100" t="str">
        <f t="shared" si="40"/>
        <v/>
      </c>
    </row>
    <row r="786" spans="1:18" x14ac:dyDescent="0.2">
      <c r="A786" s="426" t="str">
        <f>IF(B786="","",COUNT('Diário 1º PA'!$A$4:$A$2634)+ROW()-3)</f>
        <v/>
      </c>
      <c r="B786" s="454"/>
      <c r="C786" s="418"/>
      <c r="D786" s="421"/>
      <c r="E786" s="421"/>
      <c r="F786" s="428"/>
      <c r="G786" s="421"/>
      <c r="H786" s="421"/>
      <c r="I786" s="421"/>
      <c r="J786" s="423"/>
      <c r="K786" s="423"/>
      <c r="L786" s="423"/>
      <c r="M786" s="423"/>
      <c r="N786" s="442"/>
      <c r="O786" s="429"/>
      <c r="P786" s="364">
        <f t="shared" si="41"/>
        <v>0</v>
      </c>
      <c r="Q786" s="78">
        <f t="shared" si="42"/>
        <v>0</v>
      </c>
      <c r="R786" s="100" t="str">
        <f t="shared" si="40"/>
        <v/>
      </c>
    </row>
    <row r="787" spans="1:18" ht="13.5" thickBot="1" x14ac:dyDescent="0.25">
      <c r="A787" s="426" t="str">
        <f>IF(B787="","",COUNT('Diário 1º PA'!$A$4:$A$2634)+ROW()-3)</f>
        <v/>
      </c>
      <c r="B787" s="454"/>
      <c r="C787" s="418"/>
      <c r="D787" s="421"/>
      <c r="E787" s="421"/>
      <c r="F787" s="428"/>
      <c r="G787" s="421"/>
      <c r="H787" s="421"/>
      <c r="I787" s="421"/>
      <c r="J787" s="423"/>
      <c r="K787" s="423"/>
      <c r="L787" s="423"/>
      <c r="M787" s="423"/>
      <c r="N787" s="442"/>
      <c r="O787" s="429"/>
      <c r="P787" s="364">
        <f t="shared" si="41"/>
        <v>0</v>
      </c>
      <c r="Q787" s="78">
        <f t="shared" si="42"/>
        <v>0</v>
      </c>
      <c r="R787" s="100" t="str">
        <f t="shared" si="40"/>
        <v/>
      </c>
    </row>
    <row r="788" spans="1:18" x14ac:dyDescent="0.2">
      <c r="A788" s="426" t="str">
        <f>IF(B788="","",COUNT('Diário 1º PA'!$A$4:$A$2634)+ROW()-3)</f>
        <v/>
      </c>
      <c r="B788" s="454"/>
      <c r="C788" s="418"/>
      <c r="D788" s="421"/>
      <c r="E788" s="421"/>
      <c r="F788" s="428"/>
      <c r="G788" s="421"/>
      <c r="H788" s="421"/>
      <c r="I788" s="421"/>
      <c r="J788" s="423"/>
      <c r="K788" s="423"/>
      <c r="L788" s="423"/>
      <c r="M788" s="423"/>
      <c r="N788" s="442"/>
      <c r="O788" s="429"/>
      <c r="P788" s="365">
        <f t="shared" si="41"/>
        <v>0</v>
      </c>
      <c r="Q788" s="78">
        <f t="shared" si="42"/>
        <v>0</v>
      </c>
      <c r="R788" s="143" t="str">
        <f t="shared" si="40"/>
        <v/>
      </c>
    </row>
    <row r="789" spans="1:18" x14ac:dyDescent="0.2">
      <c r="A789" s="426" t="str">
        <f>IF(B789="","",COUNT('Diário 1º PA'!$A$4:$A$2634)+ROW()-3)</f>
        <v/>
      </c>
      <c r="B789" s="454"/>
      <c r="C789" s="418"/>
      <c r="D789" s="421"/>
      <c r="E789" s="421"/>
      <c r="F789" s="428"/>
      <c r="G789" s="421"/>
      <c r="H789" s="421"/>
      <c r="I789" s="421"/>
      <c r="J789" s="423"/>
      <c r="K789" s="423"/>
      <c r="L789" s="423"/>
      <c r="M789" s="423"/>
      <c r="N789" s="442"/>
      <c r="O789" s="429"/>
      <c r="P789" s="364">
        <f t="shared" si="41"/>
        <v>0</v>
      </c>
      <c r="Q789" s="78">
        <f t="shared" si="42"/>
        <v>0</v>
      </c>
      <c r="R789" s="100" t="str">
        <f t="shared" si="40"/>
        <v/>
      </c>
    </row>
    <row r="790" spans="1:18" x14ac:dyDescent="0.2">
      <c r="A790" s="426" t="str">
        <f>IF(B790="","",COUNT('Diário 1º PA'!$A$4:$A$2634)+ROW()-3)</f>
        <v/>
      </c>
      <c r="B790" s="454"/>
      <c r="C790" s="418"/>
      <c r="D790" s="421"/>
      <c r="E790" s="421"/>
      <c r="F790" s="428"/>
      <c r="G790" s="421"/>
      <c r="H790" s="421"/>
      <c r="I790" s="421"/>
      <c r="J790" s="423"/>
      <c r="K790" s="423"/>
      <c r="L790" s="423"/>
      <c r="M790" s="423"/>
      <c r="N790" s="442"/>
      <c r="O790" s="429"/>
      <c r="P790" s="364">
        <f t="shared" si="41"/>
        <v>0</v>
      </c>
      <c r="Q790" s="78">
        <f t="shared" si="42"/>
        <v>0</v>
      </c>
      <c r="R790" s="100" t="str">
        <f t="shared" si="40"/>
        <v/>
      </c>
    </row>
    <row r="791" spans="1:18" ht="13.5" thickBot="1" x14ac:dyDescent="0.25">
      <c r="A791" s="426" t="str">
        <f>IF(B791="","",COUNT('Diário 1º PA'!$A$4:$A$2634)+ROW()-3)</f>
        <v/>
      </c>
      <c r="B791" s="454"/>
      <c r="C791" s="418"/>
      <c r="D791" s="421"/>
      <c r="E791" s="421"/>
      <c r="F791" s="428"/>
      <c r="G791" s="421"/>
      <c r="H791" s="421"/>
      <c r="I791" s="421"/>
      <c r="J791" s="423"/>
      <c r="K791" s="423"/>
      <c r="L791" s="423"/>
      <c r="M791" s="423"/>
      <c r="N791" s="442"/>
      <c r="O791" s="429"/>
      <c r="P791" s="364">
        <f t="shared" si="41"/>
        <v>0</v>
      </c>
      <c r="Q791" s="78">
        <f t="shared" si="42"/>
        <v>0</v>
      </c>
      <c r="R791" s="100" t="str">
        <f t="shared" si="40"/>
        <v/>
      </c>
    </row>
    <row r="792" spans="1:18" x14ac:dyDescent="0.2">
      <c r="A792" s="426" t="str">
        <f>IF(B792="","",COUNT('Diário 1º PA'!$A$4:$A$2634)+ROW()-3)</f>
        <v/>
      </c>
      <c r="B792" s="454"/>
      <c r="C792" s="418"/>
      <c r="D792" s="421"/>
      <c r="E792" s="421"/>
      <c r="F792" s="428"/>
      <c r="G792" s="421"/>
      <c r="H792" s="421"/>
      <c r="I792" s="421"/>
      <c r="J792" s="423"/>
      <c r="K792" s="423"/>
      <c r="L792" s="423"/>
      <c r="M792" s="423"/>
      <c r="N792" s="442"/>
      <c r="O792" s="429"/>
      <c r="P792" s="365">
        <f t="shared" si="41"/>
        <v>0</v>
      </c>
      <c r="Q792" s="78">
        <f t="shared" si="42"/>
        <v>0</v>
      </c>
      <c r="R792" s="143" t="str">
        <f t="shared" si="40"/>
        <v/>
      </c>
    </row>
    <row r="793" spans="1:18" x14ac:dyDescent="0.2">
      <c r="A793" s="426" t="str">
        <f>IF(B793="","",COUNT('Diário 1º PA'!$A$4:$A$2634)+ROW()-3)</f>
        <v/>
      </c>
      <c r="B793" s="454"/>
      <c r="C793" s="418"/>
      <c r="D793" s="421"/>
      <c r="E793" s="421"/>
      <c r="F793" s="428"/>
      <c r="G793" s="421"/>
      <c r="H793" s="421"/>
      <c r="I793" s="421"/>
      <c r="J793" s="423"/>
      <c r="K793" s="423"/>
      <c r="L793" s="423"/>
      <c r="M793" s="423"/>
      <c r="N793" s="442"/>
      <c r="O793" s="429"/>
      <c r="P793" s="364">
        <f t="shared" si="41"/>
        <v>0</v>
      </c>
      <c r="Q793" s="78">
        <f t="shared" si="42"/>
        <v>0</v>
      </c>
      <c r="R793" s="100" t="str">
        <f t="shared" si="40"/>
        <v/>
      </c>
    </row>
    <row r="794" spans="1:18" x14ac:dyDescent="0.2">
      <c r="A794" s="426" t="str">
        <f>IF(B794="","",COUNT('Diário 1º PA'!$A$4:$A$2634)+ROW()-3)</f>
        <v/>
      </c>
      <c r="B794" s="454"/>
      <c r="C794" s="418"/>
      <c r="D794" s="421"/>
      <c r="E794" s="421"/>
      <c r="F794" s="428"/>
      <c r="G794" s="421"/>
      <c r="H794" s="421"/>
      <c r="I794" s="421"/>
      <c r="J794" s="423"/>
      <c r="K794" s="423"/>
      <c r="L794" s="423"/>
      <c r="M794" s="423"/>
      <c r="N794" s="442"/>
      <c r="O794" s="429"/>
      <c r="P794" s="364">
        <f t="shared" si="41"/>
        <v>0</v>
      </c>
      <c r="Q794" s="78">
        <f t="shared" si="42"/>
        <v>0</v>
      </c>
      <c r="R794" s="100" t="str">
        <f t="shared" si="40"/>
        <v/>
      </c>
    </row>
    <row r="795" spans="1:18" ht="13.5" thickBot="1" x14ac:dyDescent="0.25">
      <c r="A795" s="426" t="str">
        <f>IF(B795="","",COUNT('Diário 1º PA'!$A$4:$A$2634)+ROW()-3)</f>
        <v/>
      </c>
      <c r="B795" s="454"/>
      <c r="C795" s="418"/>
      <c r="D795" s="421"/>
      <c r="E795" s="421"/>
      <c r="F795" s="428"/>
      <c r="G795" s="421"/>
      <c r="H795" s="421"/>
      <c r="I795" s="421"/>
      <c r="J795" s="423"/>
      <c r="K795" s="423"/>
      <c r="L795" s="423"/>
      <c r="M795" s="423"/>
      <c r="N795" s="442"/>
      <c r="O795" s="429"/>
      <c r="P795" s="364">
        <f t="shared" si="41"/>
        <v>0</v>
      </c>
      <c r="Q795" s="78">
        <f t="shared" si="42"/>
        <v>0</v>
      </c>
      <c r="R795" s="100" t="str">
        <f t="shared" si="40"/>
        <v/>
      </c>
    </row>
    <row r="796" spans="1:18" x14ac:dyDescent="0.2">
      <c r="A796" s="426" t="str">
        <f>IF(B796="","",COUNT('Diário 1º PA'!$A$4:$A$2634)+ROW()-3)</f>
        <v/>
      </c>
      <c r="B796" s="454"/>
      <c r="C796" s="418"/>
      <c r="D796" s="421"/>
      <c r="E796" s="421"/>
      <c r="F796" s="428"/>
      <c r="G796" s="421"/>
      <c r="H796" s="421"/>
      <c r="I796" s="421"/>
      <c r="J796" s="423"/>
      <c r="K796" s="423"/>
      <c r="L796" s="423"/>
      <c r="M796" s="423"/>
      <c r="N796" s="442"/>
      <c r="O796" s="429"/>
      <c r="P796" s="365">
        <f t="shared" si="41"/>
        <v>0</v>
      </c>
      <c r="Q796" s="78">
        <f t="shared" si="42"/>
        <v>0</v>
      </c>
      <c r="R796" s="143" t="str">
        <f t="shared" si="40"/>
        <v/>
      </c>
    </row>
    <row r="797" spans="1:18" x14ac:dyDescent="0.2">
      <c r="A797" s="426" t="str">
        <f>IF(B797="","",COUNT('Diário 1º PA'!$A$4:$A$2634)+ROW()-3)</f>
        <v/>
      </c>
      <c r="B797" s="454"/>
      <c r="C797" s="418"/>
      <c r="D797" s="421"/>
      <c r="E797" s="421"/>
      <c r="F797" s="428"/>
      <c r="G797" s="421"/>
      <c r="H797" s="421"/>
      <c r="I797" s="421"/>
      <c r="J797" s="423"/>
      <c r="K797" s="423"/>
      <c r="L797" s="423"/>
      <c r="M797" s="423"/>
      <c r="N797" s="442"/>
      <c r="O797" s="429"/>
      <c r="P797" s="364">
        <f t="shared" si="41"/>
        <v>0</v>
      </c>
      <c r="Q797" s="78">
        <f t="shared" si="42"/>
        <v>0</v>
      </c>
      <c r="R797" s="100" t="str">
        <f t="shared" si="40"/>
        <v/>
      </c>
    </row>
    <row r="798" spans="1:18" x14ac:dyDescent="0.2">
      <c r="A798" s="426" t="str">
        <f>IF(B798="","",COUNT('Diário 1º PA'!$A$4:$A$2634)+ROW()-3)</f>
        <v/>
      </c>
      <c r="B798" s="454"/>
      <c r="C798" s="418"/>
      <c r="D798" s="421"/>
      <c r="E798" s="421"/>
      <c r="F798" s="428"/>
      <c r="G798" s="421"/>
      <c r="H798" s="421"/>
      <c r="I798" s="421"/>
      <c r="J798" s="423"/>
      <c r="K798" s="423"/>
      <c r="L798" s="423"/>
      <c r="M798" s="423"/>
      <c r="N798" s="442"/>
      <c r="O798" s="429"/>
      <c r="P798" s="364">
        <f t="shared" si="41"/>
        <v>0</v>
      </c>
      <c r="Q798" s="78">
        <f t="shared" si="42"/>
        <v>0</v>
      </c>
      <c r="R798" s="100" t="str">
        <f t="shared" si="40"/>
        <v/>
      </c>
    </row>
    <row r="799" spans="1:18" ht="13.5" thickBot="1" x14ac:dyDescent="0.25">
      <c r="A799" s="426" t="str">
        <f>IF(B799="","",COUNT('Diário 1º PA'!$A$4:$A$2634)+ROW()-3)</f>
        <v/>
      </c>
      <c r="B799" s="454"/>
      <c r="C799" s="418"/>
      <c r="D799" s="421"/>
      <c r="E799" s="421"/>
      <c r="F799" s="428"/>
      <c r="G799" s="421"/>
      <c r="H799" s="421"/>
      <c r="I799" s="421"/>
      <c r="J799" s="423"/>
      <c r="K799" s="423"/>
      <c r="L799" s="423"/>
      <c r="M799" s="423"/>
      <c r="N799" s="442"/>
      <c r="O799" s="429"/>
      <c r="P799" s="364">
        <f t="shared" si="41"/>
        <v>0</v>
      </c>
      <c r="Q799" s="78">
        <f t="shared" si="42"/>
        <v>0</v>
      </c>
      <c r="R799" s="100" t="str">
        <f t="shared" si="40"/>
        <v/>
      </c>
    </row>
    <row r="800" spans="1:18" x14ac:dyDescent="0.2">
      <c r="A800" s="426" t="str">
        <f>IF(B800="","",COUNT('Diário 1º PA'!$A$4:$A$2634)+ROW()-3)</f>
        <v/>
      </c>
      <c r="B800" s="454"/>
      <c r="C800" s="418"/>
      <c r="D800" s="421"/>
      <c r="E800" s="421"/>
      <c r="F800" s="428"/>
      <c r="G800" s="421"/>
      <c r="H800" s="421"/>
      <c r="I800" s="421"/>
      <c r="J800" s="423"/>
      <c r="K800" s="423"/>
      <c r="L800" s="423"/>
      <c r="M800" s="423"/>
      <c r="N800" s="442"/>
      <c r="O800" s="429"/>
      <c r="P800" s="365">
        <f t="shared" si="41"/>
        <v>0</v>
      </c>
      <c r="Q800" s="78">
        <f t="shared" si="42"/>
        <v>0</v>
      </c>
      <c r="R800" s="143" t="str">
        <f t="shared" si="40"/>
        <v/>
      </c>
    </row>
    <row r="801" spans="1:18" x14ac:dyDescent="0.2">
      <c r="A801" s="426" t="str">
        <f>IF(B801="","",COUNT('Diário 1º PA'!$A$4:$A$2634)+ROW()-3)</f>
        <v/>
      </c>
      <c r="B801" s="454"/>
      <c r="C801" s="418"/>
      <c r="D801" s="421"/>
      <c r="E801" s="421"/>
      <c r="F801" s="428"/>
      <c r="G801" s="421"/>
      <c r="H801" s="421"/>
      <c r="I801" s="421"/>
      <c r="J801" s="423"/>
      <c r="K801" s="423"/>
      <c r="L801" s="423"/>
      <c r="M801" s="423"/>
      <c r="N801" s="442"/>
      <c r="O801" s="429"/>
      <c r="P801" s="364">
        <f t="shared" si="41"/>
        <v>0</v>
      </c>
      <c r="Q801" s="78">
        <f t="shared" si="42"/>
        <v>0</v>
      </c>
      <c r="R801" s="100" t="str">
        <f t="shared" si="40"/>
        <v/>
      </c>
    </row>
    <row r="802" spans="1:18" x14ac:dyDescent="0.2">
      <c r="A802" s="426" t="str">
        <f>IF(B802="","",COUNT('Diário 1º PA'!$A$4:$A$2634)+ROW()-3)</f>
        <v/>
      </c>
      <c r="B802" s="454"/>
      <c r="C802" s="418"/>
      <c r="D802" s="421"/>
      <c r="E802" s="421"/>
      <c r="F802" s="428"/>
      <c r="G802" s="421"/>
      <c r="H802" s="421"/>
      <c r="I802" s="421"/>
      <c r="J802" s="423"/>
      <c r="K802" s="423"/>
      <c r="L802" s="423"/>
      <c r="M802" s="423"/>
      <c r="N802" s="442"/>
      <c r="O802" s="429"/>
      <c r="P802" s="364">
        <f t="shared" si="41"/>
        <v>0</v>
      </c>
      <c r="Q802" s="78">
        <f t="shared" si="42"/>
        <v>0</v>
      </c>
      <c r="R802" s="100" t="str">
        <f t="shared" si="40"/>
        <v/>
      </c>
    </row>
    <row r="803" spans="1:18" ht="13.5" thickBot="1" x14ac:dyDescent="0.25">
      <c r="A803" s="426" t="str">
        <f>IF(B803="","",COUNT('Diário 1º PA'!$A$4:$A$2634)+ROW()-3)</f>
        <v/>
      </c>
      <c r="B803" s="454"/>
      <c r="C803" s="418"/>
      <c r="D803" s="421"/>
      <c r="E803" s="421"/>
      <c r="F803" s="428"/>
      <c r="G803" s="421"/>
      <c r="H803" s="421"/>
      <c r="I803" s="421"/>
      <c r="J803" s="423"/>
      <c r="K803" s="423"/>
      <c r="L803" s="423"/>
      <c r="M803" s="423"/>
      <c r="N803" s="442"/>
      <c r="O803" s="429"/>
      <c r="P803" s="364">
        <f t="shared" si="41"/>
        <v>0</v>
      </c>
      <c r="Q803" s="78">
        <f t="shared" si="42"/>
        <v>0</v>
      </c>
      <c r="R803" s="100" t="str">
        <f t="shared" si="40"/>
        <v/>
      </c>
    </row>
    <row r="804" spans="1:18" x14ac:dyDescent="0.2">
      <c r="A804" s="426" t="str">
        <f>IF(B804="","",COUNT('Diário 1º PA'!$A$4:$A$2634)+ROW()-3)</f>
        <v/>
      </c>
      <c r="B804" s="454"/>
      <c r="C804" s="418"/>
      <c r="D804" s="421"/>
      <c r="E804" s="421"/>
      <c r="F804" s="428"/>
      <c r="G804" s="421"/>
      <c r="H804" s="421"/>
      <c r="I804" s="421"/>
      <c r="J804" s="423"/>
      <c r="K804" s="423"/>
      <c r="L804" s="423"/>
      <c r="M804" s="423"/>
      <c r="N804" s="442"/>
      <c r="O804" s="429"/>
      <c r="P804" s="365">
        <f t="shared" si="41"/>
        <v>0</v>
      </c>
      <c r="Q804" s="78">
        <f t="shared" si="42"/>
        <v>0</v>
      </c>
      <c r="R804" s="143" t="str">
        <f t="shared" si="40"/>
        <v/>
      </c>
    </row>
    <row r="805" spans="1:18" x14ac:dyDescent="0.2">
      <c r="A805" s="426" t="str">
        <f>IF(B805="","",COUNT('Diário 1º PA'!$A$4:$A$2634)+ROW()-3)</f>
        <v/>
      </c>
      <c r="B805" s="454"/>
      <c r="C805" s="418"/>
      <c r="D805" s="421"/>
      <c r="E805" s="421"/>
      <c r="F805" s="428"/>
      <c r="G805" s="421"/>
      <c r="H805" s="421"/>
      <c r="I805" s="421"/>
      <c r="J805" s="423"/>
      <c r="K805" s="423"/>
      <c r="L805" s="423"/>
      <c r="M805" s="423"/>
      <c r="N805" s="442"/>
      <c r="O805" s="429"/>
      <c r="P805" s="364">
        <f t="shared" si="41"/>
        <v>0</v>
      </c>
      <c r="Q805" s="78">
        <f t="shared" si="42"/>
        <v>0</v>
      </c>
      <c r="R805" s="100" t="str">
        <f t="shared" si="40"/>
        <v/>
      </c>
    </row>
    <row r="806" spans="1:18" x14ac:dyDescent="0.2">
      <c r="A806" s="426" t="str">
        <f>IF(B806="","",COUNT('Diário 1º PA'!$A$4:$A$2634)+ROW()-3)</f>
        <v/>
      </c>
      <c r="B806" s="454"/>
      <c r="C806" s="418"/>
      <c r="D806" s="421"/>
      <c r="E806" s="421"/>
      <c r="F806" s="428"/>
      <c r="G806" s="421"/>
      <c r="H806" s="421"/>
      <c r="I806" s="421"/>
      <c r="J806" s="423"/>
      <c r="K806" s="423"/>
      <c r="L806" s="423"/>
      <c r="M806" s="423"/>
      <c r="N806" s="442"/>
      <c r="O806" s="429"/>
      <c r="P806" s="364">
        <f t="shared" si="41"/>
        <v>0</v>
      </c>
      <c r="Q806" s="78">
        <f t="shared" si="42"/>
        <v>0</v>
      </c>
      <c r="R806" s="100" t="str">
        <f t="shared" si="40"/>
        <v/>
      </c>
    </row>
    <row r="807" spans="1:18" ht="13.5" thickBot="1" x14ac:dyDescent="0.25">
      <c r="A807" s="426" t="str">
        <f>IF(B807="","",COUNT('Diário 1º PA'!$A$4:$A$2634)+ROW()-3)</f>
        <v/>
      </c>
      <c r="B807" s="454"/>
      <c r="C807" s="418"/>
      <c r="D807" s="421"/>
      <c r="E807" s="421"/>
      <c r="F807" s="428"/>
      <c r="G807" s="421"/>
      <c r="H807" s="421"/>
      <c r="I807" s="421"/>
      <c r="J807" s="423"/>
      <c r="K807" s="423"/>
      <c r="L807" s="423"/>
      <c r="M807" s="423"/>
      <c r="N807" s="442"/>
      <c r="O807" s="429"/>
      <c r="P807" s="364">
        <f t="shared" si="41"/>
        <v>0</v>
      </c>
      <c r="Q807" s="78">
        <f t="shared" si="42"/>
        <v>0</v>
      </c>
      <c r="R807" s="100" t="str">
        <f t="shared" si="40"/>
        <v/>
      </c>
    </row>
    <row r="808" spans="1:18" x14ac:dyDescent="0.2">
      <c r="A808" s="426" t="str">
        <f>IF(B808="","",COUNT('Diário 1º PA'!$A$4:$A$2634)+ROW()-3)</f>
        <v/>
      </c>
      <c r="B808" s="454"/>
      <c r="C808" s="418"/>
      <c r="D808" s="421"/>
      <c r="E808" s="421"/>
      <c r="F808" s="428"/>
      <c r="G808" s="421"/>
      <c r="H808" s="421"/>
      <c r="I808" s="421"/>
      <c r="J808" s="423"/>
      <c r="K808" s="423"/>
      <c r="L808" s="423"/>
      <c r="M808" s="423"/>
      <c r="N808" s="442"/>
      <c r="O808" s="429"/>
      <c r="P808" s="365">
        <f t="shared" si="41"/>
        <v>0</v>
      </c>
      <c r="Q808" s="78">
        <f t="shared" si="42"/>
        <v>0</v>
      </c>
      <c r="R808" s="143" t="str">
        <f t="shared" si="40"/>
        <v/>
      </c>
    </row>
    <row r="809" spans="1:18" x14ac:dyDescent="0.2">
      <c r="A809" s="426" t="str">
        <f>IF(B809="","",COUNT('Diário 1º PA'!$A$4:$A$2634)+ROW()-3)</f>
        <v/>
      </c>
      <c r="B809" s="454"/>
      <c r="C809" s="418"/>
      <c r="D809" s="421"/>
      <c r="E809" s="421"/>
      <c r="F809" s="428"/>
      <c r="G809" s="421"/>
      <c r="H809" s="421"/>
      <c r="I809" s="421"/>
      <c r="J809" s="423"/>
      <c r="K809" s="423"/>
      <c r="L809" s="423"/>
      <c r="M809" s="423"/>
      <c r="N809" s="442"/>
      <c r="O809" s="429"/>
      <c r="P809" s="364">
        <f t="shared" si="41"/>
        <v>0</v>
      </c>
      <c r="Q809" s="78">
        <f t="shared" si="42"/>
        <v>0</v>
      </c>
      <c r="R809" s="100" t="str">
        <f t="shared" si="40"/>
        <v/>
      </c>
    </row>
    <row r="810" spans="1:18" x14ac:dyDescent="0.2">
      <c r="A810" s="426" t="str">
        <f>IF(B810="","",COUNT('Diário 1º PA'!$A$4:$A$2634)+ROW()-3)</f>
        <v/>
      </c>
      <c r="B810" s="454"/>
      <c r="C810" s="418"/>
      <c r="D810" s="421"/>
      <c r="E810" s="421"/>
      <c r="F810" s="428"/>
      <c r="G810" s="421"/>
      <c r="H810" s="421"/>
      <c r="I810" s="421"/>
      <c r="J810" s="423"/>
      <c r="K810" s="423"/>
      <c r="L810" s="423"/>
      <c r="M810" s="423"/>
      <c r="N810" s="442"/>
      <c r="O810" s="429"/>
      <c r="P810" s="364">
        <f t="shared" si="41"/>
        <v>0</v>
      </c>
      <c r="Q810" s="78">
        <f t="shared" si="42"/>
        <v>0</v>
      </c>
      <c r="R810" s="100" t="str">
        <f t="shared" si="40"/>
        <v/>
      </c>
    </row>
    <row r="811" spans="1:18" ht="13.5" thickBot="1" x14ac:dyDescent="0.25">
      <c r="A811" s="426" t="str">
        <f>IF(B811="","",COUNT('Diário 1º PA'!$A$4:$A$2634)+ROW()-3)</f>
        <v/>
      </c>
      <c r="B811" s="454"/>
      <c r="C811" s="418"/>
      <c r="D811" s="421"/>
      <c r="E811" s="421"/>
      <c r="F811" s="428"/>
      <c r="G811" s="421"/>
      <c r="H811" s="421"/>
      <c r="I811" s="421"/>
      <c r="J811" s="423"/>
      <c r="K811" s="423"/>
      <c r="L811" s="423"/>
      <c r="M811" s="423"/>
      <c r="N811" s="442"/>
      <c r="O811" s="429"/>
      <c r="P811" s="364">
        <f t="shared" si="41"/>
        <v>0</v>
      </c>
      <c r="Q811" s="78">
        <f t="shared" si="42"/>
        <v>0</v>
      </c>
      <c r="R811" s="100" t="str">
        <f t="shared" si="40"/>
        <v/>
      </c>
    </row>
    <row r="812" spans="1:18" x14ac:dyDescent="0.2">
      <c r="A812" s="426" t="str">
        <f>IF(B812="","",COUNT('Diário 1º PA'!$A$4:$A$2634)+ROW()-3)</f>
        <v/>
      </c>
      <c r="B812" s="454"/>
      <c r="C812" s="418"/>
      <c r="D812" s="421"/>
      <c r="E812" s="421"/>
      <c r="F812" s="428"/>
      <c r="G812" s="421"/>
      <c r="H812" s="421"/>
      <c r="I812" s="421"/>
      <c r="J812" s="423"/>
      <c r="K812" s="423"/>
      <c r="L812" s="423"/>
      <c r="M812" s="423"/>
      <c r="N812" s="442"/>
      <c r="O812" s="429"/>
      <c r="P812" s="365">
        <f t="shared" si="41"/>
        <v>0</v>
      </c>
      <c r="Q812" s="78">
        <f t="shared" si="42"/>
        <v>0</v>
      </c>
      <c r="R812" s="143" t="str">
        <f t="shared" si="40"/>
        <v/>
      </c>
    </row>
    <row r="813" spans="1:18" x14ac:dyDescent="0.2">
      <c r="A813" s="426" t="str">
        <f>IF(B813="","",COUNT('Diário 1º PA'!$A$4:$A$2634)+ROW()-3)</f>
        <v/>
      </c>
      <c r="B813" s="454"/>
      <c r="C813" s="418"/>
      <c r="D813" s="421"/>
      <c r="E813" s="421"/>
      <c r="F813" s="428"/>
      <c r="G813" s="421"/>
      <c r="H813" s="421"/>
      <c r="I813" s="421"/>
      <c r="J813" s="423"/>
      <c r="K813" s="423"/>
      <c r="L813" s="423"/>
      <c r="M813" s="423"/>
      <c r="N813" s="442"/>
      <c r="O813" s="429"/>
      <c r="P813" s="364">
        <f t="shared" si="41"/>
        <v>0</v>
      </c>
      <c r="Q813" s="78">
        <f t="shared" si="42"/>
        <v>0</v>
      </c>
      <c r="R813" s="100" t="str">
        <f t="shared" si="40"/>
        <v/>
      </c>
    </row>
    <row r="814" spans="1:18" x14ac:dyDescent="0.2">
      <c r="A814" s="426" t="str">
        <f>IF(B814="","",COUNT('Diário 1º PA'!$A$4:$A$2634)+ROW()-3)</f>
        <v/>
      </c>
      <c r="B814" s="454"/>
      <c r="C814" s="418"/>
      <c r="D814" s="421"/>
      <c r="E814" s="421"/>
      <c r="F814" s="428"/>
      <c r="G814" s="421"/>
      <c r="H814" s="421"/>
      <c r="I814" s="421"/>
      <c r="J814" s="423"/>
      <c r="K814" s="423"/>
      <c r="L814" s="423"/>
      <c r="M814" s="423"/>
      <c r="N814" s="442"/>
      <c r="O814" s="429"/>
      <c r="P814" s="364">
        <f t="shared" si="41"/>
        <v>0</v>
      </c>
      <c r="Q814" s="78">
        <f t="shared" si="42"/>
        <v>0</v>
      </c>
      <c r="R814" s="100" t="str">
        <f t="shared" si="40"/>
        <v/>
      </c>
    </row>
    <row r="815" spans="1:18" ht="13.5" thickBot="1" x14ac:dyDescent="0.25">
      <c r="A815" s="426" t="str">
        <f>IF(B815="","",COUNT('Diário 1º PA'!$A$4:$A$2634)+ROW()-3)</f>
        <v/>
      </c>
      <c r="B815" s="454"/>
      <c r="C815" s="418"/>
      <c r="D815" s="421"/>
      <c r="E815" s="421"/>
      <c r="F815" s="428"/>
      <c r="G815" s="421"/>
      <c r="H815" s="421"/>
      <c r="I815" s="421"/>
      <c r="J815" s="423"/>
      <c r="K815" s="423"/>
      <c r="L815" s="423"/>
      <c r="M815" s="423"/>
      <c r="N815" s="442"/>
      <c r="O815" s="429"/>
      <c r="P815" s="364">
        <f t="shared" si="41"/>
        <v>0</v>
      </c>
      <c r="Q815" s="78">
        <f t="shared" si="42"/>
        <v>0</v>
      </c>
      <c r="R815" s="100" t="str">
        <f t="shared" si="40"/>
        <v/>
      </c>
    </row>
    <row r="816" spans="1:18" x14ac:dyDescent="0.2">
      <c r="A816" s="426" t="str">
        <f>IF(B816="","",COUNT('Diário 1º PA'!$A$4:$A$2634)+ROW()-3)</f>
        <v/>
      </c>
      <c r="B816" s="454"/>
      <c r="C816" s="418"/>
      <c r="D816" s="421"/>
      <c r="E816" s="421"/>
      <c r="F816" s="428"/>
      <c r="G816" s="421"/>
      <c r="H816" s="421"/>
      <c r="I816" s="421"/>
      <c r="J816" s="423"/>
      <c r="K816" s="423"/>
      <c r="L816" s="423"/>
      <c r="M816" s="423"/>
      <c r="N816" s="442"/>
      <c r="O816" s="429"/>
      <c r="P816" s="365">
        <f t="shared" si="41"/>
        <v>0</v>
      </c>
      <c r="Q816" s="78">
        <f t="shared" si="42"/>
        <v>0</v>
      </c>
      <c r="R816" s="143" t="str">
        <f t="shared" si="40"/>
        <v/>
      </c>
    </row>
    <row r="817" spans="1:18" x14ac:dyDescent="0.2">
      <c r="A817" s="426" t="str">
        <f>IF(B817="","",COUNT('Diário 1º PA'!$A$4:$A$2634)+ROW()-3)</f>
        <v/>
      </c>
      <c r="B817" s="454"/>
      <c r="C817" s="418"/>
      <c r="D817" s="421"/>
      <c r="E817" s="421"/>
      <c r="F817" s="428"/>
      <c r="G817" s="421"/>
      <c r="H817" s="421"/>
      <c r="I817" s="421"/>
      <c r="J817" s="423"/>
      <c r="K817" s="423"/>
      <c r="L817" s="423"/>
      <c r="M817" s="423"/>
      <c r="N817" s="442"/>
      <c r="O817" s="429"/>
      <c r="P817" s="364">
        <f t="shared" si="41"/>
        <v>0</v>
      </c>
      <c r="Q817" s="78">
        <f t="shared" si="42"/>
        <v>0</v>
      </c>
      <c r="R817" s="100" t="str">
        <f t="shared" si="40"/>
        <v/>
      </c>
    </row>
    <row r="818" spans="1:18" x14ac:dyDescent="0.2">
      <c r="A818" s="426" t="str">
        <f>IF(B818="","",COUNT('Diário 1º PA'!$A$4:$A$2634)+ROW()-3)</f>
        <v/>
      </c>
      <c r="B818" s="454"/>
      <c r="C818" s="418"/>
      <c r="D818" s="421"/>
      <c r="E818" s="421"/>
      <c r="F818" s="428"/>
      <c r="G818" s="421"/>
      <c r="H818" s="421"/>
      <c r="I818" s="421"/>
      <c r="J818" s="423"/>
      <c r="K818" s="423"/>
      <c r="L818" s="423"/>
      <c r="M818" s="423"/>
      <c r="N818" s="442"/>
      <c r="O818" s="429"/>
      <c r="P818" s="364">
        <f t="shared" si="41"/>
        <v>0</v>
      </c>
      <c r="Q818" s="78">
        <f t="shared" si="42"/>
        <v>0</v>
      </c>
      <c r="R818" s="100" t="str">
        <f t="shared" si="40"/>
        <v/>
      </c>
    </row>
    <row r="819" spans="1:18" ht="13.5" thickBot="1" x14ac:dyDescent="0.25">
      <c r="A819" s="426" t="str">
        <f>IF(B819="","",COUNT('Diário 1º PA'!$A$4:$A$2634)+ROW()-3)</f>
        <v/>
      </c>
      <c r="B819" s="454"/>
      <c r="C819" s="418"/>
      <c r="D819" s="421"/>
      <c r="E819" s="421"/>
      <c r="F819" s="428"/>
      <c r="G819" s="421"/>
      <c r="H819" s="421"/>
      <c r="I819" s="421"/>
      <c r="J819" s="423"/>
      <c r="K819" s="423"/>
      <c r="L819" s="423"/>
      <c r="M819" s="423"/>
      <c r="N819" s="442"/>
      <c r="O819" s="429"/>
      <c r="P819" s="364">
        <f t="shared" si="41"/>
        <v>0</v>
      </c>
      <c r="Q819" s="78">
        <f t="shared" si="42"/>
        <v>0</v>
      </c>
      <c r="R819" s="100" t="str">
        <f t="shared" si="40"/>
        <v/>
      </c>
    </row>
    <row r="820" spans="1:18" x14ac:dyDescent="0.2">
      <c r="A820" s="426" t="str">
        <f>IF(B820="","",COUNT('Diário 1º PA'!$A$4:$A$2634)+ROW()-3)</f>
        <v/>
      </c>
      <c r="B820" s="454"/>
      <c r="C820" s="418"/>
      <c r="D820" s="421"/>
      <c r="E820" s="421"/>
      <c r="F820" s="428"/>
      <c r="G820" s="421"/>
      <c r="H820" s="421"/>
      <c r="I820" s="421"/>
      <c r="J820" s="423"/>
      <c r="K820" s="423"/>
      <c r="L820" s="423"/>
      <c r="M820" s="423"/>
      <c r="N820" s="442"/>
      <c r="O820" s="429"/>
      <c r="P820" s="365">
        <f t="shared" si="41"/>
        <v>0</v>
      </c>
      <c r="Q820" s="78">
        <f t="shared" si="42"/>
        <v>0</v>
      </c>
      <c r="R820" s="143" t="str">
        <f t="shared" si="40"/>
        <v/>
      </c>
    </row>
    <row r="821" spans="1:18" x14ac:dyDescent="0.2">
      <c r="A821" s="426" t="str">
        <f>IF(B821="","",COUNT('Diário 1º PA'!$A$4:$A$2634)+ROW()-3)</f>
        <v/>
      </c>
      <c r="B821" s="454"/>
      <c r="C821" s="418"/>
      <c r="D821" s="421"/>
      <c r="E821" s="421"/>
      <c r="F821" s="428"/>
      <c r="G821" s="421"/>
      <c r="H821" s="421"/>
      <c r="I821" s="421"/>
      <c r="J821" s="423"/>
      <c r="K821" s="423"/>
      <c r="L821" s="423"/>
      <c r="M821" s="423"/>
      <c r="N821" s="442"/>
      <c r="O821" s="429"/>
      <c r="P821" s="364">
        <f t="shared" si="41"/>
        <v>0</v>
      </c>
      <c r="Q821" s="78">
        <f t="shared" si="42"/>
        <v>0</v>
      </c>
      <c r="R821" s="100" t="str">
        <f t="shared" si="40"/>
        <v/>
      </c>
    </row>
    <row r="822" spans="1:18" x14ac:dyDescent="0.2">
      <c r="A822" s="426" t="str">
        <f>IF(B822="","",COUNT('Diário 1º PA'!$A$4:$A$2634)+ROW()-3)</f>
        <v/>
      </c>
      <c r="B822" s="454"/>
      <c r="C822" s="418"/>
      <c r="D822" s="421"/>
      <c r="E822" s="421"/>
      <c r="F822" s="428"/>
      <c r="G822" s="421"/>
      <c r="H822" s="421"/>
      <c r="I822" s="421"/>
      <c r="J822" s="423"/>
      <c r="K822" s="423"/>
      <c r="L822" s="423"/>
      <c r="M822" s="423"/>
      <c r="N822" s="442"/>
      <c r="O822" s="429"/>
      <c r="P822" s="364">
        <f t="shared" si="41"/>
        <v>0</v>
      </c>
      <c r="Q822" s="78">
        <f t="shared" si="42"/>
        <v>0</v>
      </c>
      <c r="R822" s="100" t="str">
        <f t="shared" si="40"/>
        <v/>
      </c>
    </row>
    <row r="823" spans="1:18" ht="13.5" thickBot="1" x14ac:dyDescent="0.25">
      <c r="A823" s="426" t="str">
        <f>IF(B823="","",COUNT('Diário 1º PA'!$A$4:$A$2634)+ROW()-3)</f>
        <v/>
      </c>
      <c r="B823" s="454"/>
      <c r="C823" s="418"/>
      <c r="D823" s="421"/>
      <c r="E823" s="421"/>
      <c r="F823" s="428"/>
      <c r="G823" s="421"/>
      <c r="H823" s="421"/>
      <c r="I823" s="421"/>
      <c r="J823" s="423"/>
      <c r="K823" s="423"/>
      <c r="L823" s="423"/>
      <c r="M823" s="423"/>
      <c r="N823" s="442"/>
      <c r="O823" s="429"/>
      <c r="P823" s="364">
        <f t="shared" si="41"/>
        <v>0</v>
      </c>
      <c r="Q823" s="78">
        <f t="shared" si="42"/>
        <v>0</v>
      </c>
      <c r="R823" s="100" t="str">
        <f t="shared" si="40"/>
        <v/>
      </c>
    </row>
    <row r="824" spans="1:18" x14ac:dyDescent="0.2">
      <c r="A824" s="426" t="str">
        <f>IF(B824="","",COUNT('Diário 1º PA'!$A$4:$A$2634)+ROW()-3)</f>
        <v/>
      </c>
      <c r="B824" s="454"/>
      <c r="C824" s="418"/>
      <c r="D824" s="421"/>
      <c r="E824" s="421"/>
      <c r="F824" s="428"/>
      <c r="G824" s="421"/>
      <c r="H824" s="421"/>
      <c r="I824" s="421"/>
      <c r="J824" s="423"/>
      <c r="K824" s="423"/>
      <c r="L824" s="423"/>
      <c r="M824" s="423"/>
      <c r="N824" s="442"/>
      <c r="O824" s="429"/>
      <c r="P824" s="365">
        <f t="shared" si="41"/>
        <v>0</v>
      </c>
      <c r="Q824" s="78">
        <f t="shared" si="42"/>
        <v>0</v>
      </c>
      <c r="R824" s="143" t="str">
        <f t="shared" si="40"/>
        <v/>
      </c>
    </row>
    <row r="825" spans="1:18" x14ac:dyDescent="0.2">
      <c r="A825" s="426" t="str">
        <f>IF(B825="","",COUNT('Diário 1º PA'!$A$4:$A$2634)+ROW()-3)</f>
        <v/>
      </c>
      <c r="B825" s="454"/>
      <c r="C825" s="418"/>
      <c r="D825" s="421"/>
      <c r="E825" s="421"/>
      <c r="F825" s="428"/>
      <c r="G825" s="421"/>
      <c r="H825" s="421"/>
      <c r="I825" s="421"/>
      <c r="J825" s="423"/>
      <c r="K825" s="423"/>
      <c r="L825" s="423"/>
      <c r="M825" s="423"/>
      <c r="N825" s="442"/>
      <c r="O825" s="429"/>
      <c r="P825" s="364">
        <f t="shared" si="41"/>
        <v>0</v>
      </c>
      <c r="Q825" s="78">
        <f t="shared" si="42"/>
        <v>0</v>
      </c>
      <c r="R825" s="100" t="str">
        <f t="shared" si="40"/>
        <v/>
      </c>
    </row>
    <row r="826" spans="1:18" x14ac:dyDescent="0.2">
      <c r="A826" s="426" t="str">
        <f>IF(B826="","",COUNT('Diário 1º PA'!$A$4:$A$2634)+ROW()-3)</f>
        <v/>
      </c>
      <c r="B826" s="454"/>
      <c r="C826" s="418"/>
      <c r="D826" s="421"/>
      <c r="E826" s="421"/>
      <c r="F826" s="428"/>
      <c r="G826" s="421"/>
      <c r="H826" s="421"/>
      <c r="I826" s="421"/>
      <c r="J826" s="423"/>
      <c r="K826" s="423"/>
      <c r="L826" s="423"/>
      <c r="M826" s="423"/>
      <c r="N826" s="442"/>
      <c r="O826" s="429"/>
      <c r="P826" s="364">
        <f t="shared" si="41"/>
        <v>0</v>
      </c>
      <c r="Q826" s="78">
        <f t="shared" si="42"/>
        <v>0</v>
      </c>
      <c r="R826" s="100" t="str">
        <f t="shared" si="40"/>
        <v/>
      </c>
    </row>
    <row r="827" spans="1:18" ht="13.5" thickBot="1" x14ac:dyDescent="0.25">
      <c r="A827" s="426" t="str">
        <f>IF(B827="","",COUNT('Diário 1º PA'!$A$4:$A$2634)+ROW()-3)</f>
        <v/>
      </c>
      <c r="B827" s="454"/>
      <c r="C827" s="418"/>
      <c r="D827" s="421"/>
      <c r="E827" s="421"/>
      <c r="F827" s="428"/>
      <c r="G827" s="421"/>
      <c r="H827" s="421"/>
      <c r="I827" s="421"/>
      <c r="J827" s="423"/>
      <c r="K827" s="423"/>
      <c r="L827" s="423"/>
      <c r="M827" s="423"/>
      <c r="N827" s="442"/>
      <c r="O827" s="429"/>
      <c r="P827" s="364">
        <f t="shared" si="41"/>
        <v>0</v>
      </c>
      <c r="Q827" s="78">
        <f t="shared" si="42"/>
        <v>0</v>
      </c>
      <c r="R827" s="100" t="str">
        <f t="shared" si="40"/>
        <v/>
      </c>
    </row>
    <row r="828" spans="1:18" x14ac:dyDescent="0.2">
      <c r="A828" s="426" t="str">
        <f>IF(B828="","",COUNT('Diário 1º PA'!$A$4:$A$2634)+ROW()-3)</f>
        <v/>
      </c>
      <c r="B828" s="454"/>
      <c r="C828" s="418"/>
      <c r="D828" s="421"/>
      <c r="E828" s="421"/>
      <c r="F828" s="428"/>
      <c r="G828" s="421"/>
      <c r="H828" s="421"/>
      <c r="I828" s="421"/>
      <c r="J828" s="423"/>
      <c r="K828" s="423"/>
      <c r="L828" s="423"/>
      <c r="M828" s="423"/>
      <c r="N828" s="442"/>
      <c r="O828" s="429"/>
      <c r="P828" s="365">
        <f t="shared" si="41"/>
        <v>0</v>
      </c>
      <c r="Q828" s="78">
        <f t="shared" si="42"/>
        <v>0</v>
      </c>
      <c r="R828" s="143" t="str">
        <f t="shared" si="40"/>
        <v/>
      </c>
    </row>
    <row r="829" spans="1:18" x14ac:dyDescent="0.2">
      <c r="A829" s="426" t="str">
        <f>IF(B829="","",COUNT('Diário 1º PA'!$A$4:$A$2634)+ROW()-3)</f>
        <v/>
      </c>
      <c r="B829" s="454"/>
      <c r="C829" s="418"/>
      <c r="D829" s="421"/>
      <c r="E829" s="421"/>
      <c r="F829" s="428"/>
      <c r="G829" s="421"/>
      <c r="H829" s="421"/>
      <c r="I829" s="421"/>
      <c r="J829" s="423"/>
      <c r="K829" s="423"/>
      <c r="L829" s="423"/>
      <c r="M829" s="423"/>
      <c r="N829" s="442"/>
      <c r="O829" s="429"/>
      <c r="P829" s="364">
        <f t="shared" si="41"/>
        <v>0</v>
      </c>
      <c r="Q829" s="78">
        <f t="shared" si="42"/>
        <v>0</v>
      </c>
      <c r="R829" s="100" t="str">
        <f t="shared" si="40"/>
        <v/>
      </c>
    </row>
    <row r="830" spans="1:18" x14ac:dyDescent="0.2">
      <c r="A830" s="426" t="str">
        <f>IF(B830="","",COUNT('Diário 1º PA'!$A$4:$A$2634)+ROW()-3)</f>
        <v/>
      </c>
      <c r="B830" s="454"/>
      <c r="C830" s="418"/>
      <c r="D830" s="421"/>
      <c r="E830" s="421"/>
      <c r="F830" s="428"/>
      <c r="G830" s="421"/>
      <c r="H830" s="421"/>
      <c r="I830" s="421"/>
      <c r="J830" s="423"/>
      <c r="K830" s="423"/>
      <c r="L830" s="423"/>
      <c r="M830" s="423"/>
      <c r="N830" s="442"/>
      <c r="O830" s="429"/>
      <c r="P830" s="364">
        <f t="shared" si="41"/>
        <v>0</v>
      </c>
      <c r="Q830" s="78">
        <f t="shared" si="42"/>
        <v>0</v>
      </c>
      <c r="R830" s="100" t="str">
        <f t="shared" si="40"/>
        <v/>
      </c>
    </row>
    <row r="831" spans="1:18" ht="13.5" thickBot="1" x14ac:dyDescent="0.25">
      <c r="A831" s="426" t="str">
        <f>IF(B831="","",COUNT('Diário 1º PA'!$A$4:$A$2634)+ROW()-3)</f>
        <v/>
      </c>
      <c r="B831" s="454"/>
      <c r="C831" s="418"/>
      <c r="D831" s="421"/>
      <c r="E831" s="421"/>
      <c r="F831" s="428"/>
      <c r="G831" s="421"/>
      <c r="H831" s="421"/>
      <c r="I831" s="421"/>
      <c r="J831" s="423"/>
      <c r="K831" s="423"/>
      <c r="L831" s="423"/>
      <c r="M831" s="423"/>
      <c r="N831" s="442"/>
      <c r="O831" s="429"/>
      <c r="P831" s="364">
        <f t="shared" si="41"/>
        <v>0</v>
      </c>
      <c r="Q831" s="78">
        <f t="shared" si="42"/>
        <v>0</v>
      </c>
      <c r="R831" s="100" t="str">
        <f t="shared" si="40"/>
        <v/>
      </c>
    </row>
    <row r="832" spans="1:18" x14ac:dyDescent="0.2">
      <c r="A832" s="426" t="str">
        <f>IF(B832="","",COUNT('Diário 1º PA'!$A$4:$A$2634)+ROW()-3)</f>
        <v/>
      </c>
      <c r="B832" s="454"/>
      <c r="C832" s="418"/>
      <c r="D832" s="421"/>
      <c r="E832" s="421"/>
      <c r="F832" s="428"/>
      <c r="G832" s="421"/>
      <c r="H832" s="421"/>
      <c r="I832" s="421"/>
      <c r="J832" s="423"/>
      <c r="K832" s="423"/>
      <c r="L832" s="423"/>
      <c r="M832" s="423"/>
      <c r="N832" s="442"/>
      <c r="O832" s="429"/>
      <c r="P832" s="365">
        <f t="shared" si="41"/>
        <v>0</v>
      </c>
      <c r="Q832" s="78">
        <f t="shared" si="42"/>
        <v>0</v>
      </c>
      <c r="R832" s="143" t="str">
        <f t="shared" si="40"/>
        <v/>
      </c>
    </row>
    <row r="833" spans="1:18" x14ac:dyDescent="0.2">
      <c r="A833" s="426" t="str">
        <f>IF(B833="","",COUNT('Diário 1º PA'!$A$4:$A$2634)+ROW()-3)</f>
        <v/>
      </c>
      <c r="B833" s="454"/>
      <c r="C833" s="418"/>
      <c r="D833" s="421"/>
      <c r="E833" s="421"/>
      <c r="F833" s="428"/>
      <c r="G833" s="421"/>
      <c r="H833" s="421"/>
      <c r="I833" s="421"/>
      <c r="J833" s="423"/>
      <c r="K833" s="423"/>
      <c r="L833" s="423"/>
      <c r="M833" s="423"/>
      <c r="N833" s="442"/>
      <c r="O833" s="429"/>
      <c r="P833" s="364">
        <f t="shared" si="41"/>
        <v>0</v>
      </c>
      <c r="Q833" s="78">
        <f t="shared" si="42"/>
        <v>0</v>
      </c>
      <c r="R833" s="100" t="str">
        <f t="shared" si="40"/>
        <v/>
      </c>
    </row>
    <row r="834" spans="1:18" x14ac:dyDescent="0.2">
      <c r="A834" s="426" t="str">
        <f>IF(B834="","",COUNT('Diário 1º PA'!$A$4:$A$2634)+ROW()-3)</f>
        <v/>
      </c>
      <c r="B834" s="454"/>
      <c r="C834" s="418"/>
      <c r="D834" s="421"/>
      <c r="E834" s="421"/>
      <c r="F834" s="428"/>
      <c r="G834" s="421"/>
      <c r="H834" s="421"/>
      <c r="I834" s="421"/>
      <c r="J834" s="423"/>
      <c r="K834" s="423"/>
      <c r="L834" s="423"/>
      <c r="M834" s="423"/>
      <c r="N834" s="442"/>
      <c r="O834" s="429"/>
      <c r="P834" s="364">
        <f t="shared" si="41"/>
        <v>0</v>
      </c>
      <c r="Q834" s="78">
        <f t="shared" si="42"/>
        <v>0</v>
      </c>
      <c r="R834" s="100" t="str">
        <f t="shared" si="40"/>
        <v/>
      </c>
    </row>
    <row r="835" spans="1:18" ht="13.5" thickBot="1" x14ac:dyDescent="0.25">
      <c r="A835" s="426" t="str">
        <f>IF(B835="","",COUNT('Diário 1º PA'!$A$4:$A$2634)+ROW()-3)</f>
        <v/>
      </c>
      <c r="B835" s="454"/>
      <c r="C835" s="418"/>
      <c r="D835" s="421"/>
      <c r="E835" s="421"/>
      <c r="F835" s="428"/>
      <c r="G835" s="421"/>
      <c r="H835" s="421"/>
      <c r="I835" s="421"/>
      <c r="J835" s="423"/>
      <c r="K835" s="423"/>
      <c r="L835" s="423"/>
      <c r="M835" s="423"/>
      <c r="N835" s="442"/>
      <c r="O835" s="429"/>
      <c r="P835" s="364">
        <f t="shared" si="41"/>
        <v>0</v>
      </c>
      <c r="Q835" s="78">
        <f t="shared" si="42"/>
        <v>0</v>
      </c>
      <c r="R835" s="100" t="str">
        <f t="shared" si="40"/>
        <v/>
      </c>
    </row>
    <row r="836" spans="1:18" x14ac:dyDescent="0.2">
      <c r="A836" s="426" t="str">
        <f>IF(B836="","",COUNT('Diário 1º PA'!$A$4:$A$2634)+ROW()-3)</f>
        <v/>
      </c>
      <c r="B836" s="454"/>
      <c r="C836" s="418"/>
      <c r="D836" s="421"/>
      <c r="E836" s="421"/>
      <c r="F836" s="428"/>
      <c r="G836" s="421"/>
      <c r="H836" s="421"/>
      <c r="I836" s="421"/>
      <c r="J836" s="423"/>
      <c r="K836" s="423"/>
      <c r="L836" s="423"/>
      <c r="M836" s="423"/>
      <c r="N836" s="442"/>
      <c r="O836" s="429"/>
      <c r="P836" s="365">
        <f t="shared" si="41"/>
        <v>0</v>
      </c>
      <c r="Q836" s="78">
        <f t="shared" si="42"/>
        <v>0</v>
      </c>
      <c r="R836" s="143" t="str">
        <f t="shared" si="40"/>
        <v/>
      </c>
    </row>
    <row r="837" spans="1:18" x14ac:dyDescent="0.2">
      <c r="A837" s="426" t="str">
        <f>IF(B837="","",COUNT('Diário 1º PA'!$A$4:$A$2634)+ROW()-3)</f>
        <v/>
      </c>
      <c r="B837" s="454"/>
      <c r="C837" s="418"/>
      <c r="D837" s="421"/>
      <c r="E837" s="421"/>
      <c r="F837" s="428"/>
      <c r="G837" s="421"/>
      <c r="H837" s="421"/>
      <c r="I837" s="421"/>
      <c r="J837" s="423"/>
      <c r="K837" s="423"/>
      <c r="L837" s="423"/>
      <c r="M837" s="423"/>
      <c r="N837" s="442"/>
      <c r="O837" s="429"/>
      <c r="P837" s="364">
        <f t="shared" si="41"/>
        <v>0</v>
      </c>
      <c r="Q837" s="78">
        <f t="shared" si="42"/>
        <v>0</v>
      </c>
      <c r="R837" s="100" t="str">
        <f t="shared" si="40"/>
        <v/>
      </c>
    </row>
    <row r="838" spans="1:18" x14ac:dyDescent="0.2">
      <c r="A838" s="426" t="str">
        <f>IF(B838="","",COUNT('Diário 1º PA'!$A$4:$A$2634)+ROW()-3)</f>
        <v/>
      </c>
      <c r="B838" s="454"/>
      <c r="C838" s="418"/>
      <c r="D838" s="421"/>
      <c r="E838" s="421"/>
      <c r="F838" s="428"/>
      <c r="G838" s="421"/>
      <c r="H838" s="421"/>
      <c r="I838" s="421"/>
      <c r="J838" s="423"/>
      <c r="K838" s="423"/>
      <c r="L838" s="423"/>
      <c r="M838" s="423"/>
      <c r="N838" s="442"/>
      <c r="O838" s="429"/>
      <c r="P838" s="364">
        <f t="shared" si="41"/>
        <v>0</v>
      </c>
      <c r="Q838" s="78">
        <f t="shared" si="42"/>
        <v>0</v>
      </c>
      <c r="R838" s="100" t="str">
        <f t="shared" si="40"/>
        <v/>
      </c>
    </row>
    <row r="839" spans="1:18" ht="13.5" thickBot="1" x14ac:dyDescent="0.25">
      <c r="A839" s="426" t="str">
        <f>IF(B839="","",COUNT('Diário 1º PA'!$A$4:$A$2634)+ROW()-3)</f>
        <v/>
      </c>
      <c r="B839" s="454"/>
      <c r="C839" s="418"/>
      <c r="D839" s="421"/>
      <c r="E839" s="421"/>
      <c r="F839" s="428"/>
      <c r="G839" s="421"/>
      <c r="H839" s="421"/>
      <c r="I839" s="421"/>
      <c r="J839" s="423"/>
      <c r="K839" s="423"/>
      <c r="L839" s="423"/>
      <c r="M839" s="423"/>
      <c r="N839" s="442"/>
      <c r="O839" s="429"/>
      <c r="P839" s="364">
        <f t="shared" si="41"/>
        <v>0</v>
      </c>
      <c r="Q839" s="78">
        <f t="shared" si="42"/>
        <v>0</v>
      </c>
      <c r="R839" s="100" t="str">
        <f t="shared" si="40"/>
        <v/>
      </c>
    </row>
    <row r="840" spans="1:18" x14ac:dyDescent="0.2">
      <c r="A840" s="426" t="str">
        <f>IF(B840="","",COUNT('Diário 1º PA'!$A$4:$A$2634)+ROW()-3)</f>
        <v/>
      </c>
      <c r="B840" s="454"/>
      <c r="C840" s="418"/>
      <c r="D840" s="421"/>
      <c r="E840" s="421"/>
      <c r="F840" s="428"/>
      <c r="G840" s="421"/>
      <c r="H840" s="421"/>
      <c r="I840" s="421"/>
      <c r="J840" s="423"/>
      <c r="K840" s="423"/>
      <c r="L840" s="423"/>
      <c r="M840" s="423"/>
      <c r="N840" s="442"/>
      <c r="O840" s="429"/>
      <c r="P840" s="365">
        <f t="shared" si="41"/>
        <v>0</v>
      </c>
      <c r="Q840" s="78">
        <f t="shared" si="42"/>
        <v>0</v>
      </c>
      <c r="R840" s="143" t="str">
        <f t="shared" si="40"/>
        <v/>
      </c>
    </row>
    <row r="841" spans="1:18" x14ac:dyDescent="0.2">
      <c r="A841" s="426" t="str">
        <f>IF(B841="","",COUNT('Diário 1º PA'!$A$4:$A$2634)+ROW()-3)</f>
        <v/>
      </c>
      <c r="B841" s="454"/>
      <c r="C841" s="418"/>
      <c r="D841" s="421"/>
      <c r="E841" s="421"/>
      <c r="F841" s="428"/>
      <c r="G841" s="421"/>
      <c r="H841" s="421"/>
      <c r="I841" s="421"/>
      <c r="J841" s="423"/>
      <c r="K841" s="423"/>
      <c r="L841" s="423"/>
      <c r="M841" s="423"/>
      <c r="N841" s="442"/>
      <c r="O841" s="429"/>
      <c r="P841" s="364">
        <f t="shared" si="41"/>
        <v>0</v>
      </c>
      <c r="Q841" s="78">
        <f t="shared" si="42"/>
        <v>0</v>
      </c>
      <c r="R841" s="100" t="str">
        <f t="shared" si="40"/>
        <v/>
      </c>
    </row>
    <row r="842" spans="1:18" x14ac:dyDescent="0.2">
      <c r="A842" s="426" t="str">
        <f>IF(B842="","",COUNT('Diário 1º PA'!$A$4:$A$2634)+ROW()-3)</f>
        <v/>
      </c>
      <c r="B842" s="454"/>
      <c r="C842" s="418"/>
      <c r="D842" s="421"/>
      <c r="E842" s="421"/>
      <c r="F842" s="428"/>
      <c r="G842" s="421"/>
      <c r="H842" s="421"/>
      <c r="I842" s="421"/>
      <c r="J842" s="423"/>
      <c r="K842" s="423"/>
      <c r="L842" s="423"/>
      <c r="M842" s="423"/>
      <c r="N842" s="442"/>
      <c r="O842" s="429"/>
      <c r="P842" s="364">
        <f t="shared" si="41"/>
        <v>0</v>
      </c>
      <c r="Q842" s="78">
        <f t="shared" si="42"/>
        <v>0</v>
      </c>
      <c r="R842" s="100" t="str">
        <f t="shared" si="40"/>
        <v/>
      </c>
    </row>
    <row r="843" spans="1:18" ht="13.5" thickBot="1" x14ac:dyDescent="0.25">
      <c r="A843" s="426" t="str">
        <f>IF(B843="","",COUNT('Diário 1º PA'!$A$4:$A$2634)+ROW()-3)</f>
        <v/>
      </c>
      <c r="B843" s="454"/>
      <c r="C843" s="418"/>
      <c r="D843" s="421"/>
      <c r="E843" s="421"/>
      <c r="F843" s="428"/>
      <c r="G843" s="421"/>
      <c r="H843" s="421"/>
      <c r="I843" s="421"/>
      <c r="J843" s="423"/>
      <c r="K843" s="423"/>
      <c r="L843" s="423"/>
      <c r="M843" s="423"/>
      <c r="N843" s="442"/>
      <c r="O843" s="429"/>
      <c r="P843" s="364">
        <f t="shared" si="41"/>
        <v>0</v>
      </c>
      <c r="Q843" s="78">
        <f t="shared" si="42"/>
        <v>0</v>
      </c>
      <c r="R843" s="100" t="str">
        <f t="shared" si="40"/>
        <v/>
      </c>
    </row>
    <row r="844" spans="1:18" x14ac:dyDescent="0.2">
      <c r="A844" s="426" t="str">
        <f>IF(B844="","",COUNT('Diário 1º PA'!$A$4:$A$2634)+ROW()-3)</f>
        <v/>
      </c>
      <c r="B844" s="454"/>
      <c r="C844" s="418"/>
      <c r="D844" s="421"/>
      <c r="E844" s="421"/>
      <c r="F844" s="428"/>
      <c r="G844" s="421"/>
      <c r="H844" s="421"/>
      <c r="I844" s="421"/>
      <c r="J844" s="423"/>
      <c r="K844" s="423"/>
      <c r="L844" s="423"/>
      <c r="M844" s="423"/>
      <c r="N844" s="442"/>
      <c r="O844" s="429"/>
      <c r="P844" s="365">
        <f t="shared" si="41"/>
        <v>0</v>
      </c>
      <c r="Q844" s="78">
        <f t="shared" si="42"/>
        <v>0</v>
      </c>
      <c r="R844" s="143" t="str">
        <f t="shared" si="40"/>
        <v/>
      </c>
    </row>
    <row r="845" spans="1:18" x14ac:dyDescent="0.2">
      <c r="A845" s="426" t="str">
        <f>IF(B845="","",COUNT('Diário 1º PA'!$A$4:$A$2634)+ROW()-3)</f>
        <v/>
      </c>
      <c r="B845" s="454"/>
      <c r="C845" s="418"/>
      <c r="D845" s="421"/>
      <c r="E845" s="421"/>
      <c r="F845" s="428"/>
      <c r="G845" s="421"/>
      <c r="H845" s="421"/>
      <c r="I845" s="421"/>
      <c r="J845" s="423"/>
      <c r="K845" s="423"/>
      <c r="L845" s="423"/>
      <c r="M845" s="423"/>
      <c r="N845" s="442"/>
      <c r="O845" s="429"/>
      <c r="P845" s="364">
        <f t="shared" si="41"/>
        <v>0</v>
      </c>
      <c r="Q845" s="78">
        <f t="shared" si="42"/>
        <v>0</v>
      </c>
      <c r="R845" s="100" t="str">
        <f t="shared" si="40"/>
        <v/>
      </c>
    </row>
    <row r="846" spans="1:18" x14ac:dyDescent="0.2">
      <c r="A846" s="426" t="str">
        <f>IF(B846="","",COUNT('Diário 1º PA'!$A$4:$A$2634)+ROW()-3)</f>
        <v/>
      </c>
      <c r="B846" s="454"/>
      <c r="C846" s="418"/>
      <c r="D846" s="421"/>
      <c r="E846" s="421"/>
      <c r="F846" s="428"/>
      <c r="G846" s="421"/>
      <c r="H846" s="421"/>
      <c r="I846" s="421"/>
      <c r="J846" s="423"/>
      <c r="K846" s="423"/>
      <c r="L846" s="423"/>
      <c r="M846" s="423"/>
      <c r="N846" s="442"/>
      <c r="O846" s="429"/>
      <c r="P846" s="364">
        <f t="shared" si="41"/>
        <v>0</v>
      </c>
      <c r="Q846" s="78">
        <f t="shared" si="42"/>
        <v>0</v>
      </c>
      <c r="R846" s="100" t="str">
        <f t="shared" si="40"/>
        <v/>
      </c>
    </row>
    <row r="847" spans="1:18" ht="13.5" thickBot="1" x14ac:dyDescent="0.25">
      <c r="A847" s="426" t="str">
        <f>IF(B847="","",COUNT('Diário 1º PA'!$A$4:$A$2634)+ROW()-3)</f>
        <v/>
      </c>
      <c r="B847" s="454"/>
      <c r="C847" s="418"/>
      <c r="D847" s="421"/>
      <c r="E847" s="421"/>
      <c r="F847" s="428"/>
      <c r="G847" s="421"/>
      <c r="H847" s="421"/>
      <c r="I847" s="421"/>
      <c r="J847" s="423"/>
      <c r="K847" s="423"/>
      <c r="L847" s="423"/>
      <c r="M847" s="423"/>
      <c r="N847" s="442"/>
      <c r="O847" s="429"/>
      <c r="P847" s="364">
        <f t="shared" si="41"/>
        <v>0</v>
      </c>
      <c r="Q847" s="78">
        <f t="shared" si="42"/>
        <v>0</v>
      </c>
      <c r="R847" s="100" t="str">
        <f t="shared" si="40"/>
        <v/>
      </c>
    </row>
    <row r="848" spans="1:18" x14ac:dyDescent="0.2">
      <c r="A848" s="426" t="str">
        <f>IF(B848="","",COUNT('Diário 1º PA'!$A$4:$A$2634)+ROW()-3)</f>
        <v/>
      </c>
      <c r="B848" s="454"/>
      <c r="C848" s="418"/>
      <c r="D848" s="421"/>
      <c r="E848" s="421"/>
      <c r="F848" s="428"/>
      <c r="G848" s="421"/>
      <c r="H848" s="421"/>
      <c r="I848" s="421"/>
      <c r="J848" s="423"/>
      <c r="K848" s="423"/>
      <c r="L848" s="423"/>
      <c r="M848" s="423"/>
      <c r="N848" s="442"/>
      <c r="O848" s="429"/>
      <c r="P848" s="365">
        <f t="shared" si="41"/>
        <v>0</v>
      </c>
      <c r="Q848" s="78">
        <f t="shared" si="42"/>
        <v>0</v>
      </c>
      <c r="R848" s="143" t="str">
        <f t="shared" ref="R848:R911" si="43">SUBSTITUTE(D848," ","_")</f>
        <v/>
      </c>
    </row>
    <row r="849" spans="1:18" x14ac:dyDescent="0.2">
      <c r="A849" s="426" t="str">
        <f>IF(B849="","",COUNT('Diário 1º PA'!$A$4:$A$2634)+ROW()-3)</f>
        <v/>
      </c>
      <c r="B849" s="454"/>
      <c r="C849" s="418"/>
      <c r="D849" s="421"/>
      <c r="E849" s="421"/>
      <c r="F849" s="428"/>
      <c r="G849" s="421"/>
      <c r="H849" s="421"/>
      <c r="I849" s="421"/>
      <c r="J849" s="423"/>
      <c r="K849" s="423"/>
      <c r="L849" s="423"/>
      <c r="M849" s="423"/>
      <c r="N849" s="442"/>
      <c r="O849" s="429"/>
      <c r="P849" s="364">
        <f t="shared" ref="P849:P912" si="44">IF(B849=0,0,IF(YEAR(B849)=$Q$1,MONTH(B849)-$P$1+1,(YEAR(B849)-$Q$1)*12-$P$1+1+MONTH(B849)))</f>
        <v>0</v>
      </c>
      <c r="Q849" s="78">
        <f t="shared" ref="Q849:Q912" si="45">IF(C849=0,0,IF(YEAR(C849)=$Q$1,MONTH(C849)-$P$1+1,(YEAR(C849)-$Q$1)*12-$P$1+1+MONTH(C849)))</f>
        <v>0</v>
      </c>
      <c r="R849" s="100" t="str">
        <f t="shared" si="43"/>
        <v/>
      </c>
    </row>
    <row r="850" spans="1:18" x14ac:dyDescent="0.2">
      <c r="A850" s="426" t="str">
        <f>IF(B850="","",COUNT('Diário 1º PA'!$A$4:$A$2634)+ROW()-3)</f>
        <v/>
      </c>
      <c r="B850" s="454"/>
      <c r="C850" s="418"/>
      <c r="D850" s="421"/>
      <c r="E850" s="421"/>
      <c r="F850" s="428"/>
      <c r="G850" s="421"/>
      <c r="H850" s="421"/>
      <c r="I850" s="421"/>
      <c r="J850" s="423"/>
      <c r="K850" s="423"/>
      <c r="L850" s="423"/>
      <c r="M850" s="423"/>
      <c r="N850" s="442"/>
      <c r="O850" s="429"/>
      <c r="P850" s="364">
        <f t="shared" si="44"/>
        <v>0</v>
      </c>
      <c r="Q850" s="78">
        <f t="shared" si="45"/>
        <v>0</v>
      </c>
      <c r="R850" s="100" t="str">
        <f t="shared" si="43"/>
        <v/>
      </c>
    </row>
    <row r="851" spans="1:18" ht="13.5" thickBot="1" x14ac:dyDescent="0.25">
      <c r="A851" s="426" t="str">
        <f>IF(B851="","",COUNT('Diário 1º PA'!$A$4:$A$2634)+ROW()-3)</f>
        <v/>
      </c>
      <c r="B851" s="454"/>
      <c r="C851" s="418"/>
      <c r="D851" s="421"/>
      <c r="E851" s="421"/>
      <c r="F851" s="428"/>
      <c r="G851" s="421"/>
      <c r="H851" s="421"/>
      <c r="I851" s="421"/>
      <c r="J851" s="423"/>
      <c r="K851" s="423"/>
      <c r="L851" s="423"/>
      <c r="M851" s="423"/>
      <c r="N851" s="442"/>
      <c r="O851" s="429"/>
      <c r="P851" s="364">
        <f t="shared" si="44"/>
        <v>0</v>
      </c>
      <c r="Q851" s="78">
        <f t="shared" si="45"/>
        <v>0</v>
      </c>
      <c r="R851" s="100" t="str">
        <f t="shared" si="43"/>
        <v/>
      </c>
    </row>
    <row r="852" spans="1:18" x14ac:dyDescent="0.2">
      <c r="A852" s="426" t="str">
        <f>IF(B852="","",COUNT('Diário 1º PA'!$A$4:$A$2634)+ROW()-3)</f>
        <v/>
      </c>
      <c r="B852" s="454"/>
      <c r="C852" s="418"/>
      <c r="D852" s="421"/>
      <c r="E852" s="421"/>
      <c r="F852" s="428"/>
      <c r="G852" s="421"/>
      <c r="H852" s="421"/>
      <c r="I852" s="421"/>
      <c r="J852" s="423"/>
      <c r="K852" s="423"/>
      <c r="L852" s="423"/>
      <c r="M852" s="423"/>
      <c r="N852" s="442"/>
      <c r="O852" s="429"/>
      <c r="P852" s="365">
        <f t="shared" si="44"/>
        <v>0</v>
      </c>
      <c r="Q852" s="78">
        <f t="shared" si="45"/>
        <v>0</v>
      </c>
      <c r="R852" s="143" t="str">
        <f t="shared" si="43"/>
        <v/>
      </c>
    </row>
    <row r="853" spans="1:18" x14ac:dyDescent="0.2">
      <c r="A853" s="426" t="str">
        <f>IF(B853="","",COUNT('Diário 1º PA'!$A$4:$A$2634)+ROW()-3)</f>
        <v/>
      </c>
      <c r="B853" s="454"/>
      <c r="C853" s="418"/>
      <c r="D853" s="421"/>
      <c r="E853" s="421"/>
      <c r="F853" s="428"/>
      <c r="G853" s="421"/>
      <c r="H853" s="421"/>
      <c r="I853" s="421"/>
      <c r="J853" s="423"/>
      <c r="K853" s="423"/>
      <c r="L853" s="423"/>
      <c r="M853" s="423"/>
      <c r="N853" s="442"/>
      <c r="O853" s="429"/>
      <c r="P853" s="364">
        <f t="shared" si="44"/>
        <v>0</v>
      </c>
      <c r="Q853" s="78">
        <f t="shared" si="45"/>
        <v>0</v>
      </c>
      <c r="R853" s="100" t="str">
        <f t="shared" si="43"/>
        <v/>
      </c>
    </row>
    <row r="854" spans="1:18" x14ac:dyDescent="0.2">
      <c r="A854" s="426" t="str">
        <f>IF(B854="","",COUNT('Diário 1º PA'!$A$4:$A$2634)+ROW()-3)</f>
        <v/>
      </c>
      <c r="B854" s="454"/>
      <c r="C854" s="418"/>
      <c r="D854" s="421"/>
      <c r="E854" s="421"/>
      <c r="F854" s="428"/>
      <c r="G854" s="421"/>
      <c r="H854" s="421"/>
      <c r="I854" s="421"/>
      <c r="J854" s="423"/>
      <c r="K854" s="423"/>
      <c r="L854" s="423"/>
      <c r="M854" s="423"/>
      <c r="N854" s="442"/>
      <c r="O854" s="429"/>
      <c r="P854" s="364">
        <f t="shared" si="44"/>
        <v>0</v>
      </c>
      <c r="Q854" s="78">
        <f t="shared" si="45"/>
        <v>0</v>
      </c>
      <c r="R854" s="100" t="str">
        <f t="shared" si="43"/>
        <v/>
      </c>
    </row>
    <row r="855" spans="1:18" ht="13.5" thickBot="1" x14ac:dyDescent="0.25">
      <c r="A855" s="426" t="str">
        <f>IF(B855="","",COUNT('Diário 1º PA'!$A$4:$A$2634)+ROW()-3)</f>
        <v/>
      </c>
      <c r="B855" s="454"/>
      <c r="C855" s="418"/>
      <c r="D855" s="421"/>
      <c r="E855" s="421"/>
      <c r="F855" s="428"/>
      <c r="G855" s="421"/>
      <c r="H855" s="421"/>
      <c r="I855" s="421"/>
      <c r="J855" s="423"/>
      <c r="K855" s="423"/>
      <c r="L855" s="423"/>
      <c r="M855" s="423"/>
      <c r="N855" s="442"/>
      <c r="O855" s="429"/>
      <c r="P855" s="364">
        <f t="shared" si="44"/>
        <v>0</v>
      </c>
      <c r="Q855" s="78">
        <f t="shared" si="45"/>
        <v>0</v>
      </c>
      <c r="R855" s="100" t="str">
        <f t="shared" si="43"/>
        <v/>
      </c>
    </row>
    <row r="856" spans="1:18" x14ac:dyDescent="0.2">
      <c r="A856" s="426" t="str">
        <f>IF(B856="","",COUNT('Diário 1º PA'!$A$4:$A$2634)+ROW()-3)</f>
        <v/>
      </c>
      <c r="B856" s="454"/>
      <c r="C856" s="418"/>
      <c r="D856" s="421"/>
      <c r="E856" s="421"/>
      <c r="F856" s="428"/>
      <c r="G856" s="421"/>
      <c r="H856" s="421"/>
      <c r="I856" s="421"/>
      <c r="J856" s="423"/>
      <c r="K856" s="423"/>
      <c r="L856" s="423"/>
      <c r="M856" s="423"/>
      <c r="N856" s="442"/>
      <c r="O856" s="429"/>
      <c r="P856" s="365">
        <f t="shared" si="44"/>
        <v>0</v>
      </c>
      <c r="Q856" s="78">
        <f t="shared" si="45"/>
        <v>0</v>
      </c>
      <c r="R856" s="143" t="str">
        <f t="shared" si="43"/>
        <v/>
      </c>
    </row>
    <row r="857" spans="1:18" x14ac:dyDescent="0.2">
      <c r="A857" s="426" t="str">
        <f>IF(B857="","",COUNT('Diário 1º PA'!$A$4:$A$2634)+ROW()-3)</f>
        <v/>
      </c>
      <c r="B857" s="454"/>
      <c r="C857" s="418"/>
      <c r="D857" s="421"/>
      <c r="E857" s="421"/>
      <c r="F857" s="428"/>
      <c r="G857" s="421"/>
      <c r="H857" s="421"/>
      <c r="I857" s="421"/>
      <c r="J857" s="423"/>
      <c r="K857" s="423"/>
      <c r="L857" s="423"/>
      <c r="M857" s="423"/>
      <c r="N857" s="442"/>
      <c r="O857" s="429"/>
      <c r="P857" s="364">
        <f t="shared" si="44"/>
        <v>0</v>
      </c>
      <c r="Q857" s="78">
        <f t="shared" si="45"/>
        <v>0</v>
      </c>
      <c r="R857" s="100" t="str">
        <f t="shared" si="43"/>
        <v/>
      </c>
    </row>
    <row r="858" spans="1:18" x14ac:dyDescent="0.2">
      <c r="A858" s="426" t="str">
        <f>IF(B858="","",COUNT('Diário 1º PA'!$A$4:$A$2634)+ROW()-3)</f>
        <v/>
      </c>
      <c r="B858" s="454"/>
      <c r="C858" s="418"/>
      <c r="D858" s="421"/>
      <c r="E858" s="421"/>
      <c r="F858" s="428"/>
      <c r="G858" s="421"/>
      <c r="H858" s="421"/>
      <c r="I858" s="421"/>
      <c r="J858" s="423"/>
      <c r="K858" s="423"/>
      <c r="L858" s="423"/>
      <c r="M858" s="423"/>
      <c r="N858" s="442"/>
      <c r="O858" s="429"/>
      <c r="P858" s="364">
        <f t="shared" si="44"/>
        <v>0</v>
      </c>
      <c r="Q858" s="78">
        <f t="shared" si="45"/>
        <v>0</v>
      </c>
      <c r="R858" s="100" t="str">
        <f t="shared" si="43"/>
        <v/>
      </c>
    </row>
    <row r="859" spans="1:18" ht="13.5" thickBot="1" x14ac:dyDescent="0.25">
      <c r="A859" s="426" t="str">
        <f>IF(B859="","",COUNT('Diário 1º PA'!$A$4:$A$2634)+ROW()-3)</f>
        <v/>
      </c>
      <c r="B859" s="454"/>
      <c r="C859" s="418"/>
      <c r="D859" s="421"/>
      <c r="E859" s="421"/>
      <c r="F859" s="428"/>
      <c r="G859" s="421"/>
      <c r="H859" s="421"/>
      <c r="I859" s="421"/>
      <c r="J859" s="423"/>
      <c r="K859" s="423"/>
      <c r="L859" s="423"/>
      <c r="M859" s="423"/>
      <c r="N859" s="442"/>
      <c r="O859" s="429"/>
      <c r="P859" s="364">
        <f t="shared" si="44"/>
        <v>0</v>
      </c>
      <c r="Q859" s="78">
        <f t="shared" si="45"/>
        <v>0</v>
      </c>
      <c r="R859" s="100" t="str">
        <f t="shared" si="43"/>
        <v/>
      </c>
    </row>
    <row r="860" spans="1:18" x14ac:dyDescent="0.2">
      <c r="A860" s="426" t="str">
        <f>IF(B860="","",COUNT('Diário 1º PA'!$A$4:$A$2634)+ROW()-3)</f>
        <v/>
      </c>
      <c r="B860" s="454"/>
      <c r="C860" s="418"/>
      <c r="D860" s="421"/>
      <c r="E860" s="421"/>
      <c r="F860" s="428"/>
      <c r="G860" s="421"/>
      <c r="H860" s="421"/>
      <c r="I860" s="421"/>
      <c r="J860" s="423"/>
      <c r="K860" s="423"/>
      <c r="L860" s="423"/>
      <c r="M860" s="423"/>
      <c r="N860" s="442"/>
      <c r="O860" s="429"/>
      <c r="P860" s="365">
        <f t="shared" si="44"/>
        <v>0</v>
      </c>
      <c r="Q860" s="78">
        <f t="shared" si="45"/>
        <v>0</v>
      </c>
      <c r="R860" s="143" t="str">
        <f t="shared" si="43"/>
        <v/>
      </c>
    </row>
    <row r="861" spans="1:18" x14ac:dyDescent="0.2">
      <c r="A861" s="426" t="str">
        <f>IF(B861="","",COUNT('Diário 1º PA'!$A$4:$A$2634)+ROW()-3)</f>
        <v/>
      </c>
      <c r="B861" s="454"/>
      <c r="C861" s="418"/>
      <c r="D861" s="421"/>
      <c r="E861" s="421"/>
      <c r="F861" s="428"/>
      <c r="G861" s="421"/>
      <c r="H861" s="421"/>
      <c r="I861" s="421"/>
      <c r="J861" s="423"/>
      <c r="K861" s="423"/>
      <c r="L861" s="423"/>
      <c r="M861" s="423"/>
      <c r="N861" s="442"/>
      <c r="O861" s="429"/>
      <c r="P861" s="364">
        <f t="shared" si="44"/>
        <v>0</v>
      </c>
      <c r="Q861" s="78">
        <f t="shared" si="45"/>
        <v>0</v>
      </c>
      <c r="R861" s="100" t="str">
        <f t="shared" si="43"/>
        <v/>
      </c>
    </row>
    <row r="862" spans="1:18" x14ac:dyDescent="0.2">
      <c r="A862" s="426" t="str">
        <f>IF(B862="","",COUNT('Diário 1º PA'!$A$4:$A$2634)+ROW()-3)</f>
        <v/>
      </c>
      <c r="B862" s="454"/>
      <c r="C862" s="418"/>
      <c r="D862" s="421"/>
      <c r="E862" s="421"/>
      <c r="F862" s="428"/>
      <c r="G862" s="421"/>
      <c r="H862" s="421"/>
      <c r="I862" s="421"/>
      <c r="J862" s="423"/>
      <c r="K862" s="423"/>
      <c r="L862" s="423"/>
      <c r="M862" s="423"/>
      <c r="N862" s="442"/>
      <c r="O862" s="429"/>
      <c r="P862" s="364">
        <f t="shared" si="44"/>
        <v>0</v>
      </c>
      <c r="Q862" s="78">
        <f t="shared" si="45"/>
        <v>0</v>
      </c>
      <c r="R862" s="100" t="str">
        <f t="shared" si="43"/>
        <v/>
      </c>
    </row>
    <row r="863" spans="1:18" ht="13.5" thickBot="1" x14ac:dyDescent="0.25">
      <c r="A863" s="426" t="str">
        <f>IF(B863="","",COUNT('Diário 1º PA'!$A$4:$A$2634)+ROW()-3)</f>
        <v/>
      </c>
      <c r="B863" s="454"/>
      <c r="C863" s="418"/>
      <c r="D863" s="421"/>
      <c r="E863" s="421"/>
      <c r="F863" s="428"/>
      <c r="G863" s="421"/>
      <c r="H863" s="421"/>
      <c r="I863" s="421"/>
      <c r="J863" s="423"/>
      <c r="K863" s="423"/>
      <c r="L863" s="423"/>
      <c r="M863" s="423"/>
      <c r="N863" s="442"/>
      <c r="O863" s="429"/>
      <c r="P863" s="364">
        <f t="shared" si="44"/>
        <v>0</v>
      </c>
      <c r="Q863" s="78">
        <f t="shared" si="45"/>
        <v>0</v>
      </c>
      <c r="R863" s="100" t="str">
        <f t="shared" si="43"/>
        <v/>
      </c>
    </row>
    <row r="864" spans="1:18" x14ac:dyDescent="0.2">
      <c r="A864" s="426" t="str">
        <f>IF(B864="","",COUNT('Diário 1º PA'!$A$4:$A$2634)+ROW()-3)</f>
        <v/>
      </c>
      <c r="B864" s="454"/>
      <c r="C864" s="418"/>
      <c r="D864" s="421"/>
      <c r="E864" s="421"/>
      <c r="F864" s="428"/>
      <c r="G864" s="421"/>
      <c r="H864" s="421"/>
      <c r="I864" s="421"/>
      <c r="J864" s="423"/>
      <c r="K864" s="423"/>
      <c r="L864" s="423"/>
      <c r="M864" s="423"/>
      <c r="N864" s="442"/>
      <c r="O864" s="429"/>
      <c r="P864" s="365">
        <f t="shared" si="44"/>
        <v>0</v>
      </c>
      <c r="Q864" s="78">
        <f t="shared" si="45"/>
        <v>0</v>
      </c>
      <c r="R864" s="143" t="str">
        <f t="shared" si="43"/>
        <v/>
      </c>
    </row>
    <row r="865" spans="1:18" x14ac:dyDescent="0.2">
      <c r="A865" s="426" t="str">
        <f>IF(B865="","",COUNT('Diário 1º PA'!$A$4:$A$2634)+ROW()-3)</f>
        <v/>
      </c>
      <c r="B865" s="454"/>
      <c r="C865" s="418"/>
      <c r="D865" s="421"/>
      <c r="E865" s="421"/>
      <c r="F865" s="428"/>
      <c r="G865" s="421"/>
      <c r="H865" s="421"/>
      <c r="I865" s="421"/>
      <c r="J865" s="423"/>
      <c r="K865" s="423"/>
      <c r="L865" s="423"/>
      <c r="M865" s="423"/>
      <c r="N865" s="442"/>
      <c r="O865" s="429"/>
      <c r="P865" s="364">
        <f t="shared" si="44"/>
        <v>0</v>
      </c>
      <c r="Q865" s="78">
        <f t="shared" si="45"/>
        <v>0</v>
      </c>
      <c r="R865" s="100" t="str">
        <f t="shared" si="43"/>
        <v/>
      </c>
    </row>
    <row r="866" spans="1:18" x14ac:dyDescent="0.2">
      <c r="A866" s="426" t="str">
        <f>IF(B866="","",COUNT('Diário 1º PA'!$A$4:$A$2634)+ROW()-3)</f>
        <v/>
      </c>
      <c r="B866" s="454"/>
      <c r="C866" s="418"/>
      <c r="D866" s="421"/>
      <c r="E866" s="421"/>
      <c r="F866" s="428"/>
      <c r="G866" s="421"/>
      <c r="H866" s="421"/>
      <c r="I866" s="421"/>
      <c r="J866" s="423"/>
      <c r="K866" s="423"/>
      <c r="L866" s="423"/>
      <c r="M866" s="423"/>
      <c r="N866" s="442"/>
      <c r="O866" s="429"/>
      <c r="P866" s="364">
        <f t="shared" si="44"/>
        <v>0</v>
      </c>
      <c r="Q866" s="78">
        <f t="shared" si="45"/>
        <v>0</v>
      </c>
      <c r="R866" s="100" t="str">
        <f t="shared" si="43"/>
        <v/>
      </c>
    </row>
    <row r="867" spans="1:18" ht="13.5" thickBot="1" x14ac:dyDescent="0.25">
      <c r="A867" s="426" t="str">
        <f>IF(B867="","",COUNT('Diário 1º PA'!$A$4:$A$2634)+ROW()-3)</f>
        <v/>
      </c>
      <c r="B867" s="454"/>
      <c r="C867" s="418"/>
      <c r="D867" s="421"/>
      <c r="E867" s="421"/>
      <c r="F867" s="428"/>
      <c r="G867" s="421"/>
      <c r="H867" s="421"/>
      <c r="I867" s="421"/>
      <c r="J867" s="423"/>
      <c r="K867" s="423"/>
      <c r="L867" s="423"/>
      <c r="M867" s="423"/>
      <c r="N867" s="442"/>
      <c r="O867" s="429"/>
      <c r="P867" s="364">
        <f t="shared" si="44"/>
        <v>0</v>
      </c>
      <c r="Q867" s="78">
        <f t="shared" si="45"/>
        <v>0</v>
      </c>
      <c r="R867" s="100" t="str">
        <f t="shared" si="43"/>
        <v/>
      </c>
    </row>
    <row r="868" spans="1:18" x14ac:dyDescent="0.2">
      <c r="A868" s="426" t="str">
        <f>IF(B868="","",COUNT('Diário 1º PA'!$A$4:$A$2634)+ROW()-3)</f>
        <v/>
      </c>
      <c r="B868" s="454"/>
      <c r="C868" s="418"/>
      <c r="D868" s="421"/>
      <c r="E868" s="421"/>
      <c r="F868" s="439"/>
      <c r="G868" s="421"/>
      <c r="H868" s="421"/>
      <c r="I868" s="421"/>
      <c r="J868" s="423"/>
      <c r="K868" s="423"/>
      <c r="L868" s="423"/>
      <c r="M868" s="423"/>
      <c r="N868" s="442"/>
      <c r="O868" s="429"/>
      <c r="P868" s="365">
        <f t="shared" si="44"/>
        <v>0</v>
      </c>
      <c r="Q868" s="78">
        <f t="shared" si="45"/>
        <v>0</v>
      </c>
      <c r="R868" s="143" t="str">
        <f t="shared" si="43"/>
        <v/>
      </c>
    </row>
    <row r="869" spans="1:18" x14ac:dyDescent="0.2">
      <c r="A869" s="426" t="str">
        <f>IF(B869="","",COUNT('Diário 1º PA'!$A$4:$A$2634)+ROW()-3)</f>
        <v/>
      </c>
      <c r="B869" s="454"/>
      <c r="C869" s="418"/>
      <c r="D869" s="421"/>
      <c r="E869" s="421"/>
      <c r="F869" s="428"/>
      <c r="G869" s="421"/>
      <c r="H869" s="421"/>
      <c r="I869" s="421"/>
      <c r="J869" s="423"/>
      <c r="K869" s="423"/>
      <c r="L869" s="423"/>
      <c r="M869" s="423"/>
      <c r="N869" s="442"/>
      <c r="O869" s="429"/>
      <c r="P869" s="364">
        <f t="shared" si="44"/>
        <v>0</v>
      </c>
      <c r="Q869" s="78">
        <f t="shared" si="45"/>
        <v>0</v>
      </c>
      <c r="R869" s="100" t="str">
        <f t="shared" si="43"/>
        <v/>
      </c>
    </row>
    <row r="870" spans="1:18" x14ac:dyDescent="0.2">
      <c r="A870" s="426" t="str">
        <f>IF(B870="","",COUNT('Diário 1º PA'!$A$4:$A$2634)+ROW()-3)</f>
        <v/>
      </c>
      <c r="B870" s="454"/>
      <c r="C870" s="418"/>
      <c r="D870" s="421"/>
      <c r="E870" s="421"/>
      <c r="F870" s="428"/>
      <c r="G870" s="421"/>
      <c r="H870" s="421"/>
      <c r="I870" s="421"/>
      <c r="J870" s="423"/>
      <c r="K870" s="423"/>
      <c r="L870" s="423"/>
      <c r="M870" s="423"/>
      <c r="N870" s="442"/>
      <c r="O870" s="429"/>
      <c r="P870" s="364">
        <f t="shared" si="44"/>
        <v>0</v>
      </c>
      <c r="Q870" s="78">
        <f t="shared" si="45"/>
        <v>0</v>
      </c>
      <c r="R870" s="100" t="str">
        <f t="shared" si="43"/>
        <v/>
      </c>
    </row>
    <row r="871" spans="1:18" ht="13.5" thickBot="1" x14ac:dyDescent="0.25">
      <c r="A871" s="426" t="str">
        <f>IF(B871="","",COUNT('Diário 1º PA'!$A$4:$A$2634)+ROW()-3)</f>
        <v/>
      </c>
      <c r="B871" s="454"/>
      <c r="C871" s="418"/>
      <c r="D871" s="421"/>
      <c r="E871" s="421"/>
      <c r="F871" s="428"/>
      <c r="G871" s="421"/>
      <c r="H871" s="421"/>
      <c r="I871" s="421"/>
      <c r="J871" s="423"/>
      <c r="K871" s="423"/>
      <c r="L871" s="423"/>
      <c r="M871" s="423"/>
      <c r="N871" s="442"/>
      <c r="O871" s="429"/>
      <c r="P871" s="364">
        <f t="shared" si="44"/>
        <v>0</v>
      </c>
      <c r="Q871" s="78">
        <f t="shared" si="45"/>
        <v>0</v>
      </c>
      <c r="R871" s="100" t="str">
        <f t="shared" si="43"/>
        <v/>
      </c>
    </row>
    <row r="872" spans="1:18" x14ac:dyDescent="0.2">
      <c r="A872" s="426" t="str">
        <f>IF(B872="","",COUNT('Diário 1º PA'!$A$4:$A$2634)+ROW()-3)</f>
        <v/>
      </c>
      <c r="B872" s="454"/>
      <c r="C872" s="418"/>
      <c r="D872" s="421"/>
      <c r="E872" s="421"/>
      <c r="F872" s="428"/>
      <c r="G872" s="421"/>
      <c r="H872" s="421"/>
      <c r="I872" s="421"/>
      <c r="J872" s="423"/>
      <c r="K872" s="423"/>
      <c r="L872" s="423"/>
      <c r="M872" s="423"/>
      <c r="N872" s="442"/>
      <c r="O872" s="429"/>
      <c r="P872" s="365">
        <f t="shared" si="44"/>
        <v>0</v>
      </c>
      <c r="Q872" s="78">
        <f t="shared" si="45"/>
        <v>0</v>
      </c>
      <c r="R872" s="143" t="str">
        <f t="shared" si="43"/>
        <v/>
      </c>
    </row>
    <row r="873" spans="1:18" x14ac:dyDescent="0.2">
      <c r="A873" s="426" t="str">
        <f>IF(B873="","",COUNT('Diário 1º PA'!$A$4:$A$2634)+ROW()-3)</f>
        <v/>
      </c>
      <c r="B873" s="454"/>
      <c r="C873" s="418"/>
      <c r="D873" s="421"/>
      <c r="E873" s="421"/>
      <c r="F873" s="428"/>
      <c r="G873" s="421"/>
      <c r="H873" s="421"/>
      <c r="I873" s="421"/>
      <c r="J873" s="423"/>
      <c r="K873" s="423"/>
      <c r="L873" s="423"/>
      <c r="M873" s="423"/>
      <c r="N873" s="442"/>
      <c r="O873" s="429"/>
      <c r="P873" s="364">
        <f t="shared" si="44"/>
        <v>0</v>
      </c>
      <c r="Q873" s="78">
        <f t="shared" si="45"/>
        <v>0</v>
      </c>
      <c r="R873" s="100" t="str">
        <f t="shared" si="43"/>
        <v/>
      </c>
    </row>
    <row r="874" spans="1:18" x14ac:dyDescent="0.2">
      <c r="A874" s="426" t="str">
        <f>IF(B874="","",COUNT('Diário 1º PA'!$A$4:$A$2634)+ROW()-3)</f>
        <v/>
      </c>
      <c r="B874" s="454"/>
      <c r="C874" s="418"/>
      <c r="D874" s="421"/>
      <c r="E874" s="421"/>
      <c r="F874" s="428"/>
      <c r="G874" s="421"/>
      <c r="H874" s="421"/>
      <c r="I874" s="421"/>
      <c r="J874" s="423"/>
      <c r="K874" s="423"/>
      <c r="L874" s="423"/>
      <c r="M874" s="423"/>
      <c r="N874" s="442"/>
      <c r="O874" s="429"/>
      <c r="P874" s="364">
        <f t="shared" si="44"/>
        <v>0</v>
      </c>
      <c r="Q874" s="78">
        <f t="shared" si="45"/>
        <v>0</v>
      </c>
      <c r="R874" s="100" t="str">
        <f t="shared" si="43"/>
        <v/>
      </c>
    </row>
    <row r="875" spans="1:18" ht="13.5" thickBot="1" x14ac:dyDescent="0.25">
      <c r="A875" s="426" t="str">
        <f>IF(B875="","",COUNT('Diário 1º PA'!$A$4:$A$2634)+ROW()-3)</f>
        <v/>
      </c>
      <c r="B875" s="454"/>
      <c r="C875" s="418"/>
      <c r="D875" s="421"/>
      <c r="E875" s="421"/>
      <c r="F875" s="428"/>
      <c r="G875" s="421"/>
      <c r="H875" s="421"/>
      <c r="I875" s="421"/>
      <c r="J875" s="423"/>
      <c r="K875" s="423"/>
      <c r="L875" s="423"/>
      <c r="M875" s="423"/>
      <c r="N875" s="442"/>
      <c r="O875" s="429"/>
      <c r="P875" s="364">
        <f t="shared" si="44"/>
        <v>0</v>
      </c>
      <c r="Q875" s="78">
        <f t="shared" si="45"/>
        <v>0</v>
      </c>
      <c r="R875" s="100" t="str">
        <f t="shared" si="43"/>
        <v/>
      </c>
    </row>
    <row r="876" spans="1:18" x14ac:dyDescent="0.2">
      <c r="A876" s="426" t="str">
        <f>IF(B876="","",COUNT('Diário 1º PA'!$A$4:$A$2634)+ROW()-3)</f>
        <v/>
      </c>
      <c r="B876" s="454"/>
      <c r="C876" s="418"/>
      <c r="D876" s="421"/>
      <c r="E876" s="421"/>
      <c r="F876" s="428"/>
      <c r="G876" s="421"/>
      <c r="H876" s="421"/>
      <c r="I876" s="421"/>
      <c r="J876" s="423"/>
      <c r="K876" s="423"/>
      <c r="L876" s="436"/>
      <c r="M876" s="441"/>
      <c r="N876" s="442"/>
      <c r="O876" s="429"/>
      <c r="P876" s="365">
        <f t="shared" si="44"/>
        <v>0</v>
      </c>
      <c r="Q876" s="78">
        <f t="shared" si="45"/>
        <v>0</v>
      </c>
      <c r="R876" s="143" t="str">
        <f t="shared" si="43"/>
        <v/>
      </c>
    </row>
    <row r="877" spans="1:18" x14ac:dyDescent="0.2">
      <c r="A877" s="426" t="str">
        <f>IF(B877="","",COUNT('Diário 1º PA'!$A$4:$A$2634)+ROW()-3)</f>
        <v/>
      </c>
      <c r="B877" s="454"/>
      <c r="C877" s="418"/>
      <c r="D877" s="421"/>
      <c r="E877" s="421"/>
      <c r="F877" s="428"/>
      <c r="G877" s="421"/>
      <c r="H877" s="421"/>
      <c r="I877" s="421"/>
      <c r="J877" s="423"/>
      <c r="K877" s="423"/>
      <c r="L877" s="423"/>
      <c r="M877" s="423"/>
      <c r="N877" s="442"/>
      <c r="O877" s="429"/>
      <c r="P877" s="364">
        <f t="shared" si="44"/>
        <v>0</v>
      </c>
      <c r="Q877" s="78">
        <f t="shared" si="45"/>
        <v>0</v>
      </c>
      <c r="R877" s="100" t="str">
        <f t="shared" si="43"/>
        <v/>
      </c>
    </row>
    <row r="878" spans="1:18" x14ac:dyDescent="0.2">
      <c r="A878" s="426" t="str">
        <f>IF(B878="","",COUNT('Diário 1º PA'!$A$4:$A$2634)+ROW()-3)</f>
        <v/>
      </c>
      <c r="B878" s="454"/>
      <c r="C878" s="418"/>
      <c r="D878" s="421"/>
      <c r="E878" s="421"/>
      <c r="F878" s="428"/>
      <c r="G878" s="421"/>
      <c r="H878" s="421"/>
      <c r="I878" s="421"/>
      <c r="J878" s="423"/>
      <c r="K878" s="423"/>
      <c r="L878" s="423"/>
      <c r="M878" s="423"/>
      <c r="N878" s="442"/>
      <c r="O878" s="429"/>
      <c r="P878" s="364">
        <f t="shared" si="44"/>
        <v>0</v>
      </c>
      <c r="Q878" s="78">
        <f t="shared" si="45"/>
        <v>0</v>
      </c>
      <c r="R878" s="100" t="str">
        <f t="shared" si="43"/>
        <v/>
      </c>
    </row>
    <row r="879" spans="1:18" ht="13.5" thickBot="1" x14ac:dyDescent="0.25">
      <c r="A879" s="426" t="str">
        <f>IF(B879="","",COUNT('Diário 1º PA'!$A$4:$A$2634)+ROW()-3)</f>
        <v/>
      </c>
      <c r="B879" s="454"/>
      <c r="C879" s="418"/>
      <c r="D879" s="421"/>
      <c r="E879" s="421"/>
      <c r="F879" s="428"/>
      <c r="G879" s="421"/>
      <c r="H879" s="421"/>
      <c r="I879" s="421"/>
      <c r="J879" s="423"/>
      <c r="K879" s="423"/>
      <c r="L879" s="423"/>
      <c r="M879" s="423"/>
      <c r="N879" s="442"/>
      <c r="O879" s="429"/>
      <c r="P879" s="364">
        <f t="shared" si="44"/>
        <v>0</v>
      </c>
      <c r="Q879" s="78">
        <f t="shared" si="45"/>
        <v>0</v>
      </c>
      <c r="R879" s="100" t="str">
        <f t="shared" si="43"/>
        <v/>
      </c>
    </row>
    <row r="880" spans="1:18" x14ac:dyDescent="0.2">
      <c r="A880" s="426" t="str">
        <f>IF(B880="","",COUNT('Diário 1º PA'!$A$4:$A$2634)+ROW()-3)</f>
        <v/>
      </c>
      <c r="B880" s="454"/>
      <c r="C880" s="418"/>
      <c r="D880" s="421"/>
      <c r="E880" s="421"/>
      <c r="F880" s="428"/>
      <c r="G880" s="421"/>
      <c r="H880" s="421"/>
      <c r="I880" s="421"/>
      <c r="J880" s="423"/>
      <c r="K880" s="423"/>
      <c r="L880" s="423"/>
      <c r="M880" s="423"/>
      <c r="N880" s="442"/>
      <c r="O880" s="429"/>
      <c r="P880" s="365">
        <f t="shared" si="44"/>
        <v>0</v>
      </c>
      <c r="Q880" s="78">
        <f t="shared" si="45"/>
        <v>0</v>
      </c>
      <c r="R880" s="143" t="str">
        <f t="shared" si="43"/>
        <v/>
      </c>
    </row>
    <row r="881" spans="1:18" x14ac:dyDescent="0.2">
      <c r="A881" s="426" t="str">
        <f>IF(B881="","",COUNT('Diário 1º PA'!$A$4:$A$2634)+ROW()-3)</f>
        <v/>
      </c>
      <c r="B881" s="454"/>
      <c r="C881" s="418"/>
      <c r="D881" s="421"/>
      <c r="E881" s="421"/>
      <c r="F881" s="428"/>
      <c r="G881" s="419"/>
      <c r="H881" s="421"/>
      <c r="I881" s="421"/>
      <c r="J881" s="423"/>
      <c r="K881" s="423"/>
      <c r="L881" s="423"/>
      <c r="M881" s="423"/>
      <c r="N881" s="442"/>
      <c r="O881" s="429"/>
      <c r="P881" s="364">
        <f t="shared" si="44"/>
        <v>0</v>
      </c>
      <c r="Q881" s="78">
        <f t="shared" si="45"/>
        <v>0</v>
      </c>
      <c r="R881" s="100" t="str">
        <f t="shared" si="43"/>
        <v/>
      </c>
    </row>
    <row r="882" spans="1:18" x14ac:dyDescent="0.2">
      <c r="A882" s="426" t="str">
        <f>IF(B882="","",COUNT('Diário 1º PA'!$A$4:$A$2634)+ROW()-3)</f>
        <v/>
      </c>
      <c r="B882" s="454"/>
      <c r="C882" s="418"/>
      <c r="D882" s="421"/>
      <c r="E882" s="421"/>
      <c r="F882" s="428"/>
      <c r="G882" s="421"/>
      <c r="H882" s="421"/>
      <c r="I882" s="421"/>
      <c r="J882" s="423"/>
      <c r="K882" s="423"/>
      <c r="L882" s="423"/>
      <c r="M882" s="423"/>
      <c r="N882" s="442"/>
      <c r="O882" s="429"/>
      <c r="P882" s="364">
        <f t="shared" si="44"/>
        <v>0</v>
      </c>
      <c r="Q882" s="78">
        <f t="shared" si="45"/>
        <v>0</v>
      </c>
      <c r="R882" s="100" t="str">
        <f t="shared" si="43"/>
        <v/>
      </c>
    </row>
    <row r="883" spans="1:18" ht="13.5" thickBot="1" x14ac:dyDescent="0.25">
      <c r="A883" s="426" t="str">
        <f>IF(B883="","",COUNT('Diário 1º PA'!$A$4:$A$2634)+ROW()-3)</f>
        <v/>
      </c>
      <c r="B883" s="454"/>
      <c r="C883" s="418"/>
      <c r="D883" s="421"/>
      <c r="E883" s="421"/>
      <c r="F883" s="428"/>
      <c r="G883" s="421"/>
      <c r="H883" s="421"/>
      <c r="I883" s="421"/>
      <c r="J883" s="423"/>
      <c r="K883" s="423"/>
      <c r="L883" s="423"/>
      <c r="M883" s="423"/>
      <c r="N883" s="442"/>
      <c r="O883" s="429"/>
      <c r="P883" s="364">
        <f t="shared" si="44"/>
        <v>0</v>
      </c>
      <c r="Q883" s="78">
        <f t="shared" si="45"/>
        <v>0</v>
      </c>
      <c r="R883" s="100" t="str">
        <f t="shared" si="43"/>
        <v/>
      </c>
    </row>
    <row r="884" spans="1:18" x14ac:dyDescent="0.2">
      <c r="A884" s="426" t="str">
        <f>IF(B884="","",COUNT('Diário 1º PA'!$A$4:$A$2634)+ROW()-3)</f>
        <v/>
      </c>
      <c r="B884" s="454"/>
      <c r="C884" s="418"/>
      <c r="D884" s="421"/>
      <c r="E884" s="421"/>
      <c r="F884" s="428"/>
      <c r="G884" s="421"/>
      <c r="H884" s="421"/>
      <c r="I884" s="421"/>
      <c r="J884" s="423"/>
      <c r="K884" s="423"/>
      <c r="L884" s="423"/>
      <c r="M884" s="423"/>
      <c r="N884" s="442"/>
      <c r="O884" s="429"/>
      <c r="P884" s="365">
        <f t="shared" si="44"/>
        <v>0</v>
      </c>
      <c r="Q884" s="78">
        <f t="shared" si="45"/>
        <v>0</v>
      </c>
      <c r="R884" s="143" t="str">
        <f t="shared" si="43"/>
        <v/>
      </c>
    </row>
    <row r="885" spans="1:18" x14ac:dyDescent="0.2">
      <c r="A885" s="426" t="str">
        <f>IF(B885="","",COUNT('Diário 1º PA'!$A$4:$A$2634)+ROW()-3)</f>
        <v/>
      </c>
      <c r="B885" s="454"/>
      <c r="C885" s="418"/>
      <c r="D885" s="421"/>
      <c r="E885" s="421"/>
      <c r="F885" s="428"/>
      <c r="G885" s="421"/>
      <c r="H885" s="421"/>
      <c r="I885" s="421"/>
      <c r="J885" s="423"/>
      <c r="K885" s="423"/>
      <c r="L885" s="423"/>
      <c r="M885" s="422"/>
      <c r="N885" s="442"/>
      <c r="O885" s="429"/>
      <c r="P885" s="364">
        <f t="shared" si="44"/>
        <v>0</v>
      </c>
      <c r="Q885" s="78">
        <f t="shared" si="45"/>
        <v>0</v>
      </c>
      <c r="R885" s="100" t="str">
        <f t="shared" si="43"/>
        <v/>
      </c>
    </row>
    <row r="886" spans="1:18" x14ac:dyDescent="0.2">
      <c r="A886" s="426" t="str">
        <f>IF(B886="","",COUNT('Diário 1º PA'!$A$4:$A$2634)+ROW()-3)</f>
        <v/>
      </c>
      <c r="B886" s="454"/>
      <c r="C886" s="418"/>
      <c r="D886" s="421"/>
      <c r="E886" s="421"/>
      <c r="F886" s="428"/>
      <c r="G886" s="421"/>
      <c r="H886" s="421"/>
      <c r="I886" s="421"/>
      <c r="J886" s="423"/>
      <c r="K886" s="423"/>
      <c r="L886" s="423"/>
      <c r="M886" s="423"/>
      <c r="N886" s="442"/>
      <c r="O886" s="429"/>
      <c r="P886" s="364">
        <f t="shared" si="44"/>
        <v>0</v>
      </c>
      <c r="Q886" s="78">
        <f t="shared" si="45"/>
        <v>0</v>
      </c>
      <c r="R886" s="100" t="str">
        <f t="shared" si="43"/>
        <v/>
      </c>
    </row>
    <row r="887" spans="1:18" ht="13.5" thickBot="1" x14ac:dyDescent="0.25">
      <c r="A887" s="426" t="str">
        <f>IF(B887="","",COUNT('Diário 1º PA'!$A$4:$A$2634)+ROW()-3)</f>
        <v/>
      </c>
      <c r="B887" s="454"/>
      <c r="C887" s="418"/>
      <c r="D887" s="421"/>
      <c r="E887" s="421"/>
      <c r="F887" s="428"/>
      <c r="G887" s="421"/>
      <c r="H887" s="421"/>
      <c r="I887" s="421"/>
      <c r="J887" s="423"/>
      <c r="K887" s="423"/>
      <c r="L887" s="423"/>
      <c r="M887" s="423"/>
      <c r="N887" s="442"/>
      <c r="O887" s="429"/>
      <c r="P887" s="364">
        <f t="shared" si="44"/>
        <v>0</v>
      </c>
      <c r="Q887" s="78">
        <f t="shared" si="45"/>
        <v>0</v>
      </c>
      <c r="R887" s="100" t="str">
        <f t="shared" si="43"/>
        <v/>
      </c>
    </row>
    <row r="888" spans="1:18" x14ac:dyDescent="0.2">
      <c r="A888" s="426" t="str">
        <f>IF(B888="","",COUNT('Diário 1º PA'!$A$4:$A$2634)+ROW()-3)</f>
        <v/>
      </c>
      <c r="B888" s="454"/>
      <c r="C888" s="418"/>
      <c r="D888" s="421"/>
      <c r="E888" s="421"/>
      <c r="F888" s="428"/>
      <c r="G888" s="421"/>
      <c r="H888" s="421"/>
      <c r="I888" s="421"/>
      <c r="J888" s="423"/>
      <c r="K888" s="423"/>
      <c r="L888" s="423"/>
      <c r="M888" s="423"/>
      <c r="N888" s="442"/>
      <c r="O888" s="429"/>
      <c r="P888" s="365">
        <f t="shared" si="44"/>
        <v>0</v>
      </c>
      <c r="Q888" s="78">
        <f t="shared" si="45"/>
        <v>0</v>
      </c>
      <c r="R888" s="143" t="str">
        <f t="shared" si="43"/>
        <v/>
      </c>
    </row>
    <row r="889" spans="1:18" x14ac:dyDescent="0.2">
      <c r="A889" s="426" t="str">
        <f>IF(B889="","",COUNT('Diário 1º PA'!$A$4:$A$2634)+ROW()-3)</f>
        <v/>
      </c>
      <c r="B889" s="454"/>
      <c r="C889" s="418"/>
      <c r="D889" s="421"/>
      <c r="E889" s="421"/>
      <c r="F889" s="428"/>
      <c r="G889" s="421"/>
      <c r="H889" s="421"/>
      <c r="I889" s="421"/>
      <c r="J889" s="423"/>
      <c r="K889" s="423"/>
      <c r="L889" s="423"/>
      <c r="M889" s="423"/>
      <c r="N889" s="442"/>
      <c r="O889" s="429"/>
      <c r="P889" s="364">
        <f t="shared" si="44"/>
        <v>0</v>
      </c>
      <c r="Q889" s="78">
        <f t="shared" si="45"/>
        <v>0</v>
      </c>
      <c r="R889" s="100" t="str">
        <f t="shared" si="43"/>
        <v/>
      </c>
    </row>
    <row r="890" spans="1:18" x14ac:dyDescent="0.2">
      <c r="A890" s="426" t="str">
        <f>IF(B890="","",COUNT('Diário 1º PA'!$A$4:$A$2634)+ROW()-3)</f>
        <v/>
      </c>
      <c r="B890" s="454"/>
      <c r="C890" s="418"/>
      <c r="D890" s="421"/>
      <c r="E890" s="421"/>
      <c r="F890" s="428"/>
      <c r="G890" s="421"/>
      <c r="H890" s="421"/>
      <c r="I890" s="421"/>
      <c r="J890" s="423"/>
      <c r="K890" s="423"/>
      <c r="L890" s="423"/>
      <c r="M890" s="423"/>
      <c r="N890" s="442"/>
      <c r="O890" s="429"/>
      <c r="P890" s="364">
        <f t="shared" si="44"/>
        <v>0</v>
      </c>
      <c r="Q890" s="78">
        <f t="shared" si="45"/>
        <v>0</v>
      </c>
      <c r="R890" s="100" t="str">
        <f t="shared" si="43"/>
        <v/>
      </c>
    </row>
    <row r="891" spans="1:18" ht="13.5" thickBot="1" x14ac:dyDescent="0.25">
      <c r="A891" s="426" t="str">
        <f>IF(B891="","",COUNT('Diário 1º PA'!$A$4:$A$2634)+ROW()-3)</f>
        <v/>
      </c>
      <c r="B891" s="457"/>
      <c r="C891" s="455"/>
      <c r="D891" s="434"/>
      <c r="E891" s="434"/>
      <c r="F891" s="439"/>
      <c r="G891" s="432"/>
      <c r="H891" s="434"/>
      <c r="I891" s="434"/>
      <c r="J891" s="435"/>
      <c r="K891" s="422"/>
      <c r="L891" s="423"/>
      <c r="M891" s="423"/>
      <c r="N891" s="442"/>
      <c r="O891" s="429"/>
      <c r="P891" s="364">
        <f t="shared" si="44"/>
        <v>0</v>
      </c>
      <c r="Q891" s="78">
        <f t="shared" si="45"/>
        <v>0</v>
      </c>
      <c r="R891" s="100" t="str">
        <f t="shared" si="43"/>
        <v/>
      </c>
    </row>
    <row r="892" spans="1:18" x14ac:dyDescent="0.2">
      <c r="A892" s="426" t="str">
        <f>IF(B892="","",COUNT('Diário 1º PA'!$A$4:$A$2634)+ROW()-3)</f>
        <v/>
      </c>
      <c r="B892" s="454"/>
      <c r="C892" s="418"/>
      <c r="D892" s="421"/>
      <c r="E892" s="421"/>
      <c r="F892" s="428"/>
      <c r="G892" s="421"/>
      <c r="H892" s="421"/>
      <c r="I892" s="421"/>
      <c r="J892" s="423"/>
      <c r="K892" s="423"/>
      <c r="L892" s="423"/>
      <c r="M892" s="423"/>
      <c r="N892" s="442"/>
      <c r="O892" s="429"/>
      <c r="P892" s="365">
        <f t="shared" si="44"/>
        <v>0</v>
      </c>
      <c r="Q892" s="78">
        <f t="shared" si="45"/>
        <v>0</v>
      </c>
      <c r="R892" s="143" t="str">
        <f t="shared" si="43"/>
        <v/>
      </c>
    </row>
    <row r="893" spans="1:18" s="386" customFormat="1" x14ac:dyDescent="0.2">
      <c r="A893" s="426" t="str">
        <f>IF(B893="","",COUNT('Diário 1º PA'!$A$4:$A$2634)+ROW()-3)</f>
        <v/>
      </c>
      <c r="B893" s="454"/>
      <c r="C893" s="418"/>
      <c r="D893" s="421"/>
      <c r="E893" s="421"/>
      <c r="F893" s="428"/>
      <c r="G893" s="419"/>
      <c r="H893" s="421"/>
      <c r="I893" s="421"/>
      <c r="J893" s="423"/>
      <c r="K893" s="423"/>
      <c r="L893" s="423"/>
      <c r="M893" s="423"/>
      <c r="N893" s="442"/>
      <c r="O893" s="429"/>
      <c r="P893" s="364">
        <f t="shared" si="44"/>
        <v>0</v>
      </c>
      <c r="Q893" s="78">
        <f t="shared" si="45"/>
        <v>0</v>
      </c>
      <c r="R893" s="385" t="str">
        <f t="shared" si="43"/>
        <v/>
      </c>
    </row>
    <row r="894" spans="1:18" x14ac:dyDescent="0.2">
      <c r="A894" s="426" t="str">
        <f>IF(B894="","",COUNT('Diário 1º PA'!$A$4:$A$2634)+ROW()-3)</f>
        <v/>
      </c>
      <c r="B894" s="454"/>
      <c r="C894" s="418"/>
      <c r="D894" s="421"/>
      <c r="E894" s="421"/>
      <c r="F894" s="428"/>
      <c r="G894" s="421"/>
      <c r="H894" s="421"/>
      <c r="I894" s="421"/>
      <c r="J894" s="423"/>
      <c r="K894" s="423"/>
      <c r="L894" s="423"/>
      <c r="M894" s="423"/>
      <c r="N894" s="442"/>
      <c r="O894" s="429"/>
      <c r="P894" s="364">
        <f t="shared" si="44"/>
        <v>0</v>
      </c>
      <c r="Q894" s="78">
        <f t="shared" si="45"/>
        <v>0</v>
      </c>
      <c r="R894" s="100" t="str">
        <f t="shared" si="43"/>
        <v/>
      </c>
    </row>
    <row r="895" spans="1:18" ht="13.5" thickBot="1" x14ac:dyDescent="0.25">
      <c r="A895" s="426" t="str">
        <f>IF(B895="","",COUNT('Diário 1º PA'!$A$4:$A$2634)+ROW()-3)</f>
        <v/>
      </c>
      <c r="B895" s="454"/>
      <c r="C895" s="418"/>
      <c r="D895" s="421"/>
      <c r="E895" s="421"/>
      <c r="F895" s="428"/>
      <c r="G895" s="421"/>
      <c r="H895" s="421"/>
      <c r="I895" s="421"/>
      <c r="J895" s="423"/>
      <c r="K895" s="423"/>
      <c r="L895" s="423"/>
      <c r="M895" s="423"/>
      <c r="N895" s="442"/>
      <c r="O895" s="429"/>
      <c r="P895" s="364">
        <f t="shared" si="44"/>
        <v>0</v>
      </c>
      <c r="Q895" s="78">
        <f t="shared" si="45"/>
        <v>0</v>
      </c>
      <c r="R895" s="100" t="str">
        <f t="shared" si="43"/>
        <v/>
      </c>
    </row>
    <row r="896" spans="1:18" x14ac:dyDescent="0.2">
      <c r="A896" s="426" t="str">
        <f>IF(B896="","",COUNT('Diário 1º PA'!$A$4:$A$2634)+ROW()-3)</f>
        <v/>
      </c>
      <c r="B896" s="454"/>
      <c r="C896" s="418"/>
      <c r="D896" s="421"/>
      <c r="E896" s="421"/>
      <c r="F896" s="428"/>
      <c r="G896" s="421"/>
      <c r="H896" s="421"/>
      <c r="I896" s="421"/>
      <c r="J896" s="423"/>
      <c r="K896" s="423"/>
      <c r="L896" s="423"/>
      <c r="M896" s="423"/>
      <c r="N896" s="442"/>
      <c r="O896" s="429"/>
      <c r="P896" s="365">
        <f t="shared" si="44"/>
        <v>0</v>
      </c>
      <c r="Q896" s="78">
        <f t="shared" si="45"/>
        <v>0</v>
      </c>
      <c r="R896" s="143" t="str">
        <f t="shared" si="43"/>
        <v/>
      </c>
    </row>
    <row r="897" spans="1:18" x14ac:dyDescent="0.2">
      <c r="A897" s="426" t="str">
        <f>IF(B897="","",COUNT('Diário 1º PA'!$A$4:$A$2634)+ROW()-3)</f>
        <v/>
      </c>
      <c r="B897" s="454"/>
      <c r="C897" s="418"/>
      <c r="D897" s="421"/>
      <c r="E897" s="421"/>
      <c r="F897" s="428"/>
      <c r="G897" s="421"/>
      <c r="H897" s="421"/>
      <c r="I897" s="421"/>
      <c r="J897" s="423"/>
      <c r="K897" s="423"/>
      <c r="L897" s="423"/>
      <c r="M897" s="423"/>
      <c r="N897" s="442"/>
      <c r="O897" s="429"/>
      <c r="P897" s="364">
        <f t="shared" si="44"/>
        <v>0</v>
      </c>
      <c r="Q897" s="78">
        <f t="shared" si="45"/>
        <v>0</v>
      </c>
      <c r="R897" s="100" t="str">
        <f t="shared" si="43"/>
        <v/>
      </c>
    </row>
    <row r="898" spans="1:18" x14ac:dyDescent="0.2">
      <c r="A898" s="426" t="str">
        <f>IF(B898="","",COUNT('Diário 1º PA'!$A$4:$A$2634)+ROW()-3)</f>
        <v/>
      </c>
      <c r="B898" s="454"/>
      <c r="C898" s="418"/>
      <c r="D898" s="421"/>
      <c r="E898" s="421"/>
      <c r="F898" s="428"/>
      <c r="G898" s="421"/>
      <c r="H898" s="421"/>
      <c r="I898" s="421"/>
      <c r="J898" s="423"/>
      <c r="K898" s="423"/>
      <c r="L898" s="423"/>
      <c r="M898" s="423"/>
      <c r="N898" s="442"/>
      <c r="O898" s="429"/>
      <c r="P898" s="364">
        <f t="shared" si="44"/>
        <v>0</v>
      </c>
      <c r="Q898" s="78">
        <f t="shared" si="45"/>
        <v>0</v>
      </c>
      <c r="R898" s="100" t="str">
        <f t="shared" si="43"/>
        <v/>
      </c>
    </row>
    <row r="899" spans="1:18" ht="13.5" thickBot="1" x14ac:dyDescent="0.25">
      <c r="A899" s="426" t="str">
        <f>IF(B899="","",COUNT('Diário 1º PA'!$A$4:$A$2634)+ROW()-3)</f>
        <v/>
      </c>
      <c r="B899" s="454"/>
      <c r="C899" s="418"/>
      <c r="D899" s="421"/>
      <c r="E899" s="421"/>
      <c r="F899" s="428"/>
      <c r="G899" s="419"/>
      <c r="H899" s="421"/>
      <c r="I899" s="421"/>
      <c r="J899" s="423"/>
      <c r="K899" s="423"/>
      <c r="L899" s="423"/>
      <c r="M899" s="423"/>
      <c r="N899" s="442"/>
      <c r="O899" s="429"/>
      <c r="P899" s="364">
        <f t="shared" si="44"/>
        <v>0</v>
      </c>
      <c r="Q899" s="78">
        <f t="shared" si="45"/>
        <v>0</v>
      </c>
      <c r="R899" s="100" t="str">
        <f t="shared" si="43"/>
        <v/>
      </c>
    </row>
    <row r="900" spans="1:18" x14ac:dyDescent="0.2">
      <c r="A900" s="426" t="str">
        <f>IF(B900="","",COUNT('Diário 1º PA'!$A$4:$A$2634)+ROW()-3)</f>
        <v/>
      </c>
      <c r="B900" s="454"/>
      <c r="C900" s="418"/>
      <c r="D900" s="421"/>
      <c r="E900" s="421"/>
      <c r="F900" s="428"/>
      <c r="G900" s="421"/>
      <c r="H900" s="421"/>
      <c r="I900" s="421"/>
      <c r="J900" s="423"/>
      <c r="K900" s="423"/>
      <c r="L900" s="423"/>
      <c r="M900" s="423"/>
      <c r="N900" s="442"/>
      <c r="O900" s="429"/>
      <c r="P900" s="365">
        <f t="shared" si="44"/>
        <v>0</v>
      </c>
      <c r="Q900" s="78">
        <f t="shared" si="45"/>
        <v>0</v>
      </c>
      <c r="R900" s="143" t="str">
        <f t="shared" si="43"/>
        <v/>
      </c>
    </row>
    <row r="901" spans="1:18" x14ac:dyDescent="0.2">
      <c r="A901" s="426" t="str">
        <f>IF(B901="","",COUNT('Diário 1º PA'!$A$4:$A$2634)+ROW()-3)</f>
        <v/>
      </c>
      <c r="B901" s="454"/>
      <c r="C901" s="418"/>
      <c r="D901" s="421"/>
      <c r="E901" s="421"/>
      <c r="F901" s="428"/>
      <c r="G901" s="421"/>
      <c r="H901" s="421"/>
      <c r="I901" s="421"/>
      <c r="J901" s="423"/>
      <c r="K901" s="423"/>
      <c r="L901" s="423"/>
      <c r="M901" s="423"/>
      <c r="N901" s="442"/>
      <c r="O901" s="429"/>
      <c r="P901" s="364">
        <f t="shared" si="44"/>
        <v>0</v>
      </c>
      <c r="Q901" s="78">
        <f t="shared" si="45"/>
        <v>0</v>
      </c>
      <c r="R901" s="100" t="str">
        <f t="shared" si="43"/>
        <v/>
      </c>
    </row>
    <row r="902" spans="1:18" x14ac:dyDescent="0.2">
      <c r="A902" s="426" t="str">
        <f>IF(B902="","",COUNT('Diário 1º PA'!$A$4:$A$2634)+ROW()-3)</f>
        <v/>
      </c>
      <c r="B902" s="454"/>
      <c r="C902" s="418"/>
      <c r="D902" s="421"/>
      <c r="E902" s="421"/>
      <c r="F902" s="428"/>
      <c r="G902" s="421"/>
      <c r="H902" s="421"/>
      <c r="I902" s="421"/>
      <c r="J902" s="423"/>
      <c r="K902" s="423"/>
      <c r="L902" s="423"/>
      <c r="M902" s="423"/>
      <c r="N902" s="442"/>
      <c r="O902" s="429"/>
      <c r="P902" s="364">
        <f t="shared" si="44"/>
        <v>0</v>
      </c>
      <c r="Q902" s="78">
        <f t="shared" si="45"/>
        <v>0</v>
      </c>
      <c r="R902" s="100" t="str">
        <f t="shared" si="43"/>
        <v/>
      </c>
    </row>
    <row r="903" spans="1:18" ht="13.5" thickBot="1" x14ac:dyDescent="0.25">
      <c r="A903" s="426" t="str">
        <f>IF(B903="","",COUNT('Diário 1º PA'!$A$4:$A$2634)+ROW()-3)</f>
        <v/>
      </c>
      <c r="B903" s="454"/>
      <c r="C903" s="418"/>
      <c r="D903" s="421"/>
      <c r="E903" s="421"/>
      <c r="F903" s="428"/>
      <c r="G903" s="421"/>
      <c r="H903" s="421"/>
      <c r="I903" s="421"/>
      <c r="J903" s="423"/>
      <c r="K903" s="423"/>
      <c r="L903" s="423"/>
      <c r="M903" s="423"/>
      <c r="N903" s="442"/>
      <c r="O903" s="429"/>
      <c r="P903" s="364">
        <f t="shared" si="44"/>
        <v>0</v>
      </c>
      <c r="Q903" s="78">
        <f t="shared" si="45"/>
        <v>0</v>
      </c>
      <c r="R903" s="100" t="str">
        <f t="shared" si="43"/>
        <v/>
      </c>
    </row>
    <row r="904" spans="1:18" x14ac:dyDescent="0.2">
      <c r="A904" s="426" t="str">
        <f>IF(B904="","",COUNT('Diário 1º PA'!$A$4:$A$2634)+ROW()-3)</f>
        <v/>
      </c>
      <c r="B904" s="454"/>
      <c r="C904" s="418"/>
      <c r="D904" s="421"/>
      <c r="E904" s="421"/>
      <c r="F904" s="428"/>
      <c r="G904" s="421"/>
      <c r="H904" s="421"/>
      <c r="I904" s="421"/>
      <c r="J904" s="423"/>
      <c r="K904" s="423"/>
      <c r="L904" s="423"/>
      <c r="M904" s="423"/>
      <c r="N904" s="442"/>
      <c r="O904" s="429"/>
      <c r="P904" s="365">
        <f t="shared" si="44"/>
        <v>0</v>
      </c>
      <c r="Q904" s="78">
        <f t="shared" si="45"/>
        <v>0</v>
      </c>
      <c r="R904" s="143" t="str">
        <f t="shared" si="43"/>
        <v/>
      </c>
    </row>
    <row r="905" spans="1:18" x14ac:dyDescent="0.2">
      <c r="A905" s="426" t="str">
        <f>IF(B905="","",COUNT('Diário 1º PA'!$A$4:$A$2634)+ROW()-3)</f>
        <v/>
      </c>
      <c r="B905" s="454"/>
      <c r="C905" s="418"/>
      <c r="D905" s="421"/>
      <c r="E905" s="421"/>
      <c r="F905" s="428"/>
      <c r="G905" s="421"/>
      <c r="H905" s="421"/>
      <c r="I905" s="421"/>
      <c r="J905" s="423"/>
      <c r="K905" s="423"/>
      <c r="L905" s="423"/>
      <c r="M905" s="423"/>
      <c r="N905" s="442"/>
      <c r="O905" s="429"/>
      <c r="P905" s="364">
        <f t="shared" si="44"/>
        <v>0</v>
      </c>
      <c r="Q905" s="78">
        <f t="shared" si="45"/>
        <v>0</v>
      </c>
      <c r="R905" s="100" t="str">
        <f t="shared" si="43"/>
        <v/>
      </c>
    </row>
    <row r="906" spans="1:18" x14ac:dyDescent="0.2">
      <c r="A906" s="426" t="str">
        <f>IF(B906="","",COUNT('Diário 1º PA'!$A$4:$A$2634)+ROW()-3)</f>
        <v/>
      </c>
      <c r="B906" s="454"/>
      <c r="C906" s="418"/>
      <c r="D906" s="421"/>
      <c r="E906" s="421"/>
      <c r="F906" s="428"/>
      <c r="G906" s="421"/>
      <c r="H906" s="421"/>
      <c r="I906" s="421"/>
      <c r="J906" s="423"/>
      <c r="K906" s="423"/>
      <c r="L906" s="423"/>
      <c r="M906" s="423"/>
      <c r="N906" s="442"/>
      <c r="O906" s="429"/>
      <c r="P906" s="364">
        <f t="shared" si="44"/>
        <v>0</v>
      </c>
      <c r="Q906" s="78">
        <f t="shared" si="45"/>
        <v>0</v>
      </c>
      <c r="R906" s="100" t="str">
        <f t="shared" si="43"/>
        <v/>
      </c>
    </row>
    <row r="907" spans="1:18" ht="13.5" thickBot="1" x14ac:dyDescent="0.25">
      <c r="A907" s="426" t="str">
        <f>IF(B907="","",COUNT('Diário 1º PA'!$A$4:$A$2634)+ROW()-3)</f>
        <v/>
      </c>
      <c r="B907" s="454"/>
      <c r="C907" s="418"/>
      <c r="D907" s="421"/>
      <c r="E907" s="421"/>
      <c r="F907" s="428"/>
      <c r="G907" s="421"/>
      <c r="H907" s="421"/>
      <c r="I907" s="421"/>
      <c r="J907" s="423"/>
      <c r="K907" s="423"/>
      <c r="L907" s="423"/>
      <c r="M907" s="423"/>
      <c r="N907" s="442"/>
      <c r="O907" s="429"/>
      <c r="P907" s="364">
        <f t="shared" si="44"/>
        <v>0</v>
      </c>
      <c r="Q907" s="78">
        <f t="shared" si="45"/>
        <v>0</v>
      </c>
      <c r="R907" s="100" t="str">
        <f t="shared" si="43"/>
        <v/>
      </c>
    </row>
    <row r="908" spans="1:18" x14ac:dyDescent="0.2">
      <c r="A908" s="426" t="str">
        <f>IF(B908="","",COUNT('Diário 1º PA'!$A$4:$A$2634)+ROW()-3)</f>
        <v/>
      </c>
      <c r="B908" s="454"/>
      <c r="C908" s="418"/>
      <c r="D908" s="421"/>
      <c r="E908" s="421"/>
      <c r="F908" s="428"/>
      <c r="G908" s="421"/>
      <c r="H908" s="421"/>
      <c r="I908" s="421"/>
      <c r="J908" s="423"/>
      <c r="K908" s="423"/>
      <c r="L908" s="423"/>
      <c r="M908" s="423"/>
      <c r="N908" s="442"/>
      <c r="O908" s="429"/>
      <c r="P908" s="365">
        <f t="shared" si="44"/>
        <v>0</v>
      </c>
      <c r="Q908" s="78">
        <f t="shared" si="45"/>
        <v>0</v>
      </c>
      <c r="R908" s="143" t="str">
        <f t="shared" si="43"/>
        <v/>
      </c>
    </row>
    <row r="909" spans="1:18" x14ac:dyDescent="0.2">
      <c r="A909" s="426" t="str">
        <f>IF(B909="","",COUNT('Diário 1º PA'!$A$4:$A$2634)+ROW()-3)</f>
        <v/>
      </c>
      <c r="B909" s="454"/>
      <c r="C909" s="418"/>
      <c r="D909" s="421"/>
      <c r="E909" s="421"/>
      <c r="F909" s="428"/>
      <c r="G909" s="421"/>
      <c r="H909" s="421"/>
      <c r="I909" s="421"/>
      <c r="J909" s="423"/>
      <c r="K909" s="423"/>
      <c r="L909" s="423"/>
      <c r="M909" s="423"/>
      <c r="N909" s="442"/>
      <c r="O909" s="429"/>
      <c r="P909" s="364">
        <f t="shared" si="44"/>
        <v>0</v>
      </c>
      <c r="Q909" s="78">
        <f t="shared" si="45"/>
        <v>0</v>
      </c>
      <c r="R909" s="100" t="str">
        <f t="shared" si="43"/>
        <v/>
      </c>
    </row>
    <row r="910" spans="1:18" x14ac:dyDescent="0.2">
      <c r="A910" s="426" t="str">
        <f>IF(B910="","",COUNT('Diário 1º PA'!$A$4:$A$2634)+ROW()-3)</f>
        <v/>
      </c>
      <c r="B910" s="454"/>
      <c r="C910" s="418"/>
      <c r="D910" s="421"/>
      <c r="E910" s="421"/>
      <c r="F910" s="428"/>
      <c r="G910" s="421"/>
      <c r="H910" s="421"/>
      <c r="I910" s="421"/>
      <c r="J910" s="458"/>
      <c r="K910" s="423"/>
      <c r="L910" s="423"/>
      <c r="M910" s="423"/>
      <c r="N910" s="442"/>
      <c r="O910" s="429"/>
      <c r="P910" s="364">
        <f t="shared" si="44"/>
        <v>0</v>
      </c>
      <c r="Q910" s="78">
        <f t="shared" si="45"/>
        <v>0</v>
      </c>
      <c r="R910" s="100" t="str">
        <f t="shared" si="43"/>
        <v/>
      </c>
    </row>
    <row r="911" spans="1:18" ht="13.5" thickBot="1" x14ac:dyDescent="0.25">
      <c r="A911" s="426" t="str">
        <f>IF(B911="","",COUNT('Diário 1º PA'!$A$4:$A$2634)+ROW()-3)</f>
        <v/>
      </c>
      <c r="B911" s="454"/>
      <c r="C911" s="418"/>
      <c r="D911" s="421"/>
      <c r="E911" s="421"/>
      <c r="F911" s="428"/>
      <c r="G911" s="421"/>
      <c r="H911" s="421"/>
      <c r="I911" s="421"/>
      <c r="J911" s="423"/>
      <c r="K911" s="423"/>
      <c r="L911" s="423"/>
      <c r="M911" s="423"/>
      <c r="N911" s="442"/>
      <c r="O911" s="429"/>
      <c r="P911" s="364">
        <f t="shared" si="44"/>
        <v>0</v>
      </c>
      <c r="Q911" s="78">
        <f t="shared" si="45"/>
        <v>0</v>
      </c>
      <c r="R911" s="100" t="str">
        <f t="shared" si="43"/>
        <v/>
      </c>
    </row>
    <row r="912" spans="1:18" x14ac:dyDescent="0.2">
      <c r="A912" s="426" t="str">
        <f>IF(B912="","",COUNT('Diário 1º PA'!$A$4:$A$2634)+ROW()-3)</f>
        <v/>
      </c>
      <c r="B912" s="454"/>
      <c r="C912" s="418"/>
      <c r="D912" s="421"/>
      <c r="E912" s="421"/>
      <c r="F912" s="428"/>
      <c r="G912" s="421"/>
      <c r="H912" s="421"/>
      <c r="I912" s="421"/>
      <c r="J912" s="423"/>
      <c r="K912" s="423"/>
      <c r="L912" s="423"/>
      <c r="M912" s="423"/>
      <c r="N912" s="442"/>
      <c r="O912" s="429"/>
      <c r="P912" s="365">
        <f t="shared" si="44"/>
        <v>0</v>
      </c>
      <c r="Q912" s="78">
        <f t="shared" si="45"/>
        <v>0</v>
      </c>
      <c r="R912" s="143" t="str">
        <f t="shared" ref="R912:R976" si="46">SUBSTITUTE(D912," ","_")</f>
        <v/>
      </c>
    </row>
    <row r="913" spans="1:18" x14ac:dyDescent="0.2">
      <c r="A913" s="426" t="str">
        <f>IF(B913="","",COUNT('Diário 1º PA'!$A$4:$A$2634)+ROW()-3)</f>
        <v/>
      </c>
      <c r="B913" s="454"/>
      <c r="C913" s="418"/>
      <c r="D913" s="421"/>
      <c r="E913" s="421"/>
      <c r="F913" s="428"/>
      <c r="G913" s="421"/>
      <c r="H913" s="421"/>
      <c r="I913" s="421"/>
      <c r="J913" s="423"/>
      <c r="K913" s="423"/>
      <c r="L913" s="423"/>
      <c r="M913" s="423"/>
      <c r="N913" s="442"/>
      <c r="O913" s="429"/>
      <c r="P913" s="364">
        <f t="shared" ref="P913:P977" si="47">IF(B913=0,0,IF(YEAR(B913)=$Q$1,MONTH(B913)-$P$1+1,(YEAR(B913)-$Q$1)*12-$P$1+1+MONTH(B913)))</f>
        <v>0</v>
      </c>
      <c r="Q913" s="78">
        <f t="shared" ref="Q913:Q977" si="48">IF(C913=0,0,IF(YEAR(C913)=$Q$1,MONTH(C913)-$P$1+1,(YEAR(C913)-$Q$1)*12-$P$1+1+MONTH(C913)))</f>
        <v>0</v>
      </c>
      <c r="R913" s="100" t="str">
        <f t="shared" si="46"/>
        <v/>
      </c>
    </row>
    <row r="914" spans="1:18" x14ac:dyDescent="0.2">
      <c r="A914" s="426" t="str">
        <f>IF(B914="","",COUNT('Diário 1º PA'!$A$4:$A$2634)+ROW()-3)</f>
        <v/>
      </c>
      <c r="B914" s="454"/>
      <c r="C914" s="418"/>
      <c r="D914" s="421"/>
      <c r="E914" s="421"/>
      <c r="F914" s="428"/>
      <c r="G914" s="421"/>
      <c r="H914" s="421"/>
      <c r="I914" s="421"/>
      <c r="J914" s="423"/>
      <c r="K914" s="423"/>
      <c r="L914" s="423"/>
      <c r="M914" s="423"/>
      <c r="N914" s="442"/>
      <c r="O914" s="429"/>
      <c r="P914" s="364">
        <f t="shared" si="47"/>
        <v>0</v>
      </c>
      <c r="Q914" s="78">
        <f t="shared" si="48"/>
        <v>0</v>
      </c>
      <c r="R914" s="100" t="str">
        <f t="shared" si="46"/>
        <v/>
      </c>
    </row>
    <row r="915" spans="1:18" ht="13.5" thickBot="1" x14ac:dyDescent="0.25">
      <c r="A915" s="426" t="str">
        <f>IF(B915="","",COUNT('Diário 1º PA'!$A$4:$A$2634)+ROW()-3)</f>
        <v/>
      </c>
      <c r="B915" s="454"/>
      <c r="C915" s="418"/>
      <c r="D915" s="421"/>
      <c r="E915" s="421"/>
      <c r="F915" s="428"/>
      <c r="G915" s="421"/>
      <c r="H915" s="421"/>
      <c r="I915" s="421"/>
      <c r="J915" s="423"/>
      <c r="K915" s="423"/>
      <c r="L915" s="423"/>
      <c r="M915" s="423"/>
      <c r="N915" s="442"/>
      <c r="O915" s="429"/>
      <c r="P915" s="364">
        <f t="shared" si="47"/>
        <v>0</v>
      </c>
      <c r="Q915" s="78">
        <f t="shared" si="48"/>
        <v>0</v>
      </c>
      <c r="R915" s="100" t="str">
        <f t="shared" si="46"/>
        <v/>
      </c>
    </row>
    <row r="916" spans="1:18" x14ac:dyDescent="0.2">
      <c r="A916" s="426" t="str">
        <f>IF(B916="","",COUNT('Diário 1º PA'!$A$4:$A$2634)+ROW()-3)</f>
        <v/>
      </c>
      <c r="B916" s="454"/>
      <c r="C916" s="418"/>
      <c r="D916" s="421"/>
      <c r="E916" s="421"/>
      <c r="F916" s="428"/>
      <c r="G916" s="421"/>
      <c r="H916" s="421"/>
      <c r="I916" s="421"/>
      <c r="J916" s="423"/>
      <c r="K916" s="423"/>
      <c r="L916" s="423"/>
      <c r="M916" s="423"/>
      <c r="N916" s="442"/>
      <c r="O916" s="429"/>
      <c r="P916" s="365">
        <f t="shared" si="47"/>
        <v>0</v>
      </c>
      <c r="Q916" s="78">
        <f t="shared" si="48"/>
        <v>0</v>
      </c>
      <c r="R916" s="143" t="str">
        <f t="shared" si="46"/>
        <v/>
      </c>
    </row>
    <row r="917" spans="1:18" x14ac:dyDescent="0.2">
      <c r="A917" s="426" t="str">
        <f>IF(B917="","",COUNT('Diário 1º PA'!$A$4:$A$2634)+ROW()-3)</f>
        <v/>
      </c>
      <c r="B917" s="454"/>
      <c r="C917" s="418"/>
      <c r="D917" s="421"/>
      <c r="E917" s="421"/>
      <c r="F917" s="428"/>
      <c r="G917" s="421"/>
      <c r="H917" s="421"/>
      <c r="I917" s="421"/>
      <c r="J917" s="423"/>
      <c r="K917" s="423"/>
      <c r="L917" s="423"/>
      <c r="M917" s="423"/>
      <c r="N917" s="442"/>
      <c r="O917" s="429"/>
      <c r="P917" s="364">
        <f t="shared" si="47"/>
        <v>0</v>
      </c>
      <c r="Q917" s="78">
        <f t="shared" si="48"/>
        <v>0</v>
      </c>
      <c r="R917" s="100" t="str">
        <f t="shared" si="46"/>
        <v/>
      </c>
    </row>
    <row r="918" spans="1:18" x14ac:dyDescent="0.2">
      <c r="A918" s="426" t="str">
        <f>IF(B918="","",COUNT('Diário 1º PA'!$A$4:$A$2634)+ROW()-3)</f>
        <v/>
      </c>
      <c r="B918" s="454"/>
      <c r="C918" s="418"/>
      <c r="D918" s="421"/>
      <c r="E918" s="421"/>
      <c r="F918" s="428"/>
      <c r="G918" s="421"/>
      <c r="H918" s="421"/>
      <c r="I918" s="421"/>
      <c r="J918" s="423"/>
      <c r="K918" s="423"/>
      <c r="L918" s="423"/>
      <c r="M918" s="423"/>
      <c r="N918" s="442"/>
      <c r="O918" s="429"/>
      <c r="P918" s="364">
        <f t="shared" si="47"/>
        <v>0</v>
      </c>
      <c r="Q918" s="78">
        <f t="shared" si="48"/>
        <v>0</v>
      </c>
      <c r="R918" s="100" t="str">
        <f t="shared" si="46"/>
        <v/>
      </c>
    </row>
    <row r="919" spans="1:18" ht="13.5" thickBot="1" x14ac:dyDescent="0.25">
      <c r="A919" s="426" t="str">
        <f>IF(B919="","",COUNT('Diário 1º PA'!$A$4:$A$2634)+ROW()-3)</f>
        <v/>
      </c>
      <c r="B919" s="454"/>
      <c r="C919" s="418"/>
      <c r="D919" s="421"/>
      <c r="E919" s="421"/>
      <c r="F919" s="428"/>
      <c r="G919" s="421"/>
      <c r="H919" s="421"/>
      <c r="I919" s="421"/>
      <c r="J919" s="423"/>
      <c r="K919" s="423"/>
      <c r="L919" s="423"/>
      <c r="M919" s="423"/>
      <c r="N919" s="442"/>
      <c r="O919" s="429"/>
      <c r="P919" s="364">
        <f t="shared" si="47"/>
        <v>0</v>
      </c>
      <c r="Q919" s="78">
        <f t="shared" si="48"/>
        <v>0</v>
      </c>
      <c r="R919" s="100" t="str">
        <f t="shared" si="46"/>
        <v/>
      </c>
    </row>
    <row r="920" spans="1:18" x14ac:dyDescent="0.2">
      <c r="A920" s="426" t="str">
        <f>IF(B920="","",COUNT('Diário 1º PA'!$A$4:$A$2634)+ROW()-3)</f>
        <v/>
      </c>
      <c r="B920" s="454"/>
      <c r="C920" s="418"/>
      <c r="D920" s="421"/>
      <c r="E920" s="421"/>
      <c r="F920" s="428"/>
      <c r="G920" s="421"/>
      <c r="H920" s="421"/>
      <c r="I920" s="421"/>
      <c r="J920" s="423"/>
      <c r="K920" s="423"/>
      <c r="L920" s="423"/>
      <c r="M920" s="423"/>
      <c r="N920" s="442"/>
      <c r="O920" s="429"/>
      <c r="P920" s="365">
        <f t="shared" si="47"/>
        <v>0</v>
      </c>
      <c r="Q920" s="78">
        <f t="shared" si="48"/>
        <v>0</v>
      </c>
      <c r="R920" s="143" t="str">
        <f t="shared" si="46"/>
        <v/>
      </c>
    </row>
    <row r="921" spans="1:18" x14ac:dyDescent="0.2">
      <c r="A921" s="426" t="str">
        <f>IF(B921="","",COUNT('Diário 1º PA'!$A$4:$A$2634)+ROW()-3)</f>
        <v/>
      </c>
      <c r="B921" s="454"/>
      <c r="C921" s="418"/>
      <c r="D921" s="421"/>
      <c r="E921" s="421"/>
      <c r="F921" s="428"/>
      <c r="G921" s="421"/>
      <c r="H921" s="421"/>
      <c r="I921" s="421"/>
      <c r="J921" s="423"/>
      <c r="K921" s="423"/>
      <c r="L921" s="423"/>
      <c r="M921" s="423"/>
      <c r="N921" s="442"/>
      <c r="O921" s="429"/>
      <c r="P921" s="364">
        <f t="shared" si="47"/>
        <v>0</v>
      </c>
      <c r="Q921" s="78">
        <f t="shared" si="48"/>
        <v>0</v>
      </c>
      <c r="R921" s="100" t="str">
        <f t="shared" si="46"/>
        <v/>
      </c>
    </row>
    <row r="922" spans="1:18" x14ac:dyDescent="0.2">
      <c r="A922" s="426" t="str">
        <f>IF(B922="","",COUNT('Diário 1º PA'!$A$4:$A$2634)+ROW()-3)</f>
        <v/>
      </c>
      <c r="B922" s="454"/>
      <c r="C922" s="418"/>
      <c r="D922" s="421"/>
      <c r="E922" s="421"/>
      <c r="F922" s="428"/>
      <c r="G922" s="421"/>
      <c r="H922" s="421"/>
      <c r="I922" s="421"/>
      <c r="J922" s="423"/>
      <c r="K922" s="423"/>
      <c r="L922" s="423"/>
      <c r="M922" s="423"/>
      <c r="N922" s="442"/>
      <c r="O922" s="429"/>
      <c r="P922" s="364">
        <f t="shared" si="47"/>
        <v>0</v>
      </c>
      <c r="Q922" s="78">
        <f t="shared" si="48"/>
        <v>0</v>
      </c>
      <c r="R922" s="100" t="str">
        <f t="shared" si="46"/>
        <v/>
      </c>
    </row>
    <row r="923" spans="1:18" ht="13.5" thickBot="1" x14ac:dyDescent="0.25">
      <c r="A923" s="426" t="str">
        <f>IF(B923="","",COUNT('Diário 1º PA'!$A$4:$A$2634)+ROW()-3)</f>
        <v/>
      </c>
      <c r="B923" s="454"/>
      <c r="C923" s="418"/>
      <c r="D923" s="421"/>
      <c r="E923" s="421"/>
      <c r="F923" s="428"/>
      <c r="G923" s="421"/>
      <c r="H923" s="421"/>
      <c r="I923" s="421"/>
      <c r="J923" s="423"/>
      <c r="K923" s="423"/>
      <c r="L923" s="423"/>
      <c r="M923" s="423"/>
      <c r="N923" s="442"/>
      <c r="O923" s="429"/>
      <c r="P923" s="364">
        <f t="shared" si="47"/>
        <v>0</v>
      </c>
      <c r="Q923" s="78">
        <f t="shared" si="48"/>
        <v>0</v>
      </c>
      <c r="R923" s="100" t="str">
        <f t="shared" si="46"/>
        <v/>
      </c>
    </row>
    <row r="924" spans="1:18" x14ac:dyDescent="0.2">
      <c r="A924" s="426" t="str">
        <f>IF(B924="","",COUNT('Diário 1º PA'!$A$4:$A$2634)+ROW()-3)</f>
        <v/>
      </c>
      <c r="B924" s="454"/>
      <c r="C924" s="418"/>
      <c r="D924" s="421"/>
      <c r="E924" s="421"/>
      <c r="F924" s="428"/>
      <c r="G924" s="421"/>
      <c r="H924" s="421"/>
      <c r="I924" s="421"/>
      <c r="J924" s="423"/>
      <c r="K924" s="423"/>
      <c r="L924" s="423"/>
      <c r="M924" s="423"/>
      <c r="N924" s="442"/>
      <c r="O924" s="429"/>
      <c r="P924" s="365">
        <f t="shared" si="47"/>
        <v>0</v>
      </c>
      <c r="Q924" s="78">
        <f t="shared" si="48"/>
        <v>0</v>
      </c>
      <c r="R924" s="143" t="str">
        <f t="shared" si="46"/>
        <v/>
      </c>
    </row>
    <row r="925" spans="1:18" x14ac:dyDescent="0.2">
      <c r="A925" s="426" t="str">
        <f>IF(B925="","",COUNT('Diário 1º PA'!$A$4:$A$2634)+ROW()-3)</f>
        <v/>
      </c>
      <c r="B925" s="454"/>
      <c r="C925" s="418"/>
      <c r="D925" s="421"/>
      <c r="E925" s="421"/>
      <c r="F925" s="428"/>
      <c r="G925" s="421"/>
      <c r="H925" s="421"/>
      <c r="I925" s="421"/>
      <c r="J925" s="423"/>
      <c r="K925" s="423"/>
      <c r="L925" s="423"/>
      <c r="M925" s="423"/>
      <c r="N925" s="442"/>
      <c r="O925" s="429"/>
      <c r="P925" s="364">
        <f t="shared" si="47"/>
        <v>0</v>
      </c>
      <c r="Q925" s="78">
        <f t="shared" si="48"/>
        <v>0</v>
      </c>
      <c r="R925" s="100" t="str">
        <f t="shared" si="46"/>
        <v/>
      </c>
    </row>
    <row r="926" spans="1:18" x14ac:dyDescent="0.2">
      <c r="A926" s="426" t="str">
        <f>IF(B926="","",COUNT('Diário 1º PA'!$A$4:$A$2634)+ROW()-3)</f>
        <v/>
      </c>
      <c r="B926" s="454"/>
      <c r="C926" s="418"/>
      <c r="D926" s="421"/>
      <c r="E926" s="421"/>
      <c r="F926" s="428"/>
      <c r="G926" s="421"/>
      <c r="H926" s="421"/>
      <c r="I926" s="421"/>
      <c r="J926" s="423"/>
      <c r="K926" s="423"/>
      <c r="L926" s="423"/>
      <c r="M926" s="423"/>
      <c r="N926" s="442"/>
      <c r="O926" s="429"/>
      <c r="P926" s="364">
        <f t="shared" si="47"/>
        <v>0</v>
      </c>
      <c r="Q926" s="78">
        <f t="shared" si="48"/>
        <v>0</v>
      </c>
      <c r="R926" s="100" t="str">
        <f t="shared" si="46"/>
        <v/>
      </c>
    </row>
    <row r="927" spans="1:18" ht="13.5" thickBot="1" x14ac:dyDescent="0.25">
      <c r="A927" s="426" t="str">
        <f>IF(B927="","",COUNT('Diário 1º PA'!$A$4:$A$2634)+ROW()-3)</f>
        <v/>
      </c>
      <c r="B927" s="454"/>
      <c r="C927" s="418"/>
      <c r="D927" s="421"/>
      <c r="E927" s="421"/>
      <c r="F927" s="428"/>
      <c r="G927" s="421"/>
      <c r="H927" s="421"/>
      <c r="I927" s="421"/>
      <c r="J927" s="423"/>
      <c r="K927" s="423"/>
      <c r="L927" s="423"/>
      <c r="M927" s="423"/>
      <c r="N927" s="442"/>
      <c r="O927" s="429"/>
      <c r="P927" s="364">
        <f t="shared" si="47"/>
        <v>0</v>
      </c>
      <c r="Q927" s="78">
        <f t="shared" si="48"/>
        <v>0</v>
      </c>
      <c r="R927" s="100" t="str">
        <f t="shared" si="46"/>
        <v/>
      </c>
    </row>
    <row r="928" spans="1:18" x14ac:dyDescent="0.2">
      <c r="A928" s="426" t="str">
        <f>IF(B928="","",COUNT('Diário 1º PA'!$A$4:$A$2634)+ROW()-3)</f>
        <v/>
      </c>
      <c r="B928" s="454"/>
      <c r="C928" s="418"/>
      <c r="D928" s="421"/>
      <c r="E928" s="421"/>
      <c r="F928" s="428"/>
      <c r="G928" s="421"/>
      <c r="H928" s="421"/>
      <c r="I928" s="421"/>
      <c r="J928" s="423"/>
      <c r="K928" s="423"/>
      <c r="L928" s="423"/>
      <c r="M928" s="423"/>
      <c r="N928" s="442"/>
      <c r="O928" s="429"/>
      <c r="P928" s="365">
        <f t="shared" si="47"/>
        <v>0</v>
      </c>
      <c r="Q928" s="78">
        <f t="shared" si="48"/>
        <v>0</v>
      </c>
      <c r="R928" s="143" t="str">
        <f t="shared" si="46"/>
        <v/>
      </c>
    </row>
    <row r="929" spans="1:18" x14ac:dyDescent="0.2">
      <c r="A929" s="426" t="str">
        <f>IF(B929="","",COUNT('Diário 1º PA'!$A$4:$A$2634)+ROW()-3)</f>
        <v/>
      </c>
      <c r="B929" s="454"/>
      <c r="C929" s="418"/>
      <c r="D929" s="421"/>
      <c r="E929" s="421"/>
      <c r="F929" s="428"/>
      <c r="G929" s="421"/>
      <c r="H929" s="421"/>
      <c r="I929" s="421"/>
      <c r="J929" s="423"/>
      <c r="K929" s="423"/>
      <c r="L929" s="423"/>
      <c r="M929" s="423"/>
      <c r="N929" s="442"/>
      <c r="O929" s="429"/>
      <c r="P929" s="364">
        <f t="shared" si="47"/>
        <v>0</v>
      </c>
      <c r="Q929" s="78">
        <f t="shared" si="48"/>
        <v>0</v>
      </c>
      <c r="R929" s="100" t="str">
        <f t="shared" si="46"/>
        <v/>
      </c>
    </row>
    <row r="930" spans="1:18" x14ac:dyDescent="0.2">
      <c r="A930" s="426" t="str">
        <f>IF(B930="","",COUNT('Diário 1º PA'!$A$4:$A$2634)+ROW()-3)</f>
        <v/>
      </c>
      <c r="B930" s="454"/>
      <c r="C930" s="418"/>
      <c r="D930" s="421"/>
      <c r="E930" s="421"/>
      <c r="F930" s="428"/>
      <c r="G930" s="421"/>
      <c r="H930" s="421"/>
      <c r="I930" s="421"/>
      <c r="J930" s="423"/>
      <c r="K930" s="423"/>
      <c r="L930" s="423"/>
      <c r="M930" s="423"/>
      <c r="N930" s="442"/>
      <c r="O930" s="429"/>
      <c r="P930" s="364">
        <f t="shared" si="47"/>
        <v>0</v>
      </c>
      <c r="Q930" s="78">
        <f t="shared" si="48"/>
        <v>0</v>
      </c>
      <c r="R930" s="100" t="str">
        <f t="shared" si="46"/>
        <v/>
      </c>
    </row>
    <row r="931" spans="1:18" ht="13.5" thickBot="1" x14ac:dyDescent="0.25">
      <c r="A931" s="426" t="str">
        <f>IF(B931="","",COUNT('Diário 1º PA'!$A$4:$A$2634)+ROW()-3)</f>
        <v/>
      </c>
      <c r="B931" s="454"/>
      <c r="C931" s="418"/>
      <c r="D931" s="421"/>
      <c r="E931" s="421"/>
      <c r="F931" s="428"/>
      <c r="G931" s="421"/>
      <c r="H931" s="421"/>
      <c r="I931" s="421"/>
      <c r="J931" s="423"/>
      <c r="K931" s="423"/>
      <c r="L931" s="423"/>
      <c r="M931" s="423"/>
      <c r="N931" s="442"/>
      <c r="O931" s="429"/>
      <c r="P931" s="364">
        <f t="shared" si="47"/>
        <v>0</v>
      </c>
      <c r="Q931" s="78">
        <f t="shared" si="48"/>
        <v>0</v>
      </c>
      <c r="R931" s="100" t="str">
        <f t="shared" si="46"/>
        <v/>
      </c>
    </row>
    <row r="932" spans="1:18" x14ac:dyDescent="0.2">
      <c r="A932" s="426" t="str">
        <f>IF(B932="","",COUNT('Diário 1º PA'!$A$4:$A$2634)+ROW()-3)</f>
        <v/>
      </c>
      <c r="B932" s="454"/>
      <c r="C932" s="418"/>
      <c r="D932" s="421"/>
      <c r="E932" s="421"/>
      <c r="F932" s="428"/>
      <c r="G932" s="421"/>
      <c r="H932" s="421"/>
      <c r="I932" s="421"/>
      <c r="J932" s="423"/>
      <c r="K932" s="423"/>
      <c r="L932" s="423"/>
      <c r="M932" s="423"/>
      <c r="N932" s="442"/>
      <c r="O932" s="429"/>
      <c r="P932" s="365">
        <f t="shared" si="47"/>
        <v>0</v>
      </c>
      <c r="Q932" s="78">
        <f t="shared" si="48"/>
        <v>0</v>
      </c>
      <c r="R932" s="143" t="str">
        <f t="shared" si="46"/>
        <v/>
      </c>
    </row>
    <row r="933" spans="1:18" x14ac:dyDescent="0.2">
      <c r="A933" s="426" t="str">
        <f>IF(B933="","",COUNT('Diário 1º PA'!$A$4:$A$2634)+ROW()-3)</f>
        <v/>
      </c>
      <c r="B933" s="454"/>
      <c r="C933" s="418"/>
      <c r="D933" s="421"/>
      <c r="E933" s="421"/>
      <c r="F933" s="428"/>
      <c r="G933" s="421"/>
      <c r="H933" s="421"/>
      <c r="I933" s="421"/>
      <c r="J933" s="423"/>
      <c r="K933" s="423"/>
      <c r="L933" s="423"/>
      <c r="M933" s="423"/>
      <c r="N933" s="442"/>
      <c r="O933" s="429"/>
      <c r="P933" s="364">
        <f t="shared" si="47"/>
        <v>0</v>
      </c>
      <c r="Q933" s="78">
        <f t="shared" si="48"/>
        <v>0</v>
      </c>
      <c r="R933" s="100" t="str">
        <f t="shared" si="46"/>
        <v/>
      </c>
    </row>
    <row r="934" spans="1:18" x14ac:dyDescent="0.2">
      <c r="A934" s="426" t="str">
        <f>IF(B934="","",COUNT('Diário 1º PA'!$A$4:$A$2634)+ROW()-3)</f>
        <v/>
      </c>
      <c r="B934" s="454"/>
      <c r="C934" s="418"/>
      <c r="D934" s="421"/>
      <c r="E934" s="421"/>
      <c r="F934" s="428"/>
      <c r="G934" s="421"/>
      <c r="H934" s="421"/>
      <c r="I934" s="421"/>
      <c r="J934" s="423"/>
      <c r="K934" s="423"/>
      <c r="L934" s="423"/>
      <c r="M934" s="423"/>
      <c r="N934" s="442"/>
      <c r="O934" s="429"/>
      <c r="P934" s="364">
        <f t="shared" si="47"/>
        <v>0</v>
      </c>
      <c r="Q934" s="78">
        <f t="shared" si="48"/>
        <v>0</v>
      </c>
      <c r="R934" s="100" t="str">
        <f t="shared" si="46"/>
        <v/>
      </c>
    </row>
    <row r="935" spans="1:18" ht="13.5" thickBot="1" x14ac:dyDescent="0.25">
      <c r="A935" s="426" t="str">
        <f>IF(B935="","",COUNT('Diário 1º PA'!$A$4:$A$2634)+ROW()-3)</f>
        <v/>
      </c>
      <c r="B935" s="454"/>
      <c r="C935" s="418"/>
      <c r="D935" s="421"/>
      <c r="E935" s="421"/>
      <c r="F935" s="428"/>
      <c r="G935" s="421"/>
      <c r="H935" s="421"/>
      <c r="I935" s="421"/>
      <c r="J935" s="423"/>
      <c r="K935" s="423"/>
      <c r="L935" s="423"/>
      <c r="M935" s="423"/>
      <c r="N935" s="442"/>
      <c r="O935" s="429"/>
      <c r="P935" s="364">
        <f t="shared" si="47"/>
        <v>0</v>
      </c>
      <c r="Q935" s="78">
        <f t="shared" si="48"/>
        <v>0</v>
      </c>
      <c r="R935" s="100" t="str">
        <f t="shared" si="46"/>
        <v/>
      </c>
    </row>
    <row r="936" spans="1:18" x14ac:dyDescent="0.2">
      <c r="A936" s="426" t="str">
        <f>IF(B936="","",COUNT('Diário 1º PA'!$A$4:$A$2634)+ROW()-3)</f>
        <v/>
      </c>
      <c r="B936" s="454"/>
      <c r="C936" s="418"/>
      <c r="D936" s="421"/>
      <c r="E936" s="421"/>
      <c r="F936" s="428"/>
      <c r="G936" s="421"/>
      <c r="H936" s="421"/>
      <c r="I936" s="421"/>
      <c r="J936" s="423"/>
      <c r="K936" s="423"/>
      <c r="L936" s="423"/>
      <c r="M936" s="423"/>
      <c r="N936" s="442"/>
      <c r="O936" s="429"/>
      <c r="P936" s="365">
        <f t="shared" si="47"/>
        <v>0</v>
      </c>
      <c r="Q936" s="78">
        <f t="shared" si="48"/>
        <v>0</v>
      </c>
      <c r="R936" s="143" t="str">
        <f t="shared" si="46"/>
        <v/>
      </c>
    </row>
    <row r="937" spans="1:18" x14ac:dyDescent="0.2">
      <c r="A937" s="426" t="str">
        <f>IF(B937="","",COUNT('Diário 1º PA'!$A$4:$A$2634)+ROW()-3)</f>
        <v/>
      </c>
      <c r="B937" s="454"/>
      <c r="C937" s="418"/>
      <c r="D937" s="421"/>
      <c r="E937" s="421"/>
      <c r="F937" s="428"/>
      <c r="G937" s="421"/>
      <c r="H937" s="421"/>
      <c r="I937" s="421"/>
      <c r="J937" s="423"/>
      <c r="K937" s="423"/>
      <c r="L937" s="423"/>
      <c r="M937" s="423"/>
      <c r="N937" s="442"/>
      <c r="O937" s="429"/>
      <c r="P937" s="364">
        <f t="shared" si="47"/>
        <v>0</v>
      </c>
      <c r="Q937" s="78">
        <f t="shared" si="48"/>
        <v>0</v>
      </c>
      <c r="R937" s="100" t="str">
        <f t="shared" si="46"/>
        <v/>
      </c>
    </row>
    <row r="938" spans="1:18" x14ac:dyDescent="0.2">
      <c r="A938" s="426" t="str">
        <f>IF(B938="","",COUNT('Diário 1º PA'!$A$4:$A$2634)+ROW()-3)</f>
        <v/>
      </c>
      <c r="B938" s="454"/>
      <c r="C938" s="418"/>
      <c r="D938" s="421"/>
      <c r="E938" s="421"/>
      <c r="F938" s="428"/>
      <c r="G938" s="421"/>
      <c r="H938" s="421"/>
      <c r="I938" s="421"/>
      <c r="J938" s="423"/>
      <c r="K938" s="423"/>
      <c r="L938" s="423"/>
      <c r="M938" s="423"/>
      <c r="N938" s="442"/>
      <c r="O938" s="429"/>
      <c r="P938" s="364">
        <f t="shared" si="47"/>
        <v>0</v>
      </c>
      <c r="Q938" s="78">
        <f t="shared" si="48"/>
        <v>0</v>
      </c>
      <c r="R938" s="100" t="str">
        <f t="shared" si="46"/>
        <v/>
      </c>
    </row>
    <row r="939" spans="1:18" ht="13.5" thickBot="1" x14ac:dyDescent="0.25">
      <c r="A939" s="426" t="str">
        <f>IF(B939="","",COUNT('Diário 1º PA'!$A$4:$A$2634)+ROW()-3)</f>
        <v/>
      </c>
      <c r="B939" s="454"/>
      <c r="C939" s="418"/>
      <c r="D939" s="421"/>
      <c r="E939" s="421"/>
      <c r="F939" s="428"/>
      <c r="G939" s="421"/>
      <c r="H939" s="421"/>
      <c r="I939" s="421"/>
      <c r="J939" s="423"/>
      <c r="K939" s="423"/>
      <c r="L939" s="423"/>
      <c r="M939" s="423"/>
      <c r="N939" s="442"/>
      <c r="O939" s="429"/>
      <c r="P939" s="364">
        <f t="shared" si="47"/>
        <v>0</v>
      </c>
      <c r="Q939" s="78">
        <f t="shared" si="48"/>
        <v>0</v>
      </c>
      <c r="R939" s="100" t="str">
        <f t="shared" si="46"/>
        <v/>
      </c>
    </row>
    <row r="940" spans="1:18" x14ac:dyDescent="0.2">
      <c r="A940" s="426" t="str">
        <f>IF(B940="","",COUNT('Diário 1º PA'!$A$4:$A$2634)+ROW()-3)</f>
        <v/>
      </c>
      <c r="B940" s="454"/>
      <c r="C940" s="418"/>
      <c r="D940" s="421"/>
      <c r="E940" s="421"/>
      <c r="F940" s="428"/>
      <c r="G940" s="421"/>
      <c r="H940" s="421"/>
      <c r="I940" s="421"/>
      <c r="J940" s="423"/>
      <c r="K940" s="423"/>
      <c r="L940" s="423"/>
      <c r="M940" s="423"/>
      <c r="N940" s="442"/>
      <c r="O940" s="429"/>
      <c r="P940" s="365">
        <f t="shared" si="47"/>
        <v>0</v>
      </c>
      <c r="Q940" s="78">
        <f t="shared" si="48"/>
        <v>0</v>
      </c>
      <c r="R940" s="143" t="str">
        <f t="shared" si="46"/>
        <v/>
      </c>
    </row>
    <row r="941" spans="1:18" x14ac:dyDescent="0.2">
      <c r="A941" s="426" t="str">
        <f>IF(B941="","",COUNT('Diário 1º PA'!$A$4:$A$2634)+ROW()-3)</f>
        <v/>
      </c>
      <c r="B941" s="454"/>
      <c r="C941" s="418"/>
      <c r="D941" s="421"/>
      <c r="E941" s="421"/>
      <c r="F941" s="428"/>
      <c r="G941" s="421"/>
      <c r="H941" s="421"/>
      <c r="I941" s="421"/>
      <c r="J941" s="423"/>
      <c r="K941" s="423"/>
      <c r="L941" s="423"/>
      <c r="M941" s="423"/>
      <c r="N941" s="442"/>
      <c r="O941" s="429"/>
      <c r="P941" s="364">
        <f t="shared" si="47"/>
        <v>0</v>
      </c>
      <c r="Q941" s="78">
        <f t="shared" si="48"/>
        <v>0</v>
      </c>
      <c r="R941" s="100" t="str">
        <f t="shared" si="46"/>
        <v/>
      </c>
    </row>
    <row r="942" spans="1:18" x14ac:dyDescent="0.2">
      <c r="A942" s="426" t="str">
        <f>IF(B942="","",COUNT('Diário 1º PA'!$A$4:$A$2634)+ROW()-3)</f>
        <v/>
      </c>
      <c r="B942" s="454"/>
      <c r="C942" s="418"/>
      <c r="D942" s="421"/>
      <c r="E942" s="421"/>
      <c r="F942" s="428"/>
      <c r="G942" s="421"/>
      <c r="H942" s="421"/>
      <c r="I942" s="421"/>
      <c r="J942" s="423"/>
      <c r="K942" s="423"/>
      <c r="L942" s="423"/>
      <c r="M942" s="423"/>
      <c r="N942" s="442"/>
      <c r="O942" s="429"/>
      <c r="P942" s="364">
        <f t="shared" si="47"/>
        <v>0</v>
      </c>
      <c r="Q942" s="78">
        <f t="shared" si="48"/>
        <v>0</v>
      </c>
      <c r="R942" s="100" t="str">
        <f t="shared" si="46"/>
        <v/>
      </c>
    </row>
    <row r="943" spans="1:18" ht="13.5" thickBot="1" x14ac:dyDescent="0.25">
      <c r="A943" s="426" t="str">
        <f>IF(B943="","",COUNT('Diário 1º PA'!$A$4:$A$2634)+ROW()-3)</f>
        <v/>
      </c>
      <c r="B943" s="454"/>
      <c r="C943" s="418"/>
      <c r="D943" s="421"/>
      <c r="E943" s="421"/>
      <c r="F943" s="428"/>
      <c r="G943" s="421"/>
      <c r="H943" s="421"/>
      <c r="I943" s="421"/>
      <c r="J943" s="423"/>
      <c r="K943" s="423"/>
      <c r="L943" s="423"/>
      <c r="M943" s="423"/>
      <c r="N943" s="442"/>
      <c r="O943" s="429"/>
      <c r="P943" s="364">
        <f t="shared" si="47"/>
        <v>0</v>
      </c>
      <c r="Q943" s="78">
        <f t="shared" si="48"/>
        <v>0</v>
      </c>
      <c r="R943" s="100" t="str">
        <f t="shared" si="46"/>
        <v/>
      </c>
    </row>
    <row r="944" spans="1:18" x14ac:dyDescent="0.2">
      <c r="A944" s="426" t="str">
        <f>IF(B944="","",COUNT('Diário 1º PA'!$A$4:$A$2634)+ROW()-3)</f>
        <v/>
      </c>
      <c r="B944" s="454"/>
      <c r="C944" s="418"/>
      <c r="D944" s="421"/>
      <c r="E944" s="421"/>
      <c r="F944" s="428"/>
      <c r="G944" s="421"/>
      <c r="H944" s="421"/>
      <c r="I944" s="421"/>
      <c r="J944" s="423"/>
      <c r="K944" s="423"/>
      <c r="L944" s="423"/>
      <c r="M944" s="423"/>
      <c r="N944" s="442"/>
      <c r="O944" s="429"/>
      <c r="P944" s="365">
        <f t="shared" si="47"/>
        <v>0</v>
      </c>
      <c r="Q944" s="78">
        <f t="shared" si="48"/>
        <v>0</v>
      </c>
      <c r="R944" s="143" t="str">
        <f t="shared" si="46"/>
        <v/>
      </c>
    </row>
    <row r="945" spans="1:18" x14ac:dyDescent="0.2">
      <c r="A945" s="426" t="str">
        <f>IF(B945="","",COUNT('Diário 1º PA'!$A$4:$A$2634)+ROW()-3)</f>
        <v/>
      </c>
      <c r="B945" s="454"/>
      <c r="C945" s="418"/>
      <c r="D945" s="421"/>
      <c r="E945" s="421"/>
      <c r="F945" s="428"/>
      <c r="G945" s="421"/>
      <c r="H945" s="421"/>
      <c r="I945" s="421"/>
      <c r="J945" s="423"/>
      <c r="K945" s="423"/>
      <c r="L945" s="423"/>
      <c r="M945" s="423"/>
      <c r="N945" s="442"/>
      <c r="O945" s="429"/>
      <c r="P945" s="364">
        <f t="shared" si="47"/>
        <v>0</v>
      </c>
      <c r="Q945" s="78">
        <f t="shared" si="48"/>
        <v>0</v>
      </c>
      <c r="R945" s="100" t="str">
        <f t="shared" si="46"/>
        <v/>
      </c>
    </row>
    <row r="946" spans="1:18" x14ac:dyDescent="0.2">
      <c r="A946" s="426" t="str">
        <f>IF(B946="","",COUNT('Diário 1º PA'!$A$4:$A$2634)+ROW()-3)</f>
        <v/>
      </c>
      <c r="B946" s="454"/>
      <c r="C946" s="418"/>
      <c r="D946" s="421"/>
      <c r="E946" s="421"/>
      <c r="F946" s="428"/>
      <c r="G946" s="421"/>
      <c r="H946" s="421"/>
      <c r="I946" s="421"/>
      <c r="J946" s="423"/>
      <c r="K946" s="423"/>
      <c r="L946" s="423"/>
      <c r="M946" s="423"/>
      <c r="N946" s="442"/>
      <c r="O946" s="429"/>
      <c r="P946" s="364">
        <f t="shared" si="47"/>
        <v>0</v>
      </c>
      <c r="Q946" s="78">
        <f t="shared" si="48"/>
        <v>0</v>
      </c>
      <c r="R946" s="100" t="str">
        <f t="shared" si="46"/>
        <v/>
      </c>
    </row>
    <row r="947" spans="1:18" ht="13.5" thickBot="1" x14ac:dyDescent="0.25">
      <c r="A947" s="426" t="str">
        <f>IF(B947="","",COUNT('Diário 1º PA'!$A$4:$A$2634)+ROW()-3)</f>
        <v/>
      </c>
      <c r="B947" s="454"/>
      <c r="C947" s="418"/>
      <c r="D947" s="421"/>
      <c r="E947" s="421"/>
      <c r="F947" s="428"/>
      <c r="G947" s="421"/>
      <c r="H947" s="421"/>
      <c r="I947" s="421"/>
      <c r="J947" s="423"/>
      <c r="K947" s="423"/>
      <c r="L947" s="423"/>
      <c r="M947" s="423"/>
      <c r="N947" s="442"/>
      <c r="O947" s="429"/>
      <c r="P947" s="364">
        <f t="shared" si="47"/>
        <v>0</v>
      </c>
      <c r="Q947" s="78">
        <f t="shared" si="48"/>
        <v>0</v>
      </c>
      <c r="R947" s="100" t="str">
        <f t="shared" si="46"/>
        <v/>
      </c>
    </row>
    <row r="948" spans="1:18" x14ac:dyDescent="0.2">
      <c r="A948" s="426" t="str">
        <f>IF(B948="","",COUNT('Diário 1º PA'!$A$4:$A$2634)+ROW()-3)</f>
        <v/>
      </c>
      <c r="B948" s="454"/>
      <c r="C948" s="418"/>
      <c r="D948" s="421"/>
      <c r="E948" s="421"/>
      <c r="F948" s="428"/>
      <c r="G948" s="421"/>
      <c r="H948" s="421"/>
      <c r="I948" s="421"/>
      <c r="J948" s="423"/>
      <c r="K948" s="423"/>
      <c r="L948" s="423"/>
      <c r="M948" s="423"/>
      <c r="N948" s="442"/>
      <c r="O948" s="429"/>
      <c r="P948" s="365">
        <f t="shared" si="47"/>
        <v>0</v>
      </c>
      <c r="Q948" s="78">
        <f t="shared" si="48"/>
        <v>0</v>
      </c>
      <c r="R948" s="143" t="str">
        <f t="shared" si="46"/>
        <v/>
      </c>
    </row>
    <row r="949" spans="1:18" x14ac:dyDescent="0.2">
      <c r="A949" s="426" t="str">
        <f>IF(B949="","",COUNT('Diário 1º PA'!$A$4:$A$2634)+ROW()-3)</f>
        <v/>
      </c>
      <c r="B949" s="454"/>
      <c r="C949" s="418"/>
      <c r="D949" s="421"/>
      <c r="E949" s="421"/>
      <c r="F949" s="428"/>
      <c r="G949" s="421"/>
      <c r="H949" s="421"/>
      <c r="I949" s="421"/>
      <c r="J949" s="423"/>
      <c r="K949" s="423"/>
      <c r="L949" s="423"/>
      <c r="M949" s="423"/>
      <c r="N949" s="442"/>
      <c r="O949" s="429"/>
      <c r="P949" s="364">
        <f t="shared" si="47"/>
        <v>0</v>
      </c>
      <c r="Q949" s="78">
        <f t="shared" si="48"/>
        <v>0</v>
      </c>
      <c r="R949" s="100" t="str">
        <f t="shared" si="46"/>
        <v/>
      </c>
    </row>
    <row r="950" spans="1:18" x14ac:dyDescent="0.2">
      <c r="A950" s="426" t="str">
        <f>IF(B950="","",COUNT('Diário 1º PA'!$A$4:$A$2634)+ROW()-3)</f>
        <v/>
      </c>
      <c r="B950" s="454"/>
      <c r="C950" s="418"/>
      <c r="D950" s="421"/>
      <c r="E950" s="421"/>
      <c r="F950" s="428"/>
      <c r="G950" s="421"/>
      <c r="H950" s="421"/>
      <c r="I950" s="421"/>
      <c r="J950" s="423"/>
      <c r="K950" s="423"/>
      <c r="L950" s="423"/>
      <c r="M950" s="423"/>
      <c r="N950" s="442"/>
      <c r="O950" s="429"/>
      <c r="P950" s="364">
        <f t="shared" si="47"/>
        <v>0</v>
      </c>
      <c r="Q950" s="78">
        <f t="shared" si="48"/>
        <v>0</v>
      </c>
      <c r="R950" s="100" t="str">
        <f t="shared" si="46"/>
        <v/>
      </c>
    </row>
    <row r="951" spans="1:18" ht="13.5" thickBot="1" x14ac:dyDescent="0.25">
      <c r="A951" s="426" t="str">
        <f>IF(B951="","",COUNT('Diário 1º PA'!$A$4:$A$2634)+ROW()-3)</f>
        <v/>
      </c>
      <c r="B951" s="454"/>
      <c r="C951" s="418"/>
      <c r="D951" s="421"/>
      <c r="E951" s="421"/>
      <c r="F951" s="428"/>
      <c r="G951" s="421"/>
      <c r="H951" s="421"/>
      <c r="I951" s="421"/>
      <c r="J951" s="423"/>
      <c r="K951" s="423"/>
      <c r="L951" s="423"/>
      <c r="M951" s="423"/>
      <c r="N951" s="442"/>
      <c r="O951" s="429"/>
      <c r="P951" s="364">
        <f t="shared" si="47"/>
        <v>0</v>
      </c>
      <c r="Q951" s="78">
        <f t="shared" si="48"/>
        <v>0</v>
      </c>
      <c r="R951" s="100" t="str">
        <f t="shared" si="46"/>
        <v/>
      </c>
    </row>
    <row r="952" spans="1:18" x14ac:dyDescent="0.2">
      <c r="A952" s="426" t="str">
        <f>IF(B952="","",COUNT('Diário 1º PA'!$A$4:$A$2634)+ROW()-3)</f>
        <v/>
      </c>
      <c r="B952" s="454"/>
      <c r="C952" s="418"/>
      <c r="D952" s="421"/>
      <c r="E952" s="421"/>
      <c r="F952" s="428"/>
      <c r="G952" s="421"/>
      <c r="H952" s="421"/>
      <c r="I952" s="421"/>
      <c r="J952" s="423"/>
      <c r="K952" s="423"/>
      <c r="L952" s="423"/>
      <c r="M952" s="423"/>
      <c r="N952" s="442"/>
      <c r="O952" s="429"/>
      <c r="P952" s="365">
        <f t="shared" si="47"/>
        <v>0</v>
      </c>
      <c r="Q952" s="78">
        <f t="shared" si="48"/>
        <v>0</v>
      </c>
      <c r="R952" s="143" t="str">
        <f t="shared" si="46"/>
        <v/>
      </c>
    </row>
    <row r="953" spans="1:18" x14ac:dyDescent="0.2">
      <c r="A953" s="426" t="str">
        <f>IF(B953="","",COUNT('Diário 1º PA'!$A$4:$A$2634)+ROW()-3)</f>
        <v/>
      </c>
      <c r="B953" s="454"/>
      <c r="C953" s="418"/>
      <c r="D953" s="421"/>
      <c r="E953" s="421"/>
      <c r="F953" s="428"/>
      <c r="G953" s="421"/>
      <c r="H953" s="421"/>
      <c r="I953" s="421"/>
      <c r="J953" s="423"/>
      <c r="K953" s="423"/>
      <c r="L953" s="423"/>
      <c r="M953" s="423"/>
      <c r="N953" s="442"/>
      <c r="O953" s="429"/>
      <c r="P953" s="364">
        <f t="shared" si="47"/>
        <v>0</v>
      </c>
      <c r="Q953" s="78">
        <f t="shared" si="48"/>
        <v>0</v>
      </c>
      <c r="R953" s="100" t="str">
        <f t="shared" si="46"/>
        <v/>
      </c>
    </row>
    <row r="954" spans="1:18" x14ac:dyDescent="0.2">
      <c r="A954" s="426" t="str">
        <f>IF(B954="","",COUNT('Diário 1º PA'!$A$4:$A$2634)+ROW()-3)</f>
        <v/>
      </c>
      <c r="B954" s="454"/>
      <c r="C954" s="418"/>
      <c r="D954" s="421"/>
      <c r="E954" s="421"/>
      <c r="F954" s="428"/>
      <c r="G954" s="421"/>
      <c r="H954" s="421"/>
      <c r="I954" s="421"/>
      <c r="J954" s="423"/>
      <c r="K954" s="423"/>
      <c r="L954" s="423"/>
      <c r="M954" s="423"/>
      <c r="N954" s="442"/>
      <c r="O954" s="429"/>
      <c r="P954" s="364">
        <f t="shared" si="47"/>
        <v>0</v>
      </c>
      <c r="Q954" s="78">
        <f t="shared" si="48"/>
        <v>0</v>
      </c>
      <c r="R954" s="100" t="str">
        <f t="shared" si="46"/>
        <v/>
      </c>
    </row>
    <row r="955" spans="1:18" ht="13.5" thickBot="1" x14ac:dyDescent="0.25">
      <c r="A955" s="426" t="str">
        <f>IF(B955="","",COUNT('Diário 1º PA'!$A$4:$A$2634)+ROW()-3)</f>
        <v/>
      </c>
      <c r="B955" s="454"/>
      <c r="C955" s="418"/>
      <c r="D955" s="421"/>
      <c r="E955" s="421"/>
      <c r="F955" s="428"/>
      <c r="G955" s="421"/>
      <c r="H955" s="421"/>
      <c r="I955" s="421"/>
      <c r="J955" s="423"/>
      <c r="K955" s="423"/>
      <c r="L955" s="423"/>
      <c r="M955" s="423"/>
      <c r="N955" s="442"/>
      <c r="O955" s="429"/>
      <c r="P955" s="364">
        <f t="shared" si="47"/>
        <v>0</v>
      </c>
      <c r="Q955" s="78">
        <f t="shared" si="48"/>
        <v>0</v>
      </c>
      <c r="R955" s="100" t="str">
        <f t="shared" si="46"/>
        <v/>
      </c>
    </row>
    <row r="956" spans="1:18" x14ac:dyDescent="0.2">
      <c r="A956" s="426" t="str">
        <f>IF(B956="","",COUNT('Diário 1º PA'!$A$4:$A$2634)+ROW()-3)</f>
        <v/>
      </c>
      <c r="B956" s="454"/>
      <c r="C956" s="418"/>
      <c r="D956" s="421"/>
      <c r="E956" s="421"/>
      <c r="F956" s="428"/>
      <c r="G956" s="421"/>
      <c r="H956" s="421"/>
      <c r="I956" s="421"/>
      <c r="J956" s="423"/>
      <c r="K956" s="423"/>
      <c r="L956" s="423"/>
      <c r="M956" s="423"/>
      <c r="N956" s="442"/>
      <c r="O956" s="429"/>
      <c r="P956" s="365">
        <f t="shared" si="47"/>
        <v>0</v>
      </c>
      <c r="Q956" s="78">
        <f t="shared" si="48"/>
        <v>0</v>
      </c>
      <c r="R956" s="143" t="str">
        <f t="shared" si="46"/>
        <v/>
      </c>
    </row>
    <row r="957" spans="1:18" x14ac:dyDescent="0.2">
      <c r="A957" s="426" t="str">
        <f>IF(B957="","",COUNT('Diário 1º PA'!$A$4:$A$2634)+ROW()-3)</f>
        <v/>
      </c>
      <c r="B957" s="454"/>
      <c r="C957" s="418"/>
      <c r="D957" s="421"/>
      <c r="E957" s="421"/>
      <c r="F957" s="428"/>
      <c r="G957" s="421"/>
      <c r="H957" s="421"/>
      <c r="I957" s="421"/>
      <c r="J957" s="423"/>
      <c r="K957" s="423"/>
      <c r="L957" s="423"/>
      <c r="M957" s="423"/>
      <c r="N957" s="442"/>
      <c r="O957" s="429"/>
      <c r="P957" s="364">
        <f t="shared" si="47"/>
        <v>0</v>
      </c>
      <c r="Q957" s="78">
        <f t="shared" si="48"/>
        <v>0</v>
      </c>
      <c r="R957" s="100" t="str">
        <f t="shared" si="46"/>
        <v/>
      </c>
    </row>
    <row r="958" spans="1:18" x14ac:dyDescent="0.2">
      <c r="A958" s="426" t="str">
        <f>IF(B958="","",COUNT('Diário 1º PA'!$A$4:$A$2634)+ROW()-3)</f>
        <v/>
      </c>
      <c r="B958" s="454"/>
      <c r="C958" s="418"/>
      <c r="D958" s="421"/>
      <c r="E958" s="421"/>
      <c r="F958" s="428"/>
      <c r="G958" s="421"/>
      <c r="H958" s="421"/>
      <c r="I958" s="421"/>
      <c r="J958" s="423"/>
      <c r="K958" s="423"/>
      <c r="L958" s="423"/>
      <c r="M958" s="423"/>
      <c r="N958" s="442"/>
      <c r="O958" s="429"/>
      <c r="P958" s="364">
        <f t="shared" si="47"/>
        <v>0</v>
      </c>
      <c r="Q958" s="78">
        <f t="shared" si="48"/>
        <v>0</v>
      </c>
      <c r="R958" s="100" t="str">
        <f t="shared" si="46"/>
        <v/>
      </c>
    </row>
    <row r="959" spans="1:18" ht="13.5" thickBot="1" x14ac:dyDescent="0.25">
      <c r="A959" s="426" t="str">
        <f>IF(B959="","",COUNT('Diário 1º PA'!$A$4:$A$2634)+ROW()-3)</f>
        <v/>
      </c>
      <c r="B959" s="454"/>
      <c r="C959" s="418"/>
      <c r="D959" s="421"/>
      <c r="E959" s="421"/>
      <c r="F959" s="428"/>
      <c r="G959" s="421"/>
      <c r="H959" s="421"/>
      <c r="I959" s="421"/>
      <c r="J959" s="423"/>
      <c r="K959" s="423"/>
      <c r="L959" s="423"/>
      <c r="M959" s="423"/>
      <c r="N959" s="442"/>
      <c r="O959" s="429"/>
      <c r="P959" s="364">
        <f t="shared" si="47"/>
        <v>0</v>
      </c>
      <c r="Q959" s="78">
        <f t="shared" si="48"/>
        <v>0</v>
      </c>
      <c r="R959" s="100" t="str">
        <f t="shared" si="46"/>
        <v/>
      </c>
    </row>
    <row r="960" spans="1:18" x14ac:dyDescent="0.2">
      <c r="A960" s="426" t="str">
        <f>IF(B960="","",COUNT('Diário 1º PA'!$A$4:$A$2634)+ROW()-3)</f>
        <v/>
      </c>
      <c r="B960" s="454"/>
      <c r="C960" s="418"/>
      <c r="D960" s="421"/>
      <c r="E960" s="421"/>
      <c r="F960" s="428"/>
      <c r="G960" s="421"/>
      <c r="H960" s="421"/>
      <c r="I960" s="421"/>
      <c r="J960" s="423"/>
      <c r="K960" s="423"/>
      <c r="L960" s="423"/>
      <c r="M960" s="423"/>
      <c r="N960" s="442"/>
      <c r="O960" s="429"/>
      <c r="P960" s="365">
        <f t="shared" si="47"/>
        <v>0</v>
      </c>
      <c r="Q960" s="78">
        <f t="shared" si="48"/>
        <v>0</v>
      </c>
      <c r="R960" s="143" t="str">
        <f t="shared" si="46"/>
        <v/>
      </c>
    </row>
    <row r="961" spans="1:18" x14ac:dyDescent="0.2">
      <c r="A961" s="426" t="str">
        <f>IF(B961="","",COUNT('Diário 1º PA'!$A$4:$A$2634)+ROW()-3)</f>
        <v/>
      </c>
      <c r="B961" s="454"/>
      <c r="C961" s="418"/>
      <c r="D961" s="421"/>
      <c r="E961" s="421"/>
      <c r="F961" s="428"/>
      <c r="G961" s="421"/>
      <c r="H961" s="421"/>
      <c r="I961" s="421"/>
      <c r="J961" s="423"/>
      <c r="K961" s="423"/>
      <c r="L961" s="423"/>
      <c r="M961" s="423"/>
      <c r="N961" s="442"/>
      <c r="O961" s="429"/>
      <c r="P961" s="364">
        <f t="shared" si="47"/>
        <v>0</v>
      </c>
      <c r="Q961" s="78">
        <f t="shared" si="48"/>
        <v>0</v>
      </c>
      <c r="R961" s="100" t="str">
        <f t="shared" si="46"/>
        <v/>
      </c>
    </row>
    <row r="962" spans="1:18" x14ac:dyDescent="0.2">
      <c r="A962" s="426" t="str">
        <f>IF(B962="","",COUNT('Diário 1º PA'!$A$4:$A$2634)+ROW()-3)</f>
        <v/>
      </c>
      <c r="B962" s="454"/>
      <c r="C962" s="418"/>
      <c r="D962" s="421"/>
      <c r="E962" s="421"/>
      <c r="F962" s="428"/>
      <c r="G962" s="421"/>
      <c r="H962" s="421"/>
      <c r="I962" s="421"/>
      <c r="J962" s="423"/>
      <c r="K962" s="423"/>
      <c r="L962" s="423"/>
      <c r="M962" s="423"/>
      <c r="N962" s="442"/>
      <c r="O962" s="429"/>
      <c r="P962" s="364">
        <f t="shared" si="47"/>
        <v>0</v>
      </c>
      <c r="Q962" s="78">
        <f t="shared" si="48"/>
        <v>0</v>
      </c>
      <c r="R962" s="100" t="str">
        <f t="shared" si="46"/>
        <v/>
      </c>
    </row>
    <row r="963" spans="1:18" ht="13.5" thickBot="1" x14ac:dyDescent="0.25">
      <c r="A963" s="426" t="str">
        <f>IF(B963="","",COUNT('Diário 1º PA'!$A$4:$A$2634)+ROW()-3)</f>
        <v/>
      </c>
      <c r="B963" s="454"/>
      <c r="C963" s="418"/>
      <c r="D963" s="421"/>
      <c r="E963" s="421"/>
      <c r="F963" s="428"/>
      <c r="G963" s="421"/>
      <c r="H963" s="421"/>
      <c r="I963" s="421"/>
      <c r="J963" s="423"/>
      <c r="K963" s="423"/>
      <c r="L963" s="423"/>
      <c r="M963" s="423"/>
      <c r="N963" s="442"/>
      <c r="O963" s="429"/>
      <c r="P963" s="364">
        <f t="shared" si="47"/>
        <v>0</v>
      </c>
      <c r="Q963" s="78">
        <f t="shared" si="48"/>
        <v>0</v>
      </c>
      <c r="R963" s="100" t="str">
        <f t="shared" si="46"/>
        <v/>
      </c>
    </row>
    <row r="964" spans="1:18" x14ac:dyDescent="0.2">
      <c r="A964" s="426" t="str">
        <f>IF(B964="","",COUNT('Diário 1º PA'!$A$4:$A$2634)+ROW()-3)</f>
        <v/>
      </c>
      <c r="B964" s="454"/>
      <c r="C964" s="418"/>
      <c r="D964" s="421"/>
      <c r="E964" s="421"/>
      <c r="F964" s="428"/>
      <c r="G964" s="421"/>
      <c r="H964" s="421"/>
      <c r="I964" s="421"/>
      <c r="J964" s="423"/>
      <c r="K964" s="423"/>
      <c r="L964" s="423"/>
      <c r="M964" s="423"/>
      <c r="N964" s="442"/>
      <c r="O964" s="429"/>
      <c r="P964" s="365">
        <f t="shared" si="47"/>
        <v>0</v>
      </c>
      <c r="Q964" s="78">
        <f t="shared" si="48"/>
        <v>0</v>
      </c>
      <c r="R964" s="143" t="str">
        <f t="shared" si="46"/>
        <v/>
      </c>
    </row>
    <row r="965" spans="1:18" x14ac:dyDescent="0.2">
      <c r="A965" s="426" t="str">
        <f>IF(B965="","",COUNT('Diário 1º PA'!$A$4:$A$2634)+ROW()-3)</f>
        <v/>
      </c>
      <c r="B965" s="457"/>
      <c r="C965" s="455"/>
      <c r="D965" s="434"/>
      <c r="E965" s="434"/>
      <c r="F965" s="439"/>
      <c r="G965" s="434"/>
      <c r="H965" s="434"/>
      <c r="I965" s="434"/>
      <c r="J965" s="435"/>
      <c r="K965" s="435"/>
      <c r="L965" s="436"/>
      <c r="M965" s="436"/>
      <c r="N965" s="456"/>
      <c r="O965" s="429"/>
      <c r="P965" s="364">
        <f t="shared" si="47"/>
        <v>0</v>
      </c>
      <c r="Q965" s="78">
        <f t="shared" si="48"/>
        <v>0</v>
      </c>
      <c r="R965" s="100" t="str">
        <f t="shared" si="46"/>
        <v/>
      </c>
    </row>
    <row r="966" spans="1:18" x14ac:dyDescent="0.2">
      <c r="A966" s="426" t="str">
        <f>IF(B966="","",COUNT('Diário 1º PA'!$A$4:$A$2634)+ROW()-3)</f>
        <v/>
      </c>
      <c r="B966" s="454"/>
      <c r="C966" s="418"/>
      <c r="D966" s="421"/>
      <c r="E966" s="421"/>
      <c r="F966" s="428"/>
      <c r="G966" s="421"/>
      <c r="H966" s="421"/>
      <c r="I966" s="421"/>
      <c r="J966" s="423"/>
      <c r="K966" s="423"/>
      <c r="L966" s="423"/>
      <c r="M966" s="423"/>
      <c r="N966" s="442"/>
      <c r="O966" s="429"/>
      <c r="P966" s="364">
        <f t="shared" si="47"/>
        <v>0</v>
      </c>
      <c r="Q966" s="78">
        <f t="shared" si="48"/>
        <v>0</v>
      </c>
      <c r="R966" s="100" t="str">
        <f t="shared" si="46"/>
        <v/>
      </c>
    </row>
    <row r="967" spans="1:18" ht="13.5" thickBot="1" x14ac:dyDescent="0.25">
      <c r="A967" s="426" t="str">
        <f>IF(B967="","",COUNT('Diário 1º PA'!$A$4:$A$2634)+ROW()-3)</f>
        <v/>
      </c>
      <c r="B967" s="454"/>
      <c r="C967" s="418"/>
      <c r="D967" s="421"/>
      <c r="E967" s="421"/>
      <c r="F967" s="428"/>
      <c r="G967" s="421"/>
      <c r="H967" s="421"/>
      <c r="I967" s="421"/>
      <c r="J967" s="423"/>
      <c r="K967" s="423"/>
      <c r="L967" s="423"/>
      <c r="M967" s="423"/>
      <c r="N967" s="442"/>
      <c r="O967" s="429"/>
      <c r="P967" s="364">
        <f t="shared" si="47"/>
        <v>0</v>
      </c>
      <c r="Q967" s="78">
        <f t="shared" si="48"/>
        <v>0</v>
      </c>
      <c r="R967" s="100" t="str">
        <f t="shared" si="46"/>
        <v/>
      </c>
    </row>
    <row r="968" spans="1:18" x14ac:dyDescent="0.2">
      <c r="A968" s="426" t="str">
        <f>IF(B968="","",COUNT('Diário 1º PA'!$A$4:$A$2634)+ROW()-3)</f>
        <v/>
      </c>
      <c r="B968" s="454"/>
      <c r="C968" s="418"/>
      <c r="D968" s="421"/>
      <c r="E968" s="421"/>
      <c r="F968" s="428"/>
      <c r="G968" s="421"/>
      <c r="H968" s="421"/>
      <c r="I968" s="421"/>
      <c r="J968" s="423"/>
      <c r="K968" s="423"/>
      <c r="L968" s="423"/>
      <c r="M968" s="423"/>
      <c r="N968" s="442"/>
      <c r="O968" s="429"/>
      <c r="P968" s="365">
        <f t="shared" si="47"/>
        <v>0</v>
      </c>
      <c r="Q968" s="78">
        <f t="shared" si="48"/>
        <v>0</v>
      </c>
      <c r="R968" s="143" t="str">
        <f t="shared" si="46"/>
        <v/>
      </c>
    </row>
    <row r="969" spans="1:18" x14ac:dyDescent="0.2">
      <c r="A969" s="426" t="str">
        <f>IF(B969="","",COUNT('Diário 1º PA'!$A$4:$A$2634)+ROW()-3)</f>
        <v/>
      </c>
      <c r="B969" s="457"/>
      <c r="C969" s="455"/>
      <c r="D969" s="434"/>
      <c r="E969" s="434"/>
      <c r="F969" s="439"/>
      <c r="G969" s="434"/>
      <c r="H969" s="434"/>
      <c r="I969" s="434"/>
      <c r="J969" s="436"/>
      <c r="K969" s="436"/>
      <c r="L969" s="436"/>
      <c r="M969" s="436"/>
      <c r="N969" s="456"/>
      <c r="O969" s="429"/>
      <c r="P969" s="364">
        <f t="shared" si="47"/>
        <v>0</v>
      </c>
      <c r="Q969" s="78">
        <f t="shared" si="48"/>
        <v>0</v>
      </c>
      <c r="R969" s="100" t="str">
        <f t="shared" si="46"/>
        <v/>
      </c>
    </row>
    <row r="970" spans="1:18" x14ac:dyDescent="0.2">
      <c r="A970" s="426" t="str">
        <f>IF(B970="","",COUNT('Diário 1º PA'!$A$4:$A$2634)+ROW()-3)</f>
        <v/>
      </c>
      <c r="B970" s="457"/>
      <c r="C970" s="455"/>
      <c r="D970" s="434"/>
      <c r="E970" s="434"/>
      <c r="F970" s="439"/>
      <c r="G970" s="434"/>
      <c r="H970" s="434"/>
      <c r="I970" s="434"/>
      <c r="J970" s="436"/>
      <c r="K970" s="436"/>
      <c r="L970" s="436"/>
      <c r="M970" s="436"/>
      <c r="N970" s="456"/>
      <c r="O970" s="429"/>
      <c r="P970" s="364">
        <f t="shared" si="47"/>
        <v>0</v>
      </c>
      <c r="Q970" s="78">
        <f t="shared" si="48"/>
        <v>0</v>
      </c>
      <c r="R970" s="100" t="str">
        <f t="shared" si="46"/>
        <v/>
      </c>
    </row>
    <row r="971" spans="1:18" ht="13.5" thickBot="1" x14ac:dyDescent="0.25">
      <c r="A971" s="426" t="str">
        <f>IF(B971="","",COUNT('Diário 1º PA'!$A$4:$A$2634)+ROW()-3)</f>
        <v/>
      </c>
      <c r="B971" s="454"/>
      <c r="C971" s="418"/>
      <c r="D971" s="421"/>
      <c r="E971" s="421"/>
      <c r="F971" s="428"/>
      <c r="G971" s="421"/>
      <c r="H971" s="421"/>
      <c r="I971" s="421"/>
      <c r="J971" s="423"/>
      <c r="K971" s="423"/>
      <c r="L971" s="423"/>
      <c r="M971" s="423"/>
      <c r="N971" s="442"/>
      <c r="O971" s="429"/>
      <c r="P971" s="364">
        <f t="shared" si="47"/>
        <v>0</v>
      </c>
      <c r="Q971" s="78">
        <f t="shared" si="48"/>
        <v>0</v>
      </c>
      <c r="R971" s="100" t="str">
        <f t="shared" si="46"/>
        <v/>
      </c>
    </row>
    <row r="972" spans="1:18" x14ac:dyDescent="0.2">
      <c r="A972" s="426" t="str">
        <f>IF(B972="","",COUNT('Diário 1º PA'!$A$4:$A$2634)+ROW()-3)</f>
        <v/>
      </c>
      <c r="B972" s="454"/>
      <c r="C972" s="418"/>
      <c r="D972" s="421"/>
      <c r="E972" s="421"/>
      <c r="F972" s="428"/>
      <c r="G972" s="419"/>
      <c r="H972" s="421"/>
      <c r="I972" s="421"/>
      <c r="J972" s="422"/>
      <c r="K972" s="422"/>
      <c r="L972" s="423"/>
      <c r="M972" s="423"/>
      <c r="N972" s="442"/>
      <c r="O972" s="429"/>
      <c r="P972" s="365">
        <f t="shared" si="47"/>
        <v>0</v>
      </c>
      <c r="Q972" s="78">
        <f t="shared" si="48"/>
        <v>0</v>
      </c>
      <c r="R972" s="143" t="str">
        <f t="shared" si="46"/>
        <v/>
      </c>
    </row>
    <row r="973" spans="1:18" ht="13.5" thickBot="1" x14ac:dyDescent="0.25">
      <c r="A973" s="426" t="str">
        <f>IF(B973="","",COUNT('Diário 1º PA'!$A$4:$A$2634)+ROW()-3)</f>
        <v/>
      </c>
      <c r="B973" s="454"/>
      <c r="C973" s="418"/>
      <c r="D973" s="421"/>
      <c r="E973" s="421"/>
      <c r="F973" s="428"/>
      <c r="G973" s="421"/>
      <c r="H973" s="421"/>
      <c r="I973" s="421"/>
      <c r="J973" s="423"/>
      <c r="K973" s="423"/>
      <c r="L973" s="423"/>
      <c r="M973" s="423"/>
      <c r="N973" s="442"/>
      <c r="O973" s="429"/>
      <c r="P973" s="364">
        <f t="shared" si="47"/>
        <v>0</v>
      </c>
      <c r="Q973" s="78">
        <f t="shared" si="48"/>
        <v>0</v>
      </c>
      <c r="R973" s="100" t="str">
        <f t="shared" si="46"/>
        <v/>
      </c>
    </row>
    <row r="974" spans="1:18" x14ac:dyDescent="0.2">
      <c r="A974" s="426" t="str">
        <f>IF(B974="","",COUNT('Diário 1º PA'!$A$4:$A$2634)+ROW()-3)</f>
        <v/>
      </c>
      <c r="B974" s="454"/>
      <c r="C974" s="418"/>
      <c r="D974" s="421"/>
      <c r="E974" s="421"/>
      <c r="F974" s="428"/>
      <c r="G974" s="421"/>
      <c r="H974" s="421"/>
      <c r="I974" s="421"/>
      <c r="J974" s="423"/>
      <c r="K974" s="423"/>
      <c r="L974" s="423"/>
      <c r="M974" s="423"/>
      <c r="N974" s="442"/>
      <c r="O974" s="429"/>
      <c r="P974" s="365">
        <f t="shared" ref="P974" si="49">IF(B974=0,0,IF(YEAR(B974)=$Q$1,MONTH(B974)-$P$1+1,(YEAR(B974)-$Q$1)*12-$P$1+1+MONTH(B974)))</f>
        <v>0</v>
      </c>
      <c r="Q974" s="78">
        <f t="shared" ref="Q974" si="50">IF(C974=0,0,IF(YEAR(C974)=$Q$1,MONTH(C974)-$P$1+1,(YEAR(C974)-$Q$1)*12-$P$1+1+MONTH(C974)))</f>
        <v>0</v>
      </c>
      <c r="R974" s="143" t="str">
        <f t="shared" ref="R974" si="51">SUBSTITUTE(D974," ","_")</f>
        <v/>
      </c>
    </row>
    <row r="975" spans="1:18" x14ac:dyDescent="0.2">
      <c r="A975" s="426" t="str">
        <f>IF(B975="","",COUNT('Diário 1º PA'!$A$4:$A$2634)+ROW()-3)</f>
        <v/>
      </c>
      <c r="B975" s="454"/>
      <c r="C975" s="418"/>
      <c r="D975" s="421"/>
      <c r="E975" s="421"/>
      <c r="F975" s="428"/>
      <c r="G975" s="421"/>
      <c r="H975" s="421"/>
      <c r="I975" s="421"/>
      <c r="J975" s="423"/>
      <c r="K975" s="423"/>
      <c r="L975" s="423"/>
      <c r="M975" s="423"/>
      <c r="N975" s="442"/>
      <c r="O975" s="429"/>
      <c r="P975" s="364">
        <f t="shared" si="47"/>
        <v>0</v>
      </c>
      <c r="Q975" s="78">
        <f t="shared" si="48"/>
        <v>0</v>
      </c>
      <c r="R975" s="100" t="str">
        <f t="shared" si="46"/>
        <v/>
      </c>
    </row>
    <row r="976" spans="1:18" ht="13.5" thickBot="1" x14ac:dyDescent="0.25">
      <c r="A976" s="426" t="str">
        <f>IF(B976="","",COUNT('Diário 1º PA'!$A$4:$A$2634)+ROW()-3)</f>
        <v/>
      </c>
      <c r="B976" s="454"/>
      <c r="C976" s="418"/>
      <c r="D976" s="421"/>
      <c r="E976" s="421"/>
      <c r="F976" s="428"/>
      <c r="G976" s="421"/>
      <c r="H976" s="421"/>
      <c r="I976" s="421"/>
      <c r="J976" s="423"/>
      <c r="K976" s="423"/>
      <c r="L976" s="423"/>
      <c r="M976" s="423"/>
      <c r="N976" s="442"/>
      <c r="O976" s="429"/>
      <c r="P976" s="364">
        <f t="shared" si="47"/>
        <v>0</v>
      </c>
      <c r="Q976" s="78">
        <f t="shared" si="48"/>
        <v>0</v>
      </c>
      <c r="R976" s="100" t="str">
        <f t="shared" si="46"/>
        <v/>
      </c>
    </row>
    <row r="977" spans="1:18" x14ac:dyDescent="0.2">
      <c r="A977" s="426" t="str">
        <f>IF(B977="","",COUNT('Diário 1º PA'!$A$4:$A$2634)+ROW()-3)</f>
        <v/>
      </c>
      <c r="B977" s="454"/>
      <c r="C977" s="418"/>
      <c r="D977" s="421"/>
      <c r="E977" s="421"/>
      <c r="F977" s="428"/>
      <c r="G977" s="421"/>
      <c r="H977" s="421"/>
      <c r="I977" s="421"/>
      <c r="J977" s="423"/>
      <c r="K977" s="423"/>
      <c r="L977" s="423"/>
      <c r="M977" s="423"/>
      <c r="N977" s="442"/>
      <c r="O977" s="429"/>
      <c r="P977" s="365">
        <f t="shared" si="47"/>
        <v>0</v>
      </c>
      <c r="Q977" s="78">
        <f t="shared" si="48"/>
        <v>0</v>
      </c>
      <c r="R977" s="143" t="str">
        <f t="shared" ref="R977:R1041" si="52">SUBSTITUTE(D977," ","_")</f>
        <v/>
      </c>
    </row>
    <row r="978" spans="1:18" x14ac:dyDescent="0.2">
      <c r="A978" s="426" t="str">
        <f>IF(B978="","",COUNT('Diário 1º PA'!$A$4:$A$2634)+ROW()-3)</f>
        <v/>
      </c>
      <c r="B978" s="454"/>
      <c r="C978" s="418"/>
      <c r="D978" s="421"/>
      <c r="E978" s="421"/>
      <c r="F978" s="428"/>
      <c r="G978" s="421"/>
      <c r="H978" s="421"/>
      <c r="I978" s="421"/>
      <c r="J978" s="423"/>
      <c r="K978" s="423"/>
      <c r="L978" s="423"/>
      <c r="M978" s="423"/>
      <c r="N978" s="442"/>
      <c r="O978" s="429"/>
      <c r="P978" s="364">
        <f t="shared" ref="P978:P1042" si="53">IF(B978=0,0,IF(YEAR(B978)=$Q$1,MONTH(B978)-$P$1+1,(YEAR(B978)-$Q$1)*12-$P$1+1+MONTH(B978)))</f>
        <v>0</v>
      </c>
      <c r="Q978" s="78">
        <f t="shared" ref="Q978:Q1042" si="54">IF(C978=0,0,IF(YEAR(C978)=$Q$1,MONTH(C978)-$P$1+1,(YEAR(C978)-$Q$1)*12-$P$1+1+MONTH(C978)))</f>
        <v>0</v>
      </c>
      <c r="R978" s="100" t="str">
        <f t="shared" si="52"/>
        <v/>
      </c>
    </row>
    <row r="979" spans="1:18" x14ac:dyDescent="0.2">
      <c r="A979" s="426" t="str">
        <f>IF(B979="","",COUNT('Diário 1º PA'!$A$4:$A$2634)+ROW()-3)</f>
        <v/>
      </c>
      <c r="B979" s="454"/>
      <c r="C979" s="418"/>
      <c r="D979" s="421"/>
      <c r="E979" s="421"/>
      <c r="F979" s="428"/>
      <c r="G979" s="421"/>
      <c r="H979" s="421"/>
      <c r="I979" s="421"/>
      <c r="J979" s="423"/>
      <c r="K979" s="423"/>
      <c r="L979" s="423"/>
      <c r="M979" s="423"/>
      <c r="N979" s="442"/>
      <c r="O979" s="429"/>
      <c r="P979" s="364">
        <f t="shared" si="53"/>
        <v>0</v>
      </c>
      <c r="Q979" s="78">
        <f t="shared" si="54"/>
        <v>0</v>
      </c>
      <c r="R979" s="100" t="str">
        <f t="shared" si="52"/>
        <v/>
      </c>
    </row>
    <row r="980" spans="1:18" ht="13.5" thickBot="1" x14ac:dyDescent="0.25">
      <c r="A980" s="426" t="str">
        <f>IF(B980="","",COUNT('Diário 1º PA'!$A$4:$A$2634)+ROW()-3)</f>
        <v/>
      </c>
      <c r="B980" s="454"/>
      <c r="C980" s="418"/>
      <c r="D980" s="421"/>
      <c r="E980" s="421"/>
      <c r="F980" s="428"/>
      <c r="G980" s="421"/>
      <c r="H980" s="421"/>
      <c r="I980" s="421"/>
      <c r="J980" s="423"/>
      <c r="K980" s="423"/>
      <c r="L980" s="423"/>
      <c r="M980" s="423"/>
      <c r="N980" s="442"/>
      <c r="O980" s="429"/>
      <c r="P980" s="364">
        <f t="shared" si="53"/>
        <v>0</v>
      </c>
      <c r="Q980" s="78">
        <f t="shared" si="54"/>
        <v>0</v>
      </c>
      <c r="R980" s="100" t="str">
        <f t="shared" si="52"/>
        <v/>
      </c>
    </row>
    <row r="981" spans="1:18" x14ac:dyDescent="0.2">
      <c r="A981" s="426" t="str">
        <f>IF(B981="","",COUNT('Diário 1º PA'!$A$4:$A$2634)+ROW()-3)</f>
        <v/>
      </c>
      <c r="B981" s="454"/>
      <c r="C981" s="418"/>
      <c r="D981" s="421"/>
      <c r="E981" s="421"/>
      <c r="F981" s="428"/>
      <c r="G981" s="421"/>
      <c r="H981" s="421"/>
      <c r="I981" s="421"/>
      <c r="J981" s="423"/>
      <c r="K981" s="423"/>
      <c r="L981" s="423"/>
      <c r="M981" s="423"/>
      <c r="N981" s="442"/>
      <c r="O981" s="429"/>
      <c r="P981" s="365">
        <f t="shared" si="53"/>
        <v>0</v>
      </c>
      <c r="Q981" s="78">
        <f t="shared" si="54"/>
        <v>0</v>
      </c>
      <c r="R981" s="143" t="str">
        <f t="shared" si="52"/>
        <v/>
      </c>
    </row>
    <row r="982" spans="1:18" x14ac:dyDescent="0.2">
      <c r="A982" s="426" t="str">
        <f>IF(B982="","",COUNT('Diário 1º PA'!$A$4:$A$2634)+ROW()-3)</f>
        <v/>
      </c>
      <c r="B982" s="454"/>
      <c r="C982" s="418"/>
      <c r="D982" s="421"/>
      <c r="E982" s="421"/>
      <c r="F982" s="428"/>
      <c r="G982" s="421"/>
      <c r="H982" s="421"/>
      <c r="I982" s="421"/>
      <c r="J982" s="423"/>
      <c r="K982" s="423"/>
      <c r="L982" s="423"/>
      <c r="M982" s="423"/>
      <c r="N982" s="442"/>
      <c r="O982" s="429"/>
      <c r="P982" s="364">
        <f t="shared" si="53"/>
        <v>0</v>
      </c>
      <c r="Q982" s="78">
        <f t="shared" si="54"/>
        <v>0</v>
      </c>
      <c r="R982" s="100" t="str">
        <f t="shared" si="52"/>
        <v/>
      </c>
    </row>
    <row r="983" spans="1:18" x14ac:dyDescent="0.2">
      <c r="A983" s="426" t="str">
        <f>IF(B983="","",COUNT('Diário 1º PA'!$A$4:$A$2634)+ROW()-3)</f>
        <v/>
      </c>
      <c r="B983" s="454"/>
      <c r="C983" s="418"/>
      <c r="D983" s="421"/>
      <c r="E983" s="421"/>
      <c r="F983" s="428"/>
      <c r="G983" s="421"/>
      <c r="H983" s="421"/>
      <c r="I983" s="421"/>
      <c r="J983" s="423"/>
      <c r="K983" s="423"/>
      <c r="L983" s="423"/>
      <c r="M983" s="423"/>
      <c r="N983" s="442"/>
      <c r="O983" s="429"/>
      <c r="P983" s="364">
        <f t="shared" si="53"/>
        <v>0</v>
      </c>
      <c r="Q983" s="78">
        <f t="shared" si="54"/>
        <v>0</v>
      </c>
      <c r="R983" s="100" t="str">
        <f t="shared" si="52"/>
        <v/>
      </c>
    </row>
    <row r="984" spans="1:18" ht="13.5" thickBot="1" x14ac:dyDescent="0.25">
      <c r="A984" s="426" t="str">
        <f>IF(B984="","",COUNT('Diário 1º PA'!$A$4:$A$2634)+ROW()-3)</f>
        <v/>
      </c>
      <c r="B984" s="454"/>
      <c r="C984" s="418"/>
      <c r="D984" s="421"/>
      <c r="E984" s="421"/>
      <c r="F984" s="428"/>
      <c r="G984" s="421"/>
      <c r="H984" s="421"/>
      <c r="I984" s="421"/>
      <c r="J984" s="423"/>
      <c r="K984" s="423"/>
      <c r="L984" s="423"/>
      <c r="M984" s="423"/>
      <c r="N984" s="442"/>
      <c r="O984" s="429"/>
      <c r="P984" s="364">
        <f t="shared" si="53"/>
        <v>0</v>
      </c>
      <c r="Q984" s="78">
        <f t="shared" si="54"/>
        <v>0</v>
      </c>
      <c r="R984" s="100" t="str">
        <f t="shared" si="52"/>
        <v/>
      </c>
    </row>
    <row r="985" spans="1:18" x14ac:dyDescent="0.2">
      <c r="A985" s="426" t="str">
        <f>IF(B985="","",COUNT('Diário 1º PA'!$A$4:$A$2634)+ROW()-3)</f>
        <v/>
      </c>
      <c r="B985" s="454"/>
      <c r="C985" s="418"/>
      <c r="D985" s="421"/>
      <c r="E985" s="421"/>
      <c r="F985" s="428"/>
      <c r="G985" s="421"/>
      <c r="H985" s="421"/>
      <c r="I985" s="421"/>
      <c r="J985" s="423"/>
      <c r="K985" s="423"/>
      <c r="L985" s="423"/>
      <c r="M985" s="423"/>
      <c r="N985" s="442"/>
      <c r="O985" s="429"/>
      <c r="P985" s="365">
        <f t="shared" si="53"/>
        <v>0</v>
      </c>
      <c r="Q985" s="78">
        <f t="shared" si="54"/>
        <v>0</v>
      </c>
      <c r="R985" s="143" t="str">
        <f t="shared" si="52"/>
        <v/>
      </c>
    </row>
    <row r="986" spans="1:18" x14ac:dyDescent="0.2">
      <c r="A986" s="426" t="str">
        <f>IF(B986="","",COUNT('Diário 1º PA'!$A$4:$A$2634)+ROW()-3)</f>
        <v/>
      </c>
      <c r="B986" s="454"/>
      <c r="C986" s="418"/>
      <c r="D986" s="421"/>
      <c r="E986" s="421"/>
      <c r="F986" s="428"/>
      <c r="G986" s="421"/>
      <c r="H986" s="421"/>
      <c r="I986" s="421"/>
      <c r="J986" s="423"/>
      <c r="K986" s="423"/>
      <c r="L986" s="423"/>
      <c r="M986" s="423"/>
      <c r="N986" s="442"/>
      <c r="O986" s="429"/>
      <c r="P986" s="364">
        <f t="shared" si="53"/>
        <v>0</v>
      </c>
      <c r="Q986" s="78">
        <f t="shared" si="54"/>
        <v>0</v>
      </c>
      <c r="R986" s="100" t="str">
        <f t="shared" si="52"/>
        <v/>
      </c>
    </row>
    <row r="987" spans="1:18" x14ac:dyDescent="0.2">
      <c r="A987" s="426" t="str">
        <f>IF(B987="","",COUNT('Diário 1º PA'!$A$4:$A$2634)+ROW()-3)</f>
        <v/>
      </c>
      <c r="B987" s="454"/>
      <c r="C987" s="418"/>
      <c r="D987" s="421"/>
      <c r="E987" s="421"/>
      <c r="F987" s="428"/>
      <c r="G987" s="421"/>
      <c r="H987" s="421"/>
      <c r="I987" s="421"/>
      <c r="J987" s="423"/>
      <c r="K987" s="423"/>
      <c r="L987" s="423"/>
      <c r="M987" s="423"/>
      <c r="N987" s="442"/>
      <c r="O987" s="429"/>
      <c r="P987" s="364">
        <f t="shared" si="53"/>
        <v>0</v>
      </c>
      <c r="Q987" s="78">
        <f t="shared" si="54"/>
        <v>0</v>
      </c>
      <c r="R987" s="100" t="str">
        <f t="shared" si="52"/>
        <v/>
      </c>
    </row>
    <row r="988" spans="1:18" ht="13.5" thickBot="1" x14ac:dyDescent="0.25">
      <c r="A988" s="426" t="str">
        <f>IF(B988="","",COUNT('Diário 1º PA'!$A$4:$A$2634)+ROW()-3)</f>
        <v/>
      </c>
      <c r="B988" s="454"/>
      <c r="C988" s="418"/>
      <c r="D988" s="421"/>
      <c r="E988" s="421"/>
      <c r="F988" s="428"/>
      <c r="G988" s="421"/>
      <c r="H988" s="421"/>
      <c r="I988" s="421"/>
      <c r="J988" s="423"/>
      <c r="K988" s="423"/>
      <c r="L988" s="423"/>
      <c r="M988" s="423"/>
      <c r="N988" s="442"/>
      <c r="O988" s="429"/>
      <c r="P988" s="364">
        <f t="shared" si="53"/>
        <v>0</v>
      </c>
      <c r="Q988" s="78">
        <f t="shared" si="54"/>
        <v>0</v>
      </c>
      <c r="R988" s="100" t="str">
        <f t="shared" si="52"/>
        <v/>
      </c>
    </row>
    <row r="989" spans="1:18" x14ac:dyDescent="0.2">
      <c r="A989" s="426" t="str">
        <f>IF(B989="","",COUNT('Diário 1º PA'!$A$4:$A$2634)+ROW()-3)</f>
        <v/>
      </c>
      <c r="B989" s="454"/>
      <c r="C989" s="418"/>
      <c r="D989" s="421"/>
      <c r="E989" s="421"/>
      <c r="F989" s="428"/>
      <c r="G989" s="421"/>
      <c r="H989" s="421"/>
      <c r="I989" s="421"/>
      <c r="J989" s="423"/>
      <c r="K989" s="423"/>
      <c r="L989" s="423"/>
      <c r="M989" s="423"/>
      <c r="N989" s="442"/>
      <c r="O989" s="429"/>
      <c r="P989" s="365">
        <f t="shared" si="53"/>
        <v>0</v>
      </c>
      <c r="Q989" s="78">
        <f t="shared" si="54"/>
        <v>0</v>
      </c>
      <c r="R989" s="143" t="str">
        <f t="shared" si="52"/>
        <v/>
      </c>
    </row>
    <row r="990" spans="1:18" x14ac:dyDescent="0.2">
      <c r="A990" s="426" t="str">
        <f>IF(B990="","",COUNT('Diário 1º PA'!$A$4:$A$2634)+ROW()-3)</f>
        <v/>
      </c>
      <c r="B990" s="454"/>
      <c r="C990" s="418"/>
      <c r="D990" s="421"/>
      <c r="E990" s="421"/>
      <c r="F990" s="428"/>
      <c r="G990" s="421"/>
      <c r="H990" s="421"/>
      <c r="I990" s="421"/>
      <c r="J990" s="423"/>
      <c r="K990" s="423"/>
      <c r="L990" s="423"/>
      <c r="M990" s="423"/>
      <c r="N990" s="442"/>
      <c r="O990" s="429"/>
      <c r="P990" s="364">
        <f t="shared" si="53"/>
        <v>0</v>
      </c>
      <c r="Q990" s="78">
        <f t="shared" si="54"/>
        <v>0</v>
      </c>
      <c r="R990" s="100" t="str">
        <f t="shared" si="52"/>
        <v/>
      </c>
    </row>
    <row r="991" spans="1:18" x14ac:dyDescent="0.2">
      <c r="A991" s="426" t="str">
        <f>IF(B991="","",COUNT('Diário 1º PA'!$A$4:$A$2634)+ROW()-3)</f>
        <v/>
      </c>
      <c r="B991" s="454"/>
      <c r="C991" s="418"/>
      <c r="D991" s="421"/>
      <c r="E991" s="421"/>
      <c r="F991" s="428"/>
      <c r="G991" s="421"/>
      <c r="H991" s="421"/>
      <c r="I991" s="421"/>
      <c r="J991" s="423"/>
      <c r="K991" s="423"/>
      <c r="L991" s="423"/>
      <c r="M991" s="423"/>
      <c r="N991" s="442"/>
      <c r="O991" s="429"/>
      <c r="P991" s="364">
        <f t="shared" si="53"/>
        <v>0</v>
      </c>
      <c r="Q991" s="78">
        <f t="shared" si="54"/>
        <v>0</v>
      </c>
      <c r="R991" s="100" t="str">
        <f t="shared" si="52"/>
        <v/>
      </c>
    </row>
    <row r="992" spans="1:18" ht="13.5" thickBot="1" x14ac:dyDescent="0.25">
      <c r="A992" s="426" t="str">
        <f>IF(B992="","",COUNT('Diário 1º PA'!$A$4:$A$2634)+ROW()-3)</f>
        <v/>
      </c>
      <c r="B992" s="454"/>
      <c r="C992" s="418"/>
      <c r="D992" s="421"/>
      <c r="E992" s="421"/>
      <c r="F992" s="428"/>
      <c r="G992" s="421"/>
      <c r="H992" s="421"/>
      <c r="I992" s="421"/>
      <c r="J992" s="423"/>
      <c r="K992" s="423"/>
      <c r="L992" s="423"/>
      <c r="M992" s="423"/>
      <c r="N992" s="442"/>
      <c r="O992" s="429"/>
      <c r="P992" s="364">
        <f t="shared" si="53"/>
        <v>0</v>
      </c>
      <c r="Q992" s="78">
        <f t="shared" si="54"/>
        <v>0</v>
      </c>
      <c r="R992" s="100" t="str">
        <f t="shared" si="52"/>
        <v/>
      </c>
    </row>
    <row r="993" spans="1:18" x14ac:dyDescent="0.2">
      <c r="A993" s="426" t="str">
        <f>IF(B993="","",COUNT('Diário 1º PA'!$A$4:$A$2634)+ROW()-3)</f>
        <v/>
      </c>
      <c r="B993" s="454"/>
      <c r="C993" s="418"/>
      <c r="D993" s="421"/>
      <c r="E993" s="421"/>
      <c r="F993" s="428"/>
      <c r="G993" s="421"/>
      <c r="H993" s="421"/>
      <c r="I993" s="421"/>
      <c r="J993" s="423"/>
      <c r="K993" s="423"/>
      <c r="L993" s="423"/>
      <c r="M993" s="423"/>
      <c r="N993" s="442"/>
      <c r="O993" s="429"/>
      <c r="P993" s="365">
        <f t="shared" si="53"/>
        <v>0</v>
      </c>
      <c r="Q993" s="78">
        <f t="shared" si="54"/>
        <v>0</v>
      </c>
      <c r="R993" s="143" t="str">
        <f t="shared" si="52"/>
        <v/>
      </c>
    </row>
    <row r="994" spans="1:18" x14ac:dyDescent="0.2">
      <c r="A994" s="426" t="str">
        <f>IF(B994="","",COUNT('Diário 1º PA'!$A$4:$A$2634)+ROW()-3)</f>
        <v/>
      </c>
      <c r="B994" s="454"/>
      <c r="C994" s="418"/>
      <c r="D994" s="421"/>
      <c r="E994" s="421"/>
      <c r="F994" s="428"/>
      <c r="G994" s="421"/>
      <c r="H994" s="421"/>
      <c r="I994" s="421"/>
      <c r="J994" s="423"/>
      <c r="K994" s="423"/>
      <c r="L994" s="423"/>
      <c r="M994" s="423"/>
      <c r="N994" s="442"/>
      <c r="O994" s="429"/>
      <c r="P994" s="364">
        <f t="shared" si="53"/>
        <v>0</v>
      </c>
      <c r="Q994" s="78">
        <f t="shared" si="54"/>
        <v>0</v>
      </c>
      <c r="R994" s="100" t="str">
        <f t="shared" si="52"/>
        <v/>
      </c>
    </row>
    <row r="995" spans="1:18" x14ac:dyDescent="0.2">
      <c r="A995" s="426" t="str">
        <f>IF(B995="","",COUNT('Diário 1º PA'!$A$4:$A$2634)+ROW()-3)</f>
        <v/>
      </c>
      <c r="B995" s="454"/>
      <c r="C995" s="418"/>
      <c r="D995" s="421"/>
      <c r="E995" s="421"/>
      <c r="F995" s="428"/>
      <c r="G995" s="421"/>
      <c r="H995" s="421"/>
      <c r="I995" s="421"/>
      <c r="J995" s="423"/>
      <c r="K995" s="423"/>
      <c r="L995" s="423"/>
      <c r="M995" s="423"/>
      <c r="N995" s="442"/>
      <c r="O995" s="429"/>
      <c r="P995" s="364">
        <f t="shared" si="53"/>
        <v>0</v>
      </c>
      <c r="Q995" s="78">
        <f t="shared" si="54"/>
        <v>0</v>
      </c>
      <c r="R995" s="100" t="str">
        <f t="shared" si="52"/>
        <v/>
      </c>
    </row>
    <row r="996" spans="1:18" ht="13.5" thickBot="1" x14ac:dyDescent="0.25">
      <c r="A996" s="426" t="str">
        <f>IF(B996="","",COUNT('Diário 1º PA'!$A$4:$A$2634)+ROW()-3)</f>
        <v/>
      </c>
      <c r="B996" s="457"/>
      <c r="C996" s="455"/>
      <c r="D996" s="434"/>
      <c r="E996" s="434"/>
      <c r="F996" s="439"/>
      <c r="G996" s="434"/>
      <c r="H996" s="434"/>
      <c r="I996" s="434"/>
      <c r="J996" s="436"/>
      <c r="K996" s="436"/>
      <c r="L996" s="436"/>
      <c r="M996" s="436"/>
      <c r="N996" s="456"/>
      <c r="O996" s="429"/>
      <c r="P996" s="364">
        <f t="shared" si="53"/>
        <v>0</v>
      </c>
      <c r="Q996" s="78">
        <f t="shared" si="54"/>
        <v>0</v>
      </c>
      <c r="R996" s="100" t="str">
        <f t="shared" si="52"/>
        <v/>
      </c>
    </row>
    <row r="997" spans="1:18" x14ac:dyDescent="0.2">
      <c r="A997" s="426" t="str">
        <f>IF(B997="","",COUNT('Diário 1º PA'!$A$4:$A$2634)+ROW()-3)</f>
        <v/>
      </c>
      <c r="B997" s="457"/>
      <c r="C997" s="455"/>
      <c r="D997" s="434"/>
      <c r="E997" s="434"/>
      <c r="F997" s="439"/>
      <c r="G997" s="434"/>
      <c r="H997" s="434"/>
      <c r="I997" s="434"/>
      <c r="J997" s="436"/>
      <c r="K997" s="436"/>
      <c r="L997" s="436"/>
      <c r="M997" s="436"/>
      <c r="N997" s="456"/>
      <c r="O997" s="429"/>
      <c r="P997" s="365">
        <f t="shared" si="53"/>
        <v>0</v>
      </c>
      <c r="Q997" s="78">
        <f t="shared" si="54"/>
        <v>0</v>
      </c>
      <c r="R997" s="143" t="str">
        <f t="shared" si="52"/>
        <v/>
      </c>
    </row>
    <row r="998" spans="1:18" x14ac:dyDescent="0.2">
      <c r="A998" s="426" t="str">
        <f>IF(B998="","",COUNT('Diário 1º PA'!$A$4:$A$2634)+ROW()-3)</f>
        <v/>
      </c>
      <c r="B998" s="457"/>
      <c r="C998" s="455"/>
      <c r="D998" s="434"/>
      <c r="E998" s="434"/>
      <c r="F998" s="439"/>
      <c r="G998" s="434"/>
      <c r="H998" s="434"/>
      <c r="I998" s="434"/>
      <c r="J998" s="436"/>
      <c r="K998" s="436"/>
      <c r="L998" s="436"/>
      <c r="M998" s="436"/>
      <c r="N998" s="456"/>
      <c r="O998" s="429"/>
      <c r="P998" s="364">
        <f t="shared" si="53"/>
        <v>0</v>
      </c>
      <c r="Q998" s="78">
        <f t="shared" si="54"/>
        <v>0</v>
      </c>
      <c r="R998" s="100" t="str">
        <f t="shared" si="52"/>
        <v/>
      </c>
    </row>
    <row r="999" spans="1:18" x14ac:dyDescent="0.2">
      <c r="A999" s="426" t="str">
        <f>IF(B999="","",COUNT('Diário 1º PA'!$A$4:$A$2634)+ROW()-3)</f>
        <v/>
      </c>
      <c r="B999" s="454"/>
      <c r="C999" s="418"/>
      <c r="D999" s="421"/>
      <c r="E999" s="421"/>
      <c r="F999" s="428"/>
      <c r="G999" s="421"/>
      <c r="H999" s="421"/>
      <c r="I999" s="421"/>
      <c r="J999" s="423"/>
      <c r="K999" s="423"/>
      <c r="L999" s="423"/>
      <c r="M999" s="423"/>
      <c r="N999" s="442"/>
      <c r="O999" s="429"/>
      <c r="P999" s="364">
        <f t="shared" si="53"/>
        <v>0</v>
      </c>
      <c r="Q999" s="78">
        <f t="shared" si="54"/>
        <v>0</v>
      </c>
      <c r="R999" s="100" t="str">
        <f t="shared" si="52"/>
        <v/>
      </c>
    </row>
    <row r="1000" spans="1:18" ht="13.5" thickBot="1" x14ac:dyDescent="0.25">
      <c r="A1000" s="426" t="str">
        <f>IF(B1000="","",COUNT('Diário 1º PA'!$A$4:$A$2634)+ROW()-3)</f>
        <v/>
      </c>
      <c r="B1000" s="454"/>
      <c r="C1000" s="418"/>
      <c r="D1000" s="421"/>
      <c r="E1000" s="421"/>
      <c r="F1000" s="428"/>
      <c r="G1000" s="419"/>
      <c r="H1000" s="434"/>
      <c r="I1000" s="434"/>
      <c r="J1000" s="436"/>
      <c r="K1000" s="436"/>
      <c r="L1000" s="436"/>
      <c r="M1000" s="436"/>
      <c r="N1000" s="456"/>
      <c r="O1000" s="429"/>
      <c r="P1000" s="364">
        <f t="shared" si="53"/>
        <v>0</v>
      </c>
      <c r="Q1000" s="78">
        <f t="shared" si="54"/>
        <v>0</v>
      </c>
      <c r="R1000" s="100" t="str">
        <f t="shared" si="52"/>
        <v/>
      </c>
    </row>
    <row r="1001" spans="1:18" x14ac:dyDescent="0.2">
      <c r="A1001" s="426" t="str">
        <f>IF(B1001="","",COUNT('Diário 1º PA'!$A$4:$A$2634)+ROW()-3)</f>
        <v/>
      </c>
      <c r="B1001" s="457"/>
      <c r="C1001" s="455"/>
      <c r="D1001" s="434"/>
      <c r="E1001" s="434"/>
      <c r="F1001" s="439"/>
      <c r="G1001" s="432"/>
      <c r="H1001" s="434"/>
      <c r="I1001" s="434"/>
      <c r="J1001" s="436"/>
      <c r="K1001" s="436"/>
      <c r="L1001" s="436"/>
      <c r="M1001" s="436"/>
      <c r="N1001" s="456"/>
      <c r="O1001" s="429"/>
      <c r="P1001" s="365">
        <f t="shared" si="53"/>
        <v>0</v>
      </c>
      <c r="Q1001" s="78">
        <f t="shared" si="54"/>
        <v>0</v>
      </c>
      <c r="R1001" s="143" t="str">
        <f t="shared" si="52"/>
        <v/>
      </c>
    </row>
    <row r="1002" spans="1:18" x14ac:dyDescent="0.2">
      <c r="A1002" s="426" t="str">
        <f>IF(B1002="","",COUNT('Diário 1º PA'!$A$4:$A$2634)+ROW()-3)</f>
        <v/>
      </c>
      <c r="B1002" s="454"/>
      <c r="C1002" s="418"/>
      <c r="D1002" s="421"/>
      <c r="E1002" s="421"/>
      <c r="F1002" s="428"/>
      <c r="G1002" s="419"/>
      <c r="H1002" s="421"/>
      <c r="I1002" s="421"/>
      <c r="J1002" s="422"/>
      <c r="K1002" s="422"/>
      <c r="L1002" s="423"/>
      <c r="M1002" s="422"/>
      <c r="N1002" s="442"/>
      <c r="O1002" s="429"/>
      <c r="P1002" s="364">
        <f t="shared" si="53"/>
        <v>0</v>
      </c>
      <c r="Q1002" s="78">
        <f t="shared" si="54"/>
        <v>0</v>
      </c>
      <c r="R1002" s="100" t="str">
        <f t="shared" si="52"/>
        <v/>
      </c>
    </row>
    <row r="1003" spans="1:18" x14ac:dyDescent="0.2">
      <c r="A1003" s="426" t="str">
        <f>IF(B1003="","",COUNT('Diário 1º PA'!$A$4:$A$2634)+ROW()-3)</f>
        <v/>
      </c>
      <c r="B1003" s="454"/>
      <c r="C1003" s="418"/>
      <c r="D1003" s="421"/>
      <c r="E1003" s="421"/>
      <c r="F1003" s="428"/>
      <c r="G1003" s="419"/>
      <c r="H1003" s="421"/>
      <c r="I1003" s="421"/>
      <c r="J1003" s="422"/>
      <c r="K1003" s="422"/>
      <c r="L1003" s="423"/>
      <c r="M1003" s="422"/>
      <c r="N1003" s="442"/>
      <c r="O1003" s="429"/>
      <c r="P1003" s="364">
        <f t="shared" si="53"/>
        <v>0</v>
      </c>
      <c r="Q1003" s="78">
        <f t="shared" si="54"/>
        <v>0</v>
      </c>
      <c r="R1003" s="100" t="str">
        <f t="shared" si="52"/>
        <v/>
      </c>
    </row>
    <row r="1004" spans="1:18" ht="13.5" thickBot="1" x14ac:dyDescent="0.25">
      <c r="A1004" s="426" t="str">
        <f>IF(B1004="","",COUNT('Diário 1º PA'!$A$4:$A$2634)+ROW()-3)</f>
        <v/>
      </c>
      <c r="B1004" s="454"/>
      <c r="C1004" s="418"/>
      <c r="D1004" s="421"/>
      <c r="E1004" s="421"/>
      <c r="F1004" s="428"/>
      <c r="G1004" s="419"/>
      <c r="H1004" s="421"/>
      <c r="I1004" s="421"/>
      <c r="J1004" s="422"/>
      <c r="K1004" s="422"/>
      <c r="L1004" s="423"/>
      <c r="M1004" s="422"/>
      <c r="N1004" s="442"/>
      <c r="O1004" s="429"/>
      <c r="P1004" s="364">
        <f t="shared" si="53"/>
        <v>0</v>
      </c>
      <c r="Q1004" s="78">
        <f t="shared" si="54"/>
        <v>0</v>
      </c>
      <c r="R1004" s="100" t="str">
        <f t="shared" si="52"/>
        <v/>
      </c>
    </row>
    <row r="1005" spans="1:18" x14ac:dyDescent="0.2">
      <c r="A1005" s="426" t="str">
        <f>IF(B1005="","",COUNT('Diário 1º PA'!$A$4:$A$2634)+ROW()-3)</f>
        <v/>
      </c>
      <c r="B1005" s="454"/>
      <c r="C1005" s="418"/>
      <c r="D1005" s="421"/>
      <c r="E1005" s="421"/>
      <c r="F1005" s="428"/>
      <c r="G1005" s="419"/>
      <c r="H1005" s="421"/>
      <c r="I1005" s="421"/>
      <c r="J1005" s="422"/>
      <c r="K1005" s="422"/>
      <c r="L1005" s="423"/>
      <c r="M1005" s="422"/>
      <c r="N1005" s="442"/>
      <c r="O1005" s="429"/>
      <c r="P1005" s="365">
        <f t="shared" si="53"/>
        <v>0</v>
      </c>
      <c r="Q1005" s="78">
        <f t="shared" si="54"/>
        <v>0</v>
      </c>
      <c r="R1005" s="143" t="str">
        <f t="shared" si="52"/>
        <v/>
      </c>
    </row>
    <row r="1006" spans="1:18" x14ac:dyDescent="0.2">
      <c r="A1006" s="426" t="str">
        <f>IF(B1006="","",COUNT('Diário 1º PA'!$A$4:$A$2634)+ROW()-3)</f>
        <v/>
      </c>
      <c r="B1006" s="454"/>
      <c r="C1006" s="418"/>
      <c r="D1006" s="421"/>
      <c r="E1006" s="421"/>
      <c r="F1006" s="428"/>
      <c r="G1006" s="419"/>
      <c r="H1006" s="421"/>
      <c r="I1006" s="421"/>
      <c r="J1006" s="422"/>
      <c r="K1006" s="422"/>
      <c r="L1006" s="423"/>
      <c r="M1006" s="423"/>
      <c r="N1006" s="442"/>
      <c r="O1006" s="429"/>
      <c r="P1006" s="364">
        <f t="shared" si="53"/>
        <v>0</v>
      </c>
      <c r="Q1006" s="78">
        <f t="shared" si="54"/>
        <v>0</v>
      </c>
      <c r="R1006" s="100" t="str">
        <f t="shared" si="52"/>
        <v/>
      </c>
    </row>
    <row r="1007" spans="1:18" x14ac:dyDescent="0.2">
      <c r="A1007" s="426" t="str">
        <f>IF(B1007="","",COUNT('Diário 1º PA'!$A$4:$A$2634)+ROW()-3)</f>
        <v/>
      </c>
      <c r="B1007" s="454"/>
      <c r="C1007" s="418"/>
      <c r="D1007" s="421"/>
      <c r="E1007" s="421"/>
      <c r="F1007" s="428"/>
      <c r="G1007" s="419"/>
      <c r="H1007" s="421"/>
      <c r="I1007" s="421"/>
      <c r="J1007" s="422"/>
      <c r="K1007" s="422"/>
      <c r="L1007" s="423"/>
      <c r="M1007" s="423"/>
      <c r="N1007" s="442"/>
      <c r="O1007" s="429"/>
      <c r="P1007" s="364">
        <f t="shared" si="53"/>
        <v>0</v>
      </c>
      <c r="Q1007" s="78">
        <f t="shared" si="54"/>
        <v>0</v>
      </c>
      <c r="R1007" s="100" t="str">
        <f t="shared" si="52"/>
        <v/>
      </c>
    </row>
    <row r="1008" spans="1:18" ht="13.5" thickBot="1" x14ac:dyDescent="0.25">
      <c r="A1008" s="426" t="str">
        <f>IF(B1008="","",COUNT('Diário 1º PA'!$A$4:$A$2634)+ROW()-3)</f>
        <v/>
      </c>
      <c r="B1008" s="454"/>
      <c r="C1008" s="418"/>
      <c r="D1008" s="421"/>
      <c r="E1008" s="421"/>
      <c r="F1008" s="428"/>
      <c r="G1008" s="419"/>
      <c r="H1008" s="421"/>
      <c r="I1008" s="421"/>
      <c r="J1008" s="422"/>
      <c r="K1008" s="422"/>
      <c r="L1008" s="422"/>
      <c r="M1008" s="423"/>
      <c r="N1008" s="442"/>
      <c r="O1008" s="429"/>
      <c r="P1008" s="364">
        <f t="shared" si="53"/>
        <v>0</v>
      </c>
      <c r="Q1008" s="78">
        <f t="shared" si="54"/>
        <v>0</v>
      </c>
      <c r="R1008" s="100" t="str">
        <f t="shared" si="52"/>
        <v/>
      </c>
    </row>
    <row r="1009" spans="1:18" x14ac:dyDescent="0.2">
      <c r="A1009" s="426" t="str">
        <f>IF(B1009="","",COUNT('Diário 1º PA'!$A$4:$A$2634)+ROW()-3)</f>
        <v/>
      </c>
      <c r="B1009" s="457"/>
      <c r="C1009" s="455"/>
      <c r="D1009" s="434"/>
      <c r="E1009" s="434"/>
      <c r="F1009" s="439"/>
      <c r="G1009" s="421"/>
      <c r="H1009" s="421"/>
      <c r="I1009" s="421"/>
      <c r="J1009" s="423"/>
      <c r="K1009" s="423"/>
      <c r="L1009" s="423"/>
      <c r="M1009" s="423"/>
      <c r="N1009" s="442"/>
      <c r="O1009" s="429"/>
      <c r="P1009" s="365">
        <f t="shared" si="53"/>
        <v>0</v>
      </c>
      <c r="Q1009" s="78">
        <f t="shared" si="54"/>
        <v>0</v>
      </c>
      <c r="R1009" s="143" t="str">
        <f t="shared" si="52"/>
        <v/>
      </c>
    </row>
    <row r="1010" spans="1:18" x14ac:dyDescent="0.2">
      <c r="A1010" s="426" t="str">
        <f>IF(B1010="","",COUNT('Diário 1º PA'!$A$4:$A$2634)+ROW()-3)</f>
        <v/>
      </c>
      <c r="B1010" s="454"/>
      <c r="C1010" s="418"/>
      <c r="D1010" s="421"/>
      <c r="E1010" s="421"/>
      <c r="F1010" s="428"/>
      <c r="G1010" s="421"/>
      <c r="H1010" s="421"/>
      <c r="I1010" s="421"/>
      <c r="J1010" s="423"/>
      <c r="K1010" s="423"/>
      <c r="L1010" s="423"/>
      <c r="M1010" s="423"/>
      <c r="N1010" s="442"/>
      <c r="O1010" s="429"/>
      <c r="P1010" s="364">
        <f t="shared" si="53"/>
        <v>0</v>
      </c>
      <c r="Q1010" s="78">
        <f t="shared" si="54"/>
        <v>0</v>
      </c>
      <c r="R1010" s="100" t="str">
        <f t="shared" si="52"/>
        <v/>
      </c>
    </row>
    <row r="1011" spans="1:18" x14ac:dyDescent="0.2">
      <c r="A1011" s="426" t="str">
        <f>IF(B1011="","",COUNT('Diário 1º PA'!$A$4:$A$2634)+ROW()-3)</f>
        <v/>
      </c>
      <c r="B1011" s="454"/>
      <c r="C1011" s="418"/>
      <c r="D1011" s="421"/>
      <c r="E1011" s="421"/>
      <c r="F1011" s="428"/>
      <c r="G1011" s="421"/>
      <c r="H1011" s="421"/>
      <c r="I1011" s="421"/>
      <c r="J1011" s="423"/>
      <c r="K1011" s="423"/>
      <c r="L1011" s="423"/>
      <c r="M1011" s="423"/>
      <c r="N1011" s="442"/>
      <c r="O1011" s="429"/>
      <c r="P1011" s="364">
        <f t="shared" si="53"/>
        <v>0</v>
      </c>
      <c r="Q1011" s="78">
        <f t="shared" si="54"/>
        <v>0</v>
      </c>
      <c r="R1011" s="100" t="str">
        <f t="shared" si="52"/>
        <v/>
      </c>
    </row>
    <row r="1012" spans="1:18" ht="13.5" thickBot="1" x14ac:dyDescent="0.25">
      <c r="A1012" s="426" t="str">
        <f>IF(B1012="","",COUNT('Diário 1º PA'!$A$4:$A$2634)+ROW()-3)</f>
        <v/>
      </c>
      <c r="B1012" s="454"/>
      <c r="C1012" s="418"/>
      <c r="D1012" s="421"/>
      <c r="E1012" s="421"/>
      <c r="F1012" s="428"/>
      <c r="G1012" s="421"/>
      <c r="H1012" s="421"/>
      <c r="I1012" s="421"/>
      <c r="J1012" s="423"/>
      <c r="K1012" s="423"/>
      <c r="L1012" s="423"/>
      <c r="M1012" s="423"/>
      <c r="N1012" s="442"/>
      <c r="O1012" s="429"/>
      <c r="P1012" s="364">
        <f t="shared" si="53"/>
        <v>0</v>
      </c>
      <c r="Q1012" s="78">
        <f t="shared" si="54"/>
        <v>0</v>
      </c>
      <c r="R1012" s="100" t="str">
        <f t="shared" si="52"/>
        <v/>
      </c>
    </row>
    <row r="1013" spans="1:18" x14ac:dyDescent="0.2">
      <c r="A1013" s="426" t="str">
        <f>IF(B1013="","",COUNT('Diário 1º PA'!$A$4:$A$2634)+ROW()-3)</f>
        <v/>
      </c>
      <c r="B1013" s="454"/>
      <c r="C1013" s="418"/>
      <c r="D1013" s="421"/>
      <c r="E1013" s="421"/>
      <c r="F1013" s="428"/>
      <c r="G1013" s="419"/>
      <c r="H1013" s="421"/>
      <c r="I1013" s="421"/>
      <c r="J1013" s="423"/>
      <c r="K1013" s="423"/>
      <c r="L1013" s="423"/>
      <c r="M1013" s="423"/>
      <c r="N1013" s="442"/>
      <c r="O1013" s="429"/>
      <c r="P1013" s="365">
        <f t="shared" si="53"/>
        <v>0</v>
      </c>
      <c r="Q1013" s="78">
        <f t="shared" si="54"/>
        <v>0</v>
      </c>
      <c r="R1013" s="143" t="str">
        <f t="shared" si="52"/>
        <v/>
      </c>
    </row>
    <row r="1014" spans="1:18" x14ac:dyDescent="0.2">
      <c r="A1014" s="426" t="str">
        <f>IF(B1014="","",COUNT('Diário 1º PA'!$A$4:$A$2634)+ROW()-3)</f>
        <v/>
      </c>
      <c r="B1014" s="454"/>
      <c r="C1014" s="418"/>
      <c r="D1014" s="421"/>
      <c r="E1014" s="421"/>
      <c r="F1014" s="428"/>
      <c r="G1014" s="421"/>
      <c r="H1014" s="421"/>
      <c r="I1014" s="421"/>
      <c r="J1014" s="423"/>
      <c r="K1014" s="423"/>
      <c r="L1014" s="436"/>
      <c r="M1014" s="423"/>
      <c r="N1014" s="442"/>
      <c r="O1014" s="429"/>
      <c r="P1014" s="364">
        <f t="shared" si="53"/>
        <v>0</v>
      </c>
      <c r="Q1014" s="78">
        <f t="shared" si="54"/>
        <v>0</v>
      </c>
      <c r="R1014" s="100" t="str">
        <f t="shared" si="52"/>
        <v/>
      </c>
    </row>
    <row r="1015" spans="1:18" x14ac:dyDescent="0.2">
      <c r="A1015" s="426" t="str">
        <f>IF(B1015="","",COUNT('Diário 1º PA'!$A$4:$A$2634)+ROW()-3)</f>
        <v/>
      </c>
      <c r="B1015" s="454"/>
      <c r="C1015" s="418"/>
      <c r="D1015" s="421"/>
      <c r="E1015" s="421"/>
      <c r="F1015" s="428"/>
      <c r="G1015" s="421"/>
      <c r="H1015" s="421"/>
      <c r="I1015" s="421"/>
      <c r="J1015" s="423"/>
      <c r="K1015" s="423"/>
      <c r="L1015" s="423"/>
      <c r="M1015" s="423"/>
      <c r="N1015" s="442"/>
      <c r="O1015" s="429"/>
      <c r="P1015" s="364">
        <f t="shared" si="53"/>
        <v>0</v>
      </c>
      <c r="Q1015" s="78">
        <f t="shared" si="54"/>
        <v>0</v>
      </c>
      <c r="R1015" s="100" t="str">
        <f t="shared" si="52"/>
        <v/>
      </c>
    </row>
    <row r="1016" spans="1:18" ht="13.5" thickBot="1" x14ac:dyDescent="0.25">
      <c r="A1016" s="426" t="str">
        <f>IF(B1016="","",COUNT('Diário 1º PA'!$A$4:$A$2634)+ROW()-3)</f>
        <v/>
      </c>
      <c r="B1016" s="454"/>
      <c r="C1016" s="418"/>
      <c r="D1016" s="421"/>
      <c r="E1016" s="421"/>
      <c r="F1016" s="428"/>
      <c r="G1016" s="434"/>
      <c r="H1016" s="421"/>
      <c r="I1016" s="434"/>
      <c r="J1016" s="436"/>
      <c r="K1016" s="436"/>
      <c r="L1016" s="436"/>
      <c r="M1016" s="423"/>
      <c r="N1016" s="442"/>
      <c r="O1016" s="429"/>
      <c r="P1016" s="364">
        <f t="shared" si="53"/>
        <v>0</v>
      </c>
      <c r="Q1016" s="78">
        <f t="shared" si="54"/>
        <v>0</v>
      </c>
      <c r="R1016" s="100" t="str">
        <f t="shared" si="52"/>
        <v/>
      </c>
    </row>
    <row r="1017" spans="1:18" x14ac:dyDescent="0.2">
      <c r="A1017" s="426" t="str">
        <f>IF(B1017="","",COUNT('Diário 1º PA'!$A$4:$A$2634)+ROW()-3)</f>
        <v/>
      </c>
      <c r="B1017" s="454"/>
      <c r="C1017" s="418"/>
      <c r="D1017" s="421"/>
      <c r="E1017" s="421"/>
      <c r="F1017" s="428"/>
      <c r="G1017" s="434"/>
      <c r="H1017" s="421"/>
      <c r="I1017" s="434"/>
      <c r="J1017" s="436"/>
      <c r="K1017" s="436"/>
      <c r="L1017" s="436"/>
      <c r="M1017" s="423"/>
      <c r="N1017" s="442"/>
      <c r="O1017" s="429"/>
      <c r="P1017" s="365">
        <f t="shared" si="53"/>
        <v>0</v>
      </c>
      <c r="Q1017" s="78">
        <f t="shared" si="54"/>
        <v>0</v>
      </c>
      <c r="R1017" s="143" t="str">
        <f t="shared" si="52"/>
        <v/>
      </c>
    </row>
    <row r="1018" spans="1:18" x14ac:dyDescent="0.2">
      <c r="A1018" s="426" t="str">
        <f>IF(B1018="","",COUNT('Diário 1º PA'!$A$4:$A$2634)+ROW()-3)</f>
        <v/>
      </c>
      <c r="B1018" s="454"/>
      <c r="C1018" s="418"/>
      <c r="D1018" s="421"/>
      <c r="E1018" s="421"/>
      <c r="F1018" s="428"/>
      <c r="G1018" s="421"/>
      <c r="H1018" s="421"/>
      <c r="I1018" s="421"/>
      <c r="J1018" s="422"/>
      <c r="K1018" s="423"/>
      <c r="L1018" s="423"/>
      <c r="M1018" s="423"/>
      <c r="N1018" s="442"/>
      <c r="O1018" s="429"/>
      <c r="P1018" s="364">
        <f t="shared" si="53"/>
        <v>0</v>
      </c>
      <c r="Q1018" s="78">
        <f t="shared" si="54"/>
        <v>0</v>
      </c>
      <c r="R1018" s="100" t="str">
        <f t="shared" si="52"/>
        <v/>
      </c>
    </row>
    <row r="1019" spans="1:18" x14ac:dyDescent="0.2">
      <c r="A1019" s="426" t="str">
        <f>IF(B1019="","",COUNT('Diário 1º PA'!$A$4:$A$2634)+ROW()-3)</f>
        <v/>
      </c>
      <c r="B1019" s="454"/>
      <c r="C1019" s="418"/>
      <c r="D1019" s="421"/>
      <c r="E1019" s="421"/>
      <c r="F1019" s="428"/>
      <c r="G1019" s="421"/>
      <c r="H1019" s="421"/>
      <c r="I1019" s="421"/>
      <c r="J1019" s="423"/>
      <c r="K1019" s="423"/>
      <c r="L1019" s="423"/>
      <c r="M1019" s="423"/>
      <c r="N1019" s="442"/>
      <c r="O1019" s="429"/>
      <c r="P1019" s="364">
        <f t="shared" si="53"/>
        <v>0</v>
      </c>
      <c r="Q1019" s="78">
        <f t="shared" si="54"/>
        <v>0</v>
      </c>
      <c r="R1019" s="100" t="str">
        <f t="shared" si="52"/>
        <v/>
      </c>
    </row>
    <row r="1020" spans="1:18" ht="13.5" thickBot="1" x14ac:dyDescent="0.25">
      <c r="A1020" s="426" t="str">
        <f>IF(B1020="","",COUNT('Diário 1º PA'!$A$4:$A$2634)+ROW()-3)</f>
        <v/>
      </c>
      <c r="B1020" s="454"/>
      <c r="C1020" s="418"/>
      <c r="D1020" s="421"/>
      <c r="E1020" s="421"/>
      <c r="F1020" s="428"/>
      <c r="G1020" s="421"/>
      <c r="H1020" s="421"/>
      <c r="I1020" s="421"/>
      <c r="J1020" s="423"/>
      <c r="K1020" s="423"/>
      <c r="L1020" s="423"/>
      <c r="M1020" s="423"/>
      <c r="N1020" s="442"/>
      <c r="O1020" s="429"/>
      <c r="P1020" s="364">
        <f t="shared" si="53"/>
        <v>0</v>
      </c>
      <c r="Q1020" s="78">
        <f t="shared" si="54"/>
        <v>0</v>
      </c>
      <c r="R1020" s="100" t="str">
        <f t="shared" si="52"/>
        <v/>
      </c>
    </row>
    <row r="1021" spans="1:18" x14ac:dyDescent="0.2">
      <c r="A1021" s="426" t="str">
        <f>IF(B1021="","",COUNT('Diário 1º PA'!$A$4:$A$2634)+ROW()-3)</f>
        <v/>
      </c>
      <c r="B1021" s="454"/>
      <c r="C1021" s="418"/>
      <c r="D1021" s="421"/>
      <c r="E1021" s="421"/>
      <c r="F1021" s="428"/>
      <c r="G1021" s="421"/>
      <c r="H1021" s="421"/>
      <c r="I1021" s="421"/>
      <c r="J1021" s="423"/>
      <c r="K1021" s="423"/>
      <c r="L1021" s="423"/>
      <c r="M1021" s="423"/>
      <c r="N1021" s="442"/>
      <c r="O1021" s="429"/>
      <c r="P1021" s="365">
        <f t="shared" si="53"/>
        <v>0</v>
      </c>
      <c r="Q1021" s="78">
        <f t="shared" si="54"/>
        <v>0</v>
      </c>
      <c r="R1021" s="143" t="str">
        <f t="shared" si="52"/>
        <v/>
      </c>
    </row>
    <row r="1022" spans="1:18" x14ac:dyDescent="0.2">
      <c r="A1022" s="426" t="str">
        <f>IF(B1022="","",COUNT('Diário 1º PA'!$A$4:$A$2634)+ROW()-3)</f>
        <v/>
      </c>
      <c r="B1022" s="454"/>
      <c r="C1022" s="418"/>
      <c r="D1022" s="421"/>
      <c r="E1022" s="421"/>
      <c r="F1022" s="428"/>
      <c r="G1022" s="421"/>
      <c r="H1022" s="421"/>
      <c r="I1022" s="421"/>
      <c r="J1022" s="422"/>
      <c r="K1022" s="422"/>
      <c r="L1022" s="423"/>
      <c r="M1022" s="459"/>
      <c r="N1022" s="442"/>
      <c r="O1022" s="429"/>
      <c r="P1022" s="364">
        <f t="shared" si="53"/>
        <v>0</v>
      </c>
      <c r="Q1022" s="78">
        <f t="shared" si="54"/>
        <v>0</v>
      </c>
      <c r="R1022" s="100" t="str">
        <f t="shared" si="52"/>
        <v/>
      </c>
    </row>
    <row r="1023" spans="1:18" x14ac:dyDescent="0.2">
      <c r="A1023" s="426" t="str">
        <f>IF(B1023="","",COUNT('Diário 1º PA'!$A$4:$A$2634)+ROW()-3)</f>
        <v/>
      </c>
      <c r="B1023" s="454"/>
      <c r="C1023" s="418"/>
      <c r="D1023" s="421"/>
      <c r="E1023" s="421"/>
      <c r="F1023" s="428"/>
      <c r="G1023" s="421"/>
      <c r="H1023" s="421"/>
      <c r="I1023" s="421"/>
      <c r="J1023" s="423"/>
      <c r="K1023" s="423"/>
      <c r="L1023" s="423"/>
      <c r="M1023" s="423"/>
      <c r="N1023" s="442"/>
      <c r="O1023" s="429"/>
      <c r="P1023" s="364">
        <f t="shared" si="53"/>
        <v>0</v>
      </c>
      <c r="Q1023" s="78">
        <f t="shared" si="54"/>
        <v>0</v>
      </c>
      <c r="R1023" s="100" t="str">
        <f t="shared" si="52"/>
        <v/>
      </c>
    </row>
    <row r="1024" spans="1:18" ht="13.5" thickBot="1" x14ac:dyDescent="0.25">
      <c r="A1024" s="426" t="str">
        <f>IF(B1024="","",COUNT('Diário 1º PA'!$A$4:$A$2634)+ROW()-3)</f>
        <v/>
      </c>
      <c r="B1024" s="454"/>
      <c r="C1024" s="418"/>
      <c r="D1024" s="421"/>
      <c r="E1024" s="421"/>
      <c r="F1024" s="428"/>
      <c r="G1024" s="421"/>
      <c r="H1024" s="421"/>
      <c r="I1024" s="421"/>
      <c r="J1024" s="423"/>
      <c r="K1024" s="423"/>
      <c r="L1024" s="423"/>
      <c r="M1024" s="423"/>
      <c r="N1024" s="442"/>
      <c r="O1024" s="429"/>
      <c r="P1024" s="364">
        <f t="shared" si="53"/>
        <v>0</v>
      </c>
      <c r="Q1024" s="78">
        <f t="shared" si="54"/>
        <v>0</v>
      </c>
      <c r="R1024" s="100" t="str">
        <f t="shared" si="52"/>
        <v/>
      </c>
    </row>
    <row r="1025" spans="1:18" x14ac:dyDescent="0.2">
      <c r="A1025" s="426" t="str">
        <f>IF(B1025="","",COUNT('Diário 1º PA'!$A$4:$A$2634)+ROW()-3)</f>
        <v/>
      </c>
      <c r="B1025" s="454"/>
      <c r="C1025" s="418"/>
      <c r="D1025" s="421"/>
      <c r="E1025" s="421"/>
      <c r="F1025" s="428"/>
      <c r="G1025" s="419"/>
      <c r="H1025" s="421"/>
      <c r="I1025" s="421"/>
      <c r="J1025" s="423"/>
      <c r="K1025" s="422"/>
      <c r="L1025" s="423"/>
      <c r="M1025" s="423"/>
      <c r="N1025" s="442"/>
      <c r="O1025" s="429"/>
      <c r="P1025" s="365">
        <f t="shared" si="53"/>
        <v>0</v>
      </c>
      <c r="Q1025" s="78">
        <f t="shared" si="54"/>
        <v>0</v>
      </c>
      <c r="R1025" s="143" t="str">
        <f t="shared" si="52"/>
        <v/>
      </c>
    </row>
    <row r="1026" spans="1:18" x14ac:dyDescent="0.2">
      <c r="A1026" s="426" t="str">
        <f>IF(B1026="","",COUNT('Diário 1º PA'!$A$4:$A$2634)+ROW()-3)</f>
        <v/>
      </c>
      <c r="B1026" s="457"/>
      <c r="C1026" s="455"/>
      <c r="D1026" s="434"/>
      <c r="E1026" s="434"/>
      <c r="F1026" s="439"/>
      <c r="G1026" s="434"/>
      <c r="H1026" s="434"/>
      <c r="I1026" s="434"/>
      <c r="J1026" s="436"/>
      <c r="K1026" s="436"/>
      <c r="L1026" s="436"/>
      <c r="M1026" s="423"/>
      <c r="N1026" s="442"/>
      <c r="O1026" s="429"/>
      <c r="P1026" s="364">
        <f t="shared" si="53"/>
        <v>0</v>
      </c>
      <c r="Q1026" s="78">
        <f t="shared" si="54"/>
        <v>0</v>
      </c>
      <c r="R1026" s="100" t="str">
        <f t="shared" si="52"/>
        <v/>
      </c>
    </row>
    <row r="1027" spans="1:18" x14ac:dyDescent="0.2">
      <c r="A1027" s="426" t="str">
        <f>IF(B1027="","",COUNT('Diário 1º PA'!$A$4:$A$2634)+ROW()-3)</f>
        <v/>
      </c>
      <c r="B1027" s="457"/>
      <c r="C1027" s="455"/>
      <c r="D1027" s="434"/>
      <c r="E1027" s="434"/>
      <c r="F1027" s="439"/>
      <c r="G1027" s="434"/>
      <c r="H1027" s="434"/>
      <c r="I1027" s="434"/>
      <c r="J1027" s="436"/>
      <c r="K1027" s="436"/>
      <c r="L1027" s="436"/>
      <c r="M1027" s="436"/>
      <c r="N1027" s="442"/>
      <c r="O1027" s="429"/>
      <c r="P1027" s="364">
        <f t="shared" si="53"/>
        <v>0</v>
      </c>
      <c r="Q1027" s="78">
        <f t="shared" si="54"/>
        <v>0</v>
      </c>
      <c r="R1027" s="100" t="str">
        <f t="shared" si="52"/>
        <v/>
      </c>
    </row>
    <row r="1028" spans="1:18" ht="13.5" thickBot="1" x14ac:dyDescent="0.25">
      <c r="A1028" s="426" t="str">
        <f>IF(B1028="","",COUNT('Diário 1º PA'!$A$4:$A$2634)+ROW()-3)</f>
        <v/>
      </c>
      <c r="B1028" s="457"/>
      <c r="C1028" s="455"/>
      <c r="D1028" s="434"/>
      <c r="E1028" s="434"/>
      <c r="F1028" s="439"/>
      <c r="G1028" s="434"/>
      <c r="H1028" s="434"/>
      <c r="I1028" s="434"/>
      <c r="J1028" s="436"/>
      <c r="K1028" s="436"/>
      <c r="L1028" s="436"/>
      <c r="M1028" s="436"/>
      <c r="N1028" s="442"/>
      <c r="O1028" s="429"/>
      <c r="P1028" s="364">
        <f t="shared" si="53"/>
        <v>0</v>
      </c>
      <c r="Q1028" s="78">
        <f t="shared" si="54"/>
        <v>0</v>
      </c>
      <c r="R1028" s="100" t="str">
        <f t="shared" si="52"/>
        <v/>
      </c>
    </row>
    <row r="1029" spans="1:18" x14ac:dyDescent="0.2">
      <c r="A1029" s="426" t="str">
        <f>IF(B1029="","",COUNT('Diário 1º PA'!$A$4:$A$2634)+ROW()-3)</f>
        <v/>
      </c>
      <c r="B1029" s="454"/>
      <c r="C1029" s="418"/>
      <c r="D1029" s="421"/>
      <c r="E1029" s="421"/>
      <c r="F1029" s="428"/>
      <c r="G1029" s="421"/>
      <c r="H1029" s="421"/>
      <c r="I1029" s="421"/>
      <c r="J1029" s="423"/>
      <c r="K1029" s="423"/>
      <c r="L1029" s="423"/>
      <c r="M1029" s="423"/>
      <c r="N1029" s="442"/>
      <c r="O1029" s="429"/>
      <c r="P1029" s="365">
        <f t="shared" si="53"/>
        <v>0</v>
      </c>
      <c r="Q1029" s="78">
        <f t="shared" si="54"/>
        <v>0</v>
      </c>
      <c r="R1029" s="143" t="str">
        <f t="shared" si="52"/>
        <v/>
      </c>
    </row>
    <row r="1030" spans="1:18" x14ac:dyDescent="0.2">
      <c r="A1030" s="426" t="str">
        <f>IF(B1030="","",COUNT('Diário 1º PA'!$A$4:$A$2634)+ROW()-3)</f>
        <v/>
      </c>
      <c r="B1030" s="454"/>
      <c r="C1030" s="418"/>
      <c r="D1030" s="421"/>
      <c r="E1030" s="421"/>
      <c r="F1030" s="439"/>
      <c r="G1030" s="421"/>
      <c r="H1030" s="421"/>
      <c r="I1030" s="421"/>
      <c r="J1030" s="423"/>
      <c r="K1030" s="423"/>
      <c r="L1030" s="423"/>
      <c r="M1030" s="423"/>
      <c r="N1030" s="442"/>
      <c r="O1030" s="429"/>
      <c r="P1030" s="364">
        <f t="shared" si="53"/>
        <v>0</v>
      </c>
      <c r="Q1030" s="78">
        <f t="shared" si="54"/>
        <v>0</v>
      </c>
      <c r="R1030" s="100" t="str">
        <f t="shared" si="52"/>
        <v/>
      </c>
    </row>
    <row r="1031" spans="1:18" x14ac:dyDescent="0.2">
      <c r="A1031" s="426" t="str">
        <f>IF(B1031="","",COUNT('Diário 1º PA'!$A$4:$A$2634)+ROW()-3)</f>
        <v/>
      </c>
      <c r="B1031" s="454"/>
      <c r="C1031" s="418"/>
      <c r="D1031" s="421"/>
      <c r="E1031" s="421"/>
      <c r="F1031" s="428"/>
      <c r="G1031" s="421"/>
      <c r="H1031" s="421"/>
      <c r="I1031" s="421"/>
      <c r="J1031" s="423"/>
      <c r="K1031" s="423"/>
      <c r="L1031" s="423"/>
      <c r="M1031" s="423"/>
      <c r="N1031" s="442"/>
      <c r="O1031" s="429"/>
      <c r="P1031" s="364">
        <f t="shared" si="53"/>
        <v>0</v>
      </c>
      <c r="Q1031" s="78">
        <f t="shared" si="54"/>
        <v>0</v>
      </c>
      <c r="R1031" s="100" t="str">
        <f t="shared" si="52"/>
        <v/>
      </c>
    </row>
    <row r="1032" spans="1:18" ht="13.5" thickBot="1" x14ac:dyDescent="0.25">
      <c r="A1032" s="426" t="str">
        <f>IF(B1032="","",COUNT('Diário 1º PA'!$A$4:$A$2634)+ROW()-3)</f>
        <v/>
      </c>
      <c r="B1032" s="454"/>
      <c r="C1032" s="418"/>
      <c r="D1032" s="421"/>
      <c r="E1032" s="421"/>
      <c r="F1032" s="428"/>
      <c r="G1032" s="421"/>
      <c r="H1032" s="421"/>
      <c r="I1032" s="421"/>
      <c r="J1032" s="423"/>
      <c r="K1032" s="423"/>
      <c r="L1032" s="423"/>
      <c r="M1032" s="423"/>
      <c r="N1032" s="442"/>
      <c r="O1032" s="429"/>
      <c r="P1032" s="364">
        <f t="shared" si="53"/>
        <v>0</v>
      </c>
      <c r="Q1032" s="78">
        <f t="shared" si="54"/>
        <v>0</v>
      </c>
      <c r="R1032" s="100" t="str">
        <f t="shared" si="52"/>
        <v/>
      </c>
    </row>
    <row r="1033" spans="1:18" x14ac:dyDescent="0.2">
      <c r="A1033" s="426" t="str">
        <f>IF(B1033="","",COUNT('Diário 1º PA'!$A$4:$A$2634)+ROW()-3)</f>
        <v/>
      </c>
      <c r="B1033" s="454"/>
      <c r="C1033" s="418"/>
      <c r="D1033" s="421"/>
      <c r="E1033" s="421"/>
      <c r="F1033" s="428"/>
      <c r="G1033" s="421"/>
      <c r="H1033" s="421"/>
      <c r="I1033" s="421"/>
      <c r="J1033" s="423"/>
      <c r="K1033" s="423"/>
      <c r="L1033" s="423"/>
      <c r="M1033" s="423"/>
      <c r="N1033" s="442"/>
      <c r="O1033" s="429"/>
      <c r="P1033" s="365">
        <f t="shared" si="53"/>
        <v>0</v>
      </c>
      <c r="Q1033" s="78">
        <f t="shared" si="54"/>
        <v>0</v>
      </c>
      <c r="R1033" s="143" t="str">
        <f t="shared" si="52"/>
        <v/>
      </c>
    </row>
    <row r="1034" spans="1:18" x14ac:dyDescent="0.2">
      <c r="A1034" s="426" t="str">
        <f>IF(B1034="","",COUNT('Diário 1º PA'!$A$4:$A$2634)+ROW()-3)</f>
        <v/>
      </c>
      <c r="B1034" s="454"/>
      <c r="C1034" s="418"/>
      <c r="D1034" s="421"/>
      <c r="E1034" s="421"/>
      <c r="F1034" s="428"/>
      <c r="G1034" s="421"/>
      <c r="H1034" s="421"/>
      <c r="I1034" s="421"/>
      <c r="J1034" s="423"/>
      <c r="K1034" s="422"/>
      <c r="L1034" s="423"/>
      <c r="M1034" s="423"/>
      <c r="N1034" s="442"/>
      <c r="O1034" s="429"/>
      <c r="P1034" s="364">
        <f t="shared" si="53"/>
        <v>0</v>
      </c>
      <c r="Q1034" s="78">
        <f t="shared" si="54"/>
        <v>0</v>
      </c>
      <c r="R1034" s="100" t="str">
        <f t="shared" si="52"/>
        <v/>
      </c>
    </row>
    <row r="1035" spans="1:18" x14ac:dyDescent="0.2">
      <c r="A1035" s="426" t="str">
        <f>IF(B1035="","",COUNT('Diário 1º PA'!$A$4:$A$2634)+ROW()-3)</f>
        <v/>
      </c>
      <c r="B1035" s="454"/>
      <c r="C1035" s="418"/>
      <c r="D1035" s="421"/>
      <c r="E1035" s="421"/>
      <c r="F1035" s="428"/>
      <c r="G1035" s="421"/>
      <c r="H1035" s="421"/>
      <c r="I1035" s="421"/>
      <c r="J1035" s="423"/>
      <c r="K1035" s="423"/>
      <c r="L1035" s="423"/>
      <c r="M1035" s="423"/>
      <c r="N1035" s="442"/>
      <c r="O1035" s="429"/>
      <c r="P1035" s="364">
        <f t="shared" si="53"/>
        <v>0</v>
      </c>
      <c r="Q1035" s="78">
        <f t="shared" si="54"/>
        <v>0</v>
      </c>
      <c r="R1035" s="100" t="str">
        <f t="shared" si="52"/>
        <v/>
      </c>
    </row>
    <row r="1036" spans="1:18" ht="13.5" thickBot="1" x14ac:dyDescent="0.25">
      <c r="A1036" s="426" t="str">
        <f>IF(B1036="","",COUNT('Diário 1º PA'!$A$4:$A$2634)+ROW()-3)</f>
        <v/>
      </c>
      <c r="B1036" s="457"/>
      <c r="C1036" s="455"/>
      <c r="D1036" s="434"/>
      <c r="E1036" s="434"/>
      <c r="F1036" s="439"/>
      <c r="G1036" s="434"/>
      <c r="H1036" s="434"/>
      <c r="I1036" s="434"/>
      <c r="J1036" s="436"/>
      <c r="K1036" s="436"/>
      <c r="L1036" s="436"/>
      <c r="M1036" s="436"/>
      <c r="N1036" s="442"/>
      <c r="O1036" s="429"/>
      <c r="P1036" s="364">
        <f t="shared" si="53"/>
        <v>0</v>
      </c>
      <c r="Q1036" s="78">
        <f t="shared" si="54"/>
        <v>0</v>
      </c>
      <c r="R1036" s="100" t="str">
        <f t="shared" si="52"/>
        <v/>
      </c>
    </row>
    <row r="1037" spans="1:18" x14ac:dyDescent="0.2">
      <c r="A1037" s="426" t="str">
        <f>IF(B1037="","",COUNT('Diário 1º PA'!$A$4:$A$2634)+ROW()-3)</f>
        <v/>
      </c>
      <c r="B1037" s="454"/>
      <c r="C1037" s="418"/>
      <c r="D1037" s="421"/>
      <c r="E1037" s="421"/>
      <c r="F1037" s="428"/>
      <c r="G1037" s="421"/>
      <c r="H1037" s="421"/>
      <c r="I1037" s="421"/>
      <c r="J1037" s="423"/>
      <c r="K1037" s="423"/>
      <c r="L1037" s="423"/>
      <c r="M1037" s="423"/>
      <c r="N1037" s="442"/>
      <c r="O1037" s="429"/>
      <c r="P1037" s="365">
        <f t="shared" si="53"/>
        <v>0</v>
      </c>
      <c r="Q1037" s="78">
        <f t="shared" si="54"/>
        <v>0</v>
      </c>
      <c r="R1037" s="143" t="str">
        <f t="shared" si="52"/>
        <v/>
      </c>
    </row>
    <row r="1038" spans="1:18" x14ac:dyDescent="0.2">
      <c r="A1038" s="426" t="str">
        <f>IF(B1038="","",COUNT('Diário 1º PA'!$A$4:$A$2634)+ROW()-3)</f>
        <v/>
      </c>
      <c r="B1038" s="454"/>
      <c r="C1038" s="418"/>
      <c r="D1038" s="421"/>
      <c r="E1038" s="421"/>
      <c r="F1038" s="428"/>
      <c r="G1038" s="421"/>
      <c r="H1038" s="421"/>
      <c r="I1038" s="421"/>
      <c r="J1038" s="423"/>
      <c r="K1038" s="423"/>
      <c r="L1038" s="423"/>
      <c r="M1038" s="423"/>
      <c r="N1038" s="442"/>
      <c r="O1038" s="429"/>
      <c r="P1038" s="78">
        <f t="shared" si="53"/>
        <v>0</v>
      </c>
      <c r="Q1038" s="78">
        <f t="shared" si="54"/>
        <v>0</v>
      </c>
      <c r="R1038" s="143" t="str">
        <f t="shared" si="52"/>
        <v/>
      </c>
    </row>
    <row r="1039" spans="1:18" x14ac:dyDescent="0.2">
      <c r="A1039" s="426" t="str">
        <f>IF(B1039="","",COUNT('Diário 1º PA'!$A$4:$A$2634)+ROW()-3)</f>
        <v/>
      </c>
      <c r="B1039" s="454"/>
      <c r="C1039" s="418"/>
      <c r="D1039" s="421"/>
      <c r="E1039" s="421"/>
      <c r="F1039" s="428"/>
      <c r="G1039" s="421"/>
      <c r="H1039" s="421"/>
      <c r="I1039" s="421"/>
      <c r="J1039" s="423"/>
      <c r="K1039" s="423"/>
      <c r="L1039" s="423"/>
      <c r="M1039" s="423"/>
      <c r="N1039" s="442"/>
      <c r="O1039" s="429"/>
      <c r="P1039" s="364">
        <f t="shared" si="53"/>
        <v>0</v>
      </c>
      <c r="Q1039" s="78">
        <f t="shared" si="54"/>
        <v>0</v>
      </c>
      <c r="R1039" s="100" t="str">
        <f t="shared" si="52"/>
        <v/>
      </c>
    </row>
    <row r="1040" spans="1:18" x14ac:dyDescent="0.2">
      <c r="A1040" s="426" t="str">
        <f>IF(B1040="","",COUNT('Diário 1º PA'!$A$4:$A$2634)+ROW()-3)</f>
        <v/>
      </c>
      <c r="B1040" s="454"/>
      <c r="C1040" s="418"/>
      <c r="D1040" s="421"/>
      <c r="E1040" s="421"/>
      <c r="F1040" s="428"/>
      <c r="G1040" s="421"/>
      <c r="H1040" s="421"/>
      <c r="I1040" s="421"/>
      <c r="J1040" s="423"/>
      <c r="K1040" s="423"/>
      <c r="L1040" s="423"/>
      <c r="M1040" s="423"/>
      <c r="N1040" s="442"/>
      <c r="O1040" s="429"/>
      <c r="P1040" s="364">
        <f t="shared" si="53"/>
        <v>0</v>
      </c>
      <c r="Q1040" s="78">
        <f t="shared" si="54"/>
        <v>0</v>
      </c>
      <c r="R1040" s="100" t="str">
        <f t="shared" si="52"/>
        <v/>
      </c>
    </row>
    <row r="1041" spans="1:18" ht="13.5" thickBot="1" x14ac:dyDescent="0.25">
      <c r="A1041" s="426" t="str">
        <f>IF(B1041="","",COUNT('Diário 1º PA'!$A$4:$A$2634)+ROW()-3)</f>
        <v/>
      </c>
      <c r="B1041" s="454"/>
      <c r="C1041" s="418"/>
      <c r="D1041" s="421"/>
      <c r="E1041" s="421"/>
      <c r="F1041" s="428"/>
      <c r="G1041" s="421"/>
      <c r="H1041" s="421"/>
      <c r="I1041" s="421"/>
      <c r="J1041" s="423"/>
      <c r="K1041" s="423"/>
      <c r="L1041" s="423"/>
      <c r="M1041" s="423"/>
      <c r="N1041" s="442"/>
      <c r="O1041" s="429"/>
      <c r="P1041" s="364">
        <f t="shared" si="53"/>
        <v>0</v>
      </c>
      <c r="Q1041" s="78">
        <f t="shared" si="54"/>
        <v>0</v>
      </c>
      <c r="R1041" s="100" t="str">
        <f t="shared" si="52"/>
        <v/>
      </c>
    </row>
    <row r="1042" spans="1:18" x14ac:dyDescent="0.2">
      <c r="A1042" s="426" t="str">
        <f>IF(B1042="","",COUNT('Diário 1º PA'!$A$4:$A$2634)+ROW()-3)</f>
        <v/>
      </c>
      <c r="B1042" s="454"/>
      <c r="C1042" s="418"/>
      <c r="D1042" s="421"/>
      <c r="E1042" s="421"/>
      <c r="F1042" s="428"/>
      <c r="G1042" s="421"/>
      <c r="H1042" s="421"/>
      <c r="I1042" s="421"/>
      <c r="J1042" s="423"/>
      <c r="K1042" s="423"/>
      <c r="L1042" s="423"/>
      <c r="M1042" s="423"/>
      <c r="N1042" s="442"/>
      <c r="O1042" s="429"/>
      <c r="P1042" s="365">
        <f t="shared" si="53"/>
        <v>0</v>
      </c>
      <c r="Q1042" s="78">
        <f t="shared" si="54"/>
        <v>0</v>
      </c>
      <c r="R1042" s="143" t="str">
        <f t="shared" ref="R1042:R1053" si="55">SUBSTITUTE(D1042," ","_")</f>
        <v/>
      </c>
    </row>
    <row r="1043" spans="1:18" x14ac:dyDescent="0.2">
      <c r="A1043" s="426" t="str">
        <f>IF(B1043="","",COUNT('Diário 1º PA'!$A$4:$A$2634)+ROW()-3)</f>
        <v/>
      </c>
      <c r="B1043" s="454"/>
      <c r="C1043" s="418"/>
      <c r="D1043" s="421"/>
      <c r="E1043" s="421"/>
      <c r="F1043" s="428"/>
      <c r="G1043" s="421"/>
      <c r="H1043" s="421"/>
      <c r="I1043" s="421"/>
      <c r="J1043" s="423"/>
      <c r="K1043" s="423"/>
      <c r="L1043" s="423"/>
      <c r="M1043" s="423"/>
      <c r="N1043" s="442"/>
      <c r="O1043" s="429"/>
      <c r="P1043" s="364">
        <f t="shared" ref="P1043:P1053" si="56">IF(B1043=0,0,IF(YEAR(B1043)=$Q$1,MONTH(B1043)-$P$1+1,(YEAR(B1043)-$Q$1)*12-$P$1+1+MONTH(B1043)))</f>
        <v>0</v>
      </c>
      <c r="Q1043" s="78">
        <f t="shared" ref="Q1043:Q1053" si="57">IF(C1043=0,0,IF(YEAR(C1043)=$Q$1,MONTH(C1043)-$P$1+1,(YEAR(C1043)-$Q$1)*12-$P$1+1+MONTH(C1043)))</f>
        <v>0</v>
      </c>
      <c r="R1043" s="100" t="str">
        <f t="shared" si="55"/>
        <v/>
      </c>
    </row>
    <row r="1044" spans="1:18" x14ac:dyDescent="0.2">
      <c r="A1044" s="426" t="str">
        <f>IF(B1044="","",COUNT('Diário 1º PA'!$A$4:$A$2634)+ROW()-3)</f>
        <v/>
      </c>
      <c r="B1044" s="454"/>
      <c r="C1044" s="418"/>
      <c r="D1044" s="421"/>
      <c r="E1044" s="421"/>
      <c r="F1044" s="428"/>
      <c r="G1044" s="421"/>
      <c r="H1044" s="421"/>
      <c r="I1044" s="421"/>
      <c r="J1044" s="423"/>
      <c r="K1044" s="423"/>
      <c r="L1044" s="423"/>
      <c r="M1044" s="423"/>
      <c r="N1044" s="442"/>
      <c r="O1044" s="429"/>
      <c r="P1044" s="364">
        <f t="shared" si="56"/>
        <v>0</v>
      </c>
      <c r="Q1044" s="78">
        <f t="shared" si="57"/>
        <v>0</v>
      </c>
      <c r="R1044" s="100" t="str">
        <f t="shared" si="55"/>
        <v/>
      </c>
    </row>
    <row r="1045" spans="1:18" ht="13.5" thickBot="1" x14ac:dyDescent="0.25">
      <c r="A1045" s="426" t="str">
        <f>IF(B1045="","",COUNT('Diário 1º PA'!$A$4:$A$2634)+ROW()-3)</f>
        <v/>
      </c>
      <c r="B1045" s="454"/>
      <c r="C1045" s="418"/>
      <c r="D1045" s="421"/>
      <c r="E1045" s="421"/>
      <c r="F1045" s="428"/>
      <c r="G1045" s="421"/>
      <c r="H1045" s="421"/>
      <c r="I1045" s="421"/>
      <c r="J1045" s="423"/>
      <c r="K1045" s="423"/>
      <c r="L1045" s="423"/>
      <c r="M1045" s="423"/>
      <c r="N1045" s="442"/>
      <c r="O1045" s="429"/>
      <c r="P1045" s="364">
        <f t="shared" si="56"/>
        <v>0</v>
      </c>
      <c r="Q1045" s="78">
        <f t="shared" si="57"/>
        <v>0</v>
      </c>
      <c r="R1045" s="100" t="str">
        <f t="shared" si="55"/>
        <v/>
      </c>
    </row>
    <row r="1046" spans="1:18" x14ac:dyDescent="0.2">
      <c r="A1046" s="426" t="str">
        <f>IF(B1046="","",COUNT('Diário 1º PA'!$A$4:$A$2634)+ROW()-3)</f>
        <v/>
      </c>
      <c r="B1046" s="454"/>
      <c r="C1046" s="418"/>
      <c r="D1046" s="421"/>
      <c r="E1046" s="421"/>
      <c r="F1046" s="428"/>
      <c r="G1046" s="421"/>
      <c r="H1046" s="421"/>
      <c r="I1046" s="421"/>
      <c r="J1046" s="423"/>
      <c r="K1046" s="423"/>
      <c r="L1046" s="423"/>
      <c r="M1046" s="423"/>
      <c r="N1046" s="442"/>
      <c r="O1046" s="429"/>
      <c r="P1046" s="365">
        <f t="shared" si="56"/>
        <v>0</v>
      </c>
      <c r="Q1046" s="78">
        <f t="shared" si="57"/>
        <v>0</v>
      </c>
      <c r="R1046" s="143" t="str">
        <f t="shared" si="55"/>
        <v/>
      </c>
    </row>
    <row r="1047" spans="1:18" x14ac:dyDescent="0.2">
      <c r="A1047" s="426" t="str">
        <f>IF(B1047="","",COUNT('Diário 1º PA'!$A$4:$A$2634)+ROW()-3)</f>
        <v/>
      </c>
      <c r="B1047" s="454"/>
      <c r="C1047" s="418"/>
      <c r="D1047" s="421"/>
      <c r="E1047" s="421"/>
      <c r="F1047" s="428"/>
      <c r="G1047" s="421"/>
      <c r="H1047" s="421"/>
      <c r="I1047" s="421"/>
      <c r="J1047" s="423"/>
      <c r="K1047" s="423"/>
      <c r="L1047" s="423"/>
      <c r="M1047" s="423"/>
      <c r="N1047" s="442"/>
      <c r="O1047" s="429"/>
      <c r="P1047" s="364">
        <f t="shared" si="56"/>
        <v>0</v>
      </c>
      <c r="Q1047" s="78">
        <f t="shared" si="57"/>
        <v>0</v>
      </c>
      <c r="R1047" s="100" t="str">
        <f t="shared" si="55"/>
        <v/>
      </c>
    </row>
    <row r="1048" spans="1:18" x14ac:dyDescent="0.2">
      <c r="A1048" s="426" t="str">
        <f>IF(B1048="","",COUNT('Diário 1º PA'!$A$4:$A$2634)+ROW()-3)</f>
        <v/>
      </c>
      <c r="B1048" s="454"/>
      <c r="C1048" s="418"/>
      <c r="D1048" s="421"/>
      <c r="E1048" s="421"/>
      <c r="F1048" s="428"/>
      <c r="G1048" s="421"/>
      <c r="H1048" s="421"/>
      <c r="I1048" s="421"/>
      <c r="J1048" s="423"/>
      <c r="K1048" s="423"/>
      <c r="L1048" s="423"/>
      <c r="M1048" s="423"/>
      <c r="N1048" s="442"/>
      <c r="O1048" s="429"/>
      <c r="P1048" s="364">
        <f t="shared" si="56"/>
        <v>0</v>
      </c>
      <c r="Q1048" s="78">
        <f t="shared" si="57"/>
        <v>0</v>
      </c>
      <c r="R1048" s="100" t="str">
        <f t="shared" si="55"/>
        <v/>
      </c>
    </row>
    <row r="1049" spans="1:18" ht="13.5" thickBot="1" x14ac:dyDescent="0.25">
      <c r="A1049" s="426" t="str">
        <f>IF(B1049="","",COUNT('Diário 1º PA'!$A$4:$A$2634)+ROW()-3)</f>
        <v/>
      </c>
      <c r="B1049" s="454"/>
      <c r="C1049" s="418"/>
      <c r="D1049" s="421"/>
      <c r="E1049" s="421"/>
      <c r="F1049" s="428"/>
      <c r="G1049" s="421"/>
      <c r="H1049" s="421"/>
      <c r="I1049" s="421"/>
      <c r="J1049" s="423"/>
      <c r="K1049" s="423"/>
      <c r="L1049" s="423"/>
      <c r="M1049" s="423"/>
      <c r="N1049" s="442"/>
      <c r="O1049" s="429"/>
      <c r="P1049" s="364">
        <f t="shared" si="56"/>
        <v>0</v>
      </c>
      <c r="Q1049" s="78">
        <f t="shared" si="57"/>
        <v>0</v>
      </c>
      <c r="R1049" s="100" t="str">
        <f t="shared" si="55"/>
        <v/>
      </c>
    </row>
    <row r="1050" spans="1:18" x14ac:dyDescent="0.2">
      <c r="A1050" s="426" t="str">
        <f>IF(B1050="","",COUNT('Diário 1º PA'!$A$4:$A$2634)+ROW()-3)</f>
        <v/>
      </c>
      <c r="B1050" s="454"/>
      <c r="C1050" s="418"/>
      <c r="D1050" s="421"/>
      <c r="E1050" s="421"/>
      <c r="F1050" s="428"/>
      <c r="G1050" s="421"/>
      <c r="H1050" s="421"/>
      <c r="I1050" s="421"/>
      <c r="J1050" s="423"/>
      <c r="K1050" s="423"/>
      <c r="L1050" s="423"/>
      <c r="M1050" s="423"/>
      <c r="N1050" s="442"/>
      <c r="O1050" s="429"/>
      <c r="P1050" s="365">
        <f t="shared" si="56"/>
        <v>0</v>
      </c>
      <c r="Q1050" s="78">
        <f t="shared" si="57"/>
        <v>0</v>
      </c>
      <c r="R1050" s="143" t="str">
        <f t="shared" si="55"/>
        <v/>
      </c>
    </row>
    <row r="1051" spans="1:18" x14ac:dyDescent="0.2">
      <c r="A1051" s="426" t="str">
        <f>IF(B1051="","",COUNT('Diário 1º PA'!$A$4:$A$2634)+ROW()-3)</f>
        <v/>
      </c>
      <c r="B1051" s="454"/>
      <c r="C1051" s="418"/>
      <c r="D1051" s="421"/>
      <c r="E1051" s="421"/>
      <c r="F1051" s="428"/>
      <c r="G1051" s="421"/>
      <c r="H1051" s="421"/>
      <c r="I1051" s="421"/>
      <c r="J1051" s="423"/>
      <c r="K1051" s="423"/>
      <c r="L1051" s="423"/>
      <c r="M1051" s="423"/>
      <c r="N1051" s="442"/>
      <c r="O1051" s="429"/>
      <c r="P1051" s="364">
        <f t="shared" si="56"/>
        <v>0</v>
      </c>
      <c r="Q1051" s="78">
        <f t="shared" si="57"/>
        <v>0</v>
      </c>
      <c r="R1051" s="100" t="str">
        <f t="shared" si="55"/>
        <v/>
      </c>
    </row>
    <row r="1052" spans="1:18" x14ac:dyDescent="0.2">
      <c r="A1052" s="426" t="str">
        <f>IF(B1052="","",COUNT('Diário 1º PA'!$A$4:$A$2634)+ROW()-3)</f>
        <v/>
      </c>
      <c r="B1052" s="454"/>
      <c r="C1052" s="418"/>
      <c r="D1052" s="421"/>
      <c r="E1052" s="421"/>
      <c r="F1052" s="428"/>
      <c r="G1052" s="421"/>
      <c r="H1052" s="421"/>
      <c r="I1052" s="421"/>
      <c r="J1052" s="423"/>
      <c r="K1052" s="423"/>
      <c r="L1052" s="423"/>
      <c r="M1052" s="423"/>
      <c r="N1052" s="442"/>
      <c r="O1052" s="429"/>
      <c r="P1052" s="364">
        <f t="shared" si="56"/>
        <v>0</v>
      </c>
      <c r="Q1052" s="78">
        <f t="shared" si="57"/>
        <v>0</v>
      </c>
      <c r="R1052" s="100" t="str">
        <f t="shared" si="55"/>
        <v/>
      </c>
    </row>
    <row r="1053" spans="1:18" x14ac:dyDescent="0.2">
      <c r="A1053" s="426" t="str">
        <f>IF(B1053="","",COUNT('Diário 1º PA'!$A$4:$A$2634)+ROW()-3)</f>
        <v/>
      </c>
      <c r="B1053" s="454"/>
      <c r="C1053" s="418"/>
      <c r="D1053" s="421"/>
      <c r="E1053" s="421"/>
      <c r="F1053" s="428"/>
      <c r="G1053" s="421"/>
      <c r="H1053" s="421"/>
      <c r="I1053" s="421"/>
      <c r="J1053" s="423"/>
      <c r="K1053" s="423"/>
      <c r="L1053" s="423"/>
      <c r="M1053" s="423"/>
      <c r="N1053" s="442"/>
      <c r="O1053" s="429"/>
      <c r="P1053" s="364">
        <f t="shared" si="56"/>
        <v>0</v>
      </c>
      <c r="Q1053" s="78">
        <f t="shared" si="57"/>
        <v>0</v>
      </c>
      <c r="R1053" s="100" t="str">
        <f t="shared" si="55"/>
        <v/>
      </c>
    </row>
    <row r="1054" spans="1:18" x14ac:dyDescent="0.2">
      <c r="A1054" s="426" t="str">
        <f>IF(B1054="","",COUNT('Diário 1º PA'!$A$4:$A$2634)+ROW()-3)</f>
        <v/>
      </c>
      <c r="B1054" s="454"/>
      <c r="C1054" s="418"/>
      <c r="D1054" s="421"/>
      <c r="E1054" s="421"/>
      <c r="F1054" s="428"/>
      <c r="G1054" s="421"/>
      <c r="H1054" s="421"/>
      <c r="I1054" s="421"/>
      <c r="J1054" s="423"/>
      <c r="K1054" s="423"/>
      <c r="L1054" s="423"/>
      <c r="M1054" s="423"/>
      <c r="N1054" s="442"/>
      <c r="O1054" s="429"/>
      <c r="P1054" s="364">
        <f t="shared" ref="P1054:P1069" si="58">IF(B1054=0,0,IF(YEAR(B1054)=$Q$1,MONTH(B1054)-$P$1+1,(YEAR(B1054)-$Q$1)*12-$P$1+1+MONTH(B1054)))</f>
        <v>0</v>
      </c>
      <c r="Q1054" s="78">
        <f t="shared" ref="Q1054:Q1069" si="59">IF(C1054=0,0,IF(YEAR(C1054)=$Q$1,MONTH(C1054)-$P$1+1,(YEAR(C1054)-$Q$1)*12-$P$1+1+MONTH(C1054)))</f>
        <v>0</v>
      </c>
      <c r="R1054" s="100" t="str">
        <f t="shared" ref="R1054:R1069" si="60">SUBSTITUTE(D1054," ","_")</f>
        <v/>
      </c>
    </row>
    <row r="1055" spans="1:18" x14ac:dyDescent="0.2">
      <c r="A1055" s="426" t="str">
        <f>IF(B1055="","",COUNT('Diário 1º PA'!$A$4:$A$2634)+ROW()-3)</f>
        <v/>
      </c>
      <c r="B1055" s="454"/>
      <c r="C1055" s="418"/>
      <c r="D1055" s="421"/>
      <c r="E1055" s="421"/>
      <c r="F1055" s="428"/>
      <c r="G1055" s="421"/>
      <c r="H1055" s="421"/>
      <c r="I1055" s="421"/>
      <c r="J1055" s="423"/>
      <c r="K1055" s="423"/>
      <c r="L1055" s="423"/>
      <c r="M1055" s="423"/>
      <c r="N1055" s="442"/>
      <c r="O1055" s="429"/>
      <c r="P1055" s="364">
        <f t="shared" si="58"/>
        <v>0</v>
      </c>
      <c r="Q1055" s="78">
        <f t="shared" si="59"/>
        <v>0</v>
      </c>
      <c r="R1055" s="100" t="str">
        <f t="shared" si="60"/>
        <v/>
      </c>
    </row>
    <row r="1056" spans="1:18" x14ac:dyDescent="0.2">
      <c r="A1056" s="426" t="str">
        <f>IF(B1056="","",COUNT('Diário 1º PA'!$A$4:$A$2634)+ROW()-3)</f>
        <v/>
      </c>
      <c r="B1056" s="454"/>
      <c r="C1056" s="418"/>
      <c r="D1056" s="421"/>
      <c r="E1056" s="421"/>
      <c r="F1056" s="428"/>
      <c r="G1056" s="421"/>
      <c r="H1056" s="421"/>
      <c r="I1056" s="421"/>
      <c r="J1056" s="423"/>
      <c r="K1056" s="423"/>
      <c r="L1056" s="423"/>
      <c r="M1056" s="423"/>
      <c r="N1056" s="442"/>
      <c r="O1056" s="429"/>
      <c r="P1056" s="364">
        <f t="shared" si="58"/>
        <v>0</v>
      </c>
      <c r="Q1056" s="78">
        <f t="shared" si="59"/>
        <v>0</v>
      </c>
      <c r="R1056" s="100" t="str">
        <f t="shared" si="60"/>
        <v/>
      </c>
    </row>
    <row r="1057" spans="1:18" x14ac:dyDescent="0.2">
      <c r="A1057" s="426" t="str">
        <f>IF(B1057="","",COUNT('Diário 1º PA'!$A$4:$A$2634)+ROW()-3)</f>
        <v/>
      </c>
      <c r="B1057" s="457"/>
      <c r="C1057" s="455"/>
      <c r="D1057" s="434"/>
      <c r="E1057" s="434"/>
      <c r="F1057" s="439"/>
      <c r="G1057" s="434"/>
      <c r="H1057" s="434"/>
      <c r="I1057" s="434"/>
      <c r="J1057" s="436"/>
      <c r="K1057" s="436"/>
      <c r="L1057" s="436"/>
      <c r="M1057" s="436"/>
      <c r="N1057" s="456"/>
      <c r="O1057" s="429"/>
      <c r="P1057" s="364">
        <f t="shared" si="58"/>
        <v>0</v>
      </c>
      <c r="Q1057" s="78">
        <f t="shared" si="59"/>
        <v>0</v>
      </c>
      <c r="R1057" s="100" t="str">
        <f t="shared" si="60"/>
        <v/>
      </c>
    </row>
    <row r="1058" spans="1:18" x14ac:dyDescent="0.2">
      <c r="A1058" s="426" t="str">
        <f>IF(B1058="","",COUNT('Diário 1º PA'!$A$4:$A$2634)+ROW()-3)</f>
        <v/>
      </c>
      <c r="B1058" s="457"/>
      <c r="C1058" s="455"/>
      <c r="D1058" s="434"/>
      <c r="E1058" s="434"/>
      <c r="F1058" s="439"/>
      <c r="G1058" s="434"/>
      <c r="H1058" s="434"/>
      <c r="I1058" s="434"/>
      <c r="J1058" s="436"/>
      <c r="K1058" s="436"/>
      <c r="L1058" s="436"/>
      <c r="M1058" s="436"/>
      <c r="N1058" s="456"/>
      <c r="O1058" s="429"/>
      <c r="P1058" s="364">
        <f t="shared" si="58"/>
        <v>0</v>
      </c>
      <c r="Q1058" s="78">
        <f t="shared" si="59"/>
        <v>0</v>
      </c>
      <c r="R1058" s="100" t="str">
        <f t="shared" si="60"/>
        <v/>
      </c>
    </row>
    <row r="1059" spans="1:18" x14ac:dyDescent="0.2">
      <c r="A1059" s="426" t="str">
        <f>IF(B1059="","",COUNT('Diário 1º PA'!$A$4:$A$2634)+ROW()-3)</f>
        <v/>
      </c>
      <c r="B1059" s="457"/>
      <c r="C1059" s="455"/>
      <c r="D1059" s="434"/>
      <c r="E1059" s="434"/>
      <c r="F1059" s="439"/>
      <c r="G1059" s="434"/>
      <c r="H1059" s="434"/>
      <c r="I1059" s="434"/>
      <c r="J1059" s="436"/>
      <c r="K1059" s="436"/>
      <c r="L1059" s="436"/>
      <c r="M1059" s="436"/>
      <c r="N1059" s="456"/>
      <c r="O1059" s="429"/>
      <c r="P1059" s="364">
        <f t="shared" si="58"/>
        <v>0</v>
      </c>
      <c r="Q1059" s="78">
        <f t="shared" si="59"/>
        <v>0</v>
      </c>
      <c r="R1059" s="100" t="str">
        <f t="shared" si="60"/>
        <v/>
      </c>
    </row>
    <row r="1060" spans="1:18" x14ac:dyDescent="0.2">
      <c r="A1060" s="426" t="str">
        <f>IF(B1060="","",COUNT('Diário 1º PA'!$A$4:$A$2634)+ROW()-3)</f>
        <v/>
      </c>
      <c r="B1060" s="457"/>
      <c r="C1060" s="455"/>
      <c r="D1060" s="434"/>
      <c r="E1060" s="434"/>
      <c r="F1060" s="439"/>
      <c r="G1060" s="434"/>
      <c r="H1060" s="434"/>
      <c r="I1060" s="434"/>
      <c r="J1060" s="436"/>
      <c r="K1060" s="436"/>
      <c r="L1060" s="436"/>
      <c r="M1060" s="436"/>
      <c r="N1060" s="456"/>
      <c r="O1060" s="429"/>
      <c r="P1060" s="364">
        <f t="shared" si="58"/>
        <v>0</v>
      </c>
      <c r="Q1060" s="78">
        <f t="shared" si="59"/>
        <v>0</v>
      </c>
      <c r="R1060" s="100" t="str">
        <f t="shared" si="60"/>
        <v/>
      </c>
    </row>
    <row r="1061" spans="1:18" x14ac:dyDescent="0.2">
      <c r="A1061" s="426" t="str">
        <f>IF(B1061="","",COUNT('Diário 1º PA'!$A$4:$A$2634)+ROW()-3)</f>
        <v/>
      </c>
      <c r="B1061" s="454"/>
      <c r="C1061" s="418"/>
      <c r="D1061" s="421"/>
      <c r="E1061" s="421"/>
      <c r="F1061" s="428"/>
      <c r="G1061" s="421"/>
      <c r="H1061" s="421"/>
      <c r="I1061" s="421"/>
      <c r="J1061" s="423"/>
      <c r="K1061" s="423"/>
      <c r="L1061" s="423"/>
      <c r="M1061" s="423"/>
      <c r="N1061" s="442"/>
      <c r="O1061" s="429"/>
      <c r="P1061" s="364">
        <f t="shared" si="58"/>
        <v>0</v>
      </c>
      <c r="Q1061" s="78">
        <f t="shared" si="59"/>
        <v>0</v>
      </c>
      <c r="R1061" s="100" t="str">
        <f t="shared" si="60"/>
        <v/>
      </c>
    </row>
    <row r="1062" spans="1:18" x14ac:dyDescent="0.2">
      <c r="A1062" s="426" t="str">
        <f>IF(B1062="","",COUNT('Diário 1º PA'!$A$4:$A$2634)+ROW()-3)</f>
        <v/>
      </c>
      <c r="B1062" s="454"/>
      <c r="C1062" s="418"/>
      <c r="D1062" s="421"/>
      <c r="E1062" s="421"/>
      <c r="F1062" s="428"/>
      <c r="G1062" s="421"/>
      <c r="H1062" s="421"/>
      <c r="I1062" s="421"/>
      <c r="J1062" s="423"/>
      <c r="K1062" s="423"/>
      <c r="L1062" s="423"/>
      <c r="M1062" s="423"/>
      <c r="N1062" s="442"/>
      <c r="O1062" s="429"/>
      <c r="P1062" s="364">
        <f t="shared" si="58"/>
        <v>0</v>
      </c>
      <c r="Q1062" s="78">
        <f t="shared" si="59"/>
        <v>0</v>
      </c>
      <c r="R1062" s="100" t="str">
        <f t="shared" si="60"/>
        <v/>
      </c>
    </row>
    <row r="1063" spans="1:18" x14ac:dyDescent="0.2">
      <c r="A1063" s="426" t="str">
        <f>IF(B1063="","",COUNT('Diário 1º PA'!$A$4:$A$2634)+ROW()-3)</f>
        <v/>
      </c>
      <c r="B1063" s="454"/>
      <c r="C1063" s="418"/>
      <c r="D1063" s="421"/>
      <c r="E1063" s="421"/>
      <c r="F1063" s="428"/>
      <c r="G1063" s="421"/>
      <c r="H1063" s="421"/>
      <c r="I1063" s="421"/>
      <c r="J1063" s="423"/>
      <c r="K1063" s="423"/>
      <c r="L1063" s="423"/>
      <c r="M1063" s="423"/>
      <c r="N1063" s="442"/>
      <c r="O1063" s="429"/>
      <c r="P1063" s="364">
        <f t="shared" si="58"/>
        <v>0</v>
      </c>
      <c r="Q1063" s="78">
        <f t="shared" si="59"/>
        <v>0</v>
      </c>
      <c r="R1063" s="100" t="str">
        <f t="shared" si="60"/>
        <v/>
      </c>
    </row>
    <row r="1064" spans="1:18" x14ac:dyDescent="0.2">
      <c r="A1064" s="426" t="str">
        <f>IF(B1064="","",COUNT('Diário 1º PA'!$A$4:$A$2634)+ROW()-3)</f>
        <v/>
      </c>
      <c r="B1064" s="454"/>
      <c r="C1064" s="418"/>
      <c r="D1064" s="421"/>
      <c r="E1064" s="421"/>
      <c r="F1064" s="428"/>
      <c r="G1064" s="421"/>
      <c r="H1064" s="421"/>
      <c r="I1064" s="421"/>
      <c r="J1064" s="423"/>
      <c r="K1064" s="423"/>
      <c r="L1064" s="423"/>
      <c r="M1064" s="423"/>
      <c r="N1064" s="442"/>
      <c r="O1064" s="429"/>
      <c r="P1064" s="364">
        <f t="shared" si="58"/>
        <v>0</v>
      </c>
      <c r="Q1064" s="78">
        <f t="shared" si="59"/>
        <v>0</v>
      </c>
      <c r="R1064" s="100" t="str">
        <f t="shared" si="60"/>
        <v/>
      </c>
    </row>
    <row r="1065" spans="1:18" x14ac:dyDescent="0.2">
      <c r="A1065" s="426" t="str">
        <f>IF(B1065="","",COUNT('Diário 1º PA'!$A$4:$A$2634)+ROW()-3)</f>
        <v/>
      </c>
      <c r="B1065" s="454"/>
      <c r="C1065" s="418"/>
      <c r="D1065" s="421"/>
      <c r="E1065" s="421"/>
      <c r="F1065" s="428"/>
      <c r="G1065" s="421"/>
      <c r="H1065" s="421"/>
      <c r="I1065" s="421"/>
      <c r="J1065" s="423"/>
      <c r="K1065" s="423"/>
      <c r="L1065" s="423"/>
      <c r="M1065" s="423"/>
      <c r="N1065" s="442"/>
      <c r="O1065" s="429"/>
      <c r="P1065" s="364">
        <f t="shared" si="58"/>
        <v>0</v>
      </c>
      <c r="Q1065" s="78">
        <f t="shared" si="59"/>
        <v>0</v>
      </c>
      <c r="R1065" s="100" t="str">
        <f t="shared" si="60"/>
        <v/>
      </c>
    </row>
    <row r="1066" spans="1:18" x14ac:dyDescent="0.2">
      <c r="A1066" s="426" t="str">
        <f>IF(B1066="","",COUNT('Diário 1º PA'!$A$4:$A$2634)+ROW()-3)</f>
        <v/>
      </c>
      <c r="B1066" s="454"/>
      <c r="C1066" s="418"/>
      <c r="D1066" s="421"/>
      <c r="E1066" s="421"/>
      <c r="F1066" s="428"/>
      <c r="G1066" s="421"/>
      <c r="H1066" s="421"/>
      <c r="I1066" s="421"/>
      <c r="J1066" s="423"/>
      <c r="K1066" s="423"/>
      <c r="L1066" s="423"/>
      <c r="M1066" s="423"/>
      <c r="N1066" s="442"/>
      <c r="O1066" s="429"/>
      <c r="P1066" s="364">
        <f t="shared" si="58"/>
        <v>0</v>
      </c>
      <c r="Q1066" s="78">
        <f t="shared" si="59"/>
        <v>0</v>
      </c>
      <c r="R1066" s="100" t="str">
        <f t="shared" si="60"/>
        <v/>
      </c>
    </row>
    <row r="1067" spans="1:18" x14ac:dyDescent="0.2">
      <c r="A1067" s="426" t="str">
        <f>IF(B1067="","",COUNT('Diário 1º PA'!$A$4:$A$2634)+ROW()-3)</f>
        <v/>
      </c>
      <c r="B1067" s="454"/>
      <c r="C1067" s="418"/>
      <c r="D1067" s="421"/>
      <c r="E1067" s="421"/>
      <c r="F1067" s="428"/>
      <c r="G1067" s="419"/>
      <c r="H1067" s="421"/>
      <c r="I1067" s="421"/>
      <c r="J1067" s="423"/>
      <c r="K1067" s="423"/>
      <c r="L1067" s="423"/>
      <c r="M1067" s="459"/>
      <c r="N1067" s="442"/>
      <c r="O1067" s="429"/>
      <c r="P1067" s="364">
        <f t="shared" si="58"/>
        <v>0</v>
      </c>
      <c r="Q1067" s="78">
        <f t="shared" si="59"/>
        <v>0</v>
      </c>
      <c r="R1067" s="100" t="str">
        <f t="shared" si="60"/>
        <v/>
      </c>
    </row>
    <row r="1068" spans="1:18" x14ac:dyDescent="0.2">
      <c r="A1068" s="426" t="str">
        <f>IF(B1068="","",COUNT('Diário 1º PA'!$A$4:$A$2634)+ROW()-3)</f>
        <v/>
      </c>
      <c r="B1068" s="454"/>
      <c r="C1068" s="418"/>
      <c r="D1068" s="421"/>
      <c r="E1068" s="421"/>
      <c r="F1068" s="428"/>
      <c r="G1068" s="421"/>
      <c r="H1068" s="421"/>
      <c r="I1068" s="421"/>
      <c r="J1068" s="423"/>
      <c r="K1068" s="423"/>
      <c r="L1068" s="423"/>
      <c r="M1068" s="423"/>
      <c r="N1068" s="442"/>
      <c r="O1068" s="429"/>
      <c r="P1068" s="364">
        <f t="shared" si="58"/>
        <v>0</v>
      </c>
      <c r="Q1068" s="78">
        <f t="shared" si="59"/>
        <v>0</v>
      </c>
      <c r="R1068" s="100" t="str">
        <f t="shared" si="60"/>
        <v/>
      </c>
    </row>
    <row r="1069" spans="1:18" x14ac:dyDescent="0.2">
      <c r="A1069" s="426" t="str">
        <f>IF(B1069="","",COUNT('Diário 1º PA'!$A$4:$A$2634)+ROW()-3)</f>
        <v/>
      </c>
      <c r="B1069" s="454"/>
      <c r="C1069" s="418"/>
      <c r="D1069" s="421"/>
      <c r="E1069" s="421"/>
      <c r="F1069" s="428"/>
      <c r="G1069" s="421"/>
      <c r="H1069" s="421"/>
      <c r="I1069" s="421"/>
      <c r="J1069" s="423"/>
      <c r="K1069" s="423"/>
      <c r="L1069" s="423"/>
      <c r="M1069" s="423"/>
      <c r="N1069" s="442"/>
      <c r="O1069" s="429"/>
      <c r="P1069" s="364">
        <f t="shared" si="58"/>
        <v>0</v>
      </c>
      <c r="Q1069" s="78">
        <f t="shared" si="59"/>
        <v>0</v>
      </c>
      <c r="R1069" s="100" t="str">
        <f t="shared" si="60"/>
        <v/>
      </c>
    </row>
    <row r="1070" spans="1:18" x14ac:dyDescent="0.2">
      <c r="A1070" s="426" t="str">
        <f>IF(B1070="","",COUNT('Diário 1º PA'!$A$4:$A$2634)+ROW()-3)</f>
        <v/>
      </c>
      <c r="B1070" s="454"/>
      <c r="C1070" s="418"/>
      <c r="D1070" s="421"/>
      <c r="E1070" s="421"/>
      <c r="F1070" s="428"/>
      <c r="G1070" s="421"/>
      <c r="H1070" s="421"/>
      <c r="I1070" s="421"/>
      <c r="J1070" s="423"/>
      <c r="K1070" s="423"/>
      <c r="L1070" s="423"/>
      <c r="M1070" s="423"/>
      <c r="N1070" s="442"/>
      <c r="O1070" s="429"/>
      <c r="P1070" s="364">
        <f t="shared" ref="P1070:P1117" si="61">IF(B1070=0,0,IF(YEAR(B1070)=$Q$1,MONTH(B1070)-$P$1+1,(YEAR(B1070)-$Q$1)*12-$P$1+1+MONTH(B1070)))</f>
        <v>0</v>
      </c>
      <c r="Q1070" s="78">
        <f t="shared" ref="Q1070:Q1117" si="62">IF(C1070=0,0,IF(YEAR(C1070)=$Q$1,MONTH(C1070)-$P$1+1,(YEAR(C1070)-$Q$1)*12-$P$1+1+MONTH(C1070)))</f>
        <v>0</v>
      </c>
      <c r="R1070" s="100" t="str">
        <f t="shared" ref="R1070:R1116" si="63">SUBSTITUTE(D1070," ","_")</f>
        <v/>
      </c>
    </row>
    <row r="1071" spans="1:18" x14ac:dyDescent="0.2">
      <c r="A1071" s="426" t="str">
        <f>IF(B1071="","",COUNT('Diário 1º PA'!$A$4:$A$2634)+ROW()-3)</f>
        <v/>
      </c>
      <c r="B1071" s="454"/>
      <c r="C1071" s="418"/>
      <c r="D1071" s="421"/>
      <c r="E1071" s="421"/>
      <c r="F1071" s="428"/>
      <c r="G1071" s="421"/>
      <c r="H1071" s="421"/>
      <c r="I1071" s="421"/>
      <c r="J1071" s="423"/>
      <c r="K1071" s="423"/>
      <c r="L1071" s="423"/>
      <c r="M1071" s="423"/>
      <c r="N1071" s="442"/>
      <c r="O1071" s="429"/>
      <c r="P1071" s="364">
        <f t="shared" si="61"/>
        <v>0</v>
      </c>
      <c r="Q1071" s="78">
        <f t="shared" si="62"/>
        <v>0</v>
      </c>
      <c r="R1071" s="100" t="str">
        <f t="shared" si="63"/>
        <v/>
      </c>
    </row>
    <row r="1072" spans="1:18" ht="13.5" thickBot="1" x14ac:dyDescent="0.25">
      <c r="A1072" s="426" t="str">
        <f>IF(B1072="","",COUNT('Diário 1º PA'!$A$4:$A$2634)+ROW()-3)</f>
        <v/>
      </c>
      <c r="B1072" s="454"/>
      <c r="C1072" s="418"/>
      <c r="D1072" s="421"/>
      <c r="E1072" s="421"/>
      <c r="F1072" s="428"/>
      <c r="G1072" s="421"/>
      <c r="H1072" s="421"/>
      <c r="I1072" s="421"/>
      <c r="J1072" s="423"/>
      <c r="K1072" s="423"/>
      <c r="L1072" s="423"/>
      <c r="M1072" s="423"/>
      <c r="N1072" s="442"/>
      <c r="O1072" s="429"/>
      <c r="P1072" s="364">
        <f t="shared" si="61"/>
        <v>0</v>
      </c>
      <c r="Q1072" s="78">
        <f t="shared" si="62"/>
        <v>0</v>
      </c>
      <c r="R1072" s="100" t="str">
        <f t="shared" si="63"/>
        <v/>
      </c>
    </row>
    <row r="1073" spans="1:18" x14ac:dyDescent="0.2">
      <c r="A1073" s="426" t="str">
        <f>IF(B1073="","",COUNT('Diário 1º PA'!$A$4:$A$2634)+ROW()-3)</f>
        <v/>
      </c>
      <c r="B1073" s="454"/>
      <c r="C1073" s="418"/>
      <c r="D1073" s="421"/>
      <c r="E1073" s="421"/>
      <c r="F1073" s="428"/>
      <c r="G1073" s="434"/>
      <c r="H1073" s="421"/>
      <c r="I1073" s="421"/>
      <c r="J1073" s="423"/>
      <c r="K1073" s="423"/>
      <c r="L1073" s="423"/>
      <c r="M1073" s="423"/>
      <c r="N1073" s="442"/>
      <c r="O1073" s="429"/>
      <c r="P1073" s="365">
        <f t="shared" si="61"/>
        <v>0</v>
      </c>
      <c r="Q1073" s="78">
        <f t="shared" si="62"/>
        <v>0</v>
      </c>
      <c r="R1073" s="143" t="str">
        <f t="shared" si="63"/>
        <v/>
      </c>
    </row>
    <row r="1074" spans="1:18" x14ac:dyDescent="0.2">
      <c r="A1074" s="426" t="str">
        <f>IF(B1074="","",COUNT('Diário 1º PA'!$A$4:$A$2634)+ROW()-3)</f>
        <v/>
      </c>
      <c r="B1074" s="454"/>
      <c r="C1074" s="418"/>
      <c r="D1074" s="421"/>
      <c r="E1074" s="421"/>
      <c r="F1074" s="428"/>
      <c r="G1074" s="421"/>
      <c r="H1074" s="421"/>
      <c r="I1074" s="421"/>
      <c r="J1074" s="423"/>
      <c r="K1074" s="423"/>
      <c r="L1074" s="423"/>
      <c r="M1074" s="423"/>
      <c r="N1074" s="442"/>
      <c r="O1074" s="429"/>
      <c r="P1074" s="364">
        <f t="shared" si="61"/>
        <v>0</v>
      </c>
      <c r="Q1074" s="78">
        <f t="shared" si="62"/>
        <v>0</v>
      </c>
      <c r="R1074" s="100" t="str">
        <f t="shared" si="63"/>
        <v/>
      </c>
    </row>
    <row r="1075" spans="1:18" x14ac:dyDescent="0.2">
      <c r="A1075" s="426" t="str">
        <f>IF(B1075="","",COUNT('Diário 1º PA'!$A$4:$A$2634)+ROW()-3)</f>
        <v/>
      </c>
      <c r="B1075" s="454"/>
      <c r="C1075" s="418"/>
      <c r="D1075" s="421"/>
      <c r="E1075" s="421"/>
      <c r="F1075" s="428"/>
      <c r="G1075" s="421"/>
      <c r="H1075" s="421"/>
      <c r="I1075" s="421"/>
      <c r="J1075" s="423"/>
      <c r="K1075" s="423"/>
      <c r="L1075" s="423"/>
      <c r="M1075" s="423"/>
      <c r="N1075" s="442"/>
      <c r="O1075" s="429"/>
      <c r="P1075" s="364">
        <f t="shared" si="61"/>
        <v>0</v>
      </c>
      <c r="Q1075" s="78">
        <f t="shared" si="62"/>
        <v>0</v>
      </c>
      <c r="R1075" s="100" t="str">
        <f t="shared" si="63"/>
        <v/>
      </c>
    </row>
    <row r="1076" spans="1:18" ht="13.5" thickBot="1" x14ac:dyDescent="0.25">
      <c r="A1076" s="426" t="str">
        <f>IF(B1076="","",COUNT('Diário 1º PA'!$A$4:$A$2634)+ROW()-3)</f>
        <v/>
      </c>
      <c r="B1076" s="454"/>
      <c r="C1076" s="418"/>
      <c r="D1076" s="421"/>
      <c r="E1076" s="421"/>
      <c r="F1076" s="428"/>
      <c r="G1076" s="421"/>
      <c r="H1076" s="421"/>
      <c r="I1076" s="421"/>
      <c r="J1076" s="423"/>
      <c r="K1076" s="423"/>
      <c r="L1076" s="423"/>
      <c r="M1076" s="423"/>
      <c r="N1076" s="442"/>
      <c r="O1076" s="429"/>
      <c r="P1076" s="364">
        <f t="shared" si="61"/>
        <v>0</v>
      </c>
      <c r="Q1076" s="78">
        <f t="shared" si="62"/>
        <v>0</v>
      </c>
      <c r="R1076" s="100" t="str">
        <f t="shared" si="63"/>
        <v/>
      </c>
    </row>
    <row r="1077" spans="1:18" x14ac:dyDescent="0.2">
      <c r="A1077" s="426" t="str">
        <f>IF(B1077="","",COUNT('Diário 1º PA'!$A$4:$A$2634)+ROW()-3)</f>
        <v/>
      </c>
      <c r="B1077" s="454"/>
      <c r="C1077" s="418"/>
      <c r="D1077" s="421"/>
      <c r="E1077" s="421"/>
      <c r="F1077" s="428"/>
      <c r="G1077" s="421"/>
      <c r="H1077" s="421"/>
      <c r="I1077" s="421"/>
      <c r="J1077" s="423"/>
      <c r="K1077" s="423"/>
      <c r="L1077" s="423"/>
      <c r="M1077" s="423"/>
      <c r="N1077" s="442"/>
      <c r="O1077" s="429"/>
      <c r="P1077" s="365">
        <f t="shared" si="61"/>
        <v>0</v>
      </c>
      <c r="Q1077" s="78">
        <f t="shared" si="62"/>
        <v>0</v>
      </c>
      <c r="R1077" s="143" t="str">
        <f t="shared" si="63"/>
        <v/>
      </c>
    </row>
    <row r="1078" spans="1:18" x14ac:dyDescent="0.2">
      <c r="A1078" s="426" t="str">
        <f>IF(B1078="","",COUNT('Diário 1º PA'!$A$4:$A$2634)+ROW()-3)</f>
        <v/>
      </c>
      <c r="B1078" s="454"/>
      <c r="C1078" s="418"/>
      <c r="D1078" s="421"/>
      <c r="E1078" s="421"/>
      <c r="F1078" s="428"/>
      <c r="G1078" s="421"/>
      <c r="H1078" s="421"/>
      <c r="I1078" s="421"/>
      <c r="J1078" s="423"/>
      <c r="K1078" s="423"/>
      <c r="L1078" s="423"/>
      <c r="M1078" s="423"/>
      <c r="N1078" s="442"/>
      <c r="O1078" s="429"/>
      <c r="P1078" s="364">
        <f t="shared" si="61"/>
        <v>0</v>
      </c>
      <c r="Q1078" s="78">
        <f t="shared" si="62"/>
        <v>0</v>
      </c>
      <c r="R1078" s="100" t="str">
        <f t="shared" si="63"/>
        <v/>
      </c>
    </row>
    <row r="1079" spans="1:18" x14ac:dyDescent="0.2">
      <c r="A1079" s="426" t="str">
        <f>IF(B1079="","",COUNT('Diário 1º PA'!$A$4:$A$2634)+ROW()-3)</f>
        <v/>
      </c>
      <c r="B1079" s="454"/>
      <c r="C1079" s="418"/>
      <c r="D1079" s="421"/>
      <c r="E1079" s="421"/>
      <c r="F1079" s="428"/>
      <c r="G1079" s="421"/>
      <c r="H1079" s="421"/>
      <c r="I1079" s="421"/>
      <c r="J1079" s="423"/>
      <c r="K1079" s="423"/>
      <c r="L1079" s="423"/>
      <c r="M1079" s="423"/>
      <c r="N1079" s="442"/>
      <c r="O1079" s="429"/>
      <c r="P1079" s="364">
        <f t="shared" si="61"/>
        <v>0</v>
      </c>
      <c r="Q1079" s="78">
        <f t="shared" si="62"/>
        <v>0</v>
      </c>
      <c r="R1079" s="100" t="str">
        <f t="shared" si="63"/>
        <v/>
      </c>
    </row>
    <row r="1080" spans="1:18" ht="13.5" thickBot="1" x14ac:dyDescent="0.25">
      <c r="A1080" s="426" t="str">
        <f>IF(B1080="","",COUNT('Diário 1º PA'!$A$4:$A$2634)+ROW()-3)</f>
        <v/>
      </c>
      <c r="B1080" s="454"/>
      <c r="C1080" s="418"/>
      <c r="D1080" s="421"/>
      <c r="E1080" s="421"/>
      <c r="F1080" s="428"/>
      <c r="G1080" s="421"/>
      <c r="H1080" s="421"/>
      <c r="I1080" s="421"/>
      <c r="J1080" s="423"/>
      <c r="K1080" s="423"/>
      <c r="L1080" s="423"/>
      <c r="M1080" s="423"/>
      <c r="N1080" s="442"/>
      <c r="O1080" s="429"/>
      <c r="P1080" s="364">
        <f t="shared" si="61"/>
        <v>0</v>
      </c>
      <c r="Q1080" s="78">
        <f t="shared" si="62"/>
        <v>0</v>
      </c>
      <c r="R1080" s="100" t="str">
        <f t="shared" si="63"/>
        <v/>
      </c>
    </row>
    <row r="1081" spans="1:18" x14ac:dyDescent="0.2">
      <c r="A1081" s="426" t="str">
        <f>IF(B1081="","",COUNT('Diário 1º PA'!$A$4:$A$2634)+ROW()-3)</f>
        <v/>
      </c>
      <c r="B1081" s="454"/>
      <c r="C1081" s="418"/>
      <c r="D1081" s="421"/>
      <c r="E1081" s="421"/>
      <c r="F1081" s="428"/>
      <c r="G1081" s="421"/>
      <c r="H1081" s="421"/>
      <c r="I1081" s="421"/>
      <c r="J1081" s="423"/>
      <c r="K1081" s="423"/>
      <c r="L1081" s="423"/>
      <c r="M1081" s="423"/>
      <c r="N1081" s="442"/>
      <c r="O1081" s="429"/>
      <c r="P1081" s="365">
        <f t="shared" si="61"/>
        <v>0</v>
      </c>
      <c r="Q1081" s="78">
        <f t="shared" si="62"/>
        <v>0</v>
      </c>
      <c r="R1081" s="143" t="str">
        <f t="shared" si="63"/>
        <v/>
      </c>
    </row>
    <row r="1082" spans="1:18" x14ac:dyDescent="0.2">
      <c r="A1082" s="426" t="str">
        <f>IF(B1082="","",COUNT('Diário 1º PA'!$A$4:$A$2634)+ROW()-3)</f>
        <v/>
      </c>
      <c r="B1082" s="454"/>
      <c r="C1082" s="418"/>
      <c r="D1082" s="421"/>
      <c r="E1082" s="421"/>
      <c r="F1082" s="428"/>
      <c r="G1082" s="421"/>
      <c r="H1082" s="421"/>
      <c r="I1082" s="421"/>
      <c r="J1082" s="423"/>
      <c r="K1082" s="423"/>
      <c r="L1082" s="423"/>
      <c r="M1082" s="423"/>
      <c r="N1082" s="442"/>
      <c r="O1082" s="429"/>
      <c r="P1082" s="364">
        <f t="shared" si="61"/>
        <v>0</v>
      </c>
      <c r="Q1082" s="78">
        <f t="shared" si="62"/>
        <v>0</v>
      </c>
      <c r="R1082" s="100" t="str">
        <f t="shared" si="63"/>
        <v/>
      </c>
    </row>
    <row r="1083" spans="1:18" x14ac:dyDescent="0.2">
      <c r="A1083" s="426" t="str">
        <f>IF(B1083="","",COUNT('Diário 1º PA'!$A$4:$A$2634)+ROW()-3)</f>
        <v/>
      </c>
      <c r="B1083" s="454"/>
      <c r="C1083" s="418"/>
      <c r="D1083" s="421"/>
      <c r="E1083" s="421"/>
      <c r="F1083" s="428"/>
      <c r="G1083" s="421"/>
      <c r="H1083" s="421"/>
      <c r="I1083" s="421"/>
      <c r="J1083" s="423"/>
      <c r="K1083" s="423"/>
      <c r="L1083" s="423"/>
      <c r="M1083" s="423"/>
      <c r="N1083" s="442"/>
      <c r="O1083" s="429"/>
      <c r="P1083" s="364">
        <f t="shared" si="61"/>
        <v>0</v>
      </c>
      <c r="Q1083" s="78">
        <f t="shared" si="62"/>
        <v>0</v>
      </c>
      <c r="R1083" s="100" t="str">
        <f t="shared" si="63"/>
        <v/>
      </c>
    </row>
    <row r="1084" spans="1:18" ht="13.5" thickBot="1" x14ac:dyDescent="0.25">
      <c r="A1084" s="426" t="str">
        <f>IF(B1084="","",COUNT('Diário 1º PA'!$A$4:$A$2634)+ROW()-3)</f>
        <v/>
      </c>
      <c r="B1084" s="454"/>
      <c r="C1084" s="418"/>
      <c r="D1084" s="421"/>
      <c r="E1084" s="421"/>
      <c r="F1084" s="428"/>
      <c r="G1084" s="421"/>
      <c r="H1084" s="421"/>
      <c r="I1084" s="421"/>
      <c r="J1084" s="423"/>
      <c r="K1084" s="423"/>
      <c r="L1084" s="423"/>
      <c r="M1084" s="423"/>
      <c r="N1084" s="442"/>
      <c r="O1084" s="429"/>
      <c r="P1084" s="364">
        <f t="shared" si="61"/>
        <v>0</v>
      </c>
      <c r="Q1084" s="78">
        <f t="shared" si="62"/>
        <v>0</v>
      </c>
      <c r="R1084" s="100" t="str">
        <f t="shared" si="63"/>
        <v/>
      </c>
    </row>
    <row r="1085" spans="1:18" x14ac:dyDescent="0.2">
      <c r="A1085" s="426" t="str">
        <f>IF(B1085="","",COUNT('Diário 1º PA'!$A$4:$A$2634)+ROW()-3)</f>
        <v/>
      </c>
      <c r="B1085" s="454"/>
      <c r="C1085" s="418"/>
      <c r="D1085" s="421"/>
      <c r="E1085" s="421"/>
      <c r="F1085" s="428"/>
      <c r="G1085" s="421"/>
      <c r="H1085" s="421"/>
      <c r="I1085" s="421"/>
      <c r="J1085" s="423"/>
      <c r="K1085" s="423"/>
      <c r="L1085" s="423"/>
      <c r="M1085" s="423"/>
      <c r="N1085" s="442"/>
      <c r="O1085" s="429"/>
      <c r="P1085" s="365">
        <f t="shared" si="61"/>
        <v>0</v>
      </c>
      <c r="Q1085" s="78">
        <f t="shared" si="62"/>
        <v>0</v>
      </c>
      <c r="R1085" s="143" t="str">
        <f t="shared" si="63"/>
        <v/>
      </c>
    </row>
    <row r="1086" spans="1:18" x14ac:dyDescent="0.2">
      <c r="A1086" s="426" t="str">
        <f>IF(B1086="","",COUNT('Diário 1º PA'!$A$4:$A$2634)+ROW()-3)</f>
        <v/>
      </c>
      <c r="B1086" s="454"/>
      <c r="C1086" s="418"/>
      <c r="D1086" s="421"/>
      <c r="E1086" s="421"/>
      <c r="F1086" s="428"/>
      <c r="G1086" s="421"/>
      <c r="H1086" s="421"/>
      <c r="I1086" s="421"/>
      <c r="J1086" s="423"/>
      <c r="K1086" s="423"/>
      <c r="L1086" s="423"/>
      <c r="M1086" s="423"/>
      <c r="N1086" s="442"/>
      <c r="O1086" s="429"/>
      <c r="P1086" s="364">
        <f t="shared" si="61"/>
        <v>0</v>
      </c>
      <c r="Q1086" s="78">
        <f t="shared" si="62"/>
        <v>0</v>
      </c>
      <c r="R1086" s="100" t="str">
        <f t="shared" si="63"/>
        <v/>
      </c>
    </row>
    <row r="1087" spans="1:18" x14ac:dyDescent="0.2">
      <c r="A1087" s="426" t="str">
        <f>IF(B1087="","",COUNT('Diário 1º PA'!$A$4:$A$2634)+ROW()-3)</f>
        <v/>
      </c>
      <c r="B1087" s="454"/>
      <c r="C1087" s="418"/>
      <c r="D1087" s="421"/>
      <c r="E1087" s="421"/>
      <c r="F1087" s="428"/>
      <c r="G1087" s="421"/>
      <c r="H1087" s="421"/>
      <c r="I1087" s="421"/>
      <c r="J1087" s="422"/>
      <c r="K1087" s="422"/>
      <c r="L1087" s="423"/>
      <c r="M1087" s="459"/>
      <c r="N1087" s="442"/>
      <c r="O1087" s="429"/>
      <c r="P1087" s="364">
        <f t="shared" si="61"/>
        <v>0</v>
      </c>
      <c r="Q1087" s="78">
        <f t="shared" si="62"/>
        <v>0</v>
      </c>
      <c r="R1087" s="100" t="str">
        <f t="shared" si="63"/>
        <v/>
      </c>
    </row>
    <row r="1088" spans="1:18" ht="13.5" thickBot="1" x14ac:dyDescent="0.25">
      <c r="A1088" s="426" t="str">
        <f>IF(B1088="","",COUNT('Diário 1º PA'!$A$4:$A$2634)+ROW()-3)</f>
        <v/>
      </c>
      <c r="B1088" s="457"/>
      <c r="C1088" s="455"/>
      <c r="D1088" s="434"/>
      <c r="E1088" s="434"/>
      <c r="F1088" s="439"/>
      <c r="G1088" s="434"/>
      <c r="H1088" s="434"/>
      <c r="I1088" s="434"/>
      <c r="J1088" s="436"/>
      <c r="K1088" s="436"/>
      <c r="L1088" s="436"/>
      <c r="M1088" s="423"/>
      <c r="N1088" s="442"/>
      <c r="O1088" s="429"/>
      <c r="P1088" s="364">
        <f t="shared" si="61"/>
        <v>0</v>
      </c>
      <c r="Q1088" s="78">
        <f t="shared" si="62"/>
        <v>0</v>
      </c>
      <c r="R1088" s="100" t="str">
        <f t="shared" si="63"/>
        <v/>
      </c>
    </row>
    <row r="1089" spans="1:18" x14ac:dyDescent="0.2">
      <c r="A1089" s="426" t="str">
        <f>IF(B1089="","",COUNT('Diário 1º PA'!$A$4:$A$2634)+ROW()-3)</f>
        <v/>
      </c>
      <c r="B1089" s="457"/>
      <c r="C1089" s="455"/>
      <c r="D1089" s="434"/>
      <c r="E1089" s="434"/>
      <c r="F1089" s="439"/>
      <c r="G1089" s="434"/>
      <c r="H1089" s="434"/>
      <c r="I1089" s="434"/>
      <c r="J1089" s="436"/>
      <c r="K1089" s="436"/>
      <c r="L1089" s="436"/>
      <c r="M1089" s="423"/>
      <c r="N1089" s="442"/>
      <c r="O1089" s="429"/>
      <c r="P1089" s="365">
        <f t="shared" si="61"/>
        <v>0</v>
      </c>
      <c r="Q1089" s="78">
        <f t="shared" si="62"/>
        <v>0</v>
      </c>
      <c r="R1089" s="143" t="str">
        <f t="shared" si="63"/>
        <v/>
      </c>
    </row>
    <row r="1090" spans="1:18" x14ac:dyDescent="0.2">
      <c r="A1090" s="426" t="str">
        <f>IF(B1090="","",COUNT('Diário 1º PA'!$A$4:$A$2634)+ROW()-3)</f>
        <v/>
      </c>
      <c r="B1090" s="454"/>
      <c r="C1090" s="418"/>
      <c r="D1090" s="421"/>
      <c r="E1090" s="421"/>
      <c r="F1090" s="428"/>
      <c r="G1090" s="421"/>
      <c r="H1090" s="421"/>
      <c r="I1090" s="421"/>
      <c r="J1090" s="422"/>
      <c r="K1090" s="422"/>
      <c r="L1090" s="423"/>
      <c r="M1090" s="423"/>
      <c r="N1090" s="442"/>
      <c r="O1090" s="429"/>
      <c r="P1090" s="364">
        <f t="shared" si="61"/>
        <v>0</v>
      </c>
      <c r="Q1090" s="78">
        <f t="shared" si="62"/>
        <v>0</v>
      </c>
      <c r="R1090" s="100" t="str">
        <f t="shared" si="63"/>
        <v/>
      </c>
    </row>
    <row r="1091" spans="1:18" x14ac:dyDescent="0.2">
      <c r="A1091" s="426" t="str">
        <f>IF(B1091="","",COUNT('Diário 1º PA'!$A$4:$A$2634)+ROW()-3)</f>
        <v/>
      </c>
      <c r="B1091" s="454"/>
      <c r="C1091" s="418"/>
      <c r="D1091" s="421"/>
      <c r="E1091" s="421"/>
      <c r="F1091" s="428"/>
      <c r="G1091" s="421"/>
      <c r="H1091" s="421"/>
      <c r="I1091" s="421"/>
      <c r="J1091" s="423"/>
      <c r="K1091" s="423"/>
      <c r="L1091" s="423"/>
      <c r="M1091" s="423"/>
      <c r="N1091" s="442"/>
      <c r="O1091" s="429"/>
      <c r="P1091" s="364">
        <f t="shared" si="61"/>
        <v>0</v>
      </c>
      <c r="Q1091" s="78">
        <f t="shared" si="62"/>
        <v>0</v>
      </c>
      <c r="R1091" s="100" t="str">
        <f t="shared" si="63"/>
        <v/>
      </c>
    </row>
    <row r="1092" spans="1:18" ht="13.5" thickBot="1" x14ac:dyDescent="0.25">
      <c r="A1092" s="426" t="str">
        <f>IF(B1092="","",COUNT('Diário 1º PA'!$A$4:$A$2634)+ROW()-3)</f>
        <v/>
      </c>
      <c r="B1092" s="454"/>
      <c r="C1092" s="418"/>
      <c r="D1092" s="421"/>
      <c r="E1092" s="421"/>
      <c r="F1092" s="428"/>
      <c r="G1092" s="421"/>
      <c r="H1092" s="421"/>
      <c r="I1092" s="421"/>
      <c r="J1092" s="423"/>
      <c r="K1092" s="423"/>
      <c r="L1092" s="423"/>
      <c r="M1092" s="423"/>
      <c r="N1092" s="442"/>
      <c r="O1092" s="429"/>
      <c r="P1092" s="364">
        <f t="shared" si="61"/>
        <v>0</v>
      </c>
      <c r="Q1092" s="78">
        <f t="shared" si="62"/>
        <v>0</v>
      </c>
      <c r="R1092" s="100" t="str">
        <f t="shared" si="63"/>
        <v/>
      </c>
    </row>
    <row r="1093" spans="1:18" x14ac:dyDescent="0.2">
      <c r="A1093" s="426" t="str">
        <f>IF(B1093="","",COUNT('Diário 1º PA'!$A$4:$A$2634)+ROW()-3)</f>
        <v/>
      </c>
      <c r="B1093" s="454"/>
      <c r="C1093" s="418"/>
      <c r="D1093" s="421"/>
      <c r="E1093" s="421"/>
      <c r="F1093" s="428"/>
      <c r="G1093" s="419"/>
      <c r="H1093" s="421"/>
      <c r="I1093" s="421"/>
      <c r="J1093" s="423"/>
      <c r="K1093" s="423"/>
      <c r="L1093" s="423"/>
      <c r="M1093" s="423"/>
      <c r="N1093" s="442"/>
      <c r="O1093" s="429"/>
      <c r="P1093" s="365">
        <f t="shared" si="61"/>
        <v>0</v>
      </c>
      <c r="Q1093" s="78">
        <f t="shared" si="62"/>
        <v>0</v>
      </c>
      <c r="R1093" s="143" t="str">
        <f t="shared" si="63"/>
        <v/>
      </c>
    </row>
    <row r="1094" spans="1:18" x14ac:dyDescent="0.2">
      <c r="A1094" s="426" t="str">
        <f>IF(B1094="","",COUNT('Diário 1º PA'!$A$4:$A$2634)+ROW()-3)</f>
        <v/>
      </c>
      <c r="B1094" s="454"/>
      <c r="C1094" s="418"/>
      <c r="D1094" s="421"/>
      <c r="E1094" s="421"/>
      <c r="F1094" s="428"/>
      <c r="G1094" s="419"/>
      <c r="H1094" s="421"/>
      <c r="I1094" s="421"/>
      <c r="J1094" s="423"/>
      <c r="K1094" s="423"/>
      <c r="L1094" s="423"/>
      <c r="M1094" s="423"/>
      <c r="N1094" s="442"/>
      <c r="O1094" s="429"/>
      <c r="P1094" s="364">
        <f t="shared" si="61"/>
        <v>0</v>
      </c>
      <c r="Q1094" s="78">
        <f t="shared" si="62"/>
        <v>0</v>
      </c>
      <c r="R1094" s="100" t="str">
        <f t="shared" si="63"/>
        <v/>
      </c>
    </row>
    <row r="1095" spans="1:18" x14ac:dyDescent="0.2">
      <c r="A1095" s="426" t="str">
        <f>IF(B1095="","",COUNT('Diário 1º PA'!$A$4:$A$2634)+ROW()-3)</f>
        <v/>
      </c>
      <c r="B1095" s="454"/>
      <c r="C1095" s="418"/>
      <c r="D1095" s="421"/>
      <c r="E1095" s="421"/>
      <c r="F1095" s="428"/>
      <c r="G1095" s="419"/>
      <c r="H1095" s="421"/>
      <c r="I1095" s="421"/>
      <c r="J1095" s="423"/>
      <c r="K1095" s="423"/>
      <c r="L1095" s="423"/>
      <c r="M1095" s="423"/>
      <c r="N1095" s="442"/>
      <c r="O1095" s="429"/>
      <c r="P1095" s="364">
        <f t="shared" si="61"/>
        <v>0</v>
      </c>
      <c r="Q1095" s="78">
        <f t="shared" si="62"/>
        <v>0</v>
      </c>
      <c r="R1095" s="100" t="str">
        <f t="shared" si="63"/>
        <v/>
      </c>
    </row>
    <row r="1096" spans="1:18" ht="13.5" thickBot="1" x14ac:dyDescent="0.25">
      <c r="A1096" s="426" t="str">
        <f>IF(B1096="","",COUNT('Diário 1º PA'!$A$4:$A$2634)+ROW()-3)</f>
        <v/>
      </c>
      <c r="B1096" s="454"/>
      <c r="C1096" s="418"/>
      <c r="D1096" s="421"/>
      <c r="E1096" s="421"/>
      <c r="F1096" s="428"/>
      <c r="G1096" s="419"/>
      <c r="H1096" s="421"/>
      <c r="I1096" s="421"/>
      <c r="J1096" s="423"/>
      <c r="K1096" s="423"/>
      <c r="L1096" s="423"/>
      <c r="M1096" s="423"/>
      <c r="N1096" s="442"/>
      <c r="O1096" s="429"/>
      <c r="P1096" s="364">
        <f t="shared" si="61"/>
        <v>0</v>
      </c>
      <c r="Q1096" s="78">
        <f t="shared" si="62"/>
        <v>0</v>
      </c>
      <c r="R1096" s="100" t="str">
        <f t="shared" si="63"/>
        <v/>
      </c>
    </row>
    <row r="1097" spans="1:18" x14ac:dyDescent="0.2">
      <c r="A1097" s="426" t="str">
        <f>IF(B1097="","",COUNT('Diário 1º PA'!$A$4:$A$2634)+ROW()-3)</f>
        <v/>
      </c>
      <c r="B1097" s="454"/>
      <c r="C1097" s="418"/>
      <c r="D1097" s="421"/>
      <c r="E1097" s="421"/>
      <c r="F1097" s="428"/>
      <c r="G1097" s="419"/>
      <c r="H1097" s="421"/>
      <c r="I1097" s="421"/>
      <c r="J1097" s="423"/>
      <c r="K1097" s="423"/>
      <c r="L1097" s="423"/>
      <c r="M1097" s="423"/>
      <c r="N1097" s="442"/>
      <c r="O1097" s="429"/>
      <c r="P1097" s="365">
        <f t="shared" si="61"/>
        <v>0</v>
      </c>
      <c r="Q1097" s="78">
        <f t="shared" si="62"/>
        <v>0</v>
      </c>
      <c r="R1097" s="143" t="str">
        <f t="shared" si="63"/>
        <v/>
      </c>
    </row>
    <row r="1098" spans="1:18" x14ac:dyDescent="0.2">
      <c r="A1098" s="426" t="str">
        <f>IF(B1098="","",COUNT('Diário 1º PA'!$A$4:$A$2634)+ROW()-3)</f>
        <v/>
      </c>
      <c r="B1098" s="454"/>
      <c r="C1098" s="418"/>
      <c r="D1098" s="421"/>
      <c r="E1098" s="421"/>
      <c r="F1098" s="428"/>
      <c r="G1098" s="419"/>
      <c r="H1098" s="421"/>
      <c r="I1098" s="421"/>
      <c r="J1098" s="423"/>
      <c r="K1098" s="423"/>
      <c r="L1098" s="423"/>
      <c r="M1098" s="423"/>
      <c r="N1098" s="442"/>
      <c r="O1098" s="429"/>
      <c r="P1098" s="364">
        <f t="shared" si="61"/>
        <v>0</v>
      </c>
      <c r="Q1098" s="78">
        <f t="shared" si="62"/>
        <v>0</v>
      </c>
      <c r="R1098" s="100" t="str">
        <f t="shared" si="63"/>
        <v/>
      </c>
    </row>
    <row r="1099" spans="1:18" x14ac:dyDescent="0.2">
      <c r="A1099" s="426" t="str">
        <f>IF(B1099="","",COUNT('Diário 1º PA'!$A$4:$A$2634)+ROW()-3)</f>
        <v/>
      </c>
      <c r="B1099" s="454"/>
      <c r="C1099" s="418"/>
      <c r="D1099" s="421"/>
      <c r="E1099" s="421"/>
      <c r="F1099" s="428"/>
      <c r="G1099" s="419"/>
      <c r="H1099" s="421"/>
      <c r="I1099" s="421"/>
      <c r="J1099" s="423"/>
      <c r="K1099" s="423"/>
      <c r="L1099" s="423"/>
      <c r="M1099" s="423"/>
      <c r="N1099" s="442"/>
      <c r="O1099" s="429"/>
      <c r="P1099" s="364">
        <f t="shared" si="61"/>
        <v>0</v>
      </c>
      <c r="Q1099" s="78">
        <f t="shared" si="62"/>
        <v>0</v>
      </c>
      <c r="R1099" s="100" t="str">
        <f t="shared" si="63"/>
        <v/>
      </c>
    </row>
    <row r="1100" spans="1:18" ht="13.5" thickBot="1" x14ac:dyDescent="0.25">
      <c r="A1100" s="426" t="str">
        <f>IF(B1100="","",COUNT('Diário 1º PA'!$A$4:$A$2634)+ROW()-3)</f>
        <v/>
      </c>
      <c r="B1100" s="454"/>
      <c r="C1100" s="418"/>
      <c r="D1100" s="421"/>
      <c r="E1100" s="421"/>
      <c r="F1100" s="428"/>
      <c r="G1100" s="419"/>
      <c r="H1100" s="421"/>
      <c r="I1100" s="421"/>
      <c r="J1100" s="423"/>
      <c r="K1100" s="423"/>
      <c r="L1100" s="423"/>
      <c r="M1100" s="423"/>
      <c r="N1100" s="442"/>
      <c r="O1100" s="429"/>
      <c r="P1100" s="364">
        <f t="shared" si="61"/>
        <v>0</v>
      </c>
      <c r="Q1100" s="78">
        <f t="shared" si="62"/>
        <v>0</v>
      </c>
      <c r="R1100" s="100" t="str">
        <f t="shared" si="63"/>
        <v/>
      </c>
    </row>
    <row r="1101" spans="1:18" x14ac:dyDescent="0.2">
      <c r="A1101" s="426" t="str">
        <f>IF(B1101="","",COUNT('Diário 1º PA'!$A$4:$A$2634)+ROW()-3)</f>
        <v/>
      </c>
      <c r="B1101" s="454"/>
      <c r="C1101" s="418"/>
      <c r="D1101" s="421"/>
      <c r="E1101" s="421"/>
      <c r="F1101" s="428"/>
      <c r="G1101" s="419"/>
      <c r="H1101" s="421"/>
      <c r="I1101" s="421"/>
      <c r="J1101" s="423"/>
      <c r="K1101" s="423"/>
      <c r="L1101" s="423"/>
      <c r="M1101" s="423"/>
      <c r="N1101" s="442"/>
      <c r="O1101" s="429"/>
      <c r="P1101" s="365">
        <f t="shared" si="61"/>
        <v>0</v>
      </c>
      <c r="Q1101" s="78">
        <f t="shared" si="62"/>
        <v>0</v>
      </c>
      <c r="R1101" s="143" t="str">
        <f t="shared" si="63"/>
        <v/>
      </c>
    </row>
    <row r="1102" spans="1:18" x14ac:dyDescent="0.2">
      <c r="A1102" s="426" t="str">
        <f>IF(B1102="","",COUNT('Diário 1º PA'!$A$4:$A$2634)+ROW()-3)</f>
        <v/>
      </c>
      <c r="B1102" s="454"/>
      <c r="C1102" s="418"/>
      <c r="D1102" s="421"/>
      <c r="E1102" s="421"/>
      <c r="F1102" s="428"/>
      <c r="G1102" s="419"/>
      <c r="H1102" s="421"/>
      <c r="I1102" s="421"/>
      <c r="J1102" s="423"/>
      <c r="K1102" s="423"/>
      <c r="L1102" s="423"/>
      <c r="M1102" s="423"/>
      <c r="N1102" s="442"/>
      <c r="O1102" s="429"/>
      <c r="P1102" s="364">
        <f t="shared" si="61"/>
        <v>0</v>
      </c>
      <c r="Q1102" s="78">
        <f t="shared" si="62"/>
        <v>0</v>
      </c>
      <c r="R1102" s="100" t="str">
        <f t="shared" si="63"/>
        <v/>
      </c>
    </row>
    <row r="1103" spans="1:18" x14ac:dyDescent="0.2">
      <c r="A1103" s="426" t="str">
        <f>IF(B1103="","",COUNT('Diário 1º PA'!$A$4:$A$2634)+ROW()-3)</f>
        <v/>
      </c>
      <c r="B1103" s="457"/>
      <c r="C1103" s="455"/>
      <c r="D1103" s="434"/>
      <c r="E1103" s="434"/>
      <c r="F1103" s="439"/>
      <c r="G1103" s="434"/>
      <c r="H1103" s="434"/>
      <c r="I1103" s="434"/>
      <c r="J1103" s="436"/>
      <c r="K1103" s="436"/>
      <c r="L1103" s="436"/>
      <c r="M1103" s="436"/>
      <c r="N1103" s="456"/>
      <c r="O1103" s="429"/>
      <c r="P1103" s="364">
        <f t="shared" si="61"/>
        <v>0</v>
      </c>
      <c r="Q1103" s="78">
        <f t="shared" si="62"/>
        <v>0</v>
      </c>
      <c r="R1103" s="100" t="str">
        <f t="shared" si="63"/>
        <v/>
      </c>
    </row>
    <row r="1104" spans="1:18" ht="13.5" thickBot="1" x14ac:dyDescent="0.25">
      <c r="A1104" s="426" t="str">
        <f>IF(B1104="","",COUNT('Diário 1º PA'!$A$4:$A$2634)+ROW()-3)</f>
        <v/>
      </c>
      <c r="B1104" s="457"/>
      <c r="C1104" s="455"/>
      <c r="D1104" s="434"/>
      <c r="E1104" s="434"/>
      <c r="F1104" s="439"/>
      <c r="G1104" s="434"/>
      <c r="H1104" s="434"/>
      <c r="I1104" s="434"/>
      <c r="J1104" s="436"/>
      <c r="K1104" s="436"/>
      <c r="L1104" s="436"/>
      <c r="M1104" s="436"/>
      <c r="N1104" s="456"/>
      <c r="O1104" s="429"/>
      <c r="P1104" s="364">
        <f t="shared" si="61"/>
        <v>0</v>
      </c>
      <c r="Q1104" s="78">
        <f t="shared" si="62"/>
        <v>0</v>
      </c>
      <c r="R1104" s="100" t="str">
        <f t="shared" si="63"/>
        <v/>
      </c>
    </row>
    <row r="1105" spans="1:18" x14ac:dyDescent="0.2">
      <c r="A1105" s="426" t="str">
        <f>IF(B1105="","",COUNT('Diário 1º PA'!$A$4:$A$2634)+ROW()-3)</f>
        <v/>
      </c>
      <c r="B1105" s="457"/>
      <c r="C1105" s="455"/>
      <c r="D1105" s="434"/>
      <c r="E1105" s="434"/>
      <c r="F1105" s="439"/>
      <c r="G1105" s="434"/>
      <c r="H1105" s="434"/>
      <c r="I1105" s="434"/>
      <c r="J1105" s="436"/>
      <c r="K1105" s="436"/>
      <c r="L1105" s="436"/>
      <c r="M1105" s="436"/>
      <c r="N1105" s="456"/>
      <c r="O1105" s="429"/>
      <c r="P1105" s="365">
        <f t="shared" si="61"/>
        <v>0</v>
      </c>
      <c r="Q1105" s="78">
        <f t="shared" si="62"/>
        <v>0</v>
      </c>
      <c r="R1105" s="143" t="str">
        <f t="shared" si="63"/>
        <v/>
      </c>
    </row>
    <row r="1106" spans="1:18" x14ac:dyDescent="0.2">
      <c r="A1106" s="426" t="str">
        <f>IF(B1106="","",COUNT('Diário 1º PA'!$A$4:$A$2634)+ROW()-3)</f>
        <v/>
      </c>
      <c r="B1106" s="457"/>
      <c r="C1106" s="455"/>
      <c r="D1106" s="434"/>
      <c r="E1106" s="434"/>
      <c r="F1106" s="439"/>
      <c r="G1106" s="434"/>
      <c r="H1106" s="434"/>
      <c r="I1106" s="434"/>
      <c r="J1106" s="436"/>
      <c r="K1106" s="436"/>
      <c r="L1106" s="436"/>
      <c r="M1106" s="436"/>
      <c r="N1106" s="456"/>
      <c r="O1106" s="429"/>
      <c r="P1106" s="364">
        <f t="shared" si="61"/>
        <v>0</v>
      </c>
      <c r="Q1106" s="78">
        <f t="shared" si="62"/>
        <v>0</v>
      </c>
      <c r="R1106" s="100" t="str">
        <f t="shared" si="63"/>
        <v/>
      </c>
    </row>
    <row r="1107" spans="1:18" x14ac:dyDescent="0.2">
      <c r="A1107" s="426" t="str">
        <f>IF(B1107="","",COUNT('Diário 1º PA'!$A$4:$A$2634)+ROW()-3)</f>
        <v/>
      </c>
      <c r="B1107" s="457"/>
      <c r="C1107" s="455"/>
      <c r="D1107" s="434"/>
      <c r="E1107" s="434"/>
      <c r="F1107" s="439"/>
      <c r="G1107" s="434"/>
      <c r="H1107" s="434"/>
      <c r="I1107" s="434"/>
      <c r="J1107" s="436"/>
      <c r="K1107" s="436"/>
      <c r="L1107" s="436"/>
      <c r="M1107" s="436"/>
      <c r="N1107" s="456"/>
      <c r="O1107" s="429"/>
      <c r="P1107" s="364">
        <f t="shared" si="61"/>
        <v>0</v>
      </c>
      <c r="Q1107" s="78">
        <f t="shared" si="62"/>
        <v>0</v>
      </c>
      <c r="R1107" s="100" t="str">
        <f t="shared" si="63"/>
        <v/>
      </c>
    </row>
    <row r="1108" spans="1:18" ht="13.5" thickBot="1" x14ac:dyDescent="0.25">
      <c r="A1108" s="426" t="str">
        <f>IF(B1108="","",COUNT('Diário 1º PA'!$A$4:$A$2634)+ROW()-3)</f>
        <v/>
      </c>
      <c r="B1108" s="457"/>
      <c r="C1108" s="455"/>
      <c r="D1108" s="434"/>
      <c r="E1108" s="434"/>
      <c r="F1108" s="439"/>
      <c r="G1108" s="434"/>
      <c r="H1108" s="434"/>
      <c r="I1108" s="434"/>
      <c r="J1108" s="436"/>
      <c r="K1108" s="436"/>
      <c r="L1108" s="436"/>
      <c r="M1108" s="436"/>
      <c r="N1108" s="456"/>
      <c r="O1108" s="429"/>
      <c r="P1108" s="364">
        <f t="shared" si="61"/>
        <v>0</v>
      </c>
      <c r="Q1108" s="78">
        <f t="shared" si="62"/>
        <v>0</v>
      </c>
      <c r="R1108" s="100" t="str">
        <f t="shared" si="63"/>
        <v/>
      </c>
    </row>
    <row r="1109" spans="1:18" x14ac:dyDescent="0.2">
      <c r="A1109" s="426" t="str">
        <f>IF(B1109="","",COUNT('Diário 1º PA'!$A$4:$A$2634)+ROW()-3)</f>
        <v/>
      </c>
      <c r="B1109" s="454"/>
      <c r="C1109" s="418"/>
      <c r="D1109" s="421"/>
      <c r="E1109" s="421"/>
      <c r="F1109" s="428"/>
      <c r="G1109" s="421"/>
      <c r="H1109" s="421"/>
      <c r="I1109" s="421"/>
      <c r="J1109" s="423"/>
      <c r="K1109" s="423"/>
      <c r="L1109" s="423"/>
      <c r="M1109" s="423"/>
      <c r="N1109" s="442"/>
      <c r="O1109" s="429"/>
      <c r="P1109" s="365">
        <f t="shared" si="61"/>
        <v>0</v>
      </c>
      <c r="Q1109" s="78">
        <f t="shared" si="62"/>
        <v>0</v>
      </c>
      <c r="R1109" s="143" t="str">
        <f t="shared" si="63"/>
        <v/>
      </c>
    </row>
    <row r="1110" spans="1:18" x14ac:dyDescent="0.2">
      <c r="A1110" s="426" t="str">
        <f>IF(B1110="","",COUNT('Diário 1º PA'!$A$4:$A$2634)+ROW()-3)</f>
        <v/>
      </c>
      <c r="B1110" s="454"/>
      <c r="C1110" s="418"/>
      <c r="D1110" s="421"/>
      <c r="E1110" s="421"/>
      <c r="F1110" s="428"/>
      <c r="G1110" s="421"/>
      <c r="H1110" s="421"/>
      <c r="I1110" s="421"/>
      <c r="J1110" s="423"/>
      <c r="K1110" s="423"/>
      <c r="L1110" s="423"/>
      <c r="M1110" s="423"/>
      <c r="N1110" s="442"/>
      <c r="O1110" s="429"/>
      <c r="P1110" s="364">
        <f t="shared" si="61"/>
        <v>0</v>
      </c>
      <c r="Q1110" s="78">
        <f t="shared" si="62"/>
        <v>0</v>
      </c>
      <c r="R1110" s="100" t="str">
        <f t="shared" si="63"/>
        <v/>
      </c>
    </row>
    <row r="1111" spans="1:18" x14ac:dyDescent="0.2">
      <c r="A1111" s="426" t="str">
        <f>IF(B1111="","",COUNT('Diário 1º PA'!$A$4:$A$2634)+ROW()-3)</f>
        <v/>
      </c>
      <c r="B1111" s="457"/>
      <c r="C1111" s="455"/>
      <c r="D1111" s="434"/>
      <c r="E1111" s="434"/>
      <c r="F1111" s="439"/>
      <c r="G1111" s="421"/>
      <c r="H1111" s="434"/>
      <c r="I1111" s="421"/>
      <c r="J1111" s="423"/>
      <c r="K1111" s="423"/>
      <c r="L1111" s="423"/>
      <c r="M1111" s="423"/>
      <c r="N1111" s="442"/>
      <c r="O1111" s="429"/>
      <c r="P1111" s="364">
        <f t="shared" si="61"/>
        <v>0</v>
      </c>
      <c r="Q1111" s="78">
        <f t="shared" si="62"/>
        <v>0</v>
      </c>
      <c r="R1111" s="100" t="str">
        <f t="shared" si="63"/>
        <v/>
      </c>
    </row>
    <row r="1112" spans="1:18" ht="13.5" thickBot="1" x14ac:dyDescent="0.25">
      <c r="A1112" s="426" t="str">
        <f>IF(B1112="","",COUNT('Diário 1º PA'!$A$4:$A$2634)+ROW()-3)</f>
        <v/>
      </c>
      <c r="B1112" s="454"/>
      <c r="C1112" s="418"/>
      <c r="D1112" s="421"/>
      <c r="E1112" s="421"/>
      <c r="F1112" s="428"/>
      <c r="G1112" s="421"/>
      <c r="H1112" s="421"/>
      <c r="I1112" s="421"/>
      <c r="J1112" s="423"/>
      <c r="K1112" s="423"/>
      <c r="L1112" s="423"/>
      <c r="M1112" s="423"/>
      <c r="N1112" s="442"/>
      <c r="O1112" s="429"/>
      <c r="P1112" s="364">
        <f t="shared" si="61"/>
        <v>0</v>
      </c>
      <c r="Q1112" s="78">
        <f t="shared" si="62"/>
        <v>0</v>
      </c>
      <c r="R1112" s="100" t="str">
        <f t="shared" si="63"/>
        <v/>
      </c>
    </row>
    <row r="1113" spans="1:18" x14ac:dyDescent="0.2">
      <c r="A1113" s="426" t="str">
        <f>IF(B1113="","",COUNT('Diário 1º PA'!$A$4:$A$2634)+ROW()-3)</f>
        <v/>
      </c>
      <c r="B1113" s="454"/>
      <c r="C1113" s="418"/>
      <c r="D1113" s="421"/>
      <c r="E1113" s="421"/>
      <c r="F1113" s="428"/>
      <c r="G1113" s="421"/>
      <c r="H1113" s="421"/>
      <c r="I1113" s="421"/>
      <c r="J1113" s="423"/>
      <c r="K1113" s="423"/>
      <c r="L1113" s="423"/>
      <c r="M1113" s="423"/>
      <c r="N1113" s="442"/>
      <c r="O1113" s="429"/>
      <c r="P1113" s="365">
        <f t="shared" si="61"/>
        <v>0</v>
      </c>
      <c r="Q1113" s="78">
        <f t="shared" si="62"/>
        <v>0</v>
      </c>
      <c r="R1113" s="143" t="str">
        <f t="shared" si="63"/>
        <v/>
      </c>
    </row>
    <row r="1114" spans="1:18" x14ac:dyDescent="0.2">
      <c r="A1114" s="426" t="str">
        <f>IF(B1114="","",COUNT('Diário 1º PA'!$A$4:$A$2634)+ROW()-3)</f>
        <v/>
      </c>
      <c r="B1114" s="454"/>
      <c r="C1114" s="418"/>
      <c r="D1114" s="421"/>
      <c r="E1114" s="421"/>
      <c r="F1114" s="428"/>
      <c r="G1114" s="421"/>
      <c r="H1114" s="421"/>
      <c r="I1114" s="421"/>
      <c r="J1114" s="423"/>
      <c r="K1114" s="423"/>
      <c r="L1114" s="423"/>
      <c r="M1114" s="423"/>
      <c r="N1114" s="442"/>
      <c r="O1114" s="429"/>
      <c r="P1114" s="364">
        <f t="shared" si="61"/>
        <v>0</v>
      </c>
      <c r="Q1114" s="78">
        <f t="shared" si="62"/>
        <v>0</v>
      </c>
      <c r="R1114" s="100" t="str">
        <f t="shared" si="63"/>
        <v/>
      </c>
    </row>
    <row r="1115" spans="1:18" x14ac:dyDescent="0.2">
      <c r="A1115" s="426" t="str">
        <f>IF(B1115="","",COUNT('Diário 1º PA'!$A$4:$A$2634)+ROW()-3)</f>
        <v/>
      </c>
      <c r="B1115" s="457"/>
      <c r="C1115" s="455"/>
      <c r="D1115" s="434"/>
      <c r="E1115" s="434"/>
      <c r="F1115" s="439"/>
      <c r="G1115" s="432"/>
      <c r="H1115" s="434"/>
      <c r="I1115" s="434"/>
      <c r="J1115" s="436"/>
      <c r="K1115" s="436"/>
      <c r="L1115" s="436"/>
      <c r="M1115" s="436"/>
      <c r="N1115" s="456"/>
      <c r="O1115" s="429"/>
      <c r="P1115" s="364">
        <f t="shared" si="61"/>
        <v>0</v>
      </c>
      <c r="Q1115" s="78">
        <f t="shared" si="62"/>
        <v>0</v>
      </c>
      <c r="R1115" s="100" t="str">
        <f t="shared" si="63"/>
        <v/>
      </c>
    </row>
    <row r="1116" spans="1:18" ht="13.5" thickBot="1" x14ac:dyDescent="0.25">
      <c r="A1116" s="426" t="str">
        <f>IF(B1116="","",COUNT('Diário 1º PA'!$A$4:$A$2634)+ROW()-3)</f>
        <v/>
      </c>
      <c r="B1116" s="454"/>
      <c r="C1116" s="418"/>
      <c r="D1116" s="421"/>
      <c r="E1116" s="421"/>
      <c r="F1116" s="428"/>
      <c r="G1116" s="419"/>
      <c r="H1116" s="421"/>
      <c r="I1116" s="421"/>
      <c r="J1116" s="422"/>
      <c r="K1116" s="436"/>
      <c r="L1116" s="436"/>
      <c r="M1116" s="436"/>
      <c r="N1116" s="456"/>
      <c r="O1116" s="429"/>
      <c r="P1116" s="364">
        <f t="shared" si="61"/>
        <v>0</v>
      </c>
      <c r="Q1116" s="78">
        <f t="shared" si="62"/>
        <v>0</v>
      </c>
      <c r="R1116" s="100" t="str">
        <f t="shared" si="63"/>
        <v/>
      </c>
    </row>
    <row r="1117" spans="1:18" x14ac:dyDescent="0.2">
      <c r="A1117" s="426" t="str">
        <f>IF(B1117="","",COUNT('Diário 1º PA'!$A$4:$A$2634)+ROW()-3)</f>
        <v/>
      </c>
      <c r="B1117" s="454"/>
      <c r="C1117" s="418"/>
      <c r="D1117" s="421"/>
      <c r="E1117" s="421"/>
      <c r="F1117" s="428"/>
      <c r="G1117" s="419"/>
      <c r="H1117" s="421"/>
      <c r="I1117" s="421"/>
      <c r="J1117" s="422"/>
      <c r="K1117" s="436"/>
      <c r="L1117" s="436"/>
      <c r="M1117" s="436"/>
      <c r="N1117" s="456"/>
      <c r="O1117" s="429"/>
      <c r="P1117" s="365">
        <f t="shared" si="61"/>
        <v>0</v>
      </c>
      <c r="Q1117" s="78">
        <f t="shared" si="62"/>
        <v>0</v>
      </c>
      <c r="R1117" s="143" t="str">
        <f t="shared" ref="R1117:R1180" si="64">SUBSTITUTE(D1117," ","_")</f>
        <v/>
      </c>
    </row>
    <row r="1118" spans="1:18" x14ac:dyDescent="0.2">
      <c r="A1118" s="426" t="str">
        <f>IF(B1118="","",COUNT('Diário 1º PA'!$A$4:$A$2634)+ROW()-3)</f>
        <v/>
      </c>
      <c r="B1118" s="454"/>
      <c r="C1118" s="418"/>
      <c r="D1118" s="421"/>
      <c r="E1118" s="421"/>
      <c r="F1118" s="428"/>
      <c r="G1118" s="419"/>
      <c r="H1118" s="421"/>
      <c r="I1118" s="421"/>
      <c r="J1118" s="422"/>
      <c r="K1118" s="436"/>
      <c r="L1118" s="436"/>
      <c r="M1118" s="436"/>
      <c r="N1118" s="456"/>
      <c r="O1118" s="429"/>
      <c r="P1118" s="364">
        <f t="shared" ref="P1118:P1181" si="65">IF(B1118=0,0,IF(YEAR(B1118)=$Q$1,MONTH(B1118)-$P$1+1,(YEAR(B1118)-$Q$1)*12-$P$1+1+MONTH(B1118)))</f>
        <v>0</v>
      </c>
      <c r="Q1118" s="78">
        <f t="shared" ref="Q1118:Q1181" si="66">IF(C1118=0,0,IF(YEAR(C1118)=$Q$1,MONTH(C1118)-$P$1+1,(YEAR(C1118)-$Q$1)*12-$P$1+1+MONTH(C1118)))</f>
        <v>0</v>
      </c>
      <c r="R1118" s="100" t="str">
        <f t="shared" si="64"/>
        <v/>
      </c>
    </row>
    <row r="1119" spans="1:18" x14ac:dyDescent="0.2">
      <c r="A1119" s="426" t="str">
        <f>IF(B1119="","",COUNT('Diário 1º PA'!$A$4:$A$2634)+ROW()-3)</f>
        <v/>
      </c>
      <c r="B1119" s="454"/>
      <c r="C1119" s="418"/>
      <c r="D1119" s="421"/>
      <c r="E1119" s="421"/>
      <c r="F1119" s="428"/>
      <c r="G1119" s="419"/>
      <c r="H1119" s="421"/>
      <c r="I1119" s="421"/>
      <c r="J1119" s="422"/>
      <c r="K1119" s="436"/>
      <c r="L1119" s="436"/>
      <c r="M1119" s="436"/>
      <c r="N1119" s="456"/>
      <c r="O1119" s="429"/>
      <c r="P1119" s="364">
        <f t="shared" si="65"/>
        <v>0</v>
      </c>
      <c r="Q1119" s="78">
        <f t="shared" si="66"/>
        <v>0</v>
      </c>
      <c r="R1119" s="100" t="str">
        <f t="shared" si="64"/>
        <v/>
      </c>
    </row>
    <row r="1120" spans="1:18" ht="13.5" thickBot="1" x14ac:dyDescent="0.25">
      <c r="A1120" s="426" t="str">
        <f>IF(B1120="","",COUNT('Diário 1º PA'!$A$4:$A$2634)+ROW()-3)</f>
        <v/>
      </c>
      <c r="B1120" s="454"/>
      <c r="C1120" s="418"/>
      <c r="D1120" s="421"/>
      <c r="E1120" s="421"/>
      <c r="F1120" s="428"/>
      <c r="G1120" s="419"/>
      <c r="H1120" s="421"/>
      <c r="I1120" s="421"/>
      <c r="J1120" s="422"/>
      <c r="K1120" s="436"/>
      <c r="L1120" s="436"/>
      <c r="M1120" s="436"/>
      <c r="N1120" s="456"/>
      <c r="O1120" s="429"/>
      <c r="P1120" s="364">
        <f t="shared" si="65"/>
        <v>0</v>
      </c>
      <c r="Q1120" s="78">
        <f t="shared" si="66"/>
        <v>0</v>
      </c>
      <c r="R1120" s="100" t="str">
        <f t="shared" si="64"/>
        <v/>
      </c>
    </row>
    <row r="1121" spans="1:18" x14ac:dyDescent="0.2">
      <c r="A1121" s="426" t="str">
        <f>IF(B1121="","",COUNT('Diário 1º PA'!$A$4:$A$2634)+ROW()-3)</f>
        <v/>
      </c>
      <c r="B1121" s="454"/>
      <c r="C1121" s="418"/>
      <c r="D1121" s="421"/>
      <c r="E1121" s="421"/>
      <c r="F1121" s="428"/>
      <c r="G1121" s="419"/>
      <c r="H1121" s="421"/>
      <c r="I1121" s="421"/>
      <c r="J1121" s="422"/>
      <c r="K1121" s="422"/>
      <c r="L1121" s="423"/>
      <c r="M1121" s="422"/>
      <c r="N1121" s="456"/>
      <c r="O1121" s="429"/>
      <c r="P1121" s="365">
        <f t="shared" si="65"/>
        <v>0</v>
      </c>
      <c r="Q1121" s="78">
        <f t="shared" si="66"/>
        <v>0</v>
      </c>
      <c r="R1121" s="143" t="str">
        <f t="shared" si="64"/>
        <v/>
      </c>
    </row>
    <row r="1122" spans="1:18" x14ac:dyDescent="0.2">
      <c r="A1122" s="426" t="str">
        <f>IF(B1122="","",COUNT('Diário 1º PA'!$A$4:$A$2634)+ROW()-3)</f>
        <v/>
      </c>
      <c r="B1122" s="454"/>
      <c r="C1122" s="418"/>
      <c r="D1122" s="421"/>
      <c r="E1122" s="421"/>
      <c r="F1122" s="428"/>
      <c r="G1122" s="419"/>
      <c r="H1122" s="421"/>
      <c r="I1122" s="421"/>
      <c r="J1122" s="422"/>
      <c r="K1122" s="422"/>
      <c r="L1122" s="423"/>
      <c r="M1122" s="422"/>
      <c r="N1122" s="456"/>
      <c r="O1122" s="429"/>
      <c r="P1122" s="364">
        <f t="shared" si="65"/>
        <v>0</v>
      </c>
      <c r="Q1122" s="78">
        <f t="shared" si="66"/>
        <v>0</v>
      </c>
      <c r="R1122" s="100" t="str">
        <f t="shared" si="64"/>
        <v/>
      </c>
    </row>
    <row r="1123" spans="1:18" x14ac:dyDescent="0.2">
      <c r="A1123" s="426" t="str">
        <f>IF(B1123="","",COUNT('Diário 1º PA'!$A$4:$A$2634)+ROW()-3)</f>
        <v/>
      </c>
      <c r="B1123" s="454"/>
      <c r="C1123" s="418"/>
      <c r="D1123" s="421"/>
      <c r="E1123" s="421"/>
      <c r="F1123" s="428"/>
      <c r="G1123" s="419"/>
      <c r="H1123" s="421"/>
      <c r="I1123" s="421"/>
      <c r="J1123" s="422"/>
      <c r="K1123" s="422"/>
      <c r="L1123" s="423"/>
      <c r="M1123" s="422"/>
      <c r="N1123" s="456"/>
      <c r="O1123" s="429"/>
      <c r="P1123" s="364">
        <f t="shared" si="65"/>
        <v>0</v>
      </c>
      <c r="Q1123" s="78">
        <f t="shared" si="66"/>
        <v>0</v>
      </c>
      <c r="R1123" s="100" t="str">
        <f t="shared" si="64"/>
        <v/>
      </c>
    </row>
    <row r="1124" spans="1:18" ht="13.5" thickBot="1" x14ac:dyDescent="0.25">
      <c r="A1124" s="426" t="str">
        <f>IF(B1124="","",COUNT('Diário 1º PA'!$A$4:$A$2634)+ROW()-3)</f>
        <v/>
      </c>
      <c r="B1124" s="454"/>
      <c r="C1124" s="418"/>
      <c r="D1124" s="421"/>
      <c r="E1124" s="421"/>
      <c r="F1124" s="428"/>
      <c r="G1124" s="419"/>
      <c r="H1124" s="421"/>
      <c r="I1124" s="421"/>
      <c r="J1124" s="422"/>
      <c r="K1124" s="422"/>
      <c r="L1124" s="423"/>
      <c r="M1124" s="423"/>
      <c r="N1124" s="456"/>
      <c r="O1124" s="429"/>
      <c r="P1124" s="364">
        <f t="shared" si="65"/>
        <v>0</v>
      </c>
      <c r="Q1124" s="78">
        <f t="shared" si="66"/>
        <v>0</v>
      </c>
      <c r="R1124" s="100" t="str">
        <f t="shared" si="64"/>
        <v/>
      </c>
    </row>
    <row r="1125" spans="1:18" x14ac:dyDescent="0.2">
      <c r="A1125" s="426" t="str">
        <f>IF(B1125="","",COUNT('Diário 1º PA'!$A$4:$A$2634)+ROW()-3)</f>
        <v/>
      </c>
      <c r="B1125" s="454"/>
      <c r="C1125" s="418"/>
      <c r="D1125" s="421"/>
      <c r="E1125" s="421"/>
      <c r="F1125" s="428"/>
      <c r="G1125" s="419"/>
      <c r="H1125" s="421"/>
      <c r="I1125" s="421"/>
      <c r="J1125" s="422"/>
      <c r="K1125" s="422"/>
      <c r="L1125" s="423"/>
      <c r="M1125" s="423"/>
      <c r="N1125" s="456"/>
      <c r="O1125" s="429"/>
      <c r="P1125" s="365">
        <f t="shared" si="65"/>
        <v>0</v>
      </c>
      <c r="Q1125" s="78">
        <f t="shared" si="66"/>
        <v>0</v>
      </c>
      <c r="R1125" s="143" t="str">
        <f t="shared" si="64"/>
        <v/>
      </c>
    </row>
    <row r="1126" spans="1:18" x14ac:dyDescent="0.2">
      <c r="A1126" s="426" t="str">
        <f>IF(B1126="","",COUNT('Diário 1º PA'!$A$4:$A$2634)+ROW()-3)</f>
        <v/>
      </c>
      <c r="B1126" s="454"/>
      <c r="C1126" s="418"/>
      <c r="D1126" s="421"/>
      <c r="E1126" s="421"/>
      <c r="F1126" s="428"/>
      <c r="G1126" s="419"/>
      <c r="H1126" s="421"/>
      <c r="I1126" s="421"/>
      <c r="J1126" s="422"/>
      <c r="K1126" s="422"/>
      <c r="L1126" s="423"/>
      <c r="M1126" s="423"/>
      <c r="N1126" s="456"/>
      <c r="O1126" s="429"/>
      <c r="P1126" s="364">
        <f t="shared" si="65"/>
        <v>0</v>
      </c>
      <c r="Q1126" s="78">
        <f t="shared" si="66"/>
        <v>0</v>
      </c>
      <c r="R1126" s="100" t="str">
        <f t="shared" si="64"/>
        <v/>
      </c>
    </row>
    <row r="1127" spans="1:18" x14ac:dyDescent="0.2">
      <c r="A1127" s="426" t="str">
        <f>IF(B1127="","",COUNT('Diário 1º PA'!$A$4:$A$2634)+ROW()-3)</f>
        <v/>
      </c>
      <c r="B1127" s="454"/>
      <c r="C1127" s="418"/>
      <c r="D1127" s="421"/>
      <c r="E1127" s="421"/>
      <c r="F1127" s="428"/>
      <c r="G1127" s="421"/>
      <c r="H1127" s="421"/>
      <c r="I1127" s="421"/>
      <c r="J1127" s="423"/>
      <c r="K1127" s="423"/>
      <c r="L1127" s="423"/>
      <c r="M1127" s="423"/>
      <c r="N1127" s="442"/>
      <c r="O1127" s="429"/>
      <c r="P1127" s="364">
        <f t="shared" si="65"/>
        <v>0</v>
      </c>
      <c r="Q1127" s="78">
        <f t="shared" si="66"/>
        <v>0</v>
      </c>
      <c r="R1127" s="100" t="str">
        <f t="shared" si="64"/>
        <v/>
      </c>
    </row>
    <row r="1128" spans="1:18" ht="13.5" thickBot="1" x14ac:dyDescent="0.25">
      <c r="A1128" s="426" t="str">
        <f>IF(B1128="","",COUNT('Diário 1º PA'!$A$4:$A$2634)+ROW()-3)</f>
        <v/>
      </c>
      <c r="B1128" s="454"/>
      <c r="C1128" s="418"/>
      <c r="D1128" s="421"/>
      <c r="E1128" s="421"/>
      <c r="F1128" s="428"/>
      <c r="G1128" s="421"/>
      <c r="H1128" s="421"/>
      <c r="I1128" s="421"/>
      <c r="J1128" s="423"/>
      <c r="K1128" s="423"/>
      <c r="L1128" s="423"/>
      <c r="M1128" s="423"/>
      <c r="N1128" s="442"/>
      <c r="O1128" s="429"/>
      <c r="P1128" s="364">
        <f t="shared" si="65"/>
        <v>0</v>
      </c>
      <c r="Q1128" s="78">
        <f t="shared" si="66"/>
        <v>0</v>
      </c>
      <c r="R1128" s="100" t="str">
        <f t="shared" si="64"/>
        <v/>
      </c>
    </row>
    <row r="1129" spans="1:18" x14ac:dyDescent="0.2">
      <c r="A1129" s="426" t="str">
        <f>IF(B1129="","",COUNT('Diário 1º PA'!$A$4:$A$2634)+ROW()-3)</f>
        <v/>
      </c>
      <c r="B1129" s="454"/>
      <c r="C1129" s="418"/>
      <c r="D1129" s="421"/>
      <c r="E1129" s="421"/>
      <c r="F1129" s="428"/>
      <c r="G1129" s="421"/>
      <c r="H1129" s="421"/>
      <c r="I1129" s="421"/>
      <c r="J1129" s="423"/>
      <c r="K1129" s="423"/>
      <c r="L1129" s="423"/>
      <c r="M1129" s="423"/>
      <c r="N1129" s="442"/>
      <c r="O1129" s="429"/>
      <c r="P1129" s="365">
        <f t="shared" si="65"/>
        <v>0</v>
      </c>
      <c r="Q1129" s="78">
        <f t="shared" si="66"/>
        <v>0</v>
      </c>
      <c r="R1129" s="143" t="str">
        <f t="shared" si="64"/>
        <v/>
      </c>
    </row>
    <row r="1130" spans="1:18" x14ac:dyDescent="0.2">
      <c r="A1130" s="426" t="str">
        <f>IF(B1130="","",COUNT('Diário 1º PA'!$A$4:$A$2634)+ROW()-3)</f>
        <v/>
      </c>
      <c r="B1130" s="454"/>
      <c r="C1130" s="418"/>
      <c r="D1130" s="421"/>
      <c r="E1130" s="421"/>
      <c r="F1130" s="428"/>
      <c r="G1130" s="421"/>
      <c r="H1130" s="421"/>
      <c r="I1130" s="421"/>
      <c r="J1130" s="423"/>
      <c r="K1130" s="423"/>
      <c r="L1130" s="423"/>
      <c r="M1130" s="423"/>
      <c r="N1130" s="442"/>
      <c r="O1130" s="429"/>
      <c r="P1130" s="364">
        <f t="shared" si="65"/>
        <v>0</v>
      </c>
      <c r="Q1130" s="78">
        <f t="shared" si="66"/>
        <v>0</v>
      </c>
      <c r="R1130" s="100" t="str">
        <f t="shared" si="64"/>
        <v/>
      </c>
    </row>
    <row r="1131" spans="1:18" x14ac:dyDescent="0.2">
      <c r="A1131" s="426" t="str">
        <f>IF(B1131="","",COUNT('Diário 1º PA'!$A$4:$A$2634)+ROW()-3)</f>
        <v/>
      </c>
      <c r="B1131" s="454"/>
      <c r="C1131" s="418"/>
      <c r="D1131" s="421"/>
      <c r="E1131" s="421"/>
      <c r="F1131" s="428"/>
      <c r="G1131" s="421"/>
      <c r="H1131" s="421"/>
      <c r="I1131" s="421"/>
      <c r="J1131" s="423"/>
      <c r="K1131" s="423"/>
      <c r="L1131" s="423"/>
      <c r="M1131" s="423"/>
      <c r="N1131" s="442"/>
      <c r="O1131" s="429"/>
      <c r="P1131" s="364">
        <f t="shared" si="65"/>
        <v>0</v>
      </c>
      <c r="Q1131" s="78">
        <f t="shared" si="66"/>
        <v>0</v>
      </c>
      <c r="R1131" s="100" t="str">
        <f t="shared" si="64"/>
        <v/>
      </c>
    </row>
    <row r="1132" spans="1:18" ht="13.5" thickBot="1" x14ac:dyDescent="0.25">
      <c r="A1132" s="426" t="str">
        <f>IF(B1132="","",COUNT('Diário 1º PA'!$A$4:$A$2634)+ROW()-3)</f>
        <v/>
      </c>
      <c r="B1132" s="454"/>
      <c r="C1132" s="418"/>
      <c r="D1132" s="421"/>
      <c r="E1132" s="421"/>
      <c r="F1132" s="428"/>
      <c r="G1132" s="421"/>
      <c r="H1132" s="421"/>
      <c r="I1132" s="421"/>
      <c r="J1132" s="423"/>
      <c r="K1132" s="423"/>
      <c r="L1132" s="423"/>
      <c r="M1132" s="423"/>
      <c r="N1132" s="442"/>
      <c r="O1132" s="429"/>
      <c r="P1132" s="364">
        <f t="shared" si="65"/>
        <v>0</v>
      </c>
      <c r="Q1132" s="78">
        <f t="shared" si="66"/>
        <v>0</v>
      </c>
      <c r="R1132" s="100" t="str">
        <f t="shared" si="64"/>
        <v/>
      </c>
    </row>
    <row r="1133" spans="1:18" x14ac:dyDescent="0.2">
      <c r="A1133" s="426" t="str">
        <f>IF(B1133="","",COUNT('Diário 1º PA'!$A$4:$A$2634)+ROW()-3)</f>
        <v/>
      </c>
      <c r="B1133" s="454"/>
      <c r="C1133" s="418"/>
      <c r="D1133" s="421"/>
      <c r="E1133" s="421"/>
      <c r="F1133" s="428"/>
      <c r="G1133" s="421"/>
      <c r="H1133" s="421"/>
      <c r="I1133" s="421"/>
      <c r="J1133" s="423"/>
      <c r="K1133" s="423"/>
      <c r="L1133" s="423"/>
      <c r="M1133" s="423"/>
      <c r="N1133" s="442"/>
      <c r="O1133" s="429"/>
      <c r="P1133" s="365">
        <f t="shared" si="65"/>
        <v>0</v>
      </c>
      <c r="Q1133" s="78">
        <f t="shared" si="66"/>
        <v>0</v>
      </c>
      <c r="R1133" s="143" t="str">
        <f t="shared" si="64"/>
        <v/>
      </c>
    </row>
    <row r="1134" spans="1:18" x14ac:dyDescent="0.2">
      <c r="A1134" s="426" t="str">
        <f>IF(B1134="","",COUNT('Diário 1º PA'!$A$4:$A$2634)+ROW()-3)</f>
        <v/>
      </c>
      <c r="B1134" s="454"/>
      <c r="C1134" s="418"/>
      <c r="D1134" s="421"/>
      <c r="E1134" s="421"/>
      <c r="F1134" s="428"/>
      <c r="G1134" s="421"/>
      <c r="H1134" s="421"/>
      <c r="I1134" s="421"/>
      <c r="J1134" s="423"/>
      <c r="K1134" s="423"/>
      <c r="L1134" s="423"/>
      <c r="M1134" s="423"/>
      <c r="N1134" s="442"/>
      <c r="O1134" s="429"/>
      <c r="P1134" s="364">
        <f t="shared" si="65"/>
        <v>0</v>
      </c>
      <c r="Q1134" s="78">
        <f t="shared" si="66"/>
        <v>0</v>
      </c>
      <c r="R1134" s="100" t="str">
        <f t="shared" si="64"/>
        <v/>
      </c>
    </row>
    <row r="1135" spans="1:18" x14ac:dyDescent="0.2">
      <c r="A1135" s="426" t="str">
        <f>IF(B1135="","",COUNT('Diário 1º PA'!$A$4:$A$2634)+ROW()-3)</f>
        <v/>
      </c>
      <c r="B1135" s="454"/>
      <c r="C1135" s="418"/>
      <c r="D1135" s="421"/>
      <c r="E1135" s="421"/>
      <c r="F1135" s="428"/>
      <c r="G1135" s="421"/>
      <c r="H1135" s="421"/>
      <c r="I1135" s="421"/>
      <c r="J1135" s="423"/>
      <c r="K1135" s="423"/>
      <c r="L1135" s="423"/>
      <c r="M1135" s="423"/>
      <c r="N1135" s="442"/>
      <c r="O1135" s="429"/>
      <c r="P1135" s="364">
        <f t="shared" si="65"/>
        <v>0</v>
      </c>
      <c r="Q1135" s="78">
        <f t="shared" si="66"/>
        <v>0</v>
      </c>
      <c r="R1135" s="100" t="str">
        <f t="shared" si="64"/>
        <v/>
      </c>
    </row>
    <row r="1136" spans="1:18" ht="13.5" thickBot="1" x14ac:dyDescent="0.25">
      <c r="A1136" s="426" t="str">
        <f>IF(B1136="","",COUNT('Diário 1º PA'!$A$4:$A$2634)+ROW()-3)</f>
        <v/>
      </c>
      <c r="B1136" s="427"/>
      <c r="C1136" s="418"/>
      <c r="D1136" s="421"/>
      <c r="E1136" s="421"/>
      <c r="F1136" s="428"/>
      <c r="G1136" s="421"/>
      <c r="H1136" s="421"/>
      <c r="I1136" s="421"/>
      <c r="J1136" s="423"/>
      <c r="K1136" s="423"/>
      <c r="L1136" s="423"/>
      <c r="M1136" s="423"/>
      <c r="N1136" s="442"/>
      <c r="O1136" s="429"/>
      <c r="P1136" s="364">
        <f t="shared" si="65"/>
        <v>0</v>
      </c>
      <c r="Q1136" s="78">
        <f t="shared" si="66"/>
        <v>0</v>
      </c>
      <c r="R1136" s="100" t="str">
        <f t="shared" si="64"/>
        <v/>
      </c>
    </row>
    <row r="1137" spans="1:18" x14ac:dyDescent="0.2">
      <c r="A1137" s="426" t="str">
        <f>IF(B1137="","",COUNT('Diário 1º PA'!$A$4:$A$2634)+ROW()-3)</f>
        <v/>
      </c>
      <c r="B1137" s="427"/>
      <c r="C1137" s="418"/>
      <c r="D1137" s="421"/>
      <c r="E1137" s="421"/>
      <c r="F1137" s="428"/>
      <c r="G1137" s="421"/>
      <c r="H1137" s="421"/>
      <c r="I1137" s="421"/>
      <c r="J1137" s="423"/>
      <c r="K1137" s="423"/>
      <c r="L1137" s="423"/>
      <c r="M1137" s="423"/>
      <c r="N1137" s="442"/>
      <c r="O1137" s="429"/>
      <c r="P1137" s="365">
        <f t="shared" si="65"/>
        <v>0</v>
      </c>
      <c r="Q1137" s="78">
        <f t="shared" si="66"/>
        <v>0</v>
      </c>
      <c r="R1137" s="143" t="str">
        <f t="shared" si="64"/>
        <v/>
      </c>
    </row>
    <row r="1138" spans="1:18" x14ac:dyDescent="0.2">
      <c r="A1138" s="426" t="str">
        <f>IF(B1138="","",COUNT('Diário 1º PA'!$A$4:$A$2634)+ROW()-3)</f>
        <v/>
      </c>
      <c r="B1138" s="427"/>
      <c r="C1138" s="418"/>
      <c r="D1138" s="421"/>
      <c r="E1138" s="421"/>
      <c r="F1138" s="428"/>
      <c r="G1138" s="421"/>
      <c r="H1138" s="421"/>
      <c r="I1138" s="421"/>
      <c r="J1138" s="423"/>
      <c r="K1138" s="423"/>
      <c r="L1138" s="423"/>
      <c r="M1138" s="423"/>
      <c r="N1138" s="442"/>
      <c r="O1138" s="429"/>
      <c r="P1138" s="364">
        <f t="shared" si="65"/>
        <v>0</v>
      </c>
      <c r="Q1138" s="78">
        <f t="shared" si="66"/>
        <v>0</v>
      </c>
      <c r="R1138" s="100" t="str">
        <f t="shared" si="64"/>
        <v/>
      </c>
    </row>
    <row r="1139" spans="1:18" x14ac:dyDescent="0.2">
      <c r="A1139" s="426" t="str">
        <f>IF(B1139="","",COUNT('Diário 1º PA'!$A$4:$A$2634)+ROW()-3)</f>
        <v/>
      </c>
      <c r="B1139" s="427"/>
      <c r="C1139" s="418"/>
      <c r="D1139" s="421"/>
      <c r="E1139" s="421"/>
      <c r="F1139" s="428"/>
      <c r="G1139" s="421"/>
      <c r="H1139" s="421"/>
      <c r="I1139" s="421"/>
      <c r="J1139" s="423"/>
      <c r="K1139" s="423"/>
      <c r="L1139" s="423"/>
      <c r="M1139" s="423"/>
      <c r="N1139" s="442"/>
      <c r="O1139" s="429"/>
      <c r="P1139" s="364">
        <f t="shared" si="65"/>
        <v>0</v>
      </c>
      <c r="Q1139" s="78">
        <f t="shared" si="66"/>
        <v>0</v>
      </c>
      <c r="R1139" s="100" t="str">
        <f t="shared" si="64"/>
        <v/>
      </c>
    </row>
    <row r="1140" spans="1:18" ht="13.5" thickBot="1" x14ac:dyDescent="0.25">
      <c r="A1140" s="426" t="str">
        <f>IF(B1140="","",COUNT('Diário 1º PA'!$A$4:$A$2634)+ROW()-3)</f>
        <v/>
      </c>
      <c r="B1140" s="427"/>
      <c r="C1140" s="418"/>
      <c r="D1140" s="421"/>
      <c r="E1140" s="421"/>
      <c r="F1140" s="428"/>
      <c r="G1140" s="421"/>
      <c r="H1140" s="421"/>
      <c r="I1140" s="421"/>
      <c r="J1140" s="423"/>
      <c r="K1140" s="423"/>
      <c r="L1140" s="423"/>
      <c r="M1140" s="423"/>
      <c r="N1140" s="442"/>
      <c r="O1140" s="429"/>
      <c r="P1140" s="364">
        <f t="shared" si="65"/>
        <v>0</v>
      </c>
      <c r="Q1140" s="78">
        <f t="shared" si="66"/>
        <v>0</v>
      </c>
      <c r="R1140" s="100" t="str">
        <f t="shared" si="64"/>
        <v/>
      </c>
    </row>
    <row r="1141" spans="1:18" x14ac:dyDescent="0.2">
      <c r="A1141" s="426" t="str">
        <f>IF(B1141="","",COUNT('Diário 1º PA'!$A$4:$A$2634)+ROW()-3)</f>
        <v/>
      </c>
      <c r="B1141" s="427"/>
      <c r="C1141" s="418"/>
      <c r="D1141" s="421"/>
      <c r="E1141" s="421"/>
      <c r="F1141" s="428"/>
      <c r="G1141" s="421"/>
      <c r="H1141" s="421"/>
      <c r="I1141" s="421"/>
      <c r="J1141" s="460"/>
      <c r="K1141" s="460"/>
      <c r="L1141" s="423"/>
      <c r="M1141" s="423"/>
      <c r="N1141" s="442"/>
      <c r="O1141" s="429"/>
      <c r="P1141" s="365">
        <f t="shared" si="65"/>
        <v>0</v>
      </c>
      <c r="Q1141" s="78">
        <f t="shared" si="66"/>
        <v>0</v>
      </c>
      <c r="R1141" s="143" t="str">
        <f t="shared" si="64"/>
        <v/>
      </c>
    </row>
    <row r="1142" spans="1:18" x14ac:dyDescent="0.2">
      <c r="A1142" s="426" t="str">
        <f>IF(B1142="","",COUNT('Diário 1º PA'!$A$4:$A$2634)+ROW()-3)</f>
        <v/>
      </c>
      <c r="B1142" s="427"/>
      <c r="C1142" s="418"/>
      <c r="D1142" s="460"/>
      <c r="E1142" s="421"/>
      <c r="F1142" s="428"/>
      <c r="G1142" s="421"/>
      <c r="H1142" s="421"/>
      <c r="I1142" s="421"/>
      <c r="J1142" s="423"/>
      <c r="K1142" s="423"/>
      <c r="L1142" s="423"/>
      <c r="M1142" s="423"/>
      <c r="N1142" s="442"/>
      <c r="O1142" s="429"/>
      <c r="P1142" s="364">
        <f t="shared" si="65"/>
        <v>0</v>
      </c>
      <c r="Q1142" s="78">
        <f t="shared" si="66"/>
        <v>0</v>
      </c>
      <c r="R1142" s="100" t="str">
        <f t="shared" si="64"/>
        <v/>
      </c>
    </row>
    <row r="1143" spans="1:18" x14ac:dyDescent="0.2">
      <c r="A1143" s="426" t="str">
        <f>IF(B1143="","",COUNT('Diário 1º PA'!$A$4:$A$2634)+ROW()-3)</f>
        <v/>
      </c>
      <c r="B1143" s="427"/>
      <c r="C1143" s="418"/>
      <c r="D1143" s="460"/>
      <c r="E1143" s="421"/>
      <c r="F1143" s="428"/>
      <c r="G1143" s="421"/>
      <c r="H1143" s="421"/>
      <c r="I1143" s="421"/>
      <c r="J1143" s="423"/>
      <c r="K1143" s="423"/>
      <c r="L1143" s="423"/>
      <c r="M1143" s="423"/>
      <c r="N1143" s="442"/>
      <c r="O1143" s="429"/>
      <c r="P1143" s="364">
        <f t="shared" si="65"/>
        <v>0</v>
      </c>
      <c r="Q1143" s="78">
        <f t="shared" si="66"/>
        <v>0</v>
      </c>
      <c r="R1143" s="100" t="str">
        <f t="shared" si="64"/>
        <v/>
      </c>
    </row>
    <row r="1144" spans="1:18" ht="13.5" thickBot="1" x14ac:dyDescent="0.25">
      <c r="A1144" s="426" t="str">
        <f>IF(B1144="","",COUNT('Diário 1º PA'!$A$4:$A$2634)+ROW()-3)</f>
        <v/>
      </c>
      <c r="B1144" s="427"/>
      <c r="C1144" s="418"/>
      <c r="D1144" s="421"/>
      <c r="E1144" s="421"/>
      <c r="F1144" s="428"/>
      <c r="G1144" s="421"/>
      <c r="H1144" s="421"/>
      <c r="I1144" s="421"/>
      <c r="J1144" s="423"/>
      <c r="K1144" s="423"/>
      <c r="L1144" s="423"/>
      <c r="M1144" s="423"/>
      <c r="N1144" s="442"/>
      <c r="O1144" s="429"/>
      <c r="P1144" s="364">
        <f t="shared" si="65"/>
        <v>0</v>
      </c>
      <c r="Q1144" s="78">
        <f t="shared" si="66"/>
        <v>0</v>
      </c>
      <c r="R1144" s="100" t="str">
        <f t="shared" si="64"/>
        <v/>
      </c>
    </row>
    <row r="1145" spans="1:18" x14ac:dyDescent="0.2">
      <c r="A1145" s="426" t="str">
        <f>IF(B1145="","",COUNT('Diário 1º PA'!$A$4:$A$2634)+ROW()-3)</f>
        <v/>
      </c>
      <c r="B1145" s="427"/>
      <c r="C1145" s="418"/>
      <c r="D1145" s="421"/>
      <c r="E1145" s="421"/>
      <c r="F1145" s="428"/>
      <c r="G1145" s="421"/>
      <c r="H1145" s="421"/>
      <c r="I1145" s="421"/>
      <c r="J1145" s="423"/>
      <c r="K1145" s="423"/>
      <c r="L1145" s="423"/>
      <c r="M1145" s="423"/>
      <c r="N1145" s="442"/>
      <c r="O1145" s="429"/>
      <c r="P1145" s="365">
        <f t="shared" si="65"/>
        <v>0</v>
      </c>
      <c r="Q1145" s="78">
        <f t="shared" si="66"/>
        <v>0</v>
      </c>
      <c r="R1145" s="143" t="str">
        <f t="shared" si="64"/>
        <v/>
      </c>
    </row>
    <row r="1146" spans="1:18" x14ac:dyDescent="0.2">
      <c r="A1146" s="426" t="str">
        <f>IF(B1146="","",COUNT('Diário 1º PA'!$A$4:$A$2634)+ROW()-3)</f>
        <v/>
      </c>
      <c r="B1146" s="427"/>
      <c r="C1146" s="418"/>
      <c r="D1146" s="421"/>
      <c r="E1146" s="421"/>
      <c r="F1146" s="428"/>
      <c r="G1146" s="421"/>
      <c r="H1146" s="421"/>
      <c r="I1146" s="421"/>
      <c r="J1146" s="423"/>
      <c r="K1146" s="423"/>
      <c r="L1146" s="423"/>
      <c r="M1146" s="423"/>
      <c r="N1146" s="442"/>
      <c r="O1146" s="429"/>
      <c r="P1146" s="364">
        <f t="shared" si="65"/>
        <v>0</v>
      </c>
      <c r="Q1146" s="78">
        <f t="shared" si="66"/>
        <v>0</v>
      </c>
      <c r="R1146" s="100" t="str">
        <f t="shared" si="64"/>
        <v/>
      </c>
    </row>
    <row r="1147" spans="1:18" x14ac:dyDescent="0.2">
      <c r="A1147" s="426" t="str">
        <f>IF(B1147="","",COUNT('Diário 1º PA'!$A$4:$A$2634)+ROW()-3)</f>
        <v/>
      </c>
      <c r="B1147" s="427"/>
      <c r="C1147" s="418"/>
      <c r="D1147" s="421"/>
      <c r="E1147" s="421"/>
      <c r="F1147" s="428"/>
      <c r="G1147" s="421"/>
      <c r="H1147" s="421"/>
      <c r="I1147" s="421"/>
      <c r="J1147" s="423"/>
      <c r="K1147" s="423"/>
      <c r="L1147" s="423"/>
      <c r="M1147" s="423"/>
      <c r="N1147" s="442"/>
      <c r="O1147" s="429"/>
      <c r="P1147" s="364">
        <f t="shared" si="65"/>
        <v>0</v>
      </c>
      <c r="Q1147" s="78">
        <f t="shared" si="66"/>
        <v>0</v>
      </c>
      <c r="R1147" s="100" t="str">
        <f t="shared" si="64"/>
        <v/>
      </c>
    </row>
    <row r="1148" spans="1:18" ht="13.5" thickBot="1" x14ac:dyDescent="0.25">
      <c r="A1148" s="426" t="str">
        <f>IF(B1148="","",COUNT('Diário 1º PA'!$A$4:$A$2634)+ROW()-3)</f>
        <v/>
      </c>
      <c r="B1148" s="427"/>
      <c r="C1148" s="418"/>
      <c r="D1148" s="421"/>
      <c r="E1148" s="421"/>
      <c r="F1148" s="428"/>
      <c r="G1148" s="421"/>
      <c r="H1148" s="421"/>
      <c r="I1148" s="421"/>
      <c r="J1148" s="423"/>
      <c r="K1148" s="423"/>
      <c r="L1148" s="423"/>
      <c r="M1148" s="423"/>
      <c r="N1148" s="442"/>
      <c r="O1148" s="429"/>
      <c r="P1148" s="364">
        <f t="shared" si="65"/>
        <v>0</v>
      </c>
      <c r="Q1148" s="78">
        <f t="shared" si="66"/>
        <v>0</v>
      </c>
      <c r="R1148" s="100" t="str">
        <f t="shared" si="64"/>
        <v/>
      </c>
    </row>
    <row r="1149" spans="1:18" x14ac:dyDescent="0.2">
      <c r="A1149" s="426" t="str">
        <f>IF(B1149="","",COUNT('Diário 1º PA'!$A$4:$A$2634)+ROW()-3)</f>
        <v/>
      </c>
      <c r="B1149" s="427"/>
      <c r="C1149" s="418"/>
      <c r="D1149" s="421"/>
      <c r="E1149" s="421"/>
      <c r="F1149" s="428"/>
      <c r="G1149" s="421"/>
      <c r="H1149" s="421"/>
      <c r="I1149" s="421"/>
      <c r="J1149" s="423"/>
      <c r="K1149" s="423"/>
      <c r="L1149" s="423"/>
      <c r="M1149" s="423"/>
      <c r="N1149" s="442"/>
      <c r="O1149" s="429"/>
      <c r="P1149" s="365">
        <f t="shared" si="65"/>
        <v>0</v>
      </c>
      <c r="Q1149" s="78">
        <f t="shared" si="66"/>
        <v>0</v>
      </c>
      <c r="R1149" s="143" t="str">
        <f t="shared" si="64"/>
        <v/>
      </c>
    </row>
    <row r="1150" spans="1:18" x14ac:dyDescent="0.2">
      <c r="A1150" s="426" t="str">
        <f>IF(B1150="","",COUNT('Diário 1º PA'!$A$4:$A$2634)+ROW()-3)</f>
        <v/>
      </c>
      <c r="B1150" s="427"/>
      <c r="C1150" s="418"/>
      <c r="D1150" s="421"/>
      <c r="E1150" s="421"/>
      <c r="F1150" s="428"/>
      <c r="G1150" s="421"/>
      <c r="H1150" s="421"/>
      <c r="I1150" s="421"/>
      <c r="J1150" s="423"/>
      <c r="K1150" s="423"/>
      <c r="L1150" s="423"/>
      <c r="M1150" s="423"/>
      <c r="N1150" s="442"/>
      <c r="O1150" s="429"/>
      <c r="P1150" s="364">
        <f t="shared" si="65"/>
        <v>0</v>
      </c>
      <c r="Q1150" s="78">
        <f t="shared" si="66"/>
        <v>0</v>
      </c>
      <c r="R1150" s="100" t="str">
        <f t="shared" si="64"/>
        <v/>
      </c>
    </row>
    <row r="1151" spans="1:18" x14ac:dyDescent="0.2">
      <c r="A1151" s="426" t="str">
        <f>IF(B1151="","",COUNT('Diário 1º PA'!$A$4:$A$2634)+ROW()-3)</f>
        <v/>
      </c>
      <c r="B1151" s="427"/>
      <c r="C1151" s="418"/>
      <c r="D1151" s="421"/>
      <c r="E1151" s="421"/>
      <c r="F1151" s="428"/>
      <c r="G1151" s="421"/>
      <c r="H1151" s="421"/>
      <c r="I1151" s="421"/>
      <c r="J1151" s="423"/>
      <c r="K1151" s="423"/>
      <c r="L1151" s="423"/>
      <c r="M1151" s="423"/>
      <c r="N1151" s="442"/>
      <c r="O1151" s="429"/>
      <c r="P1151" s="364">
        <f t="shared" si="65"/>
        <v>0</v>
      </c>
      <c r="Q1151" s="78">
        <f t="shared" si="66"/>
        <v>0</v>
      </c>
      <c r="R1151" s="100" t="str">
        <f t="shared" si="64"/>
        <v/>
      </c>
    </row>
    <row r="1152" spans="1:18" ht="13.5" thickBot="1" x14ac:dyDescent="0.25">
      <c r="A1152" s="426" t="str">
        <f>IF(B1152="","",COUNT('Diário 1º PA'!$A$4:$A$2634)+ROW()-3)</f>
        <v/>
      </c>
      <c r="B1152" s="427"/>
      <c r="C1152" s="418"/>
      <c r="D1152" s="421"/>
      <c r="E1152" s="421"/>
      <c r="F1152" s="428"/>
      <c r="G1152" s="421"/>
      <c r="H1152" s="421"/>
      <c r="I1152" s="421"/>
      <c r="J1152" s="423"/>
      <c r="K1152" s="423"/>
      <c r="L1152" s="423"/>
      <c r="M1152" s="423"/>
      <c r="N1152" s="442"/>
      <c r="O1152" s="429"/>
      <c r="P1152" s="364">
        <f t="shared" si="65"/>
        <v>0</v>
      </c>
      <c r="Q1152" s="78">
        <f t="shared" si="66"/>
        <v>0</v>
      </c>
      <c r="R1152" s="100" t="str">
        <f t="shared" si="64"/>
        <v/>
      </c>
    </row>
    <row r="1153" spans="1:18" x14ac:dyDescent="0.2">
      <c r="A1153" s="426" t="str">
        <f>IF(B1153="","",COUNT('Diário 1º PA'!$A$4:$A$2634)+ROW()-3)</f>
        <v/>
      </c>
      <c r="B1153" s="427"/>
      <c r="C1153" s="418"/>
      <c r="D1153" s="421"/>
      <c r="E1153" s="421"/>
      <c r="F1153" s="428"/>
      <c r="G1153" s="421"/>
      <c r="H1153" s="421"/>
      <c r="I1153" s="421"/>
      <c r="J1153" s="423"/>
      <c r="K1153" s="423"/>
      <c r="L1153" s="423"/>
      <c r="M1153" s="423"/>
      <c r="N1153" s="442"/>
      <c r="O1153" s="429"/>
      <c r="P1153" s="365">
        <f t="shared" si="65"/>
        <v>0</v>
      </c>
      <c r="Q1153" s="78">
        <f t="shared" si="66"/>
        <v>0</v>
      </c>
      <c r="R1153" s="143" t="str">
        <f t="shared" si="64"/>
        <v/>
      </c>
    </row>
    <row r="1154" spans="1:18" x14ac:dyDescent="0.2">
      <c r="A1154" s="426" t="str">
        <f>IF(B1154="","",COUNT('Diário 1º PA'!$A$4:$A$2634)+ROW()-3)</f>
        <v/>
      </c>
      <c r="B1154" s="427"/>
      <c r="C1154" s="418"/>
      <c r="D1154" s="421"/>
      <c r="E1154" s="421"/>
      <c r="F1154" s="428"/>
      <c r="G1154" s="421"/>
      <c r="H1154" s="421"/>
      <c r="I1154" s="421"/>
      <c r="J1154" s="423"/>
      <c r="K1154" s="423"/>
      <c r="L1154" s="423"/>
      <c r="M1154" s="423"/>
      <c r="N1154" s="442"/>
      <c r="O1154" s="429"/>
      <c r="P1154" s="364">
        <f t="shared" si="65"/>
        <v>0</v>
      </c>
      <c r="Q1154" s="78">
        <f t="shared" si="66"/>
        <v>0</v>
      </c>
      <c r="R1154" s="100" t="str">
        <f t="shared" si="64"/>
        <v/>
      </c>
    </row>
    <row r="1155" spans="1:18" x14ac:dyDescent="0.2">
      <c r="A1155" s="426" t="str">
        <f>IF(B1155="","",COUNT('Diário 1º PA'!$A$4:$A$2634)+ROW()-3)</f>
        <v/>
      </c>
      <c r="B1155" s="427"/>
      <c r="C1155" s="418"/>
      <c r="D1155" s="421"/>
      <c r="E1155" s="421"/>
      <c r="F1155" s="428"/>
      <c r="G1155" s="421"/>
      <c r="H1155" s="421"/>
      <c r="I1155" s="421"/>
      <c r="J1155" s="423"/>
      <c r="K1155" s="423"/>
      <c r="L1155" s="423"/>
      <c r="M1155" s="423"/>
      <c r="N1155" s="442"/>
      <c r="O1155" s="429"/>
      <c r="P1155" s="364">
        <f t="shared" si="65"/>
        <v>0</v>
      </c>
      <c r="Q1155" s="78">
        <f t="shared" si="66"/>
        <v>0</v>
      </c>
      <c r="R1155" s="100" t="str">
        <f t="shared" si="64"/>
        <v/>
      </c>
    </row>
    <row r="1156" spans="1:18" ht="13.5" thickBot="1" x14ac:dyDescent="0.25">
      <c r="A1156" s="426" t="str">
        <f>IF(B1156="","",COUNT('Diário 1º PA'!$A$4:$A$2634)+ROW()-3)</f>
        <v/>
      </c>
      <c r="B1156" s="427"/>
      <c r="C1156" s="418"/>
      <c r="D1156" s="421"/>
      <c r="E1156" s="421"/>
      <c r="F1156" s="428"/>
      <c r="G1156" s="421"/>
      <c r="H1156" s="421"/>
      <c r="I1156" s="421"/>
      <c r="J1156" s="423"/>
      <c r="K1156" s="423"/>
      <c r="L1156" s="423"/>
      <c r="M1156" s="423"/>
      <c r="N1156" s="442"/>
      <c r="O1156" s="429"/>
      <c r="P1156" s="364">
        <f t="shared" si="65"/>
        <v>0</v>
      </c>
      <c r="Q1156" s="78">
        <f t="shared" si="66"/>
        <v>0</v>
      </c>
      <c r="R1156" s="100" t="str">
        <f t="shared" si="64"/>
        <v/>
      </c>
    </row>
    <row r="1157" spans="1:18" x14ac:dyDescent="0.2">
      <c r="A1157" s="426" t="str">
        <f>IF(B1157="","",COUNT('Diário 1º PA'!$A$4:$A$2634)+ROW()-3)</f>
        <v/>
      </c>
      <c r="B1157" s="427"/>
      <c r="C1157" s="418"/>
      <c r="D1157" s="421"/>
      <c r="E1157" s="421"/>
      <c r="F1157" s="428"/>
      <c r="G1157" s="421"/>
      <c r="H1157" s="421"/>
      <c r="I1157" s="421"/>
      <c r="J1157" s="423"/>
      <c r="K1157" s="423"/>
      <c r="L1157" s="423"/>
      <c r="M1157" s="423"/>
      <c r="N1157" s="442"/>
      <c r="O1157" s="429"/>
      <c r="P1157" s="365">
        <f t="shared" si="65"/>
        <v>0</v>
      </c>
      <c r="Q1157" s="78">
        <f t="shared" si="66"/>
        <v>0</v>
      </c>
      <c r="R1157" s="143" t="str">
        <f t="shared" si="64"/>
        <v/>
      </c>
    </row>
    <row r="1158" spans="1:18" x14ac:dyDescent="0.2">
      <c r="A1158" s="426" t="str">
        <f>IF(B1158="","",COUNT('Diário 1º PA'!$A$4:$A$2634)+ROW()-3)</f>
        <v/>
      </c>
      <c r="B1158" s="427"/>
      <c r="C1158" s="418"/>
      <c r="D1158" s="421"/>
      <c r="E1158" s="421"/>
      <c r="F1158" s="428"/>
      <c r="G1158" s="421"/>
      <c r="H1158" s="421"/>
      <c r="I1158" s="421"/>
      <c r="J1158" s="423"/>
      <c r="K1158" s="423"/>
      <c r="L1158" s="423"/>
      <c r="M1158" s="423"/>
      <c r="N1158" s="442"/>
      <c r="O1158" s="429"/>
      <c r="P1158" s="364">
        <f t="shared" si="65"/>
        <v>0</v>
      </c>
      <c r="Q1158" s="78">
        <f t="shared" si="66"/>
        <v>0</v>
      </c>
      <c r="R1158" s="100" t="str">
        <f t="shared" si="64"/>
        <v/>
      </c>
    </row>
    <row r="1159" spans="1:18" x14ac:dyDescent="0.2">
      <c r="A1159" s="426" t="str">
        <f>IF(B1159="","",COUNT('Diário 1º PA'!$A$4:$A$2634)+ROW()-3)</f>
        <v/>
      </c>
      <c r="B1159" s="427"/>
      <c r="C1159" s="418"/>
      <c r="D1159" s="421"/>
      <c r="E1159" s="421"/>
      <c r="F1159" s="428"/>
      <c r="G1159" s="421"/>
      <c r="H1159" s="421"/>
      <c r="I1159" s="421"/>
      <c r="J1159" s="423"/>
      <c r="K1159" s="423"/>
      <c r="L1159" s="423"/>
      <c r="M1159" s="423"/>
      <c r="N1159" s="442"/>
      <c r="O1159" s="429"/>
      <c r="P1159" s="364">
        <f t="shared" si="65"/>
        <v>0</v>
      </c>
      <c r="Q1159" s="78">
        <f t="shared" si="66"/>
        <v>0</v>
      </c>
      <c r="R1159" s="100" t="str">
        <f t="shared" si="64"/>
        <v/>
      </c>
    </row>
    <row r="1160" spans="1:18" ht="13.5" thickBot="1" x14ac:dyDescent="0.25">
      <c r="A1160" s="426" t="str">
        <f>IF(B1160="","",COUNT('Diário 1º PA'!$A$4:$A$2634)+ROW()-3)</f>
        <v/>
      </c>
      <c r="B1160" s="427"/>
      <c r="C1160" s="418"/>
      <c r="D1160" s="421"/>
      <c r="E1160" s="421"/>
      <c r="F1160" s="428"/>
      <c r="G1160" s="421"/>
      <c r="H1160" s="421"/>
      <c r="I1160" s="421"/>
      <c r="J1160" s="423"/>
      <c r="K1160" s="423"/>
      <c r="L1160" s="423"/>
      <c r="M1160" s="423"/>
      <c r="N1160" s="442"/>
      <c r="O1160" s="429"/>
      <c r="P1160" s="364">
        <f t="shared" si="65"/>
        <v>0</v>
      </c>
      <c r="Q1160" s="78">
        <f t="shared" si="66"/>
        <v>0</v>
      </c>
      <c r="R1160" s="100" t="str">
        <f t="shared" si="64"/>
        <v/>
      </c>
    </row>
    <row r="1161" spans="1:18" x14ac:dyDescent="0.2">
      <c r="A1161" s="426" t="str">
        <f>IF(B1161="","",COUNT('Diário 1º PA'!$A$4:$A$2634)+ROW()-3)</f>
        <v/>
      </c>
      <c r="B1161" s="427"/>
      <c r="C1161" s="418"/>
      <c r="D1161" s="421"/>
      <c r="E1161" s="421"/>
      <c r="F1161" s="428"/>
      <c r="G1161" s="421"/>
      <c r="H1161" s="421"/>
      <c r="I1161" s="421"/>
      <c r="J1161" s="423"/>
      <c r="K1161" s="423"/>
      <c r="L1161" s="423"/>
      <c r="M1161" s="423"/>
      <c r="N1161" s="442"/>
      <c r="O1161" s="429"/>
      <c r="P1161" s="365">
        <f t="shared" si="65"/>
        <v>0</v>
      </c>
      <c r="Q1161" s="78">
        <f t="shared" si="66"/>
        <v>0</v>
      </c>
      <c r="R1161" s="143" t="str">
        <f t="shared" si="64"/>
        <v/>
      </c>
    </row>
    <row r="1162" spans="1:18" x14ac:dyDescent="0.2">
      <c r="A1162" s="426" t="str">
        <f>IF(B1162="","",COUNT('Diário 1º PA'!$A$4:$A$2634)+ROW()-3)</f>
        <v/>
      </c>
      <c r="B1162" s="427"/>
      <c r="C1162" s="418"/>
      <c r="D1162" s="421"/>
      <c r="E1162" s="421"/>
      <c r="F1162" s="428"/>
      <c r="G1162" s="421"/>
      <c r="H1162" s="421"/>
      <c r="I1162" s="421"/>
      <c r="J1162" s="423"/>
      <c r="K1162" s="423"/>
      <c r="L1162" s="423"/>
      <c r="M1162" s="423"/>
      <c r="N1162" s="442"/>
      <c r="O1162" s="429"/>
      <c r="P1162" s="364">
        <f t="shared" si="65"/>
        <v>0</v>
      </c>
      <c r="Q1162" s="78">
        <f t="shared" si="66"/>
        <v>0</v>
      </c>
      <c r="R1162" s="100" t="str">
        <f t="shared" si="64"/>
        <v/>
      </c>
    </row>
    <row r="1163" spans="1:18" x14ac:dyDescent="0.2">
      <c r="A1163" s="426" t="str">
        <f>IF(B1163="","",COUNT('Diário 1º PA'!$A$4:$A$2634)+ROW()-3)</f>
        <v/>
      </c>
      <c r="B1163" s="427"/>
      <c r="C1163" s="418"/>
      <c r="D1163" s="421"/>
      <c r="E1163" s="421"/>
      <c r="F1163" s="428"/>
      <c r="G1163" s="421"/>
      <c r="H1163" s="421"/>
      <c r="I1163" s="421"/>
      <c r="J1163" s="423"/>
      <c r="K1163" s="423"/>
      <c r="L1163" s="423"/>
      <c r="M1163" s="423"/>
      <c r="N1163" s="442"/>
      <c r="O1163" s="429"/>
      <c r="P1163" s="364">
        <f t="shared" si="65"/>
        <v>0</v>
      </c>
      <c r="Q1163" s="78">
        <f t="shared" si="66"/>
        <v>0</v>
      </c>
      <c r="R1163" s="100" t="str">
        <f t="shared" si="64"/>
        <v/>
      </c>
    </row>
    <row r="1164" spans="1:18" ht="13.5" thickBot="1" x14ac:dyDescent="0.25">
      <c r="A1164" s="426" t="str">
        <f>IF(B1164="","",COUNT('Diário 1º PA'!$A$4:$A$2634)+ROW()-3)</f>
        <v/>
      </c>
      <c r="B1164" s="427"/>
      <c r="C1164" s="418"/>
      <c r="D1164" s="421"/>
      <c r="E1164" s="421"/>
      <c r="F1164" s="428"/>
      <c r="G1164" s="421"/>
      <c r="H1164" s="421"/>
      <c r="I1164" s="421"/>
      <c r="J1164" s="423"/>
      <c r="K1164" s="423"/>
      <c r="L1164" s="423"/>
      <c r="M1164" s="423"/>
      <c r="N1164" s="442"/>
      <c r="O1164" s="429"/>
      <c r="P1164" s="364">
        <f t="shared" si="65"/>
        <v>0</v>
      </c>
      <c r="Q1164" s="78">
        <f t="shared" si="66"/>
        <v>0</v>
      </c>
      <c r="R1164" s="100" t="str">
        <f t="shared" si="64"/>
        <v/>
      </c>
    </row>
    <row r="1165" spans="1:18" x14ac:dyDescent="0.2">
      <c r="A1165" s="426" t="str">
        <f>IF(B1165="","",COUNT('Diário 1º PA'!$A$4:$A$2634)+ROW()-3)</f>
        <v/>
      </c>
      <c r="B1165" s="427"/>
      <c r="C1165" s="418"/>
      <c r="D1165" s="421"/>
      <c r="E1165" s="421"/>
      <c r="F1165" s="428"/>
      <c r="G1165" s="421"/>
      <c r="H1165" s="421"/>
      <c r="I1165" s="421"/>
      <c r="J1165" s="423"/>
      <c r="K1165" s="423"/>
      <c r="L1165" s="423"/>
      <c r="M1165" s="423"/>
      <c r="N1165" s="442"/>
      <c r="O1165" s="429"/>
      <c r="P1165" s="365">
        <f t="shared" si="65"/>
        <v>0</v>
      </c>
      <c r="Q1165" s="78">
        <f t="shared" si="66"/>
        <v>0</v>
      </c>
      <c r="R1165" s="143" t="str">
        <f t="shared" si="64"/>
        <v/>
      </c>
    </row>
    <row r="1166" spans="1:18" x14ac:dyDescent="0.2">
      <c r="A1166" s="426" t="str">
        <f>IF(B1166="","",COUNT('Diário 1º PA'!$A$4:$A$2634)+ROW()-3)</f>
        <v/>
      </c>
      <c r="B1166" s="427"/>
      <c r="C1166" s="418"/>
      <c r="D1166" s="421"/>
      <c r="E1166" s="421"/>
      <c r="F1166" s="428"/>
      <c r="G1166" s="421"/>
      <c r="H1166" s="421"/>
      <c r="I1166" s="421"/>
      <c r="J1166" s="423"/>
      <c r="K1166" s="423"/>
      <c r="L1166" s="423"/>
      <c r="M1166" s="423"/>
      <c r="N1166" s="442"/>
      <c r="O1166" s="429"/>
      <c r="P1166" s="364">
        <f t="shared" si="65"/>
        <v>0</v>
      </c>
      <c r="Q1166" s="78">
        <f t="shared" si="66"/>
        <v>0</v>
      </c>
      <c r="R1166" s="100" t="str">
        <f t="shared" si="64"/>
        <v/>
      </c>
    </row>
    <row r="1167" spans="1:18" x14ac:dyDescent="0.2">
      <c r="A1167" s="426" t="str">
        <f>IF(B1167="","",COUNT('Diário 1º PA'!$A$4:$A$2634)+ROW()-3)</f>
        <v/>
      </c>
      <c r="B1167" s="427"/>
      <c r="C1167" s="418"/>
      <c r="D1167" s="421"/>
      <c r="E1167" s="421"/>
      <c r="F1167" s="428"/>
      <c r="G1167" s="421"/>
      <c r="H1167" s="421"/>
      <c r="I1167" s="421"/>
      <c r="J1167" s="423"/>
      <c r="K1167" s="423"/>
      <c r="L1167" s="423"/>
      <c r="M1167" s="423"/>
      <c r="N1167" s="442"/>
      <c r="O1167" s="429"/>
      <c r="P1167" s="364">
        <f t="shared" si="65"/>
        <v>0</v>
      </c>
      <c r="Q1167" s="78">
        <f t="shared" si="66"/>
        <v>0</v>
      </c>
      <c r="R1167" s="100" t="str">
        <f t="shared" si="64"/>
        <v/>
      </c>
    </row>
    <row r="1168" spans="1:18" ht="13.5" thickBot="1" x14ac:dyDescent="0.25">
      <c r="A1168" s="426" t="str">
        <f>IF(B1168="","",COUNT('Diário 1º PA'!$A$4:$A$2634)+ROW()-3)</f>
        <v/>
      </c>
      <c r="B1168" s="427"/>
      <c r="C1168" s="418"/>
      <c r="D1168" s="421"/>
      <c r="E1168" s="421"/>
      <c r="F1168" s="428"/>
      <c r="G1168" s="421"/>
      <c r="H1168" s="421"/>
      <c r="I1168" s="421"/>
      <c r="J1168" s="423"/>
      <c r="K1168" s="423"/>
      <c r="L1168" s="423"/>
      <c r="M1168" s="423"/>
      <c r="N1168" s="442"/>
      <c r="O1168" s="429"/>
      <c r="P1168" s="364">
        <f t="shared" si="65"/>
        <v>0</v>
      </c>
      <c r="Q1168" s="78">
        <f t="shared" si="66"/>
        <v>0</v>
      </c>
      <c r="R1168" s="100" t="str">
        <f t="shared" si="64"/>
        <v/>
      </c>
    </row>
    <row r="1169" spans="1:18" x14ac:dyDescent="0.2">
      <c r="A1169" s="426" t="str">
        <f>IF(B1169="","",COUNT('Diário 1º PA'!$A$4:$A$2634)+ROW()-3)</f>
        <v/>
      </c>
      <c r="B1169" s="427"/>
      <c r="C1169" s="418"/>
      <c r="D1169" s="421"/>
      <c r="E1169" s="421"/>
      <c r="F1169" s="428"/>
      <c r="G1169" s="421"/>
      <c r="H1169" s="421"/>
      <c r="I1169" s="421"/>
      <c r="J1169" s="423"/>
      <c r="K1169" s="423"/>
      <c r="L1169" s="423"/>
      <c r="M1169" s="423"/>
      <c r="N1169" s="442"/>
      <c r="O1169" s="429"/>
      <c r="P1169" s="365">
        <f t="shared" si="65"/>
        <v>0</v>
      </c>
      <c r="Q1169" s="78">
        <f t="shared" si="66"/>
        <v>0</v>
      </c>
      <c r="R1169" s="143" t="str">
        <f t="shared" si="64"/>
        <v/>
      </c>
    </row>
    <row r="1170" spans="1:18" x14ac:dyDescent="0.2">
      <c r="A1170" s="426" t="str">
        <f>IF(B1170="","",COUNT('Diário 1º PA'!$A$4:$A$2634)+ROW()-3)</f>
        <v/>
      </c>
      <c r="B1170" s="427"/>
      <c r="C1170" s="418"/>
      <c r="D1170" s="421"/>
      <c r="E1170" s="421"/>
      <c r="F1170" s="428"/>
      <c r="G1170" s="421"/>
      <c r="H1170" s="421"/>
      <c r="I1170" s="421"/>
      <c r="J1170" s="423"/>
      <c r="K1170" s="423"/>
      <c r="L1170" s="423"/>
      <c r="M1170" s="423"/>
      <c r="N1170" s="442"/>
      <c r="O1170" s="429"/>
      <c r="P1170" s="364">
        <f t="shared" si="65"/>
        <v>0</v>
      </c>
      <c r="Q1170" s="78">
        <f t="shared" si="66"/>
        <v>0</v>
      </c>
      <c r="R1170" s="100" t="str">
        <f t="shared" si="64"/>
        <v/>
      </c>
    </row>
    <row r="1171" spans="1:18" x14ac:dyDescent="0.2">
      <c r="A1171" s="426" t="str">
        <f>IF(B1171="","",COUNT('Diário 1º PA'!$A$4:$A$2634)+ROW()-3)</f>
        <v/>
      </c>
      <c r="B1171" s="427"/>
      <c r="C1171" s="418"/>
      <c r="D1171" s="421"/>
      <c r="E1171" s="421"/>
      <c r="F1171" s="428"/>
      <c r="G1171" s="421"/>
      <c r="H1171" s="421"/>
      <c r="I1171" s="421"/>
      <c r="J1171" s="423"/>
      <c r="K1171" s="423"/>
      <c r="L1171" s="423"/>
      <c r="M1171" s="423"/>
      <c r="N1171" s="442"/>
      <c r="O1171" s="429"/>
      <c r="P1171" s="364">
        <f t="shared" si="65"/>
        <v>0</v>
      </c>
      <c r="Q1171" s="78">
        <f t="shared" si="66"/>
        <v>0</v>
      </c>
      <c r="R1171" s="100" t="str">
        <f t="shared" si="64"/>
        <v/>
      </c>
    </row>
    <row r="1172" spans="1:18" ht="13.5" thickBot="1" x14ac:dyDescent="0.25">
      <c r="A1172" s="426" t="str">
        <f>IF(B1172="","",COUNT('Diário 1º PA'!$A$4:$A$2634)+ROW()-3)</f>
        <v/>
      </c>
      <c r="B1172" s="427"/>
      <c r="C1172" s="418"/>
      <c r="D1172" s="421"/>
      <c r="E1172" s="421"/>
      <c r="F1172" s="428"/>
      <c r="G1172" s="421"/>
      <c r="H1172" s="421"/>
      <c r="I1172" s="421"/>
      <c r="J1172" s="423"/>
      <c r="K1172" s="423"/>
      <c r="L1172" s="423"/>
      <c r="M1172" s="423"/>
      <c r="N1172" s="442"/>
      <c r="O1172" s="429"/>
      <c r="P1172" s="364">
        <f t="shared" si="65"/>
        <v>0</v>
      </c>
      <c r="Q1172" s="78">
        <f t="shared" si="66"/>
        <v>0</v>
      </c>
      <c r="R1172" s="100" t="str">
        <f t="shared" si="64"/>
        <v/>
      </c>
    </row>
    <row r="1173" spans="1:18" x14ac:dyDescent="0.2">
      <c r="A1173" s="426" t="str">
        <f>IF(B1173="","",COUNT('Diário 1º PA'!$A$4:$A$2634)+ROW()-3)</f>
        <v/>
      </c>
      <c r="B1173" s="427"/>
      <c r="C1173" s="418"/>
      <c r="D1173" s="421"/>
      <c r="E1173" s="421"/>
      <c r="F1173" s="428"/>
      <c r="G1173" s="421"/>
      <c r="H1173" s="421"/>
      <c r="I1173" s="421"/>
      <c r="J1173" s="423"/>
      <c r="K1173" s="423"/>
      <c r="L1173" s="423"/>
      <c r="M1173" s="423"/>
      <c r="N1173" s="442"/>
      <c r="O1173" s="429"/>
      <c r="P1173" s="365">
        <f t="shared" si="65"/>
        <v>0</v>
      </c>
      <c r="Q1173" s="78">
        <f t="shared" si="66"/>
        <v>0</v>
      </c>
      <c r="R1173" s="143" t="str">
        <f t="shared" si="64"/>
        <v/>
      </c>
    </row>
    <row r="1174" spans="1:18" x14ac:dyDescent="0.2">
      <c r="A1174" s="426" t="str">
        <f>IF(B1174="","",COUNT('Diário 1º PA'!$A$4:$A$2634)+ROW()-3)</f>
        <v/>
      </c>
      <c r="B1174" s="427"/>
      <c r="C1174" s="418"/>
      <c r="D1174" s="421"/>
      <c r="E1174" s="421"/>
      <c r="F1174" s="428"/>
      <c r="G1174" s="421"/>
      <c r="H1174" s="421"/>
      <c r="I1174" s="421"/>
      <c r="J1174" s="423"/>
      <c r="K1174" s="423"/>
      <c r="L1174" s="423"/>
      <c r="M1174" s="423"/>
      <c r="N1174" s="442"/>
      <c r="O1174" s="429"/>
      <c r="P1174" s="364">
        <f t="shared" si="65"/>
        <v>0</v>
      </c>
      <c r="Q1174" s="78">
        <f t="shared" si="66"/>
        <v>0</v>
      </c>
      <c r="R1174" s="100" t="str">
        <f t="shared" si="64"/>
        <v/>
      </c>
    </row>
    <row r="1175" spans="1:18" x14ac:dyDescent="0.2">
      <c r="A1175" s="426" t="str">
        <f>IF(B1175="","",COUNT('Diário 1º PA'!$A$4:$A$2634)+ROW()-3)</f>
        <v/>
      </c>
      <c r="B1175" s="427"/>
      <c r="C1175" s="418"/>
      <c r="D1175" s="421"/>
      <c r="E1175" s="421"/>
      <c r="F1175" s="428"/>
      <c r="G1175" s="421"/>
      <c r="H1175" s="421"/>
      <c r="I1175" s="421"/>
      <c r="J1175" s="423"/>
      <c r="K1175" s="423"/>
      <c r="L1175" s="423"/>
      <c r="M1175" s="423"/>
      <c r="N1175" s="442"/>
      <c r="O1175" s="429"/>
      <c r="P1175" s="364">
        <f t="shared" si="65"/>
        <v>0</v>
      </c>
      <c r="Q1175" s="78">
        <f t="shared" si="66"/>
        <v>0</v>
      </c>
      <c r="R1175" s="100" t="str">
        <f t="shared" si="64"/>
        <v/>
      </c>
    </row>
    <row r="1176" spans="1:18" ht="13.5" thickBot="1" x14ac:dyDescent="0.25">
      <c r="A1176" s="426" t="str">
        <f>IF(B1176="","",COUNT('Diário 1º PA'!$A$4:$A$2634)+ROW()-3)</f>
        <v/>
      </c>
      <c r="B1176" s="427"/>
      <c r="C1176" s="418"/>
      <c r="D1176" s="421"/>
      <c r="E1176" s="421"/>
      <c r="F1176" s="428"/>
      <c r="G1176" s="421"/>
      <c r="H1176" s="421"/>
      <c r="I1176" s="421"/>
      <c r="J1176" s="423"/>
      <c r="K1176" s="423"/>
      <c r="L1176" s="423"/>
      <c r="M1176" s="423"/>
      <c r="N1176" s="442"/>
      <c r="O1176" s="429"/>
      <c r="P1176" s="364">
        <f t="shared" si="65"/>
        <v>0</v>
      </c>
      <c r="Q1176" s="78">
        <f t="shared" si="66"/>
        <v>0</v>
      </c>
      <c r="R1176" s="100" t="str">
        <f t="shared" si="64"/>
        <v/>
      </c>
    </row>
    <row r="1177" spans="1:18" x14ac:dyDescent="0.2">
      <c r="A1177" s="426" t="str">
        <f>IF(B1177="","",COUNT('Diário 1º PA'!$A$4:$A$2634)+ROW()-3)</f>
        <v/>
      </c>
      <c r="B1177" s="427"/>
      <c r="C1177" s="418"/>
      <c r="D1177" s="421"/>
      <c r="E1177" s="421"/>
      <c r="F1177" s="428"/>
      <c r="G1177" s="421"/>
      <c r="H1177" s="421"/>
      <c r="I1177" s="421"/>
      <c r="J1177" s="423"/>
      <c r="K1177" s="423"/>
      <c r="L1177" s="423"/>
      <c r="M1177" s="423"/>
      <c r="N1177" s="442"/>
      <c r="O1177" s="429"/>
      <c r="P1177" s="365">
        <f t="shared" si="65"/>
        <v>0</v>
      </c>
      <c r="Q1177" s="78">
        <f t="shared" si="66"/>
        <v>0</v>
      </c>
      <c r="R1177" s="143" t="str">
        <f t="shared" si="64"/>
        <v/>
      </c>
    </row>
    <row r="1178" spans="1:18" x14ac:dyDescent="0.2">
      <c r="A1178" s="426" t="str">
        <f>IF(B1178="","",COUNT('Diário 1º PA'!$A$4:$A$2634)+ROW()-3)</f>
        <v/>
      </c>
      <c r="B1178" s="427"/>
      <c r="C1178" s="418"/>
      <c r="D1178" s="421"/>
      <c r="E1178" s="421"/>
      <c r="F1178" s="428"/>
      <c r="G1178" s="421"/>
      <c r="H1178" s="421"/>
      <c r="I1178" s="421"/>
      <c r="J1178" s="423"/>
      <c r="K1178" s="423"/>
      <c r="L1178" s="423"/>
      <c r="M1178" s="423"/>
      <c r="N1178" s="442"/>
      <c r="O1178" s="429"/>
      <c r="P1178" s="364">
        <f t="shared" si="65"/>
        <v>0</v>
      </c>
      <c r="Q1178" s="78">
        <f t="shared" si="66"/>
        <v>0</v>
      </c>
      <c r="R1178" s="100" t="str">
        <f t="shared" si="64"/>
        <v/>
      </c>
    </row>
    <row r="1179" spans="1:18" x14ac:dyDescent="0.2">
      <c r="A1179" s="426" t="str">
        <f>IF(B1179="","",COUNT('Diário 1º PA'!$A$4:$A$2634)+ROW()-3)</f>
        <v/>
      </c>
      <c r="B1179" s="427"/>
      <c r="C1179" s="418"/>
      <c r="D1179" s="421"/>
      <c r="E1179" s="421"/>
      <c r="F1179" s="428"/>
      <c r="G1179" s="421"/>
      <c r="H1179" s="421"/>
      <c r="I1179" s="421"/>
      <c r="J1179" s="423"/>
      <c r="K1179" s="423"/>
      <c r="L1179" s="423"/>
      <c r="M1179" s="423"/>
      <c r="N1179" s="442"/>
      <c r="O1179" s="429"/>
      <c r="P1179" s="364">
        <f t="shared" si="65"/>
        <v>0</v>
      </c>
      <c r="Q1179" s="78">
        <f t="shared" si="66"/>
        <v>0</v>
      </c>
      <c r="R1179" s="100" t="str">
        <f t="shared" si="64"/>
        <v/>
      </c>
    </row>
    <row r="1180" spans="1:18" ht="13.5" thickBot="1" x14ac:dyDescent="0.25">
      <c r="A1180" s="426" t="str">
        <f>IF(B1180="","",COUNT('Diário 1º PA'!$A$4:$A$2634)+ROW()-3)</f>
        <v/>
      </c>
      <c r="B1180" s="427"/>
      <c r="C1180" s="418"/>
      <c r="D1180" s="421"/>
      <c r="E1180" s="421"/>
      <c r="F1180" s="428"/>
      <c r="G1180" s="421"/>
      <c r="H1180" s="421"/>
      <c r="I1180" s="421"/>
      <c r="J1180" s="423"/>
      <c r="K1180" s="423"/>
      <c r="L1180" s="423"/>
      <c r="M1180" s="423"/>
      <c r="N1180" s="442"/>
      <c r="O1180" s="429"/>
      <c r="P1180" s="364">
        <f t="shared" si="65"/>
        <v>0</v>
      </c>
      <c r="Q1180" s="78">
        <f t="shared" si="66"/>
        <v>0</v>
      </c>
      <c r="R1180" s="100" t="str">
        <f t="shared" si="64"/>
        <v/>
      </c>
    </row>
    <row r="1181" spans="1:18" x14ac:dyDescent="0.2">
      <c r="A1181" s="426" t="str">
        <f>IF(B1181="","",COUNT('Diário 1º PA'!$A$4:$A$2634)+ROW()-3)</f>
        <v/>
      </c>
      <c r="B1181" s="427"/>
      <c r="C1181" s="418"/>
      <c r="D1181" s="421"/>
      <c r="E1181" s="421"/>
      <c r="F1181" s="428"/>
      <c r="G1181" s="421"/>
      <c r="H1181" s="421"/>
      <c r="I1181" s="421"/>
      <c r="J1181" s="423"/>
      <c r="K1181" s="423"/>
      <c r="L1181" s="423"/>
      <c r="M1181" s="423"/>
      <c r="N1181" s="442"/>
      <c r="O1181" s="429"/>
      <c r="P1181" s="365">
        <f t="shared" si="65"/>
        <v>0</v>
      </c>
      <c r="Q1181" s="78">
        <f t="shared" si="66"/>
        <v>0</v>
      </c>
      <c r="R1181" s="143" t="str">
        <f t="shared" ref="R1181:R1244" si="67">SUBSTITUTE(D1181," ","_")</f>
        <v/>
      </c>
    </row>
    <row r="1182" spans="1:18" x14ac:dyDescent="0.2">
      <c r="A1182" s="426" t="str">
        <f>IF(B1182="","",COUNT('Diário 1º PA'!$A$4:$A$2634)+ROW()-3)</f>
        <v/>
      </c>
      <c r="B1182" s="427"/>
      <c r="C1182" s="418"/>
      <c r="D1182" s="421"/>
      <c r="E1182" s="421"/>
      <c r="F1182" s="428"/>
      <c r="G1182" s="421"/>
      <c r="H1182" s="421"/>
      <c r="I1182" s="421"/>
      <c r="J1182" s="423"/>
      <c r="K1182" s="423"/>
      <c r="L1182" s="423"/>
      <c r="M1182" s="423"/>
      <c r="N1182" s="442"/>
      <c r="O1182" s="429"/>
      <c r="P1182" s="364">
        <f t="shared" ref="P1182:P1245" si="68">IF(B1182=0,0,IF(YEAR(B1182)=$Q$1,MONTH(B1182)-$P$1+1,(YEAR(B1182)-$Q$1)*12-$P$1+1+MONTH(B1182)))</f>
        <v>0</v>
      </c>
      <c r="Q1182" s="78">
        <f t="shared" ref="Q1182:Q1245" si="69">IF(C1182=0,0,IF(YEAR(C1182)=$Q$1,MONTH(C1182)-$P$1+1,(YEAR(C1182)-$Q$1)*12-$P$1+1+MONTH(C1182)))</f>
        <v>0</v>
      </c>
      <c r="R1182" s="100" t="str">
        <f t="shared" si="67"/>
        <v/>
      </c>
    </row>
    <row r="1183" spans="1:18" x14ac:dyDescent="0.2">
      <c r="A1183" s="426" t="str">
        <f>IF(B1183="","",COUNT('Diário 1º PA'!$A$4:$A$2634)+ROW()-3)</f>
        <v/>
      </c>
      <c r="B1183" s="427"/>
      <c r="C1183" s="418"/>
      <c r="D1183" s="421"/>
      <c r="E1183" s="421"/>
      <c r="F1183" s="428"/>
      <c r="G1183" s="421"/>
      <c r="H1183" s="421"/>
      <c r="I1183" s="421"/>
      <c r="J1183" s="423"/>
      <c r="K1183" s="423"/>
      <c r="L1183" s="423"/>
      <c r="M1183" s="423"/>
      <c r="N1183" s="442"/>
      <c r="O1183" s="429"/>
      <c r="P1183" s="364">
        <f t="shared" si="68"/>
        <v>0</v>
      </c>
      <c r="Q1183" s="78">
        <f t="shared" si="69"/>
        <v>0</v>
      </c>
      <c r="R1183" s="100" t="str">
        <f t="shared" si="67"/>
        <v/>
      </c>
    </row>
    <row r="1184" spans="1:18" ht="13.5" thickBot="1" x14ac:dyDescent="0.25">
      <c r="A1184" s="426" t="str">
        <f>IF(B1184="","",COUNT('Diário 1º PA'!$A$4:$A$2634)+ROW()-3)</f>
        <v/>
      </c>
      <c r="B1184" s="427"/>
      <c r="C1184" s="418"/>
      <c r="D1184" s="421"/>
      <c r="E1184" s="421"/>
      <c r="F1184" s="428"/>
      <c r="G1184" s="421"/>
      <c r="H1184" s="421"/>
      <c r="I1184" s="421"/>
      <c r="J1184" s="423"/>
      <c r="K1184" s="423"/>
      <c r="L1184" s="423"/>
      <c r="M1184" s="423"/>
      <c r="N1184" s="442"/>
      <c r="O1184" s="429"/>
      <c r="P1184" s="364">
        <f t="shared" si="68"/>
        <v>0</v>
      </c>
      <c r="Q1184" s="78">
        <f t="shared" si="69"/>
        <v>0</v>
      </c>
      <c r="R1184" s="100" t="str">
        <f t="shared" si="67"/>
        <v/>
      </c>
    </row>
    <row r="1185" spans="1:18" x14ac:dyDescent="0.2">
      <c r="A1185" s="426" t="str">
        <f>IF(B1185="","",COUNT('Diário 1º PA'!$A$4:$A$2634)+ROW()-3)</f>
        <v/>
      </c>
      <c r="B1185" s="427"/>
      <c r="C1185" s="418"/>
      <c r="D1185" s="421"/>
      <c r="E1185" s="421"/>
      <c r="F1185" s="428"/>
      <c r="G1185" s="421"/>
      <c r="H1185" s="421"/>
      <c r="I1185" s="421"/>
      <c r="J1185" s="423"/>
      <c r="K1185" s="423"/>
      <c r="L1185" s="423"/>
      <c r="M1185" s="423"/>
      <c r="N1185" s="442"/>
      <c r="O1185" s="429"/>
      <c r="P1185" s="365">
        <f t="shared" si="68"/>
        <v>0</v>
      </c>
      <c r="Q1185" s="78">
        <f t="shared" si="69"/>
        <v>0</v>
      </c>
      <c r="R1185" s="143" t="str">
        <f t="shared" si="67"/>
        <v/>
      </c>
    </row>
    <row r="1186" spans="1:18" x14ac:dyDescent="0.2">
      <c r="A1186" s="426" t="str">
        <f>IF(B1186="","",COUNT('Diário 1º PA'!$A$4:$A$2634)+ROW()-3)</f>
        <v/>
      </c>
      <c r="B1186" s="427"/>
      <c r="C1186" s="418"/>
      <c r="D1186" s="421"/>
      <c r="E1186" s="421"/>
      <c r="F1186" s="428"/>
      <c r="G1186" s="421"/>
      <c r="H1186" s="421"/>
      <c r="I1186" s="421"/>
      <c r="J1186" s="423"/>
      <c r="K1186" s="423"/>
      <c r="L1186" s="423"/>
      <c r="M1186" s="423"/>
      <c r="N1186" s="442"/>
      <c r="O1186" s="429"/>
      <c r="P1186" s="364">
        <f t="shared" si="68"/>
        <v>0</v>
      </c>
      <c r="Q1186" s="78">
        <f t="shared" si="69"/>
        <v>0</v>
      </c>
      <c r="R1186" s="100" t="str">
        <f t="shared" si="67"/>
        <v/>
      </c>
    </row>
    <row r="1187" spans="1:18" x14ac:dyDescent="0.2">
      <c r="A1187" s="426" t="str">
        <f>IF(B1187="","",COUNT('Diário 1º PA'!$A$4:$A$2634)+ROW()-3)</f>
        <v/>
      </c>
      <c r="B1187" s="427"/>
      <c r="C1187" s="418"/>
      <c r="D1187" s="421"/>
      <c r="E1187" s="421"/>
      <c r="F1187" s="428"/>
      <c r="G1187" s="421"/>
      <c r="H1187" s="421"/>
      <c r="I1187" s="421"/>
      <c r="J1187" s="423"/>
      <c r="K1187" s="423"/>
      <c r="L1187" s="423"/>
      <c r="M1187" s="423"/>
      <c r="N1187" s="442"/>
      <c r="O1187" s="429"/>
      <c r="P1187" s="364">
        <f t="shared" si="68"/>
        <v>0</v>
      </c>
      <c r="Q1187" s="78">
        <f t="shared" si="69"/>
        <v>0</v>
      </c>
      <c r="R1187" s="100" t="str">
        <f t="shared" si="67"/>
        <v/>
      </c>
    </row>
    <row r="1188" spans="1:18" ht="13.5" thickBot="1" x14ac:dyDescent="0.25">
      <c r="A1188" s="426" t="str">
        <f>IF(B1188="","",COUNT('Diário 1º PA'!$A$4:$A$2634)+ROW()-3)</f>
        <v/>
      </c>
      <c r="B1188" s="427"/>
      <c r="C1188" s="418"/>
      <c r="D1188" s="421"/>
      <c r="E1188" s="421"/>
      <c r="F1188" s="428"/>
      <c r="G1188" s="421"/>
      <c r="H1188" s="421"/>
      <c r="I1188" s="421"/>
      <c r="J1188" s="423"/>
      <c r="K1188" s="423"/>
      <c r="L1188" s="423"/>
      <c r="M1188" s="423"/>
      <c r="N1188" s="442"/>
      <c r="O1188" s="429"/>
      <c r="P1188" s="364">
        <f t="shared" si="68"/>
        <v>0</v>
      </c>
      <c r="Q1188" s="78">
        <f t="shared" si="69"/>
        <v>0</v>
      </c>
      <c r="R1188" s="100" t="str">
        <f t="shared" si="67"/>
        <v/>
      </c>
    </row>
    <row r="1189" spans="1:18" x14ac:dyDescent="0.2">
      <c r="A1189" s="426" t="str">
        <f>IF(B1189="","",COUNT('Diário 1º PA'!$A$4:$A$2634)+ROW()-3)</f>
        <v/>
      </c>
      <c r="B1189" s="427"/>
      <c r="C1189" s="418"/>
      <c r="D1189" s="421"/>
      <c r="E1189" s="421"/>
      <c r="F1189" s="428"/>
      <c r="G1189" s="421"/>
      <c r="H1189" s="421"/>
      <c r="I1189" s="421"/>
      <c r="J1189" s="423"/>
      <c r="K1189" s="423"/>
      <c r="L1189" s="423"/>
      <c r="M1189" s="423"/>
      <c r="N1189" s="442"/>
      <c r="O1189" s="429"/>
      <c r="P1189" s="365">
        <f t="shared" si="68"/>
        <v>0</v>
      </c>
      <c r="Q1189" s="78">
        <f t="shared" si="69"/>
        <v>0</v>
      </c>
      <c r="R1189" s="143" t="str">
        <f t="shared" si="67"/>
        <v/>
      </c>
    </row>
    <row r="1190" spans="1:18" x14ac:dyDescent="0.2">
      <c r="A1190" s="426" t="str">
        <f>IF(B1190="","",COUNT('Diário 1º PA'!$A$4:$A$2634)+ROW()-3)</f>
        <v/>
      </c>
      <c r="B1190" s="427"/>
      <c r="C1190" s="418"/>
      <c r="D1190" s="421"/>
      <c r="E1190" s="421"/>
      <c r="F1190" s="428"/>
      <c r="G1190" s="421"/>
      <c r="H1190" s="421"/>
      <c r="I1190" s="421"/>
      <c r="J1190" s="423"/>
      <c r="K1190" s="423"/>
      <c r="L1190" s="423"/>
      <c r="M1190" s="423"/>
      <c r="N1190" s="442"/>
      <c r="O1190" s="429"/>
      <c r="P1190" s="364">
        <f t="shared" si="68"/>
        <v>0</v>
      </c>
      <c r="Q1190" s="78">
        <f t="shared" si="69"/>
        <v>0</v>
      </c>
      <c r="R1190" s="100" t="str">
        <f t="shared" si="67"/>
        <v/>
      </c>
    </row>
    <row r="1191" spans="1:18" x14ac:dyDescent="0.2">
      <c r="A1191" s="426" t="str">
        <f>IF(B1191="","",COUNT('Diário 1º PA'!$A$4:$A$2634)+ROW()-3)</f>
        <v/>
      </c>
      <c r="B1191" s="427"/>
      <c r="C1191" s="418"/>
      <c r="D1191" s="421"/>
      <c r="E1191" s="421"/>
      <c r="F1191" s="428"/>
      <c r="G1191" s="421"/>
      <c r="H1191" s="421"/>
      <c r="I1191" s="421"/>
      <c r="J1191" s="423"/>
      <c r="K1191" s="423"/>
      <c r="L1191" s="423"/>
      <c r="M1191" s="423"/>
      <c r="N1191" s="442"/>
      <c r="O1191" s="429"/>
      <c r="P1191" s="364">
        <f t="shared" si="68"/>
        <v>0</v>
      </c>
      <c r="Q1191" s="78">
        <f t="shared" si="69"/>
        <v>0</v>
      </c>
      <c r="R1191" s="100" t="str">
        <f t="shared" si="67"/>
        <v/>
      </c>
    </row>
    <row r="1192" spans="1:18" ht="13.5" thickBot="1" x14ac:dyDescent="0.25">
      <c r="A1192" s="426" t="str">
        <f>IF(B1192="","",COUNT('Diário 1º PA'!$A$4:$A$2634)+ROW()-3)</f>
        <v/>
      </c>
      <c r="B1192" s="427"/>
      <c r="C1192" s="418"/>
      <c r="D1192" s="421"/>
      <c r="E1192" s="421"/>
      <c r="F1192" s="428"/>
      <c r="G1192" s="421"/>
      <c r="H1192" s="421"/>
      <c r="I1192" s="421"/>
      <c r="J1192" s="423"/>
      <c r="K1192" s="423"/>
      <c r="L1192" s="423"/>
      <c r="M1192" s="423"/>
      <c r="N1192" s="442"/>
      <c r="O1192" s="429"/>
      <c r="P1192" s="364">
        <f t="shared" si="68"/>
        <v>0</v>
      </c>
      <c r="Q1192" s="78">
        <f t="shared" si="69"/>
        <v>0</v>
      </c>
      <c r="R1192" s="100" t="str">
        <f t="shared" si="67"/>
        <v/>
      </c>
    </row>
    <row r="1193" spans="1:18" x14ac:dyDescent="0.2">
      <c r="A1193" s="426" t="str">
        <f>IF(B1193="","",COUNT('Diário 1º PA'!$A$4:$A$2634)+ROW()-3)</f>
        <v/>
      </c>
      <c r="B1193" s="427"/>
      <c r="C1193" s="418"/>
      <c r="D1193" s="421"/>
      <c r="E1193" s="421"/>
      <c r="F1193" s="428"/>
      <c r="G1193" s="421"/>
      <c r="H1193" s="421"/>
      <c r="I1193" s="421"/>
      <c r="J1193" s="423"/>
      <c r="K1193" s="423"/>
      <c r="L1193" s="423"/>
      <c r="M1193" s="423"/>
      <c r="N1193" s="442"/>
      <c r="O1193" s="429"/>
      <c r="P1193" s="365">
        <f t="shared" si="68"/>
        <v>0</v>
      </c>
      <c r="Q1193" s="78">
        <f t="shared" si="69"/>
        <v>0</v>
      </c>
      <c r="R1193" s="143" t="str">
        <f t="shared" si="67"/>
        <v/>
      </c>
    </row>
    <row r="1194" spans="1:18" x14ac:dyDescent="0.2">
      <c r="A1194" s="426" t="str">
        <f>IF(B1194="","",COUNT('Diário 1º PA'!$A$4:$A$2634)+ROW()-3)</f>
        <v/>
      </c>
      <c r="B1194" s="427"/>
      <c r="C1194" s="418"/>
      <c r="D1194" s="421"/>
      <c r="E1194" s="421"/>
      <c r="F1194" s="428"/>
      <c r="G1194" s="421"/>
      <c r="H1194" s="421"/>
      <c r="I1194" s="421"/>
      <c r="J1194" s="423"/>
      <c r="K1194" s="423"/>
      <c r="L1194" s="423"/>
      <c r="M1194" s="423"/>
      <c r="N1194" s="442"/>
      <c r="O1194" s="429"/>
      <c r="P1194" s="364">
        <f t="shared" si="68"/>
        <v>0</v>
      </c>
      <c r="Q1194" s="78">
        <f t="shared" si="69"/>
        <v>0</v>
      </c>
      <c r="R1194" s="100" t="str">
        <f t="shared" si="67"/>
        <v/>
      </c>
    </row>
    <row r="1195" spans="1:18" x14ac:dyDescent="0.2">
      <c r="A1195" s="426" t="str">
        <f>IF(B1195="","",COUNT('Diário 1º PA'!$A$4:$A$2634)+ROW()-3)</f>
        <v/>
      </c>
      <c r="B1195" s="427"/>
      <c r="C1195" s="418"/>
      <c r="D1195" s="421"/>
      <c r="E1195" s="421"/>
      <c r="F1195" s="428"/>
      <c r="G1195" s="421"/>
      <c r="H1195" s="421"/>
      <c r="I1195" s="421"/>
      <c r="J1195" s="423"/>
      <c r="K1195" s="423"/>
      <c r="L1195" s="423"/>
      <c r="M1195" s="423"/>
      <c r="N1195" s="442"/>
      <c r="O1195" s="429"/>
      <c r="P1195" s="364">
        <f t="shared" si="68"/>
        <v>0</v>
      </c>
      <c r="Q1195" s="78">
        <f t="shared" si="69"/>
        <v>0</v>
      </c>
      <c r="R1195" s="100" t="str">
        <f t="shared" si="67"/>
        <v/>
      </c>
    </row>
    <row r="1196" spans="1:18" ht="13.5" thickBot="1" x14ac:dyDescent="0.25">
      <c r="A1196" s="426" t="str">
        <f>IF(B1196="","",COUNT('Diário 1º PA'!$A$4:$A$2634)+ROW()-3)</f>
        <v/>
      </c>
      <c r="B1196" s="427"/>
      <c r="C1196" s="418"/>
      <c r="D1196" s="421"/>
      <c r="E1196" s="421"/>
      <c r="F1196" s="428"/>
      <c r="G1196" s="421"/>
      <c r="H1196" s="421"/>
      <c r="I1196" s="421"/>
      <c r="J1196" s="423"/>
      <c r="K1196" s="423"/>
      <c r="L1196" s="423"/>
      <c r="M1196" s="423"/>
      <c r="N1196" s="442"/>
      <c r="O1196" s="429"/>
      <c r="P1196" s="364">
        <f t="shared" si="68"/>
        <v>0</v>
      </c>
      <c r="Q1196" s="78">
        <f t="shared" si="69"/>
        <v>0</v>
      </c>
      <c r="R1196" s="100" t="str">
        <f t="shared" si="67"/>
        <v/>
      </c>
    </row>
    <row r="1197" spans="1:18" x14ac:dyDescent="0.2">
      <c r="A1197" s="426" t="str">
        <f>IF(B1197="","",COUNT('Diário 1º PA'!$A$4:$A$2634)+ROW()-3)</f>
        <v/>
      </c>
      <c r="B1197" s="427"/>
      <c r="C1197" s="418"/>
      <c r="D1197" s="421"/>
      <c r="E1197" s="421"/>
      <c r="F1197" s="428"/>
      <c r="G1197" s="421"/>
      <c r="H1197" s="421"/>
      <c r="I1197" s="421"/>
      <c r="J1197" s="423"/>
      <c r="K1197" s="423"/>
      <c r="L1197" s="423"/>
      <c r="M1197" s="423"/>
      <c r="N1197" s="442"/>
      <c r="O1197" s="429"/>
      <c r="P1197" s="365">
        <f t="shared" si="68"/>
        <v>0</v>
      </c>
      <c r="Q1197" s="78">
        <f t="shared" si="69"/>
        <v>0</v>
      </c>
      <c r="R1197" s="143" t="str">
        <f t="shared" si="67"/>
        <v/>
      </c>
    </row>
    <row r="1198" spans="1:18" x14ac:dyDescent="0.2">
      <c r="A1198" s="426" t="str">
        <f>IF(B1198="","",COUNT('Diário 1º PA'!$A$4:$A$2634)+ROW()-3)</f>
        <v/>
      </c>
      <c r="B1198" s="427"/>
      <c r="C1198" s="418"/>
      <c r="D1198" s="421"/>
      <c r="E1198" s="421"/>
      <c r="F1198" s="428"/>
      <c r="G1198" s="421"/>
      <c r="H1198" s="421"/>
      <c r="I1198" s="421"/>
      <c r="J1198" s="423"/>
      <c r="K1198" s="423"/>
      <c r="L1198" s="423"/>
      <c r="M1198" s="423"/>
      <c r="N1198" s="442"/>
      <c r="O1198" s="429"/>
      <c r="P1198" s="364">
        <f t="shared" si="68"/>
        <v>0</v>
      </c>
      <c r="Q1198" s="78">
        <f t="shared" si="69"/>
        <v>0</v>
      </c>
      <c r="R1198" s="100" t="str">
        <f t="shared" si="67"/>
        <v/>
      </c>
    </row>
    <row r="1199" spans="1:18" x14ac:dyDescent="0.2">
      <c r="A1199" s="426" t="str">
        <f>IF(B1199="","",COUNT('Diário 1º PA'!$A$4:$A$2634)+ROW()-3)</f>
        <v/>
      </c>
      <c r="B1199" s="427"/>
      <c r="C1199" s="418"/>
      <c r="D1199" s="421"/>
      <c r="E1199" s="421"/>
      <c r="F1199" s="428"/>
      <c r="G1199" s="421"/>
      <c r="H1199" s="421"/>
      <c r="I1199" s="421"/>
      <c r="J1199" s="423"/>
      <c r="K1199" s="423"/>
      <c r="L1199" s="423"/>
      <c r="M1199" s="423"/>
      <c r="N1199" s="442"/>
      <c r="O1199" s="429"/>
      <c r="P1199" s="364">
        <f t="shared" si="68"/>
        <v>0</v>
      </c>
      <c r="Q1199" s="78">
        <f t="shared" si="69"/>
        <v>0</v>
      </c>
      <c r="R1199" s="100" t="str">
        <f t="shared" si="67"/>
        <v/>
      </c>
    </row>
    <row r="1200" spans="1:18" ht="13.5" thickBot="1" x14ac:dyDescent="0.25">
      <c r="A1200" s="426" t="str">
        <f>IF(B1200="","",COUNT('Diário 1º PA'!$A$4:$A$2634)+ROW()-3)</f>
        <v/>
      </c>
      <c r="B1200" s="427"/>
      <c r="C1200" s="418"/>
      <c r="D1200" s="421"/>
      <c r="E1200" s="421"/>
      <c r="F1200" s="428"/>
      <c r="G1200" s="421"/>
      <c r="H1200" s="421"/>
      <c r="I1200" s="421"/>
      <c r="J1200" s="423"/>
      <c r="K1200" s="423"/>
      <c r="L1200" s="423"/>
      <c r="M1200" s="423"/>
      <c r="N1200" s="442"/>
      <c r="O1200" s="429"/>
      <c r="P1200" s="364">
        <f t="shared" si="68"/>
        <v>0</v>
      </c>
      <c r="Q1200" s="78">
        <f t="shared" si="69"/>
        <v>0</v>
      </c>
      <c r="R1200" s="100" t="str">
        <f t="shared" si="67"/>
        <v/>
      </c>
    </row>
    <row r="1201" spans="1:18" x14ac:dyDescent="0.2">
      <c r="A1201" s="426" t="str">
        <f>IF(B1201="","",COUNT('Diário 1º PA'!$A$4:$A$2634)+ROW()-3)</f>
        <v/>
      </c>
      <c r="B1201" s="427"/>
      <c r="C1201" s="418"/>
      <c r="D1201" s="421"/>
      <c r="E1201" s="421"/>
      <c r="F1201" s="428"/>
      <c r="G1201" s="421"/>
      <c r="H1201" s="421"/>
      <c r="I1201" s="421"/>
      <c r="J1201" s="423"/>
      <c r="K1201" s="423"/>
      <c r="L1201" s="423"/>
      <c r="M1201" s="423"/>
      <c r="N1201" s="442"/>
      <c r="O1201" s="429"/>
      <c r="P1201" s="365">
        <f t="shared" si="68"/>
        <v>0</v>
      </c>
      <c r="Q1201" s="78">
        <f t="shared" si="69"/>
        <v>0</v>
      </c>
      <c r="R1201" s="143" t="str">
        <f t="shared" si="67"/>
        <v/>
      </c>
    </row>
    <row r="1202" spans="1:18" x14ac:dyDescent="0.2">
      <c r="A1202" s="426" t="str">
        <f>IF(B1202="","",COUNT('Diário 1º PA'!$A$4:$A$2634)+ROW()-3)</f>
        <v/>
      </c>
      <c r="B1202" s="427"/>
      <c r="C1202" s="418"/>
      <c r="D1202" s="421"/>
      <c r="E1202" s="421"/>
      <c r="F1202" s="428"/>
      <c r="G1202" s="421"/>
      <c r="H1202" s="421"/>
      <c r="I1202" s="421"/>
      <c r="J1202" s="423"/>
      <c r="K1202" s="423"/>
      <c r="L1202" s="423"/>
      <c r="M1202" s="423"/>
      <c r="N1202" s="442"/>
      <c r="O1202" s="429"/>
      <c r="P1202" s="364">
        <f t="shared" si="68"/>
        <v>0</v>
      </c>
      <c r="Q1202" s="78">
        <f t="shared" si="69"/>
        <v>0</v>
      </c>
      <c r="R1202" s="100" t="str">
        <f t="shared" si="67"/>
        <v/>
      </c>
    </row>
    <row r="1203" spans="1:18" x14ac:dyDescent="0.2">
      <c r="A1203" s="426" t="str">
        <f>IF(B1203="","",COUNT('Diário 1º PA'!$A$4:$A$2634)+ROW()-3)</f>
        <v/>
      </c>
      <c r="B1203" s="427"/>
      <c r="C1203" s="418"/>
      <c r="D1203" s="421"/>
      <c r="E1203" s="421"/>
      <c r="F1203" s="428"/>
      <c r="G1203" s="421"/>
      <c r="H1203" s="421"/>
      <c r="I1203" s="421"/>
      <c r="J1203" s="423"/>
      <c r="K1203" s="423"/>
      <c r="L1203" s="423"/>
      <c r="M1203" s="423"/>
      <c r="N1203" s="442"/>
      <c r="O1203" s="429"/>
      <c r="P1203" s="364">
        <f t="shared" si="68"/>
        <v>0</v>
      </c>
      <c r="Q1203" s="78">
        <f t="shared" si="69"/>
        <v>0</v>
      </c>
      <c r="R1203" s="100" t="str">
        <f t="shared" si="67"/>
        <v/>
      </c>
    </row>
    <row r="1204" spans="1:18" ht="13.5" thickBot="1" x14ac:dyDescent="0.25">
      <c r="A1204" s="426" t="str">
        <f>IF(B1204="","",COUNT('Diário 1º PA'!$A$4:$A$2634)+ROW()-3)</f>
        <v/>
      </c>
      <c r="B1204" s="427"/>
      <c r="C1204" s="418"/>
      <c r="D1204" s="421"/>
      <c r="E1204" s="421"/>
      <c r="F1204" s="428"/>
      <c r="G1204" s="421"/>
      <c r="H1204" s="421"/>
      <c r="I1204" s="421"/>
      <c r="J1204" s="423"/>
      <c r="K1204" s="423"/>
      <c r="L1204" s="423"/>
      <c r="M1204" s="423"/>
      <c r="N1204" s="442"/>
      <c r="O1204" s="429"/>
      <c r="P1204" s="364">
        <f t="shared" si="68"/>
        <v>0</v>
      </c>
      <c r="Q1204" s="78">
        <f t="shared" si="69"/>
        <v>0</v>
      </c>
      <c r="R1204" s="100" t="str">
        <f t="shared" si="67"/>
        <v/>
      </c>
    </row>
    <row r="1205" spans="1:18" x14ac:dyDescent="0.2">
      <c r="A1205" s="426" t="str">
        <f>IF(B1205="","",COUNT('Diário 1º PA'!$A$4:$A$2634)+ROW()-3)</f>
        <v/>
      </c>
      <c r="B1205" s="427"/>
      <c r="C1205" s="418"/>
      <c r="D1205" s="421"/>
      <c r="E1205" s="421"/>
      <c r="F1205" s="428"/>
      <c r="G1205" s="421"/>
      <c r="H1205" s="421"/>
      <c r="I1205" s="421"/>
      <c r="J1205" s="423"/>
      <c r="K1205" s="423"/>
      <c r="L1205" s="423"/>
      <c r="M1205" s="423"/>
      <c r="N1205" s="442"/>
      <c r="O1205" s="429"/>
      <c r="P1205" s="365">
        <f t="shared" si="68"/>
        <v>0</v>
      </c>
      <c r="Q1205" s="78">
        <f t="shared" si="69"/>
        <v>0</v>
      </c>
      <c r="R1205" s="143" t="str">
        <f t="shared" si="67"/>
        <v/>
      </c>
    </row>
    <row r="1206" spans="1:18" x14ac:dyDescent="0.2">
      <c r="A1206" s="426" t="str">
        <f>IF(B1206="","",COUNT('Diário 1º PA'!$A$4:$A$2634)+ROW()-3)</f>
        <v/>
      </c>
      <c r="B1206" s="427"/>
      <c r="C1206" s="418"/>
      <c r="D1206" s="421"/>
      <c r="E1206" s="421"/>
      <c r="F1206" s="428"/>
      <c r="G1206" s="421"/>
      <c r="H1206" s="421"/>
      <c r="I1206" s="421"/>
      <c r="J1206" s="423"/>
      <c r="K1206" s="423"/>
      <c r="L1206" s="423"/>
      <c r="M1206" s="423"/>
      <c r="N1206" s="442"/>
      <c r="O1206" s="429"/>
      <c r="P1206" s="364">
        <f t="shared" si="68"/>
        <v>0</v>
      </c>
      <c r="Q1206" s="78">
        <f t="shared" si="69"/>
        <v>0</v>
      </c>
      <c r="R1206" s="100" t="str">
        <f t="shared" si="67"/>
        <v/>
      </c>
    </row>
    <row r="1207" spans="1:18" x14ac:dyDescent="0.2">
      <c r="A1207" s="426" t="str">
        <f>IF(B1207="","",COUNT('Diário 1º PA'!$A$4:$A$2634)+ROW()-3)</f>
        <v/>
      </c>
      <c r="B1207" s="427"/>
      <c r="C1207" s="418"/>
      <c r="D1207" s="421"/>
      <c r="E1207" s="421"/>
      <c r="F1207" s="428"/>
      <c r="G1207" s="421"/>
      <c r="H1207" s="421"/>
      <c r="I1207" s="421"/>
      <c r="J1207" s="423"/>
      <c r="K1207" s="423"/>
      <c r="L1207" s="423"/>
      <c r="M1207" s="423"/>
      <c r="N1207" s="442"/>
      <c r="O1207" s="429"/>
      <c r="P1207" s="364">
        <f t="shared" si="68"/>
        <v>0</v>
      </c>
      <c r="Q1207" s="78">
        <f t="shared" si="69"/>
        <v>0</v>
      </c>
      <c r="R1207" s="100" t="str">
        <f t="shared" si="67"/>
        <v/>
      </c>
    </row>
    <row r="1208" spans="1:18" ht="13.5" thickBot="1" x14ac:dyDescent="0.25">
      <c r="A1208" s="426" t="str">
        <f>IF(B1208="","",COUNT('Diário 1º PA'!$A$4:$A$2634)+ROW()-3)</f>
        <v/>
      </c>
      <c r="B1208" s="427"/>
      <c r="C1208" s="418"/>
      <c r="D1208" s="421"/>
      <c r="E1208" s="421"/>
      <c r="F1208" s="428"/>
      <c r="G1208" s="421"/>
      <c r="H1208" s="421"/>
      <c r="I1208" s="421"/>
      <c r="J1208" s="423"/>
      <c r="K1208" s="423"/>
      <c r="L1208" s="423"/>
      <c r="M1208" s="423"/>
      <c r="N1208" s="442"/>
      <c r="O1208" s="429"/>
      <c r="P1208" s="364">
        <f t="shared" si="68"/>
        <v>0</v>
      </c>
      <c r="Q1208" s="78">
        <f t="shared" si="69"/>
        <v>0</v>
      </c>
      <c r="R1208" s="100" t="str">
        <f t="shared" si="67"/>
        <v/>
      </c>
    </row>
    <row r="1209" spans="1:18" x14ac:dyDescent="0.2">
      <c r="A1209" s="426" t="str">
        <f>IF(B1209="","",COUNT('Diário 1º PA'!$A$4:$A$2634)+ROW()-3)</f>
        <v/>
      </c>
      <c r="B1209" s="427"/>
      <c r="C1209" s="418"/>
      <c r="D1209" s="421"/>
      <c r="E1209" s="421"/>
      <c r="F1209" s="428"/>
      <c r="G1209" s="421"/>
      <c r="H1209" s="421"/>
      <c r="I1209" s="421"/>
      <c r="J1209" s="423"/>
      <c r="K1209" s="423"/>
      <c r="L1209" s="423"/>
      <c r="M1209" s="423"/>
      <c r="N1209" s="442"/>
      <c r="O1209" s="429"/>
      <c r="P1209" s="365">
        <f t="shared" si="68"/>
        <v>0</v>
      </c>
      <c r="Q1209" s="78">
        <f t="shared" si="69"/>
        <v>0</v>
      </c>
      <c r="R1209" s="143" t="str">
        <f t="shared" si="67"/>
        <v/>
      </c>
    </row>
    <row r="1210" spans="1:18" x14ac:dyDescent="0.2">
      <c r="A1210" s="426" t="str">
        <f>IF(B1210="","",COUNT('Diário 1º PA'!$A$4:$A$2634)+ROW()-3)</f>
        <v/>
      </c>
      <c r="B1210" s="427"/>
      <c r="C1210" s="418"/>
      <c r="D1210" s="421"/>
      <c r="E1210" s="421"/>
      <c r="F1210" s="428"/>
      <c r="G1210" s="421"/>
      <c r="H1210" s="421"/>
      <c r="I1210" s="421"/>
      <c r="J1210" s="423"/>
      <c r="K1210" s="423"/>
      <c r="L1210" s="423"/>
      <c r="M1210" s="461"/>
      <c r="N1210" s="442"/>
      <c r="O1210" s="429"/>
      <c r="P1210" s="364">
        <f t="shared" si="68"/>
        <v>0</v>
      </c>
      <c r="Q1210" s="78">
        <f t="shared" si="69"/>
        <v>0</v>
      </c>
      <c r="R1210" s="100" t="str">
        <f t="shared" si="67"/>
        <v/>
      </c>
    </row>
    <row r="1211" spans="1:18" x14ac:dyDescent="0.2">
      <c r="A1211" s="426" t="str">
        <f>IF(B1211="","",COUNT('Diário 1º PA'!$A$4:$A$2634)+ROW()-3)</f>
        <v/>
      </c>
      <c r="B1211" s="427"/>
      <c r="C1211" s="418"/>
      <c r="D1211" s="421"/>
      <c r="E1211" s="421"/>
      <c r="F1211" s="428"/>
      <c r="G1211" s="421"/>
      <c r="H1211" s="421"/>
      <c r="I1211" s="421"/>
      <c r="J1211" s="423"/>
      <c r="K1211" s="423"/>
      <c r="L1211" s="423"/>
      <c r="M1211" s="423"/>
      <c r="N1211" s="442"/>
      <c r="O1211" s="429"/>
      <c r="P1211" s="364">
        <f t="shared" si="68"/>
        <v>0</v>
      </c>
      <c r="Q1211" s="78">
        <f t="shared" si="69"/>
        <v>0</v>
      </c>
      <c r="R1211" s="100" t="str">
        <f t="shared" si="67"/>
        <v/>
      </c>
    </row>
    <row r="1212" spans="1:18" ht="13.5" thickBot="1" x14ac:dyDescent="0.25">
      <c r="A1212" s="426" t="str">
        <f>IF(B1212="","",COUNT('Diário 1º PA'!$A$4:$A$2634)+ROW()-3)</f>
        <v/>
      </c>
      <c r="B1212" s="427"/>
      <c r="C1212" s="418"/>
      <c r="D1212" s="421"/>
      <c r="E1212" s="421"/>
      <c r="F1212" s="428"/>
      <c r="G1212" s="421"/>
      <c r="H1212" s="421"/>
      <c r="I1212" s="421"/>
      <c r="J1212" s="423"/>
      <c r="K1212" s="423"/>
      <c r="L1212" s="423"/>
      <c r="M1212" s="423"/>
      <c r="N1212" s="442"/>
      <c r="O1212" s="429"/>
      <c r="P1212" s="364">
        <f t="shared" si="68"/>
        <v>0</v>
      </c>
      <c r="Q1212" s="78">
        <f t="shared" si="69"/>
        <v>0</v>
      </c>
      <c r="R1212" s="100" t="str">
        <f t="shared" si="67"/>
        <v/>
      </c>
    </row>
    <row r="1213" spans="1:18" x14ac:dyDescent="0.2">
      <c r="A1213" s="426" t="str">
        <f>IF(B1213="","",COUNT('Diário 1º PA'!$A$4:$A$2634)+ROW()-3)</f>
        <v/>
      </c>
      <c r="B1213" s="427"/>
      <c r="C1213" s="418"/>
      <c r="D1213" s="421"/>
      <c r="E1213" s="421"/>
      <c r="F1213" s="428"/>
      <c r="G1213" s="421"/>
      <c r="H1213" s="421"/>
      <c r="I1213" s="421"/>
      <c r="J1213" s="423"/>
      <c r="K1213" s="423"/>
      <c r="L1213" s="423"/>
      <c r="M1213" s="423"/>
      <c r="N1213" s="442"/>
      <c r="O1213" s="429"/>
      <c r="P1213" s="365">
        <f t="shared" si="68"/>
        <v>0</v>
      </c>
      <c r="Q1213" s="78">
        <f t="shared" si="69"/>
        <v>0</v>
      </c>
      <c r="R1213" s="143" t="str">
        <f t="shared" si="67"/>
        <v/>
      </c>
    </row>
    <row r="1214" spans="1:18" x14ac:dyDescent="0.2">
      <c r="A1214" s="426" t="str">
        <f>IF(B1214="","",COUNT('Diário 1º PA'!$A$4:$A$2634)+ROW()-3)</f>
        <v/>
      </c>
      <c r="B1214" s="427"/>
      <c r="C1214" s="418"/>
      <c r="D1214" s="421"/>
      <c r="E1214" s="421"/>
      <c r="F1214" s="428"/>
      <c r="G1214" s="421"/>
      <c r="H1214" s="421"/>
      <c r="I1214" s="421"/>
      <c r="J1214" s="423"/>
      <c r="K1214" s="423"/>
      <c r="L1214" s="423"/>
      <c r="M1214" s="423"/>
      <c r="N1214" s="442"/>
      <c r="O1214" s="429"/>
      <c r="P1214" s="364">
        <f t="shared" si="68"/>
        <v>0</v>
      </c>
      <c r="Q1214" s="78">
        <f t="shared" si="69"/>
        <v>0</v>
      </c>
      <c r="R1214" s="100" t="str">
        <f t="shared" si="67"/>
        <v/>
      </c>
    </row>
    <row r="1215" spans="1:18" x14ac:dyDescent="0.2">
      <c r="A1215" s="426" t="str">
        <f>IF(B1215="","",COUNT('Diário 1º PA'!$A$4:$A$2634)+ROW()-3)</f>
        <v/>
      </c>
      <c r="B1215" s="427"/>
      <c r="C1215" s="418"/>
      <c r="D1215" s="421"/>
      <c r="E1215" s="421"/>
      <c r="F1215" s="428"/>
      <c r="G1215" s="421"/>
      <c r="H1215" s="421"/>
      <c r="I1215" s="421"/>
      <c r="J1215" s="423"/>
      <c r="K1215" s="423"/>
      <c r="L1215" s="423"/>
      <c r="M1215" s="423"/>
      <c r="N1215" s="442"/>
      <c r="O1215" s="429"/>
      <c r="P1215" s="364">
        <f t="shared" si="68"/>
        <v>0</v>
      </c>
      <c r="Q1215" s="78">
        <f t="shared" si="69"/>
        <v>0</v>
      </c>
      <c r="R1215" s="100" t="str">
        <f t="shared" si="67"/>
        <v/>
      </c>
    </row>
    <row r="1216" spans="1:18" ht="13.5" thickBot="1" x14ac:dyDescent="0.25">
      <c r="A1216" s="426" t="str">
        <f>IF(B1216="","",COUNT('Diário 1º PA'!$A$4:$A$2634)+ROW()-3)</f>
        <v/>
      </c>
      <c r="B1216" s="427"/>
      <c r="C1216" s="418"/>
      <c r="D1216" s="421"/>
      <c r="E1216" s="421"/>
      <c r="F1216" s="428"/>
      <c r="G1216" s="421"/>
      <c r="H1216" s="421"/>
      <c r="I1216" s="421"/>
      <c r="J1216" s="423"/>
      <c r="K1216" s="423"/>
      <c r="L1216" s="423"/>
      <c r="M1216" s="423"/>
      <c r="N1216" s="442"/>
      <c r="O1216" s="429"/>
      <c r="P1216" s="364">
        <f t="shared" si="68"/>
        <v>0</v>
      </c>
      <c r="Q1216" s="78">
        <f t="shared" si="69"/>
        <v>0</v>
      </c>
      <c r="R1216" s="100" t="str">
        <f t="shared" si="67"/>
        <v/>
      </c>
    </row>
    <row r="1217" spans="1:18" x14ac:dyDescent="0.2">
      <c r="A1217" s="426" t="str">
        <f>IF(B1217="","",COUNT('Diário 1º PA'!$A$4:$A$2634)+ROW()-3)</f>
        <v/>
      </c>
      <c r="B1217" s="427"/>
      <c r="C1217" s="418"/>
      <c r="D1217" s="421"/>
      <c r="E1217" s="421"/>
      <c r="F1217" s="428"/>
      <c r="G1217" s="421"/>
      <c r="H1217" s="421"/>
      <c r="I1217" s="421"/>
      <c r="J1217" s="423"/>
      <c r="K1217" s="423"/>
      <c r="L1217" s="423"/>
      <c r="M1217" s="423"/>
      <c r="N1217" s="442"/>
      <c r="O1217" s="429"/>
      <c r="P1217" s="365">
        <f t="shared" si="68"/>
        <v>0</v>
      </c>
      <c r="Q1217" s="78">
        <f t="shared" si="69"/>
        <v>0</v>
      </c>
      <c r="R1217" s="143" t="str">
        <f t="shared" si="67"/>
        <v/>
      </c>
    </row>
    <row r="1218" spans="1:18" x14ac:dyDescent="0.2">
      <c r="A1218" s="426" t="str">
        <f>IF(B1218="","",COUNT('Diário 1º PA'!$A$4:$A$2634)+ROW()-3)</f>
        <v/>
      </c>
      <c r="B1218" s="427"/>
      <c r="C1218" s="418"/>
      <c r="D1218" s="421"/>
      <c r="E1218" s="421"/>
      <c r="F1218" s="428"/>
      <c r="G1218" s="421"/>
      <c r="H1218" s="421"/>
      <c r="I1218" s="421"/>
      <c r="J1218" s="423"/>
      <c r="K1218" s="423"/>
      <c r="L1218" s="423"/>
      <c r="M1218" s="423"/>
      <c r="N1218" s="442"/>
      <c r="O1218" s="429"/>
      <c r="P1218" s="364">
        <f t="shared" si="68"/>
        <v>0</v>
      </c>
      <c r="Q1218" s="78">
        <f t="shared" si="69"/>
        <v>0</v>
      </c>
      <c r="R1218" s="100" t="str">
        <f t="shared" si="67"/>
        <v/>
      </c>
    </row>
    <row r="1219" spans="1:18" x14ac:dyDescent="0.2">
      <c r="A1219" s="426" t="str">
        <f>IF(B1219="","",COUNT('Diário 1º PA'!$A$4:$A$2634)+ROW()-3)</f>
        <v/>
      </c>
      <c r="B1219" s="427"/>
      <c r="C1219" s="418"/>
      <c r="D1219" s="421"/>
      <c r="E1219" s="421"/>
      <c r="F1219" s="428"/>
      <c r="G1219" s="421"/>
      <c r="H1219" s="421"/>
      <c r="I1219" s="421"/>
      <c r="J1219" s="423"/>
      <c r="K1219" s="423"/>
      <c r="L1219" s="423"/>
      <c r="M1219" s="423"/>
      <c r="N1219" s="442"/>
      <c r="O1219" s="429"/>
      <c r="P1219" s="364">
        <f t="shared" si="68"/>
        <v>0</v>
      </c>
      <c r="Q1219" s="78">
        <f t="shared" si="69"/>
        <v>0</v>
      </c>
      <c r="R1219" s="100" t="str">
        <f t="shared" si="67"/>
        <v/>
      </c>
    </row>
    <row r="1220" spans="1:18" ht="13.5" thickBot="1" x14ac:dyDescent="0.25">
      <c r="A1220" s="426" t="str">
        <f>IF(B1220="","",COUNT('Diário 1º PA'!$A$4:$A$2634)+ROW()-3)</f>
        <v/>
      </c>
      <c r="B1220" s="427"/>
      <c r="C1220" s="418"/>
      <c r="D1220" s="421"/>
      <c r="E1220" s="421"/>
      <c r="F1220" s="428"/>
      <c r="G1220" s="421"/>
      <c r="H1220" s="421"/>
      <c r="I1220" s="421"/>
      <c r="J1220" s="423"/>
      <c r="K1220" s="423"/>
      <c r="L1220" s="423"/>
      <c r="M1220" s="423"/>
      <c r="N1220" s="442"/>
      <c r="O1220" s="429"/>
      <c r="P1220" s="364">
        <f t="shared" si="68"/>
        <v>0</v>
      </c>
      <c r="Q1220" s="78">
        <f t="shared" si="69"/>
        <v>0</v>
      </c>
      <c r="R1220" s="100" t="str">
        <f t="shared" si="67"/>
        <v/>
      </c>
    </row>
    <row r="1221" spans="1:18" x14ac:dyDescent="0.2">
      <c r="A1221" s="426" t="str">
        <f>IF(B1221="","",COUNT('Diário 1º PA'!$A$4:$A$2634)+ROW()-3)</f>
        <v/>
      </c>
      <c r="B1221" s="427"/>
      <c r="C1221" s="418"/>
      <c r="D1221" s="421"/>
      <c r="E1221" s="421"/>
      <c r="F1221" s="428"/>
      <c r="G1221" s="421"/>
      <c r="H1221" s="421"/>
      <c r="I1221" s="421"/>
      <c r="J1221" s="423"/>
      <c r="K1221" s="423"/>
      <c r="L1221" s="423"/>
      <c r="M1221" s="461"/>
      <c r="N1221" s="442"/>
      <c r="O1221" s="429"/>
      <c r="P1221" s="365">
        <f t="shared" si="68"/>
        <v>0</v>
      </c>
      <c r="Q1221" s="78">
        <f t="shared" si="69"/>
        <v>0</v>
      </c>
      <c r="R1221" s="143" t="str">
        <f t="shared" si="67"/>
        <v/>
      </c>
    </row>
    <row r="1222" spans="1:18" x14ac:dyDescent="0.2">
      <c r="A1222" s="426" t="str">
        <f>IF(B1222="","",COUNT('Diário 1º PA'!$A$4:$A$2634)+ROW()-3)</f>
        <v/>
      </c>
      <c r="B1222" s="427"/>
      <c r="C1222" s="418"/>
      <c r="D1222" s="421"/>
      <c r="E1222" s="421"/>
      <c r="F1222" s="428"/>
      <c r="G1222" s="421"/>
      <c r="H1222" s="421"/>
      <c r="I1222" s="421"/>
      <c r="J1222" s="423"/>
      <c r="K1222" s="423"/>
      <c r="L1222" s="423"/>
      <c r="M1222" s="423"/>
      <c r="N1222" s="442"/>
      <c r="O1222" s="429"/>
      <c r="P1222" s="364">
        <f t="shared" si="68"/>
        <v>0</v>
      </c>
      <c r="Q1222" s="78">
        <f t="shared" si="69"/>
        <v>0</v>
      </c>
      <c r="R1222" s="100" t="str">
        <f t="shared" si="67"/>
        <v/>
      </c>
    </row>
    <row r="1223" spans="1:18" x14ac:dyDescent="0.2">
      <c r="A1223" s="426" t="str">
        <f>IF(B1223="","",COUNT('Diário 1º PA'!$A$4:$A$2634)+ROW()-3)</f>
        <v/>
      </c>
      <c r="B1223" s="427"/>
      <c r="C1223" s="418"/>
      <c r="D1223" s="421"/>
      <c r="E1223" s="421"/>
      <c r="F1223" s="428"/>
      <c r="G1223" s="421"/>
      <c r="H1223" s="421"/>
      <c r="I1223" s="421"/>
      <c r="J1223" s="423"/>
      <c r="K1223" s="423"/>
      <c r="L1223" s="423"/>
      <c r="M1223" s="461"/>
      <c r="N1223" s="442"/>
      <c r="O1223" s="429"/>
      <c r="P1223" s="364">
        <f t="shared" si="68"/>
        <v>0</v>
      </c>
      <c r="Q1223" s="78">
        <f t="shared" si="69"/>
        <v>0</v>
      </c>
      <c r="R1223" s="100" t="str">
        <f t="shared" si="67"/>
        <v/>
      </c>
    </row>
    <row r="1224" spans="1:18" ht="13.5" thickBot="1" x14ac:dyDescent="0.25">
      <c r="A1224" s="426" t="str">
        <f>IF(B1224="","",COUNT('Diário 1º PA'!$A$4:$A$2634)+ROW()-3)</f>
        <v/>
      </c>
      <c r="B1224" s="427"/>
      <c r="C1224" s="418"/>
      <c r="D1224" s="421"/>
      <c r="E1224" s="421"/>
      <c r="F1224" s="428"/>
      <c r="G1224" s="421"/>
      <c r="H1224" s="421"/>
      <c r="I1224" s="421"/>
      <c r="J1224" s="423"/>
      <c r="K1224" s="423"/>
      <c r="L1224" s="423"/>
      <c r="M1224" s="423"/>
      <c r="N1224" s="442"/>
      <c r="O1224" s="429"/>
      <c r="P1224" s="364">
        <f t="shared" si="68"/>
        <v>0</v>
      </c>
      <c r="Q1224" s="78">
        <f t="shared" si="69"/>
        <v>0</v>
      </c>
      <c r="R1224" s="100" t="str">
        <f t="shared" si="67"/>
        <v/>
      </c>
    </row>
    <row r="1225" spans="1:18" x14ac:dyDescent="0.2">
      <c r="A1225" s="426" t="str">
        <f>IF(B1225="","",COUNT('Diário 1º PA'!$A$4:$A$2634)+ROW()-3)</f>
        <v/>
      </c>
      <c r="B1225" s="427"/>
      <c r="C1225" s="418"/>
      <c r="D1225" s="421"/>
      <c r="E1225" s="421"/>
      <c r="F1225" s="428"/>
      <c r="G1225" s="421"/>
      <c r="H1225" s="421"/>
      <c r="I1225" s="421"/>
      <c r="J1225" s="423"/>
      <c r="K1225" s="423"/>
      <c r="L1225" s="423"/>
      <c r="M1225" s="423"/>
      <c r="N1225" s="442"/>
      <c r="O1225" s="429"/>
      <c r="P1225" s="365">
        <f t="shared" si="68"/>
        <v>0</v>
      </c>
      <c r="Q1225" s="78">
        <f t="shared" si="69"/>
        <v>0</v>
      </c>
      <c r="R1225" s="143" t="str">
        <f t="shared" si="67"/>
        <v/>
      </c>
    </row>
    <row r="1226" spans="1:18" x14ac:dyDescent="0.2">
      <c r="A1226" s="426" t="str">
        <f>IF(B1226="","",COUNT('Diário 1º PA'!$A$4:$A$2634)+ROW()-3)</f>
        <v/>
      </c>
      <c r="B1226" s="427"/>
      <c r="C1226" s="418"/>
      <c r="D1226" s="421"/>
      <c r="E1226" s="421"/>
      <c r="F1226" s="428"/>
      <c r="G1226" s="421"/>
      <c r="H1226" s="421"/>
      <c r="I1226" s="421"/>
      <c r="J1226" s="423"/>
      <c r="K1226" s="423"/>
      <c r="L1226" s="423"/>
      <c r="M1226" s="423"/>
      <c r="N1226" s="442"/>
      <c r="O1226" s="429"/>
      <c r="P1226" s="364">
        <f t="shared" si="68"/>
        <v>0</v>
      </c>
      <c r="Q1226" s="78">
        <f t="shared" si="69"/>
        <v>0</v>
      </c>
      <c r="R1226" s="100" t="str">
        <f t="shared" si="67"/>
        <v/>
      </c>
    </row>
    <row r="1227" spans="1:18" x14ac:dyDescent="0.2">
      <c r="A1227" s="426" t="str">
        <f>IF(B1227="","",COUNT('Diário 1º PA'!$A$4:$A$2634)+ROW()-3)</f>
        <v/>
      </c>
      <c r="B1227" s="427"/>
      <c r="C1227" s="418"/>
      <c r="D1227" s="421"/>
      <c r="E1227" s="421"/>
      <c r="F1227" s="428"/>
      <c r="G1227" s="421"/>
      <c r="H1227" s="421"/>
      <c r="I1227" s="421"/>
      <c r="J1227" s="423"/>
      <c r="K1227" s="423"/>
      <c r="L1227" s="423"/>
      <c r="M1227" s="423"/>
      <c r="N1227" s="442"/>
      <c r="O1227" s="429"/>
      <c r="P1227" s="364">
        <f t="shared" si="68"/>
        <v>0</v>
      </c>
      <c r="Q1227" s="78">
        <f t="shared" si="69"/>
        <v>0</v>
      </c>
      <c r="R1227" s="100" t="str">
        <f t="shared" si="67"/>
        <v/>
      </c>
    </row>
    <row r="1228" spans="1:18" ht="13.5" thickBot="1" x14ac:dyDescent="0.25">
      <c r="A1228" s="426" t="str">
        <f>IF(B1228="","",COUNT('Diário 1º PA'!$A$4:$A$2634)+ROW()-3)</f>
        <v/>
      </c>
      <c r="B1228" s="427"/>
      <c r="C1228" s="418"/>
      <c r="D1228" s="421"/>
      <c r="E1228" s="421"/>
      <c r="F1228" s="428"/>
      <c r="G1228" s="421"/>
      <c r="H1228" s="421"/>
      <c r="I1228" s="421"/>
      <c r="J1228" s="423"/>
      <c r="K1228" s="423"/>
      <c r="L1228" s="423"/>
      <c r="M1228" s="423"/>
      <c r="N1228" s="442"/>
      <c r="O1228" s="429"/>
      <c r="P1228" s="364">
        <f t="shared" si="68"/>
        <v>0</v>
      </c>
      <c r="Q1228" s="78">
        <f t="shared" si="69"/>
        <v>0</v>
      </c>
      <c r="R1228" s="100" t="str">
        <f t="shared" si="67"/>
        <v/>
      </c>
    </row>
    <row r="1229" spans="1:18" x14ac:dyDescent="0.2">
      <c r="A1229" s="426" t="str">
        <f>IF(B1229="","",COUNT('Diário 1º PA'!$A$4:$A$2634)+ROW()-3)</f>
        <v/>
      </c>
      <c r="B1229" s="427"/>
      <c r="C1229" s="418"/>
      <c r="D1229" s="421"/>
      <c r="E1229" s="421"/>
      <c r="F1229" s="428"/>
      <c r="G1229" s="421"/>
      <c r="H1229" s="421"/>
      <c r="I1229" s="421"/>
      <c r="J1229" s="423"/>
      <c r="K1229" s="423"/>
      <c r="L1229" s="423"/>
      <c r="M1229" s="423"/>
      <c r="N1229" s="442"/>
      <c r="O1229" s="429"/>
      <c r="P1229" s="365">
        <f t="shared" si="68"/>
        <v>0</v>
      </c>
      <c r="Q1229" s="78">
        <f t="shared" si="69"/>
        <v>0</v>
      </c>
      <c r="R1229" s="143" t="str">
        <f t="shared" si="67"/>
        <v/>
      </c>
    </row>
    <row r="1230" spans="1:18" x14ac:dyDescent="0.2">
      <c r="A1230" s="426" t="str">
        <f>IF(B1230="","",COUNT('Diário 1º PA'!$A$4:$A$2634)+ROW()-3)</f>
        <v/>
      </c>
      <c r="B1230" s="427"/>
      <c r="C1230" s="418"/>
      <c r="D1230" s="421"/>
      <c r="E1230" s="421"/>
      <c r="F1230" s="428"/>
      <c r="G1230" s="421"/>
      <c r="H1230" s="421"/>
      <c r="I1230" s="421"/>
      <c r="J1230" s="423"/>
      <c r="K1230" s="423"/>
      <c r="L1230" s="423"/>
      <c r="M1230" s="423"/>
      <c r="N1230" s="442"/>
      <c r="O1230" s="429"/>
      <c r="P1230" s="364">
        <f t="shared" si="68"/>
        <v>0</v>
      </c>
      <c r="Q1230" s="78">
        <f t="shared" si="69"/>
        <v>0</v>
      </c>
      <c r="R1230" s="100" t="str">
        <f t="shared" si="67"/>
        <v/>
      </c>
    </row>
    <row r="1231" spans="1:18" x14ac:dyDescent="0.2">
      <c r="A1231" s="426" t="str">
        <f>IF(B1231="","",COUNT('Diário 1º PA'!$A$4:$A$2634)+ROW()-3)</f>
        <v/>
      </c>
      <c r="B1231" s="427"/>
      <c r="C1231" s="418"/>
      <c r="D1231" s="421"/>
      <c r="E1231" s="421"/>
      <c r="F1231" s="428"/>
      <c r="G1231" s="421"/>
      <c r="H1231" s="421"/>
      <c r="I1231" s="421"/>
      <c r="J1231" s="423"/>
      <c r="K1231" s="423"/>
      <c r="L1231" s="423"/>
      <c r="M1231" s="423"/>
      <c r="N1231" s="442"/>
      <c r="O1231" s="429"/>
      <c r="P1231" s="364">
        <f t="shared" si="68"/>
        <v>0</v>
      </c>
      <c r="Q1231" s="78">
        <f t="shared" si="69"/>
        <v>0</v>
      </c>
      <c r="R1231" s="100" t="str">
        <f t="shared" si="67"/>
        <v/>
      </c>
    </row>
    <row r="1232" spans="1:18" ht="13.5" thickBot="1" x14ac:dyDescent="0.25">
      <c r="A1232" s="426" t="str">
        <f>IF(B1232="","",COUNT('Diário 1º PA'!$A$4:$A$2634)+ROW()-3)</f>
        <v/>
      </c>
      <c r="B1232" s="427"/>
      <c r="C1232" s="418"/>
      <c r="D1232" s="421"/>
      <c r="E1232" s="421"/>
      <c r="F1232" s="428"/>
      <c r="G1232" s="421"/>
      <c r="H1232" s="421"/>
      <c r="I1232" s="421"/>
      <c r="J1232" s="423"/>
      <c r="K1232" s="423"/>
      <c r="L1232" s="423"/>
      <c r="M1232" s="423"/>
      <c r="N1232" s="442"/>
      <c r="O1232" s="429"/>
      <c r="P1232" s="364">
        <f t="shared" si="68"/>
        <v>0</v>
      </c>
      <c r="Q1232" s="78">
        <f t="shared" si="69"/>
        <v>0</v>
      </c>
      <c r="R1232" s="100" t="str">
        <f t="shared" si="67"/>
        <v/>
      </c>
    </row>
    <row r="1233" spans="1:18" x14ac:dyDescent="0.2">
      <c r="A1233" s="426" t="str">
        <f>IF(B1233="","",COUNT('Diário 1º PA'!$A$4:$A$2634)+ROW()-3)</f>
        <v/>
      </c>
      <c r="B1233" s="427"/>
      <c r="C1233" s="418"/>
      <c r="D1233" s="421"/>
      <c r="E1233" s="421"/>
      <c r="F1233" s="428"/>
      <c r="G1233" s="421"/>
      <c r="H1233" s="421"/>
      <c r="I1233" s="421"/>
      <c r="J1233" s="423"/>
      <c r="K1233" s="423"/>
      <c r="L1233" s="423"/>
      <c r="M1233" s="423"/>
      <c r="N1233" s="442"/>
      <c r="O1233" s="429"/>
      <c r="P1233" s="365">
        <f t="shared" si="68"/>
        <v>0</v>
      </c>
      <c r="Q1233" s="78">
        <f t="shared" si="69"/>
        <v>0</v>
      </c>
      <c r="R1233" s="143" t="str">
        <f t="shared" si="67"/>
        <v/>
      </c>
    </row>
    <row r="1234" spans="1:18" x14ac:dyDescent="0.2">
      <c r="A1234" s="426" t="str">
        <f>IF(B1234="","",COUNT('Diário 1º PA'!$A$4:$A$2634)+ROW()-3)</f>
        <v/>
      </c>
      <c r="B1234" s="427"/>
      <c r="C1234" s="418"/>
      <c r="D1234" s="421"/>
      <c r="E1234" s="421"/>
      <c r="F1234" s="428"/>
      <c r="G1234" s="421"/>
      <c r="H1234" s="421"/>
      <c r="I1234" s="421"/>
      <c r="J1234" s="423"/>
      <c r="K1234" s="423"/>
      <c r="L1234" s="423"/>
      <c r="M1234" s="423"/>
      <c r="N1234" s="442"/>
      <c r="O1234" s="429"/>
      <c r="P1234" s="364">
        <f t="shared" si="68"/>
        <v>0</v>
      </c>
      <c r="Q1234" s="78">
        <f t="shared" si="69"/>
        <v>0</v>
      </c>
      <c r="R1234" s="100" t="str">
        <f t="shared" si="67"/>
        <v/>
      </c>
    </row>
    <row r="1235" spans="1:18" x14ac:dyDescent="0.2">
      <c r="A1235" s="426" t="str">
        <f>IF(B1235="","",COUNT('Diário 1º PA'!$A$4:$A$2634)+ROW()-3)</f>
        <v/>
      </c>
      <c r="B1235" s="427"/>
      <c r="C1235" s="418"/>
      <c r="D1235" s="421"/>
      <c r="E1235" s="421"/>
      <c r="F1235" s="428"/>
      <c r="G1235" s="421"/>
      <c r="H1235" s="421"/>
      <c r="I1235" s="421"/>
      <c r="J1235" s="423"/>
      <c r="K1235" s="423"/>
      <c r="L1235" s="423"/>
      <c r="M1235" s="461"/>
      <c r="N1235" s="442"/>
      <c r="O1235" s="429"/>
      <c r="P1235" s="364">
        <f t="shared" si="68"/>
        <v>0</v>
      </c>
      <c r="Q1235" s="78">
        <f t="shared" si="69"/>
        <v>0</v>
      </c>
      <c r="R1235" s="100" t="str">
        <f t="shared" si="67"/>
        <v/>
      </c>
    </row>
    <row r="1236" spans="1:18" ht="13.5" thickBot="1" x14ac:dyDescent="0.25">
      <c r="A1236" s="426" t="str">
        <f>IF(B1236="","",COUNT('Diário 1º PA'!$A$4:$A$2634)+ROW()-3)</f>
        <v/>
      </c>
      <c r="B1236" s="427"/>
      <c r="C1236" s="418"/>
      <c r="D1236" s="421"/>
      <c r="E1236" s="421"/>
      <c r="F1236" s="428"/>
      <c r="G1236" s="421"/>
      <c r="H1236" s="421"/>
      <c r="I1236" s="421"/>
      <c r="J1236" s="423"/>
      <c r="K1236" s="423"/>
      <c r="L1236" s="423"/>
      <c r="M1236" s="423"/>
      <c r="N1236" s="442"/>
      <c r="O1236" s="429"/>
      <c r="P1236" s="364">
        <f t="shared" si="68"/>
        <v>0</v>
      </c>
      <c r="Q1236" s="78">
        <f t="shared" si="69"/>
        <v>0</v>
      </c>
      <c r="R1236" s="100" t="str">
        <f t="shared" si="67"/>
        <v/>
      </c>
    </row>
    <row r="1237" spans="1:18" x14ac:dyDescent="0.2">
      <c r="A1237" s="426" t="str">
        <f>IF(B1237="","",COUNT('Diário 1º PA'!$A$4:$A$2634)+ROW()-3)</f>
        <v/>
      </c>
      <c r="B1237" s="427"/>
      <c r="C1237" s="418"/>
      <c r="D1237" s="421"/>
      <c r="E1237" s="421"/>
      <c r="F1237" s="428"/>
      <c r="G1237" s="421"/>
      <c r="H1237" s="421"/>
      <c r="I1237" s="421"/>
      <c r="J1237" s="423"/>
      <c r="K1237" s="423"/>
      <c r="L1237" s="423"/>
      <c r="M1237" s="423"/>
      <c r="N1237" s="442"/>
      <c r="O1237" s="429"/>
      <c r="P1237" s="365">
        <f t="shared" si="68"/>
        <v>0</v>
      </c>
      <c r="Q1237" s="78">
        <f t="shared" si="69"/>
        <v>0</v>
      </c>
      <c r="R1237" s="143" t="str">
        <f t="shared" si="67"/>
        <v/>
      </c>
    </row>
    <row r="1238" spans="1:18" x14ac:dyDescent="0.2">
      <c r="A1238" s="426" t="str">
        <f>IF(B1238="","",COUNT('Diário 1º PA'!$A$4:$A$2634)+ROW()-3)</f>
        <v/>
      </c>
      <c r="B1238" s="427"/>
      <c r="C1238" s="418"/>
      <c r="D1238" s="421"/>
      <c r="E1238" s="421"/>
      <c r="F1238" s="428"/>
      <c r="G1238" s="421"/>
      <c r="H1238" s="421"/>
      <c r="I1238" s="421"/>
      <c r="J1238" s="423"/>
      <c r="K1238" s="423"/>
      <c r="L1238" s="423"/>
      <c r="M1238" s="423"/>
      <c r="N1238" s="442"/>
      <c r="O1238" s="429"/>
      <c r="P1238" s="364">
        <f t="shared" si="68"/>
        <v>0</v>
      </c>
      <c r="Q1238" s="78">
        <f t="shared" si="69"/>
        <v>0</v>
      </c>
      <c r="R1238" s="100" t="str">
        <f t="shared" si="67"/>
        <v/>
      </c>
    </row>
    <row r="1239" spans="1:18" x14ac:dyDescent="0.2">
      <c r="A1239" s="426" t="str">
        <f>IF(B1239="","",COUNT('Diário 1º PA'!$A$4:$A$2634)+ROW()-3)</f>
        <v/>
      </c>
      <c r="B1239" s="427"/>
      <c r="C1239" s="418"/>
      <c r="D1239" s="421"/>
      <c r="E1239" s="421"/>
      <c r="F1239" s="428"/>
      <c r="G1239" s="421"/>
      <c r="H1239" s="421"/>
      <c r="I1239" s="421"/>
      <c r="J1239" s="423"/>
      <c r="K1239" s="423"/>
      <c r="L1239" s="423"/>
      <c r="M1239" s="423"/>
      <c r="N1239" s="442"/>
      <c r="O1239" s="429"/>
      <c r="P1239" s="364">
        <f t="shared" si="68"/>
        <v>0</v>
      </c>
      <c r="Q1239" s="78">
        <f t="shared" si="69"/>
        <v>0</v>
      </c>
      <c r="R1239" s="100" t="str">
        <f t="shared" si="67"/>
        <v/>
      </c>
    </row>
    <row r="1240" spans="1:18" ht="13.5" thickBot="1" x14ac:dyDescent="0.25">
      <c r="A1240" s="426" t="str">
        <f>IF(B1240="","",COUNT('Diário 1º PA'!$A$4:$A$2634)+ROW()-3)</f>
        <v/>
      </c>
      <c r="B1240" s="427"/>
      <c r="C1240" s="418"/>
      <c r="D1240" s="421"/>
      <c r="E1240" s="421"/>
      <c r="F1240" s="428"/>
      <c r="G1240" s="421"/>
      <c r="H1240" s="421"/>
      <c r="I1240" s="421"/>
      <c r="J1240" s="423"/>
      <c r="K1240" s="423"/>
      <c r="L1240" s="423"/>
      <c r="M1240" s="423"/>
      <c r="N1240" s="442"/>
      <c r="O1240" s="429"/>
      <c r="P1240" s="364">
        <f t="shared" si="68"/>
        <v>0</v>
      </c>
      <c r="Q1240" s="78">
        <f t="shared" si="69"/>
        <v>0</v>
      </c>
      <c r="R1240" s="100" t="str">
        <f t="shared" si="67"/>
        <v/>
      </c>
    </row>
    <row r="1241" spans="1:18" x14ac:dyDescent="0.2">
      <c r="A1241" s="426" t="str">
        <f>IF(B1241="","",COUNT('Diário 1º PA'!$A$4:$A$2634)+ROW()-3)</f>
        <v/>
      </c>
      <c r="B1241" s="427"/>
      <c r="C1241" s="418"/>
      <c r="D1241" s="421"/>
      <c r="E1241" s="421"/>
      <c r="F1241" s="428"/>
      <c r="G1241" s="421"/>
      <c r="H1241" s="421"/>
      <c r="I1241" s="421"/>
      <c r="J1241" s="423"/>
      <c r="K1241" s="423"/>
      <c r="L1241" s="423"/>
      <c r="M1241" s="423"/>
      <c r="N1241" s="442"/>
      <c r="O1241" s="429"/>
      <c r="P1241" s="365">
        <f t="shared" si="68"/>
        <v>0</v>
      </c>
      <c r="Q1241" s="78">
        <f t="shared" si="69"/>
        <v>0</v>
      </c>
      <c r="R1241" s="143" t="str">
        <f t="shared" si="67"/>
        <v/>
      </c>
    </row>
    <row r="1242" spans="1:18" x14ac:dyDescent="0.2">
      <c r="A1242" s="426" t="str">
        <f>IF(B1242="","",COUNT('Diário 1º PA'!$A$4:$A$2634)+ROW()-3)</f>
        <v/>
      </c>
      <c r="B1242" s="427"/>
      <c r="C1242" s="418"/>
      <c r="D1242" s="421"/>
      <c r="E1242" s="421"/>
      <c r="F1242" s="428"/>
      <c r="G1242" s="421"/>
      <c r="H1242" s="421"/>
      <c r="I1242" s="421"/>
      <c r="J1242" s="423"/>
      <c r="K1242" s="423"/>
      <c r="L1242" s="423"/>
      <c r="M1242" s="423"/>
      <c r="N1242" s="442"/>
      <c r="O1242" s="429"/>
      <c r="P1242" s="364">
        <f t="shared" si="68"/>
        <v>0</v>
      </c>
      <c r="Q1242" s="78">
        <f t="shared" si="69"/>
        <v>0</v>
      </c>
      <c r="R1242" s="100" t="str">
        <f t="shared" si="67"/>
        <v/>
      </c>
    </row>
    <row r="1243" spans="1:18" x14ac:dyDescent="0.2">
      <c r="A1243" s="426" t="str">
        <f>IF(B1243="","",COUNT('Diário 1º PA'!$A$4:$A$2634)+ROW()-3)</f>
        <v/>
      </c>
      <c r="B1243" s="427"/>
      <c r="C1243" s="418"/>
      <c r="D1243" s="421"/>
      <c r="E1243" s="421"/>
      <c r="F1243" s="428"/>
      <c r="G1243" s="421"/>
      <c r="H1243" s="421"/>
      <c r="I1243" s="421"/>
      <c r="J1243" s="423"/>
      <c r="K1243" s="423"/>
      <c r="L1243" s="423"/>
      <c r="M1243" s="423"/>
      <c r="N1243" s="442"/>
      <c r="O1243" s="429"/>
      <c r="P1243" s="364">
        <f t="shared" si="68"/>
        <v>0</v>
      </c>
      <c r="Q1243" s="78">
        <f t="shared" si="69"/>
        <v>0</v>
      </c>
      <c r="R1243" s="100" t="str">
        <f t="shared" si="67"/>
        <v/>
      </c>
    </row>
    <row r="1244" spans="1:18" ht="13.5" thickBot="1" x14ac:dyDescent="0.25">
      <c r="A1244" s="426" t="str">
        <f>IF(B1244="","",COUNT('Diário 1º PA'!$A$4:$A$2634)+ROW()-3)</f>
        <v/>
      </c>
      <c r="B1244" s="427"/>
      <c r="C1244" s="418"/>
      <c r="D1244" s="421"/>
      <c r="E1244" s="421"/>
      <c r="F1244" s="428"/>
      <c r="G1244" s="421"/>
      <c r="H1244" s="421"/>
      <c r="I1244" s="421"/>
      <c r="J1244" s="423"/>
      <c r="K1244" s="423"/>
      <c r="L1244" s="423"/>
      <c r="M1244" s="423"/>
      <c r="N1244" s="442"/>
      <c r="O1244" s="429"/>
      <c r="P1244" s="364">
        <f t="shared" si="68"/>
        <v>0</v>
      </c>
      <c r="Q1244" s="78">
        <f t="shared" si="69"/>
        <v>0</v>
      </c>
      <c r="R1244" s="100" t="str">
        <f t="shared" si="67"/>
        <v/>
      </c>
    </row>
    <row r="1245" spans="1:18" x14ac:dyDescent="0.2">
      <c r="A1245" s="426" t="str">
        <f>IF(B1245="","",COUNT('Diário 1º PA'!$A$4:$A$2634)+ROW()-3)</f>
        <v/>
      </c>
      <c r="B1245" s="427"/>
      <c r="C1245" s="418"/>
      <c r="D1245" s="421"/>
      <c r="E1245" s="421"/>
      <c r="F1245" s="428"/>
      <c r="G1245" s="421"/>
      <c r="H1245" s="421"/>
      <c r="I1245" s="421"/>
      <c r="J1245" s="423"/>
      <c r="K1245" s="423"/>
      <c r="L1245" s="423"/>
      <c r="M1245" s="423"/>
      <c r="N1245" s="442"/>
      <c r="O1245" s="429"/>
      <c r="P1245" s="365">
        <f t="shared" si="68"/>
        <v>0</v>
      </c>
      <c r="Q1245" s="78">
        <f t="shared" si="69"/>
        <v>0</v>
      </c>
      <c r="R1245" s="143" t="str">
        <f t="shared" ref="R1245:R1308" si="70">SUBSTITUTE(D1245," ","_")</f>
        <v/>
      </c>
    </row>
    <row r="1246" spans="1:18" x14ac:dyDescent="0.2">
      <c r="A1246" s="426" t="str">
        <f>IF(B1246="","",COUNT('Diário 1º PA'!$A$4:$A$2634)+ROW()-3)</f>
        <v/>
      </c>
      <c r="B1246" s="427"/>
      <c r="C1246" s="418"/>
      <c r="D1246" s="421"/>
      <c r="E1246" s="421"/>
      <c r="F1246" s="428"/>
      <c r="G1246" s="421"/>
      <c r="H1246" s="421"/>
      <c r="I1246" s="421"/>
      <c r="J1246" s="423"/>
      <c r="K1246" s="423"/>
      <c r="L1246" s="423"/>
      <c r="M1246" s="423"/>
      <c r="N1246" s="442"/>
      <c r="O1246" s="429"/>
      <c r="P1246" s="364">
        <f t="shared" ref="P1246:P1309" si="71">IF(B1246=0,0,IF(YEAR(B1246)=$Q$1,MONTH(B1246)-$P$1+1,(YEAR(B1246)-$Q$1)*12-$P$1+1+MONTH(B1246)))</f>
        <v>0</v>
      </c>
      <c r="Q1246" s="78">
        <f t="shared" ref="Q1246:Q1309" si="72">IF(C1246=0,0,IF(YEAR(C1246)=$Q$1,MONTH(C1246)-$P$1+1,(YEAR(C1246)-$Q$1)*12-$P$1+1+MONTH(C1246)))</f>
        <v>0</v>
      </c>
      <c r="R1246" s="100" t="str">
        <f t="shared" si="70"/>
        <v/>
      </c>
    </row>
    <row r="1247" spans="1:18" x14ac:dyDescent="0.2">
      <c r="A1247" s="426" t="str">
        <f>IF(B1247="","",COUNT('Diário 1º PA'!$A$4:$A$2634)+ROW()-3)</f>
        <v/>
      </c>
      <c r="B1247" s="427"/>
      <c r="C1247" s="418"/>
      <c r="D1247" s="421"/>
      <c r="E1247" s="421"/>
      <c r="F1247" s="428"/>
      <c r="G1247" s="421"/>
      <c r="H1247" s="421"/>
      <c r="I1247" s="421"/>
      <c r="J1247" s="423"/>
      <c r="K1247" s="423"/>
      <c r="L1247" s="423"/>
      <c r="M1247" s="423"/>
      <c r="N1247" s="442"/>
      <c r="O1247" s="429"/>
      <c r="P1247" s="364">
        <f t="shared" si="71"/>
        <v>0</v>
      </c>
      <c r="Q1247" s="78">
        <f t="shared" si="72"/>
        <v>0</v>
      </c>
      <c r="R1247" s="100" t="str">
        <f t="shared" si="70"/>
        <v/>
      </c>
    </row>
    <row r="1248" spans="1:18" ht="13.5" thickBot="1" x14ac:dyDescent="0.25">
      <c r="A1248" s="426" t="str">
        <f>IF(B1248="","",COUNT('Diário 1º PA'!$A$4:$A$2634)+ROW()-3)</f>
        <v/>
      </c>
      <c r="B1248" s="427"/>
      <c r="C1248" s="418"/>
      <c r="D1248" s="421"/>
      <c r="E1248" s="421"/>
      <c r="F1248" s="428"/>
      <c r="G1248" s="421"/>
      <c r="H1248" s="421"/>
      <c r="I1248" s="421"/>
      <c r="J1248" s="423"/>
      <c r="K1248" s="423"/>
      <c r="L1248" s="423"/>
      <c r="M1248" s="461"/>
      <c r="N1248" s="442"/>
      <c r="O1248" s="429"/>
      <c r="P1248" s="364">
        <f t="shared" si="71"/>
        <v>0</v>
      </c>
      <c r="Q1248" s="78">
        <f t="shared" si="72"/>
        <v>0</v>
      </c>
      <c r="R1248" s="100" t="str">
        <f t="shared" si="70"/>
        <v/>
      </c>
    </row>
    <row r="1249" spans="1:18" x14ac:dyDescent="0.2">
      <c r="A1249" s="426" t="str">
        <f>IF(B1249="","",COUNT('Diário 1º PA'!$A$4:$A$2634)+ROW()-3)</f>
        <v/>
      </c>
      <c r="B1249" s="427"/>
      <c r="C1249" s="418"/>
      <c r="D1249" s="421"/>
      <c r="E1249" s="421"/>
      <c r="F1249" s="428"/>
      <c r="G1249" s="421"/>
      <c r="H1249" s="421"/>
      <c r="I1249" s="421"/>
      <c r="J1249" s="423"/>
      <c r="K1249" s="423"/>
      <c r="L1249" s="423"/>
      <c r="M1249" s="423"/>
      <c r="N1249" s="442"/>
      <c r="O1249" s="429"/>
      <c r="P1249" s="365">
        <f t="shared" si="71"/>
        <v>0</v>
      </c>
      <c r="Q1249" s="78">
        <f t="shared" si="72"/>
        <v>0</v>
      </c>
      <c r="R1249" s="143" t="str">
        <f t="shared" si="70"/>
        <v/>
      </c>
    </row>
    <row r="1250" spans="1:18" x14ac:dyDescent="0.2">
      <c r="A1250" s="426" t="str">
        <f>IF(B1250="","",COUNT('Diário 1º PA'!$A$4:$A$2634)+ROW()-3)</f>
        <v/>
      </c>
      <c r="B1250" s="427"/>
      <c r="C1250" s="418"/>
      <c r="D1250" s="421"/>
      <c r="E1250" s="421"/>
      <c r="F1250" s="428"/>
      <c r="G1250" s="421"/>
      <c r="H1250" s="421"/>
      <c r="I1250" s="421"/>
      <c r="J1250" s="423"/>
      <c r="K1250" s="423"/>
      <c r="L1250" s="423"/>
      <c r="M1250" s="423"/>
      <c r="N1250" s="442"/>
      <c r="O1250" s="429"/>
      <c r="P1250" s="364">
        <f t="shared" si="71"/>
        <v>0</v>
      </c>
      <c r="Q1250" s="78">
        <f t="shared" si="72"/>
        <v>0</v>
      </c>
      <c r="R1250" s="100" t="str">
        <f t="shared" si="70"/>
        <v/>
      </c>
    </row>
    <row r="1251" spans="1:18" x14ac:dyDescent="0.2">
      <c r="A1251" s="426" t="str">
        <f>IF(B1251="","",COUNT('Diário 1º PA'!$A$4:$A$2634)+ROW()-3)</f>
        <v/>
      </c>
      <c r="B1251" s="427"/>
      <c r="C1251" s="418"/>
      <c r="D1251" s="421"/>
      <c r="E1251" s="421"/>
      <c r="F1251" s="428"/>
      <c r="G1251" s="421"/>
      <c r="H1251" s="421"/>
      <c r="I1251" s="421"/>
      <c r="J1251" s="423"/>
      <c r="K1251" s="423"/>
      <c r="L1251" s="423"/>
      <c r="M1251" s="423"/>
      <c r="N1251" s="442"/>
      <c r="O1251" s="429"/>
      <c r="P1251" s="364">
        <f t="shared" si="71"/>
        <v>0</v>
      </c>
      <c r="Q1251" s="78">
        <f t="shared" si="72"/>
        <v>0</v>
      </c>
      <c r="R1251" s="100" t="str">
        <f t="shared" si="70"/>
        <v/>
      </c>
    </row>
    <row r="1252" spans="1:18" ht="13.5" thickBot="1" x14ac:dyDescent="0.25">
      <c r="A1252" s="426" t="str">
        <f>IF(B1252="","",COUNT('Diário 1º PA'!$A$4:$A$2634)+ROW()-3)</f>
        <v/>
      </c>
      <c r="B1252" s="427"/>
      <c r="C1252" s="418"/>
      <c r="D1252" s="421"/>
      <c r="E1252" s="421"/>
      <c r="F1252" s="428"/>
      <c r="G1252" s="421"/>
      <c r="H1252" s="421"/>
      <c r="I1252" s="421"/>
      <c r="J1252" s="423"/>
      <c r="K1252" s="423"/>
      <c r="L1252" s="423"/>
      <c r="M1252" s="423"/>
      <c r="N1252" s="442"/>
      <c r="O1252" s="429"/>
      <c r="P1252" s="364">
        <f t="shared" si="71"/>
        <v>0</v>
      </c>
      <c r="Q1252" s="78">
        <f t="shared" si="72"/>
        <v>0</v>
      </c>
      <c r="R1252" s="100" t="str">
        <f t="shared" si="70"/>
        <v/>
      </c>
    </row>
    <row r="1253" spans="1:18" x14ac:dyDescent="0.2">
      <c r="A1253" s="426" t="str">
        <f>IF(B1253="","",COUNT('Diário 1º PA'!$A$4:$A$2634)+ROW()-3)</f>
        <v/>
      </c>
      <c r="B1253" s="427"/>
      <c r="C1253" s="418"/>
      <c r="D1253" s="421"/>
      <c r="E1253" s="421"/>
      <c r="F1253" s="428"/>
      <c r="G1253" s="421"/>
      <c r="H1253" s="421"/>
      <c r="I1253" s="421"/>
      <c r="J1253" s="423"/>
      <c r="K1253" s="423"/>
      <c r="L1253" s="423"/>
      <c r="M1253" s="423"/>
      <c r="N1253" s="442"/>
      <c r="O1253" s="429"/>
      <c r="P1253" s="365">
        <f t="shared" si="71"/>
        <v>0</v>
      </c>
      <c r="Q1253" s="78">
        <f t="shared" si="72"/>
        <v>0</v>
      </c>
      <c r="R1253" s="143" t="str">
        <f t="shared" si="70"/>
        <v/>
      </c>
    </row>
    <row r="1254" spans="1:18" x14ac:dyDescent="0.2">
      <c r="A1254" s="426" t="str">
        <f>IF(B1254="","",COUNT('Diário 1º PA'!$A$4:$A$2634)+ROW()-3)</f>
        <v/>
      </c>
      <c r="B1254" s="427"/>
      <c r="C1254" s="418"/>
      <c r="D1254" s="421"/>
      <c r="E1254" s="421"/>
      <c r="F1254" s="428"/>
      <c r="G1254" s="421"/>
      <c r="H1254" s="421"/>
      <c r="I1254" s="421"/>
      <c r="J1254" s="423"/>
      <c r="K1254" s="423"/>
      <c r="L1254" s="423"/>
      <c r="M1254" s="423"/>
      <c r="N1254" s="442"/>
      <c r="O1254" s="429"/>
      <c r="P1254" s="364">
        <f t="shared" si="71"/>
        <v>0</v>
      </c>
      <c r="Q1254" s="78">
        <f t="shared" si="72"/>
        <v>0</v>
      </c>
      <c r="R1254" s="100" t="str">
        <f t="shared" si="70"/>
        <v/>
      </c>
    </row>
    <row r="1255" spans="1:18" x14ac:dyDescent="0.2">
      <c r="A1255" s="426" t="str">
        <f>IF(B1255="","",COUNT('Diário 1º PA'!$A$4:$A$2634)+ROW()-3)</f>
        <v/>
      </c>
      <c r="B1255" s="427"/>
      <c r="C1255" s="418"/>
      <c r="D1255" s="421"/>
      <c r="E1255" s="421"/>
      <c r="F1255" s="428"/>
      <c r="G1255" s="421"/>
      <c r="H1255" s="421"/>
      <c r="I1255" s="421"/>
      <c r="J1255" s="423"/>
      <c r="K1255" s="423"/>
      <c r="L1255" s="423"/>
      <c r="M1255" s="423"/>
      <c r="N1255" s="442"/>
      <c r="O1255" s="429"/>
      <c r="P1255" s="364">
        <f t="shared" si="71"/>
        <v>0</v>
      </c>
      <c r="Q1255" s="78">
        <f t="shared" si="72"/>
        <v>0</v>
      </c>
      <c r="R1255" s="100" t="str">
        <f t="shared" si="70"/>
        <v/>
      </c>
    </row>
    <row r="1256" spans="1:18" ht="13.5" thickBot="1" x14ac:dyDescent="0.25">
      <c r="A1256" s="426" t="str">
        <f>IF(B1256="","",COUNT('Diário 1º PA'!$A$4:$A$2634)+ROW()-3)</f>
        <v/>
      </c>
      <c r="B1256" s="427"/>
      <c r="C1256" s="418"/>
      <c r="D1256" s="421"/>
      <c r="E1256" s="421"/>
      <c r="F1256" s="428"/>
      <c r="G1256" s="421"/>
      <c r="H1256" s="421"/>
      <c r="I1256" s="421"/>
      <c r="J1256" s="423"/>
      <c r="K1256" s="423"/>
      <c r="L1256" s="423"/>
      <c r="M1256" s="423"/>
      <c r="N1256" s="442"/>
      <c r="O1256" s="429"/>
      <c r="P1256" s="364">
        <f t="shared" si="71"/>
        <v>0</v>
      </c>
      <c r="Q1256" s="78">
        <f t="shared" si="72"/>
        <v>0</v>
      </c>
      <c r="R1256" s="100" t="str">
        <f t="shared" si="70"/>
        <v/>
      </c>
    </row>
    <row r="1257" spans="1:18" x14ac:dyDescent="0.2">
      <c r="A1257" s="426" t="str">
        <f>IF(B1257="","",COUNT('Diário 1º PA'!$A$4:$A$2634)+ROW()-3)</f>
        <v/>
      </c>
      <c r="B1257" s="427"/>
      <c r="C1257" s="418"/>
      <c r="D1257" s="421"/>
      <c r="E1257" s="421"/>
      <c r="F1257" s="428"/>
      <c r="G1257" s="421"/>
      <c r="H1257" s="421"/>
      <c r="I1257" s="421"/>
      <c r="J1257" s="423"/>
      <c r="K1257" s="423"/>
      <c r="L1257" s="423"/>
      <c r="M1257" s="423"/>
      <c r="N1257" s="442"/>
      <c r="O1257" s="429"/>
      <c r="P1257" s="365">
        <f t="shared" si="71"/>
        <v>0</v>
      </c>
      <c r="Q1257" s="78">
        <f t="shared" si="72"/>
        <v>0</v>
      </c>
      <c r="R1257" s="143" t="str">
        <f t="shared" si="70"/>
        <v/>
      </c>
    </row>
    <row r="1258" spans="1:18" x14ac:dyDescent="0.2">
      <c r="A1258" s="426" t="str">
        <f>IF(B1258="","",COUNT('Diário 1º PA'!$A$4:$A$2634)+ROW()-3)</f>
        <v/>
      </c>
      <c r="B1258" s="427"/>
      <c r="C1258" s="418"/>
      <c r="D1258" s="421"/>
      <c r="E1258" s="421"/>
      <c r="F1258" s="428"/>
      <c r="G1258" s="421"/>
      <c r="H1258" s="421"/>
      <c r="I1258" s="421"/>
      <c r="J1258" s="423"/>
      <c r="K1258" s="423"/>
      <c r="L1258" s="423"/>
      <c r="M1258" s="423"/>
      <c r="N1258" s="442"/>
      <c r="O1258" s="429"/>
      <c r="P1258" s="364">
        <f t="shared" si="71"/>
        <v>0</v>
      </c>
      <c r="Q1258" s="78">
        <f t="shared" si="72"/>
        <v>0</v>
      </c>
      <c r="R1258" s="100" t="str">
        <f t="shared" si="70"/>
        <v/>
      </c>
    </row>
    <row r="1259" spans="1:18" x14ac:dyDescent="0.2">
      <c r="A1259" s="426" t="str">
        <f>IF(B1259="","",COUNT('Diário 1º PA'!$A$4:$A$2634)+ROW()-3)</f>
        <v/>
      </c>
      <c r="B1259" s="427"/>
      <c r="C1259" s="418"/>
      <c r="D1259" s="421"/>
      <c r="E1259" s="421"/>
      <c r="F1259" s="428"/>
      <c r="G1259" s="421"/>
      <c r="H1259" s="421"/>
      <c r="I1259" s="421"/>
      <c r="J1259" s="423"/>
      <c r="K1259" s="423"/>
      <c r="L1259" s="423"/>
      <c r="M1259" s="423"/>
      <c r="N1259" s="442"/>
      <c r="O1259" s="429"/>
      <c r="P1259" s="364">
        <f t="shared" si="71"/>
        <v>0</v>
      </c>
      <c r="Q1259" s="78">
        <f t="shared" si="72"/>
        <v>0</v>
      </c>
      <c r="R1259" s="100" t="str">
        <f t="shared" si="70"/>
        <v/>
      </c>
    </row>
    <row r="1260" spans="1:18" ht="13.5" thickBot="1" x14ac:dyDescent="0.25">
      <c r="A1260" s="426" t="str">
        <f>IF(B1260="","",COUNT('Diário 1º PA'!$A$4:$A$2634)+ROW()-3)</f>
        <v/>
      </c>
      <c r="B1260" s="427"/>
      <c r="C1260" s="418"/>
      <c r="D1260" s="421"/>
      <c r="E1260" s="421"/>
      <c r="F1260" s="428"/>
      <c r="G1260" s="421"/>
      <c r="H1260" s="421"/>
      <c r="I1260" s="421"/>
      <c r="J1260" s="423"/>
      <c r="K1260" s="423"/>
      <c r="L1260" s="423"/>
      <c r="M1260" s="423"/>
      <c r="N1260" s="442"/>
      <c r="O1260" s="429"/>
      <c r="P1260" s="364">
        <f t="shared" si="71"/>
        <v>0</v>
      </c>
      <c r="Q1260" s="78">
        <f t="shared" si="72"/>
        <v>0</v>
      </c>
      <c r="R1260" s="100" t="str">
        <f t="shared" si="70"/>
        <v/>
      </c>
    </row>
    <row r="1261" spans="1:18" x14ac:dyDescent="0.2">
      <c r="A1261" s="426" t="str">
        <f>IF(B1261="","",COUNT('Diário 1º PA'!$A$4:$A$2634)+ROW()-3)</f>
        <v/>
      </c>
      <c r="B1261" s="427"/>
      <c r="C1261" s="418"/>
      <c r="D1261" s="421"/>
      <c r="E1261" s="421"/>
      <c r="F1261" s="428"/>
      <c r="G1261" s="421"/>
      <c r="H1261" s="421"/>
      <c r="I1261" s="421"/>
      <c r="J1261" s="423"/>
      <c r="K1261" s="423"/>
      <c r="L1261" s="423"/>
      <c r="M1261" s="423"/>
      <c r="N1261" s="442"/>
      <c r="O1261" s="429"/>
      <c r="P1261" s="365">
        <f t="shared" si="71"/>
        <v>0</v>
      </c>
      <c r="Q1261" s="78">
        <f t="shared" si="72"/>
        <v>0</v>
      </c>
      <c r="R1261" s="143" t="str">
        <f t="shared" si="70"/>
        <v/>
      </c>
    </row>
    <row r="1262" spans="1:18" x14ac:dyDescent="0.2">
      <c r="A1262" s="426" t="str">
        <f>IF(B1262="","",COUNT('Diário 1º PA'!$A$4:$A$2634)+ROW()-3)</f>
        <v/>
      </c>
      <c r="B1262" s="427"/>
      <c r="C1262" s="418"/>
      <c r="D1262" s="421"/>
      <c r="E1262" s="421"/>
      <c r="F1262" s="428"/>
      <c r="G1262" s="421"/>
      <c r="H1262" s="421"/>
      <c r="I1262" s="421"/>
      <c r="J1262" s="423"/>
      <c r="K1262" s="423"/>
      <c r="L1262" s="423"/>
      <c r="M1262" s="423"/>
      <c r="N1262" s="442"/>
      <c r="O1262" s="429"/>
      <c r="P1262" s="364">
        <f t="shared" si="71"/>
        <v>0</v>
      </c>
      <c r="Q1262" s="78">
        <f t="shared" si="72"/>
        <v>0</v>
      </c>
      <c r="R1262" s="100" t="str">
        <f t="shared" si="70"/>
        <v/>
      </c>
    </row>
    <row r="1263" spans="1:18" x14ac:dyDescent="0.2">
      <c r="A1263" s="426" t="str">
        <f>IF(B1263="","",COUNT('Diário 1º PA'!$A$4:$A$2634)+ROW()-3)</f>
        <v/>
      </c>
      <c r="B1263" s="427"/>
      <c r="C1263" s="418"/>
      <c r="D1263" s="421"/>
      <c r="E1263" s="421"/>
      <c r="F1263" s="428"/>
      <c r="G1263" s="421"/>
      <c r="H1263" s="421"/>
      <c r="I1263" s="421"/>
      <c r="J1263" s="423"/>
      <c r="K1263" s="423"/>
      <c r="L1263" s="423"/>
      <c r="M1263" s="423"/>
      <c r="N1263" s="442"/>
      <c r="O1263" s="429"/>
      <c r="P1263" s="364">
        <f t="shared" si="71"/>
        <v>0</v>
      </c>
      <c r="Q1263" s="78">
        <f t="shared" si="72"/>
        <v>0</v>
      </c>
      <c r="R1263" s="100" t="str">
        <f t="shared" si="70"/>
        <v/>
      </c>
    </row>
    <row r="1264" spans="1:18" ht="13.5" thickBot="1" x14ac:dyDescent="0.25">
      <c r="A1264" s="426" t="str">
        <f>IF(B1264="","",COUNT('Diário 1º PA'!$A$4:$A$2634)+ROW()-3)</f>
        <v/>
      </c>
      <c r="B1264" s="427"/>
      <c r="C1264" s="418"/>
      <c r="D1264" s="421"/>
      <c r="E1264" s="421"/>
      <c r="F1264" s="428"/>
      <c r="G1264" s="421"/>
      <c r="H1264" s="421"/>
      <c r="I1264" s="421"/>
      <c r="J1264" s="423"/>
      <c r="K1264" s="423"/>
      <c r="L1264" s="423"/>
      <c r="M1264" s="423"/>
      <c r="N1264" s="442"/>
      <c r="O1264" s="429"/>
      <c r="P1264" s="364">
        <f t="shared" si="71"/>
        <v>0</v>
      </c>
      <c r="Q1264" s="78">
        <f t="shared" si="72"/>
        <v>0</v>
      </c>
      <c r="R1264" s="100" t="str">
        <f t="shared" si="70"/>
        <v/>
      </c>
    </row>
    <row r="1265" spans="1:18" x14ac:dyDescent="0.2">
      <c r="A1265" s="426" t="str">
        <f>IF(B1265="","",COUNT('Diário 1º PA'!$A$4:$A$2634)+ROW()-3)</f>
        <v/>
      </c>
      <c r="B1265" s="427"/>
      <c r="C1265" s="418"/>
      <c r="D1265" s="421"/>
      <c r="E1265" s="421"/>
      <c r="F1265" s="428"/>
      <c r="G1265" s="421"/>
      <c r="H1265" s="421"/>
      <c r="I1265" s="421"/>
      <c r="J1265" s="423"/>
      <c r="K1265" s="423"/>
      <c r="L1265" s="423"/>
      <c r="M1265" s="423"/>
      <c r="N1265" s="442"/>
      <c r="O1265" s="429"/>
      <c r="P1265" s="365">
        <f t="shared" si="71"/>
        <v>0</v>
      </c>
      <c r="Q1265" s="78">
        <f t="shared" si="72"/>
        <v>0</v>
      </c>
      <c r="R1265" s="143" t="str">
        <f t="shared" si="70"/>
        <v/>
      </c>
    </row>
    <row r="1266" spans="1:18" x14ac:dyDescent="0.2">
      <c r="A1266" s="426" t="str">
        <f>IF(B1266="","",COUNT('Diário 1º PA'!$A$4:$A$2634)+ROW()-3)</f>
        <v/>
      </c>
      <c r="B1266" s="427"/>
      <c r="C1266" s="418"/>
      <c r="D1266" s="421"/>
      <c r="E1266" s="421"/>
      <c r="F1266" s="428"/>
      <c r="G1266" s="421"/>
      <c r="H1266" s="421"/>
      <c r="I1266" s="421"/>
      <c r="J1266" s="423"/>
      <c r="K1266" s="423"/>
      <c r="L1266" s="423"/>
      <c r="M1266" s="423"/>
      <c r="N1266" s="442"/>
      <c r="O1266" s="429"/>
      <c r="P1266" s="364">
        <f t="shared" si="71"/>
        <v>0</v>
      </c>
      <c r="Q1266" s="78">
        <f t="shared" si="72"/>
        <v>0</v>
      </c>
      <c r="R1266" s="100" t="str">
        <f t="shared" si="70"/>
        <v/>
      </c>
    </row>
    <row r="1267" spans="1:18" x14ac:dyDescent="0.2">
      <c r="A1267" s="426" t="str">
        <f>IF(B1267="","",COUNT('Diário 1º PA'!$A$4:$A$2634)+ROW()-3)</f>
        <v/>
      </c>
      <c r="B1267" s="427"/>
      <c r="C1267" s="418"/>
      <c r="D1267" s="421"/>
      <c r="E1267" s="421"/>
      <c r="F1267" s="428"/>
      <c r="G1267" s="421"/>
      <c r="H1267" s="421"/>
      <c r="I1267" s="421"/>
      <c r="J1267" s="423"/>
      <c r="K1267" s="423"/>
      <c r="L1267" s="423"/>
      <c r="M1267" s="423"/>
      <c r="N1267" s="442"/>
      <c r="O1267" s="429"/>
      <c r="P1267" s="364">
        <f t="shared" si="71"/>
        <v>0</v>
      </c>
      <c r="Q1267" s="78">
        <f t="shared" si="72"/>
        <v>0</v>
      </c>
      <c r="R1267" s="100" t="str">
        <f t="shared" si="70"/>
        <v/>
      </c>
    </row>
    <row r="1268" spans="1:18" ht="13.5" thickBot="1" x14ac:dyDescent="0.25">
      <c r="A1268" s="426" t="str">
        <f>IF(B1268="","",COUNT('Diário 1º PA'!$A$4:$A$2634)+ROW()-3)</f>
        <v/>
      </c>
      <c r="B1268" s="427"/>
      <c r="C1268" s="418"/>
      <c r="D1268" s="421"/>
      <c r="E1268" s="421"/>
      <c r="F1268" s="428"/>
      <c r="G1268" s="421"/>
      <c r="H1268" s="421"/>
      <c r="I1268" s="421"/>
      <c r="J1268" s="423"/>
      <c r="K1268" s="423"/>
      <c r="L1268" s="423"/>
      <c r="M1268" s="423"/>
      <c r="N1268" s="442"/>
      <c r="O1268" s="429"/>
      <c r="P1268" s="364">
        <f t="shared" si="71"/>
        <v>0</v>
      </c>
      <c r="Q1268" s="78">
        <f t="shared" si="72"/>
        <v>0</v>
      </c>
      <c r="R1268" s="100" t="str">
        <f t="shared" si="70"/>
        <v/>
      </c>
    </row>
    <row r="1269" spans="1:18" x14ac:dyDescent="0.2">
      <c r="A1269" s="426" t="str">
        <f>IF(B1269="","",COUNT('Diário 1º PA'!$A$4:$A$2634)+ROW()-3)</f>
        <v/>
      </c>
      <c r="B1269" s="427"/>
      <c r="C1269" s="418"/>
      <c r="D1269" s="421"/>
      <c r="E1269" s="421"/>
      <c r="F1269" s="428"/>
      <c r="G1269" s="421"/>
      <c r="H1269" s="421"/>
      <c r="I1269" s="421"/>
      <c r="J1269" s="423"/>
      <c r="K1269" s="423"/>
      <c r="L1269" s="423"/>
      <c r="M1269" s="423"/>
      <c r="N1269" s="442"/>
      <c r="O1269" s="429"/>
      <c r="P1269" s="365">
        <f t="shared" si="71"/>
        <v>0</v>
      </c>
      <c r="Q1269" s="78">
        <f t="shared" si="72"/>
        <v>0</v>
      </c>
      <c r="R1269" s="143" t="str">
        <f t="shared" si="70"/>
        <v/>
      </c>
    </row>
    <row r="1270" spans="1:18" x14ac:dyDescent="0.2">
      <c r="A1270" s="426" t="str">
        <f>IF(B1270="","",COUNT('Diário 1º PA'!$A$4:$A$2634)+ROW()-3)</f>
        <v/>
      </c>
      <c r="B1270" s="427"/>
      <c r="C1270" s="418"/>
      <c r="D1270" s="421"/>
      <c r="E1270" s="421"/>
      <c r="F1270" s="428"/>
      <c r="G1270" s="421"/>
      <c r="H1270" s="421"/>
      <c r="I1270" s="421"/>
      <c r="J1270" s="423"/>
      <c r="K1270" s="423"/>
      <c r="L1270" s="423"/>
      <c r="M1270" s="423"/>
      <c r="N1270" s="442"/>
      <c r="O1270" s="429"/>
      <c r="P1270" s="364">
        <f t="shared" si="71"/>
        <v>0</v>
      </c>
      <c r="Q1270" s="78">
        <f t="shared" si="72"/>
        <v>0</v>
      </c>
      <c r="R1270" s="100" t="str">
        <f t="shared" si="70"/>
        <v/>
      </c>
    </row>
    <row r="1271" spans="1:18" x14ac:dyDescent="0.2">
      <c r="A1271" s="426" t="str">
        <f>IF(B1271="","",COUNT('Diário 1º PA'!$A$4:$A$2634)+ROW()-3)</f>
        <v/>
      </c>
      <c r="B1271" s="427"/>
      <c r="C1271" s="418"/>
      <c r="D1271" s="421"/>
      <c r="E1271" s="421"/>
      <c r="F1271" s="428"/>
      <c r="G1271" s="421"/>
      <c r="H1271" s="421"/>
      <c r="I1271" s="421"/>
      <c r="J1271" s="423"/>
      <c r="K1271" s="423"/>
      <c r="L1271" s="423"/>
      <c r="M1271" s="423"/>
      <c r="N1271" s="442"/>
      <c r="O1271" s="429"/>
      <c r="P1271" s="364">
        <f t="shared" si="71"/>
        <v>0</v>
      </c>
      <c r="Q1271" s="78">
        <f t="shared" si="72"/>
        <v>0</v>
      </c>
      <c r="R1271" s="100" t="str">
        <f t="shared" si="70"/>
        <v/>
      </c>
    </row>
    <row r="1272" spans="1:18" ht="13.5" thickBot="1" x14ac:dyDescent="0.25">
      <c r="A1272" s="426" t="str">
        <f>IF(B1272="","",COUNT('Diário 1º PA'!$A$4:$A$2634)+ROW()-3)</f>
        <v/>
      </c>
      <c r="B1272" s="427"/>
      <c r="C1272" s="418"/>
      <c r="D1272" s="421"/>
      <c r="E1272" s="421"/>
      <c r="F1272" s="428"/>
      <c r="G1272" s="421"/>
      <c r="H1272" s="421"/>
      <c r="I1272" s="421"/>
      <c r="J1272" s="423"/>
      <c r="K1272" s="423"/>
      <c r="L1272" s="423"/>
      <c r="M1272" s="423"/>
      <c r="N1272" s="442"/>
      <c r="O1272" s="429"/>
      <c r="P1272" s="364">
        <f t="shared" si="71"/>
        <v>0</v>
      </c>
      <c r="Q1272" s="78">
        <f t="shared" si="72"/>
        <v>0</v>
      </c>
      <c r="R1272" s="100" t="str">
        <f t="shared" si="70"/>
        <v/>
      </c>
    </row>
    <row r="1273" spans="1:18" x14ac:dyDescent="0.2">
      <c r="A1273" s="426" t="str">
        <f>IF(B1273="","",COUNT('Diário 1º PA'!$A$4:$A$2634)+ROW()-3)</f>
        <v/>
      </c>
      <c r="B1273" s="427"/>
      <c r="C1273" s="418"/>
      <c r="D1273" s="421"/>
      <c r="E1273" s="421"/>
      <c r="F1273" s="428"/>
      <c r="G1273" s="421"/>
      <c r="H1273" s="421"/>
      <c r="I1273" s="421"/>
      <c r="J1273" s="423"/>
      <c r="K1273" s="423"/>
      <c r="L1273" s="423"/>
      <c r="M1273" s="423"/>
      <c r="N1273" s="442"/>
      <c r="O1273" s="429"/>
      <c r="P1273" s="365">
        <f t="shared" si="71"/>
        <v>0</v>
      </c>
      <c r="Q1273" s="78">
        <f t="shared" si="72"/>
        <v>0</v>
      </c>
      <c r="R1273" s="143" t="str">
        <f t="shared" si="70"/>
        <v/>
      </c>
    </row>
    <row r="1274" spans="1:18" x14ac:dyDescent="0.2">
      <c r="A1274" s="426" t="str">
        <f>IF(B1274="","",COUNT('Diário 1º PA'!$A$4:$A$2634)+ROW()-3)</f>
        <v/>
      </c>
      <c r="B1274" s="427"/>
      <c r="C1274" s="418"/>
      <c r="D1274" s="421"/>
      <c r="E1274" s="421"/>
      <c r="F1274" s="428"/>
      <c r="G1274" s="421"/>
      <c r="H1274" s="421"/>
      <c r="I1274" s="421"/>
      <c r="J1274" s="423"/>
      <c r="K1274" s="423"/>
      <c r="L1274" s="423"/>
      <c r="M1274" s="423"/>
      <c r="N1274" s="442"/>
      <c r="O1274" s="429"/>
      <c r="P1274" s="364">
        <f t="shared" si="71"/>
        <v>0</v>
      </c>
      <c r="Q1274" s="78">
        <f t="shared" si="72"/>
        <v>0</v>
      </c>
      <c r="R1274" s="100" t="str">
        <f t="shared" si="70"/>
        <v/>
      </c>
    </row>
    <row r="1275" spans="1:18" x14ac:dyDescent="0.2">
      <c r="A1275" s="426" t="str">
        <f>IF(B1275="","",COUNT('Diário 1º PA'!$A$4:$A$2634)+ROW()-3)</f>
        <v/>
      </c>
      <c r="B1275" s="427"/>
      <c r="C1275" s="418"/>
      <c r="D1275" s="421"/>
      <c r="E1275" s="421"/>
      <c r="F1275" s="428"/>
      <c r="G1275" s="421"/>
      <c r="H1275" s="421"/>
      <c r="I1275" s="421"/>
      <c r="J1275" s="423"/>
      <c r="K1275" s="423"/>
      <c r="L1275" s="423"/>
      <c r="M1275" s="423"/>
      <c r="N1275" s="442"/>
      <c r="O1275" s="429"/>
      <c r="P1275" s="364">
        <f t="shared" si="71"/>
        <v>0</v>
      </c>
      <c r="Q1275" s="78">
        <f t="shared" si="72"/>
        <v>0</v>
      </c>
      <c r="R1275" s="100" t="str">
        <f t="shared" si="70"/>
        <v/>
      </c>
    </row>
    <row r="1276" spans="1:18" ht="13.5" thickBot="1" x14ac:dyDescent="0.25">
      <c r="A1276" s="426" t="str">
        <f>IF(B1276="","",COUNT('Diário 1º PA'!$A$4:$A$2634)+ROW()-3)</f>
        <v/>
      </c>
      <c r="B1276" s="427"/>
      <c r="C1276" s="418"/>
      <c r="D1276" s="421"/>
      <c r="E1276" s="421"/>
      <c r="F1276" s="428"/>
      <c r="G1276" s="421"/>
      <c r="H1276" s="421"/>
      <c r="I1276" s="421"/>
      <c r="J1276" s="423"/>
      <c r="K1276" s="423"/>
      <c r="L1276" s="423"/>
      <c r="M1276" s="423"/>
      <c r="N1276" s="442"/>
      <c r="O1276" s="429"/>
      <c r="P1276" s="364">
        <f t="shared" si="71"/>
        <v>0</v>
      </c>
      <c r="Q1276" s="78">
        <f t="shared" si="72"/>
        <v>0</v>
      </c>
      <c r="R1276" s="100" t="str">
        <f t="shared" si="70"/>
        <v/>
      </c>
    </row>
    <row r="1277" spans="1:18" x14ac:dyDescent="0.2">
      <c r="A1277" s="426" t="str">
        <f>IF(B1277="","",COUNT('Diário 1º PA'!$A$4:$A$2634)+ROW()-3)</f>
        <v/>
      </c>
      <c r="B1277" s="427"/>
      <c r="C1277" s="418"/>
      <c r="D1277" s="421"/>
      <c r="E1277" s="421"/>
      <c r="F1277" s="428"/>
      <c r="G1277" s="421"/>
      <c r="H1277" s="421"/>
      <c r="I1277" s="421"/>
      <c r="J1277" s="423"/>
      <c r="K1277" s="423"/>
      <c r="L1277" s="423"/>
      <c r="M1277" s="423"/>
      <c r="N1277" s="442"/>
      <c r="O1277" s="429"/>
      <c r="P1277" s="365">
        <f t="shared" si="71"/>
        <v>0</v>
      </c>
      <c r="Q1277" s="78">
        <f t="shared" si="72"/>
        <v>0</v>
      </c>
      <c r="R1277" s="143" t="str">
        <f t="shared" si="70"/>
        <v/>
      </c>
    </row>
    <row r="1278" spans="1:18" x14ac:dyDescent="0.2">
      <c r="A1278" s="426" t="str">
        <f>IF(B1278="","",COUNT('Diário 1º PA'!$A$4:$A$2634)+ROW()-3)</f>
        <v/>
      </c>
      <c r="B1278" s="427"/>
      <c r="C1278" s="418"/>
      <c r="D1278" s="421"/>
      <c r="E1278" s="421"/>
      <c r="F1278" s="428"/>
      <c r="G1278" s="421"/>
      <c r="H1278" s="421"/>
      <c r="I1278" s="421"/>
      <c r="J1278" s="423"/>
      <c r="K1278" s="423"/>
      <c r="L1278" s="423"/>
      <c r="M1278" s="423"/>
      <c r="N1278" s="442"/>
      <c r="O1278" s="429"/>
      <c r="P1278" s="364">
        <f t="shared" si="71"/>
        <v>0</v>
      </c>
      <c r="Q1278" s="78">
        <f t="shared" si="72"/>
        <v>0</v>
      </c>
      <c r="R1278" s="100" t="str">
        <f t="shared" si="70"/>
        <v/>
      </c>
    </row>
    <row r="1279" spans="1:18" x14ac:dyDescent="0.2">
      <c r="A1279" s="426" t="str">
        <f>IF(B1279="","",COUNT('Diário 1º PA'!$A$4:$A$2634)+ROW()-3)</f>
        <v/>
      </c>
      <c r="B1279" s="427"/>
      <c r="C1279" s="418"/>
      <c r="D1279" s="421"/>
      <c r="E1279" s="421"/>
      <c r="F1279" s="428"/>
      <c r="G1279" s="421"/>
      <c r="H1279" s="421"/>
      <c r="I1279" s="421"/>
      <c r="J1279" s="423"/>
      <c r="K1279" s="423"/>
      <c r="L1279" s="423"/>
      <c r="M1279" s="423"/>
      <c r="N1279" s="442"/>
      <c r="O1279" s="429"/>
      <c r="P1279" s="364">
        <f t="shared" si="71"/>
        <v>0</v>
      </c>
      <c r="Q1279" s="78">
        <f t="shared" si="72"/>
        <v>0</v>
      </c>
      <c r="R1279" s="100" t="str">
        <f t="shared" si="70"/>
        <v/>
      </c>
    </row>
    <row r="1280" spans="1:18" ht="13.5" thickBot="1" x14ac:dyDescent="0.25">
      <c r="A1280" s="426" t="str">
        <f>IF(B1280="","",COUNT('Diário 1º PA'!$A$4:$A$2634)+ROW()-3)</f>
        <v/>
      </c>
      <c r="B1280" s="427"/>
      <c r="C1280" s="418"/>
      <c r="D1280" s="421"/>
      <c r="E1280" s="421"/>
      <c r="F1280" s="428"/>
      <c r="G1280" s="421"/>
      <c r="H1280" s="421"/>
      <c r="I1280" s="421"/>
      <c r="J1280" s="423"/>
      <c r="K1280" s="423"/>
      <c r="L1280" s="423"/>
      <c r="M1280" s="423"/>
      <c r="N1280" s="442"/>
      <c r="O1280" s="429"/>
      <c r="P1280" s="364">
        <f t="shared" si="71"/>
        <v>0</v>
      </c>
      <c r="Q1280" s="78">
        <f t="shared" si="72"/>
        <v>0</v>
      </c>
      <c r="R1280" s="100" t="str">
        <f t="shared" si="70"/>
        <v/>
      </c>
    </row>
    <row r="1281" spans="1:18" x14ac:dyDescent="0.2">
      <c r="A1281" s="426" t="str">
        <f>IF(B1281="","",COUNT('Diário 1º PA'!$A$4:$A$2634)+ROW()-3)</f>
        <v/>
      </c>
      <c r="B1281" s="427"/>
      <c r="C1281" s="418"/>
      <c r="D1281" s="421"/>
      <c r="E1281" s="421"/>
      <c r="F1281" s="428"/>
      <c r="G1281" s="421"/>
      <c r="H1281" s="421"/>
      <c r="I1281" s="421"/>
      <c r="J1281" s="423"/>
      <c r="K1281" s="423"/>
      <c r="L1281" s="423"/>
      <c r="M1281" s="423"/>
      <c r="N1281" s="442"/>
      <c r="O1281" s="429"/>
      <c r="P1281" s="365">
        <f t="shared" si="71"/>
        <v>0</v>
      </c>
      <c r="Q1281" s="78">
        <f t="shared" si="72"/>
        <v>0</v>
      </c>
      <c r="R1281" s="143" t="str">
        <f t="shared" si="70"/>
        <v/>
      </c>
    </row>
    <row r="1282" spans="1:18" x14ac:dyDescent="0.2">
      <c r="A1282" s="426" t="str">
        <f>IF(B1282="","",COUNT('Diário 1º PA'!$A$4:$A$2634)+ROW()-3)</f>
        <v/>
      </c>
      <c r="B1282" s="427"/>
      <c r="C1282" s="418"/>
      <c r="D1282" s="421"/>
      <c r="E1282" s="421"/>
      <c r="F1282" s="428"/>
      <c r="G1282" s="421"/>
      <c r="H1282" s="421"/>
      <c r="I1282" s="421"/>
      <c r="J1282" s="423"/>
      <c r="K1282" s="423"/>
      <c r="L1282" s="423"/>
      <c r="M1282" s="423"/>
      <c r="N1282" s="442"/>
      <c r="O1282" s="429"/>
      <c r="P1282" s="364">
        <f t="shared" si="71"/>
        <v>0</v>
      </c>
      <c r="Q1282" s="78">
        <f t="shared" si="72"/>
        <v>0</v>
      </c>
      <c r="R1282" s="100" t="str">
        <f t="shared" si="70"/>
        <v/>
      </c>
    </row>
    <row r="1283" spans="1:18" x14ac:dyDescent="0.2">
      <c r="A1283" s="426" t="str">
        <f>IF(B1283="","",COUNT('Diário 1º PA'!$A$4:$A$2634)+ROW()-3)</f>
        <v/>
      </c>
      <c r="B1283" s="427"/>
      <c r="C1283" s="418"/>
      <c r="D1283" s="421"/>
      <c r="E1283" s="421"/>
      <c r="F1283" s="428"/>
      <c r="G1283" s="421"/>
      <c r="H1283" s="421"/>
      <c r="I1283" s="421"/>
      <c r="J1283" s="423"/>
      <c r="K1283" s="423"/>
      <c r="L1283" s="423"/>
      <c r="M1283" s="423"/>
      <c r="N1283" s="442"/>
      <c r="O1283" s="429"/>
      <c r="P1283" s="364">
        <f t="shared" si="71"/>
        <v>0</v>
      </c>
      <c r="Q1283" s="78">
        <f t="shared" si="72"/>
        <v>0</v>
      </c>
      <c r="R1283" s="100" t="str">
        <f t="shared" si="70"/>
        <v/>
      </c>
    </row>
    <row r="1284" spans="1:18" ht="13.5" thickBot="1" x14ac:dyDescent="0.25">
      <c r="A1284" s="426" t="str">
        <f>IF(B1284="","",COUNT('Diário 1º PA'!$A$4:$A$2634)+ROW()-3)</f>
        <v/>
      </c>
      <c r="B1284" s="427"/>
      <c r="C1284" s="418"/>
      <c r="D1284" s="421"/>
      <c r="E1284" s="421"/>
      <c r="F1284" s="428"/>
      <c r="G1284" s="421"/>
      <c r="H1284" s="421"/>
      <c r="I1284" s="421"/>
      <c r="J1284" s="423"/>
      <c r="K1284" s="423"/>
      <c r="L1284" s="423"/>
      <c r="M1284" s="423"/>
      <c r="N1284" s="442"/>
      <c r="O1284" s="429"/>
      <c r="P1284" s="364">
        <f t="shared" si="71"/>
        <v>0</v>
      </c>
      <c r="Q1284" s="78">
        <f t="shared" si="72"/>
        <v>0</v>
      </c>
      <c r="R1284" s="100" t="str">
        <f t="shared" si="70"/>
        <v/>
      </c>
    </row>
    <row r="1285" spans="1:18" x14ac:dyDescent="0.2">
      <c r="A1285" s="426" t="str">
        <f>IF(B1285="","",COUNT('Diário 1º PA'!$A$4:$A$2634)+ROW()-3)</f>
        <v/>
      </c>
      <c r="B1285" s="427"/>
      <c r="C1285" s="418"/>
      <c r="D1285" s="421"/>
      <c r="E1285" s="421"/>
      <c r="F1285" s="428"/>
      <c r="G1285" s="421"/>
      <c r="H1285" s="421"/>
      <c r="I1285" s="421"/>
      <c r="J1285" s="423"/>
      <c r="K1285" s="423"/>
      <c r="L1285" s="423"/>
      <c r="M1285" s="423"/>
      <c r="N1285" s="442"/>
      <c r="O1285" s="429"/>
      <c r="P1285" s="365">
        <f t="shared" si="71"/>
        <v>0</v>
      </c>
      <c r="Q1285" s="78">
        <f t="shared" si="72"/>
        <v>0</v>
      </c>
      <c r="R1285" s="143" t="str">
        <f t="shared" si="70"/>
        <v/>
      </c>
    </row>
    <row r="1286" spans="1:18" x14ac:dyDescent="0.2">
      <c r="A1286" s="426" t="str">
        <f>IF(B1286="","",COUNT('Diário 1º PA'!$A$4:$A$2634)+ROW()-3)</f>
        <v/>
      </c>
      <c r="B1286" s="427"/>
      <c r="C1286" s="418"/>
      <c r="D1286" s="421"/>
      <c r="E1286" s="421"/>
      <c r="F1286" s="428"/>
      <c r="G1286" s="421"/>
      <c r="H1286" s="421"/>
      <c r="I1286" s="421"/>
      <c r="J1286" s="423"/>
      <c r="K1286" s="423"/>
      <c r="L1286" s="423"/>
      <c r="M1286" s="423"/>
      <c r="N1286" s="442"/>
      <c r="O1286" s="429"/>
      <c r="P1286" s="364">
        <f t="shared" si="71"/>
        <v>0</v>
      </c>
      <c r="Q1286" s="78">
        <f t="shared" si="72"/>
        <v>0</v>
      </c>
      <c r="R1286" s="100" t="str">
        <f t="shared" si="70"/>
        <v/>
      </c>
    </row>
    <row r="1287" spans="1:18" x14ac:dyDescent="0.2">
      <c r="A1287" s="426" t="str">
        <f>IF(B1287="","",COUNT('Diário 1º PA'!$A$4:$A$2634)+ROW()-3)</f>
        <v/>
      </c>
      <c r="B1287" s="427"/>
      <c r="C1287" s="418"/>
      <c r="D1287" s="421"/>
      <c r="E1287" s="421"/>
      <c r="F1287" s="428"/>
      <c r="G1287" s="421"/>
      <c r="H1287" s="421"/>
      <c r="I1287" s="421"/>
      <c r="J1287" s="423"/>
      <c r="K1287" s="423"/>
      <c r="L1287" s="423"/>
      <c r="M1287" s="423"/>
      <c r="N1287" s="442"/>
      <c r="O1287" s="429"/>
      <c r="P1287" s="364">
        <f t="shared" si="71"/>
        <v>0</v>
      </c>
      <c r="Q1287" s="78">
        <f t="shared" si="72"/>
        <v>0</v>
      </c>
      <c r="R1287" s="100" t="str">
        <f t="shared" si="70"/>
        <v/>
      </c>
    </row>
    <row r="1288" spans="1:18" ht="13.5" thickBot="1" x14ac:dyDescent="0.25">
      <c r="A1288" s="426" t="str">
        <f>IF(B1288="","",COUNT('Diário 1º PA'!$A$4:$A$2634)+ROW()-3)</f>
        <v/>
      </c>
      <c r="B1288" s="427"/>
      <c r="C1288" s="418"/>
      <c r="D1288" s="421"/>
      <c r="E1288" s="421"/>
      <c r="F1288" s="428"/>
      <c r="G1288" s="421"/>
      <c r="H1288" s="421"/>
      <c r="I1288" s="421"/>
      <c r="J1288" s="423"/>
      <c r="K1288" s="423"/>
      <c r="L1288" s="423"/>
      <c r="M1288" s="423"/>
      <c r="N1288" s="442"/>
      <c r="O1288" s="429"/>
      <c r="P1288" s="364">
        <f t="shared" si="71"/>
        <v>0</v>
      </c>
      <c r="Q1288" s="78">
        <f t="shared" si="72"/>
        <v>0</v>
      </c>
      <c r="R1288" s="100" t="str">
        <f t="shared" si="70"/>
        <v/>
      </c>
    </row>
    <row r="1289" spans="1:18" x14ac:dyDescent="0.2">
      <c r="A1289" s="426" t="str">
        <f>IF(B1289="","",COUNT('Diário 1º PA'!$A$4:$A$2634)+ROW()-3)</f>
        <v/>
      </c>
      <c r="B1289" s="427"/>
      <c r="C1289" s="418"/>
      <c r="D1289" s="421"/>
      <c r="E1289" s="421"/>
      <c r="F1289" s="428"/>
      <c r="G1289" s="421"/>
      <c r="H1289" s="421"/>
      <c r="I1289" s="421"/>
      <c r="J1289" s="423"/>
      <c r="K1289" s="423"/>
      <c r="L1289" s="423"/>
      <c r="M1289" s="423"/>
      <c r="N1289" s="442"/>
      <c r="O1289" s="429"/>
      <c r="P1289" s="365">
        <f t="shared" si="71"/>
        <v>0</v>
      </c>
      <c r="Q1289" s="78">
        <f t="shared" si="72"/>
        <v>0</v>
      </c>
      <c r="R1289" s="143" t="str">
        <f t="shared" si="70"/>
        <v/>
      </c>
    </row>
    <row r="1290" spans="1:18" x14ac:dyDescent="0.2">
      <c r="A1290" s="426" t="str">
        <f>IF(B1290="","",COUNT('Diário 1º PA'!$A$4:$A$2634)+ROW()-3)</f>
        <v/>
      </c>
      <c r="B1290" s="427"/>
      <c r="C1290" s="418"/>
      <c r="D1290" s="421"/>
      <c r="E1290" s="421"/>
      <c r="F1290" s="428"/>
      <c r="G1290" s="421"/>
      <c r="H1290" s="421"/>
      <c r="I1290" s="421"/>
      <c r="J1290" s="423"/>
      <c r="K1290" s="423"/>
      <c r="L1290" s="423"/>
      <c r="M1290" s="423"/>
      <c r="N1290" s="442"/>
      <c r="O1290" s="429"/>
      <c r="P1290" s="364">
        <f t="shared" si="71"/>
        <v>0</v>
      </c>
      <c r="Q1290" s="78">
        <f t="shared" si="72"/>
        <v>0</v>
      </c>
      <c r="R1290" s="100" t="str">
        <f t="shared" si="70"/>
        <v/>
      </c>
    </row>
    <row r="1291" spans="1:18" x14ac:dyDescent="0.2">
      <c r="A1291" s="426" t="str">
        <f>IF(B1291="","",COUNT('Diário 1º PA'!$A$4:$A$2634)+ROW()-3)</f>
        <v/>
      </c>
      <c r="B1291" s="427"/>
      <c r="C1291" s="418"/>
      <c r="D1291" s="421"/>
      <c r="E1291" s="421"/>
      <c r="F1291" s="428"/>
      <c r="G1291" s="421"/>
      <c r="H1291" s="421"/>
      <c r="I1291" s="421"/>
      <c r="J1291" s="423"/>
      <c r="K1291" s="423"/>
      <c r="L1291" s="423"/>
      <c r="M1291" s="423"/>
      <c r="N1291" s="442"/>
      <c r="O1291" s="429"/>
      <c r="P1291" s="364">
        <f t="shared" si="71"/>
        <v>0</v>
      </c>
      <c r="Q1291" s="78">
        <f t="shared" si="72"/>
        <v>0</v>
      </c>
      <c r="R1291" s="100" t="str">
        <f t="shared" si="70"/>
        <v/>
      </c>
    </row>
    <row r="1292" spans="1:18" ht="13.5" thickBot="1" x14ac:dyDescent="0.25">
      <c r="A1292" s="426" t="str">
        <f>IF(B1292="","",COUNT('Diário 1º PA'!$A$4:$A$2634)+ROW()-3)</f>
        <v/>
      </c>
      <c r="B1292" s="427"/>
      <c r="C1292" s="418"/>
      <c r="D1292" s="421"/>
      <c r="E1292" s="421"/>
      <c r="F1292" s="428"/>
      <c r="G1292" s="421"/>
      <c r="H1292" s="421"/>
      <c r="I1292" s="421"/>
      <c r="J1292" s="423"/>
      <c r="K1292" s="423"/>
      <c r="L1292" s="423"/>
      <c r="M1292" s="461"/>
      <c r="N1292" s="442"/>
      <c r="O1292" s="429"/>
      <c r="P1292" s="364">
        <f t="shared" si="71"/>
        <v>0</v>
      </c>
      <c r="Q1292" s="78">
        <f t="shared" si="72"/>
        <v>0</v>
      </c>
      <c r="R1292" s="100" t="str">
        <f t="shared" si="70"/>
        <v/>
      </c>
    </row>
    <row r="1293" spans="1:18" x14ac:dyDescent="0.2">
      <c r="A1293" s="426" t="str">
        <f>IF(B1293="","",COUNT('Diário 1º PA'!$A$4:$A$2634)+ROW()-3)</f>
        <v/>
      </c>
      <c r="B1293" s="427"/>
      <c r="C1293" s="418"/>
      <c r="D1293" s="421"/>
      <c r="E1293" s="421"/>
      <c r="F1293" s="428"/>
      <c r="G1293" s="421"/>
      <c r="H1293" s="421"/>
      <c r="I1293" s="421"/>
      <c r="J1293" s="423"/>
      <c r="K1293" s="423"/>
      <c r="L1293" s="423"/>
      <c r="M1293" s="423"/>
      <c r="N1293" s="442"/>
      <c r="O1293" s="429"/>
      <c r="P1293" s="365">
        <f t="shared" si="71"/>
        <v>0</v>
      </c>
      <c r="Q1293" s="78">
        <f t="shared" si="72"/>
        <v>0</v>
      </c>
      <c r="R1293" s="143" t="str">
        <f t="shared" si="70"/>
        <v/>
      </c>
    </row>
    <row r="1294" spans="1:18" x14ac:dyDescent="0.2">
      <c r="A1294" s="426" t="str">
        <f>IF(B1294="","",COUNT('Diário 1º PA'!$A$4:$A$2634)+ROW()-3)</f>
        <v/>
      </c>
      <c r="B1294" s="427"/>
      <c r="C1294" s="418"/>
      <c r="D1294" s="421"/>
      <c r="E1294" s="421"/>
      <c r="F1294" s="428"/>
      <c r="G1294" s="421"/>
      <c r="H1294" s="421"/>
      <c r="I1294" s="421"/>
      <c r="J1294" s="423"/>
      <c r="K1294" s="423"/>
      <c r="L1294" s="423"/>
      <c r="M1294" s="423"/>
      <c r="N1294" s="442"/>
      <c r="O1294" s="429"/>
      <c r="P1294" s="364">
        <f t="shared" si="71"/>
        <v>0</v>
      </c>
      <c r="Q1294" s="78">
        <f t="shared" si="72"/>
        <v>0</v>
      </c>
      <c r="R1294" s="100" t="str">
        <f t="shared" si="70"/>
        <v/>
      </c>
    </row>
    <row r="1295" spans="1:18" x14ac:dyDescent="0.2">
      <c r="A1295" s="426" t="str">
        <f>IF(B1295="","",COUNT('Diário 1º PA'!$A$4:$A$2634)+ROW()-3)</f>
        <v/>
      </c>
      <c r="B1295" s="427"/>
      <c r="C1295" s="418"/>
      <c r="D1295" s="421"/>
      <c r="E1295" s="421"/>
      <c r="F1295" s="428"/>
      <c r="G1295" s="421"/>
      <c r="H1295" s="421"/>
      <c r="I1295" s="421"/>
      <c r="J1295" s="423"/>
      <c r="K1295" s="423"/>
      <c r="L1295" s="423"/>
      <c r="M1295" s="423"/>
      <c r="N1295" s="442"/>
      <c r="O1295" s="429"/>
      <c r="P1295" s="364">
        <f t="shared" si="71"/>
        <v>0</v>
      </c>
      <c r="Q1295" s="78">
        <f t="shared" si="72"/>
        <v>0</v>
      </c>
      <c r="R1295" s="100" t="str">
        <f t="shared" si="70"/>
        <v/>
      </c>
    </row>
    <row r="1296" spans="1:18" ht="13.5" thickBot="1" x14ac:dyDescent="0.25">
      <c r="A1296" s="426" t="str">
        <f>IF(B1296="","",COUNT('Diário 1º PA'!$A$4:$A$2634)+ROW()-3)</f>
        <v/>
      </c>
      <c r="B1296" s="427"/>
      <c r="C1296" s="418"/>
      <c r="D1296" s="421"/>
      <c r="E1296" s="421"/>
      <c r="F1296" s="428"/>
      <c r="G1296" s="421"/>
      <c r="H1296" s="421"/>
      <c r="I1296" s="421"/>
      <c r="J1296" s="423"/>
      <c r="K1296" s="423"/>
      <c r="L1296" s="423"/>
      <c r="M1296" s="423"/>
      <c r="N1296" s="442"/>
      <c r="O1296" s="429"/>
      <c r="P1296" s="364">
        <f t="shared" si="71"/>
        <v>0</v>
      </c>
      <c r="Q1296" s="78">
        <f t="shared" si="72"/>
        <v>0</v>
      </c>
      <c r="R1296" s="100" t="str">
        <f t="shared" si="70"/>
        <v/>
      </c>
    </row>
    <row r="1297" spans="1:18" x14ac:dyDescent="0.2">
      <c r="A1297" s="426" t="str">
        <f>IF(B1297="","",COUNT('Diário 1º PA'!$A$4:$A$2634)+ROW()-3)</f>
        <v/>
      </c>
      <c r="B1297" s="427"/>
      <c r="C1297" s="418"/>
      <c r="D1297" s="421"/>
      <c r="E1297" s="421"/>
      <c r="F1297" s="428"/>
      <c r="G1297" s="421"/>
      <c r="H1297" s="421"/>
      <c r="I1297" s="421"/>
      <c r="J1297" s="423"/>
      <c r="K1297" s="423"/>
      <c r="L1297" s="423"/>
      <c r="M1297" s="423"/>
      <c r="N1297" s="442"/>
      <c r="O1297" s="429"/>
      <c r="P1297" s="365">
        <f t="shared" si="71"/>
        <v>0</v>
      </c>
      <c r="Q1297" s="78">
        <f t="shared" si="72"/>
        <v>0</v>
      </c>
      <c r="R1297" s="143" t="str">
        <f t="shared" si="70"/>
        <v/>
      </c>
    </row>
    <row r="1298" spans="1:18" x14ac:dyDescent="0.2">
      <c r="A1298" s="426" t="str">
        <f>IF(B1298="","",COUNT('Diário 1º PA'!$A$4:$A$2634)+ROW()-3)</f>
        <v/>
      </c>
      <c r="B1298" s="427"/>
      <c r="C1298" s="418"/>
      <c r="D1298" s="421"/>
      <c r="E1298" s="421"/>
      <c r="F1298" s="428"/>
      <c r="G1298" s="421"/>
      <c r="H1298" s="421"/>
      <c r="I1298" s="421"/>
      <c r="J1298" s="423"/>
      <c r="K1298" s="423"/>
      <c r="L1298" s="423"/>
      <c r="M1298" s="423"/>
      <c r="N1298" s="442"/>
      <c r="O1298" s="429"/>
      <c r="P1298" s="364">
        <f t="shared" si="71"/>
        <v>0</v>
      </c>
      <c r="Q1298" s="78">
        <f t="shared" si="72"/>
        <v>0</v>
      </c>
      <c r="R1298" s="100" t="str">
        <f t="shared" si="70"/>
        <v/>
      </c>
    </row>
    <row r="1299" spans="1:18" x14ac:dyDescent="0.2">
      <c r="A1299" s="426" t="str">
        <f>IF(B1299="","",COUNT('Diário 1º PA'!$A$4:$A$2634)+ROW()-3)</f>
        <v/>
      </c>
      <c r="B1299" s="427"/>
      <c r="C1299" s="418"/>
      <c r="D1299" s="421"/>
      <c r="E1299" s="421"/>
      <c r="F1299" s="428"/>
      <c r="G1299" s="421"/>
      <c r="H1299" s="421"/>
      <c r="I1299" s="421"/>
      <c r="J1299" s="423"/>
      <c r="K1299" s="423"/>
      <c r="L1299" s="423"/>
      <c r="M1299" s="423"/>
      <c r="N1299" s="442"/>
      <c r="O1299" s="429"/>
      <c r="P1299" s="364">
        <f t="shared" si="71"/>
        <v>0</v>
      </c>
      <c r="Q1299" s="78">
        <f t="shared" si="72"/>
        <v>0</v>
      </c>
      <c r="R1299" s="100" t="str">
        <f t="shared" si="70"/>
        <v/>
      </c>
    </row>
    <row r="1300" spans="1:18" ht="13.5" thickBot="1" x14ac:dyDescent="0.25">
      <c r="A1300" s="426" t="str">
        <f>IF(B1300="","",COUNT('Diário 1º PA'!$A$4:$A$2634)+ROW()-3)</f>
        <v/>
      </c>
      <c r="B1300" s="427"/>
      <c r="C1300" s="418"/>
      <c r="D1300" s="421"/>
      <c r="E1300" s="421"/>
      <c r="F1300" s="428"/>
      <c r="G1300" s="421"/>
      <c r="H1300" s="421"/>
      <c r="I1300" s="421"/>
      <c r="J1300" s="423"/>
      <c r="K1300" s="423"/>
      <c r="L1300" s="423"/>
      <c r="M1300" s="423"/>
      <c r="N1300" s="442"/>
      <c r="O1300" s="429"/>
      <c r="P1300" s="364">
        <f t="shared" si="71"/>
        <v>0</v>
      </c>
      <c r="Q1300" s="78">
        <f t="shared" si="72"/>
        <v>0</v>
      </c>
      <c r="R1300" s="100" t="str">
        <f t="shared" si="70"/>
        <v/>
      </c>
    </row>
    <row r="1301" spans="1:18" x14ac:dyDescent="0.2">
      <c r="A1301" s="426" t="str">
        <f>IF(B1301="","",COUNT('Diário 1º PA'!$A$4:$A$2634)+ROW()-3)</f>
        <v/>
      </c>
      <c r="B1301" s="427"/>
      <c r="C1301" s="418"/>
      <c r="D1301" s="421"/>
      <c r="E1301" s="421"/>
      <c r="F1301" s="428"/>
      <c r="G1301" s="421"/>
      <c r="H1301" s="421"/>
      <c r="I1301" s="421"/>
      <c r="J1301" s="423"/>
      <c r="K1301" s="423"/>
      <c r="L1301" s="423"/>
      <c r="M1301" s="461"/>
      <c r="N1301" s="442"/>
      <c r="O1301" s="429"/>
      <c r="P1301" s="365">
        <f t="shared" si="71"/>
        <v>0</v>
      </c>
      <c r="Q1301" s="78">
        <f t="shared" si="72"/>
        <v>0</v>
      </c>
      <c r="R1301" s="143" t="str">
        <f t="shared" si="70"/>
        <v/>
      </c>
    </row>
    <row r="1302" spans="1:18" x14ac:dyDescent="0.2">
      <c r="A1302" s="426" t="str">
        <f>IF(B1302="","",COUNT('Diário 1º PA'!$A$4:$A$2634)+ROW()-3)</f>
        <v/>
      </c>
      <c r="B1302" s="427"/>
      <c r="C1302" s="418"/>
      <c r="D1302" s="421"/>
      <c r="E1302" s="421"/>
      <c r="F1302" s="428"/>
      <c r="G1302" s="421"/>
      <c r="H1302" s="421"/>
      <c r="I1302" s="421"/>
      <c r="J1302" s="423"/>
      <c r="K1302" s="423"/>
      <c r="L1302" s="423"/>
      <c r="M1302" s="423"/>
      <c r="N1302" s="442"/>
      <c r="O1302" s="429"/>
      <c r="P1302" s="364">
        <f t="shared" si="71"/>
        <v>0</v>
      </c>
      <c r="Q1302" s="78">
        <f t="shared" si="72"/>
        <v>0</v>
      </c>
      <c r="R1302" s="100" t="str">
        <f t="shared" si="70"/>
        <v/>
      </c>
    </row>
    <row r="1303" spans="1:18" x14ac:dyDescent="0.2">
      <c r="A1303" s="426" t="str">
        <f>IF(B1303="","",COUNT('Diário 1º PA'!$A$4:$A$2634)+ROW()-3)</f>
        <v/>
      </c>
      <c r="B1303" s="427"/>
      <c r="C1303" s="418"/>
      <c r="D1303" s="421"/>
      <c r="E1303" s="421"/>
      <c r="F1303" s="428"/>
      <c r="G1303" s="421"/>
      <c r="H1303" s="421"/>
      <c r="I1303" s="421"/>
      <c r="J1303" s="423"/>
      <c r="K1303" s="423"/>
      <c r="L1303" s="423"/>
      <c r="M1303" s="423"/>
      <c r="N1303" s="442"/>
      <c r="O1303" s="429"/>
      <c r="P1303" s="364">
        <f t="shared" si="71"/>
        <v>0</v>
      </c>
      <c r="Q1303" s="78">
        <f t="shared" si="72"/>
        <v>0</v>
      </c>
      <c r="R1303" s="100" t="str">
        <f t="shared" si="70"/>
        <v/>
      </c>
    </row>
    <row r="1304" spans="1:18" ht="13.5" thickBot="1" x14ac:dyDescent="0.25">
      <c r="A1304" s="426" t="str">
        <f>IF(B1304="","",COUNT('Diário 1º PA'!$A$4:$A$2634)+ROW()-3)</f>
        <v/>
      </c>
      <c r="B1304" s="427"/>
      <c r="C1304" s="418"/>
      <c r="D1304" s="421"/>
      <c r="E1304" s="421"/>
      <c r="F1304" s="428"/>
      <c r="G1304" s="421"/>
      <c r="H1304" s="421"/>
      <c r="I1304" s="421"/>
      <c r="J1304" s="423"/>
      <c r="K1304" s="423"/>
      <c r="L1304" s="423"/>
      <c r="M1304" s="423"/>
      <c r="N1304" s="442"/>
      <c r="O1304" s="429"/>
      <c r="P1304" s="364">
        <f t="shared" si="71"/>
        <v>0</v>
      </c>
      <c r="Q1304" s="78">
        <f t="shared" si="72"/>
        <v>0</v>
      </c>
      <c r="R1304" s="100" t="str">
        <f t="shared" si="70"/>
        <v/>
      </c>
    </row>
    <row r="1305" spans="1:18" x14ac:dyDescent="0.2">
      <c r="A1305" s="426" t="str">
        <f>IF(B1305="","",COUNT('Diário 1º PA'!$A$4:$A$2634)+ROW()-3)</f>
        <v/>
      </c>
      <c r="B1305" s="427"/>
      <c r="C1305" s="418"/>
      <c r="D1305" s="421"/>
      <c r="E1305" s="421"/>
      <c r="F1305" s="428"/>
      <c r="G1305" s="421"/>
      <c r="H1305" s="421"/>
      <c r="I1305" s="421"/>
      <c r="J1305" s="423"/>
      <c r="K1305" s="423"/>
      <c r="L1305" s="423"/>
      <c r="M1305" s="423"/>
      <c r="N1305" s="442"/>
      <c r="O1305" s="429"/>
      <c r="P1305" s="365">
        <f t="shared" si="71"/>
        <v>0</v>
      </c>
      <c r="Q1305" s="78">
        <f t="shared" si="72"/>
        <v>0</v>
      </c>
      <c r="R1305" s="143" t="str">
        <f t="shared" si="70"/>
        <v/>
      </c>
    </row>
    <row r="1306" spans="1:18" x14ac:dyDescent="0.2">
      <c r="A1306" s="426" t="str">
        <f>IF(B1306="","",COUNT('Diário 1º PA'!$A$4:$A$2634)+ROW()-3)</f>
        <v/>
      </c>
      <c r="B1306" s="427"/>
      <c r="C1306" s="418"/>
      <c r="D1306" s="421"/>
      <c r="E1306" s="421"/>
      <c r="F1306" s="428"/>
      <c r="G1306" s="421"/>
      <c r="H1306" s="421"/>
      <c r="I1306" s="421"/>
      <c r="J1306" s="423"/>
      <c r="K1306" s="423"/>
      <c r="L1306" s="423"/>
      <c r="M1306" s="423"/>
      <c r="N1306" s="442"/>
      <c r="O1306" s="429"/>
      <c r="P1306" s="364">
        <f t="shared" si="71"/>
        <v>0</v>
      </c>
      <c r="Q1306" s="78">
        <f t="shared" si="72"/>
        <v>0</v>
      </c>
      <c r="R1306" s="100" t="str">
        <f t="shared" si="70"/>
        <v/>
      </c>
    </row>
    <row r="1307" spans="1:18" x14ac:dyDescent="0.2">
      <c r="A1307" s="426" t="str">
        <f>IF(B1307="","",COUNT('Diário 1º PA'!$A$4:$A$2634)+ROW()-3)</f>
        <v/>
      </c>
      <c r="B1307" s="427"/>
      <c r="C1307" s="418"/>
      <c r="D1307" s="421"/>
      <c r="E1307" s="421"/>
      <c r="F1307" s="428"/>
      <c r="G1307" s="421"/>
      <c r="H1307" s="421"/>
      <c r="I1307" s="421"/>
      <c r="J1307" s="423"/>
      <c r="K1307" s="423"/>
      <c r="L1307" s="423"/>
      <c r="M1307" s="423"/>
      <c r="N1307" s="442"/>
      <c r="O1307" s="429"/>
      <c r="P1307" s="364">
        <f t="shared" si="71"/>
        <v>0</v>
      </c>
      <c r="Q1307" s="78">
        <f t="shared" si="72"/>
        <v>0</v>
      </c>
      <c r="R1307" s="100" t="str">
        <f t="shared" si="70"/>
        <v/>
      </c>
    </row>
    <row r="1308" spans="1:18" ht="13.5" thickBot="1" x14ac:dyDescent="0.25">
      <c r="A1308" s="426" t="str">
        <f>IF(B1308="","",COUNT('Diário 1º PA'!$A$4:$A$2634)+ROW()-3)</f>
        <v/>
      </c>
      <c r="B1308" s="427"/>
      <c r="C1308" s="418"/>
      <c r="D1308" s="421"/>
      <c r="E1308" s="421"/>
      <c r="F1308" s="428"/>
      <c r="G1308" s="421"/>
      <c r="H1308" s="421"/>
      <c r="I1308" s="421"/>
      <c r="J1308" s="423"/>
      <c r="K1308" s="423"/>
      <c r="L1308" s="423"/>
      <c r="M1308" s="423"/>
      <c r="N1308" s="442"/>
      <c r="O1308" s="429"/>
      <c r="P1308" s="364">
        <f t="shared" si="71"/>
        <v>0</v>
      </c>
      <c r="Q1308" s="78">
        <f t="shared" si="72"/>
        <v>0</v>
      </c>
      <c r="R1308" s="100" t="str">
        <f t="shared" si="70"/>
        <v/>
      </c>
    </row>
    <row r="1309" spans="1:18" x14ac:dyDescent="0.2">
      <c r="A1309" s="426" t="str">
        <f>IF(B1309="","",COUNT('Diário 1º PA'!$A$4:$A$2634)+ROW()-3)</f>
        <v/>
      </c>
      <c r="B1309" s="427"/>
      <c r="C1309" s="418"/>
      <c r="D1309" s="421"/>
      <c r="E1309" s="421"/>
      <c r="F1309" s="428"/>
      <c r="G1309" s="421"/>
      <c r="H1309" s="421"/>
      <c r="I1309" s="421"/>
      <c r="J1309" s="423"/>
      <c r="K1309" s="423"/>
      <c r="L1309" s="423"/>
      <c r="M1309" s="423"/>
      <c r="N1309" s="442"/>
      <c r="O1309" s="429"/>
      <c r="P1309" s="365">
        <f t="shared" si="71"/>
        <v>0</v>
      </c>
      <c r="Q1309" s="78">
        <f t="shared" si="72"/>
        <v>0</v>
      </c>
      <c r="R1309" s="143" t="str">
        <f t="shared" ref="R1309:R1372" si="73">SUBSTITUTE(D1309," ","_")</f>
        <v/>
      </c>
    </row>
    <row r="1310" spans="1:18" x14ac:dyDescent="0.2">
      <c r="A1310" s="426" t="str">
        <f>IF(B1310="","",COUNT('Diário 1º PA'!$A$4:$A$2634)+ROW()-3)</f>
        <v/>
      </c>
      <c r="B1310" s="427"/>
      <c r="C1310" s="418"/>
      <c r="D1310" s="421"/>
      <c r="E1310" s="421"/>
      <c r="F1310" s="428"/>
      <c r="G1310" s="421"/>
      <c r="H1310" s="421"/>
      <c r="I1310" s="421"/>
      <c r="J1310" s="423"/>
      <c r="K1310" s="423"/>
      <c r="L1310" s="423"/>
      <c r="M1310" s="423"/>
      <c r="N1310" s="442"/>
      <c r="O1310" s="429"/>
      <c r="P1310" s="364">
        <f t="shared" ref="P1310:P1373" si="74">IF(B1310=0,0,IF(YEAR(B1310)=$Q$1,MONTH(B1310)-$P$1+1,(YEAR(B1310)-$Q$1)*12-$P$1+1+MONTH(B1310)))</f>
        <v>0</v>
      </c>
      <c r="Q1310" s="78">
        <f t="shared" ref="Q1310:Q1373" si="75">IF(C1310=0,0,IF(YEAR(C1310)=$Q$1,MONTH(C1310)-$P$1+1,(YEAR(C1310)-$Q$1)*12-$P$1+1+MONTH(C1310)))</f>
        <v>0</v>
      </c>
      <c r="R1310" s="100" t="str">
        <f t="shared" si="73"/>
        <v/>
      </c>
    </row>
    <row r="1311" spans="1:18" x14ac:dyDescent="0.2">
      <c r="A1311" s="426" t="str">
        <f>IF(B1311="","",COUNT('Diário 1º PA'!$A$4:$A$2634)+ROW()-3)</f>
        <v/>
      </c>
      <c r="B1311" s="427"/>
      <c r="C1311" s="418"/>
      <c r="D1311" s="421"/>
      <c r="E1311" s="421"/>
      <c r="F1311" s="428"/>
      <c r="G1311" s="421"/>
      <c r="H1311" s="421"/>
      <c r="I1311" s="421"/>
      <c r="J1311" s="423"/>
      <c r="K1311" s="423"/>
      <c r="L1311" s="423"/>
      <c r="M1311" s="423"/>
      <c r="N1311" s="442"/>
      <c r="O1311" s="429"/>
      <c r="P1311" s="364">
        <f t="shared" si="74"/>
        <v>0</v>
      </c>
      <c r="Q1311" s="78">
        <f t="shared" si="75"/>
        <v>0</v>
      </c>
      <c r="R1311" s="100" t="str">
        <f t="shared" si="73"/>
        <v/>
      </c>
    </row>
    <row r="1312" spans="1:18" ht="13.5" thickBot="1" x14ac:dyDescent="0.25">
      <c r="A1312" s="426" t="str">
        <f>IF(B1312="","",COUNT('Diário 1º PA'!$A$4:$A$2634)+ROW()-3)</f>
        <v/>
      </c>
      <c r="B1312" s="427"/>
      <c r="C1312" s="418"/>
      <c r="D1312" s="421"/>
      <c r="E1312" s="421"/>
      <c r="F1312" s="428"/>
      <c r="G1312" s="421"/>
      <c r="H1312" s="421"/>
      <c r="I1312" s="421"/>
      <c r="J1312" s="423"/>
      <c r="K1312" s="423"/>
      <c r="L1312" s="423"/>
      <c r="M1312" s="423"/>
      <c r="N1312" s="442"/>
      <c r="O1312" s="429"/>
      <c r="P1312" s="364">
        <f t="shared" si="74"/>
        <v>0</v>
      </c>
      <c r="Q1312" s="78">
        <f t="shared" si="75"/>
        <v>0</v>
      </c>
      <c r="R1312" s="100" t="str">
        <f t="shared" si="73"/>
        <v/>
      </c>
    </row>
    <row r="1313" spans="1:18" x14ac:dyDescent="0.2">
      <c r="A1313" s="426" t="str">
        <f>IF(B1313="","",COUNT('Diário 1º PA'!$A$4:$A$2634)+ROW()-3)</f>
        <v/>
      </c>
      <c r="B1313" s="427"/>
      <c r="C1313" s="418"/>
      <c r="D1313" s="421"/>
      <c r="E1313" s="421"/>
      <c r="F1313" s="428"/>
      <c r="G1313" s="421"/>
      <c r="H1313" s="421"/>
      <c r="I1313" s="421"/>
      <c r="J1313" s="423"/>
      <c r="K1313" s="423"/>
      <c r="L1313" s="423"/>
      <c r="M1313" s="423"/>
      <c r="N1313" s="442"/>
      <c r="O1313" s="429"/>
      <c r="P1313" s="365">
        <f t="shared" si="74"/>
        <v>0</v>
      </c>
      <c r="Q1313" s="78">
        <f t="shared" si="75"/>
        <v>0</v>
      </c>
      <c r="R1313" s="143" t="str">
        <f t="shared" si="73"/>
        <v/>
      </c>
    </row>
    <row r="1314" spans="1:18" x14ac:dyDescent="0.2">
      <c r="A1314" s="426" t="str">
        <f>IF(B1314="","",COUNT('Diário 1º PA'!$A$4:$A$2634)+ROW()-3)</f>
        <v/>
      </c>
      <c r="B1314" s="427"/>
      <c r="C1314" s="418"/>
      <c r="D1314" s="421"/>
      <c r="E1314" s="421"/>
      <c r="F1314" s="428"/>
      <c r="G1314" s="421"/>
      <c r="H1314" s="421"/>
      <c r="I1314" s="421"/>
      <c r="J1314" s="423"/>
      <c r="K1314" s="423"/>
      <c r="L1314" s="423"/>
      <c r="M1314" s="423"/>
      <c r="N1314" s="442"/>
      <c r="O1314" s="429"/>
      <c r="P1314" s="364">
        <f t="shared" si="74"/>
        <v>0</v>
      </c>
      <c r="Q1314" s="78">
        <f t="shared" si="75"/>
        <v>0</v>
      </c>
      <c r="R1314" s="100" t="str">
        <f t="shared" si="73"/>
        <v/>
      </c>
    </row>
    <row r="1315" spans="1:18" x14ac:dyDescent="0.2">
      <c r="A1315" s="426" t="str">
        <f>IF(B1315="","",COUNT('Diário 1º PA'!$A$4:$A$2634)+ROW()-3)</f>
        <v/>
      </c>
      <c r="B1315" s="427"/>
      <c r="C1315" s="418"/>
      <c r="D1315" s="421"/>
      <c r="E1315" s="421"/>
      <c r="F1315" s="428"/>
      <c r="G1315" s="421"/>
      <c r="H1315" s="421"/>
      <c r="I1315" s="421"/>
      <c r="J1315" s="423"/>
      <c r="K1315" s="423"/>
      <c r="L1315" s="423"/>
      <c r="M1315" s="423"/>
      <c r="N1315" s="442"/>
      <c r="O1315" s="429"/>
      <c r="P1315" s="364">
        <f t="shared" si="74"/>
        <v>0</v>
      </c>
      <c r="Q1315" s="78">
        <f t="shared" si="75"/>
        <v>0</v>
      </c>
      <c r="R1315" s="100" t="str">
        <f t="shared" si="73"/>
        <v/>
      </c>
    </row>
    <row r="1316" spans="1:18" ht="13.5" thickBot="1" x14ac:dyDescent="0.25">
      <c r="A1316" s="426" t="str">
        <f>IF(B1316="","",COUNT('Diário 1º PA'!$A$4:$A$2634)+ROW()-3)</f>
        <v/>
      </c>
      <c r="B1316" s="427"/>
      <c r="C1316" s="418"/>
      <c r="D1316" s="421"/>
      <c r="E1316" s="421"/>
      <c r="F1316" s="428"/>
      <c r="G1316" s="421"/>
      <c r="H1316" s="421"/>
      <c r="I1316" s="421"/>
      <c r="J1316" s="423"/>
      <c r="K1316" s="423"/>
      <c r="L1316" s="423"/>
      <c r="M1316" s="423"/>
      <c r="N1316" s="442"/>
      <c r="O1316" s="429"/>
      <c r="P1316" s="364">
        <f t="shared" si="74"/>
        <v>0</v>
      </c>
      <c r="Q1316" s="78">
        <f t="shared" si="75"/>
        <v>0</v>
      </c>
      <c r="R1316" s="100" t="str">
        <f t="shared" si="73"/>
        <v/>
      </c>
    </row>
    <row r="1317" spans="1:18" x14ac:dyDescent="0.2">
      <c r="A1317" s="426" t="str">
        <f>IF(B1317="","",COUNT('Diário 1º PA'!$A$4:$A$2634)+ROW()-3)</f>
        <v/>
      </c>
      <c r="B1317" s="427"/>
      <c r="C1317" s="418"/>
      <c r="D1317" s="421"/>
      <c r="E1317" s="421"/>
      <c r="F1317" s="428"/>
      <c r="G1317" s="421"/>
      <c r="H1317" s="421"/>
      <c r="I1317" s="421"/>
      <c r="J1317" s="423"/>
      <c r="K1317" s="423"/>
      <c r="L1317" s="423"/>
      <c r="M1317" s="423"/>
      <c r="N1317" s="442"/>
      <c r="O1317" s="429"/>
      <c r="P1317" s="365">
        <f t="shared" si="74"/>
        <v>0</v>
      </c>
      <c r="Q1317" s="78">
        <f t="shared" si="75"/>
        <v>0</v>
      </c>
      <c r="R1317" s="143" t="str">
        <f t="shared" si="73"/>
        <v/>
      </c>
    </row>
    <row r="1318" spans="1:18" x14ac:dyDescent="0.2">
      <c r="A1318" s="426" t="str">
        <f>IF(B1318="","",COUNT('Diário 1º PA'!$A$4:$A$2634)+ROW()-3)</f>
        <v/>
      </c>
      <c r="B1318" s="427"/>
      <c r="C1318" s="418"/>
      <c r="D1318" s="421"/>
      <c r="E1318" s="421"/>
      <c r="F1318" s="428"/>
      <c r="G1318" s="421"/>
      <c r="H1318" s="421"/>
      <c r="I1318" s="421"/>
      <c r="J1318" s="423"/>
      <c r="K1318" s="423"/>
      <c r="L1318" s="423"/>
      <c r="M1318" s="423"/>
      <c r="N1318" s="442"/>
      <c r="O1318" s="429"/>
      <c r="P1318" s="364">
        <f t="shared" si="74"/>
        <v>0</v>
      </c>
      <c r="Q1318" s="78">
        <f t="shared" si="75"/>
        <v>0</v>
      </c>
      <c r="R1318" s="100" t="str">
        <f t="shared" si="73"/>
        <v/>
      </c>
    </row>
    <row r="1319" spans="1:18" x14ac:dyDescent="0.2">
      <c r="A1319" s="426" t="str">
        <f>IF(B1319="","",COUNT('Diário 1º PA'!$A$4:$A$2634)+ROW()-3)</f>
        <v/>
      </c>
      <c r="B1319" s="427"/>
      <c r="C1319" s="418"/>
      <c r="D1319" s="421"/>
      <c r="E1319" s="421"/>
      <c r="F1319" s="428"/>
      <c r="G1319" s="421"/>
      <c r="H1319" s="421"/>
      <c r="I1319" s="421"/>
      <c r="J1319" s="423"/>
      <c r="K1319" s="423"/>
      <c r="L1319" s="423"/>
      <c r="M1319" s="423"/>
      <c r="N1319" s="442"/>
      <c r="O1319" s="429"/>
      <c r="P1319" s="364">
        <f t="shared" si="74"/>
        <v>0</v>
      </c>
      <c r="Q1319" s="78">
        <f t="shared" si="75"/>
        <v>0</v>
      </c>
      <c r="R1319" s="100" t="str">
        <f t="shared" si="73"/>
        <v/>
      </c>
    </row>
    <row r="1320" spans="1:18" ht="13.5" thickBot="1" x14ac:dyDescent="0.25">
      <c r="A1320" s="426" t="str">
        <f>IF(B1320="","",COUNT('Diário 1º PA'!$A$4:$A$2634)+ROW()-3)</f>
        <v/>
      </c>
      <c r="B1320" s="427"/>
      <c r="C1320" s="418"/>
      <c r="D1320" s="421"/>
      <c r="E1320" s="421"/>
      <c r="F1320" s="428"/>
      <c r="G1320" s="421"/>
      <c r="H1320" s="421"/>
      <c r="I1320" s="421"/>
      <c r="J1320" s="423"/>
      <c r="K1320" s="423"/>
      <c r="L1320" s="423"/>
      <c r="M1320" s="423"/>
      <c r="N1320" s="442"/>
      <c r="O1320" s="429"/>
      <c r="P1320" s="364">
        <f t="shared" si="74"/>
        <v>0</v>
      </c>
      <c r="Q1320" s="78">
        <f t="shared" si="75"/>
        <v>0</v>
      </c>
      <c r="R1320" s="100" t="str">
        <f t="shared" si="73"/>
        <v/>
      </c>
    </row>
    <row r="1321" spans="1:18" x14ac:dyDescent="0.2">
      <c r="A1321" s="426" t="str">
        <f>IF(B1321="","",COUNT('Diário 1º PA'!$A$4:$A$2634)+ROW()-3)</f>
        <v/>
      </c>
      <c r="B1321" s="427"/>
      <c r="C1321" s="418"/>
      <c r="D1321" s="421"/>
      <c r="E1321" s="421"/>
      <c r="F1321" s="428"/>
      <c r="G1321" s="421"/>
      <c r="H1321" s="421"/>
      <c r="I1321" s="421"/>
      <c r="J1321" s="423"/>
      <c r="K1321" s="423"/>
      <c r="L1321" s="423"/>
      <c r="M1321" s="423"/>
      <c r="N1321" s="442"/>
      <c r="O1321" s="429"/>
      <c r="P1321" s="365">
        <f t="shared" si="74"/>
        <v>0</v>
      </c>
      <c r="Q1321" s="78">
        <f t="shared" si="75"/>
        <v>0</v>
      </c>
      <c r="R1321" s="143" t="str">
        <f t="shared" si="73"/>
        <v/>
      </c>
    </row>
    <row r="1322" spans="1:18" x14ac:dyDescent="0.2">
      <c r="A1322" s="426" t="str">
        <f>IF(B1322="","",COUNT('Diário 1º PA'!$A$4:$A$2634)+ROW()-3)</f>
        <v/>
      </c>
      <c r="B1322" s="427"/>
      <c r="C1322" s="418"/>
      <c r="D1322" s="421"/>
      <c r="E1322" s="421"/>
      <c r="F1322" s="428"/>
      <c r="G1322" s="421"/>
      <c r="H1322" s="421"/>
      <c r="I1322" s="421"/>
      <c r="J1322" s="423"/>
      <c r="K1322" s="423"/>
      <c r="L1322" s="423"/>
      <c r="M1322" s="423"/>
      <c r="N1322" s="442"/>
      <c r="O1322" s="429"/>
      <c r="P1322" s="364">
        <f t="shared" si="74"/>
        <v>0</v>
      </c>
      <c r="Q1322" s="78">
        <f t="shared" si="75"/>
        <v>0</v>
      </c>
      <c r="R1322" s="100" t="str">
        <f t="shared" si="73"/>
        <v/>
      </c>
    </row>
    <row r="1323" spans="1:18" x14ac:dyDescent="0.2">
      <c r="A1323" s="426" t="str">
        <f>IF(B1323="","",COUNT('Diário 1º PA'!$A$4:$A$2634)+ROW()-3)</f>
        <v/>
      </c>
      <c r="B1323" s="427"/>
      <c r="C1323" s="418"/>
      <c r="D1323" s="421"/>
      <c r="E1323" s="421"/>
      <c r="F1323" s="428"/>
      <c r="G1323" s="421"/>
      <c r="H1323" s="421"/>
      <c r="I1323" s="421"/>
      <c r="J1323" s="423"/>
      <c r="K1323" s="423"/>
      <c r="L1323" s="423"/>
      <c r="M1323" s="423"/>
      <c r="N1323" s="442"/>
      <c r="O1323" s="429"/>
      <c r="P1323" s="364">
        <f t="shared" si="74"/>
        <v>0</v>
      </c>
      <c r="Q1323" s="78">
        <f t="shared" si="75"/>
        <v>0</v>
      </c>
      <c r="R1323" s="100" t="str">
        <f t="shared" si="73"/>
        <v/>
      </c>
    </row>
    <row r="1324" spans="1:18" ht="13.5" thickBot="1" x14ac:dyDescent="0.25">
      <c r="A1324" s="426" t="str">
        <f>IF(B1324="","",COUNT('Diário 1º PA'!$A$4:$A$2634)+ROW()-3)</f>
        <v/>
      </c>
      <c r="B1324" s="427"/>
      <c r="C1324" s="418"/>
      <c r="D1324" s="421"/>
      <c r="E1324" s="421"/>
      <c r="F1324" s="428"/>
      <c r="G1324" s="421"/>
      <c r="H1324" s="421"/>
      <c r="I1324" s="421"/>
      <c r="J1324" s="423"/>
      <c r="K1324" s="423"/>
      <c r="L1324" s="423"/>
      <c r="M1324" s="423"/>
      <c r="N1324" s="442"/>
      <c r="O1324" s="429"/>
      <c r="P1324" s="364">
        <f t="shared" si="74"/>
        <v>0</v>
      </c>
      <c r="Q1324" s="78">
        <f t="shared" si="75"/>
        <v>0</v>
      </c>
      <c r="R1324" s="100" t="str">
        <f t="shared" si="73"/>
        <v/>
      </c>
    </row>
    <row r="1325" spans="1:18" x14ac:dyDescent="0.2">
      <c r="A1325" s="426" t="str">
        <f>IF(B1325="","",COUNT('Diário 1º PA'!$A$4:$A$2634)+ROW()-3)</f>
        <v/>
      </c>
      <c r="B1325" s="427"/>
      <c r="C1325" s="418"/>
      <c r="D1325" s="421"/>
      <c r="E1325" s="421"/>
      <c r="F1325" s="428"/>
      <c r="G1325" s="421"/>
      <c r="H1325" s="421"/>
      <c r="I1325" s="421"/>
      <c r="J1325" s="423"/>
      <c r="K1325" s="423"/>
      <c r="L1325" s="423"/>
      <c r="M1325" s="423"/>
      <c r="N1325" s="442"/>
      <c r="O1325" s="429"/>
      <c r="P1325" s="365">
        <f t="shared" si="74"/>
        <v>0</v>
      </c>
      <c r="Q1325" s="78">
        <f t="shared" si="75"/>
        <v>0</v>
      </c>
      <c r="R1325" s="143" t="str">
        <f t="shared" si="73"/>
        <v/>
      </c>
    </row>
    <row r="1326" spans="1:18" x14ac:dyDescent="0.2">
      <c r="A1326" s="426" t="str">
        <f>IF(B1326="","",COUNT('Diário 1º PA'!$A$4:$A$2634)+ROW()-3)</f>
        <v/>
      </c>
      <c r="B1326" s="427"/>
      <c r="C1326" s="418"/>
      <c r="D1326" s="421"/>
      <c r="E1326" s="421"/>
      <c r="F1326" s="428"/>
      <c r="G1326" s="421"/>
      <c r="H1326" s="421"/>
      <c r="I1326" s="421"/>
      <c r="J1326" s="423"/>
      <c r="K1326" s="423"/>
      <c r="L1326" s="423"/>
      <c r="M1326" s="423"/>
      <c r="N1326" s="442"/>
      <c r="O1326" s="429"/>
      <c r="P1326" s="364">
        <f t="shared" si="74"/>
        <v>0</v>
      </c>
      <c r="Q1326" s="78">
        <f t="shared" si="75"/>
        <v>0</v>
      </c>
      <c r="R1326" s="100" t="str">
        <f t="shared" si="73"/>
        <v/>
      </c>
    </row>
    <row r="1327" spans="1:18" x14ac:dyDescent="0.2">
      <c r="A1327" s="426" t="str">
        <f>IF(B1327="","",COUNT('Diário 1º PA'!$A$4:$A$2634)+ROW()-3)</f>
        <v/>
      </c>
      <c r="B1327" s="427"/>
      <c r="C1327" s="418"/>
      <c r="D1327" s="421"/>
      <c r="E1327" s="421"/>
      <c r="F1327" s="428"/>
      <c r="G1327" s="421"/>
      <c r="H1327" s="421"/>
      <c r="I1327" s="421"/>
      <c r="J1327" s="423"/>
      <c r="K1327" s="423"/>
      <c r="L1327" s="423"/>
      <c r="M1327" s="423"/>
      <c r="N1327" s="442"/>
      <c r="O1327" s="429"/>
      <c r="P1327" s="364">
        <f t="shared" si="74"/>
        <v>0</v>
      </c>
      <c r="Q1327" s="78">
        <f t="shared" si="75"/>
        <v>0</v>
      </c>
      <c r="R1327" s="100" t="str">
        <f t="shared" si="73"/>
        <v/>
      </c>
    </row>
    <row r="1328" spans="1:18" ht="13.5" thickBot="1" x14ac:dyDescent="0.25">
      <c r="A1328" s="426" t="str">
        <f>IF(B1328="","",COUNT('Diário 1º PA'!$A$4:$A$2634)+ROW()-3)</f>
        <v/>
      </c>
      <c r="B1328" s="427"/>
      <c r="C1328" s="418"/>
      <c r="D1328" s="421"/>
      <c r="E1328" s="421"/>
      <c r="F1328" s="428"/>
      <c r="G1328" s="421"/>
      <c r="H1328" s="421"/>
      <c r="I1328" s="421"/>
      <c r="J1328" s="423"/>
      <c r="K1328" s="423"/>
      <c r="L1328" s="423"/>
      <c r="M1328" s="423"/>
      <c r="N1328" s="442"/>
      <c r="O1328" s="429"/>
      <c r="P1328" s="364">
        <f t="shared" si="74"/>
        <v>0</v>
      </c>
      <c r="Q1328" s="78">
        <f t="shared" si="75"/>
        <v>0</v>
      </c>
      <c r="R1328" s="100" t="str">
        <f t="shared" si="73"/>
        <v/>
      </c>
    </row>
    <row r="1329" spans="1:18" x14ac:dyDescent="0.2">
      <c r="A1329" s="426" t="str">
        <f>IF(B1329="","",COUNT('Diário 1º PA'!$A$4:$A$2634)+ROW()-3)</f>
        <v/>
      </c>
      <c r="B1329" s="427"/>
      <c r="C1329" s="418"/>
      <c r="D1329" s="421"/>
      <c r="E1329" s="421"/>
      <c r="F1329" s="428"/>
      <c r="G1329" s="421"/>
      <c r="H1329" s="421"/>
      <c r="I1329" s="421"/>
      <c r="J1329" s="423"/>
      <c r="K1329" s="423"/>
      <c r="L1329" s="423"/>
      <c r="M1329" s="423"/>
      <c r="N1329" s="442"/>
      <c r="O1329" s="429"/>
      <c r="P1329" s="365">
        <f t="shared" si="74"/>
        <v>0</v>
      </c>
      <c r="Q1329" s="78">
        <f t="shared" si="75"/>
        <v>0</v>
      </c>
      <c r="R1329" s="143" t="str">
        <f t="shared" si="73"/>
        <v/>
      </c>
    </row>
    <row r="1330" spans="1:18" x14ac:dyDescent="0.2">
      <c r="A1330" s="426" t="str">
        <f>IF(B1330="","",COUNT('Diário 1º PA'!$A$4:$A$2634)+ROW()-3)</f>
        <v/>
      </c>
      <c r="B1330" s="427"/>
      <c r="C1330" s="418"/>
      <c r="D1330" s="421"/>
      <c r="E1330" s="421"/>
      <c r="F1330" s="428"/>
      <c r="G1330" s="421"/>
      <c r="H1330" s="421"/>
      <c r="I1330" s="421"/>
      <c r="J1330" s="423"/>
      <c r="K1330" s="423"/>
      <c r="L1330" s="423"/>
      <c r="M1330" s="423"/>
      <c r="N1330" s="442"/>
      <c r="O1330" s="429"/>
      <c r="P1330" s="364">
        <f t="shared" si="74"/>
        <v>0</v>
      </c>
      <c r="Q1330" s="78">
        <f t="shared" si="75"/>
        <v>0</v>
      </c>
      <c r="R1330" s="100" t="str">
        <f t="shared" si="73"/>
        <v/>
      </c>
    </row>
    <row r="1331" spans="1:18" x14ac:dyDescent="0.2">
      <c r="A1331" s="426" t="str">
        <f>IF(B1331="","",COUNT('Diário 1º PA'!$A$4:$A$2634)+ROW()-3)</f>
        <v/>
      </c>
      <c r="B1331" s="427"/>
      <c r="C1331" s="418"/>
      <c r="D1331" s="421"/>
      <c r="E1331" s="421"/>
      <c r="F1331" s="428"/>
      <c r="G1331" s="421"/>
      <c r="H1331" s="421"/>
      <c r="I1331" s="421"/>
      <c r="J1331" s="423"/>
      <c r="K1331" s="423"/>
      <c r="L1331" s="423"/>
      <c r="M1331" s="423"/>
      <c r="N1331" s="442"/>
      <c r="O1331" s="429"/>
      <c r="P1331" s="364">
        <f t="shared" si="74"/>
        <v>0</v>
      </c>
      <c r="Q1331" s="78">
        <f t="shared" si="75"/>
        <v>0</v>
      </c>
      <c r="R1331" s="100" t="str">
        <f t="shared" si="73"/>
        <v/>
      </c>
    </row>
    <row r="1332" spans="1:18" ht="13.5" thickBot="1" x14ac:dyDescent="0.25">
      <c r="A1332" s="426" t="str">
        <f>IF(B1332="","",COUNT('Diário 1º PA'!$A$4:$A$2634)+ROW()-3)</f>
        <v/>
      </c>
      <c r="B1332" s="427"/>
      <c r="C1332" s="418"/>
      <c r="D1332" s="421"/>
      <c r="E1332" s="421"/>
      <c r="F1332" s="428"/>
      <c r="G1332" s="421"/>
      <c r="H1332" s="421"/>
      <c r="I1332" s="421"/>
      <c r="J1332" s="423"/>
      <c r="K1332" s="423"/>
      <c r="L1332" s="423"/>
      <c r="M1332" s="423"/>
      <c r="N1332" s="442"/>
      <c r="O1332" s="429"/>
      <c r="P1332" s="364">
        <f t="shared" si="74"/>
        <v>0</v>
      </c>
      <c r="Q1332" s="78">
        <f t="shared" si="75"/>
        <v>0</v>
      </c>
      <c r="R1332" s="100" t="str">
        <f t="shared" si="73"/>
        <v/>
      </c>
    </row>
    <row r="1333" spans="1:18" x14ac:dyDescent="0.2">
      <c r="A1333" s="426" t="str">
        <f>IF(B1333="","",COUNT('Diário 1º PA'!$A$4:$A$2634)+ROW()-3)</f>
        <v/>
      </c>
      <c r="B1333" s="427"/>
      <c r="C1333" s="418"/>
      <c r="D1333" s="421"/>
      <c r="E1333" s="421"/>
      <c r="F1333" s="428"/>
      <c r="G1333" s="421"/>
      <c r="H1333" s="421"/>
      <c r="I1333" s="421"/>
      <c r="J1333" s="423"/>
      <c r="K1333" s="423"/>
      <c r="L1333" s="423"/>
      <c r="M1333" s="423"/>
      <c r="N1333" s="442"/>
      <c r="O1333" s="429"/>
      <c r="P1333" s="365">
        <f t="shared" si="74"/>
        <v>0</v>
      </c>
      <c r="Q1333" s="78">
        <f t="shared" si="75"/>
        <v>0</v>
      </c>
      <c r="R1333" s="143" t="str">
        <f t="shared" si="73"/>
        <v/>
      </c>
    </row>
    <row r="1334" spans="1:18" x14ac:dyDescent="0.2">
      <c r="A1334" s="426" t="str">
        <f>IF(B1334="","",COUNT('Diário 1º PA'!$A$4:$A$2634)+ROW()-3)</f>
        <v/>
      </c>
      <c r="B1334" s="427"/>
      <c r="C1334" s="418"/>
      <c r="D1334" s="421"/>
      <c r="E1334" s="421"/>
      <c r="F1334" s="428"/>
      <c r="G1334" s="421"/>
      <c r="H1334" s="421"/>
      <c r="I1334" s="421"/>
      <c r="J1334" s="423"/>
      <c r="K1334" s="423"/>
      <c r="L1334" s="423"/>
      <c r="M1334" s="423"/>
      <c r="N1334" s="442"/>
      <c r="O1334" s="429"/>
      <c r="P1334" s="364">
        <f t="shared" si="74"/>
        <v>0</v>
      </c>
      <c r="Q1334" s="78">
        <f t="shared" si="75"/>
        <v>0</v>
      </c>
      <c r="R1334" s="100" t="str">
        <f t="shared" si="73"/>
        <v/>
      </c>
    </row>
    <row r="1335" spans="1:18" x14ac:dyDescent="0.2">
      <c r="A1335" s="426" t="str">
        <f>IF(B1335="","",COUNT('Diário 1º PA'!$A$4:$A$2634)+ROW()-3)</f>
        <v/>
      </c>
      <c r="B1335" s="427"/>
      <c r="C1335" s="418"/>
      <c r="D1335" s="421"/>
      <c r="E1335" s="421"/>
      <c r="F1335" s="428"/>
      <c r="G1335" s="421"/>
      <c r="H1335" s="421"/>
      <c r="I1335" s="421"/>
      <c r="J1335" s="423"/>
      <c r="K1335" s="423"/>
      <c r="L1335" s="423"/>
      <c r="M1335" s="423"/>
      <c r="N1335" s="442"/>
      <c r="O1335" s="429"/>
      <c r="P1335" s="364">
        <f t="shared" si="74"/>
        <v>0</v>
      </c>
      <c r="Q1335" s="78">
        <f t="shared" si="75"/>
        <v>0</v>
      </c>
      <c r="R1335" s="100" t="str">
        <f t="shared" si="73"/>
        <v/>
      </c>
    </row>
    <row r="1336" spans="1:18" ht="13.5" thickBot="1" x14ac:dyDescent="0.25">
      <c r="A1336" s="426" t="str">
        <f>IF(B1336="","",COUNT('Diário 1º PA'!$A$4:$A$2634)+ROW()-3)</f>
        <v/>
      </c>
      <c r="B1336" s="427"/>
      <c r="C1336" s="418"/>
      <c r="D1336" s="421"/>
      <c r="E1336" s="421"/>
      <c r="F1336" s="428"/>
      <c r="G1336" s="421"/>
      <c r="H1336" s="421"/>
      <c r="I1336" s="421"/>
      <c r="J1336" s="423"/>
      <c r="K1336" s="423"/>
      <c r="L1336" s="423"/>
      <c r="M1336" s="423"/>
      <c r="N1336" s="442"/>
      <c r="O1336" s="429"/>
      <c r="P1336" s="364">
        <f t="shared" si="74"/>
        <v>0</v>
      </c>
      <c r="Q1336" s="78">
        <f t="shared" si="75"/>
        <v>0</v>
      </c>
      <c r="R1336" s="100" t="str">
        <f t="shared" si="73"/>
        <v/>
      </c>
    </row>
    <row r="1337" spans="1:18" x14ac:dyDescent="0.2">
      <c r="A1337" s="426" t="str">
        <f>IF(B1337="","",COUNT('Diário 1º PA'!$A$4:$A$2634)+ROW()-3)</f>
        <v/>
      </c>
      <c r="B1337" s="427"/>
      <c r="C1337" s="418"/>
      <c r="D1337" s="421"/>
      <c r="E1337" s="421"/>
      <c r="F1337" s="428"/>
      <c r="G1337" s="421"/>
      <c r="H1337" s="421"/>
      <c r="I1337" s="421"/>
      <c r="J1337" s="423"/>
      <c r="K1337" s="423"/>
      <c r="L1337" s="423"/>
      <c r="M1337" s="423"/>
      <c r="N1337" s="442"/>
      <c r="O1337" s="429"/>
      <c r="P1337" s="365">
        <f t="shared" si="74"/>
        <v>0</v>
      </c>
      <c r="Q1337" s="78">
        <f t="shared" si="75"/>
        <v>0</v>
      </c>
      <c r="R1337" s="143" t="str">
        <f t="shared" si="73"/>
        <v/>
      </c>
    </row>
    <row r="1338" spans="1:18" x14ac:dyDescent="0.2">
      <c r="A1338" s="426" t="str">
        <f>IF(B1338="","",COUNT('Diário 1º PA'!$A$4:$A$2634)+ROW()-3)</f>
        <v/>
      </c>
      <c r="B1338" s="427"/>
      <c r="C1338" s="418"/>
      <c r="D1338" s="421"/>
      <c r="E1338" s="421"/>
      <c r="F1338" s="428"/>
      <c r="G1338" s="421"/>
      <c r="H1338" s="421"/>
      <c r="I1338" s="421"/>
      <c r="J1338" s="423"/>
      <c r="K1338" s="423"/>
      <c r="L1338" s="423"/>
      <c r="M1338" s="423"/>
      <c r="N1338" s="442"/>
      <c r="O1338" s="429"/>
      <c r="P1338" s="364">
        <f t="shared" si="74"/>
        <v>0</v>
      </c>
      <c r="Q1338" s="78">
        <f t="shared" si="75"/>
        <v>0</v>
      </c>
      <c r="R1338" s="100" t="str">
        <f t="shared" si="73"/>
        <v/>
      </c>
    </row>
    <row r="1339" spans="1:18" x14ac:dyDescent="0.2">
      <c r="A1339" s="426" t="str">
        <f>IF(B1339="","",COUNT('Diário 1º PA'!$A$4:$A$2634)+ROW()-3)</f>
        <v/>
      </c>
      <c r="B1339" s="427"/>
      <c r="C1339" s="418"/>
      <c r="D1339" s="421"/>
      <c r="E1339" s="421"/>
      <c r="F1339" s="428"/>
      <c r="G1339" s="421"/>
      <c r="H1339" s="421"/>
      <c r="I1339" s="421"/>
      <c r="J1339" s="423"/>
      <c r="K1339" s="423"/>
      <c r="L1339" s="423"/>
      <c r="M1339" s="423"/>
      <c r="N1339" s="442"/>
      <c r="O1339" s="429"/>
      <c r="P1339" s="364">
        <f t="shared" si="74"/>
        <v>0</v>
      </c>
      <c r="Q1339" s="78">
        <f t="shared" si="75"/>
        <v>0</v>
      </c>
      <c r="R1339" s="100" t="str">
        <f t="shared" si="73"/>
        <v/>
      </c>
    </row>
    <row r="1340" spans="1:18" ht="13.5" thickBot="1" x14ac:dyDescent="0.25">
      <c r="A1340" s="426" t="str">
        <f>IF(B1340="","",COUNT('Diário 1º PA'!$A$4:$A$2634)+ROW()-3)</f>
        <v/>
      </c>
      <c r="B1340" s="427"/>
      <c r="C1340" s="418"/>
      <c r="D1340" s="421"/>
      <c r="E1340" s="421"/>
      <c r="F1340" s="428"/>
      <c r="G1340" s="421"/>
      <c r="H1340" s="421"/>
      <c r="I1340" s="421"/>
      <c r="J1340" s="423"/>
      <c r="K1340" s="423"/>
      <c r="L1340" s="423"/>
      <c r="M1340" s="423"/>
      <c r="N1340" s="442"/>
      <c r="O1340" s="429"/>
      <c r="P1340" s="364">
        <f t="shared" si="74"/>
        <v>0</v>
      </c>
      <c r="Q1340" s="78">
        <f t="shared" si="75"/>
        <v>0</v>
      </c>
      <c r="R1340" s="100" t="str">
        <f t="shared" si="73"/>
        <v/>
      </c>
    </row>
    <row r="1341" spans="1:18" x14ac:dyDescent="0.2">
      <c r="A1341" s="426" t="str">
        <f>IF(B1341="","",COUNT('Diário 1º PA'!$A$4:$A$2634)+ROW()-3)</f>
        <v/>
      </c>
      <c r="B1341" s="427"/>
      <c r="C1341" s="418"/>
      <c r="D1341" s="421"/>
      <c r="E1341" s="421"/>
      <c r="F1341" s="428"/>
      <c r="G1341" s="421"/>
      <c r="H1341" s="421"/>
      <c r="I1341" s="421"/>
      <c r="J1341" s="423"/>
      <c r="K1341" s="423"/>
      <c r="L1341" s="423"/>
      <c r="M1341" s="423"/>
      <c r="N1341" s="442"/>
      <c r="O1341" s="429"/>
      <c r="P1341" s="365">
        <f t="shared" si="74"/>
        <v>0</v>
      </c>
      <c r="Q1341" s="78">
        <f t="shared" si="75"/>
        <v>0</v>
      </c>
      <c r="R1341" s="143" t="str">
        <f t="shared" si="73"/>
        <v/>
      </c>
    </row>
    <row r="1342" spans="1:18" x14ac:dyDescent="0.2">
      <c r="A1342" s="426" t="str">
        <f>IF(B1342="","",COUNT('Diário 1º PA'!$A$4:$A$2634)+ROW()-3)</f>
        <v/>
      </c>
      <c r="B1342" s="427"/>
      <c r="C1342" s="418"/>
      <c r="D1342" s="421"/>
      <c r="E1342" s="421"/>
      <c r="F1342" s="428"/>
      <c r="G1342" s="421"/>
      <c r="H1342" s="421"/>
      <c r="I1342" s="421"/>
      <c r="J1342" s="423"/>
      <c r="K1342" s="423"/>
      <c r="L1342" s="423"/>
      <c r="M1342" s="423"/>
      <c r="N1342" s="442"/>
      <c r="O1342" s="429"/>
      <c r="P1342" s="364">
        <f t="shared" si="74"/>
        <v>0</v>
      </c>
      <c r="Q1342" s="78">
        <f t="shared" si="75"/>
        <v>0</v>
      </c>
      <c r="R1342" s="100" t="str">
        <f t="shared" si="73"/>
        <v/>
      </c>
    </row>
    <row r="1343" spans="1:18" x14ac:dyDescent="0.2">
      <c r="A1343" s="426" t="str">
        <f>IF(B1343="","",COUNT('Diário 1º PA'!$A$4:$A$2634)+ROW()-3)</f>
        <v/>
      </c>
      <c r="B1343" s="427"/>
      <c r="C1343" s="418"/>
      <c r="D1343" s="421"/>
      <c r="E1343" s="421"/>
      <c r="F1343" s="428"/>
      <c r="G1343" s="421"/>
      <c r="H1343" s="421"/>
      <c r="I1343" s="421"/>
      <c r="J1343" s="423"/>
      <c r="K1343" s="423"/>
      <c r="L1343" s="423"/>
      <c r="M1343" s="423"/>
      <c r="N1343" s="442"/>
      <c r="O1343" s="429"/>
      <c r="P1343" s="364">
        <f t="shared" si="74"/>
        <v>0</v>
      </c>
      <c r="Q1343" s="78">
        <f t="shared" si="75"/>
        <v>0</v>
      </c>
      <c r="R1343" s="100" t="str">
        <f t="shared" si="73"/>
        <v/>
      </c>
    </row>
    <row r="1344" spans="1:18" ht="13.5" thickBot="1" x14ac:dyDescent="0.25">
      <c r="A1344" s="426" t="str">
        <f>IF(B1344="","",COUNT('Diário 1º PA'!$A$4:$A$2634)+ROW()-3)</f>
        <v/>
      </c>
      <c r="B1344" s="427"/>
      <c r="C1344" s="418"/>
      <c r="D1344" s="421"/>
      <c r="E1344" s="421"/>
      <c r="F1344" s="428"/>
      <c r="G1344" s="421"/>
      <c r="H1344" s="421"/>
      <c r="I1344" s="421"/>
      <c r="J1344" s="423"/>
      <c r="K1344" s="423"/>
      <c r="L1344" s="423"/>
      <c r="M1344" s="423"/>
      <c r="N1344" s="442"/>
      <c r="O1344" s="429"/>
      <c r="P1344" s="364">
        <f t="shared" si="74"/>
        <v>0</v>
      </c>
      <c r="Q1344" s="78">
        <f t="shared" si="75"/>
        <v>0</v>
      </c>
      <c r="R1344" s="100" t="str">
        <f t="shared" si="73"/>
        <v/>
      </c>
    </row>
    <row r="1345" spans="1:18" x14ac:dyDescent="0.2">
      <c r="A1345" s="426" t="str">
        <f>IF(B1345="","",COUNT('Diário 1º PA'!$A$4:$A$2634)+ROW()-3)</f>
        <v/>
      </c>
      <c r="B1345" s="427"/>
      <c r="C1345" s="418"/>
      <c r="D1345" s="421"/>
      <c r="E1345" s="421"/>
      <c r="F1345" s="428"/>
      <c r="G1345" s="421"/>
      <c r="H1345" s="421"/>
      <c r="I1345" s="421"/>
      <c r="J1345" s="423"/>
      <c r="K1345" s="423"/>
      <c r="L1345" s="423"/>
      <c r="M1345" s="423"/>
      <c r="N1345" s="442"/>
      <c r="O1345" s="429"/>
      <c r="P1345" s="365">
        <f t="shared" si="74"/>
        <v>0</v>
      </c>
      <c r="Q1345" s="78">
        <f t="shared" si="75"/>
        <v>0</v>
      </c>
      <c r="R1345" s="143" t="str">
        <f t="shared" si="73"/>
        <v/>
      </c>
    </row>
    <row r="1346" spans="1:18" x14ac:dyDescent="0.2">
      <c r="A1346" s="426" t="str">
        <f>IF(B1346="","",COUNT('Diário 1º PA'!$A$4:$A$2634)+ROW()-3)</f>
        <v/>
      </c>
      <c r="B1346" s="427"/>
      <c r="C1346" s="418"/>
      <c r="D1346" s="421"/>
      <c r="E1346" s="421"/>
      <c r="F1346" s="428"/>
      <c r="G1346" s="421"/>
      <c r="H1346" s="421"/>
      <c r="I1346" s="421"/>
      <c r="J1346" s="423"/>
      <c r="K1346" s="423"/>
      <c r="L1346" s="423"/>
      <c r="M1346" s="423"/>
      <c r="N1346" s="442"/>
      <c r="O1346" s="429"/>
      <c r="P1346" s="364">
        <f t="shared" si="74"/>
        <v>0</v>
      </c>
      <c r="Q1346" s="78">
        <f t="shared" si="75"/>
        <v>0</v>
      </c>
      <c r="R1346" s="100" t="str">
        <f t="shared" si="73"/>
        <v/>
      </c>
    </row>
    <row r="1347" spans="1:18" x14ac:dyDescent="0.2">
      <c r="A1347" s="426" t="str">
        <f>IF(B1347="","",COUNT('Diário 1º PA'!$A$4:$A$2634)+ROW()-3)</f>
        <v/>
      </c>
      <c r="B1347" s="427"/>
      <c r="C1347" s="418"/>
      <c r="D1347" s="421"/>
      <c r="E1347" s="421"/>
      <c r="F1347" s="428"/>
      <c r="G1347" s="421"/>
      <c r="H1347" s="421"/>
      <c r="I1347" s="421"/>
      <c r="J1347" s="423"/>
      <c r="K1347" s="423"/>
      <c r="L1347" s="423"/>
      <c r="M1347" s="423"/>
      <c r="N1347" s="442"/>
      <c r="O1347" s="429"/>
      <c r="P1347" s="364">
        <f t="shared" si="74"/>
        <v>0</v>
      </c>
      <c r="Q1347" s="78">
        <f t="shared" si="75"/>
        <v>0</v>
      </c>
      <c r="R1347" s="100" t="str">
        <f t="shared" si="73"/>
        <v/>
      </c>
    </row>
    <row r="1348" spans="1:18" ht="13.5" thickBot="1" x14ac:dyDescent="0.25">
      <c r="A1348" s="426" t="str">
        <f>IF(B1348="","",COUNT('Diário 1º PA'!$A$4:$A$2634)+ROW()-3)</f>
        <v/>
      </c>
      <c r="B1348" s="427"/>
      <c r="C1348" s="418"/>
      <c r="D1348" s="421"/>
      <c r="E1348" s="421"/>
      <c r="F1348" s="428"/>
      <c r="G1348" s="421"/>
      <c r="H1348" s="421"/>
      <c r="I1348" s="421"/>
      <c r="J1348" s="423"/>
      <c r="K1348" s="423"/>
      <c r="L1348" s="423"/>
      <c r="M1348" s="423"/>
      <c r="N1348" s="442"/>
      <c r="O1348" s="429"/>
      <c r="P1348" s="364">
        <f t="shared" si="74"/>
        <v>0</v>
      </c>
      <c r="Q1348" s="78">
        <f t="shared" si="75"/>
        <v>0</v>
      </c>
      <c r="R1348" s="100" t="str">
        <f t="shared" si="73"/>
        <v/>
      </c>
    </row>
    <row r="1349" spans="1:18" x14ac:dyDescent="0.2">
      <c r="A1349" s="426" t="str">
        <f>IF(B1349="","",COUNT('Diário 1º PA'!$A$4:$A$2634)+ROW()-3)</f>
        <v/>
      </c>
      <c r="B1349" s="427"/>
      <c r="C1349" s="418"/>
      <c r="D1349" s="421"/>
      <c r="E1349" s="421"/>
      <c r="F1349" s="428"/>
      <c r="G1349" s="421"/>
      <c r="H1349" s="421"/>
      <c r="I1349" s="421"/>
      <c r="J1349" s="423"/>
      <c r="K1349" s="423"/>
      <c r="L1349" s="423"/>
      <c r="M1349" s="423"/>
      <c r="N1349" s="442"/>
      <c r="O1349" s="429"/>
      <c r="P1349" s="365">
        <f t="shared" si="74"/>
        <v>0</v>
      </c>
      <c r="Q1349" s="78">
        <f t="shared" si="75"/>
        <v>0</v>
      </c>
      <c r="R1349" s="143" t="str">
        <f t="shared" si="73"/>
        <v/>
      </c>
    </row>
    <row r="1350" spans="1:18" x14ac:dyDescent="0.2">
      <c r="A1350" s="426" t="str">
        <f>IF(B1350="","",COUNT('Diário 1º PA'!$A$4:$A$2634)+ROW()-3)</f>
        <v/>
      </c>
      <c r="B1350" s="427"/>
      <c r="C1350" s="418"/>
      <c r="D1350" s="421"/>
      <c r="E1350" s="421"/>
      <c r="F1350" s="428"/>
      <c r="G1350" s="421"/>
      <c r="H1350" s="421"/>
      <c r="I1350" s="421"/>
      <c r="J1350" s="423"/>
      <c r="K1350" s="423"/>
      <c r="L1350" s="423"/>
      <c r="M1350" s="423"/>
      <c r="N1350" s="442"/>
      <c r="O1350" s="429"/>
      <c r="P1350" s="364">
        <f t="shared" si="74"/>
        <v>0</v>
      </c>
      <c r="Q1350" s="78">
        <f t="shared" si="75"/>
        <v>0</v>
      </c>
      <c r="R1350" s="100" t="str">
        <f t="shared" si="73"/>
        <v/>
      </c>
    </row>
    <row r="1351" spans="1:18" x14ac:dyDescent="0.2">
      <c r="A1351" s="426" t="str">
        <f>IF(B1351="","",COUNT('Diário 1º PA'!$A$4:$A$2634)+ROW()-3)</f>
        <v/>
      </c>
      <c r="B1351" s="427"/>
      <c r="C1351" s="418"/>
      <c r="D1351" s="421"/>
      <c r="E1351" s="421"/>
      <c r="F1351" s="428"/>
      <c r="G1351" s="421"/>
      <c r="H1351" s="421"/>
      <c r="I1351" s="421"/>
      <c r="J1351" s="423"/>
      <c r="K1351" s="423"/>
      <c r="L1351" s="423"/>
      <c r="M1351" s="423"/>
      <c r="N1351" s="442"/>
      <c r="O1351" s="429"/>
      <c r="P1351" s="364">
        <f t="shared" si="74"/>
        <v>0</v>
      </c>
      <c r="Q1351" s="78">
        <f t="shared" si="75"/>
        <v>0</v>
      </c>
      <c r="R1351" s="100" t="str">
        <f t="shared" si="73"/>
        <v/>
      </c>
    </row>
    <row r="1352" spans="1:18" ht="13.5" thickBot="1" x14ac:dyDescent="0.25">
      <c r="A1352" s="426" t="str">
        <f>IF(B1352="","",COUNT('Diário 1º PA'!$A$4:$A$2634)+ROW()-3)</f>
        <v/>
      </c>
      <c r="B1352" s="427"/>
      <c r="C1352" s="418"/>
      <c r="D1352" s="421"/>
      <c r="E1352" s="421"/>
      <c r="F1352" s="428"/>
      <c r="G1352" s="421"/>
      <c r="H1352" s="421"/>
      <c r="I1352" s="421"/>
      <c r="J1352" s="423"/>
      <c r="K1352" s="423"/>
      <c r="L1352" s="423"/>
      <c r="M1352" s="423"/>
      <c r="N1352" s="442"/>
      <c r="O1352" s="429"/>
      <c r="P1352" s="364">
        <f t="shared" si="74"/>
        <v>0</v>
      </c>
      <c r="Q1352" s="78">
        <f t="shared" si="75"/>
        <v>0</v>
      </c>
      <c r="R1352" s="100" t="str">
        <f t="shared" si="73"/>
        <v/>
      </c>
    </row>
    <row r="1353" spans="1:18" x14ac:dyDescent="0.2">
      <c r="A1353" s="426" t="str">
        <f>IF(B1353="","",COUNT('Diário 1º PA'!$A$4:$A$2634)+ROW()-3)</f>
        <v/>
      </c>
      <c r="B1353" s="427"/>
      <c r="C1353" s="418"/>
      <c r="D1353" s="421"/>
      <c r="E1353" s="421"/>
      <c r="F1353" s="428"/>
      <c r="G1353" s="421"/>
      <c r="H1353" s="421"/>
      <c r="I1353" s="421"/>
      <c r="J1353" s="423"/>
      <c r="K1353" s="423"/>
      <c r="L1353" s="423"/>
      <c r="M1353" s="423"/>
      <c r="N1353" s="442"/>
      <c r="O1353" s="429"/>
      <c r="P1353" s="365">
        <f t="shared" si="74"/>
        <v>0</v>
      </c>
      <c r="Q1353" s="78">
        <f t="shared" si="75"/>
        <v>0</v>
      </c>
      <c r="R1353" s="143" t="str">
        <f t="shared" si="73"/>
        <v/>
      </c>
    </row>
    <row r="1354" spans="1:18" x14ac:dyDescent="0.2">
      <c r="A1354" s="426" t="str">
        <f>IF(B1354="","",COUNT('Diário 1º PA'!$A$4:$A$2634)+ROW()-3)</f>
        <v/>
      </c>
      <c r="B1354" s="427"/>
      <c r="C1354" s="418"/>
      <c r="D1354" s="421"/>
      <c r="E1354" s="421"/>
      <c r="F1354" s="428"/>
      <c r="G1354" s="421"/>
      <c r="H1354" s="421"/>
      <c r="I1354" s="421"/>
      <c r="J1354" s="423"/>
      <c r="K1354" s="423"/>
      <c r="L1354" s="423"/>
      <c r="M1354" s="423"/>
      <c r="N1354" s="442"/>
      <c r="O1354" s="429"/>
      <c r="P1354" s="364">
        <f t="shared" si="74"/>
        <v>0</v>
      </c>
      <c r="Q1354" s="78">
        <f t="shared" si="75"/>
        <v>0</v>
      </c>
      <c r="R1354" s="100" t="str">
        <f t="shared" si="73"/>
        <v/>
      </c>
    </row>
    <row r="1355" spans="1:18" x14ac:dyDescent="0.2">
      <c r="A1355" s="426" t="str">
        <f>IF(B1355="","",COUNT('Diário 1º PA'!$A$4:$A$2634)+ROW()-3)</f>
        <v/>
      </c>
      <c r="B1355" s="427"/>
      <c r="C1355" s="418"/>
      <c r="D1355" s="421"/>
      <c r="E1355" s="421"/>
      <c r="F1355" s="428"/>
      <c r="G1355" s="421"/>
      <c r="H1355" s="421"/>
      <c r="I1355" s="421"/>
      <c r="J1355" s="423"/>
      <c r="K1355" s="423"/>
      <c r="L1355" s="423"/>
      <c r="M1355" s="423"/>
      <c r="N1355" s="442"/>
      <c r="O1355" s="429"/>
      <c r="P1355" s="364">
        <f t="shared" si="74"/>
        <v>0</v>
      </c>
      <c r="Q1355" s="78">
        <f t="shared" si="75"/>
        <v>0</v>
      </c>
      <c r="R1355" s="100" t="str">
        <f t="shared" si="73"/>
        <v/>
      </c>
    </row>
    <row r="1356" spans="1:18" ht="13.5" thickBot="1" x14ac:dyDescent="0.25">
      <c r="A1356" s="426" t="str">
        <f>IF(B1356="","",COUNT('Diário 1º PA'!$A$4:$A$2634)+ROW()-3)</f>
        <v/>
      </c>
      <c r="B1356" s="427"/>
      <c r="C1356" s="418"/>
      <c r="D1356" s="421"/>
      <c r="E1356" s="421"/>
      <c r="F1356" s="428"/>
      <c r="G1356" s="421"/>
      <c r="H1356" s="421"/>
      <c r="I1356" s="421"/>
      <c r="J1356" s="423"/>
      <c r="K1356" s="423"/>
      <c r="L1356" s="423"/>
      <c r="M1356" s="423"/>
      <c r="N1356" s="442"/>
      <c r="O1356" s="429"/>
      <c r="P1356" s="364">
        <f t="shared" si="74"/>
        <v>0</v>
      </c>
      <c r="Q1356" s="78">
        <f t="shared" si="75"/>
        <v>0</v>
      </c>
      <c r="R1356" s="100" t="str">
        <f t="shared" si="73"/>
        <v/>
      </c>
    </row>
    <row r="1357" spans="1:18" x14ac:dyDescent="0.2">
      <c r="A1357" s="426" t="str">
        <f>IF(B1357="","",COUNT('Diário 1º PA'!$A$4:$A$2634)+ROW()-3)</f>
        <v/>
      </c>
      <c r="B1357" s="427"/>
      <c r="C1357" s="418"/>
      <c r="D1357" s="421"/>
      <c r="E1357" s="421"/>
      <c r="F1357" s="428"/>
      <c r="G1357" s="421"/>
      <c r="H1357" s="421"/>
      <c r="I1357" s="421"/>
      <c r="J1357" s="423"/>
      <c r="K1357" s="423"/>
      <c r="L1357" s="423"/>
      <c r="M1357" s="423"/>
      <c r="N1357" s="442"/>
      <c r="O1357" s="429"/>
      <c r="P1357" s="365">
        <f t="shared" si="74"/>
        <v>0</v>
      </c>
      <c r="Q1357" s="78">
        <f t="shared" si="75"/>
        <v>0</v>
      </c>
      <c r="R1357" s="143" t="str">
        <f t="shared" si="73"/>
        <v/>
      </c>
    </row>
    <row r="1358" spans="1:18" x14ac:dyDescent="0.2">
      <c r="A1358" s="426" t="str">
        <f>IF(B1358="","",COUNT('Diário 1º PA'!$A$4:$A$2634)+ROW()-3)</f>
        <v/>
      </c>
      <c r="B1358" s="427"/>
      <c r="C1358" s="418"/>
      <c r="D1358" s="421"/>
      <c r="E1358" s="421"/>
      <c r="F1358" s="428"/>
      <c r="G1358" s="421"/>
      <c r="H1358" s="421"/>
      <c r="I1358" s="421"/>
      <c r="J1358" s="423"/>
      <c r="K1358" s="423"/>
      <c r="L1358" s="423"/>
      <c r="M1358" s="423"/>
      <c r="N1358" s="442"/>
      <c r="O1358" s="429"/>
      <c r="P1358" s="364">
        <f t="shared" si="74"/>
        <v>0</v>
      </c>
      <c r="Q1358" s="78">
        <f t="shared" si="75"/>
        <v>0</v>
      </c>
      <c r="R1358" s="100" t="str">
        <f t="shared" si="73"/>
        <v/>
      </c>
    </row>
    <row r="1359" spans="1:18" x14ac:dyDescent="0.2">
      <c r="A1359" s="426" t="str">
        <f>IF(B1359="","",COUNT('Diário 1º PA'!$A$4:$A$2634)+ROW()-3)</f>
        <v/>
      </c>
      <c r="B1359" s="427"/>
      <c r="C1359" s="418"/>
      <c r="D1359" s="421"/>
      <c r="E1359" s="421"/>
      <c r="F1359" s="428"/>
      <c r="G1359" s="421"/>
      <c r="H1359" s="421"/>
      <c r="I1359" s="421"/>
      <c r="J1359" s="423"/>
      <c r="K1359" s="423"/>
      <c r="L1359" s="423"/>
      <c r="M1359" s="423"/>
      <c r="N1359" s="442"/>
      <c r="O1359" s="429"/>
      <c r="P1359" s="364">
        <f t="shared" si="74"/>
        <v>0</v>
      </c>
      <c r="Q1359" s="78">
        <f t="shared" si="75"/>
        <v>0</v>
      </c>
      <c r="R1359" s="100" t="str">
        <f t="shared" si="73"/>
        <v/>
      </c>
    </row>
    <row r="1360" spans="1:18" ht="13.5" thickBot="1" x14ac:dyDescent="0.25">
      <c r="A1360" s="426" t="str">
        <f>IF(B1360="","",COUNT('Diário 1º PA'!$A$4:$A$2634)+ROW()-3)</f>
        <v/>
      </c>
      <c r="B1360" s="427"/>
      <c r="C1360" s="418"/>
      <c r="D1360" s="421"/>
      <c r="E1360" s="421"/>
      <c r="F1360" s="428"/>
      <c r="G1360" s="421"/>
      <c r="H1360" s="421"/>
      <c r="I1360" s="421"/>
      <c r="J1360" s="423"/>
      <c r="K1360" s="423"/>
      <c r="L1360" s="423"/>
      <c r="M1360" s="423"/>
      <c r="N1360" s="442"/>
      <c r="O1360" s="429"/>
      <c r="P1360" s="364">
        <f t="shared" si="74"/>
        <v>0</v>
      </c>
      <c r="Q1360" s="78">
        <f t="shared" si="75"/>
        <v>0</v>
      </c>
      <c r="R1360" s="100" t="str">
        <f t="shared" si="73"/>
        <v/>
      </c>
    </row>
    <row r="1361" spans="1:18" x14ac:dyDescent="0.2">
      <c r="A1361" s="426" t="str">
        <f>IF(B1361="","",COUNT('Diário 1º PA'!$A$4:$A$2634)+ROW()-3)</f>
        <v/>
      </c>
      <c r="B1361" s="427"/>
      <c r="C1361" s="418"/>
      <c r="D1361" s="421"/>
      <c r="E1361" s="421"/>
      <c r="F1361" s="428"/>
      <c r="G1361" s="421"/>
      <c r="H1361" s="421"/>
      <c r="I1361" s="421"/>
      <c r="J1361" s="423"/>
      <c r="K1361" s="423"/>
      <c r="L1361" s="423"/>
      <c r="M1361" s="423"/>
      <c r="N1361" s="442"/>
      <c r="O1361" s="429"/>
      <c r="P1361" s="365">
        <f t="shared" si="74"/>
        <v>0</v>
      </c>
      <c r="Q1361" s="78">
        <f t="shared" si="75"/>
        <v>0</v>
      </c>
      <c r="R1361" s="143" t="str">
        <f t="shared" si="73"/>
        <v/>
      </c>
    </row>
    <row r="1362" spans="1:18" x14ac:dyDescent="0.2">
      <c r="A1362" s="426" t="str">
        <f>IF(B1362="","",COUNT('Diário 1º PA'!$A$4:$A$2634)+ROW()-3)</f>
        <v/>
      </c>
      <c r="B1362" s="427"/>
      <c r="C1362" s="418"/>
      <c r="D1362" s="421"/>
      <c r="E1362" s="421"/>
      <c r="F1362" s="428"/>
      <c r="G1362" s="421"/>
      <c r="H1362" s="421"/>
      <c r="I1362" s="421"/>
      <c r="J1362" s="423"/>
      <c r="K1362" s="423"/>
      <c r="L1362" s="423"/>
      <c r="M1362" s="423"/>
      <c r="N1362" s="442"/>
      <c r="O1362" s="429"/>
      <c r="P1362" s="364">
        <f t="shared" si="74"/>
        <v>0</v>
      </c>
      <c r="Q1362" s="78">
        <f t="shared" si="75"/>
        <v>0</v>
      </c>
      <c r="R1362" s="100" t="str">
        <f t="shared" si="73"/>
        <v/>
      </c>
    </row>
    <row r="1363" spans="1:18" x14ac:dyDescent="0.2">
      <c r="A1363" s="426" t="str">
        <f>IF(B1363="","",COUNT('Diário 1º PA'!$A$4:$A$2634)+ROW()-3)</f>
        <v/>
      </c>
      <c r="B1363" s="427"/>
      <c r="C1363" s="418"/>
      <c r="D1363" s="421"/>
      <c r="E1363" s="421"/>
      <c r="F1363" s="428"/>
      <c r="G1363" s="421"/>
      <c r="H1363" s="421"/>
      <c r="I1363" s="421"/>
      <c r="J1363" s="423"/>
      <c r="K1363" s="423"/>
      <c r="L1363" s="423"/>
      <c r="M1363" s="423"/>
      <c r="N1363" s="442"/>
      <c r="O1363" s="429"/>
      <c r="P1363" s="364">
        <f t="shared" si="74"/>
        <v>0</v>
      </c>
      <c r="Q1363" s="78">
        <f t="shared" si="75"/>
        <v>0</v>
      </c>
      <c r="R1363" s="100" t="str">
        <f t="shared" si="73"/>
        <v/>
      </c>
    </row>
    <row r="1364" spans="1:18" ht="13.5" thickBot="1" x14ac:dyDescent="0.25">
      <c r="A1364" s="426" t="str">
        <f>IF(B1364="","",COUNT('Diário 1º PA'!$A$4:$A$2634)+ROW()-3)</f>
        <v/>
      </c>
      <c r="B1364" s="427"/>
      <c r="C1364" s="418"/>
      <c r="D1364" s="421"/>
      <c r="E1364" s="421"/>
      <c r="F1364" s="428"/>
      <c r="G1364" s="421"/>
      <c r="H1364" s="421"/>
      <c r="I1364" s="421"/>
      <c r="J1364" s="423"/>
      <c r="K1364" s="423"/>
      <c r="L1364" s="423"/>
      <c r="M1364" s="423"/>
      <c r="N1364" s="442"/>
      <c r="O1364" s="429"/>
      <c r="P1364" s="364">
        <f t="shared" si="74"/>
        <v>0</v>
      </c>
      <c r="Q1364" s="78">
        <f t="shared" si="75"/>
        <v>0</v>
      </c>
      <c r="R1364" s="100" t="str">
        <f t="shared" si="73"/>
        <v/>
      </c>
    </row>
    <row r="1365" spans="1:18" x14ac:dyDescent="0.2">
      <c r="A1365" s="426" t="str">
        <f>IF(B1365="","",COUNT('Diário 1º PA'!$A$4:$A$2634)+ROW()-3)</f>
        <v/>
      </c>
      <c r="B1365" s="427"/>
      <c r="C1365" s="418"/>
      <c r="D1365" s="421"/>
      <c r="E1365" s="421"/>
      <c r="F1365" s="428"/>
      <c r="G1365" s="421"/>
      <c r="H1365" s="421"/>
      <c r="I1365" s="421"/>
      <c r="J1365" s="423"/>
      <c r="K1365" s="423"/>
      <c r="L1365" s="423"/>
      <c r="M1365" s="423"/>
      <c r="N1365" s="442"/>
      <c r="O1365" s="429"/>
      <c r="P1365" s="365">
        <f t="shared" si="74"/>
        <v>0</v>
      </c>
      <c r="Q1365" s="78">
        <f t="shared" si="75"/>
        <v>0</v>
      </c>
      <c r="R1365" s="143" t="str">
        <f t="shared" si="73"/>
        <v/>
      </c>
    </row>
    <row r="1366" spans="1:18" x14ac:dyDescent="0.2">
      <c r="A1366" s="426" t="str">
        <f>IF(B1366="","",COUNT('Diário 1º PA'!$A$4:$A$2634)+ROW()-3)</f>
        <v/>
      </c>
      <c r="B1366" s="427"/>
      <c r="C1366" s="418"/>
      <c r="D1366" s="421"/>
      <c r="E1366" s="421"/>
      <c r="F1366" s="428"/>
      <c r="G1366" s="421"/>
      <c r="H1366" s="421"/>
      <c r="I1366" s="421"/>
      <c r="J1366" s="423"/>
      <c r="K1366" s="423"/>
      <c r="L1366" s="423"/>
      <c r="M1366" s="423"/>
      <c r="N1366" s="442"/>
      <c r="O1366" s="429"/>
      <c r="P1366" s="364">
        <f t="shared" si="74"/>
        <v>0</v>
      </c>
      <c r="Q1366" s="78">
        <f t="shared" si="75"/>
        <v>0</v>
      </c>
      <c r="R1366" s="100" t="str">
        <f t="shared" si="73"/>
        <v/>
      </c>
    </row>
    <row r="1367" spans="1:18" x14ac:dyDescent="0.2">
      <c r="A1367" s="426" t="str">
        <f>IF(B1367="","",COUNT('Diário 1º PA'!$A$4:$A$2634)+ROW()-3)</f>
        <v/>
      </c>
      <c r="B1367" s="427"/>
      <c r="C1367" s="418"/>
      <c r="D1367" s="421"/>
      <c r="E1367" s="421"/>
      <c r="F1367" s="428"/>
      <c r="G1367" s="421"/>
      <c r="H1367" s="421"/>
      <c r="I1367" s="421"/>
      <c r="J1367" s="423"/>
      <c r="K1367" s="423"/>
      <c r="L1367" s="423"/>
      <c r="M1367" s="423"/>
      <c r="N1367" s="442"/>
      <c r="O1367" s="429"/>
      <c r="P1367" s="364">
        <f t="shared" si="74"/>
        <v>0</v>
      </c>
      <c r="Q1367" s="78">
        <f t="shared" si="75"/>
        <v>0</v>
      </c>
      <c r="R1367" s="100" t="str">
        <f t="shared" si="73"/>
        <v/>
      </c>
    </row>
    <row r="1368" spans="1:18" ht="13.5" thickBot="1" x14ac:dyDescent="0.25">
      <c r="A1368" s="426" t="str">
        <f>IF(B1368="","",COUNT('Diário 1º PA'!$A$4:$A$2634)+ROW()-3)</f>
        <v/>
      </c>
      <c r="B1368" s="427"/>
      <c r="C1368" s="418"/>
      <c r="D1368" s="421"/>
      <c r="E1368" s="421"/>
      <c r="F1368" s="428"/>
      <c r="G1368" s="421"/>
      <c r="H1368" s="421"/>
      <c r="I1368" s="421"/>
      <c r="J1368" s="423"/>
      <c r="K1368" s="423"/>
      <c r="L1368" s="423"/>
      <c r="M1368" s="423"/>
      <c r="N1368" s="442"/>
      <c r="O1368" s="429"/>
      <c r="P1368" s="364">
        <f t="shared" si="74"/>
        <v>0</v>
      </c>
      <c r="Q1368" s="78">
        <f t="shared" si="75"/>
        <v>0</v>
      </c>
      <c r="R1368" s="100" t="str">
        <f t="shared" si="73"/>
        <v/>
      </c>
    </row>
    <row r="1369" spans="1:18" x14ac:dyDescent="0.2">
      <c r="A1369" s="426" t="str">
        <f>IF(B1369="","",COUNT('Diário 1º PA'!$A$4:$A$2634)+ROW()-3)</f>
        <v/>
      </c>
      <c r="B1369" s="427"/>
      <c r="C1369" s="418"/>
      <c r="D1369" s="421"/>
      <c r="E1369" s="421"/>
      <c r="F1369" s="428"/>
      <c r="G1369" s="421"/>
      <c r="H1369" s="421"/>
      <c r="I1369" s="421"/>
      <c r="J1369" s="423"/>
      <c r="K1369" s="423"/>
      <c r="L1369" s="423"/>
      <c r="M1369" s="423"/>
      <c r="N1369" s="442"/>
      <c r="O1369" s="429"/>
      <c r="P1369" s="365">
        <f t="shared" si="74"/>
        <v>0</v>
      </c>
      <c r="Q1369" s="78">
        <f t="shared" si="75"/>
        <v>0</v>
      </c>
      <c r="R1369" s="143" t="str">
        <f t="shared" si="73"/>
        <v/>
      </c>
    </row>
    <row r="1370" spans="1:18" x14ac:dyDescent="0.2">
      <c r="A1370" s="426" t="str">
        <f>IF(B1370="","",COUNT('Diário 1º PA'!$A$4:$A$2634)+ROW()-3)</f>
        <v/>
      </c>
      <c r="B1370" s="427"/>
      <c r="C1370" s="418"/>
      <c r="D1370" s="421"/>
      <c r="E1370" s="421"/>
      <c r="F1370" s="428"/>
      <c r="G1370" s="421"/>
      <c r="H1370" s="421"/>
      <c r="I1370" s="421"/>
      <c r="J1370" s="423"/>
      <c r="K1370" s="423"/>
      <c r="L1370" s="423"/>
      <c r="M1370" s="423"/>
      <c r="N1370" s="442"/>
      <c r="O1370" s="429"/>
      <c r="P1370" s="364">
        <f t="shared" si="74"/>
        <v>0</v>
      </c>
      <c r="Q1370" s="78">
        <f t="shared" si="75"/>
        <v>0</v>
      </c>
      <c r="R1370" s="100" t="str">
        <f t="shared" si="73"/>
        <v/>
      </c>
    </row>
    <row r="1371" spans="1:18" x14ac:dyDescent="0.2">
      <c r="A1371" s="426" t="str">
        <f>IF(B1371="","",COUNT('Diário 1º PA'!$A$4:$A$2634)+ROW()-3)</f>
        <v/>
      </c>
      <c r="B1371" s="427"/>
      <c r="C1371" s="418"/>
      <c r="D1371" s="421"/>
      <c r="E1371" s="421"/>
      <c r="F1371" s="428"/>
      <c r="G1371" s="421"/>
      <c r="H1371" s="421"/>
      <c r="I1371" s="421"/>
      <c r="J1371" s="423"/>
      <c r="K1371" s="423"/>
      <c r="L1371" s="423"/>
      <c r="M1371" s="423"/>
      <c r="N1371" s="442"/>
      <c r="O1371" s="429"/>
      <c r="P1371" s="364">
        <f t="shared" si="74"/>
        <v>0</v>
      </c>
      <c r="Q1371" s="78">
        <f t="shared" si="75"/>
        <v>0</v>
      </c>
      <c r="R1371" s="100" t="str">
        <f t="shared" si="73"/>
        <v/>
      </c>
    </row>
    <row r="1372" spans="1:18" ht="13.5" thickBot="1" x14ac:dyDescent="0.25">
      <c r="A1372" s="426" t="str">
        <f>IF(B1372="","",COUNT('Diário 1º PA'!$A$4:$A$2634)+ROW()-3)</f>
        <v/>
      </c>
      <c r="B1372" s="427"/>
      <c r="C1372" s="418"/>
      <c r="D1372" s="421"/>
      <c r="E1372" s="421"/>
      <c r="F1372" s="428"/>
      <c r="G1372" s="421"/>
      <c r="H1372" s="421"/>
      <c r="I1372" s="421"/>
      <c r="J1372" s="423"/>
      <c r="K1372" s="423"/>
      <c r="L1372" s="423"/>
      <c r="M1372" s="423"/>
      <c r="N1372" s="442"/>
      <c r="O1372" s="429"/>
      <c r="P1372" s="364">
        <f t="shared" si="74"/>
        <v>0</v>
      </c>
      <c r="Q1372" s="78">
        <f t="shared" si="75"/>
        <v>0</v>
      </c>
      <c r="R1372" s="100" t="str">
        <f t="shared" si="73"/>
        <v/>
      </c>
    </row>
    <row r="1373" spans="1:18" x14ac:dyDescent="0.2">
      <c r="A1373" s="426" t="str">
        <f>IF(B1373="","",COUNT('Diário 1º PA'!$A$4:$A$2634)+ROW()-3)</f>
        <v/>
      </c>
      <c r="B1373" s="427"/>
      <c r="C1373" s="418"/>
      <c r="D1373" s="421"/>
      <c r="E1373" s="421"/>
      <c r="F1373" s="428"/>
      <c r="G1373" s="421"/>
      <c r="H1373" s="421"/>
      <c r="I1373" s="421"/>
      <c r="J1373" s="423"/>
      <c r="K1373" s="423"/>
      <c r="L1373" s="423"/>
      <c r="M1373" s="423"/>
      <c r="N1373" s="442"/>
      <c r="O1373" s="429"/>
      <c r="P1373" s="365">
        <f t="shared" si="74"/>
        <v>0</v>
      </c>
      <c r="Q1373" s="78">
        <f t="shared" si="75"/>
        <v>0</v>
      </c>
      <c r="R1373" s="143" t="str">
        <f t="shared" ref="R1373:R1436" si="76">SUBSTITUTE(D1373," ","_")</f>
        <v/>
      </c>
    </row>
    <row r="1374" spans="1:18" x14ac:dyDescent="0.2">
      <c r="A1374" s="426" t="str">
        <f>IF(B1374="","",COUNT('Diário 1º PA'!$A$4:$A$2634)+ROW()-3)</f>
        <v/>
      </c>
      <c r="B1374" s="427"/>
      <c r="C1374" s="418"/>
      <c r="D1374" s="421"/>
      <c r="E1374" s="421"/>
      <c r="F1374" s="428"/>
      <c r="G1374" s="421"/>
      <c r="H1374" s="421"/>
      <c r="I1374" s="421"/>
      <c r="J1374" s="423"/>
      <c r="K1374" s="423"/>
      <c r="L1374" s="423"/>
      <c r="M1374" s="423"/>
      <c r="N1374" s="442"/>
      <c r="O1374" s="429"/>
      <c r="P1374" s="364">
        <f t="shared" ref="P1374:P1437" si="77">IF(B1374=0,0,IF(YEAR(B1374)=$Q$1,MONTH(B1374)-$P$1+1,(YEAR(B1374)-$Q$1)*12-$P$1+1+MONTH(B1374)))</f>
        <v>0</v>
      </c>
      <c r="Q1374" s="78">
        <f t="shared" ref="Q1374:Q1437" si="78">IF(C1374=0,0,IF(YEAR(C1374)=$Q$1,MONTH(C1374)-$P$1+1,(YEAR(C1374)-$Q$1)*12-$P$1+1+MONTH(C1374)))</f>
        <v>0</v>
      </c>
      <c r="R1374" s="100" t="str">
        <f t="shared" si="76"/>
        <v/>
      </c>
    </row>
    <row r="1375" spans="1:18" x14ac:dyDescent="0.2">
      <c r="A1375" s="426" t="str">
        <f>IF(B1375="","",COUNT('Diário 1º PA'!$A$4:$A$2634)+ROW()-3)</f>
        <v/>
      </c>
      <c r="B1375" s="427"/>
      <c r="C1375" s="418"/>
      <c r="D1375" s="421"/>
      <c r="E1375" s="421"/>
      <c r="F1375" s="428"/>
      <c r="G1375" s="421"/>
      <c r="H1375" s="421"/>
      <c r="I1375" s="421"/>
      <c r="J1375" s="423"/>
      <c r="K1375" s="423"/>
      <c r="L1375" s="423"/>
      <c r="M1375" s="423"/>
      <c r="N1375" s="442"/>
      <c r="O1375" s="429"/>
      <c r="P1375" s="364">
        <f t="shared" si="77"/>
        <v>0</v>
      </c>
      <c r="Q1375" s="78">
        <f t="shared" si="78"/>
        <v>0</v>
      </c>
      <c r="R1375" s="100" t="str">
        <f t="shared" si="76"/>
        <v/>
      </c>
    </row>
    <row r="1376" spans="1:18" ht="13.5" thickBot="1" x14ac:dyDescent="0.25">
      <c r="A1376" s="426" t="str">
        <f>IF(B1376="","",COUNT('Diário 1º PA'!$A$4:$A$2634)+ROW()-3)</f>
        <v/>
      </c>
      <c r="B1376" s="427"/>
      <c r="C1376" s="418"/>
      <c r="D1376" s="421"/>
      <c r="E1376" s="421"/>
      <c r="F1376" s="428"/>
      <c r="G1376" s="421"/>
      <c r="H1376" s="421"/>
      <c r="I1376" s="421"/>
      <c r="J1376" s="423"/>
      <c r="K1376" s="423"/>
      <c r="L1376" s="423"/>
      <c r="M1376" s="423"/>
      <c r="N1376" s="442"/>
      <c r="O1376" s="429"/>
      <c r="P1376" s="364">
        <f t="shared" si="77"/>
        <v>0</v>
      </c>
      <c r="Q1376" s="78">
        <f t="shared" si="78"/>
        <v>0</v>
      </c>
      <c r="R1376" s="100" t="str">
        <f t="shared" si="76"/>
        <v/>
      </c>
    </row>
    <row r="1377" spans="1:18" x14ac:dyDescent="0.2">
      <c r="A1377" s="426" t="str">
        <f>IF(B1377="","",COUNT('Diário 1º PA'!$A$4:$A$2634)+ROW()-3)</f>
        <v/>
      </c>
      <c r="B1377" s="427"/>
      <c r="C1377" s="418"/>
      <c r="D1377" s="421"/>
      <c r="E1377" s="421"/>
      <c r="F1377" s="428"/>
      <c r="G1377" s="421"/>
      <c r="H1377" s="421"/>
      <c r="I1377" s="421"/>
      <c r="J1377" s="423"/>
      <c r="K1377" s="423"/>
      <c r="L1377" s="423"/>
      <c r="M1377" s="423"/>
      <c r="N1377" s="442"/>
      <c r="O1377" s="429"/>
      <c r="P1377" s="365">
        <f t="shared" si="77"/>
        <v>0</v>
      </c>
      <c r="Q1377" s="78">
        <f t="shared" si="78"/>
        <v>0</v>
      </c>
      <c r="R1377" s="143" t="str">
        <f t="shared" si="76"/>
        <v/>
      </c>
    </row>
    <row r="1378" spans="1:18" x14ac:dyDescent="0.2">
      <c r="A1378" s="426" t="str">
        <f>IF(B1378="","",COUNT('Diário 1º PA'!$A$4:$A$2634)+ROW()-3)</f>
        <v/>
      </c>
      <c r="B1378" s="427"/>
      <c r="C1378" s="418"/>
      <c r="D1378" s="421"/>
      <c r="E1378" s="421"/>
      <c r="F1378" s="428"/>
      <c r="G1378" s="421"/>
      <c r="H1378" s="421"/>
      <c r="I1378" s="421"/>
      <c r="J1378" s="423"/>
      <c r="K1378" s="423"/>
      <c r="L1378" s="423"/>
      <c r="M1378" s="423"/>
      <c r="N1378" s="442"/>
      <c r="O1378" s="429"/>
      <c r="P1378" s="364">
        <f t="shared" si="77"/>
        <v>0</v>
      </c>
      <c r="Q1378" s="78">
        <f t="shared" si="78"/>
        <v>0</v>
      </c>
      <c r="R1378" s="100" t="str">
        <f t="shared" si="76"/>
        <v/>
      </c>
    </row>
    <row r="1379" spans="1:18" x14ac:dyDescent="0.2">
      <c r="A1379" s="426" t="str">
        <f>IF(B1379="","",COUNT('Diário 1º PA'!$A$4:$A$2634)+ROW()-3)</f>
        <v/>
      </c>
      <c r="B1379" s="427"/>
      <c r="C1379" s="418"/>
      <c r="D1379" s="421"/>
      <c r="E1379" s="421"/>
      <c r="F1379" s="428"/>
      <c r="G1379" s="421"/>
      <c r="H1379" s="421"/>
      <c r="I1379" s="421"/>
      <c r="J1379" s="423"/>
      <c r="K1379" s="423"/>
      <c r="L1379" s="423"/>
      <c r="M1379" s="423"/>
      <c r="N1379" s="442"/>
      <c r="O1379" s="429"/>
      <c r="P1379" s="364">
        <f t="shared" si="77"/>
        <v>0</v>
      </c>
      <c r="Q1379" s="78">
        <f t="shared" si="78"/>
        <v>0</v>
      </c>
      <c r="R1379" s="100" t="str">
        <f t="shared" si="76"/>
        <v/>
      </c>
    </row>
    <row r="1380" spans="1:18" ht="13.5" thickBot="1" x14ac:dyDescent="0.25">
      <c r="A1380" s="426" t="str">
        <f>IF(B1380="","",COUNT('Diário 1º PA'!$A$4:$A$2634)+ROW()-3)</f>
        <v/>
      </c>
      <c r="B1380" s="427"/>
      <c r="C1380" s="418"/>
      <c r="D1380" s="421"/>
      <c r="E1380" s="421"/>
      <c r="F1380" s="428"/>
      <c r="G1380" s="421"/>
      <c r="H1380" s="421"/>
      <c r="I1380" s="421"/>
      <c r="J1380" s="423"/>
      <c r="K1380" s="423"/>
      <c r="L1380" s="423"/>
      <c r="M1380" s="423"/>
      <c r="N1380" s="442"/>
      <c r="O1380" s="429"/>
      <c r="P1380" s="364">
        <f t="shared" si="77"/>
        <v>0</v>
      </c>
      <c r="Q1380" s="78">
        <f t="shared" si="78"/>
        <v>0</v>
      </c>
      <c r="R1380" s="100" t="str">
        <f t="shared" si="76"/>
        <v/>
      </c>
    </row>
    <row r="1381" spans="1:18" x14ac:dyDescent="0.2">
      <c r="A1381" s="426" t="str">
        <f>IF(B1381="","",COUNT('Diário 1º PA'!$A$4:$A$2634)+ROW()-3)</f>
        <v/>
      </c>
      <c r="B1381" s="427"/>
      <c r="C1381" s="418"/>
      <c r="D1381" s="421"/>
      <c r="E1381" s="421"/>
      <c r="F1381" s="428"/>
      <c r="G1381" s="421"/>
      <c r="H1381" s="421"/>
      <c r="I1381" s="421"/>
      <c r="J1381" s="423"/>
      <c r="K1381" s="423"/>
      <c r="L1381" s="423"/>
      <c r="M1381" s="423"/>
      <c r="N1381" s="442"/>
      <c r="O1381" s="429"/>
      <c r="P1381" s="365">
        <f t="shared" si="77"/>
        <v>0</v>
      </c>
      <c r="Q1381" s="78">
        <f t="shared" si="78"/>
        <v>0</v>
      </c>
      <c r="R1381" s="143" t="str">
        <f t="shared" si="76"/>
        <v/>
      </c>
    </row>
    <row r="1382" spans="1:18" x14ac:dyDescent="0.2">
      <c r="A1382" s="426" t="str">
        <f>IF(B1382="","",COUNT('Diário 1º PA'!$A$4:$A$2634)+ROW()-3)</f>
        <v/>
      </c>
      <c r="B1382" s="427"/>
      <c r="C1382" s="418"/>
      <c r="D1382" s="421"/>
      <c r="E1382" s="421"/>
      <c r="F1382" s="428"/>
      <c r="G1382" s="421"/>
      <c r="H1382" s="421"/>
      <c r="I1382" s="421"/>
      <c r="J1382" s="423"/>
      <c r="K1382" s="423"/>
      <c r="L1382" s="423"/>
      <c r="M1382" s="423"/>
      <c r="N1382" s="442"/>
      <c r="O1382" s="429"/>
      <c r="P1382" s="364">
        <f t="shared" si="77"/>
        <v>0</v>
      </c>
      <c r="Q1382" s="78">
        <f t="shared" si="78"/>
        <v>0</v>
      </c>
      <c r="R1382" s="100" t="str">
        <f t="shared" si="76"/>
        <v/>
      </c>
    </row>
    <row r="1383" spans="1:18" x14ac:dyDescent="0.2">
      <c r="A1383" s="426" t="str">
        <f>IF(B1383="","",COUNT('Diário 1º PA'!$A$4:$A$2634)+ROW()-3)</f>
        <v/>
      </c>
      <c r="B1383" s="427"/>
      <c r="C1383" s="418"/>
      <c r="D1383" s="421"/>
      <c r="E1383" s="421"/>
      <c r="F1383" s="428"/>
      <c r="G1383" s="421"/>
      <c r="H1383" s="421"/>
      <c r="I1383" s="421"/>
      <c r="J1383" s="423"/>
      <c r="K1383" s="423"/>
      <c r="L1383" s="423"/>
      <c r="M1383" s="423"/>
      <c r="N1383" s="442"/>
      <c r="O1383" s="429"/>
      <c r="P1383" s="364">
        <f t="shared" si="77"/>
        <v>0</v>
      </c>
      <c r="Q1383" s="78">
        <f t="shared" si="78"/>
        <v>0</v>
      </c>
      <c r="R1383" s="100" t="str">
        <f t="shared" si="76"/>
        <v/>
      </c>
    </row>
    <row r="1384" spans="1:18" ht="13.5" thickBot="1" x14ac:dyDescent="0.25">
      <c r="A1384" s="426" t="str">
        <f>IF(B1384="","",COUNT('Diário 1º PA'!$A$4:$A$2634)+ROW()-3)</f>
        <v/>
      </c>
      <c r="B1384" s="427"/>
      <c r="C1384" s="418"/>
      <c r="D1384" s="421"/>
      <c r="E1384" s="421"/>
      <c r="F1384" s="428"/>
      <c r="G1384" s="421"/>
      <c r="H1384" s="421"/>
      <c r="I1384" s="421"/>
      <c r="J1384" s="423"/>
      <c r="K1384" s="423"/>
      <c r="L1384" s="423"/>
      <c r="M1384" s="423"/>
      <c r="N1384" s="442"/>
      <c r="O1384" s="429"/>
      <c r="P1384" s="364">
        <f t="shared" si="77"/>
        <v>0</v>
      </c>
      <c r="Q1384" s="78">
        <f t="shared" si="78"/>
        <v>0</v>
      </c>
      <c r="R1384" s="100" t="str">
        <f t="shared" si="76"/>
        <v/>
      </c>
    </row>
    <row r="1385" spans="1:18" x14ac:dyDescent="0.2">
      <c r="A1385" s="426" t="str">
        <f>IF(B1385="","",COUNT('Diário 1º PA'!$A$4:$A$2634)+ROW()-3)</f>
        <v/>
      </c>
      <c r="B1385" s="427"/>
      <c r="C1385" s="418"/>
      <c r="D1385" s="421"/>
      <c r="E1385" s="421"/>
      <c r="F1385" s="428"/>
      <c r="G1385" s="421"/>
      <c r="H1385" s="421"/>
      <c r="I1385" s="421"/>
      <c r="J1385" s="423"/>
      <c r="K1385" s="423"/>
      <c r="L1385" s="423"/>
      <c r="M1385" s="423"/>
      <c r="N1385" s="442"/>
      <c r="O1385" s="429"/>
      <c r="P1385" s="365">
        <f t="shared" si="77"/>
        <v>0</v>
      </c>
      <c r="Q1385" s="78">
        <f t="shared" si="78"/>
        <v>0</v>
      </c>
      <c r="R1385" s="143" t="str">
        <f t="shared" si="76"/>
        <v/>
      </c>
    </row>
    <row r="1386" spans="1:18" x14ac:dyDescent="0.2">
      <c r="A1386" s="426" t="str">
        <f>IF(B1386="","",COUNT('Diário 1º PA'!$A$4:$A$2634)+ROW()-3)</f>
        <v/>
      </c>
      <c r="B1386" s="427"/>
      <c r="C1386" s="418"/>
      <c r="D1386" s="421"/>
      <c r="E1386" s="421"/>
      <c r="F1386" s="428"/>
      <c r="G1386" s="421"/>
      <c r="H1386" s="421"/>
      <c r="I1386" s="421"/>
      <c r="J1386" s="423"/>
      <c r="K1386" s="423"/>
      <c r="L1386" s="423"/>
      <c r="M1386" s="423"/>
      <c r="N1386" s="442"/>
      <c r="O1386" s="429"/>
      <c r="P1386" s="364">
        <f t="shared" si="77"/>
        <v>0</v>
      </c>
      <c r="Q1386" s="78">
        <f t="shared" si="78"/>
        <v>0</v>
      </c>
      <c r="R1386" s="100" t="str">
        <f t="shared" si="76"/>
        <v/>
      </c>
    </row>
    <row r="1387" spans="1:18" x14ac:dyDescent="0.2">
      <c r="A1387" s="426" t="str">
        <f>IF(B1387="","",COUNT('Diário 1º PA'!$A$4:$A$2634)+ROW()-3)</f>
        <v/>
      </c>
      <c r="B1387" s="427"/>
      <c r="C1387" s="418"/>
      <c r="D1387" s="421"/>
      <c r="E1387" s="421"/>
      <c r="F1387" s="462"/>
      <c r="G1387" s="421"/>
      <c r="H1387" s="421"/>
      <c r="I1387" s="421"/>
      <c r="J1387" s="423"/>
      <c r="K1387" s="423"/>
      <c r="L1387" s="423"/>
      <c r="M1387" s="423"/>
      <c r="N1387" s="442"/>
      <c r="O1387" s="429"/>
      <c r="P1387" s="364">
        <f t="shared" si="77"/>
        <v>0</v>
      </c>
      <c r="Q1387" s="78">
        <f t="shared" si="78"/>
        <v>0</v>
      </c>
      <c r="R1387" s="100" t="str">
        <f t="shared" si="76"/>
        <v/>
      </c>
    </row>
    <row r="1388" spans="1:18" ht="13.5" thickBot="1" x14ac:dyDescent="0.25">
      <c r="A1388" s="426" t="str">
        <f>IF(B1388="","",COUNT('Diário 1º PA'!$A$4:$A$2634)+ROW()-3)</f>
        <v/>
      </c>
      <c r="B1388" s="427"/>
      <c r="C1388" s="418"/>
      <c r="D1388" s="421"/>
      <c r="E1388" s="421"/>
      <c r="F1388" s="428"/>
      <c r="G1388" s="421"/>
      <c r="H1388" s="421"/>
      <c r="I1388" s="421"/>
      <c r="J1388" s="423"/>
      <c r="K1388" s="423"/>
      <c r="L1388" s="423"/>
      <c r="M1388" s="423"/>
      <c r="N1388" s="442"/>
      <c r="O1388" s="429"/>
      <c r="P1388" s="364">
        <f t="shared" si="77"/>
        <v>0</v>
      </c>
      <c r="Q1388" s="78">
        <f t="shared" si="78"/>
        <v>0</v>
      </c>
      <c r="R1388" s="100" t="str">
        <f t="shared" si="76"/>
        <v/>
      </c>
    </row>
    <row r="1389" spans="1:18" x14ac:dyDescent="0.2">
      <c r="A1389" s="426" t="str">
        <f>IF(B1389="","",COUNT('Diário 1º PA'!$A$4:$A$2634)+ROW()-3)</f>
        <v/>
      </c>
      <c r="B1389" s="427"/>
      <c r="C1389" s="418"/>
      <c r="D1389" s="421"/>
      <c r="E1389" s="421"/>
      <c r="F1389" s="428"/>
      <c r="G1389" s="421"/>
      <c r="H1389" s="421"/>
      <c r="I1389" s="421"/>
      <c r="J1389" s="423"/>
      <c r="K1389" s="423"/>
      <c r="L1389" s="423"/>
      <c r="M1389" s="423"/>
      <c r="N1389" s="442"/>
      <c r="O1389" s="429"/>
      <c r="P1389" s="365">
        <f t="shared" si="77"/>
        <v>0</v>
      </c>
      <c r="Q1389" s="78">
        <f t="shared" si="78"/>
        <v>0</v>
      </c>
      <c r="R1389" s="143" t="str">
        <f t="shared" si="76"/>
        <v/>
      </c>
    </row>
    <row r="1390" spans="1:18" x14ac:dyDescent="0.2">
      <c r="A1390" s="426" t="str">
        <f>IF(B1390="","",COUNT('Diário 1º PA'!$A$4:$A$2634)+ROW()-3)</f>
        <v/>
      </c>
      <c r="B1390" s="427"/>
      <c r="C1390" s="418"/>
      <c r="D1390" s="421"/>
      <c r="E1390" s="421"/>
      <c r="F1390" s="428"/>
      <c r="G1390" s="421"/>
      <c r="H1390" s="421"/>
      <c r="I1390" s="421"/>
      <c r="J1390" s="423"/>
      <c r="K1390" s="423"/>
      <c r="L1390" s="423"/>
      <c r="M1390" s="423"/>
      <c r="N1390" s="442"/>
      <c r="O1390" s="429"/>
      <c r="P1390" s="364">
        <f t="shared" si="77"/>
        <v>0</v>
      </c>
      <c r="Q1390" s="78">
        <f t="shared" si="78"/>
        <v>0</v>
      </c>
      <c r="R1390" s="100" t="str">
        <f t="shared" si="76"/>
        <v/>
      </c>
    </row>
    <row r="1391" spans="1:18" x14ac:dyDescent="0.2">
      <c r="A1391" s="426" t="str">
        <f>IF(B1391="","",COUNT('Diário 1º PA'!$A$4:$A$2634)+ROW()-3)</f>
        <v/>
      </c>
      <c r="B1391" s="427"/>
      <c r="C1391" s="418"/>
      <c r="D1391" s="421"/>
      <c r="E1391" s="421"/>
      <c r="F1391" s="428"/>
      <c r="G1391" s="421"/>
      <c r="H1391" s="421"/>
      <c r="I1391" s="421"/>
      <c r="J1391" s="423"/>
      <c r="K1391" s="423"/>
      <c r="L1391" s="423"/>
      <c r="M1391" s="423"/>
      <c r="N1391" s="442"/>
      <c r="O1391" s="429"/>
      <c r="P1391" s="364">
        <f t="shared" si="77"/>
        <v>0</v>
      </c>
      <c r="Q1391" s="78">
        <f t="shared" si="78"/>
        <v>0</v>
      </c>
      <c r="R1391" s="100" t="str">
        <f t="shared" si="76"/>
        <v/>
      </c>
    </row>
    <row r="1392" spans="1:18" ht="13.5" thickBot="1" x14ac:dyDescent="0.25">
      <c r="A1392" s="426" t="str">
        <f>IF(B1392="","",COUNT('Diário 1º PA'!$A$4:$A$2634)+ROW()-3)</f>
        <v/>
      </c>
      <c r="B1392" s="427"/>
      <c r="C1392" s="418"/>
      <c r="D1392" s="421"/>
      <c r="E1392" s="421"/>
      <c r="F1392" s="428"/>
      <c r="G1392" s="421"/>
      <c r="H1392" s="421"/>
      <c r="I1392" s="421"/>
      <c r="J1392" s="423"/>
      <c r="K1392" s="423"/>
      <c r="L1392" s="423"/>
      <c r="M1392" s="423"/>
      <c r="N1392" s="442"/>
      <c r="O1392" s="429"/>
      <c r="P1392" s="364">
        <f t="shared" si="77"/>
        <v>0</v>
      </c>
      <c r="Q1392" s="78">
        <f t="shared" si="78"/>
        <v>0</v>
      </c>
      <c r="R1392" s="100" t="str">
        <f t="shared" si="76"/>
        <v/>
      </c>
    </row>
    <row r="1393" spans="1:18" x14ac:dyDescent="0.2">
      <c r="A1393" s="426" t="str">
        <f>IF(B1393="","",COUNT('Diário 1º PA'!$A$4:$A$2634)+ROW()-3)</f>
        <v/>
      </c>
      <c r="B1393" s="427"/>
      <c r="C1393" s="418"/>
      <c r="D1393" s="421"/>
      <c r="E1393" s="421"/>
      <c r="F1393" s="428"/>
      <c r="G1393" s="421"/>
      <c r="H1393" s="421"/>
      <c r="I1393" s="421"/>
      <c r="J1393" s="423"/>
      <c r="K1393" s="423"/>
      <c r="L1393" s="423"/>
      <c r="M1393" s="423"/>
      <c r="N1393" s="442"/>
      <c r="O1393" s="429"/>
      <c r="P1393" s="365">
        <f t="shared" si="77"/>
        <v>0</v>
      </c>
      <c r="Q1393" s="78">
        <f t="shared" si="78"/>
        <v>0</v>
      </c>
      <c r="R1393" s="143" t="str">
        <f t="shared" si="76"/>
        <v/>
      </c>
    </row>
    <row r="1394" spans="1:18" x14ac:dyDescent="0.2">
      <c r="A1394" s="426" t="str">
        <f>IF(B1394="","",COUNT('Diário 1º PA'!$A$4:$A$2634)+ROW()-3)</f>
        <v/>
      </c>
      <c r="B1394" s="427"/>
      <c r="C1394" s="418"/>
      <c r="D1394" s="421"/>
      <c r="E1394" s="421"/>
      <c r="F1394" s="428"/>
      <c r="G1394" s="421"/>
      <c r="H1394" s="421"/>
      <c r="I1394" s="421"/>
      <c r="J1394" s="423"/>
      <c r="K1394" s="423"/>
      <c r="L1394" s="423"/>
      <c r="M1394" s="423"/>
      <c r="N1394" s="442"/>
      <c r="O1394" s="429"/>
      <c r="P1394" s="364">
        <f t="shared" si="77"/>
        <v>0</v>
      </c>
      <c r="Q1394" s="78">
        <f t="shared" si="78"/>
        <v>0</v>
      </c>
      <c r="R1394" s="100" t="str">
        <f t="shared" si="76"/>
        <v/>
      </c>
    </row>
    <row r="1395" spans="1:18" x14ac:dyDescent="0.2">
      <c r="A1395" s="426" t="str">
        <f>IF(B1395="","",COUNT('Diário 1º PA'!$A$4:$A$2634)+ROW()-3)</f>
        <v/>
      </c>
      <c r="B1395" s="427"/>
      <c r="C1395" s="418"/>
      <c r="D1395" s="421"/>
      <c r="E1395" s="421"/>
      <c r="F1395" s="428"/>
      <c r="G1395" s="421"/>
      <c r="H1395" s="421"/>
      <c r="I1395" s="421"/>
      <c r="J1395" s="423"/>
      <c r="K1395" s="423"/>
      <c r="L1395" s="423"/>
      <c r="M1395" s="423"/>
      <c r="N1395" s="442"/>
      <c r="O1395" s="429"/>
      <c r="P1395" s="364">
        <f t="shared" si="77"/>
        <v>0</v>
      </c>
      <c r="Q1395" s="78">
        <f t="shared" si="78"/>
        <v>0</v>
      </c>
      <c r="R1395" s="100" t="str">
        <f t="shared" si="76"/>
        <v/>
      </c>
    </row>
    <row r="1396" spans="1:18" ht="13.5" thickBot="1" x14ac:dyDescent="0.25">
      <c r="A1396" s="426" t="str">
        <f>IF(B1396="","",COUNT('Diário 1º PA'!$A$4:$A$2634)+ROW()-3)</f>
        <v/>
      </c>
      <c r="B1396" s="427"/>
      <c r="C1396" s="418"/>
      <c r="D1396" s="421"/>
      <c r="E1396" s="421"/>
      <c r="F1396" s="428"/>
      <c r="G1396" s="421"/>
      <c r="H1396" s="421"/>
      <c r="I1396" s="421"/>
      <c r="J1396" s="423"/>
      <c r="K1396" s="423"/>
      <c r="L1396" s="423"/>
      <c r="M1396" s="423"/>
      <c r="N1396" s="442"/>
      <c r="O1396" s="429"/>
      <c r="P1396" s="364">
        <f t="shared" si="77"/>
        <v>0</v>
      </c>
      <c r="Q1396" s="78">
        <f t="shared" si="78"/>
        <v>0</v>
      </c>
      <c r="R1396" s="100" t="str">
        <f t="shared" si="76"/>
        <v/>
      </c>
    </row>
    <row r="1397" spans="1:18" x14ac:dyDescent="0.2">
      <c r="A1397" s="426" t="str">
        <f>IF(B1397="","",COUNT('Diário 1º PA'!$A$4:$A$2634)+ROW()-3)</f>
        <v/>
      </c>
      <c r="B1397" s="427"/>
      <c r="C1397" s="418"/>
      <c r="D1397" s="421"/>
      <c r="E1397" s="421"/>
      <c r="F1397" s="428"/>
      <c r="G1397" s="421"/>
      <c r="H1397" s="421"/>
      <c r="I1397" s="421"/>
      <c r="J1397" s="423"/>
      <c r="K1397" s="423"/>
      <c r="L1397" s="423"/>
      <c r="M1397" s="423"/>
      <c r="N1397" s="442"/>
      <c r="O1397" s="429"/>
      <c r="P1397" s="365">
        <f t="shared" si="77"/>
        <v>0</v>
      </c>
      <c r="Q1397" s="78">
        <f t="shared" si="78"/>
        <v>0</v>
      </c>
      <c r="R1397" s="143" t="str">
        <f t="shared" si="76"/>
        <v/>
      </c>
    </row>
    <row r="1398" spans="1:18" x14ac:dyDescent="0.2">
      <c r="A1398" s="426" t="str">
        <f>IF(B1398="","",COUNT('Diário 1º PA'!$A$4:$A$2634)+ROW()-3)</f>
        <v/>
      </c>
      <c r="B1398" s="427"/>
      <c r="C1398" s="418"/>
      <c r="D1398" s="421"/>
      <c r="E1398" s="421"/>
      <c r="F1398" s="428"/>
      <c r="G1398" s="421"/>
      <c r="H1398" s="421"/>
      <c r="I1398" s="421"/>
      <c r="J1398" s="423"/>
      <c r="K1398" s="423"/>
      <c r="L1398" s="423"/>
      <c r="M1398" s="423"/>
      <c r="N1398" s="442"/>
      <c r="O1398" s="429"/>
      <c r="P1398" s="364">
        <f t="shared" si="77"/>
        <v>0</v>
      </c>
      <c r="Q1398" s="78">
        <f t="shared" si="78"/>
        <v>0</v>
      </c>
      <c r="R1398" s="100" t="str">
        <f t="shared" si="76"/>
        <v/>
      </c>
    </row>
    <row r="1399" spans="1:18" x14ac:dyDescent="0.2">
      <c r="A1399" s="426" t="str">
        <f>IF(B1399="","",COUNT('Diário 1º PA'!$A$4:$A$2634)+ROW()-3)</f>
        <v/>
      </c>
      <c r="B1399" s="427"/>
      <c r="C1399" s="418"/>
      <c r="D1399" s="421"/>
      <c r="E1399" s="421"/>
      <c r="F1399" s="428"/>
      <c r="G1399" s="421"/>
      <c r="H1399" s="421"/>
      <c r="I1399" s="421"/>
      <c r="J1399" s="423"/>
      <c r="K1399" s="423"/>
      <c r="L1399" s="423"/>
      <c r="M1399" s="423"/>
      <c r="N1399" s="442"/>
      <c r="O1399" s="429"/>
      <c r="P1399" s="364">
        <f t="shared" si="77"/>
        <v>0</v>
      </c>
      <c r="Q1399" s="78">
        <f t="shared" si="78"/>
        <v>0</v>
      </c>
      <c r="R1399" s="100" t="str">
        <f t="shared" si="76"/>
        <v/>
      </c>
    </row>
    <row r="1400" spans="1:18" ht="13.5" thickBot="1" x14ac:dyDescent="0.25">
      <c r="A1400" s="426" t="str">
        <f>IF(B1400="","",COUNT('Diário 1º PA'!$A$4:$A$2634)+ROW()-3)</f>
        <v/>
      </c>
      <c r="B1400" s="427"/>
      <c r="C1400" s="418"/>
      <c r="D1400" s="421"/>
      <c r="E1400" s="421"/>
      <c r="F1400" s="428"/>
      <c r="G1400" s="421"/>
      <c r="H1400" s="421"/>
      <c r="I1400" s="421"/>
      <c r="J1400" s="423"/>
      <c r="K1400" s="423"/>
      <c r="L1400" s="423"/>
      <c r="M1400" s="423"/>
      <c r="N1400" s="442"/>
      <c r="O1400" s="429"/>
      <c r="P1400" s="364">
        <f t="shared" si="77"/>
        <v>0</v>
      </c>
      <c r="Q1400" s="78">
        <f t="shared" si="78"/>
        <v>0</v>
      </c>
      <c r="R1400" s="100" t="str">
        <f t="shared" si="76"/>
        <v/>
      </c>
    </row>
    <row r="1401" spans="1:18" x14ac:dyDescent="0.2">
      <c r="A1401" s="426" t="str">
        <f>IF(B1401="","",COUNT('Diário 1º PA'!$A$4:$A$2634)+ROW()-3)</f>
        <v/>
      </c>
      <c r="B1401" s="427"/>
      <c r="C1401" s="418"/>
      <c r="D1401" s="421"/>
      <c r="E1401" s="421"/>
      <c r="F1401" s="428"/>
      <c r="G1401" s="421"/>
      <c r="H1401" s="421"/>
      <c r="I1401" s="421"/>
      <c r="J1401" s="423"/>
      <c r="K1401" s="423"/>
      <c r="L1401" s="423"/>
      <c r="M1401" s="423"/>
      <c r="N1401" s="442"/>
      <c r="O1401" s="429"/>
      <c r="P1401" s="365">
        <f t="shared" si="77"/>
        <v>0</v>
      </c>
      <c r="Q1401" s="78">
        <f t="shared" si="78"/>
        <v>0</v>
      </c>
      <c r="R1401" s="143" t="str">
        <f t="shared" si="76"/>
        <v/>
      </c>
    </row>
    <row r="1402" spans="1:18" x14ac:dyDescent="0.2">
      <c r="A1402" s="426" t="str">
        <f>IF(B1402="","",COUNT('Diário 1º PA'!$A$4:$A$2634)+ROW()-3)</f>
        <v/>
      </c>
      <c r="B1402" s="427"/>
      <c r="C1402" s="418"/>
      <c r="D1402" s="421"/>
      <c r="E1402" s="421"/>
      <c r="F1402" s="428"/>
      <c r="G1402" s="421"/>
      <c r="H1402" s="421"/>
      <c r="I1402" s="421"/>
      <c r="J1402" s="423"/>
      <c r="K1402" s="423"/>
      <c r="L1402" s="423"/>
      <c r="M1402" s="423"/>
      <c r="N1402" s="442"/>
      <c r="O1402" s="429"/>
      <c r="P1402" s="364">
        <f t="shared" si="77"/>
        <v>0</v>
      </c>
      <c r="Q1402" s="78">
        <f t="shared" si="78"/>
        <v>0</v>
      </c>
      <c r="R1402" s="100" t="str">
        <f t="shared" si="76"/>
        <v/>
      </c>
    </row>
    <row r="1403" spans="1:18" x14ac:dyDescent="0.2">
      <c r="A1403" s="426" t="str">
        <f>IF(B1403="","",COUNT('Diário 1º PA'!$A$4:$A$2634)+ROW()-3)</f>
        <v/>
      </c>
      <c r="B1403" s="427"/>
      <c r="C1403" s="418"/>
      <c r="D1403" s="421"/>
      <c r="E1403" s="421"/>
      <c r="F1403" s="428"/>
      <c r="G1403" s="421"/>
      <c r="H1403" s="421"/>
      <c r="I1403" s="421"/>
      <c r="J1403" s="423"/>
      <c r="K1403" s="423"/>
      <c r="L1403" s="423"/>
      <c r="M1403" s="423"/>
      <c r="N1403" s="442"/>
      <c r="O1403" s="429"/>
      <c r="P1403" s="364">
        <f t="shared" si="77"/>
        <v>0</v>
      </c>
      <c r="Q1403" s="78">
        <f t="shared" si="78"/>
        <v>0</v>
      </c>
      <c r="R1403" s="100" t="str">
        <f t="shared" si="76"/>
        <v/>
      </c>
    </row>
    <row r="1404" spans="1:18" ht="13.5" thickBot="1" x14ac:dyDescent="0.25">
      <c r="A1404" s="426" t="str">
        <f>IF(B1404="","",COUNT('Diário 1º PA'!$A$4:$A$2634)+ROW()-3)</f>
        <v/>
      </c>
      <c r="B1404" s="427"/>
      <c r="C1404" s="418"/>
      <c r="D1404" s="421"/>
      <c r="E1404" s="421"/>
      <c r="F1404" s="428"/>
      <c r="G1404" s="421"/>
      <c r="H1404" s="421"/>
      <c r="I1404" s="421"/>
      <c r="J1404" s="423"/>
      <c r="K1404" s="423"/>
      <c r="L1404" s="423"/>
      <c r="M1404" s="423"/>
      <c r="N1404" s="442"/>
      <c r="O1404" s="429"/>
      <c r="P1404" s="364">
        <f t="shared" si="77"/>
        <v>0</v>
      </c>
      <c r="Q1404" s="78">
        <f t="shared" si="78"/>
        <v>0</v>
      </c>
      <c r="R1404" s="100" t="str">
        <f t="shared" si="76"/>
        <v/>
      </c>
    </row>
    <row r="1405" spans="1:18" x14ac:dyDescent="0.2">
      <c r="A1405" s="426" t="str">
        <f>IF(B1405="","",COUNT('Diário 1º PA'!$A$4:$A$2634)+ROW()-3)</f>
        <v/>
      </c>
      <c r="B1405" s="427"/>
      <c r="C1405" s="418"/>
      <c r="D1405" s="421"/>
      <c r="E1405" s="421"/>
      <c r="F1405" s="428"/>
      <c r="G1405" s="421"/>
      <c r="H1405" s="421"/>
      <c r="I1405" s="421"/>
      <c r="J1405" s="423"/>
      <c r="K1405" s="423"/>
      <c r="L1405" s="423"/>
      <c r="M1405" s="423"/>
      <c r="N1405" s="442"/>
      <c r="O1405" s="429"/>
      <c r="P1405" s="365">
        <f t="shared" si="77"/>
        <v>0</v>
      </c>
      <c r="Q1405" s="78">
        <f t="shared" si="78"/>
        <v>0</v>
      </c>
      <c r="R1405" s="143" t="str">
        <f t="shared" si="76"/>
        <v/>
      </c>
    </row>
    <row r="1406" spans="1:18" x14ac:dyDescent="0.2">
      <c r="A1406" s="426" t="str">
        <f>IF(B1406="","",COUNT('Diário 1º PA'!$A$4:$A$2634)+ROW()-3)</f>
        <v/>
      </c>
      <c r="B1406" s="427"/>
      <c r="C1406" s="418"/>
      <c r="D1406" s="421"/>
      <c r="E1406" s="421"/>
      <c r="F1406" s="428"/>
      <c r="G1406" s="421"/>
      <c r="H1406" s="421"/>
      <c r="I1406" s="421"/>
      <c r="J1406" s="423"/>
      <c r="K1406" s="423"/>
      <c r="L1406" s="423"/>
      <c r="M1406" s="423"/>
      <c r="N1406" s="442"/>
      <c r="O1406" s="429"/>
      <c r="P1406" s="364">
        <f t="shared" si="77"/>
        <v>0</v>
      </c>
      <c r="Q1406" s="78">
        <f t="shared" si="78"/>
        <v>0</v>
      </c>
      <c r="R1406" s="100" t="str">
        <f t="shared" si="76"/>
        <v/>
      </c>
    </row>
    <row r="1407" spans="1:18" x14ac:dyDescent="0.2">
      <c r="A1407" s="426" t="str">
        <f>IF(B1407="","",COUNT('Diário 1º PA'!$A$4:$A$2634)+ROW()-3)</f>
        <v/>
      </c>
      <c r="B1407" s="427"/>
      <c r="C1407" s="418"/>
      <c r="D1407" s="421"/>
      <c r="E1407" s="421"/>
      <c r="F1407" s="428"/>
      <c r="G1407" s="421"/>
      <c r="H1407" s="421"/>
      <c r="I1407" s="421"/>
      <c r="J1407" s="423"/>
      <c r="K1407" s="423"/>
      <c r="L1407" s="423"/>
      <c r="M1407" s="423"/>
      <c r="N1407" s="442"/>
      <c r="O1407" s="429"/>
      <c r="P1407" s="364">
        <f t="shared" si="77"/>
        <v>0</v>
      </c>
      <c r="Q1407" s="78">
        <f t="shared" si="78"/>
        <v>0</v>
      </c>
      <c r="R1407" s="100" t="str">
        <f t="shared" si="76"/>
        <v/>
      </c>
    </row>
    <row r="1408" spans="1:18" ht="13.5" thickBot="1" x14ac:dyDescent="0.25">
      <c r="A1408" s="426" t="str">
        <f>IF(B1408="","",COUNT('Diário 1º PA'!$A$4:$A$2634)+ROW()-3)</f>
        <v/>
      </c>
      <c r="B1408" s="427"/>
      <c r="C1408" s="418"/>
      <c r="D1408" s="421"/>
      <c r="E1408" s="421"/>
      <c r="F1408" s="428"/>
      <c r="G1408" s="421"/>
      <c r="H1408" s="421"/>
      <c r="I1408" s="421"/>
      <c r="J1408" s="423"/>
      <c r="K1408" s="423"/>
      <c r="L1408" s="423"/>
      <c r="M1408" s="423"/>
      <c r="N1408" s="442"/>
      <c r="O1408" s="429"/>
      <c r="P1408" s="364">
        <f t="shared" si="77"/>
        <v>0</v>
      </c>
      <c r="Q1408" s="78">
        <f t="shared" si="78"/>
        <v>0</v>
      </c>
      <c r="R1408" s="100" t="str">
        <f t="shared" si="76"/>
        <v/>
      </c>
    </row>
    <row r="1409" spans="1:18" x14ac:dyDescent="0.2">
      <c r="A1409" s="426" t="str">
        <f>IF(B1409="","",COUNT('Diário 1º PA'!$A$4:$A$2634)+ROW()-3)</f>
        <v/>
      </c>
      <c r="B1409" s="427"/>
      <c r="C1409" s="418"/>
      <c r="D1409" s="421"/>
      <c r="E1409" s="421"/>
      <c r="F1409" s="428"/>
      <c r="G1409" s="421"/>
      <c r="H1409" s="421"/>
      <c r="I1409" s="421"/>
      <c r="J1409" s="423"/>
      <c r="K1409" s="423"/>
      <c r="L1409" s="423"/>
      <c r="M1409" s="423"/>
      <c r="N1409" s="442"/>
      <c r="O1409" s="429"/>
      <c r="P1409" s="365">
        <f t="shared" si="77"/>
        <v>0</v>
      </c>
      <c r="Q1409" s="78">
        <f t="shared" si="78"/>
        <v>0</v>
      </c>
      <c r="R1409" s="143" t="str">
        <f t="shared" si="76"/>
        <v/>
      </c>
    </row>
    <row r="1410" spans="1:18" x14ac:dyDescent="0.2">
      <c r="A1410" s="426" t="str">
        <f>IF(B1410="","",COUNT('Diário 1º PA'!$A$4:$A$2634)+ROW()-3)</f>
        <v/>
      </c>
      <c r="B1410" s="427"/>
      <c r="C1410" s="418"/>
      <c r="D1410" s="421"/>
      <c r="E1410" s="421"/>
      <c r="F1410" s="428"/>
      <c r="G1410" s="421"/>
      <c r="H1410" s="421"/>
      <c r="I1410" s="421"/>
      <c r="J1410" s="423"/>
      <c r="K1410" s="423"/>
      <c r="L1410" s="423"/>
      <c r="M1410" s="423"/>
      <c r="N1410" s="442"/>
      <c r="O1410" s="429"/>
      <c r="P1410" s="364">
        <f t="shared" si="77"/>
        <v>0</v>
      </c>
      <c r="Q1410" s="78">
        <f t="shared" si="78"/>
        <v>0</v>
      </c>
      <c r="R1410" s="100" t="str">
        <f t="shared" si="76"/>
        <v/>
      </c>
    </row>
    <row r="1411" spans="1:18" x14ac:dyDescent="0.2">
      <c r="A1411" s="426" t="str">
        <f>IF(B1411="","",COUNT('Diário 1º PA'!$A$4:$A$2634)+ROW()-3)</f>
        <v/>
      </c>
      <c r="B1411" s="427"/>
      <c r="C1411" s="418"/>
      <c r="D1411" s="421"/>
      <c r="E1411" s="421"/>
      <c r="F1411" s="428"/>
      <c r="G1411" s="421"/>
      <c r="H1411" s="421"/>
      <c r="I1411" s="421"/>
      <c r="J1411" s="423"/>
      <c r="K1411" s="423"/>
      <c r="L1411" s="423"/>
      <c r="M1411" s="423"/>
      <c r="N1411" s="442"/>
      <c r="O1411" s="429"/>
      <c r="P1411" s="364">
        <f t="shared" si="77"/>
        <v>0</v>
      </c>
      <c r="Q1411" s="78">
        <f t="shared" si="78"/>
        <v>0</v>
      </c>
      <c r="R1411" s="100" t="str">
        <f t="shared" si="76"/>
        <v/>
      </c>
    </row>
    <row r="1412" spans="1:18" ht="13.5" thickBot="1" x14ac:dyDescent="0.25">
      <c r="A1412" s="426" t="str">
        <f>IF(B1412="","",COUNT('Diário 1º PA'!$A$4:$A$2634)+ROW()-3)</f>
        <v/>
      </c>
      <c r="B1412" s="427"/>
      <c r="C1412" s="418"/>
      <c r="D1412" s="421"/>
      <c r="E1412" s="421"/>
      <c r="F1412" s="428"/>
      <c r="G1412" s="421"/>
      <c r="H1412" s="421"/>
      <c r="I1412" s="421"/>
      <c r="J1412" s="423"/>
      <c r="K1412" s="423"/>
      <c r="L1412" s="423"/>
      <c r="M1412" s="423"/>
      <c r="N1412" s="442"/>
      <c r="O1412" s="429"/>
      <c r="P1412" s="364">
        <f t="shared" si="77"/>
        <v>0</v>
      </c>
      <c r="Q1412" s="78">
        <f t="shared" si="78"/>
        <v>0</v>
      </c>
      <c r="R1412" s="100" t="str">
        <f t="shared" si="76"/>
        <v/>
      </c>
    </row>
    <row r="1413" spans="1:18" x14ac:dyDescent="0.2">
      <c r="A1413" s="426" t="str">
        <f>IF(B1413="","",COUNT('Diário 1º PA'!$A$4:$A$2634)+ROW()-3)</f>
        <v/>
      </c>
      <c r="B1413" s="427"/>
      <c r="C1413" s="418"/>
      <c r="D1413" s="421"/>
      <c r="E1413" s="421"/>
      <c r="F1413" s="428"/>
      <c r="G1413" s="421"/>
      <c r="H1413" s="421"/>
      <c r="I1413" s="421"/>
      <c r="J1413" s="423"/>
      <c r="K1413" s="423"/>
      <c r="L1413" s="423"/>
      <c r="M1413" s="423"/>
      <c r="N1413" s="442"/>
      <c r="O1413" s="429"/>
      <c r="P1413" s="365">
        <f t="shared" si="77"/>
        <v>0</v>
      </c>
      <c r="Q1413" s="78">
        <f t="shared" si="78"/>
        <v>0</v>
      </c>
      <c r="R1413" s="143" t="str">
        <f t="shared" si="76"/>
        <v/>
      </c>
    </row>
    <row r="1414" spans="1:18" x14ac:dyDescent="0.2">
      <c r="A1414" s="426" t="str">
        <f>IF(B1414="","",COUNT('Diário 1º PA'!$A$4:$A$2634)+ROW()-3)</f>
        <v/>
      </c>
      <c r="B1414" s="427"/>
      <c r="C1414" s="418"/>
      <c r="D1414" s="421"/>
      <c r="E1414" s="421"/>
      <c r="F1414" s="428"/>
      <c r="G1414" s="421"/>
      <c r="H1414" s="421"/>
      <c r="I1414" s="421"/>
      <c r="J1414" s="423"/>
      <c r="K1414" s="423"/>
      <c r="L1414" s="423"/>
      <c r="M1414" s="423"/>
      <c r="N1414" s="442"/>
      <c r="O1414" s="429"/>
      <c r="P1414" s="364">
        <f t="shared" si="77"/>
        <v>0</v>
      </c>
      <c r="Q1414" s="78">
        <f t="shared" si="78"/>
        <v>0</v>
      </c>
      <c r="R1414" s="100" t="str">
        <f t="shared" si="76"/>
        <v/>
      </c>
    </row>
    <row r="1415" spans="1:18" x14ac:dyDescent="0.2">
      <c r="A1415" s="426" t="str">
        <f>IF(B1415="","",COUNT('Diário 1º PA'!$A$4:$A$2634)+ROW()-3)</f>
        <v/>
      </c>
      <c r="B1415" s="427"/>
      <c r="C1415" s="418"/>
      <c r="D1415" s="421"/>
      <c r="E1415" s="421"/>
      <c r="F1415" s="428"/>
      <c r="G1415" s="421"/>
      <c r="H1415" s="421"/>
      <c r="I1415" s="421"/>
      <c r="J1415" s="423"/>
      <c r="K1415" s="423"/>
      <c r="L1415" s="423"/>
      <c r="M1415" s="423"/>
      <c r="N1415" s="442"/>
      <c r="O1415" s="429"/>
      <c r="P1415" s="364">
        <f t="shared" si="77"/>
        <v>0</v>
      </c>
      <c r="Q1415" s="78">
        <f t="shared" si="78"/>
        <v>0</v>
      </c>
      <c r="R1415" s="100" t="str">
        <f t="shared" si="76"/>
        <v/>
      </c>
    </row>
    <row r="1416" spans="1:18" ht="13.5" thickBot="1" x14ac:dyDescent="0.25">
      <c r="A1416" s="426" t="str">
        <f>IF(B1416="","",COUNT('Diário 1º PA'!$A$4:$A$2634)+ROW()-3)</f>
        <v/>
      </c>
      <c r="B1416" s="427"/>
      <c r="C1416" s="418"/>
      <c r="D1416" s="421"/>
      <c r="E1416" s="421"/>
      <c r="F1416" s="428"/>
      <c r="G1416" s="421"/>
      <c r="H1416" s="421"/>
      <c r="I1416" s="421"/>
      <c r="J1416" s="423"/>
      <c r="K1416" s="423"/>
      <c r="L1416" s="423"/>
      <c r="M1416" s="423"/>
      <c r="N1416" s="442"/>
      <c r="O1416" s="429"/>
      <c r="P1416" s="364">
        <f t="shared" si="77"/>
        <v>0</v>
      </c>
      <c r="Q1416" s="78">
        <f t="shared" si="78"/>
        <v>0</v>
      </c>
      <c r="R1416" s="100" t="str">
        <f t="shared" si="76"/>
        <v/>
      </c>
    </row>
    <row r="1417" spans="1:18" x14ac:dyDescent="0.2">
      <c r="A1417" s="426" t="str">
        <f>IF(B1417="","",COUNT('Diário 1º PA'!$A$4:$A$2634)+ROW()-3)</f>
        <v/>
      </c>
      <c r="B1417" s="427"/>
      <c r="C1417" s="418"/>
      <c r="D1417" s="421"/>
      <c r="E1417" s="421"/>
      <c r="F1417" s="428"/>
      <c r="G1417" s="421"/>
      <c r="H1417" s="421"/>
      <c r="I1417" s="421"/>
      <c r="J1417" s="423"/>
      <c r="K1417" s="423"/>
      <c r="L1417" s="423"/>
      <c r="M1417" s="423"/>
      <c r="N1417" s="442"/>
      <c r="O1417" s="429"/>
      <c r="P1417" s="365">
        <f t="shared" si="77"/>
        <v>0</v>
      </c>
      <c r="Q1417" s="78">
        <f t="shared" si="78"/>
        <v>0</v>
      </c>
      <c r="R1417" s="143" t="str">
        <f t="shared" si="76"/>
        <v/>
      </c>
    </row>
    <row r="1418" spans="1:18" x14ac:dyDescent="0.2">
      <c r="A1418" s="426" t="str">
        <f>IF(B1418="","",COUNT('Diário 1º PA'!$A$4:$A$2634)+ROW()-3)</f>
        <v/>
      </c>
      <c r="B1418" s="427"/>
      <c r="C1418" s="418"/>
      <c r="D1418" s="421"/>
      <c r="E1418" s="421"/>
      <c r="F1418" s="428"/>
      <c r="G1418" s="421"/>
      <c r="H1418" s="421"/>
      <c r="I1418" s="421"/>
      <c r="J1418" s="423"/>
      <c r="K1418" s="423"/>
      <c r="L1418" s="423"/>
      <c r="M1418" s="423"/>
      <c r="N1418" s="442"/>
      <c r="O1418" s="429"/>
      <c r="P1418" s="364">
        <f t="shared" si="77"/>
        <v>0</v>
      </c>
      <c r="Q1418" s="78">
        <f t="shared" si="78"/>
        <v>0</v>
      </c>
      <c r="R1418" s="100" t="str">
        <f t="shared" si="76"/>
        <v/>
      </c>
    </row>
    <row r="1419" spans="1:18" x14ac:dyDescent="0.2">
      <c r="A1419" s="426" t="str">
        <f>IF(B1419="","",COUNT('Diário 1º PA'!$A$4:$A$2634)+ROW()-3)</f>
        <v/>
      </c>
      <c r="B1419" s="427"/>
      <c r="C1419" s="418"/>
      <c r="D1419" s="421"/>
      <c r="E1419" s="421"/>
      <c r="F1419" s="428"/>
      <c r="G1419" s="421"/>
      <c r="H1419" s="421"/>
      <c r="I1419" s="421"/>
      <c r="J1419" s="423"/>
      <c r="K1419" s="423"/>
      <c r="L1419" s="423"/>
      <c r="M1419" s="423"/>
      <c r="N1419" s="442"/>
      <c r="O1419" s="429"/>
      <c r="P1419" s="364">
        <f t="shared" si="77"/>
        <v>0</v>
      </c>
      <c r="Q1419" s="78">
        <f t="shared" si="78"/>
        <v>0</v>
      </c>
      <c r="R1419" s="100" t="str">
        <f t="shared" si="76"/>
        <v/>
      </c>
    </row>
    <row r="1420" spans="1:18" ht="13.5" thickBot="1" x14ac:dyDescent="0.25">
      <c r="A1420" s="426" t="str">
        <f>IF(B1420="","",COUNT('Diário 1º PA'!$A$4:$A$2634)+ROW()-3)</f>
        <v/>
      </c>
      <c r="B1420" s="427"/>
      <c r="C1420" s="418"/>
      <c r="D1420" s="421"/>
      <c r="E1420" s="421"/>
      <c r="F1420" s="428"/>
      <c r="G1420" s="421"/>
      <c r="H1420" s="421"/>
      <c r="I1420" s="421"/>
      <c r="J1420" s="423"/>
      <c r="K1420" s="423"/>
      <c r="L1420" s="423"/>
      <c r="M1420" s="423"/>
      <c r="N1420" s="442"/>
      <c r="O1420" s="429"/>
      <c r="P1420" s="364">
        <f t="shared" si="77"/>
        <v>0</v>
      </c>
      <c r="Q1420" s="78">
        <f t="shared" si="78"/>
        <v>0</v>
      </c>
      <c r="R1420" s="100" t="str">
        <f t="shared" si="76"/>
        <v/>
      </c>
    </row>
    <row r="1421" spans="1:18" x14ac:dyDescent="0.2">
      <c r="A1421" s="426" t="str">
        <f>IF(B1421="","",COUNT('Diário 1º PA'!$A$4:$A$2634)+ROW()-3)</f>
        <v/>
      </c>
      <c r="B1421" s="427"/>
      <c r="C1421" s="418"/>
      <c r="D1421" s="421"/>
      <c r="E1421" s="421"/>
      <c r="F1421" s="428"/>
      <c r="G1421" s="421"/>
      <c r="H1421" s="421"/>
      <c r="I1421" s="421"/>
      <c r="J1421" s="423"/>
      <c r="K1421" s="423"/>
      <c r="L1421" s="423"/>
      <c r="M1421" s="423"/>
      <c r="N1421" s="442"/>
      <c r="O1421" s="429"/>
      <c r="P1421" s="365">
        <f t="shared" si="77"/>
        <v>0</v>
      </c>
      <c r="Q1421" s="78">
        <f t="shared" si="78"/>
        <v>0</v>
      </c>
      <c r="R1421" s="143" t="str">
        <f t="shared" si="76"/>
        <v/>
      </c>
    </row>
    <row r="1422" spans="1:18" x14ac:dyDescent="0.2">
      <c r="A1422" s="426" t="str">
        <f>IF(B1422="","",COUNT('Diário 1º PA'!$A$4:$A$2634)+ROW()-3)</f>
        <v/>
      </c>
      <c r="B1422" s="427"/>
      <c r="C1422" s="418"/>
      <c r="D1422" s="421"/>
      <c r="E1422" s="421"/>
      <c r="F1422" s="428"/>
      <c r="G1422" s="421"/>
      <c r="H1422" s="421"/>
      <c r="I1422" s="421"/>
      <c r="J1422" s="423"/>
      <c r="K1422" s="423"/>
      <c r="L1422" s="423"/>
      <c r="M1422" s="423"/>
      <c r="N1422" s="442"/>
      <c r="O1422" s="429"/>
      <c r="P1422" s="364">
        <f t="shared" si="77"/>
        <v>0</v>
      </c>
      <c r="Q1422" s="78">
        <f t="shared" si="78"/>
        <v>0</v>
      </c>
      <c r="R1422" s="100" t="str">
        <f t="shared" si="76"/>
        <v/>
      </c>
    </row>
    <row r="1423" spans="1:18" x14ac:dyDescent="0.2">
      <c r="A1423" s="426" t="str">
        <f>IF(B1423="","",COUNT('Diário 1º PA'!$A$4:$A$2634)+ROW()-3)</f>
        <v/>
      </c>
      <c r="B1423" s="427"/>
      <c r="C1423" s="418"/>
      <c r="D1423" s="421"/>
      <c r="E1423" s="421"/>
      <c r="F1423" s="428"/>
      <c r="G1423" s="421"/>
      <c r="H1423" s="421"/>
      <c r="I1423" s="421"/>
      <c r="J1423" s="423"/>
      <c r="K1423" s="423"/>
      <c r="L1423" s="423"/>
      <c r="M1423" s="423"/>
      <c r="N1423" s="442"/>
      <c r="O1423" s="429"/>
      <c r="P1423" s="364">
        <f t="shared" si="77"/>
        <v>0</v>
      </c>
      <c r="Q1423" s="78">
        <f t="shared" si="78"/>
        <v>0</v>
      </c>
      <c r="R1423" s="100" t="str">
        <f t="shared" si="76"/>
        <v/>
      </c>
    </row>
    <row r="1424" spans="1:18" ht="13.5" thickBot="1" x14ac:dyDescent="0.25">
      <c r="A1424" s="426" t="str">
        <f>IF(B1424="","",COUNT('Diário 1º PA'!$A$4:$A$2634)+ROW()-3)</f>
        <v/>
      </c>
      <c r="B1424" s="427"/>
      <c r="C1424" s="418"/>
      <c r="D1424" s="421"/>
      <c r="E1424" s="421"/>
      <c r="F1424" s="428"/>
      <c r="G1424" s="421"/>
      <c r="H1424" s="421"/>
      <c r="I1424" s="421"/>
      <c r="J1424" s="423"/>
      <c r="K1424" s="423"/>
      <c r="L1424" s="423"/>
      <c r="M1424" s="423"/>
      <c r="N1424" s="442"/>
      <c r="O1424" s="429"/>
      <c r="P1424" s="364">
        <f t="shared" si="77"/>
        <v>0</v>
      </c>
      <c r="Q1424" s="78">
        <f t="shared" si="78"/>
        <v>0</v>
      </c>
      <c r="R1424" s="100" t="str">
        <f t="shared" si="76"/>
        <v/>
      </c>
    </row>
    <row r="1425" spans="1:18" x14ac:dyDescent="0.2">
      <c r="A1425" s="426" t="str">
        <f>IF(B1425="","",COUNT('Diário 1º PA'!$A$4:$A$2634)+ROW()-3)</f>
        <v/>
      </c>
      <c r="B1425" s="427"/>
      <c r="C1425" s="418"/>
      <c r="D1425" s="421"/>
      <c r="E1425" s="421"/>
      <c r="F1425" s="428"/>
      <c r="G1425" s="421"/>
      <c r="H1425" s="421"/>
      <c r="I1425" s="421"/>
      <c r="J1425" s="423"/>
      <c r="K1425" s="423"/>
      <c r="L1425" s="423"/>
      <c r="M1425" s="423"/>
      <c r="N1425" s="442"/>
      <c r="O1425" s="429"/>
      <c r="P1425" s="365">
        <f t="shared" si="77"/>
        <v>0</v>
      </c>
      <c r="Q1425" s="78">
        <f t="shared" si="78"/>
        <v>0</v>
      </c>
      <c r="R1425" s="143" t="str">
        <f t="shared" si="76"/>
        <v/>
      </c>
    </row>
    <row r="1426" spans="1:18" x14ac:dyDescent="0.2">
      <c r="A1426" s="426" t="str">
        <f>IF(B1426="","",COUNT('Diário 1º PA'!$A$4:$A$2634)+ROW()-3)</f>
        <v/>
      </c>
      <c r="B1426" s="427"/>
      <c r="C1426" s="418"/>
      <c r="D1426" s="421"/>
      <c r="E1426" s="421"/>
      <c r="F1426" s="428"/>
      <c r="G1426" s="421"/>
      <c r="H1426" s="421"/>
      <c r="I1426" s="421"/>
      <c r="J1426" s="423"/>
      <c r="K1426" s="423"/>
      <c r="L1426" s="423"/>
      <c r="M1426" s="423"/>
      <c r="N1426" s="442"/>
      <c r="O1426" s="429"/>
      <c r="P1426" s="364">
        <f t="shared" si="77"/>
        <v>0</v>
      </c>
      <c r="Q1426" s="78">
        <f t="shared" si="78"/>
        <v>0</v>
      </c>
      <c r="R1426" s="100" t="str">
        <f t="shared" si="76"/>
        <v/>
      </c>
    </row>
    <row r="1427" spans="1:18" x14ac:dyDescent="0.2">
      <c r="A1427" s="426" t="str">
        <f>IF(B1427="","",COUNT('Diário 1º PA'!$A$4:$A$2634)+ROW()-3)</f>
        <v/>
      </c>
      <c r="B1427" s="427"/>
      <c r="C1427" s="418"/>
      <c r="D1427" s="421"/>
      <c r="E1427" s="421"/>
      <c r="F1427" s="428"/>
      <c r="G1427" s="421"/>
      <c r="H1427" s="421"/>
      <c r="I1427" s="421"/>
      <c r="J1427" s="423"/>
      <c r="K1427" s="423"/>
      <c r="L1427" s="423"/>
      <c r="M1427" s="423"/>
      <c r="N1427" s="442"/>
      <c r="O1427" s="429"/>
      <c r="P1427" s="364">
        <f t="shared" si="77"/>
        <v>0</v>
      </c>
      <c r="Q1427" s="78">
        <f t="shared" si="78"/>
        <v>0</v>
      </c>
      <c r="R1427" s="100" t="str">
        <f t="shared" si="76"/>
        <v/>
      </c>
    </row>
    <row r="1428" spans="1:18" ht="13.5" thickBot="1" x14ac:dyDescent="0.25">
      <c r="A1428" s="426" t="str">
        <f>IF(B1428="","",COUNT('Diário 1º PA'!$A$4:$A$2634)+ROW()-3)</f>
        <v/>
      </c>
      <c r="B1428" s="427"/>
      <c r="C1428" s="418"/>
      <c r="D1428" s="421"/>
      <c r="E1428" s="421"/>
      <c r="F1428" s="428"/>
      <c r="G1428" s="421"/>
      <c r="H1428" s="421"/>
      <c r="I1428" s="421"/>
      <c r="J1428" s="423"/>
      <c r="K1428" s="423"/>
      <c r="L1428" s="423"/>
      <c r="M1428" s="423"/>
      <c r="N1428" s="442"/>
      <c r="O1428" s="429"/>
      <c r="P1428" s="364">
        <f t="shared" si="77"/>
        <v>0</v>
      </c>
      <c r="Q1428" s="78">
        <f t="shared" si="78"/>
        <v>0</v>
      </c>
      <c r="R1428" s="100" t="str">
        <f t="shared" si="76"/>
        <v/>
      </c>
    </row>
    <row r="1429" spans="1:18" x14ac:dyDescent="0.2">
      <c r="A1429" s="426" t="str">
        <f>IF(B1429="","",COUNT('Diário 1º PA'!$A$4:$A$2634)+ROW()-3)</f>
        <v/>
      </c>
      <c r="B1429" s="427"/>
      <c r="C1429" s="418"/>
      <c r="D1429" s="421"/>
      <c r="E1429" s="421"/>
      <c r="F1429" s="428"/>
      <c r="G1429" s="421"/>
      <c r="H1429" s="421"/>
      <c r="I1429" s="421"/>
      <c r="J1429" s="423"/>
      <c r="K1429" s="423"/>
      <c r="L1429" s="423"/>
      <c r="M1429" s="423"/>
      <c r="N1429" s="442"/>
      <c r="O1429" s="429"/>
      <c r="P1429" s="365">
        <f t="shared" si="77"/>
        <v>0</v>
      </c>
      <c r="Q1429" s="78">
        <f t="shared" si="78"/>
        <v>0</v>
      </c>
      <c r="R1429" s="143" t="str">
        <f t="shared" si="76"/>
        <v/>
      </c>
    </row>
    <row r="1430" spans="1:18" x14ac:dyDescent="0.2">
      <c r="A1430" s="426" t="str">
        <f>IF(B1430="","",COUNT('Diário 1º PA'!$A$4:$A$2634)+ROW()-3)</f>
        <v/>
      </c>
      <c r="B1430" s="427"/>
      <c r="C1430" s="418"/>
      <c r="D1430" s="421"/>
      <c r="E1430" s="421"/>
      <c r="F1430" s="428"/>
      <c r="G1430" s="421"/>
      <c r="H1430" s="421"/>
      <c r="I1430" s="421"/>
      <c r="J1430" s="423"/>
      <c r="K1430" s="423"/>
      <c r="L1430" s="423"/>
      <c r="M1430" s="423"/>
      <c r="N1430" s="442"/>
      <c r="O1430" s="429"/>
      <c r="P1430" s="364">
        <f t="shared" si="77"/>
        <v>0</v>
      </c>
      <c r="Q1430" s="78">
        <f t="shared" si="78"/>
        <v>0</v>
      </c>
      <c r="R1430" s="100" t="str">
        <f t="shared" si="76"/>
        <v/>
      </c>
    </row>
    <row r="1431" spans="1:18" x14ac:dyDescent="0.2">
      <c r="A1431" s="426" t="str">
        <f>IF(B1431="","",COUNT('Diário 1º PA'!$A$4:$A$2634)+ROW()-3)</f>
        <v/>
      </c>
      <c r="B1431" s="427"/>
      <c r="C1431" s="418"/>
      <c r="D1431" s="421"/>
      <c r="E1431" s="421"/>
      <c r="F1431" s="428"/>
      <c r="G1431" s="421"/>
      <c r="H1431" s="421"/>
      <c r="I1431" s="421"/>
      <c r="J1431" s="423"/>
      <c r="K1431" s="423"/>
      <c r="L1431" s="423"/>
      <c r="M1431" s="423"/>
      <c r="N1431" s="442"/>
      <c r="O1431" s="429"/>
      <c r="P1431" s="364">
        <f t="shared" si="77"/>
        <v>0</v>
      </c>
      <c r="Q1431" s="78">
        <f t="shared" si="78"/>
        <v>0</v>
      </c>
      <c r="R1431" s="100" t="str">
        <f t="shared" si="76"/>
        <v/>
      </c>
    </row>
    <row r="1432" spans="1:18" ht="13.5" thickBot="1" x14ac:dyDescent="0.25">
      <c r="A1432" s="426" t="str">
        <f>IF(B1432="","",COUNT('Diário 1º PA'!$A$4:$A$2634)+ROW()-3)</f>
        <v/>
      </c>
      <c r="B1432" s="427"/>
      <c r="C1432" s="418"/>
      <c r="D1432" s="421"/>
      <c r="E1432" s="421"/>
      <c r="F1432" s="428"/>
      <c r="G1432" s="421"/>
      <c r="H1432" s="421"/>
      <c r="I1432" s="421"/>
      <c r="J1432" s="423"/>
      <c r="K1432" s="423"/>
      <c r="L1432" s="423"/>
      <c r="M1432" s="423"/>
      <c r="N1432" s="442"/>
      <c r="O1432" s="429"/>
      <c r="P1432" s="364">
        <f t="shared" si="77"/>
        <v>0</v>
      </c>
      <c r="Q1432" s="78">
        <f t="shared" si="78"/>
        <v>0</v>
      </c>
      <c r="R1432" s="100" t="str">
        <f t="shared" si="76"/>
        <v/>
      </c>
    </row>
    <row r="1433" spans="1:18" x14ac:dyDescent="0.2">
      <c r="A1433" s="426" t="str">
        <f>IF(B1433="","",COUNT('Diário 1º PA'!$A$4:$A$2634)+ROW()-3)</f>
        <v/>
      </c>
      <c r="B1433" s="427"/>
      <c r="C1433" s="418"/>
      <c r="D1433" s="421"/>
      <c r="E1433" s="421"/>
      <c r="F1433" s="428"/>
      <c r="G1433" s="421"/>
      <c r="H1433" s="421"/>
      <c r="I1433" s="421"/>
      <c r="J1433" s="423"/>
      <c r="K1433" s="423"/>
      <c r="L1433" s="423"/>
      <c r="M1433" s="423"/>
      <c r="N1433" s="442"/>
      <c r="O1433" s="429"/>
      <c r="P1433" s="365">
        <f t="shared" si="77"/>
        <v>0</v>
      </c>
      <c r="Q1433" s="78">
        <f t="shared" si="78"/>
        <v>0</v>
      </c>
      <c r="R1433" s="143" t="str">
        <f t="shared" si="76"/>
        <v/>
      </c>
    </row>
    <row r="1434" spans="1:18" x14ac:dyDescent="0.2">
      <c r="A1434" s="426" t="str">
        <f>IF(B1434="","",COUNT('Diário 1º PA'!$A$4:$A$2634)+ROW()-3)</f>
        <v/>
      </c>
      <c r="B1434" s="427"/>
      <c r="C1434" s="418"/>
      <c r="D1434" s="421"/>
      <c r="E1434" s="421"/>
      <c r="F1434" s="428"/>
      <c r="G1434" s="421"/>
      <c r="H1434" s="421"/>
      <c r="I1434" s="421"/>
      <c r="J1434" s="423"/>
      <c r="K1434" s="423"/>
      <c r="L1434" s="423"/>
      <c r="M1434" s="423"/>
      <c r="N1434" s="442"/>
      <c r="O1434" s="429"/>
      <c r="P1434" s="364">
        <f t="shared" si="77"/>
        <v>0</v>
      </c>
      <c r="Q1434" s="78">
        <f t="shared" si="78"/>
        <v>0</v>
      </c>
      <c r="R1434" s="100" t="str">
        <f t="shared" si="76"/>
        <v/>
      </c>
    </row>
    <row r="1435" spans="1:18" x14ac:dyDescent="0.2">
      <c r="A1435" s="426" t="str">
        <f>IF(B1435="","",COUNT('Diário 1º PA'!$A$4:$A$2634)+ROW()-3)</f>
        <v/>
      </c>
      <c r="B1435" s="427"/>
      <c r="C1435" s="418"/>
      <c r="D1435" s="421"/>
      <c r="E1435" s="421"/>
      <c r="F1435" s="428"/>
      <c r="G1435" s="421"/>
      <c r="H1435" s="421"/>
      <c r="I1435" s="421"/>
      <c r="J1435" s="423"/>
      <c r="K1435" s="423"/>
      <c r="L1435" s="423"/>
      <c r="M1435" s="423"/>
      <c r="N1435" s="442"/>
      <c r="O1435" s="429"/>
      <c r="P1435" s="364">
        <f t="shared" si="77"/>
        <v>0</v>
      </c>
      <c r="Q1435" s="78">
        <f t="shared" si="78"/>
        <v>0</v>
      </c>
      <c r="R1435" s="100" t="str">
        <f t="shared" si="76"/>
        <v/>
      </c>
    </row>
    <row r="1436" spans="1:18" ht="13.5" thickBot="1" x14ac:dyDescent="0.25">
      <c r="A1436" s="426" t="str">
        <f>IF(B1436="","",COUNT('Diário 1º PA'!$A$4:$A$2634)+ROW()-3)</f>
        <v/>
      </c>
      <c r="B1436" s="427"/>
      <c r="C1436" s="418"/>
      <c r="D1436" s="421"/>
      <c r="E1436" s="421"/>
      <c r="F1436" s="428"/>
      <c r="G1436" s="421"/>
      <c r="H1436" s="421"/>
      <c r="I1436" s="421"/>
      <c r="J1436" s="423"/>
      <c r="K1436" s="423"/>
      <c r="L1436" s="423"/>
      <c r="M1436" s="423"/>
      <c r="N1436" s="442"/>
      <c r="O1436" s="429"/>
      <c r="P1436" s="364">
        <f t="shared" si="77"/>
        <v>0</v>
      </c>
      <c r="Q1436" s="78">
        <f t="shared" si="78"/>
        <v>0</v>
      </c>
      <c r="R1436" s="100" t="str">
        <f t="shared" si="76"/>
        <v/>
      </c>
    </row>
    <row r="1437" spans="1:18" x14ac:dyDescent="0.2">
      <c r="A1437" s="426" t="str">
        <f>IF(B1437="","",COUNT('Diário 1º PA'!$A$4:$A$2634)+ROW()-3)</f>
        <v/>
      </c>
      <c r="B1437" s="427"/>
      <c r="C1437" s="418"/>
      <c r="D1437" s="421"/>
      <c r="E1437" s="421"/>
      <c r="F1437" s="428"/>
      <c r="G1437" s="421"/>
      <c r="H1437" s="421"/>
      <c r="I1437" s="421"/>
      <c r="J1437" s="423"/>
      <c r="K1437" s="423"/>
      <c r="L1437" s="423"/>
      <c r="M1437" s="423"/>
      <c r="N1437" s="442"/>
      <c r="O1437" s="429"/>
      <c r="P1437" s="365">
        <f t="shared" si="77"/>
        <v>0</v>
      </c>
      <c r="Q1437" s="78">
        <f t="shared" si="78"/>
        <v>0</v>
      </c>
      <c r="R1437" s="143" t="str">
        <f t="shared" ref="R1437:R1500" si="79">SUBSTITUTE(D1437," ","_")</f>
        <v/>
      </c>
    </row>
    <row r="1438" spans="1:18" x14ac:dyDescent="0.2">
      <c r="A1438" s="426" t="str">
        <f>IF(B1438="","",COUNT('Diário 1º PA'!$A$4:$A$2634)+ROW()-3)</f>
        <v/>
      </c>
      <c r="B1438" s="427"/>
      <c r="C1438" s="418"/>
      <c r="D1438" s="421"/>
      <c r="E1438" s="421"/>
      <c r="F1438" s="428"/>
      <c r="G1438" s="421"/>
      <c r="H1438" s="421"/>
      <c r="I1438" s="421"/>
      <c r="J1438" s="423"/>
      <c r="K1438" s="423"/>
      <c r="L1438" s="423"/>
      <c r="M1438" s="423"/>
      <c r="N1438" s="442"/>
      <c r="O1438" s="429"/>
      <c r="P1438" s="364">
        <f t="shared" ref="P1438:P1501" si="80">IF(B1438=0,0,IF(YEAR(B1438)=$Q$1,MONTH(B1438)-$P$1+1,(YEAR(B1438)-$Q$1)*12-$P$1+1+MONTH(B1438)))</f>
        <v>0</v>
      </c>
      <c r="Q1438" s="78">
        <f t="shared" ref="Q1438:Q1501" si="81">IF(C1438=0,0,IF(YEAR(C1438)=$Q$1,MONTH(C1438)-$P$1+1,(YEAR(C1438)-$Q$1)*12-$P$1+1+MONTH(C1438)))</f>
        <v>0</v>
      </c>
      <c r="R1438" s="100" t="str">
        <f t="shared" si="79"/>
        <v/>
      </c>
    </row>
    <row r="1439" spans="1:18" x14ac:dyDescent="0.2">
      <c r="A1439" s="426" t="str">
        <f>IF(B1439="","",COUNT('Diário 1º PA'!$A$4:$A$2634)+ROW()-3)</f>
        <v/>
      </c>
      <c r="B1439" s="427"/>
      <c r="C1439" s="418"/>
      <c r="D1439" s="421"/>
      <c r="E1439" s="421"/>
      <c r="F1439" s="428"/>
      <c r="G1439" s="421"/>
      <c r="H1439" s="421"/>
      <c r="I1439" s="421"/>
      <c r="J1439" s="423"/>
      <c r="K1439" s="423"/>
      <c r="L1439" s="423"/>
      <c r="M1439" s="423"/>
      <c r="N1439" s="442"/>
      <c r="O1439" s="429"/>
      <c r="P1439" s="364">
        <f t="shared" si="80"/>
        <v>0</v>
      </c>
      <c r="Q1439" s="78">
        <f t="shared" si="81"/>
        <v>0</v>
      </c>
      <c r="R1439" s="100" t="str">
        <f t="shared" si="79"/>
        <v/>
      </c>
    </row>
    <row r="1440" spans="1:18" ht="13.5" thickBot="1" x14ac:dyDescent="0.25">
      <c r="A1440" s="426" t="str">
        <f>IF(B1440="","",COUNT('Diário 1º PA'!$A$4:$A$2634)+ROW()-3)</f>
        <v/>
      </c>
      <c r="B1440" s="427"/>
      <c r="C1440" s="418"/>
      <c r="D1440" s="421"/>
      <c r="E1440" s="421"/>
      <c r="F1440" s="428"/>
      <c r="G1440" s="421"/>
      <c r="H1440" s="421"/>
      <c r="I1440" s="421"/>
      <c r="J1440" s="423"/>
      <c r="K1440" s="423"/>
      <c r="L1440" s="423"/>
      <c r="M1440" s="423"/>
      <c r="N1440" s="442"/>
      <c r="O1440" s="429"/>
      <c r="P1440" s="364">
        <f t="shared" si="80"/>
        <v>0</v>
      </c>
      <c r="Q1440" s="78">
        <f t="shared" si="81"/>
        <v>0</v>
      </c>
      <c r="R1440" s="100" t="str">
        <f t="shared" si="79"/>
        <v/>
      </c>
    </row>
    <row r="1441" spans="1:18" x14ac:dyDescent="0.2">
      <c r="A1441" s="426" t="str">
        <f>IF(B1441="","",COUNT('Diário 1º PA'!$A$4:$A$2634)+ROW()-3)</f>
        <v/>
      </c>
      <c r="B1441" s="427"/>
      <c r="C1441" s="418"/>
      <c r="D1441" s="421"/>
      <c r="E1441" s="421"/>
      <c r="F1441" s="428"/>
      <c r="G1441" s="421"/>
      <c r="H1441" s="421"/>
      <c r="I1441" s="421"/>
      <c r="J1441" s="423"/>
      <c r="K1441" s="423"/>
      <c r="L1441" s="423"/>
      <c r="M1441" s="423"/>
      <c r="N1441" s="442"/>
      <c r="O1441" s="429"/>
      <c r="P1441" s="365">
        <f t="shared" si="80"/>
        <v>0</v>
      </c>
      <c r="Q1441" s="78">
        <f t="shared" si="81"/>
        <v>0</v>
      </c>
      <c r="R1441" s="143" t="str">
        <f t="shared" si="79"/>
        <v/>
      </c>
    </row>
    <row r="1442" spans="1:18" x14ac:dyDescent="0.2">
      <c r="A1442" s="426" t="str">
        <f>IF(B1442="","",COUNT('Diário 1º PA'!$A$4:$A$2634)+ROW()-3)</f>
        <v/>
      </c>
      <c r="B1442" s="427"/>
      <c r="C1442" s="418"/>
      <c r="D1442" s="421"/>
      <c r="E1442" s="421"/>
      <c r="F1442" s="428"/>
      <c r="G1442" s="421"/>
      <c r="H1442" s="421"/>
      <c r="I1442" s="421"/>
      <c r="J1442" s="423"/>
      <c r="K1442" s="423"/>
      <c r="L1442" s="423"/>
      <c r="M1442" s="423"/>
      <c r="N1442" s="442"/>
      <c r="O1442" s="429"/>
      <c r="P1442" s="364">
        <f t="shared" si="80"/>
        <v>0</v>
      </c>
      <c r="Q1442" s="78">
        <f t="shared" si="81"/>
        <v>0</v>
      </c>
      <c r="R1442" s="100" t="str">
        <f t="shared" si="79"/>
        <v/>
      </c>
    </row>
    <row r="1443" spans="1:18" x14ac:dyDescent="0.2">
      <c r="A1443" s="426" t="str">
        <f>IF(B1443="","",COUNT('Diário 1º PA'!$A$4:$A$2634)+ROW()-3)</f>
        <v/>
      </c>
      <c r="B1443" s="427"/>
      <c r="C1443" s="418"/>
      <c r="D1443" s="421"/>
      <c r="E1443" s="421"/>
      <c r="F1443" s="428"/>
      <c r="G1443" s="421"/>
      <c r="H1443" s="421"/>
      <c r="I1443" s="421"/>
      <c r="J1443" s="423"/>
      <c r="K1443" s="423"/>
      <c r="L1443" s="423"/>
      <c r="M1443" s="423"/>
      <c r="N1443" s="442"/>
      <c r="O1443" s="429"/>
      <c r="P1443" s="364">
        <f t="shared" si="80"/>
        <v>0</v>
      </c>
      <c r="Q1443" s="78">
        <f t="shared" si="81"/>
        <v>0</v>
      </c>
      <c r="R1443" s="100" t="str">
        <f t="shared" si="79"/>
        <v/>
      </c>
    </row>
    <row r="1444" spans="1:18" ht="13.5" thickBot="1" x14ac:dyDescent="0.25">
      <c r="A1444" s="426" t="str">
        <f>IF(B1444="","",COUNT('Diário 1º PA'!$A$4:$A$2634)+ROW()-3)</f>
        <v/>
      </c>
      <c r="B1444" s="427"/>
      <c r="C1444" s="418"/>
      <c r="D1444" s="421"/>
      <c r="E1444" s="421"/>
      <c r="F1444" s="428"/>
      <c r="G1444" s="421"/>
      <c r="H1444" s="421"/>
      <c r="I1444" s="421"/>
      <c r="J1444" s="423"/>
      <c r="K1444" s="423"/>
      <c r="L1444" s="423"/>
      <c r="M1444" s="423"/>
      <c r="N1444" s="442"/>
      <c r="O1444" s="429"/>
      <c r="P1444" s="364">
        <f t="shared" si="80"/>
        <v>0</v>
      </c>
      <c r="Q1444" s="78">
        <f t="shared" si="81"/>
        <v>0</v>
      </c>
      <c r="R1444" s="100" t="str">
        <f t="shared" si="79"/>
        <v/>
      </c>
    </row>
    <row r="1445" spans="1:18" x14ac:dyDescent="0.2">
      <c r="A1445" s="426" t="str">
        <f>IF(B1445="","",COUNT('Diário 1º PA'!$A$4:$A$2634)+ROW()-3)</f>
        <v/>
      </c>
      <c r="B1445" s="427"/>
      <c r="C1445" s="418"/>
      <c r="D1445" s="421"/>
      <c r="E1445" s="421"/>
      <c r="F1445" s="428"/>
      <c r="G1445" s="421"/>
      <c r="H1445" s="421"/>
      <c r="I1445" s="421"/>
      <c r="J1445" s="423"/>
      <c r="K1445" s="423"/>
      <c r="L1445" s="423"/>
      <c r="M1445" s="423"/>
      <c r="N1445" s="442"/>
      <c r="O1445" s="429"/>
      <c r="P1445" s="365">
        <f t="shared" si="80"/>
        <v>0</v>
      </c>
      <c r="Q1445" s="78">
        <f t="shared" si="81"/>
        <v>0</v>
      </c>
      <c r="R1445" s="143" t="str">
        <f t="shared" si="79"/>
        <v/>
      </c>
    </row>
    <row r="1446" spans="1:18" x14ac:dyDescent="0.2">
      <c r="A1446" s="426" t="str">
        <f>IF(B1446="","",COUNT('Diário 1º PA'!$A$4:$A$2634)+ROW()-3)</f>
        <v/>
      </c>
      <c r="B1446" s="427"/>
      <c r="C1446" s="418"/>
      <c r="D1446" s="421"/>
      <c r="E1446" s="421"/>
      <c r="F1446" s="428"/>
      <c r="G1446" s="421"/>
      <c r="H1446" s="421"/>
      <c r="I1446" s="421"/>
      <c r="J1446" s="423"/>
      <c r="K1446" s="423"/>
      <c r="L1446" s="423"/>
      <c r="M1446" s="423"/>
      <c r="N1446" s="442"/>
      <c r="O1446" s="429"/>
      <c r="P1446" s="364">
        <f t="shared" si="80"/>
        <v>0</v>
      </c>
      <c r="Q1446" s="78">
        <f t="shared" si="81"/>
        <v>0</v>
      </c>
      <c r="R1446" s="100" t="str">
        <f t="shared" si="79"/>
        <v/>
      </c>
    </row>
    <row r="1447" spans="1:18" x14ac:dyDescent="0.2">
      <c r="A1447" s="426" t="str">
        <f>IF(B1447="","",COUNT('Diário 1º PA'!$A$4:$A$2634)+ROW()-3)</f>
        <v/>
      </c>
      <c r="B1447" s="427"/>
      <c r="C1447" s="418"/>
      <c r="D1447" s="421"/>
      <c r="E1447" s="421"/>
      <c r="F1447" s="428"/>
      <c r="G1447" s="421"/>
      <c r="H1447" s="421"/>
      <c r="I1447" s="421"/>
      <c r="J1447" s="423"/>
      <c r="K1447" s="423"/>
      <c r="L1447" s="423"/>
      <c r="M1447" s="423"/>
      <c r="N1447" s="442"/>
      <c r="O1447" s="429"/>
      <c r="P1447" s="364">
        <f t="shared" si="80"/>
        <v>0</v>
      </c>
      <c r="Q1447" s="78">
        <f t="shared" si="81"/>
        <v>0</v>
      </c>
      <c r="R1447" s="100" t="str">
        <f t="shared" si="79"/>
        <v/>
      </c>
    </row>
    <row r="1448" spans="1:18" ht="13.5" thickBot="1" x14ac:dyDescent="0.25">
      <c r="A1448" s="426" t="str">
        <f>IF(B1448="","",COUNT('Diário 1º PA'!$A$4:$A$2634)+ROW()-3)</f>
        <v/>
      </c>
      <c r="B1448" s="427"/>
      <c r="C1448" s="418"/>
      <c r="D1448" s="421"/>
      <c r="E1448" s="421"/>
      <c r="F1448" s="428"/>
      <c r="G1448" s="421"/>
      <c r="H1448" s="421"/>
      <c r="I1448" s="421"/>
      <c r="J1448" s="423"/>
      <c r="K1448" s="423"/>
      <c r="L1448" s="423"/>
      <c r="M1448" s="423"/>
      <c r="N1448" s="442"/>
      <c r="O1448" s="429"/>
      <c r="P1448" s="364">
        <f t="shared" si="80"/>
        <v>0</v>
      </c>
      <c r="Q1448" s="78">
        <f t="shared" si="81"/>
        <v>0</v>
      </c>
      <c r="R1448" s="100" t="str">
        <f t="shared" si="79"/>
        <v/>
      </c>
    </row>
    <row r="1449" spans="1:18" x14ac:dyDescent="0.2">
      <c r="A1449" s="426" t="str">
        <f>IF(B1449="","",COUNT('Diário 1º PA'!$A$4:$A$2634)+ROW()-3)</f>
        <v/>
      </c>
      <c r="B1449" s="427"/>
      <c r="C1449" s="418"/>
      <c r="D1449" s="421"/>
      <c r="E1449" s="421"/>
      <c r="F1449" s="428"/>
      <c r="G1449" s="421"/>
      <c r="H1449" s="421"/>
      <c r="I1449" s="421"/>
      <c r="J1449" s="423"/>
      <c r="K1449" s="423"/>
      <c r="L1449" s="423"/>
      <c r="M1449" s="423"/>
      <c r="N1449" s="442"/>
      <c r="O1449" s="429"/>
      <c r="P1449" s="365">
        <f t="shared" si="80"/>
        <v>0</v>
      </c>
      <c r="Q1449" s="78">
        <f t="shared" si="81"/>
        <v>0</v>
      </c>
      <c r="R1449" s="143" t="str">
        <f t="shared" si="79"/>
        <v/>
      </c>
    </row>
    <row r="1450" spans="1:18" x14ac:dyDescent="0.2">
      <c r="A1450" s="426" t="str">
        <f>IF(B1450="","",COUNT('Diário 1º PA'!$A$4:$A$2634)+ROW()-3)</f>
        <v/>
      </c>
      <c r="B1450" s="427"/>
      <c r="C1450" s="418"/>
      <c r="D1450" s="421"/>
      <c r="E1450" s="421"/>
      <c r="F1450" s="428"/>
      <c r="G1450" s="421"/>
      <c r="H1450" s="421"/>
      <c r="I1450" s="421"/>
      <c r="J1450" s="423"/>
      <c r="K1450" s="423"/>
      <c r="L1450" s="423"/>
      <c r="M1450" s="423"/>
      <c r="N1450" s="442"/>
      <c r="O1450" s="429"/>
      <c r="P1450" s="364">
        <f t="shared" si="80"/>
        <v>0</v>
      </c>
      <c r="Q1450" s="78">
        <f t="shared" si="81"/>
        <v>0</v>
      </c>
      <c r="R1450" s="100" t="str">
        <f t="shared" si="79"/>
        <v/>
      </c>
    </row>
    <row r="1451" spans="1:18" x14ac:dyDescent="0.2">
      <c r="A1451" s="426" t="str">
        <f>IF(B1451="","",COUNT('Diário 1º PA'!$A$4:$A$2634)+ROW()-3)</f>
        <v/>
      </c>
      <c r="B1451" s="427"/>
      <c r="C1451" s="418"/>
      <c r="D1451" s="421"/>
      <c r="E1451" s="421"/>
      <c r="F1451" s="428"/>
      <c r="G1451" s="421"/>
      <c r="H1451" s="421"/>
      <c r="I1451" s="421"/>
      <c r="J1451" s="423"/>
      <c r="K1451" s="423"/>
      <c r="L1451" s="423"/>
      <c r="M1451" s="423"/>
      <c r="N1451" s="442"/>
      <c r="O1451" s="429"/>
      <c r="P1451" s="364">
        <f t="shared" si="80"/>
        <v>0</v>
      </c>
      <c r="Q1451" s="78">
        <f t="shared" si="81"/>
        <v>0</v>
      </c>
      <c r="R1451" s="100" t="str">
        <f t="shared" si="79"/>
        <v/>
      </c>
    </row>
    <row r="1452" spans="1:18" ht="13.5" thickBot="1" x14ac:dyDescent="0.25">
      <c r="A1452" s="426" t="str">
        <f>IF(B1452="","",COUNT('Diário 1º PA'!$A$4:$A$2634)+ROW()-3)</f>
        <v/>
      </c>
      <c r="B1452" s="427"/>
      <c r="C1452" s="418"/>
      <c r="D1452" s="421"/>
      <c r="E1452" s="421"/>
      <c r="F1452" s="428"/>
      <c r="G1452" s="421"/>
      <c r="H1452" s="421"/>
      <c r="I1452" s="421"/>
      <c r="J1452" s="423"/>
      <c r="K1452" s="423"/>
      <c r="L1452" s="423"/>
      <c r="M1452" s="423"/>
      <c r="N1452" s="442"/>
      <c r="O1452" s="429"/>
      <c r="P1452" s="364">
        <f t="shared" si="80"/>
        <v>0</v>
      </c>
      <c r="Q1452" s="78">
        <f t="shared" si="81"/>
        <v>0</v>
      </c>
      <c r="R1452" s="100" t="str">
        <f t="shared" si="79"/>
        <v/>
      </c>
    </row>
    <row r="1453" spans="1:18" x14ac:dyDescent="0.2">
      <c r="A1453" s="426" t="str">
        <f>IF(B1453="","",COUNT('Diário 1º PA'!$A$4:$A$2634)+ROW()-3)</f>
        <v/>
      </c>
      <c r="B1453" s="427"/>
      <c r="C1453" s="418"/>
      <c r="D1453" s="421"/>
      <c r="E1453" s="421"/>
      <c r="F1453" s="428"/>
      <c r="G1453" s="421"/>
      <c r="H1453" s="421"/>
      <c r="I1453" s="421"/>
      <c r="J1453" s="423"/>
      <c r="K1453" s="423"/>
      <c r="L1453" s="423"/>
      <c r="M1453" s="461"/>
      <c r="N1453" s="442"/>
      <c r="O1453" s="429"/>
      <c r="P1453" s="365">
        <f t="shared" si="80"/>
        <v>0</v>
      </c>
      <c r="Q1453" s="78">
        <f t="shared" si="81"/>
        <v>0</v>
      </c>
      <c r="R1453" s="143" t="str">
        <f t="shared" si="79"/>
        <v/>
      </c>
    </row>
    <row r="1454" spans="1:18" x14ac:dyDescent="0.2">
      <c r="A1454" s="426" t="str">
        <f>IF(B1454="","",COUNT('Diário 1º PA'!$A$4:$A$2634)+ROW()-3)</f>
        <v/>
      </c>
      <c r="B1454" s="427"/>
      <c r="C1454" s="418"/>
      <c r="D1454" s="421"/>
      <c r="E1454" s="421"/>
      <c r="F1454" s="428"/>
      <c r="G1454" s="421"/>
      <c r="H1454" s="421"/>
      <c r="I1454" s="421"/>
      <c r="J1454" s="423"/>
      <c r="K1454" s="423"/>
      <c r="L1454" s="423"/>
      <c r="M1454" s="423"/>
      <c r="N1454" s="442"/>
      <c r="O1454" s="429"/>
      <c r="P1454" s="364">
        <f t="shared" si="80"/>
        <v>0</v>
      </c>
      <c r="Q1454" s="78">
        <f t="shared" si="81"/>
        <v>0</v>
      </c>
      <c r="R1454" s="100" t="str">
        <f t="shared" si="79"/>
        <v/>
      </c>
    </row>
    <row r="1455" spans="1:18" x14ac:dyDescent="0.2">
      <c r="A1455" s="426" t="str">
        <f>IF(B1455="","",COUNT('Diário 1º PA'!$A$4:$A$2634)+ROW()-3)</f>
        <v/>
      </c>
      <c r="B1455" s="427"/>
      <c r="C1455" s="418"/>
      <c r="D1455" s="421"/>
      <c r="E1455" s="421"/>
      <c r="F1455" s="428"/>
      <c r="G1455" s="421"/>
      <c r="H1455" s="421"/>
      <c r="I1455" s="421"/>
      <c r="J1455" s="423"/>
      <c r="K1455" s="423"/>
      <c r="L1455" s="423"/>
      <c r="M1455" s="423"/>
      <c r="N1455" s="442"/>
      <c r="O1455" s="429"/>
      <c r="P1455" s="364">
        <f t="shared" si="80"/>
        <v>0</v>
      </c>
      <c r="Q1455" s="78">
        <f t="shared" si="81"/>
        <v>0</v>
      </c>
      <c r="R1455" s="100" t="str">
        <f t="shared" si="79"/>
        <v/>
      </c>
    </row>
    <row r="1456" spans="1:18" ht="13.5" thickBot="1" x14ac:dyDescent="0.25">
      <c r="A1456" s="426" t="str">
        <f>IF(B1456="","",COUNT('Diário 1º PA'!$A$4:$A$2634)+ROW()-3)</f>
        <v/>
      </c>
      <c r="B1456" s="427"/>
      <c r="C1456" s="418"/>
      <c r="D1456" s="421"/>
      <c r="E1456" s="421"/>
      <c r="F1456" s="428"/>
      <c r="G1456" s="421"/>
      <c r="H1456" s="421"/>
      <c r="I1456" s="421"/>
      <c r="J1456" s="423"/>
      <c r="K1456" s="423"/>
      <c r="L1456" s="423"/>
      <c r="M1456" s="423"/>
      <c r="N1456" s="442"/>
      <c r="O1456" s="429"/>
      <c r="P1456" s="364">
        <f t="shared" si="80"/>
        <v>0</v>
      </c>
      <c r="Q1456" s="78">
        <f t="shared" si="81"/>
        <v>0</v>
      </c>
      <c r="R1456" s="100" t="str">
        <f t="shared" si="79"/>
        <v/>
      </c>
    </row>
    <row r="1457" spans="1:18" x14ac:dyDescent="0.2">
      <c r="A1457" s="426" t="str">
        <f>IF(B1457="","",COUNT('Diário 1º PA'!$A$4:$A$2634)+ROW()-3)</f>
        <v/>
      </c>
      <c r="B1457" s="427"/>
      <c r="C1457" s="418"/>
      <c r="D1457" s="421"/>
      <c r="E1457" s="421"/>
      <c r="F1457" s="428"/>
      <c r="G1457" s="421"/>
      <c r="H1457" s="421"/>
      <c r="I1457" s="421"/>
      <c r="J1457" s="423"/>
      <c r="K1457" s="423"/>
      <c r="L1457" s="423"/>
      <c r="M1457" s="423"/>
      <c r="N1457" s="442"/>
      <c r="O1457" s="429"/>
      <c r="P1457" s="365">
        <f t="shared" si="80"/>
        <v>0</v>
      </c>
      <c r="Q1457" s="78">
        <f t="shared" si="81"/>
        <v>0</v>
      </c>
      <c r="R1457" s="143" t="str">
        <f t="shared" si="79"/>
        <v/>
      </c>
    </row>
    <row r="1458" spans="1:18" x14ac:dyDescent="0.2">
      <c r="A1458" s="426" t="str">
        <f>IF(B1458="","",COUNT('Diário 1º PA'!$A$4:$A$2634)+ROW()-3)</f>
        <v/>
      </c>
      <c r="B1458" s="427"/>
      <c r="C1458" s="418"/>
      <c r="D1458" s="421"/>
      <c r="E1458" s="421"/>
      <c r="F1458" s="428"/>
      <c r="G1458" s="421"/>
      <c r="H1458" s="421"/>
      <c r="I1458" s="421"/>
      <c r="J1458" s="423"/>
      <c r="K1458" s="423"/>
      <c r="L1458" s="423"/>
      <c r="M1458" s="423"/>
      <c r="N1458" s="442"/>
      <c r="O1458" s="429"/>
      <c r="P1458" s="364">
        <f t="shared" si="80"/>
        <v>0</v>
      </c>
      <c r="Q1458" s="78">
        <f t="shared" si="81"/>
        <v>0</v>
      </c>
      <c r="R1458" s="100" t="str">
        <f t="shared" si="79"/>
        <v/>
      </c>
    </row>
    <row r="1459" spans="1:18" x14ac:dyDescent="0.2">
      <c r="A1459" s="426" t="str">
        <f>IF(B1459="","",COUNT('Diário 1º PA'!$A$4:$A$2634)+ROW()-3)</f>
        <v/>
      </c>
      <c r="B1459" s="427"/>
      <c r="C1459" s="418"/>
      <c r="D1459" s="421"/>
      <c r="E1459" s="421"/>
      <c r="F1459" s="428"/>
      <c r="G1459" s="421"/>
      <c r="H1459" s="421"/>
      <c r="I1459" s="421"/>
      <c r="J1459" s="423"/>
      <c r="K1459" s="423"/>
      <c r="L1459" s="423"/>
      <c r="M1459" s="423"/>
      <c r="N1459" s="442"/>
      <c r="O1459" s="429"/>
      <c r="P1459" s="364">
        <f t="shared" si="80"/>
        <v>0</v>
      </c>
      <c r="Q1459" s="78">
        <f t="shared" si="81"/>
        <v>0</v>
      </c>
      <c r="R1459" s="100" t="str">
        <f t="shared" si="79"/>
        <v/>
      </c>
    </row>
    <row r="1460" spans="1:18" ht="13.5" thickBot="1" x14ac:dyDescent="0.25">
      <c r="A1460" s="426" t="str">
        <f>IF(B1460="","",COUNT('Diário 1º PA'!$A$4:$A$2634)+ROW()-3)</f>
        <v/>
      </c>
      <c r="B1460" s="427"/>
      <c r="C1460" s="418"/>
      <c r="D1460" s="421"/>
      <c r="E1460" s="421"/>
      <c r="F1460" s="428"/>
      <c r="G1460" s="421"/>
      <c r="H1460" s="421"/>
      <c r="I1460" s="421"/>
      <c r="J1460" s="423"/>
      <c r="K1460" s="423"/>
      <c r="L1460" s="423"/>
      <c r="M1460" s="423"/>
      <c r="N1460" s="442"/>
      <c r="O1460" s="429"/>
      <c r="P1460" s="364">
        <f t="shared" si="80"/>
        <v>0</v>
      </c>
      <c r="Q1460" s="78">
        <f t="shared" si="81"/>
        <v>0</v>
      </c>
      <c r="R1460" s="100" t="str">
        <f t="shared" si="79"/>
        <v/>
      </c>
    </row>
    <row r="1461" spans="1:18" x14ac:dyDescent="0.2">
      <c r="A1461" s="426" t="str">
        <f>IF(B1461="","",COUNT('Diário 1º PA'!$A$4:$A$2634)+ROW()-3)</f>
        <v/>
      </c>
      <c r="B1461" s="427"/>
      <c r="C1461" s="418"/>
      <c r="D1461" s="421"/>
      <c r="E1461" s="421"/>
      <c r="F1461" s="428"/>
      <c r="G1461" s="421"/>
      <c r="H1461" s="421"/>
      <c r="I1461" s="421"/>
      <c r="J1461" s="423"/>
      <c r="K1461" s="423"/>
      <c r="L1461" s="423"/>
      <c r="M1461" s="423"/>
      <c r="N1461" s="442"/>
      <c r="O1461" s="429"/>
      <c r="P1461" s="365">
        <f t="shared" si="80"/>
        <v>0</v>
      </c>
      <c r="Q1461" s="78">
        <f t="shared" si="81"/>
        <v>0</v>
      </c>
      <c r="R1461" s="143" t="str">
        <f t="shared" si="79"/>
        <v/>
      </c>
    </row>
    <row r="1462" spans="1:18" x14ac:dyDescent="0.2">
      <c r="A1462" s="426" t="str">
        <f>IF(B1462="","",COUNT('Diário 1º PA'!$A$4:$A$2634)+ROW()-3)</f>
        <v/>
      </c>
      <c r="B1462" s="427"/>
      <c r="C1462" s="418"/>
      <c r="D1462" s="421"/>
      <c r="E1462" s="421"/>
      <c r="F1462" s="428"/>
      <c r="G1462" s="421"/>
      <c r="H1462" s="421"/>
      <c r="I1462" s="421"/>
      <c r="J1462" s="423"/>
      <c r="K1462" s="423"/>
      <c r="L1462" s="423"/>
      <c r="M1462" s="461"/>
      <c r="N1462" s="442"/>
      <c r="O1462" s="429"/>
      <c r="P1462" s="364">
        <f t="shared" si="80"/>
        <v>0</v>
      </c>
      <c r="Q1462" s="78">
        <f t="shared" si="81"/>
        <v>0</v>
      </c>
      <c r="R1462" s="100" t="str">
        <f t="shared" si="79"/>
        <v/>
      </c>
    </row>
    <row r="1463" spans="1:18" x14ac:dyDescent="0.2">
      <c r="A1463" s="426" t="str">
        <f>IF(B1463="","",COUNT('Diário 1º PA'!$A$4:$A$2634)+ROW()-3)</f>
        <v/>
      </c>
      <c r="B1463" s="427"/>
      <c r="C1463" s="418"/>
      <c r="D1463" s="421"/>
      <c r="E1463" s="421"/>
      <c r="F1463" s="428"/>
      <c r="G1463" s="421"/>
      <c r="H1463" s="421"/>
      <c r="I1463" s="421"/>
      <c r="J1463" s="423"/>
      <c r="K1463" s="423"/>
      <c r="L1463" s="423"/>
      <c r="M1463" s="461"/>
      <c r="N1463" s="442"/>
      <c r="O1463" s="429"/>
      <c r="P1463" s="364">
        <f t="shared" si="80"/>
        <v>0</v>
      </c>
      <c r="Q1463" s="78">
        <f t="shared" si="81"/>
        <v>0</v>
      </c>
      <c r="R1463" s="100" t="str">
        <f t="shared" si="79"/>
        <v/>
      </c>
    </row>
    <row r="1464" spans="1:18" ht="13.5" thickBot="1" x14ac:dyDescent="0.25">
      <c r="A1464" s="426" t="str">
        <f>IF(B1464="","",COUNT('Diário 1º PA'!$A$4:$A$2634)+ROW()-3)</f>
        <v/>
      </c>
      <c r="B1464" s="427"/>
      <c r="C1464" s="418"/>
      <c r="D1464" s="421"/>
      <c r="E1464" s="421"/>
      <c r="F1464" s="428"/>
      <c r="G1464" s="421"/>
      <c r="H1464" s="421"/>
      <c r="I1464" s="421"/>
      <c r="J1464" s="423"/>
      <c r="K1464" s="423"/>
      <c r="L1464" s="423"/>
      <c r="M1464" s="423"/>
      <c r="N1464" s="442"/>
      <c r="O1464" s="429"/>
      <c r="P1464" s="364">
        <f t="shared" si="80"/>
        <v>0</v>
      </c>
      <c r="Q1464" s="78">
        <f t="shared" si="81"/>
        <v>0</v>
      </c>
      <c r="R1464" s="100" t="str">
        <f t="shared" si="79"/>
        <v/>
      </c>
    </row>
    <row r="1465" spans="1:18" x14ac:dyDescent="0.2">
      <c r="A1465" s="426" t="str">
        <f>IF(B1465="","",COUNT('Diário 1º PA'!$A$4:$A$2634)+ROW()-3)</f>
        <v/>
      </c>
      <c r="B1465" s="427"/>
      <c r="C1465" s="418"/>
      <c r="D1465" s="421"/>
      <c r="E1465" s="421"/>
      <c r="F1465" s="428"/>
      <c r="G1465" s="421"/>
      <c r="H1465" s="421"/>
      <c r="I1465" s="421"/>
      <c r="J1465" s="423"/>
      <c r="K1465" s="423"/>
      <c r="L1465" s="423"/>
      <c r="M1465" s="423"/>
      <c r="N1465" s="442"/>
      <c r="O1465" s="429"/>
      <c r="P1465" s="365">
        <f t="shared" si="80"/>
        <v>0</v>
      </c>
      <c r="Q1465" s="78">
        <f t="shared" si="81"/>
        <v>0</v>
      </c>
      <c r="R1465" s="143" t="str">
        <f t="shared" si="79"/>
        <v/>
      </c>
    </row>
    <row r="1466" spans="1:18" x14ac:dyDescent="0.2">
      <c r="A1466" s="426" t="str">
        <f>IF(B1466="","",COUNT('Diário 1º PA'!$A$4:$A$2634)+ROW()-3)</f>
        <v/>
      </c>
      <c r="B1466" s="427"/>
      <c r="C1466" s="418"/>
      <c r="D1466" s="421"/>
      <c r="E1466" s="421"/>
      <c r="F1466" s="428"/>
      <c r="G1466" s="421"/>
      <c r="H1466" s="421"/>
      <c r="I1466" s="421"/>
      <c r="J1466" s="423"/>
      <c r="K1466" s="423"/>
      <c r="L1466" s="423"/>
      <c r="M1466" s="423"/>
      <c r="N1466" s="442"/>
      <c r="O1466" s="429"/>
      <c r="P1466" s="364">
        <f t="shared" si="80"/>
        <v>0</v>
      </c>
      <c r="Q1466" s="78">
        <f t="shared" si="81"/>
        <v>0</v>
      </c>
      <c r="R1466" s="100" t="str">
        <f t="shared" si="79"/>
        <v/>
      </c>
    </row>
    <row r="1467" spans="1:18" x14ac:dyDescent="0.2">
      <c r="A1467" s="426" t="str">
        <f>IF(B1467="","",COUNT('Diário 1º PA'!$A$4:$A$2634)+ROW()-3)</f>
        <v/>
      </c>
      <c r="B1467" s="427"/>
      <c r="C1467" s="418"/>
      <c r="D1467" s="421"/>
      <c r="E1467" s="421"/>
      <c r="F1467" s="428"/>
      <c r="G1467" s="421"/>
      <c r="H1467" s="421"/>
      <c r="I1467" s="421"/>
      <c r="J1467" s="423"/>
      <c r="K1467" s="423"/>
      <c r="L1467" s="423"/>
      <c r="M1467" s="423"/>
      <c r="N1467" s="442"/>
      <c r="O1467" s="429"/>
      <c r="P1467" s="364">
        <f t="shared" si="80"/>
        <v>0</v>
      </c>
      <c r="Q1467" s="78">
        <f t="shared" si="81"/>
        <v>0</v>
      </c>
      <c r="R1467" s="100" t="str">
        <f t="shared" si="79"/>
        <v/>
      </c>
    </row>
    <row r="1468" spans="1:18" ht="13.5" thickBot="1" x14ac:dyDescent="0.25">
      <c r="A1468" s="426" t="str">
        <f>IF(B1468="","",COUNT('Diário 1º PA'!$A$4:$A$2634)+ROW()-3)</f>
        <v/>
      </c>
      <c r="B1468" s="427"/>
      <c r="C1468" s="418"/>
      <c r="D1468" s="421"/>
      <c r="E1468" s="421"/>
      <c r="F1468" s="428"/>
      <c r="G1468" s="421"/>
      <c r="H1468" s="421"/>
      <c r="I1468" s="421"/>
      <c r="J1468" s="423"/>
      <c r="K1468" s="423"/>
      <c r="L1468" s="423"/>
      <c r="M1468" s="461"/>
      <c r="N1468" s="442"/>
      <c r="O1468" s="429"/>
      <c r="P1468" s="364">
        <f t="shared" si="80"/>
        <v>0</v>
      </c>
      <c r="Q1468" s="78">
        <f t="shared" si="81"/>
        <v>0</v>
      </c>
      <c r="R1468" s="100" t="str">
        <f t="shared" si="79"/>
        <v/>
      </c>
    </row>
    <row r="1469" spans="1:18" x14ac:dyDescent="0.2">
      <c r="A1469" s="426" t="str">
        <f>IF(B1469="","",COUNT('Diário 1º PA'!$A$4:$A$2634)+ROW()-3)</f>
        <v/>
      </c>
      <c r="B1469" s="427"/>
      <c r="C1469" s="418"/>
      <c r="D1469" s="421"/>
      <c r="E1469" s="421"/>
      <c r="F1469" s="428"/>
      <c r="G1469" s="421"/>
      <c r="H1469" s="421"/>
      <c r="I1469" s="421"/>
      <c r="J1469" s="423"/>
      <c r="K1469" s="423"/>
      <c r="L1469" s="423"/>
      <c r="M1469" s="423"/>
      <c r="N1469" s="442"/>
      <c r="O1469" s="429"/>
      <c r="P1469" s="365">
        <f t="shared" si="80"/>
        <v>0</v>
      </c>
      <c r="Q1469" s="78">
        <f t="shared" si="81"/>
        <v>0</v>
      </c>
      <c r="R1469" s="143" t="str">
        <f t="shared" si="79"/>
        <v/>
      </c>
    </row>
    <row r="1470" spans="1:18" x14ac:dyDescent="0.2">
      <c r="A1470" s="426" t="str">
        <f>IF(B1470="","",COUNT('Diário 1º PA'!$A$4:$A$2634)+ROW()-3)</f>
        <v/>
      </c>
      <c r="B1470" s="427"/>
      <c r="C1470" s="418"/>
      <c r="D1470" s="421"/>
      <c r="E1470" s="421"/>
      <c r="F1470" s="428"/>
      <c r="G1470" s="421"/>
      <c r="H1470" s="421"/>
      <c r="I1470" s="421"/>
      <c r="J1470" s="423"/>
      <c r="K1470" s="423"/>
      <c r="L1470" s="423"/>
      <c r="M1470" s="423"/>
      <c r="N1470" s="442"/>
      <c r="O1470" s="429"/>
      <c r="P1470" s="364">
        <f t="shared" si="80"/>
        <v>0</v>
      </c>
      <c r="Q1470" s="78">
        <f t="shared" si="81"/>
        <v>0</v>
      </c>
      <c r="R1470" s="100" t="str">
        <f t="shared" si="79"/>
        <v/>
      </c>
    </row>
    <row r="1471" spans="1:18" x14ac:dyDescent="0.2">
      <c r="A1471" s="426" t="str">
        <f>IF(B1471="","",COUNT('Diário 1º PA'!$A$4:$A$2634)+ROW()-3)</f>
        <v/>
      </c>
      <c r="B1471" s="427"/>
      <c r="C1471" s="418"/>
      <c r="D1471" s="421"/>
      <c r="E1471" s="421"/>
      <c r="F1471" s="428"/>
      <c r="G1471" s="421"/>
      <c r="H1471" s="421"/>
      <c r="I1471" s="421"/>
      <c r="J1471" s="423"/>
      <c r="K1471" s="423"/>
      <c r="L1471" s="423"/>
      <c r="M1471" s="423"/>
      <c r="N1471" s="442"/>
      <c r="O1471" s="429"/>
      <c r="P1471" s="364">
        <f t="shared" si="80"/>
        <v>0</v>
      </c>
      <c r="Q1471" s="78">
        <f t="shared" si="81"/>
        <v>0</v>
      </c>
      <c r="R1471" s="100" t="str">
        <f t="shared" si="79"/>
        <v/>
      </c>
    </row>
    <row r="1472" spans="1:18" ht="13.5" thickBot="1" x14ac:dyDescent="0.25">
      <c r="A1472" s="426" t="str">
        <f>IF(B1472="","",COUNT('Diário 1º PA'!$A$4:$A$2634)+ROW()-3)</f>
        <v/>
      </c>
      <c r="B1472" s="427"/>
      <c r="C1472" s="418"/>
      <c r="D1472" s="421"/>
      <c r="E1472" s="421"/>
      <c r="F1472" s="428"/>
      <c r="G1472" s="421"/>
      <c r="H1472" s="421"/>
      <c r="I1472" s="421"/>
      <c r="J1472" s="423"/>
      <c r="K1472" s="423"/>
      <c r="L1472" s="423"/>
      <c r="M1472" s="423"/>
      <c r="N1472" s="442"/>
      <c r="O1472" s="429"/>
      <c r="P1472" s="364">
        <f t="shared" si="80"/>
        <v>0</v>
      </c>
      <c r="Q1472" s="78">
        <f t="shared" si="81"/>
        <v>0</v>
      </c>
      <c r="R1472" s="100" t="str">
        <f t="shared" si="79"/>
        <v/>
      </c>
    </row>
    <row r="1473" spans="1:18" x14ac:dyDescent="0.2">
      <c r="A1473" s="426" t="str">
        <f>IF(B1473="","",COUNT('Diário 1º PA'!$A$4:$A$2634)+ROW()-3)</f>
        <v/>
      </c>
      <c r="B1473" s="427"/>
      <c r="C1473" s="418"/>
      <c r="D1473" s="421"/>
      <c r="E1473" s="421"/>
      <c r="F1473" s="428"/>
      <c r="G1473" s="421"/>
      <c r="H1473" s="421"/>
      <c r="I1473" s="421"/>
      <c r="J1473" s="423"/>
      <c r="K1473" s="423"/>
      <c r="L1473" s="423"/>
      <c r="M1473" s="461"/>
      <c r="N1473" s="442"/>
      <c r="O1473" s="429"/>
      <c r="P1473" s="365">
        <f t="shared" si="80"/>
        <v>0</v>
      </c>
      <c r="Q1473" s="78">
        <f t="shared" si="81"/>
        <v>0</v>
      </c>
      <c r="R1473" s="143" t="str">
        <f t="shared" si="79"/>
        <v/>
      </c>
    </row>
    <row r="1474" spans="1:18" x14ac:dyDescent="0.2">
      <c r="A1474" s="426" t="str">
        <f>IF(B1474="","",COUNT('Diário 1º PA'!$A$4:$A$2634)+ROW()-3)</f>
        <v/>
      </c>
      <c r="B1474" s="427"/>
      <c r="C1474" s="418"/>
      <c r="D1474" s="421"/>
      <c r="E1474" s="421"/>
      <c r="F1474" s="428"/>
      <c r="G1474" s="421"/>
      <c r="H1474" s="421"/>
      <c r="I1474" s="421"/>
      <c r="J1474" s="423"/>
      <c r="K1474" s="423"/>
      <c r="L1474" s="423"/>
      <c r="M1474" s="423"/>
      <c r="N1474" s="442"/>
      <c r="O1474" s="429"/>
      <c r="P1474" s="364">
        <f t="shared" si="80"/>
        <v>0</v>
      </c>
      <c r="Q1474" s="78">
        <f t="shared" si="81"/>
        <v>0</v>
      </c>
      <c r="R1474" s="100" t="str">
        <f t="shared" si="79"/>
        <v/>
      </c>
    </row>
    <row r="1475" spans="1:18" x14ac:dyDescent="0.2">
      <c r="A1475" s="426" t="str">
        <f>IF(B1475="","",COUNT('Diário 1º PA'!$A$4:$A$2634)+ROW()-3)</f>
        <v/>
      </c>
      <c r="B1475" s="427"/>
      <c r="C1475" s="418"/>
      <c r="D1475" s="421"/>
      <c r="E1475" s="421"/>
      <c r="F1475" s="428"/>
      <c r="G1475" s="421"/>
      <c r="H1475" s="421"/>
      <c r="I1475" s="421"/>
      <c r="J1475" s="423"/>
      <c r="K1475" s="423"/>
      <c r="L1475" s="423"/>
      <c r="M1475" s="423"/>
      <c r="N1475" s="442"/>
      <c r="O1475" s="429"/>
      <c r="P1475" s="364">
        <f t="shared" si="80"/>
        <v>0</v>
      </c>
      <c r="Q1475" s="78">
        <f t="shared" si="81"/>
        <v>0</v>
      </c>
      <c r="R1475" s="100" t="str">
        <f t="shared" si="79"/>
        <v/>
      </c>
    </row>
    <row r="1476" spans="1:18" ht="13.5" thickBot="1" x14ac:dyDescent="0.25">
      <c r="A1476" s="426" t="str">
        <f>IF(B1476="","",COUNT('Diário 1º PA'!$A$4:$A$2634)+ROW()-3)</f>
        <v/>
      </c>
      <c r="B1476" s="427"/>
      <c r="C1476" s="418"/>
      <c r="D1476" s="421"/>
      <c r="E1476" s="421"/>
      <c r="F1476" s="428"/>
      <c r="G1476" s="421"/>
      <c r="H1476" s="421"/>
      <c r="I1476" s="421"/>
      <c r="J1476" s="423"/>
      <c r="K1476" s="423"/>
      <c r="L1476" s="423"/>
      <c r="M1476" s="423"/>
      <c r="N1476" s="442"/>
      <c r="O1476" s="429"/>
      <c r="P1476" s="364">
        <f t="shared" si="80"/>
        <v>0</v>
      </c>
      <c r="Q1476" s="78">
        <f t="shared" si="81"/>
        <v>0</v>
      </c>
      <c r="R1476" s="100" t="str">
        <f t="shared" si="79"/>
        <v/>
      </c>
    </row>
    <row r="1477" spans="1:18" x14ac:dyDescent="0.2">
      <c r="A1477" s="426" t="str">
        <f>IF(B1477="","",COUNT('Diário 1º PA'!$A$4:$A$2634)+ROW()-3)</f>
        <v/>
      </c>
      <c r="B1477" s="427"/>
      <c r="C1477" s="418"/>
      <c r="D1477" s="421"/>
      <c r="E1477" s="421"/>
      <c r="F1477" s="428"/>
      <c r="G1477" s="421"/>
      <c r="H1477" s="421"/>
      <c r="I1477" s="421"/>
      <c r="J1477" s="423"/>
      <c r="K1477" s="423"/>
      <c r="L1477" s="423"/>
      <c r="M1477" s="423"/>
      <c r="N1477" s="442"/>
      <c r="O1477" s="429"/>
      <c r="P1477" s="365">
        <f t="shared" si="80"/>
        <v>0</v>
      </c>
      <c r="Q1477" s="78">
        <f t="shared" si="81"/>
        <v>0</v>
      </c>
      <c r="R1477" s="143" t="str">
        <f t="shared" si="79"/>
        <v/>
      </c>
    </row>
    <row r="1478" spans="1:18" x14ac:dyDescent="0.2">
      <c r="A1478" s="426" t="str">
        <f>IF(B1478="","",COUNT('Diário 1º PA'!$A$4:$A$2634)+ROW()-3)</f>
        <v/>
      </c>
      <c r="B1478" s="427"/>
      <c r="C1478" s="418"/>
      <c r="D1478" s="421"/>
      <c r="E1478" s="421"/>
      <c r="F1478" s="428"/>
      <c r="G1478" s="421"/>
      <c r="H1478" s="421"/>
      <c r="I1478" s="421"/>
      <c r="J1478" s="423"/>
      <c r="K1478" s="423"/>
      <c r="L1478" s="423"/>
      <c r="M1478" s="423"/>
      <c r="N1478" s="442"/>
      <c r="O1478" s="429"/>
      <c r="P1478" s="364">
        <f t="shared" si="80"/>
        <v>0</v>
      </c>
      <c r="Q1478" s="78">
        <f t="shared" si="81"/>
        <v>0</v>
      </c>
      <c r="R1478" s="100" t="str">
        <f t="shared" si="79"/>
        <v/>
      </c>
    </row>
    <row r="1479" spans="1:18" x14ac:dyDescent="0.2">
      <c r="A1479" s="426" t="str">
        <f>IF(B1479="","",COUNT('Diário 1º PA'!$A$4:$A$2634)+ROW()-3)</f>
        <v/>
      </c>
      <c r="B1479" s="427"/>
      <c r="C1479" s="418"/>
      <c r="D1479" s="421"/>
      <c r="E1479" s="421"/>
      <c r="F1479" s="428"/>
      <c r="G1479" s="421"/>
      <c r="H1479" s="421"/>
      <c r="I1479" s="421"/>
      <c r="J1479" s="423"/>
      <c r="K1479" s="423"/>
      <c r="L1479" s="423"/>
      <c r="M1479" s="423"/>
      <c r="N1479" s="442"/>
      <c r="O1479" s="429"/>
      <c r="P1479" s="364">
        <f t="shared" si="80"/>
        <v>0</v>
      </c>
      <c r="Q1479" s="78">
        <f t="shared" si="81"/>
        <v>0</v>
      </c>
      <c r="R1479" s="100" t="str">
        <f t="shared" si="79"/>
        <v/>
      </c>
    </row>
    <row r="1480" spans="1:18" ht="13.5" thickBot="1" x14ac:dyDescent="0.25">
      <c r="A1480" s="426" t="str">
        <f>IF(B1480="","",COUNT('Diário 1º PA'!$A$4:$A$2634)+ROW()-3)</f>
        <v/>
      </c>
      <c r="B1480" s="427"/>
      <c r="C1480" s="418"/>
      <c r="D1480" s="421"/>
      <c r="E1480" s="421"/>
      <c r="F1480" s="428"/>
      <c r="G1480" s="421"/>
      <c r="H1480" s="421"/>
      <c r="I1480" s="421"/>
      <c r="J1480" s="423"/>
      <c r="K1480" s="423"/>
      <c r="L1480" s="423"/>
      <c r="M1480" s="423"/>
      <c r="N1480" s="442"/>
      <c r="O1480" s="429"/>
      <c r="P1480" s="364">
        <f t="shared" si="80"/>
        <v>0</v>
      </c>
      <c r="Q1480" s="78">
        <f t="shared" si="81"/>
        <v>0</v>
      </c>
      <c r="R1480" s="100" t="str">
        <f t="shared" si="79"/>
        <v/>
      </c>
    </row>
    <row r="1481" spans="1:18" x14ac:dyDescent="0.2">
      <c r="A1481" s="426" t="str">
        <f>IF(B1481="","",COUNT('Diário 1º PA'!$A$4:$A$2634)+ROW()-3)</f>
        <v/>
      </c>
      <c r="B1481" s="427"/>
      <c r="C1481" s="418"/>
      <c r="D1481" s="421"/>
      <c r="E1481" s="421"/>
      <c r="F1481" s="428"/>
      <c r="G1481" s="421"/>
      <c r="H1481" s="421"/>
      <c r="I1481" s="421"/>
      <c r="J1481" s="423"/>
      <c r="K1481" s="423"/>
      <c r="L1481" s="423"/>
      <c r="M1481" s="423"/>
      <c r="N1481" s="442"/>
      <c r="O1481" s="429"/>
      <c r="P1481" s="365">
        <f t="shared" si="80"/>
        <v>0</v>
      </c>
      <c r="Q1481" s="78">
        <f t="shared" si="81"/>
        <v>0</v>
      </c>
      <c r="R1481" s="143" t="str">
        <f t="shared" si="79"/>
        <v/>
      </c>
    </row>
    <row r="1482" spans="1:18" x14ac:dyDescent="0.2">
      <c r="A1482" s="426" t="str">
        <f>IF(B1482="","",COUNT('Diário 1º PA'!$A$4:$A$2634)+ROW()-3)</f>
        <v/>
      </c>
      <c r="B1482" s="427"/>
      <c r="C1482" s="418"/>
      <c r="D1482" s="421"/>
      <c r="E1482" s="421"/>
      <c r="F1482" s="428"/>
      <c r="G1482" s="421"/>
      <c r="H1482" s="421"/>
      <c r="I1482" s="421"/>
      <c r="J1482" s="423"/>
      <c r="K1482" s="423"/>
      <c r="L1482" s="423"/>
      <c r="M1482" s="423"/>
      <c r="N1482" s="442"/>
      <c r="O1482" s="429"/>
      <c r="P1482" s="364">
        <f t="shared" si="80"/>
        <v>0</v>
      </c>
      <c r="Q1482" s="78">
        <f t="shared" si="81"/>
        <v>0</v>
      </c>
      <c r="R1482" s="100" t="str">
        <f t="shared" si="79"/>
        <v/>
      </c>
    </row>
    <row r="1483" spans="1:18" x14ac:dyDescent="0.2">
      <c r="A1483" s="426" t="str">
        <f>IF(B1483="","",COUNT('Diário 1º PA'!$A$4:$A$2634)+ROW()-3)</f>
        <v/>
      </c>
      <c r="B1483" s="427"/>
      <c r="C1483" s="418"/>
      <c r="D1483" s="421"/>
      <c r="E1483" s="421"/>
      <c r="F1483" s="428"/>
      <c r="G1483" s="421"/>
      <c r="H1483" s="421"/>
      <c r="I1483" s="421"/>
      <c r="J1483" s="423"/>
      <c r="K1483" s="423"/>
      <c r="L1483" s="423"/>
      <c r="M1483" s="423"/>
      <c r="N1483" s="442"/>
      <c r="O1483" s="429"/>
      <c r="P1483" s="364">
        <f t="shared" si="80"/>
        <v>0</v>
      </c>
      <c r="Q1483" s="78">
        <f t="shared" si="81"/>
        <v>0</v>
      </c>
      <c r="R1483" s="100" t="str">
        <f t="shared" si="79"/>
        <v/>
      </c>
    </row>
    <row r="1484" spans="1:18" ht="13.5" thickBot="1" x14ac:dyDescent="0.25">
      <c r="A1484" s="426" t="str">
        <f>IF(B1484="","",COUNT('Diário 1º PA'!$A$4:$A$2634)+ROW()-3)</f>
        <v/>
      </c>
      <c r="B1484" s="427"/>
      <c r="C1484" s="418"/>
      <c r="D1484" s="421"/>
      <c r="E1484" s="421"/>
      <c r="F1484" s="428"/>
      <c r="G1484" s="421"/>
      <c r="H1484" s="421"/>
      <c r="I1484" s="421"/>
      <c r="J1484" s="423"/>
      <c r="K1484" s="423"/>
      <c r="L1484" s="423"/>
      <c r="M1484" s="423"/>
      <c r="N1484" s="442"/>
      <c r="O1484" s="429"/>
      <c r="P1484" s="364">
        <f t="shared" si="80"/>
        <v>0</v>
      </c>
      <c r="Q1484" s="78">
        <f t="shared" si="81"/>
        <v>0</v>
      </c>
      <c r="R1484" s="100" t="str">
        <f t="shared" si="79"/>
        <v/>
      </c>
    </row>
    <row r="1485" spans="1:18" x14ac:dyDescent="0.2">
      <c r="A1485" s="426" t="str">
        <f>IF(B1485="","",COUNT('Diário 1º PA'!$A$4:$A$2634)+ROW()-3)</f>
        <v/>
      </c>
      <c r="B1485" s="427"/>
      <c r="C1485" s="418"/>
      <c r="D1485" s="421"/>
      <c r="E1485" s="421"/>
      <c r="F1485" s="428"/>
      <c r="G1485" s="421"/>
      <c r="H1485" s="421"/>
      <c r="I1485" s="421"/>
      <c r="J1485" s="423"/>
      <c r="K1485" s="423"/>
      <c r="L1485" s="423"/>
      <c r="M1485" s="423"/>
      <c r="N1485" s="442"/>
      <c r="O1485" s="429"/>
      <c r="P1485" s="365">
        <f t="shared" si="80"/>
        <v>0</v>
      </c>
      <c r="Q1485" s="78">
        <f t="shared" si="81"/>
        <v>0</v>
      </c>
      <c r="R1485" s="143" t="str">
        <f t="shared" si="79"/>
        <v/>
      </c>
    </row>
    <row r="1486" spans="1:18" x14ac:dyDescent="0.2">
      <c r="A1486" s="426" t="str">
        <f>IF(B1486="","",COUNT('Diário 1º PA'!$A$4:$A$2634)+ROW()-3)</f>
        <v/>
      </c>
      <c r="B1486" s="427"/>
      <c r="C1486" s="418"/>
      <c r="D1486" s="421"/>
      <c r="E1486" s="421"/>
      <c r="F1486" s="428"/>
      <c r="G1486" s="421"/>
      <c r="H1486" s="421"/>
      <c r="I1486" s="421"/>
      <c r="J1486" s="423"/>
      <c r="K1486" s="423"/>
      <c r="L1486" s="423"/>
      <c r="M1486" s="423"/>
      <c r="N1486" s="442"/>
      <c r="O1486" s="429"/>
      <c r="P1486" s="364">
        <f t="shared" si="80"/>
        <v>0</v>
      </c>
      <c r="Q1486" s="78">
        <f t="shared" si="81"/>
        <v>0</v>
      </c>
      <c r="R1486" s="100" t="str">
        <f t="shared" si="79"/>
        <v/>
      </c>
    </row>
    <row r="1487" spans="1:18" x14ac:dyDescent="0.2">
      <c r="A1487" s="426" t="str">
        <f>IF(B1487="","",COUNT('Diário 1º PA'!$A$4:$A$2634)+ROW()-3)</f>
        <v/>
      </c>
      <c r="B1487" s="427"/>
      <c r="C1487" s="418"/>
      <c r="D1487" s="421"/>
      <c r="E1487" s="421"/>
      <c r="F1487" s="428"/>
      <c r="G1487" s="421"/>
      <c r="H1487" s="421"/>
      <c r="I1487" s="421"/>
      <c r="J1487" s="423"/>
      <c r="K1487" s="423"/>
      <c r="L1487" s="423"/>
      <c r="M1487" s="423"/>
      <c r="N1487" s="442"/>
      <c r="O1487" s="429"/>
      <c r="P1487" s="364">
        <f t="shared" si="80"/>
        <v>0</v>
      </c>
      <c r="Q1487" s="78">
        <f t="shared" si="81"/>
        <v>0</v>
      </c>
      <c r="R1487" s="100" t="str">
        <f t="shared" si="79"/>
        <v/>
      </c>
    </row>
    <row r="1488" spans="1:18" ht="13.5" thickBot="1" x14ac:dyDescent="0.25">
      <c r="A1488" s="426" t="str">
        <f>IF(B1488="","",COUNT('Diário 1º PA'!$A$4:$A$2634)+ROW()-3)</f>
        <v/>
      </c>
      <c r="B1488" s="427"/>
      <c r="C1488" s="418"/>
      <c r="D1488" s="421"/>
      <c r="E1488" s="421"/>
      <c r="F1488" s="428"/>
      <c r="G1488" s="421"/>
      <c r="H1488" s="421"/>
      <c r="I1488" s="421"/>
      <c r="J1488" s="423"/>
      <c r="K1488" s="423"/>
      <c r="L1488" s="423"/>
      <c r="M1488" s="423"/>
      <c r="N1488" s="442"/>
      <c r="O1488" s="429"/>
      <c r="P1488" s="364">
        <f t="shared" si="80"/>
        <v>0</v>
      </c>
      <c r="Q1488" s="78">
        <f t="shared" si="81"/>
        <v>0</v>
      </c>
      <c r="R1488" s="100" t="str">
        <f t="shared" si="79"/>
        <v/>
      </c>
    </row>
    <row r="1489" spans="1:18" x14ac:dyDescent="0.2">
      <c r="A1489" s="426" t="str">
        <f>IF(B1489="","",COUNT('Diário 1º PA'!$A$4:$A$2634)+ROW()-3)</f>
        <v/>
      </c>
      <c r="B1489" s="427"/>
      <c r="C1489" s="418"/>
      <c r="D1489" s="421"/>
      <c r="E1489" s="421"/>
      <c r="F1489" s="428"/>
      <c r="G1489" s="421"/>
      <c r="H1489" s="421"/>
      <c r="I1489" s="421"/>
      <c r="J1489" s="423"/>
      <c r="K1489" s="423"/>
      <c r="L1489" s="423"/>
      <c r="M1489" s="423"/>
      <c r="N1489" s="442"/>
      <c r="O1489" s="429"/>
      <c r="P1489" s="365">
        <f t="shared" si="80"/>
        <v>0</v>
      </c>
      <c r="Q1489" s="78">
        <f t="shared" si="81"/>
        <v>0</v>
      </c>
      <c r="R1489" s="143" t="str">
        <f t="shared" si="79"/>
        <v/>
      </c>
    </row>
    <row r="1490" spans="1:18" x14ac:dyDescent="0.2">
      <c r="A1490" s="426" t="str">
        <f>IF(B1490="","",COUNT('Diário 1º PA'!$A$4:$A$2634)+ROW()-3)</f>
        <v/>
      </c>
      <c r="B1490" s="427"/>
      <c r="C1490" s="418"/>
      <c r="D1490" s="421"/>
      <c r="E1490" s="421"/>
      <c r="F1490" s="428"/>
      <c r="G1490" s="421"/>
      <c r="H1490" s="421"/>
      <c r="I1490" s="421"/>
      <c r="J1490" s="423"/>
      <c r="K1490" s="423"/>
      <c r="L1490" s="423"/>
      <c r="M1490" s="423"/>
      <c r="N1490" s="442"/>
      <c r="O1490" s="429"/>
      <c r="P1490" s="364">
        <f t="shared" si="80"/>
        <v>0</v>
      </c>
      <c r="Q1490" s="78">
        <f t="shared" si="81"/>
        <v>0</v>
      </c>
      <c r="R1490" s="100" t="str">
        <f t="shared" si="79"/>
        <v/>
      </c>
    </row>
    <row r="1491" spans="1:18" x14ac:dyDescent="0.2">
      <c r="A1491" s="426" t="str">
        <f>IF(B1491="","",COUNT('Diário 1º PA'!$A$4:$A$2634)+ROW()-3)</f>
        <v/>
      </c>
      <c r="B1491" s="427"/>
      <c r="C1491" s="418"/>
      <c r="D1491" s="421"/>
      <c r="E1491" s="421"/>
      <c r="F1491" s="428"/>
      <c r="G1491" s="421"/>
      <c r="H1491" s="421"/>
      <c r="I1491" s="421"/>
      <c r="J1491" s="423"/>
      <c r="K1491" s="423"/>
      <c r="L1491" s="423"/>
      <c r="M1491" s="423"/>
      <c r="N1491" s="442"/>
      <c r="O1491" s="429"/>
      <c r="P1491" s="364">
        <f t="shared" si="80"/>
        <v>0</v>
      </c>
      <c r="Q1491" s="78">
        <f t="shared" si="81"/>
        <v>0</v>
      </c>
      <c r="R1491" s="100" t="str">
        <f t="shared" si="79"/>
        <v/>
      </c>
    </row>
    <row r="1492" spans="1:18" ht="13.5" thickBot="1" x14ac:dyDescent="0.25">
      <c r="A1492" s="426" t="str">
        <f>IF(B1492="","",COUNT('Diário 1º PA'!$A$4:$A$2634)+ROW()-3)</f>
        <v/>
      </c>
      <c r="B1492" s="427"/>
      <c r="C1492" s="418"/>
      <c r="D1492" s="421"/>
      <c r="E1492" s="421"/>
      <c r="F1492" s="428"/>
      <c r="G1492" s="421"/>
      <c r="H1492" s="421"/>
      <c r="I1492" s="421"/>
      <c r="J1492" s="423"/>
      <c r="K1492" s="423"/>
      <c r="L1492" s="423"/>
      <c r="M1492" s="423"/>
      <c r="N1492" s="442"/>
      <c r="O1492" s="429"/>
      <c r="P1492" s="364">
        <f t="shared" si="80"/>
        <v>0</v>
      </c>
      <c r="Q1492" s="78">
        <f t="shared" si="81"/>
        <v>0</v>
      </c>
      <c r="R1492" s="100" t="str">
        <f t="shared" si="79"/>
        <v/>
      </c>
    </row>
    <row r="1493" spans="1:18" x14ac:dyDescent="0.2">
      <c r="A1493" s="426" t="str">
        <f>IF(B1493="","",COUNT('Diário 1º PA'!$A$4:$A$2634)+ROW()-3)</f>
        <v/>
      </c>
      <c r="B1493" s="427"/>
      <c r="C1493" s="418"/>
      <c r="D1493" s="421"/>
      <c r="E1493" s="421"/>
      <c r="F1493" s="428"/>
      <c r="G1493" s="421"/>
      <c r="H1493" s="421"/>
      <c r="I1493" s="421"/>
      <c r="J1493" s="423"/>
      <c r="K1493" s="423"/>
      <c r="L1493" s="423"/>
      <c r="M1493" s="423"/>
      <c r="N1493" s="442"/>
      <c r="O1493" s="429"/>
      <c r="P1493" s="365">
        <f t="shared" si="80"/>
        <v>0</v>
      </c>
      <c r="Q1493" s="78">
        <f t="shared" si="81"/>
        <v>0</v>
      </c>
      <c r="R1493" s="143" t="str">
        <f t="shared" si="79"/>
        <v/>
      </c>
    </row>
    <row r="1494" spans="1:18" x14ac:dyDescent="0.2">
      <c r="A1494" s="426" t="str">
        <f>IF(B1494="","",COUNT('Diário 1º PA'!$A$4:$A$2634)+ROW()-3)</f>
        <v/>
      </c>
      <c r="B1494" s="427"/>
      <c r="C1494" s="418"/>
      <c r="D1494" s="421"/>
      <c r="E1494" s="421"/>
      <c r="F1494" s="428"/>
      <c r="G1494" s="421"/>
      <c r="H1494" s="421"/>
      <c r="I1494" s="421"/>
      <c r="J1494" s="423"/>
      <c r="K1494" s="423"/>
      <c r="L1494" s="423"/>
      <c r="M1494" s="423"/>
      <c r="N1494" s="442"/>
      <c r="O1494" s="429"/>
      <c r="P1494" s="364">
        <f t="shared" si="80"/>
        <v>0</v>
      </c>
      <c r="Q1494" s="78">
        <f t="shared" si="81"/>
        <v>0</v>
      </c>
      <c r="R1494" s="100" t="str">
        <f t="shared" si="79"/>
        <v/>
      </c>
    </row>
    <row r="1495" spans="1:18" x14ac:dyDescent="0.2">
      <c r="A1495" s="426" t="str">
        <f>IF(B1495="","",COUNT('Diário 1º PA'!$A$4:$A$2634)+ROW()-3)</f>
        <v/>
      </c>
      <c r="B1495" s="427"/>
      <c r="C1495" s="418"/>
      <c r="D1495" s="421"/>
      <c r="E1495" s="421"/>
      <c r="F1495" s="428"/>
      <c r="G1495" s="421"/>
      <c r="H1495" s="421"/>
      <c r="I1495" s="421"/>
      <c r="J1495" s="423"/>
      <c r="K1495" s="423"/>
      <c r="L1495" s="423"/>
      <c r="M1495" s="423"/>
      <c r="N1495" s="442"/>
      <c r="O1495" s="429"/>
      <c r="P1495" s="364">
        <f t="shared" si="80"/>
        <v>0</v>
      </c>
      <c r="Q1495" s="78">
        <f t="shared" si="81"/>
        <v>0</v>
      </c>
      <c r="R1495" s="100" t="str">
        <f t="shared" si="79"/>
        <v/>
      </c>
    </row>
    <row r="1496" spans="1:18" ht="13.5" thickBot="1" x14ac:dyDescent="0.25">
      <c r="A1496" s="426" t="str">
        <f>IF(B1496="","",COUNT('Diário 1º PA'!$A$4:$A$2634)+ROW()-3)</f>
        <v/>
      </c>
      <c r="B1496" s="427"/>
      <c r="C1496" s="418"/>
      <c r="D1496" s="421"/>
      <c r="E1496" s="421"/>
      <c r="F1496" s="428"/>
      <c r="G1496" s="421"/>
      <c r="H1496" s="421"/>
      <c r="I1496" s="421"/>
      <c r="J1496" s="423"/>
      <c r="K1496" s="423"/>
      <c r="L1496" s="423"/>
      <c r="M1496" s="423"/>
      <c r="N1496" s="442"/>
      <c r="O1496" s="429"/>
      <c r="P1496" s="364">
        <f t="shared" si="80"/>
        <v>0</v>
      </c>
      <c r="Q1496" s="78">
        <f t="shared" si="81"/>
        <v>0</v>
      </c>
      <c r="R1496" s="100" t="str">
        <f t="shared" si="79"/>
        <v/>
      </c>
    </row>
    <row r="1497" spans="1:18" x14ac:dyDescent="0.2">
      <c r="A1497" s="426" t="str">
        <f>IF(B1497="","",COUNT('Diário 1º PA'!$A$4:$A$2634)+ROW()-3)</f>
        <v/>
      </c>
      <c r="B1497" s="427"/>
      <c r="C1497" s="418"/>
      <c r="D1497" s="421"/>
      <c r="E1497" s="421"/>
      <c r="F1497" s="428"/>
      <c r="G1497" s="421"/>
      <c r="H1497" s="421"/>
      <c r="I1497" s="421"/>
      <c r="J1497" s="423"/>
      <c r="K1497" s="423"/>
      <c r="L1497" s="423"/>
      <c r="M1497" s="423"/>
      <c r="N1497" s="442"/>
      <c r="O1497" s="429"/>
      <c r="P1497" s="365">
        <f t="shared" si="80"/>
        <v>0</v>
      </c>
      <c r="Q1497" s="78">
        <f t="shared" si="81"/>
        <v>0</v>
      </c>
      <c r="R1497" s="143" t="str">
        <f t="shared" si="79"/>
        <v/>
      </c>
    </row>
    <row r="1498" spans="1:18" x14ac:dyDescent="0.2">
      <c r="A1498" s="426" t="str">
        <f>IF(B1498="","",COUNT('Diário 1º PA'!$A$4:$A$2634)+ROW()-3)</f>
        <v/>
      </c>
      <c r="B1498" s="427"/>
      <c r="C1498" s="418"/>
      <c r="D1498" s="421"/>
      <c r="E1498" s="421"/>
      <c r="F1498" s="428"/>
      <c r="G1498" s="421"/>
      <c r="H1498" s="421"/>
      <c r="I1498" s="421"/>
      <c r="J1498" s="423"/>
      <c r="K1498" s="423"/>
      <c r="L1498" s="423"/>
      <c r="M1498" s="423"/>
      <c r="N1498" s="442"/>
      <c r="O1498" s="429"/>
      <c r="P1498" s="364">
        <f t="shared" si="80"/>
        <v>0</v>
      </c>
      <c r="Q1498" s="78">
        <f t="shared" si="81"/>
        <v>0</v>
      </c>
      <c r="R1498" s="100" t="str">
        <f t="shared" si="79"/>
        <v/>
      </c>
    </row>
    <row r="1499" spans="1:18" x14ac:dyDescent="0.2">
      <c r="A1499" s="426" t="str">
        <f>IF(B1499="","",COUNT('Diário 1º PA'!$A$4:$A$2634)+ROW()-3)</f>
        <v/>
      </c>
      <c r="B1499" s="427"/>
      <c r="C1499" s="418"/>
      <c r="D1499" s="421"/>
      <c r="E1499" s="421"/>
      <c r="F1499" s="428"/>
      <c r="G1499" s="421"/>
      <c r="H1499" s="421"/>
      <c r="I1499" s="421"/>
      <c r="J1499" s="423"/>
      <c r="K1499" s="423"/>
      <c r="L1499" s="423"/>
      <c r="M1499" s="423"/>
      <c r="N1499" s="442"/>
      <c r="O1499" s="429"/>
      <c r="P1499" s="364">
        <f t="shared" si="80"/>
        <v>0</v>
      </c>
      <c r="Q1499" s="78">
        <f t="shared" si="81"/>
        <v>0</v>
      </c>
      <c r="R1499" s="100" t="str">
        <f t="shared" si="79"/>
        <v/>
      </c>
    </row>
    <row r="1500" spans="1:18" ht="13.5" thickBot="1" x14ac:dyDescent="0.25">
      <c r="A1500" s="426" t="str">
        <f>IF(B1500="","",COUNT('Diário 1º PA'!$A$4:$A$2634)+ROW()-3)</f>
        <v/>
      </c>
      <c r="B1500" s="427"/>
      <c r="C1500" s="418"/>
      <c r="D1500" s="421"/>
      <c r="E1500" s="421"/>
      <c r="F1500" s="428"/>
      <c r="G1500" s="421"/>
      <c r="H1500" s="421"/>
      <c r="I1500" s="421"/>
      <c r="J1500" s="423"/>
      <c r="K1500" s="423"/>
      <c r="L1500" s="423"/>
      <c r="M1500" s="423"/>
      <c r="N1500" s="442"/>
      <c r="O1500" s="429"/>
      <c r="P1500" s="364">
        <f t="shared" si="80"/>
        <v>0</v>
      </c>
      <c r="Q1500" s="78">
        <f t="shared" si="81"/>
        <v>0</v>
      </c>
      <c r="R1500" s="100" t="str">
        <f t="shared" si="79"/>
        <v/>
      </c>
    </row>
    <row r="1501" spans="1:18" x14ac:dyDescent="0.2">
      <c r="A1501" s="426" t="str">
        <f>IF(B1501="","",COUNT('Diário 1º PA'!$A$4:$A$2634)+ROW()-3)</f>
        <v/>
      </c>
      <c r="B1501" s="427"/>
      <c r="C1501" s="418"/>
      <c r="D1501" s="421"/>
      <c r="E1501" s="421"/>
      <c r="F1501" s="428"/>
      <c r="G1501" s="421"/>
      <c r="H1501" s="421"/>
      <c r="I1501" s="421"/>
      <c r="J1501" s="423"/>
      <c r="K1501" s="423"/>
      <c r="L1501" s="423"/>
      <c r="M1501" s="423"/>
      <c r="N1501" s="442"/>
      <c r="O1501" s="429"/>
      <c r="P1501" s="365">
        <f t="shared" si="80"/>
        <v>0</v>
      </c>
      <c r="Q1501" s="78">
        <f t="shared" si="81"/>
        <v>0</v>
      </c>
      <c r="R1501" s="143" t="str">
        <f t="shared" ref="R1501:R1564" si="82">SUBSTITUTE(D1501," ","_")</f>
        <v/>
      </c>
    </row>
    <row r="1502" spans="1:18" x14ac:dyDescent="0.2">
      <c r="A1502" s="426" t="str">
        <f>IF(B1502="","",COUNT('Diário 1º PA'!$A$4:$A$2634)+ROW()-3)</f>
        <v/>
      </c>
      <c r="B1502" s="427"/>
      <c r="C1502" s="418"/>
      <c r="D1502" s="421"/>
      <c r="E1502" s="421"/>
      <c r="F1502" s="428"/>
      <c r="G1502" s="421"/>
      <c r="H1502" s="421"/>
      <c r="I1502" s="421"/>
      <c r="J1502" s="423"/>
      <c r="K1502" s="423"/>
      <c r="L1502" s="423"/>
      <c r="M1502" s="423"/>
      <c r="N1502" s="442"/>
      <c r="O1502" s="429"/>
      <c r="P1502" s="364">
        <f t="shared" ref="P1502:P1565" si="83">IF(B1502=0,0,IF(YEAR(B1502)=$Q$1,MONTH(B1502)-$P$1+1,(YEAR(B1502)-$Q$1)*12-$P$1+1+MONTH(B1502)))</f>
        <v>0</v>
      </c>
      <c r="Q1502" s="78">
        <f t="shared" ref="Q1502:Q1565" si="84">IF(C1502=0,0,IF(YEAR(C1502)=$Q$1,MONTH(C1502)-$P$1+1,(YEAR(C1502)-$Q$1)*12-$P$1+1+MONTH(C1502)))</f>
        <v>0</v>
      </c>
      <c r="R1502" s="100" t="str">
        <f t="shared" si="82"/>
        <v/>
      </c>
    </row>
    <row r="1503" spans="1:18" x14ac:dyDescent="0.2">
      <c r="A1503" s="426" t="str">
        <f>IF(B1503="","",COUNT('Diário 1º PA'!$A$4:$A$2634)+ROW()-3)</f>
        <v/>
      </c>
      <c r="B1503" s="427"/>
      <c r="C1503" s="418"/>
      <c r="D1503" s="421"/>
      <c r="E1503" s="421"/>
      <c r="F1503" s="428"/>
      <c r="G1503" s="421"/>
      <c r="H1503" s="421"/>
      <c r="I1503" s="421"/>
      <c r="J1503" s="423"/>
      <c r="K1503" s="423"/>
      <c r="L1503" s="423"/>
      <c r="M1503" s="423"/>
      <c r="N1503" s="442"/>
      <c r="O1503" s="429"/>
      <c r="P1503" s="364">
        <f t="shared" si="83"/>
        <v>0</v>
      </c>
      <c r="Q1503" s="78">
        <f t="shared" si="84"/>
        <v>0</v>
      </c>
      <c r="R1503" s="100" t="str">
        <f t="shared" si="82"/>
        <v/>
      </c>
    </row>
    <row r="1504" spans="1:18" ht="13.5" thickBot="1" x14ac:dyDescent="0.25">
      <c r="A1504" s="426" t="str">
        <f>IF(B1504="","",COUNT('Diário 1º PA'!$A$4:$A$2634)+ROW()-3)</f>
        <v/>
      </c>
      <c r="B1504" s="427"/>
      <c r="C1504" s="418"/>
      <c r="D1504" s="421"/>
      <c r="E1504" s="421"/>
      <c r="F1504" s="428"/>
      <c r="G1504" s="421"/>
      <c r="H1504" s="421"/>
      <c r="I1504" s="421"/>
      <c r="J1504" s="423"/>
      <c r="K1504" s="423"/>
      <c r="L1504" s="423"/>
      <c r="M1504" s="423"/>
      <c r="N1504" s="442"/>
      <c r="O1504" s="429"/>
      <c r="P1504" s="364">
        <f t="shared" si="83"/>
        <v>0</v>
      </c>
      <c r="Q1504" s="78">
        <f t="shared" si="84"/>
        <v>0</v>
      </c>
      <c r="R1504" s="100" t="str">
        <f t="shared" si="82"/>
        <v/>
      </c>
    </row>
    <row r="1505" spans="1:18" x14ac:dyDescent="0.2">
      <c r="A1505" s="426" t="str">
        <f>IF(B1505="","",COUNT('Diário 1º PA'!$A$4:$A$2634)+ROW()-3)</f>
        <v/>
      </c>
      <c r="B1505" s="427"/>
      <c r="C1505" s="418"/>
      <c r="D1505" s="421"/>
      <c r="E1505" s="421"/>
      <c r="F1505" s="428"/>
      <c r="G1505" s="421"/>
      <c r="H1505" s="421"/>
      <c r="I1505" s="421"/>
      <c r="J1505" s="423"/>
      <c r="K1505" s="423"/>
      <c r="L1505" s="423"/>
      <c r="M1505" s="423"/>
      <c r="N1505" s="442"/>
      <c r="O1505" s="429"/>
      <c r="P1505" s="365">
        <f t="shared" si="83"/>
        <v>0</v>
      </c>
      <c r="Q1505" s="78">
        <f t="shared" si="84"/>
        <v>0</v>
      </c>
      <c r="R1505" s="143" t="str">
        <f t="shared" si="82"/>
        <v/>
      </c>
    </row>
    <row r="1506" spans="1:18" x14ac:dyDescent="0.2">
      <c r="A1506" s="426" t="str">
        <f>IF(B1506="","",COUNT('Diário 1º PA'!$A$4:$A$2634)+ROW()-3)</f>
        <v/>
      </c>
      <c r="B1506" s="427"/>
      <c r="C1506" s="418"/>
      <c r="D1506" s="421"/>
      <c r="E1506" s="421"/>
      <c r="F1506" s="428"/>
      <c r="G1506" s="421"/>
      <c r="H1506" s="421"/>
      <c r="I1506" s="421"/>
      <c r="J1506" s="423"/>
      <c r="K1506" s="423"/>
      <c r="L1506" s="423"/>
      <c r="M1506" s="423"/>
      <c r="N1506" s="442"/>
      <c r="O1506" s="429"/>
      <c r="P1506" s="364">
        <f t="shared" si="83"/>
        <v>0</v>
      </c>
      <c r="Q1506" s="78">
        <f t="shared" si="84"/>
        <v>0</v>
      </c>
      <c r="R1506" s="100" t="str">
        <f t="shared" si="82"/>
        <v/>
      </c>
    </row>
    <row r="1507" spans="1:18" x14ac:dyDescent="0.2">
      <c r="A1507" s="426" t="str">
        <f>IF(B1507="","",COUNT('Diário 1º PA'!$A$4:$A$2634)+ROW()-3)</f>
        <v/>
      </c>
      <c r="B1507" s="427"/>
      <c r="C1507" s="418"/>
      <c r="D1507" s="421"/>
      <c r="E1507" s="421"/>
      <c r="F1507" s="428"/>
      <c r="G1507" s="421"/>
      <c r="H1507" s="421"/>
      <c r="I1507" s="421"/>
      <c r="J1507" s="423"/>
      <c r="K1507" s="423"/>
      <c r="L1507" s="423"/>
      <c r="M1507" s="423"/>
      <c r="N1507" s="442"/>
      <c r="O1507" s="429"/>
      <c r="P1507" s="364">
        <f t="shared" si="83"/>
        <v>0</v>
      </c>
      <c r="Q1507" s="78">
        <f t="shared" si="84"/>
        <v>0</v>
      </c>
      <c r="R1507" s="100" t="str">
        <f t="shared" si="82"/>
        <v/>
      </c>
    </row>
    <row r="1508" spans="1:18" ht="13.5" thickBot="1" x14ac:dyDescent="0.25">
      <c r="A1508" s="426" t="str">
        <f>IF(B1508="","",COUNT('Diário 1º PA'!$A$4:$A$2634)+ROW()-3)</f>
        <v/>
      </c>
      <c r="B1508" s="427"/>
      <c r="C1508" s="418"/>
      <c r="D1508" s="421"/>
      <c r="E1508" s="421"/>
      <c r="F1508" s="428"/>
      <c r="G1508" s="421"/>
      <c r="H1508" s="421"/>
      <c r="I1508" s="421"/>
      <c r="J1508" s="423"/>
      <c r="K1508" s="423"/>
      <c r="L1508" s="423"/>
      <c r="M1508" s="423"/>
      <c r="N1508" s="442"/>
      <c r="O1508" s="429"/>
      <c r="P1508" s="364">
        <f t="shared" si="83"/>
        <v>0</v>
      </c>
      <c r="Q1508" s="78">
        <f t="shared" si="84"/>
        <v>0</v>
      </c>
      <c r="R1508" s="100" t="str">
        <f t="shared" si="82"/>
        <v/>
      </c>
    </row>
    <row r="1509" spans="1:18" x14ac:dyDescent="0.2">
      <c r="A1509" s="426" t="str">
        <f>IF(B1509="","",COUNT('Diário 1º PA'!$A$4:$A$2634)+ROW()-3)</f>
        <v/>
      </c>
      <c r="B1509" s="427"/>
      <c r="C1509" s="418"/>
      <c r="D1509" s="421"/>
      <c r="E1509" s="421"/>
      <c r="F1509" s="428"/>
      <c r="G1509" s="421"/>
      <c r="H1509" s="421"/>
      <c r="I1509" s="421"/>
      <c r="J1509" s="423"/>
      <c r="K1509" s="423"/>
      <c r="L1509" s="423"/>
      <c r="M1509" s="423"/>
      <c r="N1509" s="442"/>
      <c r="O1509" s="429"/>
      <c r="P1509" s="365">
        <f t="shared" si="83"/>
        <v>0</v>
      </c>
      <c r="Q1509" s="78">
        <f t="shared" si="84"/>
        <v>0</v>
      </c>
      <c r="R1509" s="143" t="str">
        <f t="shared" si="82"/>
        <v/>
      </c>
    </row>
    <row r="1510" spans="1:18" x14ac:dyDescent="0.2">
      <c r="A1510" s="426" t="str">
        <f>IF(B1510="","",COUNT('Diário 1º PA'!$A$4:$A$2634)+ROW()-3)</f>
        <v/>
      </c>
      <c r="B1510" s="427"/>
      <c r="C1510" s="418"/>
      <c r="D1510" s="421"/>
      <c r="E1510" s="421"/>
      <c r="F1510" s="428"/>
      <c r="G1510" s="421"/>
      <c r="H1510" s="421"/>
      <c r="I1510" s="421"/>
      <c r="J1510" s="423"/>
      <c r="K1510" s="423"/>
      <c r="L1510" s="423"/>
      <c r="M1510" s="423"/>
      <c r="N1510" s="442"/>
      <c r="O1510" s="429"/>
      <c r="P1510" s="364">
        <f t="shared" si="83"/>
        <v>0</v>
      </c>
      <c r="Q1510" s="78">
        <f t="shared" si="84"/>
        <v>0</v>
      </c>
      <c r="R1510" s="100" t="str">
        <f t="shared" si="82"/>
        <v/>
      </c>
    </row>
    <row r="1511" spans="1:18" x14ac:dyDescent="0.2">
      <c r="A1511" s="426" t="str">
        <f>IF(B1511="","",COUNT('Diário 1º PA'!$A$4:$A$2634)+ROW()-3)</f>
        <v/>
      </c>
      <c r="B1511" s="427"/>
      <c r="C1511" s="418"/>
      <c r="D1511" s="421"/>
      <c r="E1511" s="421"/>
      <c r="F1511" s="428"/>
      <c r="G1511" s="421"/>
      <c r="H1511" s="421"/>
      <c r="I1511" s="421"/>
      <c r="J1511" s="423"/>
      <c r="K1511" s="423"/>
      <c r="L1511" s="423"/>
      <c r="M1511" s="423"/>
      <c r="N1511" s="442"/>
      <c r="O1511" s="429"/>
      <c r="P1511" s="364">
        <f t="shared" si="83"/>
        <v>0</v>
      </c>
      <c r="Q1511" s="78">
        <f t="shared" si="84"/>
        <v>0</v>
      </c>
      <c r="R1511" s="100" t="str">
        <f t="shared" si="82"/>
        <v/>
      </c>
    </row>
    <row r="1512" spans="1:18" ht="13.5" thickBot="1" x14ac:dyDescent="0.25">
      <c r="A1512" s="426" t="str">
        <f>IF(B1512="","",COUNT('Diário 1º PA'!$A$4:$A$2634)+ROW()-3)</f>
        <v/>
      </c>
      <c r="B1512" s="427"/>
      <c r="C1512" s="418"/>
      <c r="D1512" s="421"/>
      <c r="E1512" s="421"/>
      <c r="F1512" s="428"/>
      <c r="G1512" s="421"/>
      <c r="H1512" s="421"/>
      <c r="I1512" s="421"/>
      <c r="J1512" s="423"/>
      <c r="K1512" s="423"/>
      <c r="L1512" s="423"/>
      <c r="M1512" s="423"/>
      <c r="N1512" s="442"/>
      <c r="O1512" s="429"/>
      <c r="P1512" s="364">
        <f t="shared" si="83"/>
        <v>0</v>
      </c>
      <c r="Q1512" s="78">
        <f t="shared" si="84"/>
        <v>0</v>
      </c>
      <c r="R1512" s="100" t="str">
        <f t="shared" si="82"/>
        <v/>
      </c>
    </row>
    <row r="1513" spans="1:18" x14ac:dyDescent="0.2">
      <c r="A1513" s="426" t="str">
        <f>IF(B1513="","",COUNT('Diário 1º PA'!$A$4:$A$2634)+ROW()-3)</f>
        <v/>
      </c>
      <c r="B1513" s="427"/>
      <c r="C1513" s="418"/>
      <c r="D1513" s="421"/>
      <c r="E1513" s="421"/>
      <c r="F1513" s="428"/>
      <c r="G1513" s="421"/>
      <c r="H1513" s="421"/>
      <c r="I1513" s="421"/>
      <c r="J1513" s="423"/>
      <c r="K1513" s="423"/>
      <c r="L1513" s="423"/>
      <c r="M1513" s="423"/>
      <c r="N1513" s="442"/>
      <c r="O1513" s="429"/>
      <c r="P1513" s="365">
        <f t="shared" si="83"/>
        <v>0</v>
      </c>
      <c r="Q1513" s="78">
        <f t="shared" si="84"/>
        <v>0</v>
      </c>
      <c r="R1513" s="143" t="str">
        <f t="shared" si="82"/>
        <v/>
      </c>
    </row>
    <row r="1514" spans="1:18" x14ac:dyDescent="0.2">
      <c r="A1514" s="426" t="str">
        <f>IF(B1514="","",COUNT('Diário 1º PA'!$A$4:$A$2634)+ROW()-3)</f>
        <v/>
      </c>
      <c r="B1514" s="427"/>
      <c r="C1514" s="418"/>
      <c r="D1514" s="421"/>
      <c r="E1514" s="421"/>
      <c r="F1514" s="428"/>
      <c r="G1514" s="421"/>
      <c r="H1514" s="421"/>
      <c r="I1514" s="421"/>
      <c r="J1514" s="423"/>
      <c r="K1514" s="423"/>
      <c r="L1514" s="423"/>
      <c r="M1514" s="423"/>
      <c r="N1514" s="442"/>
      <c r="O1514" s="429"/>
      <c r="P1514" s="364">
        <f t="shared" si="83"/>
        <v>0</v>
      </c>
      <c r="Q1514" s="78">
        <f t="shared" si="84"/>
        <v>0</v>
      </c>
      <c r="R1514" s="100" t="str">
        <f t="shared" si="82"/>
        <v/>
      </c>
    </row>
    <row r="1515" spans="1:18" x14ac:dyDescent="0.2">
      <c r="A1515" s="426" t="str">
        <f>IF(B1515="","",COUNT('Diário 1º PA'!$A$4:$A$2634)+ROW()-3)</f>
        <v/>
      </c>
      <c r="B1515" s="427"/>
      <c r="C1515" s="418"/>
      <c r="D1515" s="421"/>
      <c r="E1515" s="421"/>
      <c r="F1515" s="428"/>
      <c r="G1515" s="421"/>
      <c r="H1515" s="421"/>
      <c r="I1515" s="421"/>
      <c r="J1515" s="423"/>
      <c r="K1515" s="423"/>
      <c r="L1515" s="423"/>
      <c r="M1515" s="423"/>
      <c r="N1515" s="442"/>
      <c r="O1515" s="429"/>
      <c r="P1515" s="364">
        <f t="shared" si="83"/>
        <v>0</v>
      </c>
      <c r="Q1515" s="78">
        <f t="shared" si="84"/>
        <v>0</v>
      </c>
      <c r="R1515" s="100" t="str">
        <f t="shared" si="82"/>
        <v/>
      </c>
    </row>
    <row r="1516" spans="1:18" ht="13.5" thickBot="1" x14ac:dyDescent="0.25">
      <c r="A1516" s="426" t="str">
        <f>IF(B1516="","",COUNT('Diário 1º PA'!$A$4:$A$2634)+ROW()-3)</f>
        <v/>
      </c>
      <c r="B1516" s="427"/>
      <c r="C1516" s="418"/>
      <c r="D1516" s="421"/>
      <c r="E1516" s="421"/>
      <c r="F1516" s="428"/>
      <c r="G1516" s="421"/>
      <c r="H1516" s="421"/>
      <c r="I1516" s="421"/>
      <c r="J1516" s="423"/>
      <c r="K1516" s="423"/>
      <c r="L1516" s="423"/>
      <c r="M1516" s="423"/>
      <c r="N1516" s="442"/>
      <c r="O1516" s="429"/>
      <c r="P1516" s="364">
        <f t="shared" si="83"/>
        <v>0</v>
      </c>
      <c r="Q1516" s="78">
        <f t="shared" si="84"/>
        <v>0</v>
      </c>
      <c r="R1516" s="100" t="str">
        <f t="shared" si="82"/>
        <v/>
      </c>
    </row>
    <row r="1517" spans="1:18" x14ac:dyDescent="0.2">
      <c r="A1517" s="426" t="str">
        <f>IF(B1517="","",COUNT('Diário 1º PA'!$A$4:$A$2634)+ROW()-3)</f>
        <v/>
      </c>
      <c r="B1517" s="427"/>
      <c r="C1517" s="418"/>
      <c r="D1517" s="421"/>
      <c r="E1517" s="421"/>
      <c r="F1517" s="428"/>
      <c r="G1517" s="421"/>
      <c r="H1517" s="421"/>
      <c r="I1517" s="421"/>
      <c r="J1517" s="423"/>
      <c r="K1517" s="423"/>
      <c r="L1517" s="423"/>
      <c r="M1517" s="423"/>
      <c r="N1517" s="442"/>
      <c r="O1517" s="429"/>
      <c r="P1517" s="365">
        <f t="shared" si="83"/>
        <v>0</v>
      </c>
      <c r="Q1517" s="78">
        <f t="shared" si="84"/>
        <v>0</v>
      </c>
      <c r="R1517" s="143" t="str">
        <f t="shared" si="82"/>
        <v/>
      </c>
    </row>
    <row r="1518" spans="1:18" x14ac:dyDescent="0.2">
      <c r="A1518" s="426" t="str">
        <f>IF(B1518="","",COUNT('Diário 1º PA'!$A$4:$A$2634)+ROW()-3)</f>
        <v/>
      </c>
      <c r="B1518" s="427"/>
      <c r="C1518" s="418"/>
      <c r="D1518" s="421"/>
      <c r="E1518" s="421"/>
      <c r="F1518" s="428"/>
      <c r="G1518" s="421"/>
      <c r="H1518" s="421"/>
      <c r="I1518" s="421"/>
      <c r="J1518" s="423"/>
      <c r="K1518" s="423"/>
      <c r="L1518" s="423"/>
      <c r="M1518" s="423"/>
      <c r="N1518" s="442"/>
      <c r="O1518" s="429"/>
      <c r="P1518" s="364">
        <f t="shared" si="83"/>
        <v>0</v>
      </c>
      <c r="Q1518" s="78">
        <f t="shared" si="84"/>
        <v>0</v>
      </c>
      <c r="R1518" s="100" t="str">
        <f t="shared" si="82"/>
        <v/>
      </c>
    </row>
    <row r="1519" spans="1:18" x14ac:dyDescent="0.2">
      <c r="A1519" s="426" t="str">
        <f>IF(B1519="","",COUNT('Diário 1º PA'!$A$4:$A$2634)+ROW()-3)</f>
        <v/>
      </c>
      <c r="B1519" s="427"/>
      <c r="C1519" s="418"/>
      <c r="D1519" s="421"/>
      <c r="E1519" s="421"/>
      <c r="F1519" s="428"/>
      <c r="G1519" s="421"/>
      <c r="H1519" s="421"/>
      <c r="I1519" s="421"/>
      <c r="J1519" s="423"/>
      <c r="K1519" s="423"/>
      <c r="L1519" s="423"/>
      <c r="M1519" s="423"/>
      <c r="N1519" s="442"/>
      <c r="O1519" s="429"/>
      <c r="P1519" s="364">
        <f t="shared" si="83"/>
        <v>0</v>
      </c>
      <c r="Q1519" s="78">
        <f t="shared" si="84"/>
        <v>0</v>
      </c>
      <c r="R1519" s="100" t="str">
        <f t="shared" si="82"/>
        <v/>
      </c>
    </row>
    <row r="1520" spans="1:18" ht="13.5" thickBot="1" x14ac:dyDescent="0.25">
      <c r="A1520" s="426" t="str">
        <f>IF(B1520="","",COUNT('Diário 1º PA'!$A$4:$A$2634)+ROW()-3)</f>
        <v/>
      </c>
      <c r="B1520" s="427"/>
      <c r="C1520" s="418"/>
      <c r="D1520" s="421"/>
      <c r="E1520" s="421"/>
      <c r="F1520" s="428"/>
      <c r="G1520" s="421"/>
      <c r="H1520" s="421"/>
      <c r="I1520" s="421"/>
      <c r="J1520" s="423"/>
      <c r="K1520" s="423"/>
      <c r="L1520" s="423"/>
      <c r="M1520" s="423"/>
      <c r="N1520" s="442"/>
      <c r="O1520" s="429"/>
      <c r="P1520" s="364">
        <f t="shared" si="83"/>
        <v>0</v>
      </c>
      <c r="Q1520" s="78">
        <f t="shared" si="84"/>
        <v>0</v>
      </c>
      <c r="R1520" s="100" t="str">
        <f t="shared" si="82"/>
        <v/>
      </c>
    </row>
    <row r="1521" spans="1:18" x14ac:dyDescent="0.2">
      <c r="A1521" s="426" t="str">
        <f>IF(B1521="","",COUNT('Diário 1º PA'!$A$4:$A$2634)+ROW()-3)</f>
        <v/>
      </c>
      <c r="B1521" s="427"/>
      <c r="C1521" s="418"/>
      <c r="D1521" s="421"/>
      <c r="E1521" s="421"/>
      <c r="F1521" s="428"/>
      <c r="G1521" s="421"/>
      <c r="H1521" s="421"/>
      <c r="I1521" s="421"/>
      <c r="J1521" s="423"/>
      <c r="K1521" s="423"/>
      <c r="L1521" s="423"/>
      <c r="M1521" s="423"/>
      <c r="N1521" s="442"/>
      <c r="O1521" s="429"/>
      <c r="P1521" s="365">
        <f t="shared" si="83"/>
        <v>0</v>
      </c>
      <c r="Q1521" s="78">
        <f t="shared" si="84"/>
        <v>0</v>
      </c>
      <c r="R1521" s="143" t="str">
        <f t="shared" si="82"/>
        <v/>
      </c>
    </row>
    <row r="1522" spans="1:18" x14ac:dyDescent="0.2">
      <c r="A1522" s="426" t="str">
        <f>IF(B1522="","",COUNT('Diário 1º PA'!$A$4:$A$2634)+ROW()-3)</f>
        <v/>
      </c>
      <c r="B1522" s="427"/>
      <c r="C1522" s="418"/>
      <c r="D1522" s="421"/>
      <c r="E1522" s="421"/>
      <c r="F1522" s="428"/>
      <c r="G1522" s="421"/>
      <c r="H1522" s="421"/>
      <c r="I1522" s="421"/>
      <c r="J1522" s="423"/>
      <c r="K1522" s="423"/>
      <c r="L1522" s="423"/>
      <c r="M1522" s="423"/>
      <c r="N1522" s="442"/>
      <c r="O1522" s="429"/>
      <c r="P1522" s="364">
        <f t="shared" si="83"/>
        <v>0</v>
      </c>
      <c r="Q1522" s="78">
        <f t="shared" si="84"/>
        <v>0</v>
      </c>
      <c r="R1522" s="100" t="str">
        <f t="shared" si="82"/>
        <v/>
      </c>
    </row>
    <row r="1523" spans="1:18" x14ac:dyDescent="0.2">
      <c r="A1523" s="426" t="str">
        <f>IF(B1523="","",COUNT('Diário 1º PA'!$A$4:$A$2634)+ROW()-3)</f>
        <v/>
      </c>
      <c r="B1523" s="427"/>
      <c r="C1523" s="418"/>
      <c r="D1523" s="421"/>
      <c r="E1523" s="421"/>
      <c r="F1523" s="428"/>
      <c r="G1523" s="421"/>
      <c r="H1523" s="421"/>
      <c r="I1523" s="421"/>
      <c r="J1523" s="423"/>
      <c r="K1523" s="423"/>
      <c r="L1523" s="423"/>
      <c r="M1523" s="423"/>
      <c r="N1523" s="442"/>
      <c r="O1523" s="429"/>
      <c r="P1523" s="364">
        <f t="shared" si="83"/>
        <v>0</v>
      </c>
      <c r="Q1523" s="78">
        <f t="shared" si="84"/>
        <v>0</v>
      </c>
      <c r="R1523" s="100" t="str">
        <f t="shared" si="82"/>
        <v/>
      </c>
    </row>
    <row r="1524" spans="1:18" ht="13.5" thickBot="1" x14ac:dyDescent="0.25">
      <c r="A1524" s="426" t="str">
        <f>IF(B1524="","",COUNT('Diário 1º PA'!$A$4:$A$2634)+ROW()-3)</f>
        <v/>
      </c>
      <c r="B1524" s="427"/>
      <c r="C1524" s="418"/>
      <c r="D1524" s="421"/>
      <c r="E1524" s="421"/>
      <c r="F1524" s="428"/>
      <c r="G1524" s="421"/>
      <c r="H1524" s="421"/>
      <c r="I1524" s="421"/>
      <c r="J1524" s="423"/>
      <c r="K1524" s="423"/>
      <c r="L1524" s="423"/>
      <c r="M1524" s="423"/>
      <c r="N1524" s="442"/>
      <c r="O1524" s="429"/>
      <c r="P1524" s="364">
        <f t="shared" si="83"/>
        <v>0</v>
      </c>
      <c r="Q1524" s="78">
        <f t="shared" si="84"/>
        <v>0</v>
      </c>
      <c r="R1524" s="100" t="str">
        <f t="shared" si="82"/>
        <v/>
      </c>
    </row>
    <row r="1525" spans="1:18" x14ac:dyDescent="0.2">
      <c r="A1525" s="426" t="str">
        <f>IF(B1525="","",COUNT('Diário 1º PA'!$A$4:$A$2634)+ROW()-3)</f>
        <v/>
      </c>
      <c r="B1525" s="427"/>
      <c r="C1525" s="418"/>
      <c r="D1525" s="421"/>
      <c r="E1525" s="421"/>
      <c r="F1525" s="428"/>
      <c r="G1525" s="421"/>
      <c r="H1525" s="421"/>
      <c r="I1525" s="421"/>
      <c r="J1525" s="423"/>
      <c r="K1525" s="423"/>
      <c r="L1525" s="423"/>
      <c r="M1525" s="423"/>
      <c r="N1525" s="442"/>
      <c r="O1525" s="429"/>
      <c r="P1525" s="365">
        <f t="shared" si="83"/>
        <v>0</v>
      </c>
      <c r="Q1525" s="78">
        <f t="shared" si="84"/>
        <v>0</v>
      </c>
      <c r="R1525" s="143" t="str">
        <f t="shared" si="82"/>
        <v/>
      </c>
    </row>
    <row r="1526" spans="1:18" x14ac:dyDescent="0.2">
      <c r="A1526" s="426" t="str">
        <f>IF(B1526="","",COUNT('Diário 1º PA'!$A$4:$A$2634)+ROW()-3)</f>
        <v/>
      </c>
      <c r="B1526" s="427"/>
      <c r="C1526" s="418"/>
      <c r="D1526" s="421"/>
      <c r="E1526" s="421"/>
      <c r="F1526" s="428"/>
      <c r="G1526" s="421"/>
      <c r="H1526" s="421"/>
      <c r="I1526" s="421"/>
      <c r="J1526" s="423"/>
      <c r="K1526" s="423"/>
      <c r="L1526" s="423"/>
      <c r="M1526" s="423"/>
      <c r="N1526" s="442"/>
      <c r="O1526" s="429"/>
      <c r="P1526" s="364">
        <f t="shared" si="83"/>
        <v>0</v>
      </c>
      <c r="Q1526" s="78">
        <f t="shared" si="84"/>
        <v>0</v>
      </c>
      <c r="R1526" s="100" t="str">
        <f t="shared" si="82"/>
        <v/>
      </c>
    </row>
    <row r="1527" spans="1:18" x14ac:dyDescent="0.2">
      <c r="A1527" s="426" t="str">
        <f>IF(B1527="","",COUNT('Diário 1º PA'!$A$4:$A$2634)+ROW()-3)</f>
        <v/>
      </c>
      <c r="B1527" s="427"/>
      <c r="C1527" s="418"/>
      <c r="D1527" s="421"/>
      <c r="E1527" s="421"/>
      <c r="F1527" s="428"/>
      <c r="G1527" s="421"/>
      <c r="H1527" s="421"/>
      <c r="I1527" s="421"/>
      <c r="J1527" s="423"/>
      <c r="K1527" s="423"/>
      <c r="L1527" s="423"/>
      <c r="M1527" s="423"/>
      <c r="N1527" s="442"/>
      <c r="O1527" s="429"/>
      <c r="P1527" s="364">
        <f t="shared" si="83"/>
        <v>0</v>
      </c>
      <c r="Q1527" s="78">
        <f t="shared" si="84"/>
        <v>0</v>
      </c>
      <c r="R1527" s="100" t="str">
        <f t="shared" si="82"/>
        <v/>
      </c>
    </row>
    <row r="1528" spans="1:18" ht="13.5" thickBot="1" x14ac:dyDescent="0.25">
      <c r="A1528" s="426" t="str">
        <f>IF(B1528="","",COUNT('Diário 1º PA'!$A$4:$A$2634)+ROW()-3)</f>
        <v/>
      </c>
      <c r="B1528" s="427"/>
      <c r="C1528" s="418"/>
      <c r="D1528" s="421"/>
      <c r="E1528" s="421"/>
      <c r="F1528" s="428"/>
      <c r="G1528" s="421"/>
      <c r="H1528" s="421"/>
      <c r="I1528" s="421"/>
      <c r="J1528" s="423"/>
      <c r="K1528" s="423"/>
      <c r="L1528" s="423"/>
      <c r="M1528" s="423"/>
      <c r="N1528" s="442"/>
      <c r="O1528" s="429"/>
      <c r="P1528" s="364">
        <f t="shared" si="83"/>
        <v>0</v>
      </c>
      <c r="Q1528" s="78">
        <f t="shared" si="84"/>
        <v>0</v>
      </c>
      <c r="R1528" s="100" t="str">
        <f t="shared" si="82"/>
        <v/>
      </c>
    </row>
    <row r="1529" spans="1:18" x14ac:dyDescent="0.2">
      <c r="A1529" s="426" t="str">
        <f>IF(B1529="","",COUNT('Diário 1º PA'!$A$4:$A$2634)+ROW()-3)</f>
        <v/>
      </c>
      <c r="B1529" s="427"/>
      <c r="C1529" s="418"/>
      <c r="D1529" s="421"/>
      <c r="E1529" s="421"/>
      <c r="F1529" s="428"/>
      <c r="G1529" s="421"/>
      <c r="H1529" s="421"/>
      <c r="I1529" s="421"/>
      <c r="J1529" s="423"/>
      <c r="K1529" s="423"/>
      <c r="L1529" s="423"/>
      <c r="M1529" s="423"/>
      <c r="N1529" s="442"/>
      <c r="O1529" s="429"/>
      <c r="P1529" s="365">
        <f t="shared" si="83"/>
        <v>0</v>
      </c>
      <c r="Q1529" s="78">
        <f t="shared" si="84"/>
        <v>0</v>
      </c>
      <c r="R1529" s="143" t="str">
        <f t="shared" si="82"/>
        <v/>
      </c>
    </row>
    <row r="1530" spans="1:18" x14ac:dyDescent="0.2">
      <c r="A1530" s="426" t="str">
        <f>IF(B1530="","",COUNT('Diário 1º PA'!$A$4:$A$2634)+ROW()-3)</f>
        <v/>
      </c>
      <c r="B1530" s="427"/>
      <c r="C1530" s="418"/>
      <c r="D1530" s="421"/>
      <c r="E1530" s="421"/>
      <c r="F1530" s="428"/>
      <c r="G1530" s="421"/>
      <c r="H1530" s="421"/>
      <c r="I1530" s="421"/>
      <c r="J1530" s="423"/>
      <c r="K1530" s="423"/>
      <c r="L1530" s="423"/>
      <c r="M1530" s="423"/>
      <c r="N1530" s="442"/>
      <c r="O1530" s="429"/>
      <c r="P1530" s="364">
        <f t="shared" si="83"/>
        <v>0</v>
      </c>
      <c r="Q1530" s="78">
        <f t="shared" si="84"/>
        <v>0</v>
      </c>
      <c r="R1530" s="100" t="str">
        <f t="shared" si="82"/>
        <v/>
      </c>
    </row>
    <row r="1531" spans="1:18" x14ac:dyDescent="0.2">
      <c r="A1531" s="426" t="str">
        <f>IF(B1531="","",COUNT('Diário 1º PA'!$A$4:$A$2634)+ROW()-3)</f>
        <v/>
      </c>
      <c r="B1531" s="427"/>
      <c r="C1531" s="418"/>
      <c r="D1531" s="421"/>
      <c r="E1531" s="421"/>
      <c r="F1531" s="428"/>
      <c r="G1531" s="421"/>
      <c r="H1531" s="421"/>
      <c r="I1531" s="421"/>
      <c r="J1531" s="423"/>
      <c r="K1531" s="423"/>
      <c r="L1531" s="423"/>
      <c r="M1531" s="423"/>
      <c r="N1531" s="442"/>
      <c r="O1531" s="429"/>
      <c r="P1531" s="364">
        <f t="shared" si="83"/>
        <v>0</v>
      </c>
      <c r="Q1531" s="78">
        <f t="shared" si="84"/>
        <v>0</v>
      </c>
      <c r="R1531" s="100" t="str">
        <f t="shared" si="82"/>
        <v/>
      </c>
    </row>
    <row r="1532" spans="1:18" ht="13.5" thickBot="1" x14ac:dyDescent="0.25">
      <c r="A1532" s="426" t="str">
        <f>IF(B1532="","",COUNT('Diário 1º PA'!$A$4:$A$2634)+ROW()-3)</f>
        <v/>
      </c>
      <c r="B1532" s="427"/>
      <c r="C1532" s="418"/>
      <c r="D1532" s="421"/>
      <c r="E1532" s="421"/>
      <c r="F1532" s="428"/>
      <c r="G1532" s="421"/>
      <c r="H1532" s="421"/>
      <c r="I1532" s="421"/>
      <c r="J1532" s="423"/>
      <c r="K1532" s="423"/>
      <c r="L1532" s="423"/>
      <c r="M1532" s="423"/>
      <c r="N1532" s="442"/>
      <c r="O1532" s="429"/>
      <c r="P1532" s="364">
        <f t="shared" si="83"/>
        <v>0</v>
      </c>
      <c r="Q1532" s="78">
        <f t="shared" si="84"/>
        <v>0</v>
      </c>
      <c r="R1532" s="100" t="str">
        <f t="shared" si="82"/>
        <v/>
      </c>
    </row>
    <row r="1533" spans="1:18" x14ac:dyDescent="0.2">
      <c r="A1533" s="426" t="str">
        <f>IF(B1533="","",COUNT('Diário 1º PA'!$A$4:$A$2634)+ROW()-3)</f>
        <v/>
      </c>
      <c r="B1533" s="427"/>
      <c r="C1533" s="418"/>
      <c r="D1533" s="421"/>
      <c r="E1533" s="421"/>
      <c r="F1533" s="428"/>
      <c r="G1533" s="421"/>
      <c r="H1533" s="421"/>
      <c r="I1533" s="421"/>
      <c r="J1533" s="423"/>
      <c r="K1533" s="423"/>
      <c r="L1533" s="423"/>
      <c r="M1533" s="423"/>
      <c r="N1533" s="442"/>
      <c r="O1533" s="429"/>
      <c r="P1533" s="365">
        <f t="shared" si="83"/>
        <v>0</v>
      </c>
      <c r="Q1533" s="78">
        <f t="shared" si="84"/>
        <v>0</v>
      </c>
      <c r="R1533" s="143" t="str">
        <f t="shared" si="82"/>
        <v/>
      </c>
    </row>
    <row r="1534" spans="1:18" x14ac:dyDescent="0.2">
      <c r="A1534" s="426" t="str">
        <f>IF(B1534="","",COUNT('Diário 1º PA'!$A$4:$A$2634)+ROW()-3)</f>
        <v/>
      </c>
      <c r="B1534" s="427"/>
      <c r="C1534" s="418"/>
      <c r="D1534" s="421"/>
      <c r="E1534" s="421"/>
      <c r="F1534" s="428"/>
      <c r="G1534" s="421"/>
      <c r="H1534" s="421"/>
      <c r="I1534" s="421"/>
      <c r="J1534" s="423"/>
      <c r="K1534" s="423"/>
      <c r="L1534" s="423"/>
      <c r="M1534" s="423"/>
      <c r="N1534" s="442"/>
      <c r="O1534" s="429"/>
      <c r="P1534" s="364">
        <f t="shared" si="83"/>
        <v>0</v>
      </c>
      <c r="Q1534" s="78">
        <f t="shared" si="84"/>
        <v>0</v>
      </c>
      <c r="R1534" s="100" t="str">
        <f t="shared" si="82"/>
        <v/>
      </c>
    </row>
    <row r="1535" spans="1:18" x14ac:dyDescent="0.2">
      <c r="A1535" s="426" t="str">
        <f>IF(B1535="","",COUNT('Diário 1º PA'!$A$4:$A$2634)+ROW()-3)</f>
        <v/>
      </c>
      <c r="B1535" s="427"/>
      <c r="C1535" s="418"/>
      <c r="D1535" s="421"/>
      <c r="E1535" s="421"/>
      <c r="F1535" s="428"/>
      <c r="G1535" s="421"/>
      <c r="H1535" s="421"/>
      <c r="I1535" s="421"/>
      <c r="J1535" s="423"/>
      <c r="K1535" s="423"/>
      <c r="L1535" s="423"/>
      <c r="M1535" s="423"/>
      <c r="N1535" s="442"/>
      <c r="O1535" s="429"/>
      <c r="P1535" s="364">
        <f t="shared" si="83"/>
        <v>0</v>
      </c>
      <c r="Q1535" s="78">
        <f t="shared" si="84"/>
        <v>0</v>
      </c>
      <c r="R1535" s="100" t="str">
        <f t="shared" si="82"/>
        <v/>
      </c>
    </row>
    <row r="1536" spans="1:18" ht="13.5" thickBot="1" x14ac:dyDescent="0.25">
      <c r="A1536" s="426" t="str">
        <f>IF(B1536="","",COUNT('Diário 1º PA'!$A$4:$A$2634)+ROW()-3)</f>
        <v/>
      </c>
      <c r="B1536" s="427"/>
      <c r="C1536" s="418"/>
      <c r="D1536" s="421"/>
      <c r="E1536" s="421"/>
      <c r="F1536" s="428"/>
      <c r="G1536" s="421"/>
      <c r="H1536" s="421"/>
      <c r="I1536" s="421"/>
      <c r="J1536" s="423"/>
      <c r="K1536" s="423"/>
      <c r="L1536" s="423"/>
      <c r="M1536" s="423"/>
      <c r="N1536" s="442"/>
      <c r="O1536" s="429"/>
      <c r="P1536" s="364">
        <f t="shared" si="83"/>
        <v>0</v>
      </c>
      <c r="Q1536" s="78">
        <f t="shared" si="84"/>
        <v>0</v>
      </c>
      <c r="R1536" s="100" t="str">
        <f t="shared" si="82"/>
        <v/>
      </c>
    </row>
    <row r="1537" spans="1:18" x14ac:dyDescent="0.2">
      <c r="A1537" s="426" t="str">
        <f>IF(B1537="","",COUNT('Diário 1º PA'!$A$4:$A$2634)+ROW()-3)</f>
        <v/>
      </c>
      <c r="B1537" s="427"/>
      <c r="C1537" s="418"/>
      <c r="D1537" s="421"/>
      <c r="E1537" s="421"/>
      <c r="F1537" s="428"/>
      <c r="G1537" s="421"/>
      <c r="H1537" s="421"/>
      <c r="I1537" s="421"/>
      <c r="J1537" s="423"/>
      <c r="K1537" s="423"/>
      <c r="L1537" s="423"/>
      <c r="M1537" s="423"/>
      <c r="N1537" s="442"/>
      <c r="O1537" s="429"/>
      <c r="P1537" s="365">
        <f t="shared" si="83"/>
        <v>0</v>
      </c>
      <c r="Q1537" s="78">
        <f t="shared" si="84"/>
        <v>0</v>
      </c>
      <c r="R1537" s="143" t="str">
        <f t="shared" si="82"/>
        <v/>
      </c>
    </row>
    <row r="1538" spans="1:18" x14ac:dyDescent="0.2">
      <c r="A1538" s="426" t="str">
        <f>IF(B1538="","",COUNT('Diário 1º PA'!$A$4:$A$2634)+ROW()-3)</f>
        <v/>
      </c>
      <c r="B1538" s="427"/>
      <c r="C1538" s="418"/>
      <c r="D1538" s="421"/>
      <c r="E1538" s="421"/>
      <c r="F1538" s="428"/>
      <c r="G1538" s="421"/>
      <c r="H1538" s="421"/>
      <c r="I1538" s="421"/>
      <c r="J1538" s="423"/>
      <c r="K1538" s="423"/>
      <c r="L1538" s="423"/>
      <c r="M1538" s="423"/>
      <c r="N1538" s="442"/>
      <c r="O1538" s="429"/>
      <c r="P1538" s="364">
        <f t="shared" si="83"/>
        <v>0</v>
      </c>
      <c r="Q1538" s="78">
        <f t="shared" si="84"/>
        <v>0</v>
      </c>
      <c r="R1538" s="100" t="str">
        <f t="shared" si="82"/>
        <v/>
      </c>
    </row>
    <row r="1539" spans="1:18" x14ac:dyDescent="0.2">
      <c r="A1539" s="426" t="str">
        <f>IF(B1539="","",COUNT('Diário 1º PA'!$A$4:$A$2634)+ROW()-3)</f>
        <v/>
      </c>
      <c r="B1539" s="427"/>
      <c r="C1539" s="418"/>
      <c r="D1539" s="421"/>
      <c r="E1539" s="421"/>
      <c r="F1539" s="428"/>
      <c r="G1539" s="421"/>
      <c r="H1539" s="421"/>
      <c r="I1539" s="421"/>
      <c r="J1539" s="423"/>
      <c r="K1539" s="423"/>
      <c r="L1539" s="423"/>
      <c r="M1539" s="423"/>
      <c r="N1539" s="442"/>
      <c r="O1539" s="429"/>
      <c r="P1539" s="364">
        <f t="shared" si="83"/>
        <v>0</v>
      </c>
      <c r="Q1539" s="78">
        <f t="shared" si="84"/>
        <v>0</v>
      </c>
      <c r="R1539" s="100" t="str">
        <f t="shared" si="82"/>
        <v/>
      </c>
    </row>
    <row r="1540" spans="1:18" ht="13.5" thickBot="1" x14ac:dyDescent="0.25">
      <c r="A1540" s="426" t="str">
        <f>IF(B1540="","",COUNT('Diário 1º PA'!$A$4:$A$2634)+ROW()-3)</f>
        <v/>
      </c>
      <c r="B1540" s="427"/>
      <c r="C1540" s="418"/>
      <c r="D1540" s="421"/>
      <c r="E1540" s="421"/>
      <c r="F1540" s="428"/>
      <c r="G1540" s="421"/>
      <c r="H1540" s="421"/>
      <c r="I1540" s="421"/>
      <c r="J1540" s="423"/>
      <c r="K1540" s="423"/>
      <c r="L1540" s="423"/>
      <c r="M1540" s="423"/>
      <c r="N1540" s="442"/>
      <c r="O1540" s="429"/>
      <c r="P1540" s="364">
        <f t="shared" si="83"/>
        <v>0</v>
      </c>
      <c r="Q1540" s="78">
        <f t="shared" si="84"/>
        <v>0</v>
      </c>
      <c r="R1540" s="100" t="str">
        <f t="shared" si="82"/>
        <v/>
      </c>
    </row>
    <row r="1541" spans="1:18" x14ac:dyDescent="0.2">
      <c r="A1541" s="426" t="str">
        <f>IF(B1541="","",COUNT('Diário 1º PA'!$A$4:$A$2634)+ROW()-3)</f>
        <v/>
      </c>
      <c r="B1541" s="427"/>
      <c r="C1541" s="418"/>
      <c r="D1541" s="421"/>
      <c r="E1541" s="421"/>
      <c r="F1541" s="428"/>
      <c r="G1541" s="421"/>
      <c r="H1541" s="421"/>
      <c r="I1541" s="421"/>
      <c r="J1541" s="423"/>
      <c r="K1541" s="423"/>
      <c r="L1541" s="423"/>
      <c r="M1541" s="423"/>
      <c r="N1541" s="442"/>
      <c r="O1541" s="429"/>
      <c r="P1541" s="365">
        <f t="shared" si="83"/>
        <v>0</v>
      </c>
      <c r="Q1541" s="78">
        <f t="shared" si="84"/>
        <v>0</v>
      </c>
      <c r="R1541" s="143" t="str">
        <f t="shared" si="82"/>
        <v/>
      </c>
    </row>
    <row r="1542" spans="1:18" x14ac:dyDescent="0.2">
      <c r="A1542" s="426" t="str">
        <f>IF(B1542="","",COUNT('Diário 1º PA'!$A$4:$A$2634)+ROW()-3)</f>
        <v/>
      </c>
      <c r="B1542" s="427"/>
      <c r="C1542" s="418"/>
      <c r="D1542" s="421"/>
      <c r="E1542" s="421"/>
      <c r="F1542" s="428"/>
      <c r="G1542" s="421"/>
      <c r="H1542" s="421"/>
      <c r="I1542" s="421"/>
      <c r="J1542" s="423"/>
      <c r="K1542" s="423"/>
      <c r="L1542" s="423"/>
      <c r="M1542" s="423"/>
      <c r="N1542" s="442"/>
      <c r="O1542" s="429"/>
      <c r="P1542" s="364">
        <f t="shared" si="83"/>
        <v>0</v>
      </c>
      <c r="Q1542" s="78">
        <f t="shared" si="84"/>
        <v>0</v>
      </c>
      <c r="R1542" s="100" t="str">
        <f t="shared" si="82"/>
        <v/>
      </c>
    </row>
    <row r="1543" spans="1:18" x14ac:dyDescent="0.2">
      <c r="A1543" s="426" t="str">
        <f>IF(B1543="","",COUNT('Diário 1º PA'!$A$4:$A$2634)+ROW()-3)</f>
        <v/>
      </c>
      <c r="B1543" s="427"/>
      <c r="C1543" s="418"/>
      <c r="D1543" s="421"/>
      <c r="E1543" s="421"/>
      <c r="F1543" s="428"/>
      <c r="G1543" s="421"/>
      <c r="H1543" s="421"/>
      <c r="I1543" s="421"/>
      <c r="J1543" s="423"/>
      <c r="K1543" s="423"/>
      <c r="L1543" s="423"/>
      <c r="M1543" s="423"/>
      <c r="N1543" s="442"/>
      <c r="O1543" s="429"/>
      <c r="P1543" s="364">
        <f t="shared" si="83"/>
        <v>0</v>
      </c>
      <c r="Q1543" s="78">
        <f t="shared" si="84"/>
        <v>0</v>
      </c>
      <c r="R1543" s="100" t="str">
        <f t="shared" si="82"/>
        <v/>
      </c>
    </row>
    <row r="1544" spans="1:18" ht="13.5" thickBot="1" x14ac:dyDescent="0.25">
      <c r="A1544" s="426" t="str">
        <f>IF(B1544="","",COUNT('Diário 1º PA'!$A$4:$A$2634)+ROW()-3)</f>
        <v/>
      </c>
      <c r="B1544" s="427"/>
      <c r="C1544" s="418"/>
      <c r="D1544" s="421"/>
      <c r="E1544" s="421"/>
      <c r="F1544" s="428"/>
      <c r="G1544" s="421"/>
      <c r="H1544" s="421"/>
      <c r="I1544" s="421"/>
      <c r="J1544" s="423"/>
      <c r="K1544" s="423"/>
      <c r="L1544" s="423"/>
      <c r="M1544" s="423"/>
      <c r="N1544" s="442"/>
      <c r="O1544" s="429"/>
      <c r="P1544" s="364">
        <f t="shared" si="83"/>
        <v>0</v>
      </c>
      <c r="Q1544" s="78">
        <f t="shared" si="84"/>
        <v>0</v>
      </c>
      <c r="R1544" s="100" t="str">
        <f t="shared" si="82"/>
        <v/>
      </c>
    </row>
    <row r="1545" spans="1:18" x14ac:dyDescent="0.2">
      <c r="A1545" s="426" t="str">
        <f>IF(B1545="","",COUNT('Diário 1º PA'!$A$4:$A$2634)+ROW()-3)</f>
        <v/>
      </c>
      <c r="B1545" s="427"/>
      <c r="C1545" s="418"/>
      <c r="D1545" s="421"/>
      <c r="E1545" s="421"/>
      <c r="F1545" s="428"/>
      <c r="G1545" s="421"/>
      <c r="H1545" s="421"/>
      <c r="I1545" s="421"/>
      <c r="J1545" s="423"/>
      <c r="K1545" s="423"/>
      <c r="L1545" s="423"/>
      <c r="M1545" s="423"/>
      <c r="N1545" s="442"/>
      <c r="O1545" s="429"/>
      <c r="P1545" s="365">
        <f t="shared" si="83"/>
        <v>0</v>
      </c>
      <c r="Q1545" s="78">
        <f t="shared" si="84"/>
        <v>0</v>
      </c>
      <c r="R1545" s="143" t="str">
        <f t="shared" si="82"/>
        <v/>
      </c>
    </row>
    <row r="1546" spans="1:18" x14ac:dyDescent="0.2">
      <c r="A1546" s="426" t="str">
        <f>IF(B1546="","",COUNT('Diário 1º PA'!$A$4:$A$2634)+ROW()-3)</f>
        <v/>
      </c>
      <c r="B1546" s="427"/>
      <c r="C1546" s="418"/>
      <c r="D1546" s="421"/>
      <c r="E1546" s="421"/>
      <c r="F1546" s="428"/>
      <c r="G1546" s="421"/>
      <c r="H1546" s="421"/>
      <c r="I1546" s="421"/>
      <c r="J1546" s="423"/>
      <c r="K1546" s="423"/>
      <c r="L1546" s="423"/>
      <c r="M1546" s="423"/>
      <c r="N1546" s="442"/>
      <c r="O1546" s="429"/>
      <c r="P1546" s="364">
        <f t="shared" si="83"/>
        <v>0</v>
      </c>
      <c r="Q1546" s="78">
        <f t="shared" si="84"/>
        <v>0</v>
      </c>
      <c r="R1546" s="100" t="str">
        <f t="shared" si="82"/>
        <v/>
      </c>
    </row>
    <row r="1547" spans="1:18" x14ac:dyDescent="0.2">
      <c r="A1547" s="426" t="str">
        <f>IF(B1547="","",COUNT('Diário 1º PA'!$A$4:$A$2634)+ROW()-3)</f>
        <v/>
      </c>
      <c r="B1547" s="427"/>
      <c r="C1547" s="418"/>
      <c r="D1547" s="421"/>
      <c r="E1547" s="421"/>
      <c r="F1547" s="428"/>
      <c r="G1547" s="421"/>
      <c r="H1547" s="421"/>
      <c r="I1547" s="421"/>
      <c r="J1547" s="423"/>
      <c r="K1547" s="423"/>
      <c r="L1547" s="423"/>
      <c r="M1547" s="423"/>
      <c r="N1547" s="442"/>
      <c r="O1547" s="429"/>
      <c r="P1547" s="364">
        <f t="shared" si="83"/>
        <v>0</v>
      </c>
      <c r="Q1547" s="78">
        <f t="shared" si="84"/>
        <v>0</v>
      </c>
      <c r="R1547" s="100" t="str">
        <f t="shared" si="82"/>
        <v/>
      </c>
    </row>
    <row r="1548" spans="1:18" ht="13.5" thickBot="1" x14ac:dyDescent="0.25">
      <c r="A1548" s="426" t="str">
        <f>IF(B1548="","",COUNT('Diário 1º PA'!$A$4:$A$2634)+ROW()-3)</f>
        <v/>
      </c>
      <c r="B1548" s="427"/>
      <c r="C1548" s="418"/>
      <c r="D1548" s="421"/>
      <c r="E1548" s="421"/>
      <c r="F1548" s="428"/>
      <c r="G1548" s="421"/>
      <c r="H1548" s="421"/>
      <c r="I1548" s="421"/>
      <c r="J1548" s="423"/>
      <c r="K1548" s="423"/>
      <c r="L1548" s="423"/>
      <c r="M1548" s="423"/>
      <c r="N1548" s="442"/>
      <c r="O1548" s="429"/>
      <c r="P1548" s="364">
        <f t="shared" si="83"/>
        <v>0</v>
      </c>
      <c r="Q1548" s="78">
        <f t="shared" si="84"/>
        <v>0</v>
      </c>
      <c r="R1548" s="100" t="str">
        <f t="shared" si="82"/>
        <v/>
      </c>
    </row>
    <row r="1549" spans="1:18" x14ac:dyDescent="0.2">
      <c r="A1549" s="426" t="str">
        <f>IF(B1549="","",COUNT('Diário 1º PA'!$A$4:$A$2634)+ROW()-3)</f>
        <v/>
      </c>
      <c r="B1549" s="427"/>
      <c r="C1549" s="418"/>
      <c r="D1549" s="421"/>
      <c r="E1549" s="421"/>
      <c r="F1549" s="428"/>
      <c r="G1549" s="421"/>
      <c r="H1549" s="421"/>
      <c r="I1549" s="421"/>
      <c r="J1549" s="423"/>
      <c r="K1549" s="423"/>
      <c r="L1549" s="423"/>
      <c r="M1549" s="423"/>
      <c r="N1549" s="442"/>
      <c r="O1549" s="429"/>
      <c r="P1549" s="365">
        <f t="shared" si="83"/>
        <v>0</v>
      </c>
      <c r="Q1549" s="78">
        <f t="shared" si="84"/>
        <v>0</v>
      </c>
      <c r="R1549" s="143" t="str">
        <f t="shared" si="82"/>
        <v/>
      </c>
    </row>
    <row r="1550" spans="1:18" x14ac:dyDescent="0.2">
      <c r="A1550" s="426" t="str">
        <f>IF(B1550="","",COUNT('Diário 1º PA'!$A$4:$A$2634)+ROW()-3)</f>
        <v/>
      </c>
      <c r="B1550" s="427"/>
      <c r="C1550" s="418"/>
      <c r="D1550" s="421"/>
      <c r="E1550" s="421"/>
      <c r="F1550" s="428"/>
      <c r="G1550" s="421"/>
      <c r="H1550" s="421"/>
      <c r="I1550" s="421"/>
      <c r="J1550" s="423"/>
      <c r="K1550" s="423"/>
      <c r="L1550" s="423"/>
      <c r="M1550" s="423"/>
      <c r="N1550" s="442"/>
      <c r="O1550" s="429"/>
      <c r="P1550" s="364">
        <f t="shared" si="83"/>
        <v>0</v>
      </c>
      <c r="Q1550" s="78">
        <f t="shared" si="84"/>
        <v>0</v>
      </c>
      <c r="R1550" s="100" t="str">
        <f t="shared" si="82"/>
        <v/>
      </c>
    </row>
    <row r="1551" spans="1:18" x14ac:dyDescent="0.2">
      <c r="A1551" s="426" t="str">
        <f>IF(B1551="","",COUNT('Diário 1º PA'!$A$4:$A$2634)+ROW()-3)</f>
        <v/>
      </c>
      <c r="B1551" s="427"/>
      <c r="C1551" s="418"/>
      <c r="D1551" s="421"/>
      <c r="E1551" s="421"/>
      <c r="F1551" s="428"/>
      <c r="G1551" s="421"/>
      <c r="H1551" s="421"/>
      <c r="I1551" s="421"/>
      <c r="J1551" s="423"/>
      <c r="K1551" s="423"/>
      <c r="L1551" s="423"/>
      <c r="M1551" s="423"/>
      <c r="N1551" s="442"/>
      <c r="O1551" s="429"/>
      <c r="P1551" s="364">
        <f t="shared" si="83"/>
        <v>0</v>
      </c>
      <c r="Q1551" s="78">
        <f t="shared" si="84"/>
        <v>0</v>
      </c>
      <c r="R1551" s="100" t="str">
        <f t="shared" si="82"/>
        <v/>
      </c>
    </row>
    <row r="1552" spans="1:18" ht="13.5" thickBot="1" x14ac:dyDescent="0.25">
      <c r="A1552" s="426" t="str">
        <f>IF(B1552="","",COUNT('Diário 1º PA'!$A$4:$A$2634)+ROW()-3)</f>
        <v/>
      </c>
      <c r="B1552" s="427"/>
      <c r="C1552" s="418"/>
      <c r="D1552" s="421"/>
      <c r="E1552" s="421"/>
      <c r="F1552" s="428"/>
      <c r="G1552" s="421"/>
      <c r="H1552" s="421"/>
      <c r="I1552" s="421"/>
      <c r="J1552" s="423"/>
      <c r="K1552" s="423"/>
      <c r="L1552" s="423"/>
      <c r="M1552" s="423"/>
      <c r="N1552" s="442"/>
      <c r="O1552" s="429"/>
      <c r="P1552" s="364">
        <f t="shared" si="83"/>
        <v>0</v>
      </c>
      <c r="Q1552" s="78">
        <f t="shared" si="84"/>
        <v>0</v>
      </c>
      <c r="R1552" s="100" t="str">
        <f t="shared" si="82"/>
        <v/>
      </c>
    </row>
    <row r="1553" spans="1:18" x14ac:dyDescent="0.2">
      <c r="A1553" s="426" t="str">
        <f>IF(B1553="","",COUNT('Diário 1º PA'!$A$4:$A$2634)+ROW()-3)</f>
        <v/>
      </c>
      <c r="B1553" s="427"/>
      <c r="C1553" s="418"/>
      <c r="D1553" s="421"/>
      <c r="E1553" s="421"/>
      <c r="F1553" s="428"/>
      <c r="G1553" s="421"/>
      <c r="H1553" s="421"/>
      <c r="I1553" s="421"/>
      <c r="J1553" s="423"/>
      <c r="K1553" s="423"/>
      <c r="L1553" s="423"/>
      <c r="M1553" s="423"/>
      <c r="N1553" s="442"/>
      <c r="O1553" s="429"/>
      <c r="P1553" s="365">
        <f t="shared" si="83"/>
        <v>0</v>
      </c>
      <c r="Q1553" s="78">
        <f t="shared" si="84"/>
        <v>0</v>
      </c>
      <c r="R1553" s="143" t="str">
        <f t="shared" si="82"/>
        <v/>
      </c>
    </row>
    <row r="1554" spans="1:18" x14ac:dyDescent="0.2">
      <c r="A1554" s="426" t="str">
        <f>IF(B1554="","",COUNT('Diário 1º PA'!$A$4:$A$2634)+ROW()-3)</f>
        <v/>
      </c>
      <c r="B1554" s="427"/>
      <c r="C1554" s="418"/>
      <c r="D1554" s="421"/>
      <c r="E1554" s="421"/>
      <c r="F1554" s="428"/>
      <c r="G1554" s="421"/>
      <c r="H1554" s="421"/>
      <c r="I1554" s="421"/>
      <c r="J1554" s="423"/>
      <c r="K1554" s="423"/>
      <c r="L1554" s="423"/>
      <c r="M1554" s="423"/>
      <c r="N1554" s="442"/>
      <c r="O1554" s="429"/>
      <c r="P1554" s="364">
        <f t="shared" si="83"/>
        <v>0</v>
      </c>
      <c r="Q1554" s="78">
        <f t="shared" si="84"/>
        <v>0</v>
      </c>
      <c r="R1554" s="100" t="str">
        <f t="shared" si="82"/>
        <v/>
      </c>
    </row>
    <row r="1555" spans="1:18" x14ac:dyDescent="0.2">
      <c r="A1555" s="426" t="str">
        <f>IF(B1555="","",COUNT('Diário 1º PA'!$A$4:$A$2634)+ROW()-3)</f>
        <v/>
      </c>
      <c r="B1555" s="427"/>
      <c r="C1555" s="418"/>
      <c r="D1555" s="421"/>
      <c r="E1555" s="421"/>
      <c r="F1555" s="428"/>
      <c r="G1555" s="421"/>
      <c r="H1555" s="421"/>
      <c r="I1555" s="421"/>
      <c r="J1555" s="423"/>
      <c r="K1555" s="423"/>
      <c r="L1555" s="423"/>
      <c r="M1555" s="423"/>
      <c r="N1555" s="442"/>
      <c r="O1555" s="429"/>
      <c r="P1555" s="364">
        <f t="shared" si="83"/>
        <v>0</v>
      </c>
      <c r="Q1555" s="78">
        <f t="shared" si="84"/>
        <v>0</v>
      </c>
      <c r="R1555" s="100" t="str">
        <f t="shared" si="82"/>
        <v/>
      </c>
    </row>
    <row r="1556" spans="1:18" ht="13.5" thickBot="1" x14ac:dyDescent="0.25">
      <c r="A1556" s="426" t="str">
        <f>IF(B1556="","",COUNT('Diário 1º PA'!$A$4:$A$2634)+ROW()-3)</f>
        <v/>
      </c>
      <c r="B1556" s="427"/>
      <c r="C1556" s="418"/>
      <c r="D1556" s="421"/>
      <c r="E1556" s="421"/>
      <c r="F1556" s="428"/>
      <c r="G1556" s="421"/>
      <c r="H1556" s="421"/>
      <c r="I1556" s="421"/>
      <c r="J1556" s="423"/>
      <c r="K1556" s="423"/>
      <c r="L1556" s="423"/>
      <c r="M1556" s="423"/>
      <c r="N1556" s="442"/>
      <c r="O1556" s="429"/>
      <c r="P1556" s="364">
        <f t="shared" si="83"/>
        <v>0</v>
      </c>
      <c r="Q1556" s="78">
        <f t="shared" si="84"/>
        <v>0</v>
      </c>
      <c r="R1556" s="100" t="str">
        <f t="shared" si="82"/>
        <v/>
      </c>
    </row>
    <row r="1557" spans="1:18" x14ac:dyDescent="0.2">
      <c r="A1557" s="426" t="str">
        <f>IF(B1557="","",COUNT('Diário 1º PA'!$A$4:$A$2634)+ROW()-3)</f>
        <v/>
      </c>
      <c r="B1557" s="427"/>
      <c r="C1557" s="418"/>
      <c r="D1557" s="421"/>
      <c r="E1557" s="421"/>
      <c r="F1557" s="428"/>
      <c r="G1557" s="421"/>
      <c r="H1557" s="421"/>
      <c r="I1557" s="421"/>
      <c r="J1557" s="423"/>
      <c r="K1557" s="423"/>
      <c r="L1557" s="423"/>
      <c r="M1557" s="423"/>
      <c r="N1557" s="442"/>
      <c r="O1557" s="429"/>
      <c r="P1557" s="365">
        <f t="shared" si="83"/>
        <v>0</v>
      </c>
      <c r="Q1557" s="78">
        <f t="shared" si="84"/>
        <v>0</v>
      </c>
      <c r="R1557" s="143" t="str">
        <f t="shared" si="82"/>
        <v/>
      </c>
    </row>
    <row r="1558" spans="1:18" x14ac:dyDescent="0.2">
      <c r="A1558" s="426" t="str">
        <f>IF(B1558="","",COUNT('Diário 1º PA'!$A$4:$A$2634)+ROW()-3)</f>
        <v/>
      </c>
      <c r="B1558" s="427"/>
      <c r="C1558" s="418"/>
      <c r="D1558" s="421"/>
      <c r="E1558" s="421"/>
      <c r="F1558" s="428"/>
      <c r="G1558" s="421"/>
      <c r="H1558" s="421"/>
      <c r="I1558" s="421"/>
      <c r="J1558" s="423"/>
      <c r="K1558" s="423"/>
      <c r="L1558" s="423"/>
      <c r="M1558" s="423"/>
      <c r="N1558" s="442"/>
      <c r="O1558" s="429"/>
      <c r="P1558" s="364">
        <f t="shared" si="83"/>
        <v>0</v>
      </c>
      <c r="Q1558" s="78">
        <f t="shared" si="84"/>
        <v>0</v>
      </c>
      <c r="R1558" s="100" t="str">
        <f t="shared" si="82"/>
        <v/>
      </c>
    </row>
    <row r="1559" spans="1:18" x14ac:dyDescent="0.2">
      <c r="A1559" s="426" t="str">
        <f>IF(B1559="","",COUNT('Diário 1º PA'!$A$4:$A$2634)+ROW()-3)</f>
        <v/>
      </c>
      <c r="B1559" s="427"/>
      <c r="C1559" s="418"/>
      <c r="D1559" s="421"/>
      <c r="E1559" s="421"/>
      <c r="F1559" s="428"/>
      <c r="G1559" s="421"/>
      <c r="H1559" s="421"/>
      <c r="I1559" s="421"/>
      <c r="J1559" s="423"/>
      <c r="K1559" s="423"/>
      <c r="L1559" s="423"/>
      <c r="M1559" s="423"/>
      <c r="N1559" s="442"/>
      <c r="O1559" s="429"/>
      <c r="P1559" s="364">
        <f t="shared" si="83"/>
        <v>0</v>
      </c>
      <c r="Q1559" s="78">
        <f t="shared" si="84"/>
        <v>0</v>
      </c>
      <c r="R1559" s="100" t="str">
        <f t="shared" si="82"/>
        <v/>
      </c>
    </row>
    <row r="1560" spans="1:18" ht="13.5" thickBot="1" x14ac:dyDescent="0.25">
      <c r="A1560" s="426" t="str">
        <f>IF(B1560="","",COUNT('Diário 1º PA'!$A$4:$A$2634)+ROW()-3)</f>
        <v/>
      </c>
      <c r="B1560" s="427"/>
      <c r="C1560" s="418"/>
      <c r="D1560" s="421"/>
      <c r="E1560" s="421"/>
      <c r="F1560" s="428"/>
      <c r="G1560" s="421"/>
      <c r="H1560" s="421"/>
      <c r="I1560" s="421"/>
      <c r="J1560" s="423"/>
      <c r="K1560" s="423"/>
      <c r="L1560" s="423"/>
      <c r="M1560" s="423"/>
      <c r="N1560" s="442"/>
      <c r="O1560" s="429"/>
      <c r="P1560" s="364">
        <f t="shared" si="83"/>
        <v>0</v>
      </c>
      <c r="Q1560" s="78">
        <f t="shared" si="84"/>
        <v>0</v>
      </c>
      <c r="R1560" s="100" t="str">
        <f t="shared" si="82"/>
        <v/>
      </c>
    </row>
    <row r="1561" spans="1:18" x14ac:dyDescent="0.2">
      <c r="A1561" s="426" t="str">
        <f>IF(B1561="","",COUNT('Diário 1º PA'!$A$4:$A$2634)+ROW()-3)</f>
        <v/>
      </c>
      <c r="B1561" s="427"/>
      <c r="C1561" s="418"/>
      <c r="D1561" s="421"/>
      <c r="E1561" s="421"/>
      <c r="F1561" s="428"/>
      <c r="G1561" s="421"/>
      <c r="H1561" s="421"/>
      <c r="I1561" s="421"/>
      <c r="J1561" s="423"/>
      <c r="K1561" s="423"/>
      <c r="L1561" s="423"/>
      <c r="M1561" s="423"/>
      <c r="N1561" s="442"/>
      <c r="O1561" s="429"/>
      <c r="P1561" s="365">
        <f t="shared" si="83"/>
        <v>0</v>
      </c>
      <c r="Q1561" s="78">
        <f t="shared" si="84"/>
        <v>0</v>
      </c>
      <c r="R1561" s="143" t="str">
        <f t="shared" si="82"/>
        <v/>
      </c>
    </row>
    <row r="1562" spans="1:18" x14ac:dyDescent="0.2">
      <c r="A1562" s="426" t="str">
        <f>IF(B1562="","",COUNT('Diário 1º PA'!$A$4:$A$2634)+ROW()-3)</f>
        <v/>
      </c>
      <c r="B1562" s="427"/>
      <c r="C1562" s="418"/>
      <c r="D1562" s="421"/>
      <c r="E1562" s="421"/>
      <c r="F1562" s="428"/>
      <c r="G1562" s="421"/>
      <c r="H1562" s="421"/>
      <c r="I1562" s="421"/>
      <c r="J1562" s="423"/>
      <c r="K1562" s="423"/>
      <c r="L1562" s="423"/>
      <c r="M1562" s="423"/>
      <c r="N1562" s="442"/>
      <c r="O1562" s="429"/>
      <c r="P1562" s="364">
        <f t="shared" si="83"/>
        <v>0</v>
      </c>
      <c r="Q1562" s="78">
        <f t="shared" si="84"/>
        <v>0</v>
      </c>
      <c r="R1562" s="100" t="str">
        <f t="shared" si="82"/>
        <v/>
      </c>
    </row>
    <row r="1563" spans="1:18" x14ac:dyDescent="0.2">
      <c r="A1563" s="426" t="str">
        <f>IF(B1563="","",COUNT('Diário 1º PA'!$A$4:$A$2634)+ROW()-3)</f>
        <v/>
      </c>
      <c r="B1563" s="427"/>
      <c r="C1563" s="418"/>
      <c r="D1563" s="421"/>
      <c r="E1563" s="421"/>
      <c r="F1563" s="428"/>
      <c r="G1563" s="421"/>
      <c r="H1563" s="421"/>
      <c r="I1563" s="421"/>
      <c r="J1563" s="423"/>
      <c r="K1563" s="423"/>
      <c r="L1563" s="423"/>
      <c r="M1563" s="423"/>
      <c r="N1563" s="442"/>
      <c r="O1563" s="429"/>
      <c r="P1563" s="364">
        <f t="shared" si="83"/>
        <v>0</v>
      </c>
      <c r="Q1563" s="78">
        <f t="shared" si="84"/>
        <v>0</v>
      </c>
      <c r="R1563" s="100" t="str">
        <f t="shared" si="82"/>
        <v/>
      </c>
    </row>
    <row r="1564" spans="1:18" ht="13.5" thickBot="1" x14ac:dyDescent="0.25">
      <c r="A1564" s="426" t="str">
        <f>IF(B1564="","",COUNT('Diário 1º PA'!$A$4:$A$2634)+ROW()-3)</f>
        <v/>
      </c>
      <c r="B1564" s="427"/>
      <c r="C1564" s="418"/>
      <c r="D1564" s="421"/>
      <c r="E1564" s="421"/>
      <c r="F1564" s="428"/>
      <c r="G1564" s="421"/>
      <c r="H1564" s="421"/>
      <c r="I1564" s="421"/>
      <c r="J1564" s="423"/>
      <c r="K1564" s="423"/>
      <c r="L1564" s="423"/>
      <c r="M1564" s="423"/>
      <c r="N1564" s="442"/>
      <c r="O1564" s="429"/>
      <c r="P1564" s="364">
        <f t="shared" si="83"/>
        <v>0</v>
      </c>
      <c r="Q1564" s="78">
        <f t="shared" si="84"/>
        <v>0</v>
      </c>
      <c r="R1564" s="100" t="str">
        <f t="shared" si="82"/>
        <v/>
      </c>
    </row>
    <row r="1565" spans="1:18" x14ac:dyDescent="0.2">
      <c r="A1565" s="426" t="str">
        <f>IF(B1565="","",COUNT('Diário 1º PA'!$A$4:$A$2634)+ROW()-3)</f>
        <v/>
      </c>
      <c r="B1565" s="427"/>
      <c r="C1565" s="418"/>
      <c r="D1565" s="421"/>
      <c r="E1565" s="421"/>
      <c r="F1565" s="428"/>
      <c r="G1565" s="421"/>
      <c r="H1565" s="421"/>
      <c r="I1565" s="421"/>
      <c r="J1565" s="423"/>
      <c r="K1565" s="423"/>
      <c r="L1565" s="423"/>
      <c r="M1565" s="423"/>
      <c r="N1565" s="442"/>
      <c r="O1565" s="429"/>
      <c r="P1565" s="365">
        <f t="shared" si="83"/>
        <v>0</v>
      </c>
      <c r="Q1565" s="78">
        <f t="shared" si="84"/>
        <v>0</v>
      </c>
      <c r="R1565" s="143" t="str">
        <f t="shared" ref="R1565:R1628" si="85">SUBSTITUTE(D1565," ","_")</f>
        <v/>
      </c>
    </row>
    <row r="1566" spans="1:18" x14ac:dyDescent="0.2">
      <c r="A1566" s="426" t="str">
        <f>IF(B1566="","",COUNT('Diário 1º PA'!$A$4:$A$2634)+ROW()-3)</f>
        <v/>
      </c>
      <c r="B1566" s="427"/>
      <c r="C1566" s="418"/>
      <c r="D1566" s="421"/>
      <c r="E1566" s="421"/>
      <c r="F1566" s="428"/>
      <c r="G1566" s="421"/>
      <c r="H1566" s="421"/>
      <c r="I1566" s="421"/>
      <c r="J1566" s="423"/>
      <c r="K1566" s="423"/>
      <c r="L1566" s="423"/>
      <c r="M1566" s="423"/>
      <c r="N1566" s="442"/>
      <c r="O1566" s="429"/>
      <c r="P1566" s="364">
        <f t="shared" ref="P1566:P1629" si="86">IF(B1566=0,0,IF(YEAR(B1566)=$Q$1,MONTH(B1566)-$P$1+1,(YEAR(B1566)-$Q$1)*12-$P$1+1+MONTH(B1566)))</f>
        <v>0</v>
      </c>
      <c r="Q1566" s="78">
        <f t="shared" ref="Q1566:Q1629" si="87">IF(C1566=0,0,IF(YEAR(C1566)=$Q$1,MONTH(C1566)-$P$1+1,(YEAR(C1566)-$Q$1)*12-$P$1+1+MONTH(C1566)))</f>
        <v>0</v>
      </c>
      <c r="R1566" s="100" t="str">
        <f t="shared" si="85"/>
        <v/>
      </c>
    </row>
    <row r="1567" spans="1:18" x14ac:dyDescent="0.2">
      <c r="A1567" s="426" t="str">
        <f>IF(B1567="","",COUNT('Diário 1º PA'!$A$4:$A$2634)+ROW()-3)</f>
        <v/>
      </c>
      <c r="B1567" s="427"/>
      <c r="C1567" s="418"/>
      <c r="D1567" s="421"/>
      <c r="E1567" s="421"/>
      <c r="F1567" s="428"/>
      <c r="G1567" s="421"/>
      <c r="H1567" s="421"/>
      <c r="I1567" s="421"/>
      <c r="J1567" s="423"/>
      <c r="K1567" s="423"/>
      <c r="L1567" s="423"/>
      <c r="M1567" s="459"/>
      <c r="N1567" s="442"/>
      <c r="O1567" s="429"/>
      <c r="P1567" s="364">
        <f t="shared" si="86"/>
        <v>0</v>
      </c>
      <c r="Q1567" s="78">
        <f t="shared" si="87"/>
        <v>0</v>
      </c>
      <c r="R1567" s="100" t="str">
        <f t="shared" si="85"/>
        <v/>
      </c>
    </row>
    <row r="1568" spans="1:18" ht="13.5" thickBot="1" x14ac:dyDescent="0.25">
      <c r="A1568" s="426" t="str">
        <f>IF(B1568="","",COUNT('Diário 1º PA'!$A$4:$A$2634)+ROW()-3)</f>
        <v/>
      </c>
      <c r="B1568" s="427"/>
      <c r="C1568" s="418"/>
      <c r="D1568" s="421"/>
      <c r="E1568" s="421"/>
      <c r="F1568" s="428"/>
      <c r="G1568" s="421"/>
      <c r="H1568" s="421"/>
      <c r="I1568" s="421"/>
      <c r="J1568" s="423"/>
      <c r="K1568" s="423"/>
      <c r="L1568" s="423"/>
      <c r="M1568" s="423"/>
      <c r="N1568" s="442"/>
      <c r="O1568" s="429"/>
      <c r="P1568" s="364">
        <f t="shared" si="86"/>
        <v>0</v>
      </c>
      <c r="Q1568" s="78">
        <f t="shared" si="87"/>
        <v>0</v>
      </c>
      <c r="R1568" s="100" t="str">
        <f t="shared" si="85"/>
        <v/>
      </c>
    </row>
    <row r="1569" spans="1:18" x14ac:dyDescent="0.2">
      <c r="A1569" s="426" t="str">
        <f>IF(B1569="","",COUNT('Diário 1º PA'!$A$4:$A$2634)+ROW()-3)</f>
        <v/>
      </c>
      <c r="B1569" s="427"/>
      <c r="C1569" s="418"/>
      <c r="D1569" s="421"/>
      <c r="E1569" s="421"/>
      <c r="F1569" s="428"/>
      <c r="G1569" s="421"/>
      <c r="H1569" s="421"/>
      <c r="I1569" s="421"/>
      <c r="J1569" s="423"/>
      <c r="K1569" s="423"/>
      <c r="L1569" s="423"/>
      <c r="M1569" s="461"/>
      <c r="N1569" s="442"/>
      <c r="O1569" s="429"/>
      <c r="P1569" s="365">
        <f t="shared" si="86"/>
        <v>0</v>
      </c>
      <c r="Q1569" s="78">
        <f t="shared" si="87"/>
        <v>0</v>
      </c>
      <c r="R1569" s="143" t="str">
        <f t="shared" si="85"/>
        <v/>
      </c>
    </row>
    <row r="1570" spans="1:18" x14ac:dyDescent="0.2">
      <c r="A1570" s="426" t="str">
        <f>IF(B1570="","",COUNT('Diário 1º PA'!$A$4:$A$2634)+ROW()-3)</f>
        <v/>
      </c>
      <c r="B1570" s="427"/>
      <c r="C1570" s="418"/>
      <c r="D1570" s="421"/>
      <c r="E1570" s="421"/>
      <c r="F1570" s="428"/>
      <c r="G1570" s="421"/>
      <c r="H1570" s="421"/>
      <c r="I1570" s="421"/>
      <c r="J1570" s="423"/>
      <c r="K1570" s="423"/>
      <c r="L1570" s="423"/>
      <c r="M1570" s="423"/>
      <c r="N1570" s="442"/>
      <c r="O1570" s="429"/>
      <c r="P1570" s="364">
        <f t="shared" si="86"/>
        <v>0</v>
      </c>
      <c r="Q1570" s="78">
        <f t="shared" si="87"/>
        <v>0</v>
      </c>
      <c r="R1570" s="100" t="str">
        <f t="shared" si="85"/>
        <v/>
      </c>
    </row>
    <row r="1571" spans="1:18" x14ac:dyDescent="0.2">
      <c r="A1571" s="426" t="str">
        <f>IF(B1571="","",COUNT('Diário 1º PA'!$A$4:$A$2634)+ROW()-3)</f>
        <v/>
      </c>
      <c r="B1571" s="427"/>
      <c r="C1571" s="418"/>
      <c r="D1571" s="421"/>
      <c r="E1571" s="421"/>
      <c r="F1571" s="428"/>
      <c r="G1571" s="421"/>
      <c r="H1571" s="421"/>
      <c r="I1571" s="421"/>
      <c r="J1571" s="423"/>
      <c r="K1571" s="423"/>
      <c r="L1571" s="423"/>
      <c r="M1571" s="423"/>
      <c r="N1571" s="442"/>
      <c r="O1571" s="429"/>
      <c r="P1571" s="364">
        <f t="shared" si="86"/>
        <v>0</v>
      </c>
      <c r="Q1571" s="78">
        <f t="shared" si="87"/>
        <v>0</v>
      </c>
      <c r="R1571" s="100" t="str">
        <f t="shared" si="85"/>
        <v/>
      </c>
    </row>
    <row r="1572" spans="1:18" ht="13.5" thickBot="1" x14ac:dyDescent="0.25">
      <c r="A1572" s="426" t="str">
        <f>IF(B1572="","",COUNT('Diário 1º PA'!$A$4:$A$2634)+ROW()-3)</f>
        <v/>
      </c>
      <c r="B1572" s="427"/>
      <c r="C1572" s="418"/>
      <c r="D1572" s="421"/>
      <c r="E1572" s="421"/>
      <c r="F1572" s="428"/>
      <c r="G1572" s="421"/>
      <c r="H1572" s="421"/>
      <c r="I1572" s="421"/>
      <c r="J1572" s="423"/>
      <c r="K1572" s="423"/>
      <c r="L1572" s="423"/>
      <c r="M1572" s="423"/>
      <c r="N1572" s="442"/>
      <c r="O1572" s="429"/>
      <c r="P1572" s="364">
        <f t="shared" si="86"/>
        <v>0</v>
      </c>
      <c r="Q1572" s="78">
        <f t="shared" si="87"/>
        <v>0</v>
      </c>
      <c r="R1572" s="100" t="str">
        <f t="shared" si="85"/>
        <v/>
      </c>
    </row>
    <row r="1573" spans="1:18" x14ac:dyDescent="0.2">
      <c r="A1573" s="426" t="str">
        <f>IF(B1573="","",COUNT('Diário 1º PA'!$A$4:$A$2634)+ROW()-3)</f>
        <v/>
      </c>
      <c r="B1573" s="427"/>
      <c r="C1573" s="418"/>
      <c r="D1573" s="421"/>
      <c r="E1573" s="421"/>
      <c r="F1573" s="428"/>
      <c r="G1573" s="421"/>
      <c r="H1573" s="421"/>
      <c r="I1573" s="421"/>
      <c r="J1573" s="423"/>
      <c r="K1573" s="423"/>
      <c r="L1573" s="423"/>
      <c r="M1573" s="423"/>
      <c r="N1573" s="442"/>
      <c r="O1573" s="429"/>
      <c r="P1573" s="365">
        <f t="shared" si="86"/>
        <v>0</v>
      </c>
      <c r="Q1573" s="78">
        <f t="shared" si="87"/>
        <v>0</v>
      </c>
      <c r="R1573" s="143" t="str">
        <f t="shared" si="85"/>
        <v/>
      </c>
    </row>
    <row r="1574" spans="1:18" x14ac:dyDescent="0.2">
      <c r="A1574" s="426" t="str">
        <f>IF(B1574="","",COUNT('Diário 1º PA'!$A$4:$A$2634)+ROW()-3)</f>
        <v/>
      </c>
      <c r="B1574" s="427"/>
      <c r="C1574" s="418"/>
      <c r="D1574" s="421"/>
      <c r="E1574" s="421"/>
      <c r="F1574" s="428"/>
      <c r="G1574" s="421"/>
      <c r="H1574" s="421"/>
      <c r="I1574" s="421"/>
      <c r="J1574" s="423"/>
      <c r="K1574" s="423"/>
      <c r="L1574" s="423"/>
      <c r="M1574" s="423"/>
      <c r="N1574" s="442"/>
      <c r="O1574" s="429"/>
      <c r="P1574" s="364">
        <f t="shared" si="86"/>
        <v>0</v>
      </c>
      <c r="Q1574" s="78">
        <f t="shared" si="87"/>
        <v>0</v>
      </c>
      <c r="R1574" s="100" t="str">
        <f t="shared" si="85"/>
        <v/>
      </c>
    </row>
    <row r="1575" spans="1:18" x14ac:dyDescent="0.2">
      <c r="A1575" s="426" t="str">
        <f>IF(B1575="","",COUNT('Diário 1º PA'!$A$4:$A$2634)+ROW()-3)</f>
        <v/>
      </c>
      <c r="B1575" s="427"/>
      <c r="C1575" s="418"/>
      <c r="D1575" s="421"/>
      <c r="E1575" s="421"/>
      <c r="F1575" s="428"/>
      <c r="G1575" s="421"/>
      <c r="H1575" s="421"/>
      <c r="I1575" s="421"/>
      <c r="J1575" s="423"/>
      <c r="K1575" s="423"/>
      <c r="L1575" s="423"/>
      <c r="M1575" s="423"/>
      <c r="N1575" s="442"/>
      <c r="O1575" s="429"/>
      <c r="P1575" s="364">
        <f t="shared" si="86"/>
        <v>0</v>
      </c>
      <c r="Q1575" s="78">
        <f t="shared" si="87"/>
        <v>0</v>
      </c>
      <c r="R1575" s="100" t="str">
        <f t="shared" si="85"/>
        <v/>
      </c>
    </row>
    <row r="1576" spans="1:18" ht="13.5" thickBot="1" x14ac:dyDescent="0.25">
      <c r="A1576" s="426" t="str">
        <f>IF(B1576="","",COUNT('Diário 1º PA'!$A$4:$A$2634)+ROW()-3)</f>
        <v/>
      </c>
      <c r="B1576" s="427"/>
      <c r="C1576" s="418"/>
      <c r="D1576" s="421"/>
      <c r="E1576" s="421"/>
      <c r="F1576" s="428"/>
      <c r="G1576" s="421"/>
      <c r="H1576" s="421"/>
      <c r="I1576" s="421"/>
      <c r="J1576" s="423"/>
      <c r="K1576" s="423"/>
      <c r="L1576" s="423"/>
      <c r="M1576" s="423"/>
      <c r="N1576" s="442"/>
      <c r="O1576" s="429"/>
      <c r="P1576" s="364">
        <f t="shared" si="86"/>
        <v>0</v>
      </c>
      <c r="Q1576" s="78">
        <f t="shared" si="87"/>
        <v>0</v>
      </c>
      <c r="R1576" s="100" t="str">
        <f t="shared" si="85"/>
        <v/>
      </c>
    </row>
    <row r="1577" spans="1:18" x14ac:dyDescent="0.2">
      <c r="A1577" s="426" t="str">
        <f>IF(B1577="","",COUNT('Diário 1º PA'!$A$4:$A$2634)+ROW()-3)</f>
        <v/>
      </c>
      <c r="B1577" s="427"/>
      <c r="C1577" s="418"/>
      <c r="D1577" s="421"/>
      <c r="E1577" s="421"/>
      <c r="F1577" s="428"/>
      <c r="G1577" s="421"/>
      <c r="H1577" s="421"/>
      <c r="I1577" s="421"/>
      <c r="J1577" s="423"/>
      <c r="K1577" s="423"/>
      <c r="L1577" s="423"/>
      <c r="M1577" s="423"/>
      <c r="N1577" s="442"/>
      <c r="O1577" s="429"/>
      <c r="P1577" s="365">
        <f t="shared" si="86"/>
        <v>0</v>
      </c>
      <c r="Q1577" s="78">
        <f t="shared" si="87"/>
        <v>0</v>
      </c>
      <c r="R1577" s="143" t="str">
        <f t="shared" si="85"/>
        <v/>
      </c>
    </row>
    <row r="1578" spans="1:18" x14ac:dyDescent="0.2">
      <c r="A1578" s="426" t="str">
        <f>IF(B1578="","",COUNT('Diário 1º PA'!$A$4:$A$2634)+ROW()-3)</f>
        <v/>
      </c>
      <c r="B1578" s="427"/>
      <c r="C1578" s="418"/>
      <c r="D1578" s="421"/>
      <c r="E1578" s="421"/>
      <c r="F1578" s="428"/>
      <c r="G1578" s="421"/>
      <c r="H1578" s="421"/>
      <c r="I1578" s="421"/>
      <c r="J1578" s="423"/>
      <c r="K1578" s="423"/>
      <c r="L1578" s="423"/>
      <c r="M1578" s="423"/>
      <c r="N1578" s="442"/>
      <c r="O1578" s="429"/>
      <c r="P1578" s="364">
        <f t="shared" si="86"/>
        <v>0</v>
      </c>
      <c r="Q1578" s="78">
        <f t="shared" si="87"/>
        <v>0</v>
      </c>
      <c r="R1578" s="100" t="str">
        <f t="shared" si="85"/>
        <v/>
      </c>
    </row>
    <row r="1579" spans="1:18" x14ac:dyDescent="0.2">
      <c r="A1579" s="426" t="str">
        <f>IF(B1579="","",COUNT('Diário 1º PA'!$A$4:$A$2634)+ROW()-3)</f>
        <v/>
      </c>
      <c r="B1579" s="427"/>
      <c r="C1579" s="418"/>
      <c r="D1579" s="421"/>
      <c r="E1579" s="421"/>
      <c r="F1579" s="428"/>
      <c r="G1579" s="421"/>
      <c r="H1579" s="421"/>
      <c r="I1579" s="421"/>
      <c r="J1579" s="423"/>
      <c r="K1579" s="423"/>
      <c r="L1579" s="423"/>
      <c r="M1579" s="423"/>
      <c r="N1579" s="442"/>
      <c r="O1579" s="429"/>
      <c r="P1579" s="364">
        <f t="shared" si="86"/>
        <v>0</v>
      </c>
      <c r="Q1579" s="78">
        <f t="shared" si="87"/>
        <v>0</v>
      </c>
      <c r="R1579" s="100" t="str">
        <f t="shared" si="85"/>
        <v/>
      </c>
    </row>
    <row r="1580" spans="1:18" ht="13.5" thickBot="1" x14ac:dyDescent="0.25">
      <c r="A1580" s="426" t="str">
        <f>IF(B1580="","",COUNT('Diário 1º PA'!$A$4:$A$2634)+ROW()-3)</f>
        <v/>
      </c>
      <c r="B1580" s="427"/>
      <c r="C1580" s="418"/>
      <c r="D1580" s="421"/>
      <c r="E1580" s="421"/>
      <c r="F1580" s="428"/>
      <c r="G1580" s="421"/>
      <c r="H1580" s="421"/>
      <c r="I1580" s="421"/>
      <c r="J1580" s="423"/>
      <c r="K1580" s="423"/>
      <c r="L1580" s="423"/>
      <c r="M1580" s="423"/>
      <c r="N1580" s="442"/>
      <c r="O1580" s="429"/>
      <c r="P1580" s="364">
        <f t="shared" si="86"/>
        <v>0</v>
      </c>
      <c r="Q1580" s="78">
        <f t="shared" si="87"/>
        <v>0</v>
      </c>
      <c r="R1580" s="100" t="str">
        <f t="shared" si="85"/>
        <v/>
      </c>
    </row>
    <row r="1581" spans="1:18" x14ac:dyDescent="0.2">
      <c r="A1581" s="426" t="str">
        <f>IF(B1581="","",COUNT('Diário 1º PA'!$A$4:$A$2634)+ROW()-3)</f>
        <v/>
      </c>
      <c r="B1581" s="427"/>
      <c r="C1581" s="418"/>
      <c r="D1581" s="421"/>
      <c r="E1581" s="421"/>
      <c r="F1581" s="428"/>
      <c r="G1581" s="421"/>
      <c r="H1581" s="421"/>
      <c r="I1581" s="421"/>
      <c r="J1581" s="423"/>
      <c r="K1581" s="423"/>
      <c r="L1581" s="423"/>
      <c r="M1581" s="423"/>
      <c r="N1581" s="442"/>
      <c r="O1581" s="429"/>
      <c r="P1581" s="365">
        <f t="shared" si="86"/>
        <v>0</v>
      </c>
      <c r="Q1581" s="78">
        <f t="shared" si="87"/>
        <v>0</v>
      </c>
      <c r="R1581" s="143" t="str">
        <f t="shared" si="85"/>
        <v/>
      </c>
    </row>
    <row r="1582" spans="1:18" x14ac:dyDescent="0.2">
      <c r="A1582" s="426" t="str">
        <f>IF(B1582="","",COUNT('Diário 1º PA'!$A$4:$A$2634)+ROW()-3)</f>
        <v/>
      </c>
      <c r="B1582" s="427"/>
      <c r="C1582" s="418"/>
      <c r="D1582" s="421"/>
      <c r="E1582" s="421"/>
      <c r="F1582" s="428"/>
      <c r="G1582" s="421"/>
      <c r="H1582" s="421"/>
      <c r="I1582" s="421"/>
      <c r="J1582" s="423"/>
      <c r="K1582" s="423"/>
      <c r="L1582" s="423"/>
      <c r="M1582" s="423"/>
      <c r="N1582" s="442"/>
      <c r="O1582" s="429"/>
      <c r="P1582" s="364">
        <f t="shared" si="86"/>
        <v>0</v>
      </c>
      <c r="Q1582" s="78">
        <f t="shared" si="87"/>
        <v>0</v>
      </c>
      <c r="R1582" s="100" t="str">
        <f t="shared" si="85"/>
        <v/>
      </c>
    </row>
    <row r="1583" spans="1:18" x14ac:dyDescent="0.2">
      <c r="A1583" s="426" t="str">
        <f>IF(B1583="","",COUNT('Diário 1º PA'!$A$4:$A$2634)+ROW()-3)</f>
        <v/>
      </c>
      <c r="B1583" s="427"/>
      <c r="C1583" s="418"/>
      <c r="D1583" s="421"/>
      <c r="E1583" s="421"/>
      <c r="F1583" s="428"/>
      <c r="G1583" s="421"/>
      <c r="H1583" s="421"/>
      <c r="I1583" s="421"/>
      <c r="J1583" s="423"/>
      <c r="K1583" s="423"/>
      <c r="L1583" s="423"/>
      <c r="M1583" s="423"/>
      <c r="N1583" s="442"/>
      <c r="O1583" s="429"/>
      <c r="P1583" s="364">
        <f t="shared" si="86"/>
        <v>0</v>
      </c>
      <c r="Q1583" s="78">
        <f t="shared" si="87"/>
        <v>0</v>
      </c>
      <c r="R1583" s="100" t="str">
        <f t="shared" si="85"/>
        <v/>
      </c>
    </row>
    <row r="1584" spans="1:18" ht="13.5" thickBot="1" x14ac:dyDescent="0.25">
      <c r="A1584" s="426" t="str">
        <f>IF(B1584="","",COUNT('Diário 1º PA'!$A$4:$A$2634)+ROW()-3)</f>
        <v/>
      </c>
      <c r="B1584" s="427"/>
      <c r="C1584" s="418"/>
      <c r="D1584" s="421"/>
      <c r="E1584" s="421"/>
      <c r="F1584" s="428"/>
      <c r="G1584" s="421"/>
      <c r="H1584" s="421"/>
      <c r="I1584" s="421"/>
      <c r="J1584" s="423"/>
      <c r="K1584" s="423"/>
      <c r="L1584" s="423"/>
      <c r="M1584" s="423"/>
      <c r="N1584" s="442"/>
      <c r="O1584" s="429"/>
      <c r="P1584" s="364">
        <f t="shared" si="86"/>
        <v>0</v>
      </c>
      <c r="Q1584" s="78">
        <f t="shared" si="87"/>
        <v>0</v>
      </c>
      <c r="R1584" s="100" t="str">
        <f t="shared" si="85"/>
        <v/>
      </c>
    </row>
    <row r="1585" spans="1:18" x14ac:dyDescent="0.2">
      <c r="A1585" s="426" t="str">
        <f>IF(B1585="","",COUNT('Diário 1º PA'!$A$4:$A$2634)+ROW()-3)</f>
        <v/>
      </c>
      <c r="B1585" s="427"/>
      <c r="C1585" s="418"/>
      <c r="D1585" s="421"/>
      <c r="E1585" s="421"/>
      <c r="F1585" s="428"/>
      <c r="G1585" s="421"/>
      <c r="H1585" s="421"/>
      <c r="I1585" s="421"/>
      <c r="J1585" s="423"/>
      <c r="K1585" s="423"/>
      <c r="L1585" s="423"/>
      <c r="M1585" s="423"/>
      <c r="N1585" s="442"/>
      <c r="O1585" s="429"/>
      <c r="P1585" s="365">
        <f t="shared" si="86"/>
        <v>0</v>
      </c>
      <c r="Q1585" s="78">
        <f t="shared" si="87"/>
        <v>0</v>
      </c>
      <c r="R1585" s="143" t="str">
        <f t="shared" si="85"/>
        <v/>
      </c>
    </row>
    <row r="1586" spans="1:18" x14ac:dyDescent="0.2">
      <c r="A1586" s="426" t="str">
        <f>IF(B1586="","",COUNT('Diário 1º PA'!$A$4:$A$2634)+ROW()-3)</f>
        <v/>
      </c>
      <c r="B1586" s="427"/>
      <c r="C1586" s="418"/>
      <c r="D1586" s="421"/>
      <c r="E1586" s="421"/>
      <c r="F1586" s="428"/>
      <c r="G1586" s="421"/>
      <c r="H1586" s="421"/>
      <c r="I1586" s="421"/>
      <c r="J1586" s="423"/>
      <c r="K1586" s="423"/>
      <c r="L1586" s="423"/>
      <c r="M1586" s="423"/>
      <c r="N1586" s="442"/>
      <c r="O1586" s="429"/>
      <c r="P1586" s="364">
        <f t="shared" si="86"/>
        <v>0</v>
      </c>
      <c r="Q1586" s="78">
        <f t="shared" si="87"/>
        <v>0</v>
      </c>
      <c r="R1586" s="100" t="str">
        <f t="shared" si="85"/>
        <v/>
      </c>
    </row>
    <row r="1587" spans="1:18" x14ac:dyDescent="0.2">
      <c r="A1587" s="426" t="str">
        <f>IF(B1587="","",COUNT('Diário 1º PA'!$A$4:$A$2634)+ROW()-3)</f>
        <v/>
      </c>
      <c r="B1587" s="427"/>
      <c r="C1587" s="418"/>
      <c r="D1587" s="421"/>
      <c r="E1587" s="421"/>
      <c r="F1587" s="428"/>
      <c r="G1587" s="421"/>
      <c r="H1587" s="421"/>
      <c r="I1587" s="421"/>
      <c r="J1587" s="423"/>
      <c r="K1587" s="423"/>
      <c r="L1587" s="423"/>
      <c r="M1587" s="423"/>
      <c r="N1587" s="442"/>
      <c r="O1587" s="429"/>
      <c r="P1587" s="364">
        <f t="shared" si="86"/>
        <v>0</v>
      </c>
      <c r="Q1587" s="78">
        <f t="shared" si="87"/>
        <v>0</v>
      </c>
      <c r="R1587" s="100" t="str">
        <f t="shared" si="85"/>
        <v/>
      </c>
    </row>
    <row r="1588" spans="1:18" ht="13.5" thickBot="1" x14ac:dyDescent="0.25">
      <c r="A1588" s="426" t="str">
        <f>IF(B1588="","",COUNT('Diário 1º PA'!$A$4:$A$2634)+ROW()-3)</f>
        <v/>
      </c>
      <c r="B1588" s="427"/>
      <c r="C1588" s="418"/>
      <c r="D1588" s="421"/>
      <c r="E1588" s="421"/>
      <c r="F1588" s="428"/>
      <c r="G1588" s="421"/>
      <c r="H1588" s="421"/>
      <c r="I1588" s="421"/>
      <c r="J1588" s="423"/>
      <c r="K1588" s="423"/>
      <c r="L1588" s="423"/>
      <c r="M1588" s="423"/>
      <c r="N1588" s="442"/>
      <c r="O1588" s="429"/>
      <c r="P1588" s="364">
        <f t="shared" si="86"/>
        <v>0</v>
      </c>
      <c r="Q1588" s="78">
        <f t="shared" si="87"/>
        <v>0</v>
      </c>
      <c r="R1588" s="100" t="str">
        <f t="shared" si="85"/>
        <v/>
      </c>
    </row>
    <row r="1589" spans="1:18" x14ac:dyDescent="0.2">
      <c r="A1589" s="426" t="str">
        <f>IF(B1589="","",COUNT('Diário 1º PA'!$A$4:$A$2634)+ROW()-3)</f>
        <v/>
      </c>
      <c r="B1589" s="427"/>
      <c r="C1589" s="418"/>
      <c r="D1589" s="421"/>
      <c r="E1589" s="421"/>
      <c r="F1589" s="428"/>
      <c r="G1589" s="421"/>
      <c r="H1589" s="421"/>
      <c r="I1589" s="421"/>
      <c r="J1589" s="423"/>
      <c r="K1589" s="423"/>
      <c r="L1589" s="423"/>
      <c r="M1589" s="423"/>
      <c r="N1589" s="442"/>
      <c r="O1589" s="429"/>
      <c r="P1589" s="365">
        <f t="shared" si="86"/>
        <v>0</v>
      </c>
      <c r="Q1589" s="78">
        <f t="shared" si="87"/>
        <v>0</v>
      </c>
      <c r="R1589" s="143" t="str">
        <f t="shared" si="85"/>
        <v/>
      </c>
    </row>
    <row r="1590" spans="1:18" x14ac:dyDescent="0.2">
      <c r="A1590" s="426" t="str">
        <f>IF(B1590="","",COUNT('Diário 1º PA'!$A$4:$A$2634)+ROW()-3)</f>
        <v/>
      </c>
      <c r="B1590" s="427"/>
      <c r="C1590" s="418"/>
      <c r="D1590" s="421"/>
      <c r="E1590" s="421"/>
      <c r="F1590" s="428"/>
      <c r="G1590" s="421"/>
      <c r="H1590" s="421"/>
      <c r="I1590" s="421"/>
      <c r="J1590" s="423"/>
      <c r="K1590" s="423"/>
      <c r="L1590" s="423"/>
      <c r="M1590" s="423"/>
      <c r="N1590" s="442"/>
      <c r="O1590" s="429"/>
      <c r="P1590" s="364">
        <f t="shared" si="86"/>
        <v>0</v>
      </c>
      <c r="Q1590" s="78">
        <f t="shared" si="87"/>
        <v>0</v>
      </c>
      <c r="R1590" s="100" t="str">
        <f t="shared" si="85"/>
        <v/>
      </c>
    </row>
    <row r="1591" spans="1:18" x14ac:dyDescent="0.2">
      <c r="A1591" s="426" t="str">
        <f>IF(B1591="","",COUNT('Diário 1º PA'!$A$4:$A$2634)+ROW()-3)</f>
        <v/>
      </c>
      <c r="B1591" s="427"/>
      <c r="C1591" s="418"/>
      <c r="D1591" s="421"/>
      <c r="E1591" s="421"/>
      <c r="F1591" s="428"/>
      <c r="G1591" s="421"/>
      <c r="H1591" s="421"/>
      <c r="I1591" s="421"/>
      <c r="J1591" s="423"/>
      <c r="K1591" s="423"/>
      <c r="L1591" s="423"/>
      <c r="M1591" s="423"/>
      <c r="N1591" s="442"/>
      <c r="O1591" s="429"/>
      <c r="P1591" s="364">
        <f t="shared" si="86"/>
        <v>0</v>
      </c>
      <c r="Q1591" s="78">
        <f t="shared" si="87"/>
        <v>0</v>
      </c>
      <c r="R1591" s="100" t="str">
        <f t="shared" si="85"/>
        <v/>
      </c>
    </row>
    <row r="1592" spans="1:18" ht="13.5" thickBot="1" x14ac:dyDescent="0.25">
      <c r="A1592" s="426" t="str">
        <f>IF(B1592="","",COUNT('Diário 1º PA'!$A$4:$A$2634)+ROW()-3)</f>
        <v/>
      </c>
      <c r="B1592" s="427"/>
      <c r="C1592" s="418"/>
      <c r="D1592" s="421"/>
      <c r="E1592" s="421"/>
      <c r="F1592" s="428"/>
      <c r="G1592" s="421"/>
      <c r="H1592" s="421"/>
      <c r="I1592" s="421"/>
      <c r="J1592" s="423"/>
      <c r="K1592" s="423"/>
      <c r="L1592" s="423"/>
      <c r="M1592" s="423"/>
      <c r="N1592" s="442"/>
      <c r="O1592" s="429"/>
      <c r="P1592" s="364">
        <f t="shared" si="86"/>
        <v>0</v>
      </c>
      <c r="Q1592" s="78">
        <f t="shared" si="87"/>
        <v>0</v>
      </c>
      <c r="R1592" s="100" t="str">
        <f t="shared" si="85"/>
        <v/>
      </c>
    </row>
    <row r="1593" spans="1:18" x14ac:dyDescent="0.2">
      <c r="A1593" s="426" t="str">
        <f>IF(B1593="","",COUNT('Diário 1º PA'!$A$4:$A$2634)+ROW()-3)</f>
        <v/>
      </c>
      <c r="B1593" s="427"/>
      <c r="C1593" s="418"/>
      <c r="D1593" s="421"/>
      <c r="E1593" s="421"/>
      <c r="F1593" s="428"/>
      <c r="G1593" s="421"/>
      <c r="H1593" s="421"/>
      <c r="I1593" s="421"/>
      <c r="J1593" s="423"/>
      <c r="K1593" s="423"/>
      <c r="L1593" s="423"/>
      <c r="M1593" s="423"/>
      <c r="N1593" s="442"/>
      <c r="O1593" s="429"/>
      <c r="P1593" s="365">
        <f t="shared" si="86"/>
        <v>0</v>
      </c>
      <c r="Q1593" s="78">
        <f t="shared" si="87"/>
        <v>0</v>
      </c>
      <c r="R1593" s="143" t="str">
        <f t="shared" si="85"/>
        <v/>
      </c>
    </row>
    <row r="1594" spans="1:18" x14ac:dyDescent="0.2">
      <c r="A1594" s="426" t="str">
        <f>IF(B1594="","",COUNT('Diário 1º PA'!$A$4:$A$2634)+ROW()-3)</f>
        <v/>
      </c>
      <c r="B1594" s="427"/>
      <c r="C1594" s="418"/>
      <c r="D1594" s="421"/>
      <c r="E1594" s="421"/>
      <c r="F1594" s="428"/>
      <c r="G1594" s="421"/>
      <c r="H1594" s="421"/>
      <c r="I1594" s="421"/>
      <c r="J1594" s="423"/>
      <c r="K1594" s="423"/>
      <c r="L1594" s="423"/>
      <c r="M1594" s="423"/>
      <c r="N1594" s="442"/>
      <c r="O1594" s="429"/>
      <c r="P1594" s="364">
        <f t="shared" si="86"/>
        <v>0</v>
      </c>
      <c r="Q1594" s="78">
        <f t="shared" si="87"/>
        <v>0</v>
      </c>
      <c r="R1594" s="100" t="str">
        <f t="shared" si="85"/>
        <v/>
      </c>
    </row>
    <row r="1595" spans="1:18" x14ac:dyDescent="0.2">
      <c r="A1595" s="426" t="str">
        <f>IF(B1595="","",COUNT('Diário 1º PA'!$A$4:$A$2634)+ROW()-3)</f>
        <v/>
      </c>
      <c r="B1595" s="427"/>
      <c r="C1595" s="418"/>
      <c r="D1595" s="421"/>
      <c r="E1595" s="421"/>
      <c r="F1595" s="428"/>
      <c r="G1595" s="421"/>
      <c r="H1595" s="421"/>
      <c r="I1595" s="421"/>
      <c r="J1595" s="423"/>
      <c r="K1595" s="423"/>
      <c r="L1595" s="423"/>
      <c r="M1595" s="423"/>
      <c r="N1595" s="442"/>
      <c r="O1595" s="429"/>
      <c r="P1595" s="364">
        <f t="shared" si="86"/>
        <v>0</v>
      </c>
      <c r="Q1595" s="78">
        <f t="shared" si="87"/>
        <v>0</v>
      </c>
      <c r="R1595" s="100" t="str">
        <f t="shared" si="85"/>
        <v/>
      </c>
    </row>
    <row r="1596" spans="1:18" ht="13.5" thickBot="1" x14ac:dyDescent="0.25">
      <c r="A1596" s="426" t="str">
        <f>IF(B1596="","",COUNT('Diário 1º PA'!$A$4:$A$2634)+ROW()-3)</f>
        <v/>
      </c>
      <c r="B1596" s="427"/>
      <c r="C1596" s="418"/>
      <c r="D1596" s="421"/>
      <c r="E1596" s="421"/>
      <c r="F1596" s="428"/>
      <c r="G1596" s="421"/>
      <c r="H1596" s="421"/>
      <c r="I1596" s="421"/>
      <c r="J1596" s="423"/>
      <c r="K1596" s="423"/>
      <c r="L1596" s="423"/>
      <c r="M1596" s="423"/>
      <c r="N1596" s="442"/>
      <c r="O1596" s="429"/>
      <c r="P1596" s="364">
        <f t="shared" si="86"/>
        <v>0</v>
      </c>
      <c r="Q1596" s="78">
        <f t="shared" si="87"/>
        <v>0</v>
      </c>
      <c r="R1596" s="100" t="str">
        <f t="shared" si="85"/>
        <v/>
      </c>
    </row>
    <row r="1597" spans="1:18" x14ac:dyDescent="0.2">
      <c r="A1597" s="426" t="str">
        <f>IF(B1597="","",COUNT('Diário 1º PA'!$A$4:$A$2634)+ROW()-3)</f>
        <v/>
      </c>
      <c r="B1597" s="427"/>
      <c r="C1597" s="418"/>
      <c r="D1597" s="421"/>
      <c r="E1597" s="421"/>
      <c r="F1597" s="428"/>
      <c r="G1597" s="421"/>
      <c r="H1597" s="421"/>
      <c r="I1597" s="421"/>
      <c r="J1597" s="423"/>
      <c r="K1597" s="423"/>
      <c r="L1597" s="423"/>
      <c r="M1597" s="423"/>
      <c r="N1597" s="442"/>
      <c r="O1597" s="429"/>
      <c r="P1597" s="365">
        <f t="shared" si="86"/>
        <v>0</v>
      </c>
      <c r="Q1597" s="78">
        <f t="shared" si="87"/>
        <v>0</v>
      </c>
      <c r="R1597" s="143" t="str">
        <f t="shared" si="85"/>
        <v/>
      </c>
    </row>
    <row r="1598" spans="1:18" x14ac:dyDescent="0.2">
      <c r="A1598" s="426" t="str">
        <f>IF(B1598="","",COUNT('Diário 1º PA'!$A$4:$A$2634)+ROW()-3)</f>
        <v/>
      </c>
      <c r="B1598" s="427"/>
      <c r="C1598" s="418"/>
      <c r="D1598" s="421"/>
      <c r="E1598" s="421"/>
      <c r="F1598" s="428"/>
      <c r="G1598" s="421"/>
      <c r="H1598" s="421"/>
      <c r="I1598" s="421"/>
      <c r="J1598" s="423"/>
      <c r="K1598" s="423"/>
      <c r="L1598" s="423"/>
      <c r="M1598" s="423"/>
      <c r="N1598" s="442"/>
      <c r="O1598" s="429"/>
      <c r="P1598" s="364">
        <f t="shared" si="86"/>
        <v>0</v>
      </c>
      <c r="Q1598" s="78">
        <f t="shared" si="87"/>
        <v>0</v>
      </c>
      <c r="R1598" s="100" t="str">
        <f t="shared" si="85"/>
        <v/>
      </c>
    </row>
    <row r="1599" spans="1:18" x14ac:dyDescent="0.2">
      <c r="A1599" s="426" t="str">
        <f>IF(B1599="","",COUNT('Diário 1º PA'!$A$4:$A$2634)+ROW()-3)</f>
        <v/>
      </c>
      <c r="B1599" s="427"/>
      <c r="C1599" s="418"/>
      <c r="D1599" s="421"/>
      <c r="E1599" s="421"/>
      <c r="F1599" s="428"/>
      <c r="G1599" s="421"/>
      <c r="H1599" s="421"/>
      <c r="I1599" s="421"/>
      <c r="J1599" s="423"/>
      <c r="K1599" s="423"/>
      <c r="L1599" s="423"/>
      <c r="M1599" s="423"/>
      <c r="N1599" s="442"/>
      <c r="O1599" s="429"/>
      <c r="P1599" s="364">
        <f t="shared" si="86"/>
        <v>0</v>
      </c>
      <c r="Q1599" s="78">
        <f t="shared" si="87"/>
        <v>0</v>
      </c>
      <c r="R1599" s="100" t="str">
        <f t="shared" si="85"/>
        <v/>
      </c>
    </row>
    <row r="1600" spans="1:18" ht="13.5" thickBot="1" x14ac:dyDescent="0.25">
      <c r="A1600" s="426" t="str">
        <f>IF(B1600="","",COUNT('Diário 1º PA'!$A$4:$A$2634)+ROW()-3)</f>
        <v/>
      </c>
      <c r="B1600" s="427"/>
      <c r="C1600" s="418"/>
      <c r="D1600" s="421"/>
      <c r="E1600" s="421"/>
      <c r="F1600" s="428"/>
      <c r="G1600" s="421"/>
      <c r="H1600" s="421"/>
      <c r="I1600" s="421"/>
      <c r="J1600" s="423"/>
      <c r="K1600" s="423"/>
      <c r="L1600" s="423"/>
      <c r="M1600" s="423"/>
      <c r="N1600" s="442"/>
      <c r="O1600" s="429"/>
      <c r="P1600" s="364">
        <f t="shared" si="86"/>
        <v>0</v>
      </c>
      <c r="Q1600" s="78">
        <f t="shared" si="87"/>
        <v>0</v>
      </c>
      <c r="R1600" s="100" t="str">
        <f t="shared" si="85"/>
        <v/>
      </c>
    </row>
    <row r="1601" spans="1:18" x14ac:dyDescent="0.2">
      <c r="A1601" s="426" t="str">
        <f>IF(B1601="","",COUNT('Diário 1º PA'!$A$4:$A$2634)+ROW()-3)</f>
        <v/>
      </c>
      <c r="B1601" s="427"/>
      <c r="C1601" s="418"/>
      <c r="D1601" s="421"/>
      <c r="E1601" s="421"/>
      <c r="F1601" s="428"/>
      <c r="G1601" s="421"/>
      <c r="H1601" s="421"/>
      <c r="I1601" s="421"/>
      <c r="J1601" s="423"/>
      <c r="K1601" s="423"/>
      <c r="L1601" s="423"/>
      <c r="M1601" s="423"/>
      <c r="N1601" s="442"/>
      <c r="O1601" s="429"/>
      <c r="P1601" s="365">
        <f t="shared" si="86"/>
        <v>0</v>
      </c>
      <c r="Q1601" s="78">
        <f t="shared" si="87"/>
        <v>0</v>
      </c>
      <c r="R1601" s="143" t="str">
        <f t="shared" si="85"/>
        <v/>
      </c>
    </row>
    <row r="1602" spans="1:18" x14ac:dyDescent="0.2">
      <c r="A1602" s="426" t="str">
        <f>IF(B1602="","",COUNT('Diário 1º PA'!$A$4:$A$2634)+ROW()-3)</f>
        <v/>
      </c>
      <c r="B1602" s="427"/>
      <c r="C1602" s="418"/>
      <c r="D1602" s="421"/>
      <c r="E1602" s="421"/>
      <c r="F1602" s="428"/>
      <c r="G1602" s="421"/>
      <c r="H1602" s="421"/>
      <c r="I1602" s="421"/>
      <c r="J1602" s="423"/>
      <c r="K1602" s="423"/>
      <c r="L1602" s="423"/>
      <c r="M1602" s="423"/>
      <c r="N1602" s="442"/>
      <c r="O1602" s="429"/>
      <c r="P1602" s="364">
        <f t="shared" si="86"/>
        <v>0</v>
      </c>
      <c r="Q1602" s="78">
        <f t="shared" si="87"/>
        <v>0</v>
      </c>
      <c r="R1602" s="100" t="str">
        <f t="shared" si="85"/>
        <v/>
      </c>
    </row>
    <row r="1603" spans="1:18" x14ac:dyDescent="0.2">
      <c r="A1603" s="426" t="str">
        <f>IF(B1603="","",COUNT('Diário 1º PA'!$A$4:$A$2634)+ROW()-3)</f>
        <v/>
      </c>
      <c r="B1603" s="427"/>
      <c r="C1603" s="418"/>
      <c r="D1603" s="421"/>
      <c r="E1603" s="421"/>
      <c r="F1603" s="428"/>
      <c r="G1603" s="421"/>
      <c r="H1603" s="421"/>
      <c r="I1603" s="421"/>
      <c r="J1603" s="423"/>
      <c r="K1603" s="423"/>
      <c r="L1603" s="423"/>
      <c r="M1603" s="423"/>
      <c r="N1603" s="442"/>
      <c r="O1603" s="429"/>
      <c r="P1603" s="364">
        <f t="shared" si="86"/>
        <v>0</v>
      </c>
      <c r="Q1603" s="78">
        <f t="shared" si="87"/>
        <v>0</v>
      </c>
      <c r="R1603" s="100" t="str">
        <f t="shared" si="85"/>
        <v/>
      </c>
    </row>
    <row r="1604" spans="1:18" ht="13.5" thickBot="1" x14ac:dyDescent="0.25">
      <c r="A1604" s="426" t="str">
        <f>IF(B1604="","",COUNT('Diário 1º PA'!$A$4:$A$2634)+ROW()-3)</f>
        <v/>
      </c>
      <c r="B1604" s="427"/>
      <c r="C1604" s="418"/>
      <c r="D1604" s="421"/>
      <c r="E1604" s="421"/>
      <c r="F1604" s="428"/>
      <c r="G1604" s="421"/>
      <c r="H1604" s="421"/>
      <c r="I1604" s="421"/>
      <c r="J1604" s="423"/>
      <c r="K1604" s="423"/>
      <c r="L1604" s="423"/>
      <c r="M1604" s="423"/>
      <c r="N1604" s="442"/>
      <c r="O1604" s="429"/>
      <c r="P1604" s="364">
        <f t="shared" si="86"/>
        <v>0</v>
      </c>
      <c r="Q1604" s="78">
        <f t="shared" si="87"/>
        <v>0</v>
      </c>
      <c r="R1604" s="100" t="str">
        <f t="shared" si="85"/>
        <v/>
      </c>
    </row>
    <row r="1605" spans="1:18" x14ac:dyDescent="0.2">
      <c r="A1605" s="426" t="str">
        <f>IF(B1605="","",COUNT('Diário 1º PA'!$A$4:$A$2634)+ROW()-3)</f>
        <v/>
      </c>
      <c r="B1605" s="427"/>
      <c r="C1605" s="418"/>
      <c r="D1605" s="421"/>
      <c r="E1605" s="421"/>
      <c r="F1605" s="428"/>
      <c r="G1605" s="421"/>
      <c r="H1605" s="421"/>
      <c r="I1605" s="421"/>
      <c r="J1605" s="423"/>
      <c r="K1605" s="423"/>
      <c r="L1605" s="423"/>
      <c r="M1605" s="423"/>
      <c r="N1605" s="442"/>
      <c r="O1605" s="429"/>
      <c r="P1605" s="365">
        <f t="shared" si="86"/>
        <v>0</v>
      </c>
      <c r="Q1605" s="78">
        <f t="shared" si="87"/>
        <v>0</v>
      </c>
      <c r="R1605" s="143" t="str">
        <f t="shared" si="85"/>
        <v/>
      </c>
    </row>
    <row r="1606" spans="1:18" x14ac:dyDescent="0.2">
      <c r="A1606" s="426" t="str">
        <f>IF(B1606="","",COUNT('Diário 1º PA'!$A$4:$A$2634)+ROW()-3)</f>
        <v/>
      </c>
      <c r="B1606" s="427"/>
      <c r="C1606" s="418"/>
      <c r="D1606" s="421"/>
      <c r="E1606" s="421"/>
      <c r="F1606" s="428"/>
      <c r="G1606" s="421"/>
      <c r="H1606" s="421"/>
      <c r="I1606" s="421"/>
      <c r="J1606" s="423"/>
      <c r="K1606" s="423"/>
      <c r="L1606" s="423"/>
      <c r="M1606" s="461"/>
      <c r="N1606" s="442"/>
      <c r="O1606" s="429"/>
      <c r="P1606" s="364">
        <f t="shared" si="86"/>
        <v>0</v>
      </c>
      <c r="Q1606" s="78">
        <f t="shared" si="87"/>
        <v>0</v>
      </c>
      <c r="R1606" s="100" t="str">
        <f t="shared" si="85"/>
        <v/>
      </c>
    </row>
    <row r="1607" spans="1:18" x14ac:dyDescent="0.2">
      <c r="A1607" s="426" t="str">
        <f>IF(B1607="","",COUNT('Diário 1º PA'!$A$4:$A$2634)+ROW()-3)</f>
        <v/>
      </c>
      <c r="B1607" s="427"/>
      <c r="C1607" s="418"/>
      <c r="D1607" s="421"/>
      <c r="E1607" s="421"/>
      <c r="F1607" s="428"/>
      <c r="G1607" s="421"/>
      <c r="H1607" s="421"/>
      <c r="I1607" s="421"/>
      <c r="J1607" s="423"/>
      <c r="K1607" s="423"/>
      <c r="L1607" s="423"/>
      <c r="M1607" s="423"/>
      <c r="N1607" s="442"/>
      <c r="O1607" s="429"/>
      <c r="P1607" s="364">
        <f t="shared" si="86"/>
        <v>0</v>
      </c>
      <c r="Q1607" s="78">
        <f t="shared" si="87"/>
        <v>0</v>
      </c>
      <c r="R1607" s="100" t="str">
        <f t="shared" si="85"/>
        <v/>
      </c>
    </row>
    <row r="1608" spans="1:18" ht="13.5" thickBot="1" x14ac:dyDescent="0.25">
      <c r="A1608" s="426" t="str">
        <f>IF(B1608="","",COUNT('Diário 1º PA'!$A$4:$A$2634)+ROW()-3)</f>
        <v/>
      </c>
      <c r="B1608" s="427"/>
      <c r="C1608" s="418"/>
      <c r="D1608" s="421"/>
      <c r="E1608" s="421"/>
      <c r="F1608" s="428"/>
      <c r="G1608" s="421"/>
      <c r="H1608" s="421"/>
      <c r="I1608" s="421"/>
      <c r="J1608" s="423"/>
      <c r="K1608" s="423"/>
      <c r="L1608" s="423"/>
      <c r="M1608" s="423"/>
      <c r="N1608" s="442"/>
      <c r="O1608" s="429"/>
      <c r="P1608" s="364">
        <f t="shared" si="86"/>
        <v>0</v>
      </c>
      <c r="Q1608" s="78">
        <f t="shared" si="87"/>
        <v>0</v>
      </c>
      <c r="R1608" s="100" t="str">
        <f t="shared" si="85"/>
        <v/>
      </c>
    </row>
    <row r="1609" spans="1:18" x14ac:dyDescent="0.2">
      <c r="A1609" s="426" t="str">
        <f>IF(B1609="","",COUNT('Diário 1º PA'!$A$4:$A$2634)+ROW()-3)</f>
        <v/>
      </c>
      <c r="B1609" s="427"/>
      <c r="C1609" s="418"/>
      <c r="D1609" s="421"/>
      <c r="E1609" s="421"/>
      <c r="F1609" s="428"/>
      <c r="G1609" s="421"/>
      <c r="H1609" s="421"/>
      <c r="I1609" s="421"/>
      <c r="J1609" s="423"/>
      <c r="K1609" s="423"/>
      <c r="L1609" s="423"/>
      <c r="M1609" s="423"/>
      <c r="N1609" s="442"/>
      <c r="O1609" s="429"/>
      <c r="P1609" s="365">
        <f t="shared" si="86"/>
        <v>0</v>
      </c>
      <c r="Q1609" s="78">
        <f t="shared" si="87"/>
        <v>0</v>
      </c>
      <c r="R1609" s="143" t="str">
        <f t="shared" si="85"/>
        <v/>
      </c>
    </row>
    <row r="1610" spans="1:18" x14ac:dyDescent="0.2">
      <c r="A1610" s="426" t="str">
        <f>IF(B1610="","",COUNT('Diário 1º PA'!$A$4:$A$2634)+ROW()-3)</f>
        <v/>
      </c>
      <c r="B1610" s="427"/>
      <c r="C1610" s="418"/>
      <c r="D1610" s="421"/>
      <c r="E1610" s="421"/>
      <c r="F1610" s="428"/>
      <c r="G1610" s="421"/>
      <c r="H1610" s="421"/>
      <c r="I1610" s="421"/>
      <c r="J1610" s="423"/>
      <c r="K1610" s="423"/>
      <c r="L1610" s="423"/>
      <c r="M1610" s="423"/>
      <c r="N1610" s="442"/>
      <c r="O1610" s="429"/>
      <c r="P1610" s="364">
        <f t="shared" si="86"/>
        <v>0</v>
      </c>
      <c r="Q1610" s="78">
        <f t="shared" si="87"/>
        <v>0</v>
      </c>
      <c r="R1610" s="100" t="str">
        <f t="shared" si="85"/>
        <v/>
      </c>
    </row>
    <row r="1611" spans="1:18" x14ac:dyDescent="0.2">
      <c r="A1611" s="426" t="str">
        <f>IF(B1611="","",COUNT('Diário 1º PA'!$A$4:$A$2634)+ROW()-3)</f>
        <v/>
      </c>
      <c r="B1611" s="427"/>
      <c r="C1611" s="418"/>
      <c r="D1611" s="421"/>
      <c r="E1611" s="421"/>
      <c r="F1611" s="428"/>
      <c r="G1611" s="421"/>
      <c r="H1611" s="421"/>
      <c r="I1611" s="421"/>
      <c r="J1611" s="423"/>
      <c r="K1611" s="423"/>
      <c r="L1611" s="423"/>
      <c r="M1611" s="423"/>
      <c r="N1611" s="442"/>
      <c r="O1611" s="429"/>
      <c r="P1611" s="364">
        <f t="shared" si="86"/>
        <v>0</v>
      </c>
      <c r="Q1611" s="78">
        <f t="shared" si="87"/>
        <v>0</v>
      </c>
      <c r="R1611" s="100" t="str">
        <f t="shared" si="85"/>
        <v/>
      </c>
    </row>
    <row r="1612" spans="1:18" ht="13.5" thickBot="1" x14ac:dyDescent="0.25">
      <c r="A1612" s="426" t="str">
        <f>IF(B1612="","",COUNT('Diário 1º PA'!$A$4:$A$2634)+ROW()-3)</f>
        <v/>
      </c>
      <c r="B1612" s="427"/>
      <c r="C1612" s="418"/>
      <c r="D1612" s="421"/>
      <c r="E1612" s="421"/>
      <c r="F1612" s="428"/>
      <c r="G1612" s="421"/>
      <c r="H1612" s="421"/>
      <c r="I1612" s="421"/>
      <c r="J1612" s="423"/>
      <c r="K1612" s="423"/>
      <c r="L1612" s="423"/>
      <c r="M1612" s="423"/>
      <c r="N1612" s="442"/>
      <c r="O1612" s="429"/>
      <c r="P1612" s="364">
        <f t="shared" si="86"/>
        <v>0</v>
      </c>
      <c r="Q1612" s="78">
        <f t="shared" si="87"/>
        <v>0</v>
      </c>
      <c r="R1612" s="100" t="str">
        <f t="shared" si="85"/>
        <v/>
      </c>
    </row>
    <row r="1613" spans="1:18" x14ac:dyDescent="0.2">
      <c r="A1613" s="426" t="str">
        <f>IF(B1613="","",COUNT('Diário 1º PA'!$A$4:$A$2634)+ROW()-3)</f>
        <v/>
      </c>
      <c r="B1613" s="427"/>
      <c r="C1613" s="418"/>
      <c r="D1613" s="421"/>
      <c r="E1613" s="421"/>
      <c r="F1613" s="428"/>
      <c r="G1613" s="421"/>
      <c r="H1613" s="421"/>
      <c r="I1613" s="421"/>
      <c r="J1613" s="423"/>
      <c r="K1613" s="423"/>
      <c r="L1613" s="423"/>
      <c r="M1613" s="423"/>
      <c r="N1613" s="442"/>
      <c r="O1613" s="429"/>
      <c r="P1613" s="365">
        <f t="shared" si="86"/>
        <v>0</v>
      </c>
      <c r="Q1613" s="78">
        <f t="shared" si="87"/>
        <v>0</v>
      </c>
      <c r="R1613" s="143" t="str">
        <f t="shared" si="85"/>
        <v/>
      </c>
    </row>
    <row r="1614" spans="1:18" x14ac:dyDescent="0.2">
      <c r="A1614" s="426" t="str">
        <f>IF(B1614="","",COUNT('Diário 1º PA'!$A$4:$A$2634)+ROW()-3)</f>
        <v/>
      </c>
      <c r="B1614" s="427"/>
      <c r="C1614" s="418"/>
      <c r="D1614" s="421"/>
      <c r="E1614" s="421"/>
      <c r="F1614" s="428"/>
      <c r="G1614" s="421"/>
      <c r="H1614" s="421"/>
      <c r="I1614" s="421"/>
      <c r="J1614" s="423"/>
      <c r="K1614" s="423"/>
      <c r="L1614" s="423"/>
      <c r="M1614" s="423"/>
      <c r="N1614" s="442"/>
      <c r="O1614" s="429"/>
      <c r="P1614" s="364">
        <f t="shared" si="86"/>
        <v>0</v>
      </c>
      <c r="Q1614" s="78">
        <f t="shared" si="87"/>
        <v>0</v>
      </c>
      <c r="R1614" s="100" t="str">
        <f t="shared" si="85"/>
        <v/>
      </c>
    </row>
    <row r="1615" spans="1:18" x14ac:dyDescent="0.2">
      <c r="A1615" s="426" t="str">
        <f>IF(B1615="","",COUNT('Diário 1º PA'!$A$4:$A$2634)+ROW()-3)</f>
        <v/>
      </c>
      <c r="B1615" s="427"/>
      <c r="C1615" s="418"/>
      <c r="D1615" s="421"/>
      <c r="E1615" s="421"/>
      <c r="F1615" s="428"/>
      <c r="G1615" s="421"/>
      <c r="H1615" s="421"/>
      <c r="I1615" s="421"/>
      <c r="J1615" s="423"/>
      <c r="K1615" s="423"/>
      <c r="L1615" s="423"/>
      <c r="M1615" s="423"/>
      <c r="N1615" s="442"/>
      <c r="O1615" s="429"/>
      <c r="P1615" s="364">
        <f t="shared" si="86"/>
        <v>0</v>
      </c>
      <c r="Q1615" s="78">
        <f t="shared" si="87"/>
        <v>0</v>
      </c>
      <c r="R1615" s="100" t="str">
        <f t="shared" si="85"/>
        <v/>
      </c>
    </row>
    <row r="1616" spans="1:18" ht="13.5" thickBot="1" x14ac:dyDescent="0.25">
      <c r="A1616" s="426" t="str">
        <f>IF(B1616="","",COUNT('Diário 1º PA'!$A$4:$A$2634)+ROW()-3)</f>
        <v/>
      </c>
      <c r="B1616" s="427"/>
      <c r="C1616" s="418"/>
      <c r="D1616" s="421"/>
      <c r="E1616" s="421"/>
      <c r="F1616" s="428"/>
      <c r="G1616" s="421"/>
      <c r="H1616" s="421"/>
      <c r="I1616" s="421"/>
      <c r="J1616" s="423"/>
      <c r="K1616" s="423"/>
      <c r="L1616" s="423"/>
      <c r="M1616" s="423"/>
      <c r="N1616" s="442"/>
      <c r="O1616" s="429"/>
      <c r="P1616" s="364">
        <f t="shared" si="86"/>
        <v>0</v>
      </c>
      <c r="Q1616" s="78">
        <f t="shared" si="87"/>
        <v>0</v>
      </c>
      <c r="R1616" s="100" t="str">
        <f t="shared" si="85"/>
        <v/>
      </c>
    </row>
    <row r="1617" spans="1:18" x14ac:dyDescent="0.2">
      <c r="A1617" s="426" t="str">
        <f>IF(B1617="","",COUNT('Diário 1º PA'!$A$4:$A$2634)+ROW()-3)</f>
        <v/>
      </c>
      <c r="B1617" s="427"/>
      <c r="C1617" s="418"/>
      <c r="D1617" s="421"/>
      <c r="E1617" s="421"/>
      <c r="F1617" s="428"/>
      <c r="G1617" s="421"/>
      <c r="H1617" s="421"/>
      <c r="I1617" s="421"/>
      <c r="J1617" s="423"/>
      <c r="K1617" s="423"/>
      <c r="L1617" s="423"/>
      <c r="M1617" s="423"/>
      <c r="N1617" s="442"/>
      <c r="O1617" s="429"/>
      <c r="P1617" s="365">
        <f t="shared" si="86"/>
        <v>0</v>
      </c>
      <c r="Q1617" s="78">
        <f t="shared" si="87"/>
        <v>0</v>
      </c>
      <c r="R1617" s="143" t="str">
        <f t="shared" si="85"/>
        <v/>
      </c>
    </row>
    <row r="1618" spans="1:18" x14ac:dyDescent="0.2">
      <c r="A1618" s="426" t="str">
        <f>IF(B1618="","",COUNT('Diário 1º PA'!$A$4:$A$2634)+ROW()-3)</f>
        <v/>
      </c>
      <c r="B1618" s="427"/>
      <c r="C1618" s="418"/>
      <c r="D1618" s="421"/>
      <c r="E1618" s="421"/>
      <c r="F1618" s="428"/>
      <c r="G1618" s="421"/>
      <c r="H1618" s="421"/>
      <c r="I1618" s="421"/>
      <c r="J1618" s="423"/>
      <c r="K1618" s="423"/>
      <c r="L1618" s="423"/>
      <c r="M1618" s="423"/>
      <c r="N1618" s="442"/>
      <c r="O1618" s="429"/>
      <c r="P1618" s="364">
        <f t="shared" si="86"/>
        <v>0</v>
      </c>
      <c r="Q1618" s="78">
        <f t="shared" si="87"/>
        <v>0</v>
      </c>
      <c r="R1618" s="100" t="str">
        <f t="shared" si="85"/>
        <v/>
      </c>
    </row>
    <row r="1619" spans="1:18" x14ac:dyDescent="0.2">
      <c r="A1619" s="426" t="str">
        <f>IF(B1619="","",COUNT('Diário 1º PA'!$A$4:$A$2634)+ROW()-3)</f>
        <v/>
      </c>
      <c r="B1619" s="427"/>
      <c r="C1619" s="418"/>
      <c r="D1619" s="421"/>
      <c r="E1619" s="421"/>
      <c r="F1619" s="428"/>
      <c r="G1619" s="421"/>
      <c r="H1619" s="421"/>
      <c r="I1619" s="421"/>
      <c r="J1619" s="423"/>
      <c r="K1619" s="423"/>
      <c r="L1619" s="423"/>
      <c r="M1619" s="423"/>
      <c r="N1619" s="442"/>
      <c r="O1619" s="429"/>
      <c r="P1619" s="364">
        <f t="shared" si="86"/>
        <v>0</v>
      </c>
      <c r="Q1619" s="78">
        <f t="shared" si="87"/>
        <v>0</v>
      </c>
      <c r="R1619" s="100" t="str">
        <f t="shared" si="85"/>
        <v/>
      </c>
    </row>
    <row r="1620" spans="1:18" ht="13.5" thickBot="1" x14ac:dyDescent="0.25">
      <c r="A1620" s="426" t="str">
        <f>IF(B1620="","",COUNT('Diário 1º PA'!$A$4:$A$2634)+ROW()-3)</f>
        <v/>
      </c>
      <c r="B1620" s="427"/>
      <c r="C1620" s="418"/>
      <c r="D1620" s="421"/>
      <c r="E1620" s="421"/>
      <c r="F1620" s="428"/>
      <c r="G1620" s="421"/>
      <c r="H1620" s="421"/>
      <c r="I1620" s="421"/>
      <c r="J1620" s="423"/>
      <c r="K1620" s="423"/>
      <c r="L1620" s="423"/>
      <c r="M1620" s="423"/>
      <c r="N1620" s="442"/>
      <c r="O1620" s="429"/>
      <c r="P1620" s="364">
        <f t="shared" si="86"/>
        <v>0</v>
      </c>
      <c r="Q1620" s="78">
        <f t="shared" si="87"/>
        <v>0</v>
      </c>
      <c r="R1620" s="100" t="str">
        <f t="shared" si="85"/>
        <v/>
      </c>
    </row>
    <row r="1621" spans="1:18" x14ac:dyDescent="0.2">
      <c r="A1621" s="426" t="str">
        <f>IF(B1621="","",COUNT('Diário 1º PA'!$A$4:$A$2634)+ROW()-3)</f>
        <v/>
      </c>
      <c r="B1621" s="427"/>
      <c r="C1621" s="418"/>
      <c r="D1621" s="421"/>
      <c r="E1621" s="421"/>
      <c r="F1621" s="428"/>
      <c r="G1621" s="421"/>
      <c r="H1621" s="421"/>
      <c r="I1621" s="421"/>
      <c r="J1621" s="423"/>
      <c r="K1621" s="423"/>
      <c r="L1621" s="423"/>
      <c r="M1621" s="423"/>
      <c r="N1621" s="442"/>
      <c r="O1621" s="429"/>
      <c r="P1621" s="365">
        <f t="shared" si="86"/>
        <v>0</v>
      </c>
      <c r="Q1621" s="78">
        <f t="shared" si="87"/>
        <v>0</v>
      </c>
      <c r="R1621" s="143" t="str">
        <f t="shared" si="85"/>
        <v/>
      </c>
    </row>
    <row r="1622" spans="1:18" x14ac:dyDescent="0.2">
      <c r="A1622" s="426" t="str">
        <f>IF(B1622="","",COUNT('Diário 1º PA'!$A$4:$A$2634)+ROW()-3)</f>
        <v/>
      </c>
      <c r="B1622" s="427"/>
      <c r="C1622" s="418"/>
      <c r="D1622" s="421"/>
      <c r="E1622" s="421"/>
      <c r="F1622" s="428"/>
      <c r="G1622" s="421"/>
      <c r="H1622" s="421"/>
      <c r="I1622" s="421"/>
      <c r="J1622" s="423"/>
      <c r="K1622" s="423"/>
      <c r="L1622" s="423"/>
      <c r="M1622" s="423"/>
      <c r="N1622" s="442"/>
      <c r="O1622" s="429"/>
      <c r="P1622" s="364">
        <f t="shared" si="86"/>
        <v>0</v>
      </c>
      <c r="Q1622" s="78">
        <f t="shared" si="87"/>
        <v>0</v>
      </c>
      <c r="R1622" s="100" t="str">
        <f t="shared" si="85"/>
        <v/>
      </c>
    </row>
    <row r="1623" spans="1:18" x14ac:dyDescent="0.2">
      <c r="A1623" s="426" t="str">
        <f>IF(B1623="","",COUNT('Diário 1º PA'!$A$4:$A$2634)+ROW()-3)</f>
        <v/>
      </c>
      <c r="B1623" s="427"/>
      <c r="C1623" s="418"/>
      <c r="D1623" s="421"/>
      <c r="E1623" s="421"/>
      <c r="F1623" s="428"/>
      <c r="G1623" s="421"/>
      <c r="H1623" s="421"/>
      <c r="I1623" s="421"/>
      <c r="J1623" s="423"/>
      <c r="K1623" s="423"/>
      <c r="L1623" s="423"/>
      <c r="M1623" s="423"/>
      <c r="N1623" s="442"/>
      <c r="O1623" s="429"/>
      <c r="P1623" s="364">
        <f t="shared" si="86"/>
        <v>0</v>
      </c>
      <c r="Q1623" s="78">
        <f t="shared" si="87"/>
        <v>0</v>
      </c>
      <c r="R1623" s="100" t="str">
        <f t="shared" si="85"/>
        <v/>
      </c>
    </row>
    <row r="1624" spans="1:18" ht="13.5" thickBot="1" x14ac:dyDescent="0.25">
      <c r="A1624" s="426" t="str">
        <f>IF(B1624="","",COUNT('Diário 1º PA'!$A$4:$A$2634)+ROW()-3)</f>
        <v/>
      </c>
      <c r="B1624" s="427"/>
      <c r="C1624" s="418"/>
      <c r="D1624" s="421"/>
      <c r="E1624" s="421"/>
      <c r="F1624" s="428"/>
      <c r="G1624" s="421"/>
      <c r="H1624" s="421"/>
      <c r="I1624" s="421"/>
      <c r="J1624" s="423"/>
      <c r="K1624" s="423"/>
      <c r="L1624" s="423"/>
      <c r="M1624" s="423"/>
      <c r="N1624" s="442"/>
      <c r="O1624" s="429"/>
      <c r="P1624" s="364">
        <f t="shared" si="86"/>
        <v>0</v>
      </c>
      <c r="Q1624" s="78">
        <f t="shared" si="87"/>
        <v>0</v>
      </c>
      <c r="R1624" s="100" t="str">
        <f t="shared" si="85"/>
        <v/>
      </c>
    </row>
    <row r="1625" spans="1:18" x14ac:dyDescent="0.2">
      <c r="A1625" s="426" t="str">
        <f>IF(B1625="","",COUNT('Diário 1º PA'!$A$4:$A$2634)+ROW()-3)</f>
        <v/>
      </c>
      <c r="B1625" s="427"/>
      <c r="C1625" s="418"/>
      <c r="D1625" s="421"/>
      <c r="E1625" s="421"/>
      <c r="F1625" s="428"/>
      <c r="G1625" s="421"/>
      <c r="H1625" s="421"/>
      <c r="I1625" s="421"/>
      <c r="J1625" s="423"/>
      <c r="K1625" s="423"/>
      <c r="L1625" s="423"/>
      <c r="M1625" s="423"/>
      <c r="N1625" s="442"/>
      <c r="O1625" s="429"/>
      <c r="P1625" s="365">
        <f t="shared" si="86"/>
        <v>0</v>
      </c>
      <c r="Q1625" s="78">
        <f t="shared" si="87"/>
        <v>0</v>
      </c>
      <c r="R1625" s="143" t="str">
        <f t="shared" si="85"/>
        <v/>
      </c>
    </row>
    <row r="1626" spans="1:18" x14ac:dyDescent="0.2">
      <c r="A1626" s="426" t="str">
        <f>IF(B1626="","",COUNT('Diário 1º PA'!$A$4:$A$2634)+ROW()-3)</f>
        <v/>
      </c>
      <c r="B1626" s="427"/>
      <c r="C1626" s="418"/>
      <c r="D1626" s="421"/>
      <c r="E1626" s="421"/>
      <c r="F1626" s="428"/>
      <c r="G1626" s="421"/>
      <c r="H1626" s="421"/>
      <c r="I1626" s="421"/>
      <c r="J1626" s="423"/>
      <c r="K1626" s="423"/>
      <c r="L1626" s="423"/>
      <c r="M1626" s="423"/>
      <c r="N1626" s="442"/>
      <c r="O1626" s="429"/>
      <c r="P1626" s="364">
        <f t="shared" si="86"/>
        <v>0</v>
      </c>
      <c r="Q1626" s="78">
        <f t="shared" si="87"/>
        <v>0</v>
      </c>
      <c r="R1626" s="100" t="str">
        <f t="shared" si="85"/>
        <v/>
      </c>
    </row>
    <row r="1627" spans="1:18" x14ac:dyDescent="0.2">
      <c r="A1627" s="426" t="str">
        <f>IF(B1627="","",COUNT('Diário 1º PA'!$A$4:$A$2634)+ROW()-3)</f>
        <v/>
      </c>
      <c r="B1627" s="427"/>
      <c r="C1627" s="418"/>
      <c r="D1627" s="421"/>
      <c r="E1627" s="421"/>
      <c r="F1627" s="428"/>
      <c r="G1627" s="421"/>
      <c r="H1627" s="421"/>
      <c r="I1627" s="421"/>
      <c r="J1627" s="423"/>
      <c r="K1627" s="423"/>
      <c r="L1627" s="423"/>
      <c r="M1627" s="423"/>
      <c r="N1627" s="442"/>
      <c r="O1627" s="429"/>
      <c r="P1627" s="364">
        <f t="shared" si="86"/>
        <v>0</v>
      </c>
      <c r="Q1627" s="78">
        <f t="shared" si="87"/>
        <v>0</v>
      </c>
      <c r="R1627" s="100" t="str">
        <f t="shared" si="85"/>
        <v/>
      </c>
    </row>
    <row r="1628" spans="1:18" ht="13.5" thickBot="1" x14ac:dyDescent="0.25">
      <c r="A1628" s="426" t="str">
        <f>IF(B1628="","",COUNT('Diário 1º PA'!$A$4:$A$2634)+ROW()-3)</f>
        <v/>
      </c>
      <c r="B1628" s="427"/>
      <c r="C1628" s="418"/>
      <c r="D1628" s="421"/>
      <c r="E1628" s="421"/>
      <c r="F1628" s="428"/>
      <c r="G1628" s="421"/>
      <c r="H1628" s="421"/>
      <c r="I1628" s="421"/>
      <c r="J1628" s="423"/>
      <c r="K1628" s="423"/>
      <c r="L1628" s="423"/>
      <c r="M1628" s="423"/>
      <c r="N1628" s="442"/>
      <c r="O1628" s="429"/>
      <c r="P1628" s="364">
        <f t="shared" si="86"/>
        <v>0</v>
      </c>
      <c r="Q1628" s="78">
        <f t="shared" si="87"/>
        <v>0</v>
      </c>
      <c r="R1628" s="100" t="str">
        <f t="shared" si="85"/>
        <v/>
      </c>
    </row>
    <row r="1629" spans="1:18" x14ac:dyDescent="0.2">
      <c r="A1629" s="426" t="str">
        <f>IF(B1629="","",COUNT('Diário 1º PA'!$A$4:$A$2634)+ROW()-3)</f>
        <v/>
      </c>
      <c r="B1629" s="427"/>
      <c r="C1629" s="418"/>
      <c r="D1629" s="421"/>
      <c r="E1629" s="421"/>
      <c r="F1629" s="428"/>
      <c r="G1629" s="421"/>
      <c r="H1629" s="421"/>
      <c r="I1629" s="421"/>
      <c r="J1629" s="423"/>
      <c r="K1629" s="423"/>
      <c r="L1629" s="423"/>
      <c r="M1629" s="423"/>
      <c r="N1629" s="442"/>
      <c r="O1629" s="429"/>
      <c r="P1629" s="365">
        <f t="shared" si="86"/>
        <v>0</v>
      </c>
      <c r="Q1629" s="78">
        <f t="shared" si="87"/>
        <v>0</v>
      </c>
      <c r="R1629" s="143" t="str">
        <f t="shared" ref="R1629:R1692" si="88">SUBSTITUTE(D1629," ","_")</f>
        <v/>
      </c>
    </row>
    <row r="1630" spans="1:18" x14ac:dyDescent="0.2">
      <c r="A1630" s="426" t="str">
        <f>IF(B1630="","",COUNT('Diário 1º PA'!$A$4:$A$2634)+ROW()-3)</f>
        <v/>
      </c>
      <c r="B1630" s="427"/>
      <c r="C1630" s="418"/>
      <c r="D1630" s="421"/>
      <c r="E1630" s="421"/>
      <c r="F1630" s="428"/>
      <c r="G1630" s="421"/>
      <c r="H1630" s="421"/>
      <c r="I1630" s="421"/>
      <c r="J1630" s="423"/>
      <c r="K1630" s="423"/>
      <c r="L1630" s="423"/>
      <c r="M1630" s="423"/>
      <c r="N1630" s="442"/>
      <c r="O1630" s="429"/>
      <c r="P1630" s="364">
        <f t="shared" ref="P1630:P1693" si="89">IF(B1630=0,0,IF(YEAR(B1630)=$Q$1,MONTH(B1630)-$P$1+1,(YEAR(B1630)-$Q$1)*12-$P$1+1+MONTH(B1630)))</f>
        <v>0</v>
      </c>
      <c r="Q1630" s="78">
        <f t="shared" ref="Q1630:Q1693" si="90">IF(C1630=0,0,IF(YEAR(C1630)=$Q$1,MONTH(C1630)-$P$1+1,(YEAR(C1630)-$Q$1)*12-$P$1+1+MONTH(C1630)))</f>
        <v>0</v>
      </c>
      <c r="R1630" s="100" t="str">
        <f t="shared" si="88"/>
        <v/>
      </c>
    </row>
    <row r="1631" spans="1:18" x14ac:dyDescent="0.2">
      <c r="A1631" s="426" t="str">
        <f>IF(B1631="","",COUNT('Diário 1º PA'!$A$4:$A$2634)+ROW()-3)</f>
        <v/>
      </c>
      <c r="B1631" s="427"/>
      <c r="C1631" s="418"/>
      <c r="D1631" s="421"/>
      <c r="E1631" s="421"/>
      <c r="F1631" s="428"/>
      <c r="G1631" s="421"/>
      <c r="H1631" s="421"/>
      <c r="I1631" s="421"/>
      <c r="J1631" s="423"/>
      <c r="K1631" s="423"/>
      <c r="L1631" s="423"/>
      <c r="M1631" s="423"/>
      <c r="N1631" s="442"/>
      <c r="O1631" s="429"/>
      <c r="P1631" s="364">
        <f t="shared" si="89"/>
        <v>0</v>
      </c>
      <c r="Q1631" s="78">
        <f t="shared" si="90"/>
        <v>0</v>
      </c>
      <c r="R1631" s="100" t="str">
        <f t="shared" si="88"/>
        <v/>
      </c>
    </row>
    <row r="1632" spans="1:18" ht="13.5" thickBot="1" x14ac:dyDescent="0.25">
      <c r="A1632" s="426" t="str">
        <f>IF(B1632="","",COUNT('Diário 1º PA'!$A$4:$A$2634)+ROW()-3)</f>
        <v/>
      </c>
      <c r="B1632" s="454"/>
      <c r="C1632" s="418"/>
      <c r="D1632" s="421"/>
      <c r="E1632" s="421"/>
      <c r="F1632" s="428"/>
      <c r="G1632" s="421"/>
      <c r="H1632" s="421"/>
      <c r="I1632" s="421"/>
      <c r="J1632" s="423"/>
      <c r="K1632" s="423"/>
      <c r="L1632" s="423"/>
      <c r="M1632" s="423"/>
      <c r="N1632" s="442"/>
      <c r="O1632" s="429"/>
      <c r="P1632" s="364">
        <f t="shared" si="89"/>
        <v>0</v>
      </c>
      <c r="Q1632" s="78">
        <f t="shared" si="90"/>
        <v>0</v>
      </c>
      <c r="R1632" s="100" t="str">
        <f t="shared" si="88"/>
        <v/>
      </c>
    </row>
    <row r="1633" spans="1:18" x14ac:dyDescent="0.2">
      <c r="A1633" s="426" t="str">
        <f>IF(B1633="","",COUNT('Diário 1º PA'!$A$4:$A$2634)+ROW()-3)</f>
        <v/>
      </c>
      <c r="B1633" s="454"/>
      <c r="C1633" s="418"/>
      <c r="D1633" s="421"/>
      <c r="E1633" s="421"/>
      <c r="F1633" s="428"/>
      <c r="G1633" s="421"/>
      <c r="H1633" s="421"/>
      <c r="I1633" s="421"/>
      <c r="J1633" s="423"/>
      <c r="K1633" s="423"/>
      <c r="L1633" s="423"/>
      <c r="M1633" s="423"/>
      <c r="N1633" s="442"/>
      <c r="O1633" s="429"/>
      <c r="P1633" s="365">
        <f t="shared" si="89"/>
        <v>0</v>
      </c>
      <c r="Q1633" s="78">
        <f t="shared" si="90"/>
        <v>0</v>
      </c>
      <c r="R1633" s="143" t="str">
        <f t="shared" si="88"/>
        <v/>
      </c>
    </row>
    <row r="1634" spans="1:18" x14ac:dyDescent="0.2">
      <c r="A1634" s="426" t="str">
        <f>IF(B1634="","",COUNT('Diário 1º PA'!$A$4:$A$2634)+ROW()-3)</f>
        <v/>
      </c>
      <c r="B1634" s="454"/>
      <c r="C1634" s="418"/>
      <c r="D1634" s="421"/>
      <c r="E1634" s="421"/>
      <c r="F1634" s="428"/>
      <c r="G1634" s="421"/>
      <c r="H1634" s="421"/>
      <c r="I1634" s="421"/>
      <c r="J1634" s="423"/>
      <c r="K1634" s="423"/>
      <c r="L1634" s="423"/>
      <c r="M1634" s="423"/>
      <c r="N1634" s="442"/>
      <c r="O1634" s="429"/>
      <c r="P1634" s="364">
        <f t="shared" si="89"/>
        <v>0</v>
      </c>
      <c r="Q1634" s="78">
        <f t="shared" si="90"/>
        <v>0</v>
      </c>
      <c r="R1634" s="100" t="str">
        <f t="shared" si="88"/>
        <v/>
      </c>
    </row>
    <row r="1635" spans="1:18" x14ac:dyDescent="0.2">
      <c r="A1635" s="426" t="str">
        <f>IF(B1635="","",COUNT('Diário 1º PA'!$A$4:$A$2634)+ROW()-3)</f>
        <v/>
      </c>
      <c r="B1635" s="454"/>
      <c r="C1635" s="418"/>
      <c r="D1635" s="421"/>
      <c r="E1635" s="421"/>
      <c r="F1635" s="428"/>
      <c r="G1635" s="421"/>
      <c r="H1635" s="421"/>
      <c r="I1635" s="421"/>
      <c r="J1635" s="423"/>
      <c r="K1635" s="423"/>
      <c r="L1635" s="423"/>
      <c r="M1635" s="423"/>
      <c r="N1635" s="442"/>
      <c r="O1635" s="429"/>
      <c r="P1635" s="364">
        <f t="shared" si="89"/>
        <v>0</v>
      </c>
      <c r="Q1635" s="78">
        <f t="shared" si="90"/>
        <v>0</v>
      </c>
      <c r="R1635" s="100" t="str">
        <f t="shared" si="88"/>
        <v/>
      </c>
    </row>
    <row r="1636" spans="1:18" ht="13.5" thickBot="1" x14ac:dyDescent="0.25">
      <c r="A1636" s="426" t="str">
        <f>IF(B1636="","",COUNT('Diário 1º PA'!$A$4:$A$2634)+ROW()-3)</f>
        <v/>
      </c>
      <c r="B1636" s="454"/>
      <c r="C1636" s="418"/>
      <c r="D1636" s="421"/>
      <c r="E1636" s="421"/>
      <c r="F1636" s="428"/>
      <c r="G1636" s="421"/>
      <c r="H1636" s="421"/>
      <c r="I1636" s="421"/>
      <c r="J1636" s="423"/>
      <c r="K1636" s="423"/>
      <c r="L1636" s="423"/>
      <c r="M1636" s="423"/>
      <c r="N1636" s="442"/>
      <c r="O1636" s="429"/>
      <c r="P1636" s="364">
        <f t="shared" si="89"/>
        <v>0</v>
      </c>
      <c r="Q1636" s="78">
        <f t="shared" si="90"/>
        <v>0</v>
      </c>
      <c r="R1636" s="100" t="str">
        <f t="shared" si="88"/>
        <v/>
      </c>
    </row>
    <row r="1637" spans="1:18" x14ac:dyDescent="0.2">
      <c r="A1637" s="426" t="str">
        <f>IF(B1637="","",COUNT('Diário 1º PA'!$A$4:$A$2634)+ROW()-3)</f>
        <v/>
      </c>
      <c r="B1637" s="454"/>
      <c r="C1637" s="418"/>
      <c r="D1637" s="421"/>
      <c r="E1637" s="421"/>
      <c r="F1637" s="428"/>
      <c r="G1637" s="421"/>
      <c r="H1637" s="421"/>
      <c r="I1637" s="421"/>
      <c r="J1637" s="423"/>
      <c r="K1637" s="423"/>
      <c r="L1637" s="423"/>
      <c r="M1637" s="423"/>
      <c r="N1637" s="442"/>
      <c r="O1637" s="429"/>
      <c r="P1637" s="365">
        <f t="shared" si="89"/>
        <v>0</v>
      </c>
      <c r="Q1637" s="78">
        <f t="shared" si="90"/>
        <v>0</v>
      </c>
      <c r="R1637" s="143" t="str">
        <f t="shared" si="88"/>
        <v/>
      </c>
    </row>
    <row r="1638" spans="1:18" x14ac:dyDescent="0.2">
      <c r="A1638" s="426" t="str">
        <f>IF(B1638="","",COUNT('Diário 1º PA'!$A$4:$A$2634)+ROW()-3)</f>
        <v/>
      </c>
      <c r="B1638" s="454"/>
      <c r="C1638" s="418"/>
      <c r="D1638" s="421"/>
      <c r="E1638" s="421"/>
      <c r="F1638" s="428"/>
      <c r="G1638" s="421"/>
      <c r="H1638" s="421"/>
      <c r="I1638" s="421"/>
      <c r="J1638" s="423"/>
      <c r="K1638" s="423"/>
      <c r="L1638" s="423"/>
      <c r="M1638" s="423"/>
      <c r="N1638" s="442"/>
      <c r="O1638" s="429"/>
      <c r="P1638" s="364">
        <f t="shared" si="89"/>
        <v>0</v>
      </c>
      <c r="Q1638" s="78">
        <f t="shared" si="90"/>
        <v>0</v>
      </c>
      <c r="R1638" s="100" t="str">
        <f t="shared" si="88"/>
        <v/>
      </c>
    </row>
    <row r="1639" spans="1:18" x14ac:dyDescent="0.2">
      <c r="A1639" s="426" t="str">
        <f>IF(B1639="","",COUNT('Diário 1º PA'!$A$4:$A$2634)+ROW()-3)</f>
        <v/>
      </c>
      <c r="B1639" s="454"/>
      <c r="C1639" s="418"/>
      <c r="D1639" s="421"/>
      <c r="E1639" s="421"/>
      <c r="F1639" s="428"/>
      <c r="G1639" s="421"/>
      <c r="H1639" s="421"/>
      <c r="I1639" s="421"/>
      <c r="J1639" s="423"/>
      <c r="K1639" s="423"/>
      <c r="L1639" s="423"/>
      <c r="M1639" s="423"/>
      <c r="N1639" s="442"/>
      <c r="O1639" s="429"/>
      <c r="P1639" s="364">
        <f t="shared" si="89"/>
        <v>0</v>
      </c>
      <c r="Q1639" s="78">
        <f t="shared" si="90"/>
        <v>0</v>
      </c>
      <c r="R1639" s="100" t="str">
        <f t="shared" si="88"/>
        <v/>
      </c>
    </row>
    <row r="1640" spans="1:18" ht="13.5" thickBot="1" x14ac:dyDescent="0.25">
      <c r="A1640" s="426" t="str">
        <f>IF(B1640="","",COUNT('Diário 1º PA'!$A$4:$A$2634)+ROW()-3)</f>
        <v/>
      </c>
      <c r="B1640" s="454"/>
      <c r="C1640" s="418"/>
      <c r="D1640" s="421"/>
      <c r="E1640" s="421"/>
      <c r="F1640" s="428"/>
      <c r="G1640" s="421"/>
      <c r="H1640" s="421"/>
      <c r="I1640" s="421"/>
      <c r="J1640" s="423"/>
      <c r="K1640" s="423"/>
      <c r="L1640" s="423"/>
      <c r="M1640" s="423"/>
      <c r="N1640" s="442"/>
      <c r="O1640" s="429"/>
      <c r="P1640" s="364">
        <f t="shared" si="89"/>
        <v>0</v>
      </c>
      <c r="Q1640" s="78">
        <f t="shared" si="90"/>
        <v>0</v>
      </c>
      <c r="R1640" s="100" t="str">
        <f t="shared" si="88"/>
        <v/>
      </c>
    </row>
    <row r="1641" spans="1:18" x14ac:dyDescent="0.2">
      <c r="A1641" s="430" t="str">
        <f>IF(B1641="","",COUNT('Diário 1º PA'!$A$4:$A$2634)+ROW()-3)</f>
        <v/>
      </c>
      <c r="B1641" s="417"/>
      <c r="C1641" s="463"/>
      <c r="D1641" s="419"/>
      <c r="E1641" s="419"/>
      <c r="F1641" s="420"/>
      <c r="G1641" s="419"/>
      <c r="H1641" s="419"/>
      <c r="I1641" s="421"/>
      <c r="J1641" s="422"/>
      <c r="K1641" s="422"/>
      <c r="L1641" s="423"/>
      <c r="M1641" s="422"/>
      <c r="N1641" s="444"/>
      <c r="O1641" s="429"/>
      <c r="P1641" s="365">
        <f t="shared" si="89"/>
        <v>0</v>
      </c>
      <c r="Q1641" s="78">
        <f t="shared" si="90"/>
        <v>0</v>
      </c>
      <c r="R1641" s="143" t="str">
        <f t="shared" si="88"/>
        <v/>
      </c>
    </row>
    <row r="1642" spans="1:18" x14ac:dyDescent="0.2">
      <c r="A1642" s="430" t="str">
        <f>IF(B1642="","",COUNT('Diário 1º PA'!$A$4:$A$2634)+ROW()-3)</f>
        <v/>
      </c>
      <c r="B1642" s="417"/>
      <c r="C1642" s="463"/>
      <c r="D1642" s="419"/>
      <c r="E1642" s="419"/>
      <c r="F1642" s="420"/>
      <c r="G1642" s="419"/>
      <c r="H1642" s="419"/>
      <c r="I1642" s="421"/>
      <c r="J1642" s="422"/>
      <c r="K1642" s="422"/>
      <c r="L1642" s="423"/>
      <c r="M1642" s="422"/>
      <c r="N1642" s="444"/>
      <c r="O1642" s="429"/>
      <c r="P1642" s="364">
        <f t="shared" si="89"/>
        <v>0</v>
      </c>
      <c r="Q1642" s="78">
        <f t="shared" si="90"/>
        <v>0</v>
      </c>
      <c r="R1642" s="100" t="str">
        <f t="shared" si="88"/>
        <v/>
      </c>
    </row>
    <row r="1643" spans="1:18" x14ac:dyDescent="0.2">
      <c r="A1643" s="430" t="str">
        <f>IF(B1643="","",COUNT('Diário 1º PA'!$A$4:$A$2634)+ROW()-3)</f>
        <v/>
      </c>
      <c r="B1643" s="417"/>
      <c r="C1643" s="463"/>
      <c r="D1643" s="419"/>
      <c r="E1643" s="419"/>
      <c r="F1643" s="420"/>
      <c r="G1643" s="419"/>
      <c r="H1643" s="419"/>
      <c r="I1643" s="421"/>
      <c r="J1643" s="422"/>
      <c r="K1643" s="422"/>
      <c r="L1643" s="423"/>
      <c r="M1643" s="422"/>
      <c r="N1643" s="444"/>
      <c r="O1643" s="429"/>
      <c r="P1643" s="364">
        <f t="shared" si="89"/>
        <v>0</v>
      </c>
      <c r="Q1643" s="78">
        <f t="shared" si="90"/>
        <v>0</v>
      </c>
      <c r="R1643" s="100" t="str">
        <f t="shared" si="88"/>
        <v/>
      </c>
    </row>
    <row r="1644" spans="1:18" ht="13.5" thickBot="1" x14ac:dyDescent="0.25">
      <c r="A1644" s="430" t="str">
        <f>IF(B1644="","",COUNT('Diário 1º PA'!$A$4:$A$2634)+ROW()-3)</f>
        <v/>
      </c>
      <c r="B1644" s="417"/>
      <c r="C1644" s="463"/>
      <c r="D1644" s="419"/>
      <c r="E1644" s="419"/>
      <c r="F1644" s="420"/>
      <c r="G1644" s="419"/>
      <c r="H1644" s="419"/>
      <c r="I1644" s="421"/>
      <c r="J1644" s="422"/>
      <c r="K1644" s="422"/>
      <c r="L1644" s="423"/>
      <c r="M1644" s="422"/>
      <c r="N1644" s="444"/>
      <c r="O1644" s="429"/>
      <c r="P1644" s="364">
        <f t="shared" si="89"/>
        <v>0</v>
      </c>
      <c r="Q1644" s="78">
        <f t="shared" si="90"/>
        <v>0</v>
      </c>
      <c r="R1644" s="100" t="str">
        <f t="shared" si="88"/>
        <v/>
      </c>
    </row>
    <row r="1645" spans="1:18" x14ac:dyDescent="0.2">
      <c r="A1645" s="430" t="str">
        <f>IF(B1645="","",COUNT('Diário 1º PA'!$A$4:$A$2634)+ROW()-3)</f>
        <v/>
      </c>
      <c r="B1645" s="417"/>
      <c r="C1645" s="463"/>
      <c r="D1645" s="419"/>
      <c r="E1645" s="419"/>
      <c r="F1645" s="420"/>
      <c r="G1645" s="419"/>
      <c r="H1645" s="419"/>
      <c r="I1645" s="421"/>
      <c r="J1645" s="422"/>
      <c r="K1645" s="422"/>
      <c r="L1645" s="423"/>
      <c r="M1645" s="422"/>
      <c r="N1645" s="444"/>
      <c r="O1645" s="429"/>
      <c r="P1645" s="365">
        <f t="shared" si="89"/>
        <v>0</v>
      </c>
      <c r="Q1645" s="78">
        <f t="shared" si="90"/>
        <v>0</v>
      </c>
      <c r="R1645" s="143" t="str">
        <f t="shared" si="88"/>
        <v/>
      </c>
    </row>
    <row r="1646" spans="1:18" x14ac:dyDescent="0.2">
      <c r="A1646" s="430" t="str">
        <f>IF(B1646="","",COUNT('Diário 1º PA'!$A$4:$A$2634)+ROW()-3)</f>
        <v/>
      </c>
      <c r="B1646" s="417"/>
      <c r="C1646" s="463"/>
      <c r="D1646" s="419"/>
      <c r="E1646" s="419"/>
      <c r="F1646" s="420"/>
      <c r="G1646" s="419"/>
      <c r="H1646" s="419"/>
      <c r="I1646" s="421"/>
      <c r="J1646" s="422"/>
      <c r="K1646" s="422"/>
      <c r="L1646" s="423"/>
      <c r="M1646" s="422"/>
      <c r="N1646" s="444"/>
      <c r="O1646" s="429"/>
      <c r="P1646" s="364">
        <f t="shared" si="89"/>
        <v>0</v>
      </c>
      <c r="Q1646" s="78">
        <f t="shared" si="90"/>
        <v>0</v>
      </c>
      <c r="R1646" s="100" t="str">
        <f t="shared" si="88"/>
        <v/>
      </c>
    </row>
    <row r="1647" spans="1:18" x14ac:dyDescent="0.2">
      <c r="A1647" s="430" t="str">
        <f>IF(B1647="","",COUNT('Diário 1º PA'!$A$4:$A$2634)+ROW()-3)</f>
        <v/>
      </c>
      <c r="B1647" s="417"/>
      <c r="C1647" s="463"/>
      <c r="D1647" s="419"/>
      <c r="E1647" s="419"/>
      <c r="F1647" s="420"/>
      <c r="G1647" s="419"/>
      <c r="H1647" s="419"/>
      <c r="I1647" s="421"/>
      <c r="J1647" s="422"/>
      <c r="K1647" s="422"/>
      <c r="L1647" s="423"/>
      <c r="M1647" s="422"/>
      <c r="N1647" s="444"/>
      <c r="O1647" s="429"/>
      <c r="P1647" s="364">
        <f t="shared" si="89"/>
        <v>0</v>
      </c>
      <c r="Q1647" s="78">
        <f t="shared" si="90"/>
        <v>0</v>
      </c>
      <c r="R1647" s="100" t="str">
        <f t="shared" si="88"/>
        <v/>
      </c>
    </row>
    <row r="1648" spans="1:18" ht="13.5" thickBot="1" x14ac:dyDescent="0.25">
      <c r="A1648" s="430" t="str">
        <f>IF(B1648="","",COUNT('Diário 1º PA'!$A$4:$A$2634)+ROW()-3)</f>
        <v/>
      </c>
      <c r="B1648" s="417"/>
      <c r="C1648" s="463"/>
      <c r="D1648" s="419"/>
      <c r="E1648" s="419"/>
      <c r="F1648" s="420"/>
      <c r="G1648" s="419"/>
      <c r="H1648" s="419"/>
      <c r="I1648" s="421"/>
      <c r="J1648" s="422"/>
      <c r="K1648" s="422"/>
      <c r="L1648" s="423"/>
      <c r="M1648" s="422"/>
      <c r="N1648" s="444"/>
      <c r="O1648" s="429"/>
      <c r="P1648" s="364">
        <f t="shared" si="89"/>
        <v>0</v>
      </c>
      <c r="Q1648" s="78">
        <f t="shared" si="90"/>
        <v>0</v>
      </c>
      <c r="R1648" s="100" t="str">
        <f t="shared" si="88"/>
        <v/>
      </c>
    </row>
    <row r="1649" spans="1:18" x14ac:dyDescent="0.2">
      <c r="A1649" s="430" t="str">
        <f>IF(B1649="","",COUNT('Diário 1º PA'!$A$4:$A$2634)+ROW()-3)</f>
        <v/>
      </c>
      <c r="B1649" s="417"/>
      <c r="C1649" s="463"/>
      <c r="D1649" s="419"/>
      <c r="E1649" s="419"/>
      <c r="F1649" s="420"/>
      <c r="G1649" s="419"/>
      <c r="H1649" s="419"/>
      <c r="I1649" s="421"/>
      <c r="J1649" s="422"/>
      <c r="K1649" s="422"/>
      <c r="L1649" s="423"/>
      <c r="M1649" s="422"/>
      <c r="N1649" s="444"/>
      <c r="O1649" s="429"/>
      <c r="P1649" s="365">
        <f t="shared" si="89"/>
        <v>0</v>
      </c>
      <c r="Q1649" s="78">
        <f t="shared" si="90"/>
        <v>0</v>
      </c>
      <c r="R1649" s="143" t="str">
        <f t="shared" si="88"/>
        <v/>
      </c>
    </row>
    <row r="1650" spans="1:18" x14ac:dyDescent="0.2">
      <c r="A1650" s="430" t="str">
        <f>IF(B1650="","",COUNT('Diário 1º PA'!$A$4:$A$2634)+ROW()-3)</f>
        <v/>
      </c>
      <c r="B1650" s="417"/>
      <c r="C1650" s="463"/>
      <c r="D1650" s="419"/>
      <c r="E1650" s="419"/>
      <c r="F1650" s="420"/>
      <c r="G1650" s="419"/>
      <c r="H1650" s="419"/>
      <c r="I1650" s="421"/>
      <c r="J1650" s="422"/>
      <c r="K1650" s="422"/>
      <c r="L1650" s="423"/>
      <c r="M1650" s="422"/>
      <c r="N1650" s="444"/>
      <c r="O1650" s="429"/>
      <c r="P1650" s="364">
        <f t="shared" si="89"/>
        <v>0</v>
      </c>
      <c r="Q1650" s="78">
        <f t="shared" si="90"/>
        <v>0</v>
      </c>
      <c r="R1650" s="100" t="str">
        <f t="shared" si="88"/>
        <v/>
      </c>
    </row>
    <row r="1651" spans="1:18" x14ac:dyDescent="0.2">
      <c r="A1651" s="430" t="str">
        <f>IF(B1651="","",COUNT('Diário 1º PA'!$A$4:$A$2634)+ROW()-3)</f>
        <v/>
      </c>
      <c r="B1651" s="417"/>
      <c r="C1651" s="463"/>
      <c r="D1651" s="419"/>
      <c r="E1651" s="419"/>
      <c r="F1651" s="420"/>
      <c r="G1651" s="419"/>
      <c r="H1651" s="419"/>
      <c r="I1651" s="421"/>
      <c r="J1651" s="422"/>
      <c r="K1651" s="422"/>
      <c r="L1651" s="423"/>
      <c r="M1651" s="422"/>
      <c r="N1651" s="444"/>
      <c r="O1651" s="429"/>
      <c r="P1651" s="364">
        <f t="shared" si="89"/>
        <v>0</v>
      </c>
      <c r="Q1651" s="78">
        <f t="shared" si="90"/>
        <v>0</v>
      </c>
      <c r="R1651" s="100" t="str">
        <f t="shared" si="88"/>
        <v/>
      </c>
    </row>
    <row r="1652" spans="1:18" ht="13.5" thickBot="1" x14ac:dyDescent="0.25">
      <c r="A1652" s="430" t="str">
        <f>IF(B1652="","",COUNT('Diário 1º PA'!$A$4:$A$2634)+ROW()-3)</f>
        <v/>
      </c>
      <c r="B1652" s="417"/>
      <c r="C1652" s="463"/>
      <c r="D1652" s="419"/>
      <c r="E1652" s="419"/>
      <c r="F1652" s="420"/>
      <c r="G1652" s="419"/>
      <c r="H1652" s="419"/>
      <c r="I1652" s="421"/>
      <c r="J1652" s="422"/>
      <c r="K1652" s="422"/>
      <c r="L1652" s="423"/>
      <c r="M1652" s="422"/>
      <c r="N1652" s="444"/>
      <c r="O1652" s="429"/>
      <c r="P1652" s="364">
        <f t="shared" si="89"/>
        <v>0</v>
      </c>
      <c r="Q1652" s="78">
        <f t="shared" si="90"/>
        <v>0</v>
      </c>
      <c r="R1652" s="100" t="str">
        <f t="shared" si="88"/>
        <v/>
      </c>
    </row>
    <row r="1653" spans="1:18" x14ac:dyDescent="0.2">
      <c r="A1653" s="430" t="str">
        <f>IF(B1653="","",COUNT('Diário 1º PA'!$A$4:$A$2634)+ROW()-3)</f>
        <v/>
      </c>
      <c r="B1653" s="417"/>
      <c r="C1653" s="463"/>
      <c r="D1653" s="419"/>
      <c r="E1653" s="419"/>
      <c r="F1653" s="420"/>
      <c r="G1653" s="419"/>
      <c r="H1653" s="419"/>
      <c r="I1653" s="421"/>
      <c r="J1653" s="422"/>
      <c r="K1653" s="422"/>
      <c r="L1653" s="423"/>
      <c r="M1653" s="422"/>
      <c r="N1653" s="444"/>
      <c r="O1653" s="429"/>
      <c r="P1653" s="365">
        <f t="shared" si="89"/>
        <v>0</v>
      </c>
      <c r="Q1653" s="78">
        <f t="shared" si="90"/>
        <v>0</v>
      </c>
      <c r="R1653" s="143" t="str">
        <f t="shared" si="88"/>
        <v/>
      </c>
    </row>
    <row r="1654" spans="1:18" x14ac:dyDescent="0.2">
      <c r="A1654" s="430" t="str">
        <f>IF(B1654="","",COUNT('Diário 1º PA'!$A$4:$A$2634)+ROW()-3)</f>
        <v/>
      </c>
      <c r="B1654" s="417"/>
      <c r="C1654" s="463"/>
      <c r="D1654" s="419"/>
      <c r="E1654" s="419"/>
      <c r="F1654" s="420"/>
      <c r="G1654" s="419"/>
      <c r="H1654" s="419"/>
      <c r="I1654" s="421"/>
      <c r="J1654" s="422"/>
      <c r="K1654" s="422"/>
      <c r="L1654" s="423"/>
      <c r="M1654" s="422"/>
      <c r="N1654" s="444"/>
      <c r="O1654" s="429"/>
      <c r="P1654" s="364">
        <f t="shared" si="89"/>
        <v>0</v>
      </c>
      <c r="Q1654" s="78">
        <f t="shared" si="90"/>
        <v>0</v>
      </c>
      <c r="R1654" s="100" t="str">
        <f t="shared" si="88"/>
        <v/>
      </c>
    </row>
    <row r="1655" spans="1:18" x14ac:dyDescent="0.2">
      <c r="A1655" s="430" t="str">
        <f>IF(B1655="","",COUNT('Diário 1º PA'!$A$4:$A$2634)+ROW()-3)</f>
        <v/>
      </c>
      <c r="B1655" s="417"/>
      <c r="C1655" s="463"/>
      <c r="D1655" s="419"/>
      <c r="E1655" s="419"/>
      <c r="F1655" s="420"/>
      <c r="G1655" s="419"/>
      <c r="H1655" s="419"/>
      <c r="I1655" s="421"/>
      <c r="J1655" s="422"/>
      <c r="K1655" s="422"/>
      <c r="L1655" s="423"/>
      <c r="M1655" s="422"/>
      <c r="N1655" s="444"/>
      <c r="O1655" s="429"/>
      <c r="P1655" s="364">
        <f t="shared" si="89"/>
        <v>0</v>
      </c>
      <c r="Q1655" s="78">
        <f t="shared" si="90"/>
        <v>0</v>
      </c>
      <c r="R1655" s="100" t="str">
        <f t="shared" si="88"/>
        <v/>
      </c>
    </row>
    <row r="1656" spans="1:18" ht="13.5" thickBot="1" x14ac:dyDescent="0.25">
      <c r="A1656" s="430" t="str">
        <f>IF(B1656="","",COUNT('Diário 1º PA'!$A$4:$A$2634)+ROW()-3)</f>
        <v/>
      </c>
      <c r="B1656" s="417"/>
      <c r="C1656" s="463"/>
      <c r="D1656" s="419"/>
      <c r="E1656" s="419"/>
      <c r="F1656" s="420"/>
      <c r="G1656" s="419"/>
      <c r="H1656" s="419"/>
      <c r="I1656" s="421"/>
      <c r="J1656" s="422"/>
      <c r="K1656" s="422"/>
      <c r="L1656" s="423"/>
      <c r="M1656" s="422"/>
      <c r="N1656" s="444"/>
      <c r="O1656" s="429"/>
      <c r="P1656" s="364">
        <f t="shared" si="89"/>
        <v>0</v>
      </c>
      <c r="Q1656" s="78">
        <f t="shared" si="90"/>
        <v>0</v>
      </c>
      <c r="R1656" s="100" t="str">
        <f t="shared" si="88"/>
        <v/>
      </c>
    </row>
    <row r="1657" spans="1:18" x14ac:dyDescent="0.2">
      <c r="A1657" s="430" t="str">
        <f>IF(B1657="","",COUNT('Diário 1º PA'!$A$4:$A$2634)+ROW()-3)</f>
        <v/>
      </c>
      <c r="B1657" s="417"/>
      <c r="C1657" s="463"/>
      <c r="D1657" s="419"/>
      <c r="E1657" s="419"/>
      <c r="F1657" s="420"/>
      <c r="G1657" s="419"/>
      <c r="H1657" s="419"/>
      <c r="I1657" s="421"/>
      <c r="J1657" s="422"/>
      <c r="K1657" s="422"/>
      <c r="L1657" s="423"/>
      <c r="M1657" s="422"/>
      <c r="N1657" s="444"/>
      <c r="O1657" s="429"/>
      <c r="P1657" s="365">
        <f t="shared" si="89"/>
        <v>0</v>
      </c>
      <c r="Q1657" s="78">
        <f t="shared" si="90"/>
        <v>0</v>
      </c>
      <c r="R1657" s="143" t="str">
        <f t="shared" si="88"/>
        <v/>
      </c>
    </row>
    <row r="1658" spans="1:18" x14ac:dyDescent="0.2">
      <c r="A1658" s="430" t="str">
        <f>IF(B1658="","",COUNT('Diário 1º PA'!$A$4:$A$2634)+ROW()-3)</f>
        <v/>
      </c>
      <c r="B1658" s="417"/>
      <c r="C1658" s="463"/>
      <c r="D1658" s="419"/>
      <c r="E1658" s="419"/>
      <c r="F1658" s="420"/>
      <c r="G1658" s="419"/>
      <c r="H1658" s="419"/>
      <c r="I1658" s="421"/>
      <c r="J1658" s="422"/>
      <c r="K1658" s="422"/>
      <c r="L1658" s="423"/>
      <c r="M1658" s="422"/>
      <c r="N1658" s="444"/>
      <c r="O1658" s="429"/>
      <c r="P1658" s="364">
        <f t="shared" si="89"/>
        <v>0</v>
      </c>
      <c r="Q1658" s="78">
        <f t="shared" si="90"/>
        <v>0</v>
      </c>
      <c r="R1658" s="100" t="str">
        <f t="shared" si="88"/>
        <v/>
      </c>
    </row>
    <row r="1659" spans="1:18" x14ac:dyDescent="0.2">
      <c r="A1659" s="430" t="str">
        <f>IF(B1659="","",COUNT('Diário 1º PA'!$A$4:$A$2634)+ROW()-3)</f>
        <v/>
      </c>
      <c r="B1659" s="417"/>
      <c r="C1659" s="463"/>
      <c r="D1659" s="419"/>
      <c r="E1659" s="419"/>
      <c r="F1659" s="420"/>
      <c r="G1659" s="419"/>
      <c r="H1659" s="419"/>
      <c r="I1659" s="421"/>
      <c r="J1659" s="422"/>
      <c r="K1659" s="422"/>
      <c r="L1659" s="423"/>
      <c r="M1659" s="422"/>
      <c r="N1659" s="444"/>
      <c r="O1659" s="429"/>
      <c r="P1659" s="364">
        <f t="shared" si="89"/>
        <v>0</v>
      </c>
      <c r="Q1659" s="78">
        <f t="shared" si="90"/>
        <v>0</v>
      </c>
      <c r="R1659" s="100" t="str">
        <f t="shared" si="88"/>
        <v/>
      </c>
    </row>
    <row r="1660" spans="1:18" ht="13.5" thickBot="1" x14ac:dyDescent="0.25">
      <c r="A1660" s="430" t="str">
        <f>IF(B1660="","",COUNT('Diário 1º PA'!$A$4:$A$2634)+ROW()-3)</f>
        <v/>
      </c>
      <c r="B1660" s="417"/>
      <c r="C1660" s="463"/>
      <c r="D1660" s="419"/>
      <c r="E1660" s="419"/>
      <c r="F1660" s="420"/>
      <c r="G1660" s="419"/>
      <c r="H1660" s="419"/>
      <c r="I1660" s="421"/>
      <c r="J1660" s="422"/>
      <c r="K1660" s="422"/>
      <c r="L1660" s="423"/>
      <c r="M1660" s="422"/>
      <c r="N1660" s="444"/>
      <c r="O1660" s="429"/>
      <c r="P1660" s="364">
        <f t="shared" si="89"/>
        <v>0</v>
      </c>
      <c r="Q1660" s="78">
        <f t="shared" si="90"/>
        <v>0</v>
      </c>
      <c r="R1660" s="100" t="str">
        <f t="shared" si="88"/>
        <v/>
      </c>
    </row>
    <row r="1661" spans="1:18" x14ac:dyDescent="0.2">
      <c r="A1661" s="430" t="str">
        <f>IF(B1661="","",COUNT('Diário 1º PA'!$A$4:$A$2634)+ROW()-3)</f>
        <v/>
      </c>
      <c r="B1661" s="417"/>
      <c r="C1661" s="463"/>
      <c r="D1661" s="419"/>
      <c r="E1661" s="419"/>
      <c r="F1661" s="420"/>
      <c r="G1661" s="419"/>
      <c r="H1661" s="419"/>
      <c r="I1661" s="421"/>
      <c r="J1661" s="422"/>
      <c r="K1661" s="422"/>
      <c r="L1661" s="423"/>
      <c r="M1661" s="422"/>
      <c r="N1661" s="444"/>
      <c r="O1661" s="429"/>
      <c r="P1661" s="365">
        <f t="shared" si="89"/>
        <v>0</v>
      </c>
      <c r="Q1661" s="78">
        <f t="shared" si="90"/>
        <v>0</v>
      </c>
      <c r="R1661" s="143" t="str">
        <f t="shared" si="88"/>
        <v/>
      </c>
    </row>
    <row r="1662" spans="1:18" x14ac:dyDescent="0.2">
      <c r="A1662" s="430" t="str">
        <f>IF(B1662="","",COUNT('Diário 1º PA'!$A$4:$A$2634)+ROW()-3)</f>
        <v/>
      </c>
      <c r="B1662" s="417"/>
      <c r="C1662" s="463"/>
      <c r="D1662" s="419"/>
      <c r="E1662" s="419"/>
      <c r="F1662" s="420"/>
      <c r="G1662" s="419"/>
      <c r="H1662" s="419"/>
      <c r="I1662" s="421"/>
      <c r="J1662" s="422"/>
      <c r="K1662" s="422"/>
      <c r="L1662" s="423"/>
      <c r="M1662" s="422"/>
      <c r="N1662" s="444"/>
      <c r="O1662" s="429"/>
      <c r="P1662" s="364">
        <f t="shared" si="89"/>
        <v>0</v>
      </c>
      <c r="Q1662" s="78">
        <f t="shared" si="90"/>
        <v>0</v>
      </c>
      <c r="R1662" s="100" t="str">
        <f t="shared" si="88"/>
        <v/>
      </c>
    </row>
    <row r="1663" spans="1:18" x14ac:dyDescent="0.2">
      <c r="A1663" s="430" t="str">
        <f>IF(B1663="","",COUNT('Diário 1º PA'!$A$4:$A$2634)+ROW()-3)</f>
        <v/>
      </c>
      <c r="B1663" s="417"/>
      <c r="C1663" s="463"/>
      <c r="D1663" s="419"/>
      <c r="E1663" s="419"/>
      <c r="F1663" s="420"/>
      <c r="G1663" s="419"/>
      <c r="H1663" s="419"/>
      <c r="I1663" s="421"/>
      <c r="J1663" s="422"/>
      <c r="K1663" s="422"/>
      <c r="L1663" s="423"/>
      <c r="M1663" s="422"/>
      <c r="N1663" s="444"/>
      <c r="O1663" s="429"/>
      <c r="P1663" s="364">
        <f t="shared" si="89"/>
        <v>0</v>
      </c>
      <c r="Q1663" s="78">
        <f t="shared" si="90"/>
        <v>0</v>
      </c>
      <c r="R1663" s="100" t="str">
        <f t="shared" si="88"/>
        <v/>
      </c>
    </row>
    <row r="1664" spans="1:18" ht="13.5" thickBot="1" x14ac:dyDescent="0.25">
      <c r="A1664" s="430" t="str">
        <f>IF(B1664="","",COUNT('Diário 1º PA'!$A$4:$A$2634)+ROW()-3)</f>
        <v/>
      </c>
      <c r="B1664" s="417"/>
      <c r="C1664" s="463"/>
      <c r="D1664" s="419"/>
      <c r="E1664" s="419"/>
      <c r="F1664" s="420"/>
      <c r="G1664" s="419"/>
      <c r="H1664" s="419"/>
      <c r="I1664" s="421"/>
      <c r="J1664" s="422"/>
      <c r="K1664" s="422"/>
      <c r="L1664" s="423"/>
      <c r="M1664" s="422"/>
      <c r="N1664" s="444"/>
      <c r="O1664" s="429"/>
      <c r="P1664" s="364">
        <f t="shared" si="89"/>
        <v>0</v>
      </c>
      <c r="Q1664" s="78">
        <f t="shared" si="90"/>
        <v>0</v>
      </c>
      <c r="R1664" s="100" t="str">
        <f t="shared" si="88"/>
        <v/>
      </c>
    </row>
    <row r="1665" spans="1:18" x14ac:dyDescent="0.2">
      <c r="A1665" s="430" t="str">
        <f>IF(B1665="","",COUNT('Diário 1º PA'!$A$4:$A$2634)+ROW()-3)</f>
        <v/>
      </c>
      <c r="B1665" s="417"/>
      <c r="C1665" s="463"/>
      <c r="D1665" s="419"/>
      <c r="E1665" s="419"/>
      <c r="F1665" s="420"/>
      <c r="G1665" s="419"/>
      <c r="H1665" s="419"/>
      <c r="I1665" s="421"/>
      <c r="J1665" s="422"/>
      <c r="K1665" s="422"/>
      <c r="L1665" s="423"/>
      <c r="M1665" s="422"/>
      <c r="N1665" s="444"/>
      <c r="O1665" s="429"/>
      <c r="P1665" s="365">
        <f t="shared" si="89"/>
        <v>0</v>
      </c>
      <c r="Q1665" s="78">
        <f t="shared" si="90"/>
        <v>0</v>
      </c>
      <c r="R1665" s="143" t="str">
        <f t="shared" si="88"/>
        <v/>
      </c>
    </row>
    <row r="1666" spans="1:18" x14ac:dyDescent="0.2">
      <c r="A1666" s="430" t="str">
        <f>IF(B1666="","",COUNT('Diário 1º PA'!$A$4:$A$2634)+ROW()-3)</f>
        <v/>
      </c>
      <c r="B1666" s="417"/>
      <c r="C1666" s="463"/>
      <c r="D1666" s="419"/>
      <c r="E1666" s="419"/>
      <c r="F1666" s="420"/>
      <c r="G1666" s="419"/>
      <c r="H1666" s="419"/>
      <c r="I1666" s="421"/>
      <c r="J1666" s="422"/>
      <c r="K1666" s="422"/>
      <c r="L1666" s="423"/>
      <c r="M1666" s="422"/>
      <c r="N1666" s="444"/>
      <c r="O1666" s="429"/>
      <c r="P1666" s="364">
        <f t="shared" si="89"/>
        <v>0</v>
      </c>
      <c r="Q1666" s="78">
        <f t="shared" si="90"/>
        <v>0</v>
      </c>
      <c r="R1666" s="100" t="str">
        <f t="shared" si="88"/>
        <v/>
      </c>
    </row>
    <row r="1667" spans="1:18" x14ac:dyDescent="0.2">
      <c r="A1667" s="430" t="str">
        <f>IF(B1667="","",COUNT('Diário 1º PA'!$A$4:$A$2634)+ROW()-3)</f>
        <v/>
      </c>
      <c r="B1667" s="417"/>
      <c r="C1667" s="463"/>
      <c r="D1667" s="419"/>
      <c r="E1667" s="419"/>
      <c r="F1667" s="420"/>
      <c r="G1667" s="419"/>
      <c r="H1667" s="419"/>
      <c r="I1667" s="421"/>
      <c r="J1667" s="422"/>
      <c r="K1667" s="422"/>
      <c r="L1667" s="423"/>
      <c r="M1667" s="422"/>
      <c r="N1667" s="444"/>
      <c r="O1667" s="429"/>
      <c r="P1667" s="364">
        <f t="shared" si="89"/>
        <v>0</v>
      </c>
      <c r="Q1667" s="78">
        <f t="shared" si="90"/>
        <v>0</v>
      </c>
      <c r="R1667" s="100" t="str">
        <f t="shared" si="88"/>
        <v/>
      </c>
    </row>
    <row r="1668" spans="1:18" ht="13.5" thickBot="1" x14ac:dyDescent="0.25">
      <c r="A1668" s="430" t="str">
        <f>IF(B1668="","",COUNT('Diário 1º PA'!$A$4:$A$2634)+ROW()-3)</f>
        <v/>
      </c>
      <c r="B1668" s="417"/>
      <c r="C1668" s="463"/>
      <c r="D1668" s="419"/>
      <c r="E1668" s="419"/>
      <c r="F1668" s="420"/>
      <c r="G1668" s="419"/>
      <c r="H1668" s="419"/>
      <c r="I1668" s="421"/>
      <c r="J1668" s="422"/>
      <c r="K1668" s="422"/>
      <c r="L1668" s="423"/>
      <c r="M1668" s="422"/>
      <c r="N1668" s="444"/>
      <c r="O1668" s="429"/>
      <c r="P1668" s="364">
        <f t="shared" si="89"/>
        <v>0</v>
      </c>
      <c r="Q1668" s="78">
        <f t="shared" si="90"/>
        <v>0</v>
      </c>
      <c r="R1668" s="100" t="str">
        <f t="shared" si="88"/>
        <v/>
      </c>
    </row>
    <row r="1669" spans="1:18" x14ac:dyDescent="0.2">
      <c r="A1669" s="430" t="str">
        <f>IF(B1669="","",COUNT('Diário 1º PA'!$A$4:$A$2634)+ROW()-3)</f>
        <v/>
      </c>
      <c r="B1669" s="417"/>
      <c r="C1669" s="463"/>
      <c r="D1669" s="419"/>
      <c r="E1669" s="419"/>
      <c r="F1669" s="420"/>
      <c r="G1669" s="419"/>
      <c r="H1669" s="419"/>
      <c r="I1669" s="421"/>
      <c r="J1669" s="422"/>
      <c r="K1669" s="422"/>
      <c r="L1669" s="423"/>
      <c r="M1669" s="422"/>
      <c r="N1669" s="444"/>
      <c r="O1669" s="429"/>
      <c r="P1669" s="365">
        <f t="shared" si="89"/>
        <v>0</v>
      </c>
      <c r="Q1669" s="78">
        <f t="shared" si="90"/>
        <v>0</v>
      </c>
      <c r="R1669" s="143" t="str">
        <f t="shared" si="88"/>
        <v/>
      </c>
    </row>
    <row r="1670" spans="1:18" x14ac:dyDescent="0.2">
      <c r="A1670" s="430" t="str">
        <f>IF(B1670="","",COUNT('Diário 1º PA'!$A$4:$A$2634)+ROW()-3)</f>
        <v/>
      </c>
      <c r="B1670" s="417"/>
      <c r="C1670" s="463"/>
      <c r="D1670" s="419"/>
      <c r="E1670" s="419"/>
      <c r="F1670" s="420"/>
      <c r="G1670" s="419"/>
      <c r="H1670" s="419"/>
      <c r="I1670" s="421"/>
      <c r="J1670" s="422"/>
      <c r="K1670" s="422"/>
      <c r="L1670" s="423"/>
      <c r="M1670" s="422"/>
      <c r="N1670" s="444"/>
      <c r="O1670" s="429"/>
      <c r="P1670" s="364">
        <f t="shared" si="89"/>
        <v>0</v>
      </c>
      <c r="Q1670" s="78">
        <f t="shared" si="90"/>
        <v>0</v>
      </c>
      <c r="R1670" s="100" t="str">
        <f t="shared" si="88"/>
        <v/>
      </c>
    </row>
    <row r="1671" spans="1:18" x14ac:dyDescent="0.2">
      <c r="A1671" s="430" t="str">
        <f>IF(B1671="","",COUNT('Diário 1º PA'!$A$4:$A$2634)+ROW()-3)</f>
        <v/>
      </c>
      <c r="B1671" s="417"/>
      <c r="C1671" s="463"/>
      <c r="D1671" s="419"/>
      <c r="E1671" s="419"/>
      <c r="F1671" s="420"/>
      <c r="G1671" s="419"/>
      <c r="H1671" s="419"/>
      <c r="I1671" s="421"/>
      <c r="J1671" s="422"/>
      <c r="K1671" s="422"/>
      <c r="L1671" s="423"/>
      <c r="M1671" s="422"/>
      <c r="N1671" s="444"/>
      <c r="O1671" s="429"/>
      <c r="P1671" s="364">
        <f t="shared" si="89"/>
        <v>0</v>
      </c>
      <c r="Q1671" s="78">
        <f t="shared" si="90"/>
        <v>0</v>
      </c>
      <c r="R1671" s="100" t="str">
        <f t="shared" si="88"/>
        <v/>
      </c>
    </row>
    <row r="1672" spans="1:18" ht="13.5" thickBot="1" x14ac:dyDescent="0.25">
      <c r="A1672" s="430" t="str">
        <f>IF(B1672="","",COUNT('Diário 1º PA'!$A$4:$A$2634)+ROW()-3)</f>
        <v/>
      </c>
      <c r="B1672" s="417"/>
      <c r="C1672" s="463"/>
      <c r="D1672" s="419"/>
      <c r="E1672" s="419"/>
      <c r="F1672" s="420"/>
      <c r="G1672" s="419"/>
      <c r="H1672" s="419"/>
      <c r="I1672" s="421"/>
      <c r="J1672" s="422"/>
      <c r="K1672" s="422"/>
      <c r="L1672" s="423"/>
      <c r="M1672" s="422"/>
      <c r="N1672" s="444"/>
      <c r="O1672" s="429"/>
      <c r="P1672" s="364">
        <f t="shared" si="89"/>
        <v>0</v>
      </c>
      <c r="Q1672" s="78">
        <f t="shared" si="90"/>
        <v>0</v>
      </c>
      <c r="R1672" s="100" t="str">
        <f t="shared" si="88"/>
        <v/>
      </c>
    </row>
    <row r="1673" spans="1:18" x14ac:dyDescent="0.2">
      <c r="A1673" s="430" t="str">
        <f>IF(B1673="","",COUNT('Diário 1º PA'!$A$4:$A$2634)+ROW()-3)</f>
        <v/>
      </c>
      <c r="B1673" s="417"/>
      <c r="C1673" s="463"/>
      <c r="D1673" s="419"/>
      <c r="E1673" s="419"/>
      <c r="F1673" s="420"/>
      <c r="G1673" s="419"/>
      <c r="H1673" s="419"/>
      <c r="I1673" s="421"/>
      <c r="J1673" s="422"/>
      <c r="K1673" s="422"/>
      <c r="L1673" s="423"/>
      <c r="M1673" s="422"/>
      <c r="N1673" s="444"/>
      <c r="O1673" s="429"/>
      <c r="P1673" s="365">
        <f t="shared" si="89"/>
        <v>0</v>
      </c>
      <c r="Q1673" s="78">
        <f t="shared" si="90"/>
        <v>0</v>
      </c>
      <c r="R1673" s="143" t="str">
        <f t="shared" si="88"/>
        <v/>
      </c>
    </row>
    <row r="1674" spans="1:18" x14ac:dyDescent="0.2">
      <c r="A1674" s="430" t="str">
        <f>IF(B1674="","",COUNT('Diário 1º PA'!$A$4:$A$2634)+ROW()-3)</f>
        <v/>
      </c>
      <c r="B1674" s="417"/>
      <c r="C1674" s="463"/>
      <c r="D1674" s="419"/>
      <c r="E1674" s="419"/>
      <c r="F1674" s="420"/>
      <c r="G1674" s="419"/>
      <c r="H1674" s="419"/>
      <c r="I1674" s="421"/>
      <c r="J1674" s="422"/>
      <c r="K1674" s="422"/>
      <c r="L1674" s="423"/>
      <c r="M1674" s="422"/>
      <c r="N1674" s="444"/>
      <c r="O1674" s="429"/>
      <c r="P1674" s="364">
        <f t="shared" si="89"/>
        <v>0</v>
      </c>
      <c r="Q1674" s="78">
        <f t="shared" si="90"/>
        <v>0</v>
      </c>
      <c r="R1674" s="100" t="str">
        <f t="shared" si="88"/>
        <v/>
      </c>
    </row>
    <row r="1675" spans="1:18" x14ac:dyDescent="0.2">
      <c r="A1675" s="430" t="str">
        <f>IF(B1675="","",COUNT('Diário 1º PA'!$A$4:$A$2634)+ROW()-3)</f>
        <v/>
      </c>
      <c r="B1675" s="417"/>
      <c r="C1675" s="463"/>
      <c r="D1675" s="419"/>
      <c r="E1675" s="419"/>
      <c r="F1675" s="420"/>
      <c r="G1675" s="419"/>
      <c r="H1675" s="419"/>
      <c r="I1675" s="421"/>
      <c r="J1675" s="422"/>
      <c r="K1675" s="422"/>
      <c r="L1675" s="423"/>
      <c r="M1675" s="422"/>
      <c r="N1675" s="444"/>
      <c r="O1675" s="429"/>
      <c r="P1675" s="364">
        <f t="shared" si="89"/>
        <v>0</v>
      </c>
      <c r="Q1675" s="78">
        <f t="shared" si="90"/>
        <v>0</v>
      </c>
      <c r="R1675" s="100" t="str">
        <f t="shared" si="88"/>
        <v/>
      </c>
    </row>
    <row r="1676" spans="1:18" ht="13.5" thickBot="1" x14ac:dyDescent="0.25">
      <c r="A1676" s="430" t="str">
        <f>IF(B1676="","",COUNT('Diário 1º PA'!$A$4:$A$2634)+ROW()-3)</f>
        <v/>
      </c>
      <c r="B1676" s="417"/>
      <c r="C1676" s="463"/>
      <c r="D1676" s="419"/>
      <c r="E1676" s="419"/>
      <c r="F1676" s="420"/>
      <c r="G1676" s="419"/>
      <c r="H1676" s="419"/>
      <c r="I1676" s="421"/>
      <c r="J1676" s="422"/>
      <c r="K1676" s="422"/>
      <c r="L1676" s="423"/>
      <c r="M1676" s="422"/>
      <c r="N1676" s="444"/>
      <c r="O1676" s="429"/>
      <c r="P1676" s="364">
        <f t="shared" si="89"/>
        <v>0</v>
      </c>
      <c r="Q1676" s="78">
        <f t="shared" si="90"/>
        <v>0</v>
      </c>
      <c r="R1676" s="100" t="str">
        <f t="shared" si="88"/>
        <v/>
      </c>
    </row>
    <row r="1677" spans="1:18" x14ac:dyDescent="0.2">
      <c r="A1677" s="430" t="str">
        <f>IF(B1677="","",COUNT('Diário 1º PA'!$A$4:$A$2634)+ROW()-3)</f>
        <v/>
      </c>
      <c r="B1677" s="417"/>
      <c r="C1677" s="463"/>
      <c r="D1677" s="419"/>
      <c r="E1677" s="419"/>
      <c r="F1677" s="420"/>
      <c r="G1677" s="419"/>
      <c r="H1677" s="419"/>
      <c r="I1677" s="421"/>
      <c r="J1677" s="422"/>
      <c r="K1677" s="422"/>
      <c r="L1677" s="423"/>
      <c r="M1677" s="422"/>
      <c r="N1677" s="444"/>
      <c r="O1677" s="429"/>
      <c r="P1677" s="365">
        <f t="shared" si="89"/>
        <v>0</v>
      </c>
      <c r="Q1677" s="78">
        <f t="shared" si="90"/>
        <v>0</v>
      </c>
      <c r="R1677" s="143" t="str">
        <f t="shared" si="88"/>
        <v/>
      </c>
    </row>
    <row r="1678" spans="1:18" x14ac:dyDescent="0.2">
      <c r="A1678" s="430" t="str">
        <f>IF(B1678="","",COUNT('Diário 1º PA'!$A$4:$A$2634)+ROW()-3)</f>
        <v/>
      </c>
      <c r="B1678" s="417"/>
      <c r="C1678" s="463"/>
      <c r="D1678" s="419"/>
      <c r="E1678" s="419"/>
      <c r="F1678" s="420"/>
      <c r="G1678" s="419"/>
      <c r="H1678" s="419"/>
      <c r="I1678" s="421"/>
      <c r="J1678" s="422"/>
      <c r="K1678" s="422"/>
      <c r="L1678" s="423"/>
      <c r="M1678" s="422"/>
      <c r="N1678" s="444"/>
      <c r="O1678" s="429"/>
      <c r="P1678" s="364">
        <f t="shared" si="89"/>
        <v>0</v>
      </c>
      <c r="Q1678" s="78">
        <f t="shared" si="90"/>
        <v>0</v>
      </c>
      <c r="R1678" s="100" t="str">
        <f t="shared" si="88"/>
        <v/>
      </c>
    </row>
    <row r="1679" spans="1:18" x14ac:dyDescent="0.2">
      <c r="A1679" s="430" t="str">
        <f>IF(B1679="","",COUNT('Diário 1º PA'!$A$4:$A$2634)+ROW()-3)</f>
        <v/>
      </c>
      <c r="B1679" s="417"/>
      <c r="C1679" s="463"/>
      <c r="D1679" s="419"/>
      <c r="E1679" s="419"/>
      <c r="F1679" s="420"/>
      <c r="G1679" s="419"/>
      <c r="H1679" s="419"/>
      <c r="I1679" s="421"/>
      <c r="J1679" s="422"/>
      <c r="K1679" s="422"/>
      <c r="L1679" s="423"/>
      <c r="M1679" s="422"/>
      <c r="N1679" s="444"/>
      <c r="O1679" s="429"/>
      <c r="P1679" s="364">
        <f t="shared" si="89"/>
        <v>0</v>
      </c>
      <c r="Q1679" s="78">
        <f t="shared" si="90"/>
        <v>0</v>
      </c>
      <c r="R1679" s="100" t="str">
        <f t="shared" si="88"/>
        <v/>
      </c>
    </row>
    <row r="1680" spans="1:18" ht="13.5" thickBot="1" x14ac:dyDescent="0.25">
      <c r="A1680" s="430" t="str">
        <f>IF(B1680="","",COUNT('Diário 1º PA'!$A$4:$A$2634)+ROW()-3)</f>
        <v/>
      </c>
      <c r="B1680" s="417"/>
      <c r="C1680" s="463"/>
      <c r="D1680" s="419"/>
      <c r="E1680" s="419"/>
      <c r="F1680" s="420"/>
      <c r="G1680" s="419"/>
      <c r="H1680" s="419"/>
      <c r="I1680" s="421"/>
      <c r="J1680" s="422"/>
      <c r="K1680" s="422"/>
      <c r="L1680" s="423"/>
      <c r="M1680" s="422"/>
      <c r="N1680" s="444"/>
      <c r="O1680" s="429"/>
      <c r="P1680" s="364">
        <f t="shared" si="89"/>
        <v>0</v>
      </c>
      <c r="Q1680" s="78">
        <f t="shared" si="90"/>
        <v>0</v>
      </c>
      <c r="R1680" s="100" t="str">
        <f t="shared" si="88"/>
        <v/>
      </c>
    </row>
    <row r="1681" spans="1:18" x14ac:dyDescent="0.2">
      <c r="A1681" s="430" t="str">
        <f>IF(B1681="","",COUNT('Diário 1º PA'!$A$4:$A$2634)+ROW()-3)</f>
        <v/>
      </c>
      <c r="B1681" s="417"/>
      <c r="C1681" s="463"/>
      <c r="D1681" s="419"/>
      <c r="E1681" s="419"/>
      <c r="F1681" s="420"/>
      <c r="G1681" s="419"/>
      <c r="H1681" s="419"/>
      <c r="I1681" s="421"/>
      <c r="J1681" s="422"/>
      <c r="K1681" s="422"/>
      <c r="L1681" s="423"/>
      <c r="M1681" s="422"/>
      <c r="N1681" s="444"/>
      <c r="O1681" s="429"/>
      <c r="P1681" s="365">
        <f t="shared" si="89"/>
        <v>0</v>
      </c>
      <c r="Q1681" s="78">
        <f t="shared" si="90"/>
        <v>0</v>
      </c>
      <c r="R1681" s="143" t="str">
        <f t="shared" si="88"/>
        <v/>
      </c>
    </row>
    <row r="1682" spans="1:18" x14ac:dyDescent="0.2">
      <c r="A1682" s="430" t="str">
        <f>IF(B1682="","",COUNT('Diário 1º PA'!$A$4:$A$2634)+ROW()-3)</f>
        <v/>
      </c>
      <c r="B1682" s="417"/>
      <c r="C1682" s="463"/>
      <c r="D1682" s="419"/>
      <c r="E1682" s="419"/>
      <c r="F1682" s="420"/>
      <c r="G1682" s="419"/>
      <c r="H1682" s="419"/>
      <c r="I1682" s="421"/>
      <c r="J1682" s="422"/>
      <c r="K1682" s="422"/>
      <c r="L1682" s="423"/>
      <c r="M1682" s="422"/>
      <c r="N1682" s="444"/>
      <c r="O1682" s="429"/>
      <c r="P1682" s="364">
        <f t="shared" si="89"/>
        <v>0</v>
      </c>
      <c r="Q1682" s="78">
        <f t="shared" si="90"/>
        <v>0</v>
      </c>
      <c r="R1682" s="100" t="str">
        <f t="shared" si="88"/>
        <v/>
      </c>
    </row>
    <row r="1683" spans="1:18" x14ac:dyDescent="0.2">
      <c r="A1683" s="430" t="str">
        <f>IF(B1683="","",COUNT('Diário 1º PA'!$A$4:$A$2634)+ROW()-3)</f>
        <v/>
      </c>
      <c r="B1683" s="417"/>
      <c r="C1683" s="463"/>
      <c r="D1683" s="419"/>
      <c r="E1683" s="419"/>
      <c r="F1683" s="420"/>
      <c r="G1683" s="419"/>
      <c r="H1683" s="419"/>
      <c r="I1683" s="421"/>
      <c r="J1683" s="422"/>
      <c r="K1683" s="422"/>
      <c r="L1683" s="423"/>
      <c r="M1683" s="422"/>
      <c r="N1683" s="444"/>
      <c r="O1683" s="429"/>
      <c r="P1683" s="364">
        <f t="shared" si="89"/>
        <v>0</v>
      </c>
      <c r="Q1683" s="78">
        <f t="shared" si="90"/>
        <v>0</v>
      </c>
      <c r="R1683" s="100" t="str">
        <f t="shared" si="88"/>
        <v/>
      </c>
    </row>
    <row r="1684" spans="1:18" ht="13.5" thickBot="1" x14ac:dyDescent="0.25">
      <c r="A1684" s="430" t="str">
        <f>IF(B1684="","",COUNT('Diário 1º PA'!$A$4:$A$2634)+ROW()-3)</f>
        <v/>
      </c>
      <c r="B1684" s="417"/>
      <c r="C1684" s="463"/>
      <c r="D1684" s="419"/>
      <c r="E1684" s="419"/>
      <c r="F1684" s="420"/>
      <c r="G1684" s="419"/>
      <c r="H1684" s="419"/>
      <c r="I1684" s="421"/>
      <c r="J1684" s="422"/>
      <c r="K1684" s="422"/>
      <c r="L1684" s="423"/>
      <c r="M1684" s="422"/>
      <c r="N1684" s="444"/>
      <c r="O1684" s="429"/>
      <c r="P1684" s="364">
        <f t="shared" si="89"/>
        <v>0</v>
      </c>
      <c r="Q1684" s="78">
        <f t="shared" si="90"/>
        <v>0</v>
      </c>
      <c r="R1684" s="100" t="str">
        <f t="shared" si="88"/>
        <v/>
      </c>
    </row>
    <row r="1685" spans="1:18" x14ac:dyDescent="0.2">
      <c r="A1685" s="430" t="str">
        <f>IF(B1685="","",COUNT('Diário 1º PA'!$A$4:$A$2634)+ROW()-3)</f>
        <v/>
      </c>
      <c r="B1685" s="417"/>
      <c r="C1685" s="463"/>
      <c r="D1685" s="419"/>
      <c r="E1685" s="419"/>
      <c r="F1685" s="420"/>
      <c r="G1685" s="419"/>
      <c r="H1685" s="419"/>
      <c r="I1685" s="421"/>
      <c r="J1685" s="422"/>
      <c r="K1685" s="422"/>
      <c r="L1685" s="423"/>
      <c r="M1685" s="422"/>
      <c r="N1685" s="444"/>
      <c r="O1685" s="429"/>
      <c r="P1685" s="365">
        <f t="shared" si="89"/>
        <v>0</v>
      </c>
      <c r="Q1685" s="78">
        <f t="shared" si="90"/>
        <v>0</v>
      </c>
      <c r="R1685" s="143" t="str">
        <f t="shared" si="88"/>
        <v/>
      </c>
    </row>
    <row r="1686" spans="1:18" x14ac:dyDescent="0.2">
      <c r="A1686" s="430" t="str">
        <f>IF(B1686="","",COUNT('Diário 1º PA'!$A$4:$A$2634)+ROW()-3)</f>
        <v/>
      </c>
      <c r="B1686" s="417"/>
      <c r="C1686" s="463"/>
      <c r="D1686" s="419"/>
      <c r="E1686" s="419"/>
      <c r="F1686" s="420"/>
      <c r="G1686" s="419"/>
      <c r="H1686" s="419"/>
      <c r="I1686" s="421"/>
      <c r="J1686" s="422"/>
      <c r="K1686" s="422"/>
      <c r="L1686" s="423"/>
      <c r="M1686" s="422"/>
      <c r="N1686" s="444"/>
      <c r="O1686" s="429"/>
      <c r="P1686" s="364">
        <f t="shared" si="89"/>
        <v>0</v>
      </c>
      <c r="Q1686" s="78">
        <f t="shared" si="90"/>
        <v>0</v>
      </c>
      <c r="R1686" s="100" t="str">
        <f t="shared" si="88"/>
        <v/>
      </c>
    </row>
    <row r="1687" spans="1:18" x14ac:dyDescent="0.2">
      <c r="A1687" s="430" t="str">
        <f>IF(B1687="","",COUNT('Diário 1º PA'!$A$4:$A$2634)+ROW()-3)</f>
        <v/>
      </c>
      <c r="B1687" s="417"/>
      <c r="C1687" s="463"/>
      <c r="D1687" s="419"/>
      <c r="E1687" s="419"/>
      <c r="F1687" s="420"/>
      <c r="G1687" s="419"/>
      <c r="H1687" s="419"/>
      <c r="I1687" s="421"/>
      <c r="J1687" s="422"/>
      <c r="K1687" s="422"/>
      <c r="L1687" s="423"/>
      <c r="M1687" s="422"/>
      <c r="N1687" s="444"/>
      <c r="O1687" s="429"/>
      <c r="P1687" s="364">
        <f t="shared" si="89"/>
        <v>0</v>
      </c>
      <c r="Q1687" s="78">
        <f t="shared" si="90"/>
        <v>0</v>
      </c>
      <c r="R1687" s="100" t="str">
        <f t="shared" si="88"/>
        <v/>
      </c>
    </row>
    <row r="1688" spans="1:18" ht="13.5" thickBot="1" x14ac:dyDescent="0.25">
      <c r="A1688" s="430" t="str">
        <f>IF(B1688="","",COUNT('Diário 1º PA'!$A$4:$A$2634)+ROW()-3)</f>
        <v/>
      </c>
      <c r="B1688" s="417"/>
      <c r="C1688" s="463"/>
      <c r="D1688" s="419"/>
      <c r="E1688" s="419"/>
      <c r="F1688" s="420"/>
      <c r="G1688" s="419"/>
      <c r="H1688" s="419"/>
      <c r="I1688" s="421"/>
      <c r="J1688" s="422"/>
      <c r="K1688" s="422"/>
      <c r="L1688" s="423"/>
      <c r="M1688" s="422"/>
      <c r="N1688" s="444"/>
      <c r="O1688" s="429"/>
      <c r="P1688" s="364">
        <f t="shared" si="89"/>
        <v>0</v>
      </c>
      <c r="Q1688" s="78">
        <f t="shared" si="90"/>
        <v>0</v>
      </c>
      <c r="R1688" s="100" t="str">
        <f t="shared" si="88"/>
        <v/>
      </c>
    </row>
    <row r="1689" spans="1:18" x14ac:dyDescent="0.2">
      <c r="A1689" s="430" t="str">
        <f>IF(B1689="","",COUNT('Diário 1º PA'!$A$4:$A$2634)+ROW()-3)</f>
        <v/>
      </c>
      <c r="B1689" s="417"/>
      <c r="C1689" s="463"/>
      <c r="D1689" s="419"/>
      <c r="E1689" s="419"/>
      <c r="F1689" s="420"/>
      <c r="G1689" s="419"/>
      <c r="H1689" s="419"/>
      <c r="I1689" s="421"/>
      <c r="J1689" s="422"/>
      <c r="K1689" s="422"/>
      <c r="L1689" s="423"/>
      <c r="M1689" s="422"/>
      <c r="N1689" s="444"/>
      <c r="O1689" s="429"/>
      <c r="P1689" s="365">
        <f t="shared" si="89"/>
        <v>0</v>
      </c>
      <c r="Q1689" s="78">
        <f t="shared" si="90"/>
        <v>0</v>
      </c>
      <c r="R1689" s="143" t="str">
        <f t="shared" si="88"/>
        <v/>
      </c>
    </row>
    <row r="1690" spans="1:18" x14ac:dyDescent="0.2">
      <c r="A1690" s="430" t="str">
        <f>IF(B1690="","",COUNT('Diário 1º PA'!$A$4:$A$2634)+ROW()-3)</f>
        <v/>
      </c>
      <c r="B1690" s="417"/>
      <c r="C1690" s="463"/>
      <c r="D1690" s="419"/>
      <c r="E1690" s="419"/>
      <c r="F1690" s="420"/>
      <c r="G1690" s="419"/>
      <c r="H1690" s="419"/>
      <c r="I1690" s="421"/>
      <c r="J1690" s="422"/>
      <c r="K1690" s="422"/>
      <c r="L1690" s="423"/>
      <c r="M1690" s="422"/>
      <c r="N1690" s="444"/>
      <c r="O1690" s="429"/>
      <c r="P1690" s="364">
        <f t="shared" si="89"/>
        <v>0</v>
      </c>
      <c r="Q1690" s="78">
        <f t="shared" si="90"/>
        <v>0</v>
      </c>
      <c r="R1690" s="100" t="str">
        <f t="shared" si="88"/>
        <v/>
      </c>
    </row>
    <row r="1691" spans="1:18" x14ac:dyDescent="0.2">
      <c r="A1691" s="430" t="str">
        <f>IF(B1691="","",COUNT('Diário 1º PA'!$A$4:$A$2634)+ROW()-3)</f>
        <v/>
      </c>
      <c r="B1691" s="417"/>
      <c r="C1691" s="463"/>
      <c r="D1691" s="419"/>
      <c r="E1691" s="419"/>
      <c r="F1691" s="420"/>
      <c r="G1691" s="419"/>
      <c r="H1691" s="419"/>
      <c r="I1691" s="421"/>
      <c r="J1691" s="422"/>
      <c r="K1691" s="422"/>
      <c r="L1691" s="423"/>
      <c r="M1691" s="422"/>
      <c r="N1691" s="444"/>
      <c r="O1691" s="429"/>
      <c r="P1691" s="364">
        <f t="shared" si="89"/>
        <v>0</v>
      </c>
      <c r="Q1691" s="78">
        <f t="shared" si="90"/>
        <v>0</v>
      </c>
      <c r="R1691" s="100" t="str">
        <f t="shared" si="88"/>
        <v/>
      </c>
    </row>
    <row r="1692" spans="1:18" ht="13.5" thickBot="1" x14ac:dyDescent="0.25">
      <c r="A1692" s="430" t="str">
        <f>IF(B1692="","",COUNT('Diário 1º PA'!$A$4:$A$2634)+ROW()-3)</f>
        <v/>
      </c>
      <c r="B1692" s="417"/>
      <c r="C1692" s="463"/>
      <c r="D1692" s="419"/>
      <c r="E1692" s="419"/>
      <c r="F1692" s="420"/>
      <c r="G1692" s="419"/>
      <c r="H1692" s="419"/>
      <c r="I1692" s="421"/>
      <c r="J1692" s="422"/>
      <c r="K1692" s="422"/>
      <c r="L1692" s="423"/>
      <c r="M1692" s="422"/>
      <c r="N1692" s="444"/>
      <c r="O1692" s="429"/>
      <c r="P1692" s="364">
        <f t="shared" si="89"/>
        <v>0</v>
      </c>
      <c r="Q1692" s="78">
        <f t="shared" si="90"/>
        <v>0</v>
      </c>
      <c r="R1692" s="100" t="str">
        <f t="shared" si="88"/>
        <v/>
      </c>
    </row>
    <row r="1693" spans="1:18" x14ac:dyDescent="0.2">
      <c r="A1693" s="430" t="str">
        <f>IF(B1693="","",COUNT('Diário 1º PA'!$A$4:$A$2634)+ROW()-3)</f>
        <v/>
      </c>
      <c r="B1693" s="417"/>
      <c r="C1693" s="463"/>
      <c r="D1693" s="419"/>
      <c r="E1693" s="419"/>
      <c r="F1693" s="420"/>
      <c r="G1693" s="419"/>
      <c r="H1693" s="419"/>
      <c r="I1693" s="421"/>
      <c r="J1693" s="422"/>
      <c r="K1693" s="422"/>
      <c r="L1693" s="423"/>
      <c r="M1693" s="422"/>
      <c r="N1693" s="444"/>
      <c r="O1693" s="429"/>
      <c r="P1693" s="365">
        <f t="shared" si="89"/>
        <v>0</v>
      </c>
      <c r="Q1693" s="78">
        <f t="shared" si="90"/>
        <v>0</v>
      </c>
      <c r="R1693" s="143" t="str">
        <f t="shared" ref="R1693:R1756" si="91">SUBSTITUTE(D1693," ","_")</f>
        <v/>
      </c>
    </row>
    <row r="1694" spans="1:18" x14ac:dyDescent="0.2">
      <c r="A1694" s="430" t="str">
        <f>IF(B1694="","",COUNT('Diário 1º PA'!$A$4:$A$2634)+ROW()-3)</f>
        <v/>
      </c>
      <c r="B1694" s="417"/>
      <c r="C1694" s="463"/>
      <c r="D1694" s="419"/>
      <c r="E1694" s="419"/>
      <c r="F1694" s="420"/>
      <c r="G1694" s="419"/>
      <c r="H1694" s="419"/>
      <c r="I1694" s="421"/>
      <c r="J1694" s="422"/>
      <c r="K1694" s="422"/>
      <c r="L1694" s="423"/>
      <c r="M1694" s="422"/>
      <c r="N1694" s="444"/>
      <c r="O1694" s="429"/>
      <c r="P1694" s="364">
        <f t="shared" ref="P1694:P1757" si="92">IF(B1694=0,0,IF(YEAR(B1694)=$Q$1,MONTH(B1694)-$P$1+1,(YEAR(B1694)-$Q$1)*12-$P$1+1+MONTH(B1694)))</f>
        <v>0</v>
      </c>
      <c r="Q1694" s="78">
        <f t="shared" ref="Q1694:Q1757" si="93">IF(C1694=0,0,IF(YEAR(C1694)=$Q$1,MONTH(C1694)-$P$1+1,(YEAR(C1694)-$Q$1)*12-$P$1+1+MONTH(C1694)))</f>
        <v>0</v>
      </c>
      <c r="R1694" s="100" t="str">
        <f t="shared" si="91"/>
        <v/>
      </c>
    </row>
    <row r="1695" spans="1:18" x14ac:dyDescent="0.2">
      <c r="A1695" s="430" t="str">
        <f>IF(B1695="","",COUNT('Diário 1º PA'!$A$4:$A$2634)+ROW()-3)</f>
        <v/>
      </c>
      <c r="B1695" s="417"/>
      <c r="C1695" s="463"/>
      <c r="D1695" s="419"/>
      <c r="E1695" s="419"/>
      <c r="F1695" s="420"/>
      <c r="G1695" s="419"/>
      <c r="H1695" s="419"/>
      <c r="I1695" s="421"/>
      <c r="J1695" s="422"/>
      <c r="K1695" s="422"/>
      <c r="L1695" s="423"/>
      <c r="M1695" s="422"/>
      <c r="N1695" s="444"/>
      <c r="O1695" s="429"/>
      <c r="P1695" s="364">
        <f t="shared" si="92"/>
        <v>0</v>
      </c>
      <c r="Q1695" s="78">
        <f t="shared" si="93"/>
        <v>0</v>
      </c>
      <c r="R1695" s="100" t="str">
        <f t="shared" si="91"/>
        <v/>
      </c>
    </row>
    <row r="1696" spans="1:18" ht="13.5" thickBot="1" x14ac:dyDescent="0.25">
      <c r="A1696" s="430" t="str">
        <f>IF(B1696="","",COUNT('Diário 1º PA'!$A$4:$A$2634)+ROW()-3)</f>
        <v/>
      </c>
      <c r="B1696" s="417"/>
      <c r="C1696" s="463"/>
      <c r="D1696" s="419"/>
      <c r="E1696" s="419"/>
      <c r="F1696" s="420"/>
      <c r="G1696" s="419"/>
      <c r="H1696" s="419"/>
      <c r="I1696" s="421"/>
      <c r="J1696" s="422"/>
      <c r="K1696" s="422"/>
      <c r="L1696" s="423"/>
      <c r="M1696" s="422"/>
      <c r="N1696" s="444"/>
      <c r="O1696" s="429"/>
      <c r="P1696" s="364">
        <f t="shared" si="92"/>
        <v>0</v>
      </c>
      <c r="Q1696" s="78">
        <f t="shared" si="93"/>
        <v>0</v>
      </c>
      <c r="R1696" s="100" t="str">
        <f t="shared" si="91"/>
        <v/>
      </c>
    </row>
    <row r="1697" spans="1:18" x14ac:dyDescent="0.2">
      <c r="A1697" s="430" t="str">
        <f>IF(B1697="","",COUNT('Diário 1º PA'!$A$4:$A$2634)+ROW()-3)</f>
        <v/>
      </c>
      <c r="B1697" s="417"/>
      <c r="C1697" s="463"/>
      <c r="D1697" s="419"/>
      <c r="E1697" s="419"/>
      <c r="F1697" s="420"/>
      <c r="G1697" s="419"/>
      <c r="H1697" s="419"/>
      <c r="I1697" s="421"/>
      <c r="J1697" s="422"/>
      <c r="K1697" s="422"/>
      <c r="L1697" s="423"/>
      <c r="M1697" s="422"/>
      <c r="N1697" s="444"/>
      <c r="O1697" s="429"/>
      <c r="P1697" s="365">
        <f t="shared" si="92"/>
        <v>0</v>
      </c>
      <c r="Q1697" s="78">
        <f t="shared" si="93"/>
        <v>0</v>
      </c>
      <c r="R1697" s="143" t="str">
        <f t="shared" si="91"/>
        <v/>
      </c>
    </row>
    <row r="1698" spans="1:18" x14ac:dyDescent="0.2">
      <c r="A1698" s="430" t="str">
        <f>IF(B1698="","",COUNT('Diário 1º PA'!$A$4:$A$2634)+ROW()-3)</f>
        <v/>
      </c>
      <c r="B1698" s="417"/>
      <c r="C1698" s="463"/>
      <c r="D1698" s="419"/>
      <c r="E1698" s="419"/>
      <c r="F1698" s="420"/>
      <c r="G1698" s="419"/>
      <c r="H1698" s="419"/>
      <c r="I1698" s="421"/>
      <c r="J1698" s="422"/>
      <c r="K1698" s="422"/>
      <c r="L1698" s="423"/>
      <c r="M1698" s="422"/>
      <c r="N1698" s="444"/>
      <c r="O1698" s="429"/>
      <c r="P1698" s="364">
        <f t="shared" si="92"/>
        <v>0</v>
      </c>
      <c r="Q1698" s="78">
        <f t="shared" si="93"/>
        <v>0</v>
      </c>
      <c r="R1698" s="100" t="str">
        <f t="shared" si="91"/>
        <v/>
      </c>
    </row>
    <row r="1699" spans="1:18" x14ac:dyDescent="0.2">
      <c r="A1699" s="430" t="str">
        <f>IF(B1699="","",COUNT('Diário 1º PA'!$A$4:$A$2634)+ROW()-3)</f>
        <v/>
      </c>
      <c r="B1699" s="417"/>
      <c r="C1699" s="463"/>
      <c r="D1699" s="419"/>
      <c r="E1699" s="419"/>
      <c r="F1699" s="420"/>
      <c r="G1699" s="419"/>
      <c r="H1699" s="419"/>
      <c r="I1699" s="421"/>
      <c r="J1699" s="422"/>
      <c r="K1699" s="422"/>
      <c r="L1699" s="423"/>
      <c r="M1699" s="422"/>
      <c r="N1699" s="444"/>
      <c r="O1699" s="429"/>
      <c r="P1699" s="364">
        <f t="shared" si="92"/>
        <v>0</v>
      </c>
      <c r="Q1699" s="78">
        <f t="shared" si="93"/>
        <v>0</v>
      </c>
      <c r="R1699" s="100" t="str">
        <f t="shared" si="91"/>
        <v/>
      </c>
    </row>
    <row r="1700" spans="1:18" ht="13.5" thickBot="1" x14ac:dyDescent="0.25">
      <c r="A1700" s="430" t="str">
        <f>IF(B1700="","",COUNT('Diário 1º PA'!$A$4:$A$2634)+ROW()-3)</f>
        <v/>
      </c>
      <c r="B1700" s="417"/>
      <c r="C1700" s="463"/>
      <c r="D1700" s="419"/>
      <c r="E1700" s="419"/>
      <c r="F1700" s="420"/>
      <c r="G1700" s="419"/>
      <c r="H1700" s="419"/>
      <c r="I1700" s="421"/>
      <c r="J1700" s="422"/>
      <c r="K1700" s="422"/>
      <c r="L1700" s="423"/>
      <c r="M1700" s="422"/>
      <c r="N1700" s="444"/>
      <c r="O1700" s="429"/>
      <c r="P1700" s="364">
        <f t="shared" si="92"/>
        <v>0</v>
      </c>
      <c r="Q1700" s="78">
        <f t="shared" si="93"/>
        <v>0</v>
      </c>
      <c r="R1700" s="100" t="str">
        <f t="shared" si="91"/>
        <v/>
      </c>
    </row>
    <row r="1701" spans="1:18" x14ac:dyDescent="0.2">
      <c r="A1701" s="430" t="str">
        <f>IF(B1701="","",COUNT('Diário 1º PA'!$A$4:$A$2634)+ROW()-3)</f>
        <v/>
      </c>
      <c r="B1701" s="417"/>
      <c r="C1701" s="463"/>
      <c r="D1701" s="419"/>
      <c r="E1701" s="419"/>
      <c r="F1701" s="420"/>
      <c r="G1701" s="419"/>
      <c r="H1701" s="419"/>
      <c r="I1701" s="421"/>
      <c r="J1701" s="422"/>
      <c r="K1701" s="422"/>
      <c r="L1701" s="423"/>
      <c r="M1701" s="422"/>
      <c r="N1701" s="444"/>
      <c r="O1701" s="429"/>
      <c r="P1701" s="365">
        <f t="shared" si="92"/>
        <v>0</v>
      </c>
      <c r="Q1701" s="78">
        <f t="shared" si="93"/>
        <v>0</v>
      </c>
      <c r="R1701" s="143" t="str">
        <f t="shared" si="91"/>
        <v/>
      </c>
    </row>
    <row r="1702" spans="1:18" x14ac:dyDescent="0.2">
      <c r="A1702" s="430" t="str">
        <f>IF(B1702="","",COUNT('Diário 1º PA'!$A$4:$A$2634)+ROW()-3)</f>
        <v/>
      </c>
      <c r="B1702" s="417"/>
      <c r="C1702" s="463"/>
      <c r="D1702" s="419"/>
      <c r="E1702" s="419"/>
      <c r="F1702" s="420"/>
      <c r="G1702" s="419"/>
      <c r="H1702" s="419"/>
      <c r="I1702" s="421"/>
      <c r="J1702" s="422"/>
      <c r="K1702" s="422"/>
      <c r="L1702" s="423"/>
      <c r="M1702" s="422"/>
      <c r="N1702" s="444"/>
      <c r="O1702" s="429"/>
      <c r="P1702" s="364">
        <f t="shared" si="92"/>
        <v>0</v>
      </c>
      <c r="Q1702" s="78">
        <f t="shared" si="93"/>
        <v>0</v>
      </c>
      <c r="R1702" s="100" t="str">
        <f t="shared" si="91"/>
        <v/>
      </c>
    </row>
    <row r="1703" spans="1:18" x14ac:dyDescent="0.2">
      <c r="A1703" s="430" t="str">
        <f>IF(B1703="","",COUNT('Diário 1º PA'!$A$4:$A$2634)+ROW()-3)</f>
        <v/>
      </c>
      <c r="B1703" s="417"/>
      <c r="C1703" s="463"/>
      <c r="D1703" s="419"/>
      <c r="E1703" s="419"/>
      <c r="F1703" s="420"/>
      <c r="G1703" s="419"/>
      <c r="H1703" s="419"/>
      <c r="I1703" s="421"/>
      <c r="J1703" s="422"/>
      <c r="K1703" s="422"/>
      <c r="L1703" s="423"/>
      <c r="M1703" s="422"/>
      <c r="N1703" s="444"/>
      <c r="O1703" s="429"/>
      <c r="P1703" s="364">
        <f t="shared" si="92"/>
        <v>0</v>
      </c>
      <c r="Q1703" s="78">
        <f t="shared" si="93"/>
        <v>0</v>
      </c>
      <c r="R1703" s="100" t="str">
        <f t="shared" si="91"/>
        <v/>
      </c>
    </row>
    <row r="1704" spans="1:18" ht="13.5" thickBot="1" x14ac:dyDescent="0.25">
      <c r="A1704" s="430" t="str">
        <f>IF(B1704="","",COUNT('Diário 1º PA'!$A$4:$A$2634)+ROW()-3)</f>
        <v/>
      </c>
      <c r="B1704" s="417"/>
      <c r="C1704" s="463"/>
      <c r="D1704" s="419"/>
      <c r="E1704" s="419"/>
      <c r="F1704" s="420"/>
      <c r="G1704" s="419"/>
      <c r="H1704" s="419"/>
      <c r="I1704" s="421"/>
      <c r="J1704" s="422"/>
      <c r="K1704" s="422"/>
      <c r="L1704" s="423"/>
      <c r="M1704" s="422"/>
      <c r="N1704" s="444"/>
      <c r="O1704" s="429"/>
      <c r="P1704" s="364">
        <f t="shared" si="92"/>
        <v>0</v>
      </c>
      <c r="Q1704" s="78">
        <f t="shared" si="93"/>
        <v>0</v>
      </c>
      <c r="R1704" s="100" t="str">
        <f t="shared" si="91"/>
        <v/>
      </c>
    </row>
    <row r="1705" spans="1:18" x14ac:dyDescent="0.2">
      <c r="A1705" s="430" t="str">
        <f>IF(B1705="","",COUNT('Diário 1º PA'!$A$4:$A$2634)+ROW()-3)</f>
        <v/>
      </c>
      <c r="B1705" s="417"/>
      <c r="C1705" s="463"/>
      <c r="D1705" s="419"/>
      <c r="E1705" s="419"/>
      <c r="F1705" s="420"/>
      <c r="G1705" s="419"/>
      <c r="H1705" s="419"/>
      <c r="I1705" s="421"/>
      <c r="J1705" s="422"/>
      <c r="K1705" s="422"/>
      <c r="L1705" s="423"/>
      <c r="M1705" s="422"/>
      <c r="N1705" s="444"/>
      <c r="O1705" s="429"/>
      <c r="P1705" s="365">
        <f t="shared" si="92"/>
        <v>0</v>
      </c>
      <c r="Q1705" s="78">
        <f t="shared" si="93"/>
        <v>0</v>
      </c>
      <c r="R1705" s="143" t="str">
        <f t="shared" si="91"/>
        <v/>
      </c>
    </row>
    <row r="1706" spans="1:18" x14ac:dyDescent="0.2">
      <c r="A1706" s="430" t="str">
        <f>IF(B1706="","",COUNT('Diário 1º PA'!$A$4:$A$2634)+ROW()-3)</f>
        <v/>
      </c>
      <c r="B1706" s="417"/>
      <c r="C1706" s="463"/>
      <c r="D1706" s="419"/>
      <c r="E1706" s="419"/>
      <c r="F1706" s="420"/>
      <c r="G1706" s="419"/>
      <c r="H1706" s="419"/>
      <c r="I1706" s="421"/>
      <c r="J1706" s="422"/>
      <c r="K1706" s="422"/>
      <c r="L1706" s="423"/>
      <c r="M1706" s="422"/>
      <c r="N1706" s="444"/>
      <c r="O1706" s="429"/>
      <c r="P1706" s="364">
        <f t="shared" si="92"/>
        <v>0</v>
      </c>
      <c r="Q1706" s="78">
        <f t="shared" si="93"/>
        <v>0</v>
      </c>
      <c r="R1706" s="100" t="str">
        <f t="shared" si="91"/>
        <v/>
      </c>
    </row>
    <row r="1707" spans="1:18" x14ac:dyDescent="0.2">
      <c r="A1707" s="430" t="str">
        <f>IF(B1707="","",COUNT('Diário 1º PA'!$A$4:$A$2634)+ROW()-3)</f>
        <v/>
      </c>
      <c r="B1707" s="417"/>
      <c r="C1707" s="463"/>
      <c r="D1707" s="419"/>
      <c r="E1707" s="419"/>
      <c r="F1707" s="420"/>
      <c r="G1707" s="419"/>
      <c r="H1707" s="419"/>
      <c r="I1707" s="421"/>
      <c r="J1707" s="422"/>
      <c r="K1707" s="422"/>
      <c r="L1707" s="423"/>
      <c r="M1707" s="422"/>
      <c r="N1707" s="444"/>
      <c r="O1707" s="429"/>
      <c r="P1707" s="364">
        <f t="shared" si="92"/>
        <v>0</v>
      </c>
      <c r="Q1707" s="78">
        <f t="shared" si="93"/>
        <v>0</v>
      </c>
      <c r="R1707" s="100" t="str">
        <f t="shared" si="91"/>
        <v/>
      </c>
    </row>
    <row r="1708" spans="1:18" ht="13.5" thickBot="1" x14ac:dyDescent="0.25">
      <c r="A1708" s="430" t="str">
        <f>IF(B1708="","",COUNT('Diário 1º PA'!$A$4:$A$2634)+ROW()-3)</f>
        <v/>
      </c>
      <c r="B1708" s="417"/>
      <c r="C1708" s="463"/>
      <c r="D1708" s="419"/>
      <c r="E1708" s="419"/>
      <c r="F1708" s="420"/>
      <c r="G1708" s="419"/>
      <c r="H1708" s="419"/>
      <c r="I1708" s="421"/>
      <c r="J1708" s="422"/>
      <c r="K1708" s="422"/>
      <c r="L1708" s="423"/>
      <c r="M1708" s="422"/>
      <c r="N1708" s="444"/>
      <c r="O1708" s="429"/>
      <c r="P1708" s="364">
        <f t="shared" si="92"/>
        <v>0</v>
      </c>
      <c r="Q1708" s="78">
        <f t="shared" si="93"/>
        <v>0</v>
      </c>
      <c r="R1708" s="100" t="str">
        <f t="shared" si="91"/>
        <v/>
      </c>
    </row>
    <row r="1709" spans="1:18" x14ac:dyDescent="0.2">
      <c r="A1709" s="430" t="str">
        <f>IF(B1709="","",COUNT('Diário 1º PA'!$A$4:$A$2634)+ROW()-3)</f>
        <v/>
      </c>
      <c r="B1709" s="417"/>
      <c r="C1709" s="463"/>
      <c r="D1709" s="419"/>
      <c r="E1709" s="419"/>
      <c r="F1709" s="420"/>
      <c r="G1709" s="419"/>
      <c r="H1709" s="419"/>
      <c r="I1709" s="421"/>
      <c r="J1709" s="422"/>
      <c r="K1709" s="422"/>
      <c r="L1709" s="423"/>
      <c r="M1709" s="422"/>
      <c r="N1709" s="444"/>
      <c r="O1709" s="429"/>
      <c r="P1709" s="365">
        <f t="shared" si="92"/>
        <v>0</v>
      </c>
      <c r="Q1709" s="78">
        <f t="shared" si="93"/>
        <v>0</v>
      </c>
      <c r="R1709" s="143" t="str">
        <f t="shared" si="91"/>
        <v/>
      </c>
    </row>
    <row r="1710" spans="1:18" x14ac:dyDescent="0.2">
      <c r="A1710" s="430" t="str">
        <f>IF(B1710="","",COUNT('Diário 1º PA'!$A$4:$A$2634)+ROW()-3)</f>
        <v/>
      </c>
      <c r="B1710" s="417"/>
      <c r="C1710" s="463"/>
      <c r="D1710" s="419"/>
      <c r="E1710" s="419"/>
      <c r="F1710" s="420"/>
      <c r="G1710" s="419"/>
      <c r="H1710" s="419"/>
      <c r="I1710" s="421"/>
      <c r="J1710" s="422"/>
      <c r="K1710" s="422"/>
      <c r="L1710" s="423"/>
      <c r="M1710" s="422"/>
      <c r="N1710" s="444"/>
      <c r="O1710" s="429"/>
      <c r="P1710" s="364">
        <f t="shared" si="92"/>
        <v>0</v>
      </c>
      <c r="Q1710" s="78">
        <f t="shared" si="93"/>
        <v>0</v>
      </c>
      <c r="R1710" s="100" t="str">
        <f t="shared" si="91"/>
        <v/>
      </c>
    </row>
    <row r="1711" spans="1:18" x14ac:dyDescent="0.2">
      <c r="A1711" s="430" t="str">
        <f>IF(B1711="","",COUNT('Diário 1º PA'!$A$4:$A$2634)+ROW()-3)</f>
        <v/>
      </c>
      <c r="B1711" s="417"/>
      <c r="C1711" s="463"/>
      <c r="D1711" s="419"/>
      <c r="E1711" s="419"/>
      <c r="F1711" s="420"/>
      <c r="G1711" s="419"/>
      <c r="H1711" s="419"/>
      <c r="I1711" s="421"/>
      <c r="J1711" s="422"/>
      <c r="K1711" s="422"/>
      <c r="L1711" s="423"/>
      <c r="M1711" s="422"/>
      <c r="N1711" s="444"/>
      <c r="O1711" s="429"/>
      <c r="P1711" s="364">
        <f t="shared" si="92"/>
        <v>0</v>
      </c>
      <c r="Q1711" s="78">
        <f t="shared" si="93"/>
        <v>0</v>
      </c>
      <c r="R1711" s="100" t="str">
        <f t="shared" si="91"/>
        <v/>
      </c>
    </row>
    <row r="1712" spans="1:18" ht="13.5" thickBot="1" x14ac:dyDescent="0.25">
      <c r="A1712" s="430" t="str">
        <f>IF(B1712="","",COUNT('Diário 1º PA'!$A$4:$A$2634)+ROW()-3)</f>
        <v/>
      </c>
      <c r="B1712" s="417"/>
      <c r="C1712" s="463"/>
      <c r="D1712" s="419"/>
      <c r="E1712" s="419"/>
      <c r="F1712" s="420"/>
      <c r="G1712" s="419"/>
      <c r="H1712" s="419"/>
      <c r="I1712" s="421"/>
      <c r="J1712" s="422"/>
      <c r="K1712" s="422"/>
      <c r="L1712" s="423"/>
      <c r="M1712" s="422"/>
      <c r="N1712" s="444"/>
      <c r="O1712" s="429"/>
      <c r="P1712" s="364">
        <f t="shared" si="92"/>
        <v>0</v>
      </c>
      <c r="Q1712" s="78">
        <f t="shared" si="93"/>
        <v>0</v>
      </c>
      <c r="R1712" s="100" t="str">
        <f t="shared" si="91"/>
        <v/>
      </c>
    </row>
    <row r="1713" spans="1:18" x14ac:dyDescent="0.2">
      <c r="A1713" s="430" t="str">
        <f>IF(B1713="","",COUNT('Diário 1º PA'!$A$4:$A$2634)+ROW()-3)</f>
        <v/>
      </c>
      <c r="B1713" s="417"/>
      <c r="C1713" s="463"/>
      <c r="D1713" s="419"/>
      <c r="E1713" s="419"/>
      <c r="F1713" s="420"/>
      <c r="G1713" s="419"/>
      <c r="H1713" s="419"/>
      <c r="I1713" s="421"/>
      <c r="J1713" s="422"/>
      <c r="K1713" s="422"/>
      <c r="L1713" s="423"/>
      <c r="M1713" s="422"/>
      <c r="N1713" s="464"/>
      <c r="O1713" s="429"/>
      <c r="P1713" s="365">
        <f t="shared" si="92"/>
        <v>0</v>
      </c>
      <c r="Q1713" s="78">
        <f t="shared" si="93"/>
        <v>0</v>
      </c>
      <c r="R1713" s="143" t="str">
        <f t="shared" si="91"/>
        <v/>
      </c>
    </row>
    <row r="1714" spans="1:18" x14ac:dyDescent="0.2">
      <c r="A1714" s="430" t="str">
        <f>IF(B1714="","",COUNT('Diário 1º PA'!$A$4:$A$2634)+ROW()-3)</f>
        <v/>
      </c>
      <c r="B1714" s="417"/>
      <c r="C1714" s="463"/>
      <c r="D1714" s="419"/>
      <c r="E1714" s="419"/>
      <c r="F1714" s="420"/>
      <c r="G1714" s="419"/>
      <c r="H1714" s="419"/>
      <c r="I1714" s="421"/>
      <c r="J1714" s="422"/>
      <c r="K1714" s="422"/>
      <c r="L1714" s="423"/>
      <c r="M1714" s="422"/>
      <c r="N1714" s="464"/>
      <c r="O1714" s="429"/>
      <c r="P1714" s="364">
        <f t="shared" si="92"/>
        <v>0</v>
      </c>
      <c r="Q1714" s="78">
        <f t="shared" si="93"/>
        <v>0</v>
      </c>
      <c r="R1714" s="100" t="str">
        <f t="shared" si="91"/>
        <v/>
      </c>
    </row>
    <row r="1715" spans="1:18" x14ac:dyDescent="0.2">
      <c r="A1715" s="430" t="str">
        <f>IF(B1715="","",COUNT('Diário 1º PA'!$A$4:$A$2634)+ROW()-3)</f>
        <v/>
      </c>
      <c r="B1715" s="417"/>
      <c r="C1715" s="463"/>
      <c r="D1715" s="419"/>
      <c r="E1715" s="419"/>
      <c r="F1715" s="420"/>
      <c r="G1715" s="419"/>
      <c r="H1715" s="419"/>
      <c r="I1715" s="421"/>
      <c r="J1715" s="422"/>
      <c r="K1715" s="422"/>
      <c r="L1715" s="423"/>
      <c r="M1715" s="422"/>
      <c r="N1715" s="464"/>
      <c r="O1715" s="429"/>
      <c r="P1715" s="364">
        <f t="shared" si="92"/>
        <v>0</v>
      </c>
      <c r="Q1715" s="78">
        <f t="shared" si="93"/>
        <v>0</v>
      </c>
      <c r="R1715" s="100" t="str">
        <f t="shared" si="91"/>
        <v/>
      </c>
    </row>
    <row r="1716" spans="1:18" ht="13.5" thickBot="1" x14ac:dyDescent="0.25">
      <c r="A1716" s="430" t="str">
        <f>IF(B1716="","",COUNT('Diário 1º PA'!$A$4:$A$2634)+ROW()-3)</f>
        <v/>
      </c>
      <c r="B1716" s="417"/>
      <c r="C1716" s="463"/>
      <c r="D1716" s="419"/>
      <c r="E1716" s="419"/>
      <c r="F1716" s="420"/>
      <c r="G1716" s="419"/>
      <c r="H1716" s="419"/>
      <c r="I1716" s="421"/>
      <c r="J1716" s="422"/>
      <c r="K1716" s="422"/>
      <c r="L1716" s="423"/>
      <c r="M1716" s="422"/>
      <c r="N1716" s="464"/>
      <c r="O1716" s="429"/>
      <c r="P1716" s="364">
        <f t="shared" si="92"/>
        <v>0</v>
      </c>
      <c r="Q1716" s="78">
        <f t="shared" si="93"/>
        <v>0</v>
      </c>
      <c r="R1716" s="100" t="str">
        <f t="shared" si="91"/>
        <v/>
      </c>
    </row>
    <row r="1717" spans="1:18" x14ac:dyDescent="0.2">
      <c r="A1717" s="430" t="str">
        <f>IF(B1717="","",COUNT('Diário 1º PA'!$A$4:$A$2634)+ROW()-3)</f>
        <v/>
      </c>
      <c r="B1717" s="417"/>
      <c r="C1717" s="463"/>
      <c r="D1717" s="419"/>
      <c r="E1717" s="419"/>
      <c r="F1717" s="420"/>
      <c r="G1717" s="419"/>
      <c r="H1717" s="419"/>
      <c r="I1717" s="421"/>
      <c r="J1717" s="422"/>
      <c r="K1717" s="422"/>
      <c r="L1717" s="423"/>
      <c r="M1717" s="422"/>
      <c r="N1717" s="464"/>
      <c r="O1717" s="429"/>
      <c r="P1717" s="365">
        <f t="shared" si="92"/>
        <v>0</v>
      </c>
      <c r="Q1717" s="78">
        <f t="shared" si="93"/>
        <v>0</v>
      </c>
      <c r="R1717" s="143" t="str">
        <f t="shared" si="91"/>
        <v/>
      </c>
    </row>
    <row r="1718" spans="1:18" x14ac:dyDescent="0.2">
      <c r="A1718" s="430" t="str">
        <f>IF(B1718="","",COUNT('Diário 1º PA'!$A$4:$A$2634)+ROW()-3)</f>
        <v/>
      </c>
      <c r="B1718" s="417"/>
      <c r="C1718" s="463"/>
      <c r="D1718" s="419"/>
      <c r="E1718" s="419"/>
      <c r="F1718" s="420"/>
      <c r="G1718" s="419"/>
      <c r="H1718" s="419"/>
      <c r="I1718" s="421"/>
      <c r="J1718" s="422"/>
      <c r="K1718" s="422"/>
      <c r="L1718" s="423"/>
      <c r="M1718" s="422"/>
      <c r="N1718" s="464"/>
      <c r="O1718" s="429"/>
      <c r="P1718" s="364">
        <f t="shared" si="92"/>
        <v>0</v>
      </c>
      <c r="Q1718" s="78">
        <f t="shared" si="93"/>
        <v>0</v>
      </c>
      <c r="R1718" s="100" t="str">
        <f t="shared" si="91"/>
        <v/>
      </c>
    </row>
    <row r="1719" spans="1:18" x14ac:dyDescent="0.2">
      <c r="A1719" s="430" t="str">
        <f>IF(B1719="","",COUNT('Diário 1º PA'!$A$4:$A$2634)+ROW()-3)</f>
        <v/>
      </c>
      <c r="B1719" s="417"/>
      <c r="C1719" s="463"/>
      <c r="D1719" s="419"/>
      <c r="E1719" s="419"/>
      <c r="F1719" s="420"/>
      <c r="G1719" s="419"/>
      <c r="H1719" s="419"/>
      <c r="I1719" s="421"/>
      <c r="J1719" s="422"/>
      <c r="K1719" s="422"/>
      <c r="L1719" s="423"/>
      <c r="M1719" s="422"/>
      <c r="N1719" s="464"/>
      <c r="O1719" s="429"/>
      <c r="P1719" s="364">
        <f t="shared" si="92"/>
        <v>0</v>
      </c>
      <c r="Q1719" s="78">
        <f t="shared" si="93"/>
        <v>0</v>
      </c>
      <c r="R1719" s="100" t="str">
        <f t="shared" si="91"/>
        <v/>
      </c>
    </row>
    <row r="1720" spans="1:18" ht="13.5" thickBot="1" x14ac:dyDescent="0.25">
      <c r="A1720" s="430" t="str">
        <f>IF(B1720="","",COUNT('Diário 1º PA'!$A$4:$A$2634)+ROW()-3)</f>
        <v/>
      </c>
      <c r="B1720" s="417"/>
      <c r="C1720" s="463"/>
      <c r="D1720" s="419"/>
      <c r="E1720" s="419"/>
      <c r="F1720" s="420"/>
      <c r="G1720" s="419"/>
      <c r="H1720" s="419"/>
      <c r="I1720" s="421"/>
      <c r="J1720" s="422"/>
      <c r="K1720" s="422"/>
      <c r="L1720" s="423"/>
      <c r="M1720" s="422"/>
      <c r="N1720" s="464"/>
      <c r="O1720" s="429"/>
      <c r="P1720" s="364">
        <f t="shared" si="92"/>
        <v>0</v>
      </c>
      <c r="Q1720" s="78">
        <f t="shared" si="93"/>
        <v>0</v>
      </c>
      <c r="R1720" s="100" t="str">
        <f t="shared" si="91"/>
        <v/>
      </c>
    </row>
    <row r="1721" spans="1:18" x14ac:dyDescent="0.2">
      <c r="A1721" s="430" t="str">
        <f>IF(B1721="","",COUNT('Diário 1º PA'!$A$4:$A$2634)+ROW()-3)</f>
        <v/>
      </c>
      <c r="B1721" s="417"/>
      <c r="C1721" s="463"/>
      <c r="D1721" s="419"/>
      <c r="E1721" s="419"/>
      <c r="F1721" s="420"/>
      <c r="G1721" s="419"/>
      <c r="H1721" s="419"/>
      <c r="I1721" s="421"/>
      <c r="J1721" s="422"/>
      <c r="K1721" s="422"/>
      <c r="L1721" s="423"/>
      <c r="M1721" s="422"/>
      <c r="N1721" s="464"/>
      <c r="O1721" s="429"/>
      <c r="P1721" s="365">
        <f t="shared" si="92"/>
        <v>0</v>
      </c>
      <c r="Q1721" s="78">
        <f t="shared" si="93"/>
        <v>0</v>
      </c>
      <c r="R1721" s="143" t="str">
        <f t="shared" si="91"/>
        <v/>
      </c>
    </row>
    <row r="1722" spans="1:18" x14ac:dyDescent="0.2">
      <c r="A1722" s="430" t="str">
        <f>IF(B1722="","",COUNT('Diário 1º PA'!$A$4:$A$2634)+ROW()-3)</f>
        <v/>
      </c>
      <c r="B1722" s="417"/>
      <c r="C1722" s="463"/>
      <c r="D1722" s="419"/>
      <c r="E1722" s="419"/>
      <c r="F1722" s="420"/>
      <c r="G1722" s="419"/>
      <c r="H1722" s="419"/>
      <c r="I1722" s="421"/>
      <c r="J1722" s="422"/>
      <c r="K1722" s="422"/>
      <c r="L1722" s="423"/>
      <c r="M1722" s="422"/>
      <c r="N1722" s="464"/>
      <c r="O1722" s="429"/>
      <c r="P1722" s="364">
        <f t="shared" si="92"/>
        <v>0</v>
      </c>
      <c r="Q1722" s="78">
        <f t="shared" si="93"/>
        <v>0</v>
      </c>
      <c r="R1722" s="100" t="str">
        <f t="shared" si="91"/>
        <v/>
      </c>
    </row>
    <row r="1723" spans="1:18" x14ac:dyDescent="0.2">
      <c r="A1723" s="430" t="str">
        <f>IF(B1723="","",COUNT('Diário 1º PA'!$A$4:$A$2634)+ROW()-3)</f>
        <v/>
      </c>
      <c r="B1723" s="417"/>
      <c r="C1723" s="463"/>
      <c r="D1723" s="419"/>
      <c r="E1723" s="419"/>
      <c r="F1723" s="420"/>
      <c r="G1723" s="419"/>
      <c r="H1723" s="419"/>
      <c r="I1723" s="421"/>
      <c r="J1723" s="422"/>
      <c r="K1723" s="422"/>
      <c r="L1723" s="423"/>
      <c r="M1723" s="422"/>
      <c r="N1723" s="464"/>
      <c r="O1723" s="429"/>
      <c r="P1723" s="364">
        <f t="shared" si="92"/>
        <v>0</v>
      </c>
      <c r="Q1723" s="78">
        <f t="shared" si="93"/>
        <v>0</v>
      </c>
      <c r="R1723" s="100" t="str">
        <f t="shared" si="91"/>
        <v/>
      </c>
    </row>
    <row r="1724" spans="1:18" ht="13.5" thickBot="1" x14ac:dyDescent="0.25">
      <c r="A1724" s="430" t="str">
        <f>IF(B1724="","",COUNT('Diário 1º PA'!$A$4:$A$2634)+ROW()-3)</f>
        <v/>
      </c>
      <c r="B1724" s="417"/>
      <c r="C1724" s="463"/>
      <c r="D1724" s="419"/>
      <c r="E1724" s="419"/>
      <c r="F1724" s="420"/>
      <c r="G1724" s="419"/>
      <c r="H1724" s="419"/>
      <c r="I1724" s="421"/>
      <c r="J1724" s="422"/>
      <c r="K1724" s="422"/>
      <c r="L1724" s="423"/>
      <c r="M1724" s="422"/>
      <c r="N1724" s="464"/>
      <c r="O1724" s="429"/>
      <c r="P1724" s="364">
        <f t="shared" si="92"/>
        <v>0</v>
      </c>
      <c r="Q1724" s="78">
        <f t="shared" si="93"/>
        <v>0</v>
      </c>
      <c r="R1724" s="100" t="str">
        <f t="shared" si="91"/>
        <v/>
      </c>
    </row>
    <row r="1725" spans="1:18" x14ac:dyDescent="0.2">
      <c r="A1725" s="430" t="str">
        <f>IF(B1725="","",COUNT('Diário 1º PA'!$A$4:$A$2634)+ROW()-3)</f>
        <v/>
      </c>
      <c r="B1725" s="417"/>
      <c r="C1725" s="463"/>
      <c r="D1725" s="419"/>
      <c r="E1725" s="419"/>
      <c r="F1725" s="420"/>
      <c r="G1725" s="419"/>
      <c r="H1725" s="419"/>
      <c r="I1725" s="421"/>
      <c r="J1725" s="422"/>
      <c r="K1725" s="422"/>
      <c r="L1725" s="423"/>
      <c r="M1725" s="422"/>
      <c r="N1725" s="464"/>
      <c r="O1725" s="429"/>
      <c r="P1725" s="365">
        <f t="shared" si="92"/>
        <v>0</v>
      </c>
      <c r="Q1725" s="78">
        <f t="shared" si="93"/>
        <v>0</v>
      </c>
      <c r="R1725" s="143" t="str">
        <f t="shared" si="91"/>
        <v/>
      </c>
    </row>
    <row r="1726" spans="1:18" x14ac:dyDescent="0.2">
      <c r="A1726" s="430" t="str">
        <f>IF(B1726="","",COUNT('Diário 1º PA'!$A$4:$A$2634)+ROW()-3)</f>
        <v/>
      </c>
      <c r="B1726" s="417"/>
      <c r="C1726" s="463"/>
      <c r="D1726" s="419"/>
      <c r="E1726" s="419"/>
      <c r="F1726" s="420"/>
      <c r="G1726" s="419"/>
      <c r="H1726" s="419"/>
      <c r="I1726" s="421"/>
      <c r="J1726" s="422"/>
      <c r="K1726" s="422"/>
      <c r="L1726" s="423"/>
      <c r="M1726" s="422"/>
      <c r="N1726" s="464"/>
      <c r="O1726" s="429"/>
      <c r="P1726" s="364">
        <f t="shared" si="92"/>
        <v>0</v>
      </c>
      <c r="Q1726" s="78">
        <f t="shared" si="93"/>
        <v>0</v>
      </c>
      <c r="R1726" s="100" t="str">
        <f t="shared" si="91"/>
        <v/>
      </c>
    </row>
    <row r="1727" spans="1:18" x14ac:dyDescent="0.2">
      <c r="A1727" s="430" t="str">
        <f>IF(B1727="","",COUNT('Diário 1º PA'!$A$4:$A$2634)+ROW()-3)</f>
        <v/>
      </c>
      <c r="B1727" s="417"/>
      <c r="C1727" s="463"/>
      <c r="D1727" s="419"/>
      <c r="E1727" s="419"/>
      <c r="F1727" s="420"/>
      <c r="G1727" s="419"/>
      <c r="H1727" s="419"/>
      <c r="I1727" s="421"/>
      <c r="J1727" s="422"/>
      <c r="K1727" s="422"/>
      <c r="L1727" s="423"/>
      <c r="M1727" s="422"/>
      <c r="N1727" s="464"/>
      <c r="O1727" s="429"/>
      <c r="P1727" s="364">
        <f t="shared" si="92"/>
        <v>0</v>
      </c>
      <c r="Q1727" s="78">
        <f t="shared" si="93"/>
        <v>0</v>
      </c>
      <c r="R1727" s="100" t="str">
        <f t="shared" si="91"/>
        <v/>
      </c>
    </row>
    <row r="1728" spans="1:18" ht="13.5" thickBot="1" x14ac:dyDescent="0.25">
      <c r="A1728" s="430" t="str">
        <f>IF(B1728="","",COUNT('Diário 1º PA'!$A$4:$A$2634)+ROW()-3)</f>
        <v/>
      </c>
      <c r="B1728" s="417"/>
      <c r="C1728" s="463"/>
      <c r="D1728" s="419"/>
      <c r="E1728" s="419"/>
      <c r="F1728" s="420"/>
      <c r="G1728" s="419"/>
      <c r="H1728" s="419"/>
      <c r="I1728" s="421"/>
      <c r="J1728" s="422"/>
      <c r="K1728" s="422"/>
      <c r="L1728" s="423"/>
      <c r="M1728" s="422"/>
      <c r="N1728" s="464"/>
      <c r="O1728" s="429"/>
      <c r="P1728" s="364">
        <f t="shared" si="92"/>
        <v>0</v>
      </c>
      <c r="Q1728" s="78">
        <f t="shared" si="93"/>
        <v>0</v>
      </c>
      <c r="R1728" s="100" t="str">
        <f t="shared" si="91"/>
        <v/>
      </c>
    </row>
    <row r="1729" spans="1:18" x14ac:dyDescent="0.2">
      <c r="A1729" s="430" t="str">
        <f>IF(B1729="","",COUNT('Diário 1º PA'!$A$4:$A$2634)+ROW()-3)</f>
        <v/>
      </c>
      <c r="B1729" s="417"/>
      <c r="C1729" s="463"/>
      <c r="D1729" s="419"/>
      <c r="E1729" s="419"/>
      <c r="F1729" s="420"/>
      <c r="G1729" s="419"/>
      <c r="H1729" s="419"/>
      <c r="I1729" s="421"/>
      <c r="J1729" s="422"/>
      <c r="K1729" s="422"/>
      <c r="L1729" s="423"/>
      <c r="M1729" s="422"/>
      <c r="N1729" s="464"/>
      <c r="O1729" s="429"/>
      <c r="P1729" s="365">
        <f t="shared" si="92"/>
        <v>0</v>
      </c>
      <c r="Q1729" s="78">
        <f t="shared" si="93"/>
        <v>0</v>
      </c>
      <c r="R1729" s="143" t="str">
        <f t="shared" si="91"/>
        <v/>
      </c>
    </row>
    <row r="1730" spans="1:18" x14ac:dyDescent="0.2">
      <c r="A1730" s="430" t="str">
        <f>IF(B1730="","",COUNT('Diário 1º PA'!$A$4:$A$2634)+ROW()-3)</f>
        <v/>
      </c>
      <c r="B1730" s="417"/>
      <c r="C1730" s="463"/>
      <c r="D1730" s="419"/>
      <c r="E1730" s="419"/>
      <c r="F1730" s="420"/>
      <c r="G1730" s="419"/>
      <c r="H1730" s="419"/>
      <c r="I1730" s="421"/>
      <c r="J1730" s="422"/>
      <c r="K1730" s="422"/>
      <c r="L1730" s="423"/>
      <c r="M1730" s="422"/>
      <c r="N1730" s="464"/>
      <c r="O1730" s="429"/>
      <c r="P1730" s="364">
        <f t="shared" si="92"/>
        <v>0</v>
      </c>
      <c r="Q1730" s="78">
        <f t="shared" si="93"/>
        <v>0</v>
      </c>
      <c r="R1730" s="100" t="str">
        <f t="shared" si="91"/>
        <v/>
      </c>
    </row>
    <row r="1731" spans="1:18" x14ac:dyDescent="0.2">
      <c r="A1731" s="430" t="str">
        <f>IF(B1731="","",COUNT('Diário 1º PA'!$A$4:$A$2634)+ROW()-3)</f>
        <v/>
      </c>
      <c r="B1731" s="417"/>
      <c r="C1731" s="463"/>
      <c r="D1731" s="419"/>
      <c r="E1731" s="419"/>
      <c r="F1731" s="420"/>
      <c r="G1731" s="419"/>
      <c r="H1731" s="419"/>
      <c r="I1731" s="421"/>
      <c r="J1731" s="422"/>
      <c r="K1731" s="422"/>
      <c r="L1731" s="423"/>
      <c r="M1731" s="422"/>
      <c r="N1731" s="464"/>
      <c r="O1731" s="429"/>
      <c r="P1731" s="364">
        <f t="shared" si="92"/>
        <v>0</v>
      </c>
      <c r="Q1731" s="78">
        <f t="shared" si="93"/>
        <v>0</v>
      </c>
      <c r="R1731" s="100" t="str">
        <f t="shared" si="91"/>
        <v/>
      </c>
    </row>
    <row r="1732" spans="1:18" ht="13.5" thickBot="1" x14ac:dyDescent="0.25">
      <c r="A1732" s="430" t="str">
        <f>IF(B1732="","",COUNT('Diário 1º PA'!$A$4:$A$2634)+ROW()-3)</f>
        <v/>
      </c>
      <c r="B1732" s="417"/>
      <c r="C1732" s="463"/>
      <c r="D1732" s="419"/>
      <c r="E1732" s="419"/>
      <c r="F1732" s="420"/>
      <c r="G1732" s="419"/>
      <c r="H1732" s="419"/>
      <c r="I1732" s="421"/>
      <c r="J1732" s="422"/>
      <c r="K1732" s="422"/>
      <c r="L1732" s="423"/>
      <c r="M1732" s="422"/>
      <c r="N1732" s="464"/>
      <c r="O1732" s="429"/>
      <c r="P1732" s="364">
        <f t="shared" si="92"/>
        <v>0</v>
      </c>
      <c r="Q1732" s="78">
        <f t="shared" si="93"/>
        <v>0</v>
      </c>
      <c r="R1732" s="100" t="str">
        <f t="shared" si="91"/>
        <v/>
      </c>
    </row>
    <row r="1733" spans="1:18" x14ac:dyDescent="0.2">
      <c r="A1733" s="430" t="str">
        <f>IF(B1733="","",COUNT('Diário 1º PA'!$A$4:$A$2634)+ROW()-3)</f>
        <v/>
      </c>
      <c r="B1733" s="417"/>
      <c r="C1733" s="463"/>
      <c r="D1733" s="419"/>
      <c r="E1733" s="419"/>
      <c r="F1733" s="420"/>
      <c r="G1733" s="419"/>
      <c r="H1733" s="419"/>
      <c r="I1733" s="421"/>
      <c r="J1733" s="422"/>
      <c r="K1733" s="422"/>
      <c r="L1733" s="423"/>
      <c r="M1733" s="422"/>
      <c r="N1733" s="464"/>
      <c r="O1733" s="429"/>
      <c r="P1733" s="365">
        <f t="shared" si="92"/>
        <v>0</v>
      </c>
      <c r="Q1733" s="78">
        <f t="shared" si="93"/>
        <v>0</v>
      </c>
      <c r="R1733" s="143" t="str">
        <f t="shared" si="91"/>
        <v/>
      </c>
    </row>
    <row r="1734" spans="1:18" x14ac:dyDescent="0.2">
      <c r="A1734" s="430" t="str">
        <f>IF(B1734="","",COUNT('Diário 1º PA'!$A$4:$A$2634)+ROW()-3)</f>
        <v/>
      </c>
      <c r="B1734" s="417"/>
      <c r="C1734" s="463"/>
      <c r="D1734" s="419"/>
      <c r="E1734" s="419"/>
      <c r="F1734" s="420"/>
      <c r="G1734" s="419"/>
      <c r="H1734" s="419"/>
      <c r="I1734" s="421"/>
      <c r="J1734" s="422"/>
      <c r="K1734" s="422"/>
      <c r="L1734" s="423"/>
      <c r="M1734" s="422"/>
      <c r="N1734" s="464"/>
      <c r="O1734" s="429"/>
      <c r="P1734" s="364">
        <f t="shared" si="92"/>
        <v>0</v>
      </c>
      <c r="Q1734" s="78">
        <f t="shared" si="93"/>
        <v>0</v>
      </c>
      <c r="R1734" s="100" t="str">
        <f t="shared" si="91"/>
        <v/>
      </c>
    </row>
    <row r="1735" spans="1:18" x14ac:dyDescent="0.2">
      <c r="A1735" s="430" t="str">
        <f>IF(B1735="","",COUNT('Diário 1º PA'!$A$4:$A$2634)+ROW()-3)</f>
        <v/>
      </c>
      <c r="B1735" s="417"/>
      <c r="C1735" s="463"/>
      <c r="D1735" s="419"/>
      <c r="E1735" s="419"/>
      <c r="F1735" s="420"/>
      <c r="G1735" s="419"/>
      <c r="H1735" s="419"/>
      <c r="I1735" s="421"/>
      <c r="J1735" s="422"/>
      <c r="K1735" s="422"/>
      <c r="L1735" s="423"/>
      <c r="M1735" s="422"/>
      <c r="N1735" s="464"/>
      <c r="O1735" s="429"/>
      <c r="P1735" s="364">
        <f t="shared" si="92"/>
        <v>0</v>
      </c>
      <c r="Q1735" s="78">
        <f t="shared" si="93"/>
        <v>0</v>
      </c>
      <c r="R1735" s="100" t="str">
        <f t="shared" si="91"/>
        <v/>
      </c>
    </row>
    <row r="1736" spans="1:18" ht="13.5" thickBot="1" x14ac:dyDescent="0.25">
      <c r="A1736" s="430" t="str">
        <f>IF(B1736="","",COUNT('Diário 1º PA'!$A$4:$A$2634)+ROW()-3)</f>
        <v/>
      </c>
      <c r="B1736" s="417"/>
      <c r="C1736" s="463"/>
      <c r="D1736" s="419"/>
      <c r="E1736" s="419"/>
      <c r="F1736" s="420"/>
      <c r="G1736" s="419"/>
      <c r="H1736" s="419"/>
      <c r="I1736" s="421"/>
      <c r="J1736" s="422"/>
      <c r="K1736" s="422"/>
      <c r="L1736" s="423"/>
      <c r="M1736" s="422"/>
      <c r="N1736" s="464"/>
      <c r="O1736" s="429"/>
      <c r="P1736" s="364">
        <f t="shared" si="92"/>
        <v>0</v>
      </c>
      <c r="Q1736" s="78">
        <f t="shared" si="93"/>
        <v>0</v>
      </c>
      <c r="R1736" s="100" t="str">
        <f t="shared" si="91"/>
        <v/>
      </c>
    </row>
    <row r="1737" spans="1:18" x14ac:dyDescent="0.2">
      <c r="A1737" s="430" t="str">
        <f>IF(B1737="","",COUNT('Diário 1º PA'!$A$4:$A$2634)+ROW()-3)</f>
        <v/>
      </c>
      <c r="B1737" s="417"/>
      <c r="C1737" s="463"/>
      <c r="D1737" s="419"/>
      <c r="E1737" s="419"/>
      <c r="F1737" s="420"/>
      <c r="G1737" s="419"/>
      <c r="H1737" s="419"/>
      <c r="I1737" s="421"/>
      <c r="J1737" s="422"/>
      <c r="K1737" s="422"/>
      <c r="L1737" s="423"/>
      <c r="M1737" s="422"/>
      <c r="N1737" s="464"/>
      <c r="O1737" s="429"/>
      <c r="P1737" s="365">
        <f t="shared" si="92"/>
        <v>0</v>
      </c>
      <c r="Q1737" s="78">
        <f t="shared" si="93"/>
        <v>0</v>
      </c>
      <c r="R1737" s="143" t="str">
        <f t="shared" si="91"/>
        <v/>
      </c>
    </row>
    <row r="1738" spans="1:18" x14ac:dyDescent="0.2">
      <c r="A1738" s="430" t="str">
        <f>IF(B1738="","",COUNT('Diário 1º PA'!$A$4:$A$2634)+ROW()-3)</f>
        <v/>
      </c>
      <c r="B1738" s="417"/>
      <c r="C1738" s="463"/>
      <c r="D1738" s="419"/>
      <c r="E1738" s="419"/>
      <c r="F1738" s="420"/>
      <c r="G1738" s="419"/>
      <c r="H1738" s="419"/>
      <c r="I1738" s="421"/>
      <c r="J1738" s="422"/>
      <c r="K1738" s="422"/>
      <c r="L1738" s="423"/>
      <c r="M1738" s="422"/>
      <c r="N1738" s="464"/>
      <c r="O1738" s="429"/>
      <c r="P1738" s="364">
        <f t="shared" si="92"/>
        <v>0</v>
      </c>
      <c r="Q1738" s="78">
        <f t="shared" si="93"/>
        <v>0</v>
      </c>
      <c r="R1738" s="100" t="str">
        <f t="shared" si="91"/>
        <v/>
      </c>
    </row>
    <row r="1739" spans="1:18" x14ac:dyDescent="0.2">
      <c r="A1739" s="430" t="str">
        <f>IF(B1739="","",COUNT('Diário 1º PA'!$A$4:$A$2634)+ROW()-3)</f>
        <v/>
      </c>
      <c r="B1739" s="417"/>
      <c r="C1739" s="463"/>
      <c r="D1739" s="419"/>
      <c r="E1739" s="419"/>
      <c r="F1739" s="420"/>
      <c r="G1739" s="419"/>
      <c r="H1739" s="419"/>
      <c r="I1739" s="421"/>
      <c r="J1739" s="422"/>
      <c r="K1739" s="422"/>
      <c r="L1739" s="423"/>
      <c r="M1739" s="422"/>
      <c r="N1739" s="464"/>
      <c r="O1739" s="429"/>
      <c r="P1739" s="364">
        <f t="shared" si="92"/>
        <v>0</v>
      </c>
      <c r="Q1739" s="78">
        <f t="shared" si="93"/>
        <v>0</v>
      </c>
      <c r="R1739" s="100" t="str">
        <f t="shared" si="91"/>
        <v/>
      </c>
    </row>
    <row r="1740" spans="1:18" ht="13.5" thickBot="1" x14ac:dyDescent="0.25">
      <c r="A1740" s="430" t="str">
        <f>IF(B1740="","",COUNT('Diário 1º PA'!$A$4:$A$2634)+ROW()-3)</f>
        <v/>
      </c>
      <c r="B1740" s="417"/>
      <c r="C1740" s="463"/>
      <c r="D1740" s="419"/>
      <c r="E1740" s="419"/>
      <c r="F1740" s="420"/>
      <c r="G1740" s="419"/>
      <c r="H1740" s="419"/>
      <c r="I1740" s="421"/>
      <c r="J1740" s="422"/>
      <c r="K1740" s="422"/>
      <c r="L1740" s="423"/>
      <c r="M1740" s="422"/>
      <c r="N1740" s="464"/>
      <c r="O1740" s="429"/>
      <c r="P1740" s="364">
        <f t="shared" si="92"/>
        <v>0</v>
      </c>
      <c r="Q1740" s="78">
        <f t="shared" si="93"/>
        <v>0</v>
      </c>
      <c r="R1740" s="100" t="str">
        <f t="shared" si="91"/>
        <v/>
      </c>
    </row>
    <row r="1741" spans="1:18" x14ac:dyDescent="0.2">
      <c r="A1741" s="430" t="str">
        <f>IF(B1741="","",COUNT('Diário 1º PA'!$A$4:$A$2634)+ROW()-3)</f>
        <v/>
      </c>
      <c r="B1741" s="417"/>
      <c r="C1741" s="463"/>
      <c r="D1741" s="419"/>
      <c r="E1741" s="419"/>
      <c r="F1741" s="420"/>
      <c r="G1741" s="419"/>
      <c r="H1741" s="419"/>
      <c r="I1741" s="421"/>
      <c r="J1741" s="422"/>
      <c r="K1741" s="422"/>
      <c r="L1741" s="423"/>
      <c r="M1741" s="422"/>
      <c r="N1741" s="464"/>
      <c r="O1741" s="429"/>
      <c r="P1741" s="365">
        <f t="shared" si="92"/>
        <v>0</v>
      </c>
      <c r="Q1741" s="78">
        <f t="shared" si="93"/>
        <v>0</v>
      </c>
      <c r="R1741" s="143" t="str">
        <f t="shared" si="91"/>
        <v/>
      </c>
    </row>
    <row r="1742" spans="1:18" x14ac:dyDescent="0.2">
      <c r="A1742" s="430" t="str">
        <f>IF(B1742="","",COUNT('Diário 1º PA'!$A$4:$A$2634)+ROW()-3)</f>
        <v/>
      </c>
      <c r="B1742" s="417"/>
      <c r="C1742" s="463"/>
      <c r="D1742" s="419"/>
      <c r="E1742" s="419"/>
      <c r="F1742" s="420"/>
      <c r="G1742" s="419"/>
      <c r="H1742" s="419"/>
      <c r="I1742" s="421"/>
      <c r="J1742" s="422"/>
      <c r="K1742" s="422"/>
      <c r="L1742" s="423"/>
      <c r="M1742" s="422"/>
      <c r="N1742" s="464"/>
      <c r="O1742" s="429"/>
      <c r="P1742" s="364">
        <f t="shared" si="92"/>
        <v>0</v>
      </c>
      <c r="Q1742" s="78">
        <f t="shared" si="93"/>
        <v>0</v>
      </c>
      <c r="R1742" s="100" t="str">
        <f t="shared" si="91"/>
        <v/>
      </c>
    </row>
    <row r="1743" spans="1:18" x14ac:dyDescent="0.2">
      <c r="A1743" s="430" t="str">
        <f>IF(B1743="","",COUNT('Diário 1º PA'!$A$4:$A$2634)+ROW()-3)</f>
        <v/>
      </c>
      <c r="B1743" s="417"/>
      <c r="C1743" s="463"/>
      <c r="D1743" s="419"/>
      <c r="E1743" s="419"/>
      <c r="F1743" s="420"/>
      <c r="G1743" s="419"/>
      <c r="H1743" s="419"/>
      <c r="I1743" s="421"/>
      <c r="J1743" s="422"/>
      <c r="K1743" s="422"/>
      <c r="L1743" s="423"/>
      <c r="M1743" s="422"/>
      <c r="N1743" s="464"/>
      <c r="O1743" s="429"/>
      <c r="P1743" s="364">
        <f t="shared" si="92"/>
        <v>0</v>
      </c>
      <c r="Q1743" s="78">
        <f t="shared" si="93"/>
        <v>0</v>
      </c>
      <c r="R1743" s="100" t="str">
        <f t="shared" si="91"/>
        <v/>
      </c>
    </row>
    <row r="1744" spans="1:18" ht="13.5" thickBot="1" x14ac:dyDescent="0.25">
      <c r="A1744" s="430" t="str">
        <f>IF(B1744="","",COUNT('Diário 1º PA'!$A$4:$A$2634)+ROW()-3)</f>
        <v/>
      </c>
      <c r="B1744" s="417"/>
      <c r="C1744" s="463"/>
      <c r="D1744" s="419"/>
      <c r="E1744" s="419"/>
      <c r="F1744" s="420"/>
      <c r="G1744" s="419"/>
      <c r="H1744" s="419"/>
      <c r="I1744" s="421"/>
      <c r="J1744" s="422"/>
      <c r="K1744" s="422"/>
      <c r="L1744" s="423"/>
      <c r="M1744" s="422"/>
      <c r="N1744" s="464"/>
      <c r="O1744" s="429"/>
      <c r="P1744" s="364">
        <f t="shared" si="92"/>
        <v>0</v>
      </c>
      <c r="Q1744" s="78">
        <f t="shared" si="93"/>
        <v>0</v>
      </c>
      <c r="R1744" s="100" t="str">
        <f t="shared" si="91"/>
        <v/>
      </c>
    </row>
    <row r="1745" spans="1:18" x14ac:dyDescent="0.2">
      <c r="A1745" s="430" t="str">
        <f>IF(B1745="","",COUNT('Diário 1º PA'!$A$4:$A$2634)+ROW()-3)</f>
        <v/>
      </c>
      <c r="B1745" s="417"/>
      <c r="C1745" s="463"/>
      <c r="D1745" s="419"/>
      <c r="E1745" s="419"/>
      <c r="F1745" s="420"/>
      <c r="G1745" s="419"/>
      <c r="H1745" s="419"/>
      <c r="I1745" s="421"/>
      <c r="J1745" s="422"/>
      <c r="K1745" s="422"/>
      <c r="L1745" s="423"/>
      <c r="M1745" s="422"/>
      <c r="N1745" s="464"/>
      <c r="O1745" s="429"/>
      <c r="P1745" s="365">
        <f t="shared" si="92"/>
        <v>0</v>
      </c>
      <c r="Q1745" s="78">
        <f t="shared" si="93"/>
        <v>0</v>
      </c>
      <c r="R1745" s="143" t="str">
        <f t="shared" si="91"/>
        <v/>
      </c>
    </row>
    <row r="1746" spans="1:18" x14ac:dyDescent="0.2">
      <c r="A1746" s="430" t="str">
        <f>IF(B1746="","",COUNT('Diário 1º PA'!$A$4:$A$2634)+ROW()-3)</f>
        <v/>
      </c>
      <c r="B1746" s="417"/>
      <c r="C1746" s="463"/>
      <c r="D1746" s="419"/>
      <c r="E1746" s="419"/>
      <c r="F1746" s="420"/>
      <c r="G1746" s="419"/>
      <c r="H1746" s="419"/>
      <c r="I1746" s="421"/>
      <c r="J1746" s="422"/>
      <c r="K1746" s="422"/>
      <c r="L1746" s="423"/>
      <c r="M1746" s="422"/>
      <c r="N1746" s="464"/>
      <c r="O1746" s="429"/>
      <c r="P1746" s="364">
        <f t="shared" si="92"/>
        <v>0</v>
      </c>
      <c r="Q1746" s="78">
        <f t="shared" si="93"/>
        <v>0</v>
      </c>
      <c r="R1746" s="100" t="str">
        <f t="shared" si="91"/>
        <v/>
      </c>
    </row>
    <row r="1747" spans="1:18" x14ac:dyDescent="0.2">
      <c r="A1747" s="430" t="str">
        <f>IF(B1747="","",COUNT('Diário 1º PA'!$A$4:$A$2634)+ROW()-3)</f>
        <v/>
      </c>
      <c r="B1747" s="417"/>
      <c r="C1747" s="463"/>
      <c r="D1747" s="419"/>
      <c r="E1747" s="419"/>
      <c r="F1747" s="420"/>
      <c r="G1747" s="419"/>
      <c r="H1747" s="419"/>
      <c r="I1747" s="421"/>
      <c r="J1747" s="422"/>
      <c r="K1747" s="422"/>
      <c r="L1747" s="423"/>
      <c r="M1747" s="422"/>
      <c r="N1747" s="464"/>
      <c r="O1747" s="429"/>
      <c r="P1747" s="364">
        <f t="shared" si="92"/>
        <v>0</v>
      </c>
      <c r="Q1747" s="78">
        <f t="shared" si="93"/>
        <v>0</v>
      </c>
      <c r="R1747" s="100" t="str">
        <f t="shared" si="91"/>
        <v/>
      </c>
    </row>
    <row r="1748" spans="1:18" ht="13.5" thickBot="1" x14ac:dyDescent="0.25">
      <c r="A1748" s="430" t="str">
        <f>IF(B1748="","",COUNT('Diário 1º PA'!$A$4:$A$2634)+ROW()-3)</f>
        <v/>
      </c>
      <c r="B1748" s="417"/>
      <c r="C1748" s="463"/>
      <c r="D1748" s="419"/>
      <c r="E1748" s="419"/>
      <c r="F1748" s="420"/>
      <c r="G1748" s="419"/>
      <c r="H1748" s="419"/>
      <c r="I1748" s="421"/>
      <c r="J1748" s="422"/>
      <c r="K1748" s="422"/>
      <c r="L1748" s="423"/>
      <c r="M1748" s="422"/>
      <c r="N1748" s="464"/>
      <c r="O1748" s="429"/>
      <c r="P1748" s="364">
        <f t="shared" si="92"/>
        <v>0</v>
      </c>
      <c r="Q1748" s="78">
        <f t="shared" si="93"/>
        <v>0</v>
      </c>
      <c r="R1748" s="100" t="str">
        <f t="shared" si="91"/>
        <v/>
      </c>
    </row>
    <row r="1749" spans="1:18" x14ac:dyDescent="0.2">
      <c r="A1749" s="430" t="str">
        <f>IF(B1749="","",COUNT('Diário 1º PA'!$A$4:$A$2634)+ROW()-3)</f>
        <v/>
      </c>
      <c r="B1749" s="417"/>
      <c r="C1749" s="463"/>
      <c r="D1749" s="419"/>
      <c r="E1749" s="419"/>
      <c r="F1749" s="420"/>
      <c r="G1749" s="419"/>
      <c r="H1749" s="419"/>
      <c r="I1749" s="421"/>
      <c r="J1749" s="422"/>
      <c r="K1749" s="422"/>
      <c r="L1749" s="423"/>
      <c r="M1749" s="422"/>
      <c r="N1749" s="464"/>
      <c r="O1749" s="429"/>
      <c r="P1749" s="365">
        <f t="shared" si="92"/>
        <v>0</v>
      </c>
      <c r="Q1749" s="78">
        <f t="shared" si="93"/>
        <v>0</v>
      </c>
      <c r="R1749" s="143" t="str">
        <f t="shared" si="91"/>
        <v/>
      </c>
    </row>
    <row r="1750" spans="1:18" x14ac:dyDescent="0.2">
      <c r="A1750" s="430" t="str">
        <f>IF(B1750="","",COUNT('Diário 1º PA'!$A$4:$A$2634)+ROW()-3)</f>
        <v/>
      </c>
      <c r="B1750" s="417"/>
      <c r="C1750" s="463"/>
      <c r="D1750" s="419"/>
      <c r="E1750" s="419"/>
      <c r="F1750" s="420"/>
      <c r="G1750" s="419"/>
      <c r="H1750" s="419"/>
      <c r="I1750" s="421"/>
      <c r="J1750" s="422"/>
      <c r="K1750" s="422"/>
      <c r="L1750" s="423"/>
      <c r="M1750" s="422"/>
      <c r="N1750" s="464"/>
      <c r="O1750" s="429"/>
      <c r="P1750" s="364">
        <f t="shared" si="92"/>
        <v>0</v>
      </c>
      <c r="Q1750" s="78">
        <f t="shared" si="93"/>
        <v>0</v>
      </c>
      <c r="R1750" s="100" t="str">
        <f t="shared" si="91"/>
        <v/>
      </c>
    </row>
    <row r="1751" spans="1:18" x14ac:dyDescent="0.2">
      <c r="A1751" s="430" t="str">
        <f>IF(B1751="","",COUNT('Diário 1º PA'!$A$4:$A$2634)+ROW()-3)</f>
        <v/>
      </c>
      <c r="B1751" s="417"/>
      <c r="C1751" s="463"/>
      <c r="D1751" s="419"/>
      <c r="E1751" s="419"/>
      <c r="F1751" s="420"/>
      <c r="G1751" s="419"/>
      <c r="H1751" s="419"/>
      <c r="I1751" s="421"/>
      <c r="J1751" s="422"/>
      <c r="K1751" s="422"/>
      <c r="L1751" s="423"/>
      <c r="M1751" s="422"/>
      <c r="N1751" s="464"/>
      <c r="O1751" s="429"/>
      <c r="P1751" s="364">
        <f t="shared" si="92"/>
        <v>0</v>
      </c>
      <c r="Q1751" s="78">
        <f t="shared" si="93"/>
        <v>0</v>
      </c>
      <c r="R1751" s="100" t="str">
        <f t="shared" si="91"/>
        <v/>
      </c>
    </row>
    <row r="1752" spans="1:18" ht="13.5" thickBot="1" x14ac:dyDescent="0.25">
      <c r="A1752" s="430" t="str">
        <f>IF(B1752="","",COUNT('Diário 1º PA'!$A$4:$A$2634)+ROW()-3)</f>
        <v/>
      </c>
      <c r="B1752" s="417"/>
      <c r="C1752" s="463"/>
      <c r="D1752" s="419"/>
      <c r="E1752" s="419"/>
      <c r="F1752" s="420"/>
      <c r="G1752" s="419"/>
      <c r="H1752" s="419"/>
      <c r="I1752" s="421"/>
      <c r="J1752" s="422"/>
      <c r="K1752" s="422"/>
      <c r="L1752" s="423"/>
      <c r="M1752" s="422"/>
      <c r="N1752" s="464"/>
      <c r="O1752" s="429"/>
      <c r="P1752" s="364">
        <f t="shared" si="92"/>
        <v>0</v>
      </c>
      <c r="Q1752" s="78">
        <f t="shared" si="93"/>
        <v>0</v>
      </c>
      <c r="R1752" s="100" t="str">
        <f t="shared" si="91"/>
        <v/>
      </c>
    </row>
    <row r="1753" spans="1:18" x14ac:dyDescent="0.2">
      <c r="A1753" s="430" t="str">
        <f>IF(B1753="","",COUNT('Diário 1º PA'!$A$4:$A$2634)+ROW()-3)</f>
        <v/>
      </c>
      <c r="B1753" s="417"/>
      <c r="C1753" s="463"/>
      <c r="D1753" s="419"/>
      <c r="E1753" s="419"/>
      <c r="F1753" s="420"/>
      <c r="G1753" s="419"/>
      <c r="H1753" s="419"/>
      <c r="I1753" s="421"/>
      <c r="J1753" s="422"/>
      <c r="K1753" s="422"/>
      <c r="L1753" s="423"/>
      <c r="M1753" s="422"/>
      <c r="N1753" s="464"/>
      <c r="O1753" s="429"/>
      <c r="P1753" s="365">
        <f t="shared" si="92"/>
        <v>0</v>
      </c>
      <c r="Q1753" s="78">
        <f t="shared" si="93"/>
        <v>0</v>
      </c>
      <c r="R1753" s="143" t="str">
        <f t="shared" si="91"/>
        <v/>
      </c>
    </row>
    <row r="1754" spans="1:18" x14ac:dyDescent="0.2">
      <c r="A1754" s="430" t="str">
        <f>IF(B1754="","",COUNT('Diário 1º PA'!$A$4:$A$2634)+ROW()-3)</f>
        <v/>
      </c>
      <c r="B1754" s="417"/>
      <c r="C1754" s="463"/>
      <c r="D1754" s="419"/>
      <c r="E1754" s="419"/>
      <c r="F1754" s="420"/>
      <c r="G1754" s="419"/>
      <c r="H1754" s="419"/>
      <c r="I1754" s="421"/>
      <c r="J1754" s="422"/>
      <c r="K1754" s="422"/>
      <c r="L1754" s="423"/>
      <c r="M1754" s="422"/>
      <c r="N1754" s="464"/>
      <c r="O1754" s="429"/>
      <c r="P1754" s="364">
        <f t="shared" si="92"/>
        <v>0</v>
      </c>
      <c r="Q1754" s="78">
        <f t="shared" si="93"/>
        <v>0</v>
      </c>
      <c r="R1754" s="100" t="str">
        <f t="shared" si="91"/>
        <v/>
      </c>
    </row>
    <row r="1755" spans="1:18" x14ac:dyDescent="0.2">
      <c r="A1755" s="430" t="str">
        <f>IF(B1755="","",COUNT('Diário 1º PA'!$A$4:$A$2634)+ROW()-3)</f>
        <v/>
      </c>
      <c r="B1755" s="417"/>
      <c r="C1755" s="463"/>
      <c r="D1755" s="419"/>
      <c r="E1755" s="419"/>
      <c r="F1755" s="420"/>
      <c r="G1755" s="419"/>
      <c r="H1755" s="419"/>
      <c r="I1755" s="421"/>
      <c r="J1755" s="422"/>
      <c r="K1755" s="422"/>
      <c r="L1755" s="423"/>
      <c r="M1755" s="422"/>
      <c r="N1755" s="464"/>
      <c r="O1755" s="429"/>
      <c r="P1755" s="364">
        <f t="shared" si="92"/>
        <v>0</v>
      </c>
      <c r="Q1755" s="78">
        <f t="shared" si="93"/>
        <v>0</v>
      </c>
      <c r="R1755" s="100" t="str">
        <f t="shared" si="91"/>
        <v/>
      </c>
    </row>
    <row r="1756" spans="1:18" ht="13.5" thickBot="1" x14ac:dyDescent="0.25">
      <c r="A1756" s="430" t="str">
        <f>IF(B1756="","",COUNT('Diário 1º PA'!$A$4:$A$2634)+ROW()-3)</f>
        <v/>
      </c>
      <c r="B1756" s="417"/>
      <c r="C1756" s="463"/>
      <c r="D1756" s="419"/>
      <c r="E1756" s="419"/>
      <c r="F1756" s="420"/>
      <c r="G1756" s="419"/>
      <c r="H1756" s="419"/>
      <c r="I1756" s="421"/>
      <c r="J1756" s="422"/>
      <c r="K1756" s="422"/>
      <c r="L1756" s="423"/>
      <c r="M1756" s="422"/>
      <c r="N1756" s="464"/>
      <c r="O1756" s="429"/>
      <c r="P1756" s="364">
        <f t="shared" si="92"/>
        <v>0</v>
      </c>
      <c r="Q1756" s="78">
        <f t="shared" si="93"/>
        <v>0</v>
      </c>
      <c r="R1756" s="100" t="str">
        <f t="shared" si="91"/>
        <v/>
      </c>
    </row>
    <row r="1757" spans="1:18" x14ac:dyDescent="0.2">
      <c r="A1757" s="430" t="str">
        <f>IF(B1757="","",COUNT('Diário 1º PA'!$A$4:$A$2634)+ROW()-3)</f>
        <v/>
      </c>
      <c r="B1757" s="417"/>
      <c r="C1757" s="463"/>
      <c r="D1757" s="419"/>
      <c r="E1757" s="419"/>
      <c r="F1757" s="420"/>
      <c r="G1757" s="419"/>
      <c r="H1757" s="419"/>
      <c r="I1757" s="421"/>
      <c r="J1757" s="422"/>
      <c r="K1757" s="422"/>
      <c r="L1757" s="423"/>
      <c r="M1757" s="422"/>
      <c r="N1757" s="464"/>
      <c r="O1757" s="429"/>
      <c r="P1757" s="365">
        <f t="shared" si="92"/>
        <v>0</v>
      </c>
      <c r="Q1757" s="78">
        <f t="shared" si="93"/>
        <v>0</v>
      </c>
      <c r="R1757" s="143" t="str">
        <f t="shared" ref="R1757:R1820" si="94">SUBSTITUTE(D1757," ","_")</f>
        <v/>
      </c>
    </row>
    <row r="1758" spans="1:18" x14ac:dyDescent="0.2">
      <c r="A1758" s="430" t="str">
        <f>IF(B1758="","",COUNT('Diário 1º PA'!$A$4:$A$2634)+ROW()-3)</f>
        <v/>
      </c>
      <c r="B1758" s="417"/>
      <c r="C1758" s="463"/>
      <c r="D1758" s="419"/>
      <c r="E1758" s="419"/>
      <c r="F1758" s="420"/>
      <c r="G1758" s="419"/>
      <c r="H1758" s="419"/>
      <c r="I1758" s="421"/>
      <c r="J1758" s="422"/>
      <c r="K1758" s="422"/>
      <c r="L1758" s="423"/>
      <c r="M1758" s="422"/>
      <c r="N1758" s="464"/>
      <c r="O1758" s="429"/>
      <c r="P1758" s="364">
        <f t="shared" ref="P1758:P1821" si="95">IF(B1758=0,0,IF(YEAR(B1758)=$Q$1,MONTH(B1758)-$P$1+1,(YEAR(B1758)-$Q$1)*12-$P$1+1+MONTH(B1758)))</f>
        <v>0</v>
      </c>
      <c r="Q1758" s="78">
        <f t="shared" ref="Q1758:Q1821" si="96">IF(C1758=0,0,IF(YEAR(C1758)=$Q$1,MONTH(C1758)-$P$1+1,(YEAR(C1758)-$Q$1)*12-$P$1+1+MONTH(C1758)))</f>
        <v>0</v>
      </c>
      <c r="R1758" s="100" t="str">
        <f t="shared" si="94"/>
        <v/>
      </c>
    </row>
    <row r="1759" spans="1:18" x14ac:dyDescent="0.2">
      <c r="A1759" s="430" t="str">
        <f>IF(B1759="","",COUNT('Diário 1º PA'!$A$4:$A$2634)+ROW()-3)</f>
        <v/>
      </c>
      <c r="B1759" s="417"/>
      <c r="C1759" s="463"/>
      <c r="D1759" s="419"/>
      <c r="E1759" s="419"/>
      <c r="F1759" s="420"/>
      <c r="G1759" s="419"/>
      <c r="H1759" s="419"/>
      <c r="I1759" s="421"/>
      <c r="J1759" s="422"/>
      <c r="K1759" s="422"/>
      <c r="L1759" s="423"/>
      <c r="M1759" s="422"/>
      <c r="N1759" s="464"/>
      <c r="O1759" s="429"/>
      <c r="P1759" s="364">
        <f t="shared" si="95"/>
        <v>0</v>
      </c>
      <c r="Q1759" s="78">
        <f t="shared" si="96"/>
        <v>0</v>
      </c>
      <c r="R1759" s="100" t="str">
        <f t="shared" si="94"/>
        <v/>
      </c>
    </row>
    <row r="1760" spans="1:18" ht="13.5" thickBot="1" x14ac:dyDescent="0.25">
      <c r="A1760" s="430" t="str">
        <f>IF(B1760="","",COUNT('Diário 1º PA'!$A$4:$A$2634)+ROW()-3)</f>
        <v/>
      </c>
      <c r="B1760" s="417"/>
      <c r="C1760" s="463"/>
      <c r="D1760" s="419"/>
      <c r="E1760" s="419"/>
      <c r="F1760" s="420"/>
      <c r="G1760" s="419"/>
      <c r="H1760" s="419"/>
      <c r="I1760" s="421"/>
      <c r="J1760" s="422"/>
      <c r="K1760" s="422"/>
      <c r="L1760" s="423"/>
      <c r="M1760" s="422"/>
      <c r="N1760" s="464"/>
      <c r="O1760" s="429"/>
      <c r="P1760" s="364">
        <f t="shared" si="95"/>
        <v>0</v>
      </c>
      <c r="Q1760" s="78">
        <f t="shared" si="96"/>
        <v>0</v>
      </c>
      <c r="R1760" s="100" t="str">
        <f t="shared" si="94"/>
        <v/>
      </c>
    </row>
    <row r="1761" spans="1:18" x14ac:dyDescent="0.2">
      <c r="A1761" s="430" t="str">
        <f>IF(B1761="","",COUNT('Diário 1º PA'!$A$4:$A$2634)+ROW()-3)</f>
        <v/>
      </c>
      <c r="B1761" s="417"/>
      <c r="C1761" s="463"/>
      <c r="D1761" s="419"/>
      <c r="E1761" s="419"/>
      <c r="F1761" s="420"/>
      <c r="G1761" s="419"/>
      <c r="H1761" s="419"/>
      <c r="I1761" s="421"/>
      <c r="J1761" s="422"/>
      <c r="K1761" s="422"/>
      <c r="L1761" s="423"/>
      <c r="M1761" s="422"/>
      <c r="N1761" s="464"/>
      <c r="O1761" s="429"/>
      <c r="P1761" s="365">
        <f t="shared" si="95"/>
        <v>0</v>
      </c>
      <c r="Q1761" s="78">
        <f t="shared" si="96"/>
        <v>0</v>
      </c>
      <c r="R1761" s="143" t="str">
        <f t="shared" si="94"/>
        <v/>
      </c>
    </row>
    <row r="1762" spans="1:18" x14ac:dyDescent="0.2">
      <c r="A1762" s="430" t="str">
        <f>IF(B1762="","",COUNT('Diário 1º PA'!$A$4:$A$2634)+ROW()-3)</f>
        <v/>
      </c>
      <c r="B1762" s="417"/>
      <c r="C1762" s="463"/>
      <c r="D1762" s="419"/>
      <c r="E1762" s="419"/>
      <c r="F1762" s="420"/>
      <c r="G1762" s="419"/>
      <c r="H1762" s="419"/>
      <c r="I1762" s="421"/>
      <c r="J1762" s="422"/>
      <c r="K1762" s="422"/>
      <c r="L1762" s="423"/>
      <c r="M1762" s="422"/>
      <c r="N1762" s="464"/>
      <c r="O1762" s="429"/>
      <c r="P1762" s="364">
        <f t="shared" si="95"/>
        <v>0</v>
      </c>
      <c r="Q1762" s="78">
        <f t="shared" si="96"/>
        <v>0</v>
      </c>
      <c r="R1762" s="100" t="str">
        <f t="shared" si="94"/>
        <v/>
      </c>
    </row>
    <row r="1763" spans="1:18" x14ac:dyDescent="0.2">
      <c r="A1763" s="430" t="str">
        <f>IF(B1763="","",COUNT('Diário 1º PA'!$A$4:$A$2634)+ROW()-3)</f>
        <v/>
      </c>
      <c r="B1763" s="417"/>
      <c r="C1763" s="463"/>
      <c r="D1763" s="419"/>
      <c r="E1763" s="419"/>
      <c r="F1763" s="420"/>
      <c r="G1763" s="419"/>
      <c r="H1763" s="419"/>
      <c r="I1763" s="421"/>
      <c r="J1763" s="422"/>
      <c r="K1763" s="422"/>
      <c r="L1763" s="423"/>
      <c r="M1763" s="422"/>
      <c r="N1763" s="464"/>
      <c r="O1763" s="429"/>
      <c r="P1763" s="364">
        <f t="shared" si="95"/>
        <v>0</v>
      </c>
      <c r="Q1763" s="78">
        <f t="shared" si="96"/>
        <v>0</v>
      </c>
      <c r="R1763" s="100" t="str">
        <f t="shared" si="94"/>
        <v/>
      </c>
    </row>
    <row r="1764" spans="1:18" ht="13.5" thickBot="1" x14ac:dyDescent="0.25">
      <c r="A1764" s="430" t="str">
        <f>IF(B1764="","",COUNT('Diário 1º PA'!$A$4:$A$2634)+ROW()-3)</f>
        <v/>
      </c>
      <c r="B1764" s="417"/>
      <c r="C1764" s="463"/>
      <c r="D1764" s="419"/>
      <c r="E1764" s="419"/>
      <c r="F1764" s="420"/>
      <c r="G1764" s="419"/>
      <c r="H1764" s="419"/>
      <c r="I1764" s="421"/>
      <c r="J1764" s="422"/>
      <c r="K1764" s="422"/>
      <c r="L1764" s="423"/>
      <c r="M1764" s="422"/>
      <c r="N1764" s="464"/>
      <c r="O1764" s="429"/>
      <c r="P1764" s="364">
        <f t="shared" si="95"/>
        <v>0</v>
      </c>
      <c r="Q1764" s="78">
        <f t="shared" si="96"/>
        <v>0</v>
      </c>
      <c r="R1764" s="100" t="str">
        <f t="shared" si="94"/>
        <v/>
      </c>
    </row>
    <row r="1765" spans="1:18" x14ac:dyDescent="0.2">
      <c r="A1765" s="430" t="str">
        <f>IF(B1765="","",COUNT('Diário 1º PA'!$A$4:$A$2634)+ROW()-3)</f>
        <v/>
      </c>
      <c r="B1765" s="417"/>
      <c r="C1765" s="463"/>
      <c r="D1765" s="419"/>
      <c r="E1765" s="419"/>
      <c r="F1765" s="420"/>
      <c r="G1765" s="419"/>
      <c r="H1765" s="419"/>
      <c r="I1765" s="421"/>
      <c r="J1765" s="422"/>
      <c r="K1765" s="422"/>
      <c r="L1765" s="423"/>
      <c r="M1765" s="422"/>
      <c r="N1765" s="464"/>
      <c r="O1765" s="429"/>
      <c r="P1765" s="365">
        <f t="shared" si="95"/>
        <v>0</v>
      </c>
      <c r="Q1765" s="78">
        <f t="shared" si="96"/>
        <v>0</v>
      </c>
      <c r="R1765" s="143" t="str">
        <f t="shared" si="94"/>
        <v/>
      </c>
    </row>
    <row r="1766" spans="1:18" x14ac:dyDescent="0.2">
      <c r="A1766" s="430" t="str">
        <f>IF(B1766="","",COUNT('Diário 1º PA'!$A$4:$A$2634)+ROW()-3)</f>
        <v/>
      </c>
      <c r="B1766" s="417"/>
      <c r="C1766" s="463"/>
      <c r="D1766" s="419"/>
      <c r="E1766" s="419"/>
      <c r="F1766" s="420"/>
      <c r="G1766" s="419"/>
      <c r="H1766" s="419"/>
      <c r="I1766" s="421"/>
      <c r="J1766" s="422"/>
      <c r="K1766" s="422"/>
      <c r="L1766" s="423"/>
      <c r="M1766" s="422"/>
      <c r="N1766" s="464"/>
      <c r="O1766" s="429"/>
      <c r="P1766" s="364">
        <f t="shared" si="95"/>
        <v>0</v>
      </c>
      <c r="Q1766" s="78">
        <f t="shared" si="96"/>
        <v>0</v>
      </c>
      <c r="R1766" s="100" t="str">
        <f t="shared" si="94"/>
        <v/>
      </c>
    </row>
    <row r="1767" spans="1:18" x14ac:dyDescent="0.2">
      <c r="A1767" s="430" t="str">
        <f>IF(B1767="","",COUNT('Diário 1º PA'!$A$4:$A$2634)+ROW()-3)</f>
        <v/>
      </c>
      <c r="B1767" s="417"/>
      <c r="C1767" s="463"/>
      <c r="D1767" s="419"/>
      <c r="E1767" s="419"/>
      <c r="F1767" s="420"/>
      <c r="G1767" s="419"/>
      <c r="H1767" s="419"/>
      <c r="I1767" s="421"/>
      <c r="J1767" s="422"/>
      <c r="K1767" s="422"/>
      <c r="L1767" s="423"/>
      <c r="M1767" s="422"/>
      <c r="N1767" s="464"/>
      <c r="O1767" s="429"/>
      <c r="P1767" s="364">
        <f t="shared" si="95"/>
        <v>0</v>
      </c>
      <c r="Q1767" s="78">
        <f t="shared" si="96"/>
        <v>0</v>
      </c>
      <c r="R1767" s="100" t="str">
        <f t="shared" si="94"/>
        <v/>
      </c>
    </row>
    <row r="1768" spans="1:18" ht="13.5" thickBot="1" x14ac:dyDescent="0.25">
      <c r="A1768" s="430" t="str">
        <f>IF(B1768="","",COUNT('Diário 1º PA'!$A$4:$A$2634)+ROW()-3)</f>
        <v/>
      </c>
      <c r="B1768" s="417"/>
      <c r="C1768" s="463"/>
      <c r="D1768" s="419"/>
      <c r="E1768" s="419"/>
      <c r="F1768" s="420"/>
      <c r="G1768" s="419"/>
      <c r="H1768" s="419"/>
      <c r="I1768" s="421"/>
      <c r="J1768" s="422"/>
      <c r="K1768" s="422"/>
      <c r="L1768" s="423"/>
      <c r="M1768" s="422"/>
      <c r="N1768" s="464"/>
      <c r="O1768" s="429"/>
      <c r="P1768" s="364">
        <f t="shared" si="95"/>
        <v>0</v>
      </c>
      <c r="Q1768" s="78">
        <f t="shared" si="96"/>
        <v>0</v>
      </c>
      <c r="R1768" s="100" t="str">
        <f t="shared" si="94"/>
        <v/>
      </c>
    </row>
    <row r="1769" spans="1:18" x14ac:dyDescent="0.2">
      <c r="A1769" s="430" t="str">
        <f>IF(B1769="","",COUNT('Diário 1º PA'!$A$4:$A$2634)+ROW()-3)</f>
        <v/>
      </c>
      <c r="B1769" s="417"/>
      <c r="C1769" s="463"/>
      <c r="D1769" s="419"/>
      <c r="E1769" s="419"/>
      <c r="F1769" s="420"/>
      <c r="G1769" s="419"/>
      <c r="H1769" s="419"/>
      <c r="I1769" s="421"/>
      <c r="J1769" s="422"/>
      <c r="K1769" s="422"/>
      <c r="L1769" s="423"/>
      <c r="M1769" s="422"/>
      <c r="N1769" s="464"/>
      <c r="O1769" s="429"/>
      <c r="P1769" s="365">
        <f t="shared" si="95"/>
        <v>0</v>
      </c>
      <c r="Q1769" s="78">
        <f t="shared" si="96"/>
        <v>0</v>
      </c>
      <c r="R1769" s="143" t="str">
        <f t="shared" si="94"/>
        <v/>
      </c>
    </row>
    <row r="1770" spans="1:18" x14ac:dyDescent="0.2">
      <c r="A1770" s="430" t="str">
        <f>IF(B1770="","",COUNT('Diário 1º PA'!$A$4:$A$2634)+ROW()-3)</f>
        <v/>
      </c>
      <c r="B1770" s="417"/>
      <c r="C1770" s="463"/>
      <c r="D1770" s="419"/>
      <c r="E1770" s="419"/>
      <c r="F1770" s="420"/>
      <c r="G1770" s="419"/>
      <c r="H1770" s="419"/>
      <c r="I1770" s="421"/>
      <c r="J1770" s="422"/>
      <c r="K1770" s="422"/>
      <c r="L1770" s="423"/>
      <c r="M1770" s="422"/>
      <c r="N1770" s="464"/>
      <c r="O1770" s="429"/>
      <c r="P1770" s="364">
        <f t="shared" si="95"/>
        <v>0</v>
      </c>
      <c r="Q1770" s="78">
        <f t="shared" si="96"/>
        <v>0</v>
      </c>
      <c r="R1770" s="100" t="str">
        <f t="shared" si="94"/>
        <v/>
      </c>
    </row>
    <row r="1771" spans="1:18" x14ac:dyDescent="0.2">
      <c r="A1771" s="430" t="str">
        <f>IF(B1771="","",COUNT('Diário 1º PA'!$A$4:$A$2634)+ROW()-3)</f>
        <v/>
      </c>
      <c r="B1771" s="417"/>
      <c r="C1771" s="463"/>
      <c r="D1771" s="419"/>
      <c r="E1771" s="419"/>
      <c r="F1771" s="420"/>
      <c r="G1771" s="419"/>
      <c r="H1771" s="419"/>
      <c r="I1771" s="421"/>
      <c r="J1771" s="422"/>
      <c r="K1771" s="422"/>
      <c r="L1771" s="423"/>
      <c r="M1771" s="422"/>
      <c r="N1771" s="464"/>
      <c r="O1771" s="429"/>
      <c r="P1771" s="364">
        <f t="shared" si="95"/>
        <v>0</v>
      </c>
      <c r="Q1771" s="78">
        <f t="shared" si="96"/>
        <v>0</v>
      </c>
      <c r="R1771" s="100" t="str">
        <f t="shared" si="94"/>
        <v/>
      </c>
    </row>
    <row r="1772" spans="1:18" ht="13.5" thickBot="1" x14ac:dyDescent="0.25">
      <c r="A1772" s="430" t="str">
        <f>IF(B1772="","",COUNT('Diário 1º PA'!$A$4:$A$2634)+ROW()-3)</f>
        <v/>
      </c>
      <c r="B1772" s="417"/>
      <c r="C1772" s="463"/>
      <c r="D1772" s="419"/>
      <c r="E1772" s="419"/>
      <c r="F1772" s="420"/>
      <c r="G1772" s="419"/>
      <c r="H1772" s="419"/>
      <c r="I1772" s="421"/>
      <c r="J1772" s="422"/>
      <c r="K1772" s="422"/>
      <c r="L1772" s="423"/>
      <c r="M1772" s="422"/>
      <c r="N1772" s="464"/>
      <c r="O1772" s="429"/>
      <c r="P1772" s="364">
        <f t="shared" si="95"/>
        <v>0</v>
      </c>
      <c r="Q1772" s="78">
        <f t="shared" si="96"/>
        <v>0</v>
      </c>
      <c r="R1772" s="100" t="str">
        <f t="shared" si="94"/>
        <v/>
      </c>
    </row>
    <row r="1773" spans="1:18" x14ac:dyDescent="0.2">
      <c r="A1773" s="430" t="str">
        <f>IF(B1773="","",COUNT('Diário 1º PA'!$A$4:$A$2634)+ROW()-3)</f>
        <v/>
      </c>
      <c r="B1773" s="417"/>
      <c r="C1773" s="463"/>
      <c r="D1773" s="419"/>
      <c r="E1773" s="419"/>
      <c r="F1773" s="420"/>
      <c r="G1773" s="419"/>
      <c r="H1773" s="419"/>
      <c r="I1773" s="421"/>
      <c r="J1773" s="422"/>
      <c r="K1773" s="422"/>
      <c r="L1773" s="423"/>
      <c r="M1773" s="422"/>
      <c r="N1773" s="464"/>
      <c r="O1773" s="429"/>
      <c r="P1773" s="365">
        <f t="shared" si="95"/>
        <v>0</v>
      </c>
      <c r="Q1773" s="78">
        <f t="shared" si="96"/>
        <v>0</v>
      </c>
      <c r="R1773" s="143" t="str">
        <f t="shared" si="94"/>
        <v/>
      </c>
    </row>
    <row r="1774" spans="1:18" x14ac:dyDescent="0.2">
      <c r="A1774" s="430" t="str">
        <f>IF(B1774="","",COUNT('Diário 1º PA'!$A$4:$A$2634)+ROW()-3)</f>
        <v/>
      </c>
      <c r="B1774" s="417"/>
      <c r="C1774" s="463"/>
      <c r="D1774" s="419"/>
      <c r="E1774" s="419"/>
      <c r="F1774" s="420"/>
      <c r="G1774" s="419"/>
      <c r="H1774" s="419"/>
      <c r="I1774" s="421"/>
      <c r="J1774" s="422"/>
      <c r="K1774" s="422"/>
      <c r="L1774" s="423"/>
      <c r="M1774" s="422"/>
      <c r="N1774" s="464"/>
      <c r="O1774" s="429"/>
      <c r="P1774" s="364">
        <f t="shared" si="95"/>
        <v>0</v>
      </c>
      <c r="Q1774" s="78">
        <f t="shared" si="96"/>
        <v>0</v>
      </c>
      <c r="R1774" s="100" t="str">
        <f t="shared" si="94"/>
        <v/>
      </c>
    </row>
    <row r="1775" spans="1:18" x14ac:dyDescent="0.2">
      <c r="A1775" s="430" t="str">
        <f>IF(B1775="","",COUNT('Diário 1º PA'!$A$4:$A$2634)+ROW()-3)</f>
        <v/>
      </c>
      <c r="B1775" s="417"/>
      <c r="C1775" s="463"/>
      <c r="D1775" s="419"/>
      <c r="E1775" s="419"/>
      <c r="F1775" s="420"/>
      <c r="G1775" s="419"/>
      <c r="H1775" s="419"/>
      <c r="I1775" s="421"/>
      <c r="J1775" s="422"/>
      <c r="K1775" s="422"/>
      <c r="L1775" s="423"/>
      <c r="M1775" s="422"/>
      <c r="N1775" s="464"/>
      <c r="O1775" s="429"/>
      <c r="P1775" s="364">
        <f t="shared" si="95"/>
        <v>0</v>
      </c>
      <c r="Q1775" s="78">
        <f t="shared" si="96"/>
        <v>0</v>
      </c>
      <c r="R1775" s="100" t="str">
        <f t="shared" si="94"/>
        <v/>
      </c>
    </row>
    <row r="1776" spans="1:18" ht="13.5" thickBot="1" x14ac:dyDescent="0.25">
      <c r="A1776" s="430" t="str">
        <f>IF(B1776="","",COUNT('Diário 1º PA'!$A$4:$A$2634)+ROW()-3)</f>
        <v/>
      </c>
      <c r="B1776" s="417"/>
      <c r="C1776" s="463"/>
      <c r="D1776" s="419"/>
      <c r="E1776" s="419"/>
      <c r="F1776" s="420"/>
      <c r="G1776" s="419"/>
      <c r="H1776" s="419"/>
      <c r="I1776" s="421"/>
      <c r="J1776" s="422"/>
      <c r="K1776" s="422"/>
      <c r="L1776" s="423"/>
      <c r="M1776" s="422"/>
      <c r="N1776" s="464"/>
      <c r="O1776" s="429"/>
      <c r="P1776" s="364">
        <f t="shared" si="95"/>
        <v>0</v>
      </c>
      <c r="Q1776" s="78">
        <f t="shared" si="96"/>
        <v>0</v>
      </c>
      <c r="R1776" s="100" t="str">
        <f t="shared" si="94"/>
        <v/>
      </c>
    </row>
    <row r="1777" spans="1:18" x14ac:dyDescent="0.2">
      <c r="A1777" s="430" t="str">
        <f>IF(B1777="","",COUNT('Diário 1º PA'!$A$4:$A$2634)+ROW()-3)</f>
        <v/>
      </c>
      <c r="B1777" s="417"/>
      <c r="C1777" s="463"/>
      <c r="D1777" s="419"/>
      <c r="E1777" s="419"/>
      <c r="F1777" s="420"/>
      <c r="G1777" s="419"/>
      <c r="H1777" s="419"/>
      <c r="I1777" s="421"/>
      <c r="J1777" s="422"/>
      <c r="K1777" s="422"/>
      <c r="L1777" s="423"/>
      <c r="M1777" s="422"/>
      <c r="N1777" s="464"/>
      <c r="O1777" s="429"/>
      <c r="P1777" s="365">
        <f t="shared" si="95"/>
        <v>0</v>
      </c>
      <c r="Q1777" s="78">
        <f t="shared" si="96"/>
        <v>0</v>
      </c>
      <c r="R1777" s="143" t="str">
        <f t="shared" si="94"/>
        <v/>
      </c>
    </row>
    <row r="1778" spans="1:18" x14ac:dyDescent="0.2">
      <c r="A1778" s="430" t="str">
        <f>IF(B1778="","",COUNT('Diário 1º PA'!$A$4:$A$2634)+ROW()-3)</f>
        <v/>
      </c>
      <c r="B1778" s="417"/>
      <c r="C1778" s="463"/>
      <c r="D1778" s="419"/>
      <c r="E1778" s="419"/>
      <c r="F1778" s="420"/>
      <c r="G1778" s="419"/>
      <c r="H1778" s="419"/>
      <c r="I1778" s="421"/>
      <c r="J1778" s="422"/>
      <c r="K1778" s="422"/>
      <c r="L1778" s="423"/>
      <c r="M1778" s="422"/>
      <c r="N1778" s="464"/>
      <c r="O1778" s="429"/>
      <c r="P1778" s="364">
        <f t="shared" si="95"/>
        <v>0</v>
      </c>
      <c r="Q1778" s="78">
        <f t="shared" si="96"/>
        <v>0</v>
      </c>
      <c r="R1778" s="100" t="str">
        <f t="shared" si="94"/>
        <v/>
      </c>
    </row>
    <row r="1779" spans="1:18" x14ac:dyDescent="0.2">
      <c r="A1779" s="430" t="str">
        <f>IF(B1779="","",COUNT('Diário 1º PA'!$A$4:$A$2634)+ROW()-3)</f>
        <v/>
      </c>
      <c r="B1779" s="417"/>
      <c r="C1779" s="463"/>
      <c r="D1779" s="419"/>
      <c r="E1779" s="419"/>
      <c r="F1779" s="420"/>
      <c r="G1779" s="419"/>
      <c r="H1779" s="419"/>
      <c r="I1779" s="421"/>
      <c r="J1779" s="422"/>
      <c r="K1779" s="422"/>
      <c r="L1779" s="423"/>
      <c r="M1779" s="422"/>
      <c r="N1779" s="464"/>
      <c r="O1779" s="429"/>
      <c r="P1779" s="364">
        <f t="shared" si="95"/>
        <v>0</v>
      </c>
      <c r="Q1779" s="78">
        <f t="shared" si="96"/>
        <v>0</v>
      </c>
      <c r="R1779" s="100" t="str">
        <f t="shared" si="94"/>
        <v/>
      </c>
    </row>
    <row r="1780" spans="1:18" ht="13.5" thickBot="1" x14ac:dyDescent="0.25">
      <c r="A1780" s="430" t="str">
        <f>IF(B1780="","",COUNT('Diário 1º PA'!$A$4:$A$2634)+ROW()-3)</f>
        <v/>
      </c>
      <c r="B1780" s="417"/>
      <c r="C1780" s="463"/>
      <c r="D1780" s="419"/>
      <c r="E1780" s="419"/>
      <c r="F1780" s="420"/>
      <c r="G1780" s="419"/>
      <c r="H1780" s="419"/>
      <c r="I1780" s="421"/>
      <c r="J1780" s="422"/>
      <c r="K1780" s="422"/>
      <c r="L1780" s="423"/>
      <c r="M1780" s="422"/>
      <c r="N1780" s="464"/>
      <c r="O1780" s="429"/>
      <c r="P1780" s="364">
        <f t="shared" si="95"/>
        <v>0</v>
      </c>
      <c r="Q1780" s="78">
        <f t="shared" si="96"/>
        <v>0</v>
      </c>
      <c r="R1780" s="100" t="str">
        <f t="shared" si="94"/>
        <v/>
      </c>
    </row>
    <row r="1781" spans="1:18" x14ac:dyDescent="0.2">
      <c r="A1781" s="430" t="str">
        <f>IF(B1781="","",COUNT('Diário 1º PA'!$A$4:$A$2634)+ROW()-3)</f>
        <v/>
      </c>
      <c r="B1781" s="417"/>
      <c r="C1781" s="463"/>
      <c r="D1781" s="419"/>
      <c r="E1781" s="419"/>
      <c r="F1781" s="420"/>
      <c r="G1781" s="419"/>
      <c r="H1781" s="419"/>
      <c r="I1781" s="421"/>
      <c r="J1781" s="422"/>
      <c r="K1781" s="422"/>
      <c r="L1781" s="423"/>
      <c r="M1781" s="422"/>
      <c r="N1781" s="464"/>
      <c r="O1781" s="429"/>
      <c r="P1781" s="365">
        <f t="shared" si="95"/>
        <v>0</v>
      </c>
      <c r="Q1781" s="78">
        <f t="shared" si="96"/>
        <v>0</v>
      </c>
      <c r="R1781" s="143" t="str">
        <f t="shared" si="94"/>
        <v/>
      </c>
    </row>
    <row r="1782" spans="1:18" x14ac:dyDescent="0.2">
      <c r="A1782" s="430" t="str">
        <f>IF(B1782="","",COUNT('Diário 1º PA'!$A$4:$A$2634)+ROW()-3)</f>
        <v/>
      </c>
      <c r="B1782" s="417"/>
      <c r="C1782" s="463"/>
      <c r="D1782" s="419"/>
      <c r="E1782" s="419"/>
      <c r="F1782" s="420"/>
      <c r="G1782" s="419"/>
      <c r="H1782" s="419"/>
      <c r="I1782" s="421"/>
      <c r="J1782" s="422"/>
      <c r="K1782" s="422"/>
      <c r="L1782" s="423"/>
      <c r="M1782" s="422"/>
      <c r="N1782" s="464"/>
      <c r="O1782" s="429"/>
      <c r="P1782" s="364">
        <f t="shared" si="95"/>
        <v>0</v>
      </c>
      <c r="Q1782" s="78">
        <f t="shared" si="96"/>
        <v>0</v>
      </c>
      <c r="R1782" s="100" t="str">
        <f t="shared" si="94"/>
        <v/>
      </c>
    </row>
    <row r="1783" spans="1:18" x14ac:dyDescent="0.2">
      <c r="A1783" s="430" t="str">
        <f>IF(B1783="","",COUNT('Diário 1º PA'!$A$4:$A$2634)+ROW()-3)</f>
        <v/>
      </c>
      <c r="B1783" s="417"/>
      <c r="C1783" s="463"/>
      <c r="D1783" s="419"/>
      <c r="E1783" s="419"/>
      <c r="F1783" s="420"/>
      <c r="G1783" s="419"/>
      <c r="H1783" s="419"/>
      <c r="I1783" s="421"/>
      <c r="J1783" s="422"/>
      <c r="K1783" s="422"/>
      <c r="L1783" s="423"/>
      <c r="M1783" s="422"/>
      <c r="N1783" s="464"/>
      <c r="O1783" s="429"/>
      <c r="P1783" s="364">
        <f t="shared" si="95"/>
        <v>0</v>
      </c>
      <c r="Q1783" s="78">
        <f t="shared" si="96"/>
        <v>0</v>
      </c>
      <c r="R1783" s="100" t="str">
        <f t="shared" si="94"/>
        <v/>
      </c>
    </row>
    <row r="1784" spans="1:18" ht="13.5" thickBot="1" x14ac:dyDescent="0.25">
      <c r="A1784" s="430" t="str">
        <f>IF(B1784="","",COUNT('Diário 1º PA'!$A$4:$A$2634)+ROW()-3)</f>
        <v/>
      </c>
      <c r="B1784" s="417"/>
      <c r="C1784" s="463"/>
      <c r="D1784" s="419"/>
      <c r="E1784" s="419"/>
      <c r="F1784" s="420"/>
      <c r="G1784" s="419"/>
      <c r="H1784" s="419"/>
      <c r="I1784" s="421"/>
      <c r="J1784" s="422"/>
      <c r="K1784" s="422"/>
      <c r="L1784" s="423"/>
      <c r="M1784" s="422"/>
      <c r="N1784" s="464"/>
      <c r="O1784" s="429"/>
      <c r="P1784" s="364">
        <f t="shared" si="95"/>
        <v>0</v>
      </c>
      <c r="Q1784" s="78">
        <f t="shared" si="96"/>
        <v>0</v>
      </c>
      <c r="R1784" s="100" t="str">
        <f t="shared" si="94"/>
        <v/>
      </c>
    </row>
    <row r="1785" spans="1:18" x14ac:dyDescent="0.2">
      <c r="A1785" s="430" t="str">
        <f>IF(B1785="","",COUNT('Diário 1º PA'!$A$4:$A$2634)+ROW()-3)</f>
        <v/>
      </c>
      <c r="B1785" s="417"/>
      <c r="C1785" s="463"/>
      <c r="D1785" s="419"/>
      <c r="E1785" s="419"/>
      <c r="F1785" s="420"/>
      <c r="G1785" s="419"/>
      <c r="H1785" s="419"/>
      <c r="I1785" s="421"/>
      <c r="J1785" s="422"/>
      <c r="K1785" s="422"/>
      <c r="L1785" s="423"/>
      <c r="M1785" s="422"/>
      <c r="N1785" s="464"/>
      <c r="O1785" s="429"/>
      <c r="P1785" s="365">
        <f t="shared" si="95"/>
        <v>0</v>
      </c>
      <c r="Q1785" s="78">
        <f t="shared" si="96"/>
        <v>0</v>
      </c>
      <c r="R1785" s="143" t="str">
        <f t="shared" si="94"/>
        <v/>
      </c>
    </row>
    <row r="1786" spans="1:18" x14ac:dyDescent="0.2">
      <c r="A1786" s="430" t="str">
        <f>IF(B1786="","",COUNT('Diário 1º PA'!$A$4:$A$2634)+ROW()-3)</f>
        <v/>
      </c>
      <c r="B1786" s="417"/>
      <c r="C1786" s="463"/>
      <c r="D1786" s="419"/>
      <c r="E1786" s="419"/>
      <c r="F1786" s="420"/>
      <c r="G1786" s="419"/>
      <c r="H1786" s="419"/>
      <c r="I1786" s="421"/>
      <c r="J1786" s="422"/>
      <c r="K1786" s="422"/>
      <c r="L1786" s="423"/>
      <c r="M1786" s="422"/>
      <c r="N1786" s="464"/>
      <c r="O1786" s="429"/>
      <c r="P1786" s="364">
        <f t="shared" si="95"/>
        <v>0</v>
      </c>
      <c r="Q1786" s="78">
        <f t="shared" si="96"/>
        <v>0</v>
      </c>
      <c r="R1786" s="100" t="str">
        <f t="shared" si="94"/>
        <v/>
      </c>
    </row>
    <row r="1787" spans="1:18" x14ac:dyDescent="0.2">
      <c r="A1787" s="430" t="str">
        <f>IF(B1787="","",COUNT('Diário 1º PA'!$A$4:$A$2634)+ROW()-3)</f>
        <v/>
      </c>
      <c r="B1787" s="417"/>
      <c r="C1787" s="463"/>
      <c r="D1787" s="419"/>
      <c r="E1787" s="419"/>
      <c r="F1787" s="420"/>
      <c r="G1787" s="419"/>
      <c r="H1787" s="419"/>
      <c r="I1787" s="421"/>
      <c r="J1787" s="422"/>
      <c r="K1787" s="422"/>
      <c r="L1787" s="423"/>
      <c r="M1787" s="422"/>
      <c r="N1787" s="464"/>
      <c r="O1787" s="429"/>
      <c r="P1787" s="364">
        <f t="shared" si="95"/>
        <v>0</v>
      </c>
      <c r="Q1787" s="78">
        <f t="shared" si="96"/>
        <v>0</v>
      </c>
      <c r="R1787" s="100" t="str">
        <f t="shared" si="94"/>
        <v/>
      </c>
    </row>
    <row r="1788" spans="1:18" ht="13.5" thickBot="1" x14ac:dyDescent="0.25">
      <c r="A1788" s="430" t="str">
        <f>IF(B1788="","",COUNT('Diário 1º PA'!$A$4:$A$2634)+ROW()-3)</f>
        <v/>
      </c>
      <c r="B1788" s="417"/>
      <c r="C1788" s="463"/>
      <c r="D1788" s="419"/>
      <c r="E1788" s="419"/>
      <c r="F1788" s="420"/>
      <c r="G1788" s="419"/>
      <c r="H1788" s="419"/>
      <c r="I1788" s="421"/>
      <c r="J1788" s="422"/>
      <c r="K1788" s="422"/>
      <c r="L1788" s="423"/>
      <c r="M1788" s="422"/>
      <c r="N1788" s="464"/>
      <c r="O1788" s="429"/>
      <c r="P1788" s="364">
        <f t="shared" si="95"/>
        <v>0</v>
      </c>
      <c r="Q1788" s="78">
        <f t="shared" si="96"/>
        <v>0</v>
      </c>
      <c r="R1788" s="100" t="str">
        <f t="shared" si="94"/>
        <v/>
      </c>
    </row>
    <row r="1789" spans="1:18" x14ac:dyDescent="0.2">
      <c r="A1789" s="430" t="str">
        <f>IF(B1789="","",COUNT('Diário 1º PA'!$A$4:$A$2634)+ROW()-3)</f>
        <v/>
      </c>
      <c r="B1789" s="417"/>
      <c r="C1789" s="463"/>
      <c r="D1789" s="419"/>
      <c r="E1789" s="419"/>
      <c r="F1789" s="420"/>
      <c r="G1789" s="419"/>
      <c r="H1789" s="419"/>
      <c r="I1789" s="421"/>
      <c r="J1789" s="422"/>
      <c r="K1789" s="422"/>
      <c r="L1789" s="423"/>
      <c r="M1789" s="422"/>
      <c r="N1789" s="464"/>
      <c r="O1789" s="429"/>
      <c r="P1789" s="365">
        <f t="shared" si="95"/>
        <v>0</v>
      </c>
      <c r="Q1789" s="78">
        <f t="shared" si="96"/>
        <v>0</v>
      </c>
      <c r="R1789" s="143" t="str">
        <f t="shared" si="94"/>
        <v/>
      </c>
    </row>
    <row r="1790" spans="1:18" x14ac:dyDescent="0.2">
      <c r="A1790" s="430" t="str">
        <f>IF(B1790="","",COUNT('Diário 1º PA'!$A$4:$A$2634)+ROW()-3)</f>
        <v/>
      </c>
      <c r="B1790" s="417"/>
      <c r="C1790" s="463"/>
      <c r="D1790" s="419"/>
      <c r="E1790" s="419"/>
      <c r="F1790" s="420"/>
      <c r="G1790" s="419"/>
      <c r="H1790" s="419"/>
      <c r="I1790" s="421"/>
      <c r="J1790" s="422"/>
      <c r="K1790" s="422"/>
      <c r="L1790" s="423"/>
      <c r="M1790" s="422"/>
      <c r="N1790" s="464"/>
      <c r="O1790" s="429"/>
      <c r="P1790" s="364">
        <f t="shared" si="95"/>
        <v>0</v>
      </c>
      <c r="Q1790" s="78">
        <f t="shared" si="96"/>
        <v>0</v>
      </c>
      <c r="R1790" s="100" t="str">
        <f t="shared" si="94"/>
        <v/>
      </c>
    </row>
    <row r="1791" spans="1:18" x14ac:dyDescent="0.2">
      <c r="A1791" s="430" t="str">
        <f>IF(B1791="","",COUNT('Diário 1º PA'!$A$4:$A$2634)+ROW()-3)</f>
        <v/>
      </c>
      <c r="B1791" s="417"/>
      <c r="C1791" s="463"/>
      <c r="D1791" s="419"/>
      <c r="E1791" s="419"/>
      <c r="F1791" s="420"/>
      <c r="G1791" s="419"/>
      <c r="H1791" s="419"/>
      <c r="I1791" s="421"/>
      <c r="J1791" s="422"/>
      <c r="K1791" s="422"/>
      <c r="L1791" s="423"/>
      <c r="M1791" s="422"/>
      <c r="N1791" s="464"/>
      <c r="O1791" s="429"/>
      <c r="P1791" s="364">
        <f t="shared" si="95"/>
        <v>0</v>
      </c>
      <c r="Q1791" s="78">
        <f t="shared" si="96"/>
        <v>0</v>
      </c>
      <c r="R1791" s="100" t="str">
        <f t="shared" si="94"/>
        <v/>
      </c>
    </row>
    <row r="1792" spans="1:18" ht="13.5" thickBot="1" x14ac:dyDescent="0.25">
      <c r="A1792" s="430" t="str">
        <f>IF(B1792="","",COUNT('Diário 1º PA'!$A$4:$A$2634)+ROW()-3)</f>
        <v/>
      </c>
      <c r="B1792" s="417"/>
      <c r="C1792" s="463"/>
      <c r="D1792" s="419"/>
      <c r="E1792" s="419"/>
      <c r="F1792" s="420"/>
      <c r="G1792" s="419"/>
      <c r="H1792" s="419"/>
      <c r="I1792" s="421"/>
      <c r="J1792" s="422"/>
      <c r="K1792" s="422"/>
      <c r="L1792" s="423"/>
      <c r="M1792" s="422"/>
      <c r="N1792" s="464"/>
      <c r="O1792" s="429"/>
      <c r="P1792" s="364">
        <f t="shared" si="95"/>
        <v>0</v>
      </c>
      <c r="Q1792" s="78">
        <f t="shared" si="96"/>
        <v>0</v>
      </c>
      <c r="R1792" s="100" t="str">
        <f t="shared" si="94"/>
        <v/>
      </c>
    </row>
    <row r="1793" spans="1:18" x14ac:dyDescent="0.2">
      <c r="A1793" s="430" t="str">
        <f>IF(B1793="","",COUNT('Diário 1º PA'!$A$4:$A$2634)+ROW()-3)</f>
        <v/>
      </c>
      <c r="B1793" s="417"/>
      <c r="C1793" s="463"/>
      <c r="D1793" s="419"/>
      <c r="E1793" s="419"/>
      <c r="F1793" s="420"/>
      <c r="G1793" s="419"/>
      <c r="H1793" s="419"/>
      <c r="I1793" s="421"/>
      <c r="J1793" s="422"/>
      <c r="K1793" s="422"/>
      <c r="L1793" s="423"/>
      <c r="M1793" s="422"/>
      <c r="N1793" s="464"/>
      <c r="O1793" s="429"/>
      <c r="P1793" s="365">
        <f t="shared" si="95"/>
        <v>0</v>
      </c>
      <c r="Q1793" s="78">
        <f t="shared" si="96"/>
        <v>0</v>
      </c>
      <c r="R1793" s="143" t="str">
        <f t="shared" si="94"/>
        <v/>
      </c>
    </row>
    <row r="1794" spans="1:18" x14ac:dyDescent="0.2">
      <c r="A1794" s="430" t="str">
        <f>IF(B1794="","",COUNT('Diário 1º PA'!$A$4:$A$2634)+ROW()-3)</f>
        <v/>
      </c>
      <c r="B1794" s="417"/>
      <c r="C1794" s="463"/>
      <c r="D1794" s="419"/>
      <c r="E1794" s="419"/>
      <c r="F1794" s="420"/>
      <c r="G1794" s="419"/>
      <c r="H1794" s="419"/>
      <c r="I1794" s="421"/>
      <c r="J1794" s="422"/>
      <c r="K1794" s="422"/>
      <c r="L1794" s="423"/>
      <c r="M1794" s="422"/>
      <c r="N1794" s="464"/>
      <c r="O1794" s="429"/>
      <c r="P1794" s="364">
        <f t="shared" si="95"/>
        <v>0</v>
      </c>
      <c r="Q1794" s="78">
        <f t="shared" si="96"/>
        <v>0</v>
      </c>
      <c r="R1794" s="100" t="str">
        <f t="shared" si="94"/>
        <v/>
      </c>
    </row>
    <row r="1795" spans="1:18" x14ac:dyDescent="0.2">
      <c r="A1795" s="430" t="str">
        <f>IF(B1795="","",COUNT('Diário 1º PA'!$A$4:$A$2634)+ROW()-3)</f>
        <v/>
      </c>
      <c r="B1795" s="417"/>
      <c r="C1795" s="463"/>
      <c r="D1795" s="419"/>
      <c r="E1795" s="419"/>
      <c r="F1795" s="420"/>
      <c r="G1795" s="419"/>
      <c r="H1795" s="419"/>
      <c r="I1795" s="421"/>
      <c r="J1795" s="422"/>
      <c r="K1795" s="422"/>
      <c r="L1795" s="423"/>
      <c r="M1795" s="422"/>
      <c r="N1795" s="464"/>
      <c r="O1795" s="429"/>
      <c r="P1795" s="364">
        <f t="shared" si="95"/>
        <v>0</v>
      </c>
      <c r="Q1795" s="78">
        <f t="shared" si="96"/>
        <v>0</v>
      </c>
      <c r="R1795" s="100" t="str">
        <f t="shared" si="94"/>
        <v/>
      </c>
    </row>
    <row r="1796" spans="1:18" ht="13.5" thickBot="1" x14ac:dyDescent="0.25">
      <c r="A1796" s="430" t="str">
        <f>IF(B1796="","",COUNT('Diário 1º PA'!$A$4:$A$2634)+ROW()-3)</f>
        <v/>
      </c>
      <c r="B1796" s="417"/>
      <c r="C1796" s="463"/>
      <c r="D1796" s="419"/>
      <c r="E1796" s="419"/>
      <c r="F1796" s="420"/>
      <c r="G1796" s="419"/>
      <c r="H1796" s="419"/>
      <c r="I1796" s="421"/>
      <c r="J1796" s="422"/>
      <c r="K1796" s="422"/>
      <c r="L1796" s="423"/>
      <c r="M1796" s="422"/>
      <c r="N1796" s="464"/>
      <c r="O1796" s="429"/>
      <c r="P1796" s="364">
        <f t="shared" si="95"/>
        <v>0</v>
      </c>
      <c r="Q1796" s="78">
        <f t="shared" si="96"/>
        <v>0</v>
      </c>
      <c r="R1796" s="100" t="str">
        <f t="shared" si="94"/>
        <v/>
      </c>
    </row>
    <row r="1797" spans="1:18" x14ac:dyDescent="0.2">
      <c r="A1797" s="430" t="str">
        <f>IF(B1797="","",COUNT('Diário 1º PA'!$A$4:$A$2634)+ROW()-3)</f>
        <v/>
      </c>
      <c r="B1797" s="417"/>
      <c r="C1797" s="463"/>
      <c r="D1797" s="419"/>
      <c r="E1797" s="419"/>
      <c r="F1797" s="420"/>
      <c r="G1797" s="419"/>
      <c r="H1797" s="419"/>
      <c r="I1797" s="421"/>
      <c r="J1797" s="422"/>
      <c r="K1797" s="422"/>
      <c r="L1797" s="423"/>
      <c r="M1797" s="422"/>
      <c r="N1797" s="464"/>
      <c r="O1797" s="429"/>
      <c r="P1797" s="365">
        <f t="shared" si="95"/>
        <v>0</v>
      </c>
      <c r="Q1797" s="78">
        <f t="shared" si="96"/>
        <v>0</v>
      </c>
      <c r="R1797" s="143" t="str">
        <f t="shared" si="94"/>
        <v/>
      </c>
    </row>
    <row r="1798" spans="1:18" x14ac:dyDescent="0.2">
      <c r="A1798" s="430" t="str">
        <f>IF(B1798="","",COUNT('Diário 1º PA'!$A$4:$A$2634)+ROW()-3)</f>
        <v/>
      </c>
      <c r="B1798" s="417"/>
      <c r="C1798" s="463"/>
      <c r="D1798" s="419"/>
      <c r="E1798" s="419"/>
      <c r="F1798" s="420"/>
      <c r="G1798" s="419"/>
      <c r="H1798" s="419"/>
      <c r="I1798" s="421"/>
      <c r="J1798" s="422"/>
      <c r="K1798" s="422"/>
      <c r="L1798" s="423"/>
      <c r="M1798" s="422"/>
      <c r="N1798" s="464"/>
      <c r="O1798" s="429"/>
      <c r="P1798" s="364">
        <f t="shared" si="95"/>
        <v>0</v>
      </c>
      <c r="Q1798" s="78">
        <f t="shared" si="96"/>
        <v>0</v>
      </c>
      <c r="R1798" s="100" t="str">
        <f t="shared" si="94"/>
        <v/>
      </c>
    </row>
    <row r="1799" spans="1:18" x14ac:dyDescent="0.2">
      <c r="A1799" s="430" t="str">
        <f>IF(B1799="","",COUNT('Diário 1º PA'!$A$4:$A$2634)+ROW()-3)</f>
        <v/>
      </c>
      <c r="B1799" s="417"/>
      <c r="C1799" s="463"/>
      <c r="D1799" s="419"/>
      <c r="E1799" s="419"/>
      <c r="F1799" s="420"/>
      <c r="G1799" s="419"/>
      <c r="H1799" s="419"/>
      <c r="I1799" s="421"/>
      <c r="J1799" s="422"/>
      <c r="K1799" s="422"/>
      <c r="L1799" s="423"/>
      <c r="M1799" s="422"/>
      <c r="N1799" s="464"/>
      <c r="O1799" s="429"/>
      <c r="P1799" s="364">
        <f t="shared" si="95"/>
        <v>0</v>
      </c>
      <c r="Q1799" s="78">
        <f t="shared" si="96"/>
        <v>0</v>
      </c>
      <c r="R1799" s="100" t="str">
        <f t="shared" si="94"/>
        <v/>
      </c>
    </row>
    <row r="1800" spans="1:18" ht="13.5" thickBot="1" x14ac:dyDescent="0.25">
      <c r="A1800" s="430" t="str">
        <f>IF(B1800="","",COUNT('Diário 1º PA'!$A$4:$A$2634)+ROW()-3)</f>
        <v/>
      </c>
      <c r="B1800" s="417"/>
      <c r="C1800" s="463"/>
      <c r="D1800" s="419"/>
      <c r="E1800" s="419"/>
      <c r="F1800" s="420"/>
      <c r="G1800" s="419"/>
      <c r="H1800" s="419"/>
      <c r="I1800" s="421"/>
      <c r="J1800" s="422"/>
      <c r="K1800" s="422"/>
      <c r="L1800" s="423"/>
      <c r="M1800" s="422"/>
      <c r="N1800" s="464"/>
      <c r="O1800" s="429"/>
      <c r="P1800" s="364">
        <f t="shared" si="95"/>
        <v>0</v>
      </c>
      <c r="Q1800" s="78">
        <f t="shared" si="96"/>
        <v>0</v>
      </c>
      <c r="R1800" s="100" t="str">
        <f t="shared" si="94"/>
        <v/>
      </c>
    </row>
    <row r="1801" spans="1:18" x14ac:dyDescent="0.2">
      <c r="A1801" s="430" t="str">
        <f>IF(B1801="","",COUNT('Diário 1º PA'!$A$4:$A$2634)+ROW()-3)</f>
        <v/>
      </c>
      <c r="B1801" s="417"/>
      <c r="C1801" s="463"/>
      <c r="D1801" s="419"/>
      <c r="E1801" s="419"/>
      <c r="F1801" s="420"/>
      <c r="G1801" s="419"/>
      <c r="H1801" s="419"/>
      <c r="I1801" s="421"/>
      <c r="J1801" s="422"/>
      <c r="K1801" s="422"/>
      <c r="L1801" s="423"/>
      <c r="M1801" s="422"/>
      <c r="N1801" s="464"/>
      <c r="O1801" s="429"/>
      <c r="P1801" s="365">
        <f t="shared" si="95"/>
        <v>0</v>
      </c>
      <c r="Q1801" s="78">
        <f t="shared" si="96"/>
        <v>0</v>
      </c>
      <c r="R1801" s="143" t="str">
        <f t="shared" si="94"/>
        <v/>
      </c>
    </row>
    <row r="1802" spans="1:18" x14ac:dyDescent="0.2">
      <c r="A1802" s="430" t="str">
        <f>IF(B1802="","",COUNT('Diário 1º PA'!$A$4:$A$2634)+ROW()-3)</f>
        <v/>
      </c>
      <c r="B1802" s="417"/>
      <c r="C1802" s="463"/>
      <c r="D1802" s="419"/>
      <c r="E1802" s="419"/>
      <c r="F1802" s="420"/>
      <c r="G1802" s="419"/>
      <c r="H1802" s="419"/>
      <c r="I1802" s="421"/>
      <c r="J1802" s="422"/>
      <c r="K1802" s="422"/>
      <c r="L1802" s="423"/>
      <c r="M1802" s="422"/>
      <c r="N1802" s="464"/>
      <c r="O1802" s="429"/>
      <c r="P1802" s="364">
        <f t="shared" si="95"/>
        <v>0</v>
      </c>
      <c r="Q1802" s="78">
        <f t="shared" si="96"/>
        <v>0</v>
      </c>
      <c r="R1802" s="100" t="str">
        <f t="shared" si="94"/>
        <v/>
      </c>
    </row>
    <row r="1803" spans="1:18" x14ac:dyDescent="0.2">
      <c r="A1803" s="430" t="str">
        <f>IF(B1803="","",COUNT('Diário 1º PA'!$A$4:$A$2634)+ROW()-3)</f>
        <v/>
      </c>
      <c r="B1803" s="417"/>
      <c r="C1803" s="463"/>
      <c r="D1803" s="419"/>
      <c r="E1803" s="419"/>
      <c r="F1803" s="420"/>
      <c r="G1803" s="419"/>
      <c r="H1803" s="419"/>
      <c r="I1803" s="421"/>
      <c r="J1803" s="422"/>
      <c r="K1803" s="422"/>
      <c r="L1803" s="423"/>
      <c r="M1803" s="422"/>
      <c r="N1803" s="464"/>
      <c r="O1803" s="429"/>
      <c r="P1803" s="364">
        <f t="shared" si="95"/>
        <v>0</v>
      </c>
      <c r="Q1803" s="78">
        <f t="shared" si="96"/>
        <v>0</v>
      </c>
      <c r="R1803" s="100" t="str">
        <f t="shared" si="94"/>
        <v/>
      </c>
    </row>
    <row r="1804" spans="1:18" ht="13.5" thickBot="1" x14ac:dyDescent="0.25">
      <c r="A1804" s="430" t="str">
        <f>IF(B1804="","",COUNT('Diário 1º PA'!$A$4:$A$2634)+ROW()-3)</f>
        <v/>
      </c>
      <c r="B1804" s="417"/>
      <c r="C1804" s="463"/>
      <c r="D1804" s="419"/>
      <c r="E1804" s="419"/>
      <c r="F1804" s="420"/>
      <c r="G1804" s="419"/>
      <c r="H1804" s="419"/>
      <c r="I1804" s="421"/>
      <c r="J1804" s="422"/>
      <c r="K1804" s="422"/>
      <c r="L1804" s="423"/>
      <c r="M1804" s="422"/>
      <c r="N1804" s="464"/>
      <c r="O1804" s="429"/>
      <c r="P1804" s="364">
        <f t="shared" si="95"/>
        <v>0</v>
      </c>
      <c r="Q1804" s="78">
        <f t="shared" si="96"/>
        <v>0</v>
      </c>
      <c r="R1804" s="100" t="str">
        <f t="shared" si="94"/>
        <v/>
      </c>
    </row>
    <row r="1805" spans="1:18" x14ac:dyDescent="0.2">
      <c r="A1805" s="430" t="str">
        <f>IF(B1805="","",COUNT('Diário 1º PA'!$A$4:$A$2634)+ROW()-3)</f>
        <v/>
      </c>
      <c r="B1805" s="417"/>
      <c r="C1805" s="463"/>
      <c r="D1805" s="419"/>
      <c r="E1805" s="419"/>
      <c r="F1805" s="420"/>
      <c r="G1805" s="419"/>
      <c r="H1805" s="419"/>
      <c r="I1805" s="421"/>
      <c r="J1805" s="422"/>
      <c r="K1805" s="422"/>
      <c r="L1805" s="423"/>
      <c r="M1805" s="422"/>
      <c r="N1805" s="464"/>
      <c r="O1805" s="429"/>
      <c r="P1805" s="365">
        <f t="shared" si="95"/>
        <v>0</v>
      </c>
      <c r="Q1805" s="78">
        <f t="shared" si="96"/>
        <v>0</v>
      </c>
      <c r="R1805" s="143" t="str">
        <f t="shared" si="94"/>
        <v/>
      </c>
    </row>
    <row r="1806" spans="1:18" x14ac:dyDescent="0.2">
      <c r="A1806" s="430" t="str">
        <f>IF(B1806="","",COUNT('Diário 1º PA'!$A$4:$A$2634)+ROW()-3)</f>
        <v/>
      </c>
      <c r="B1806" s="417"/>
      <c r="C1806" s="463"/>
      <c r="D1806" s="419"/>
      <c r="E1806" s="419"/>
      <c r="F1806" s="420"/>
      <c r="G1806" s="419"/>
      <c r="H1806" s="419"/>
      <c r="I1806" s="421"/>
      <c r="J1806" s="422"/>
      <c r="K1806" s="422"/>
      <c r="L1806" s="423"/>
      <c r="M1806" s="422"/>
      <c r="N1806" s="464"/>
      <c r="O1806" s="429"/>
      <c r="P1806" s="364">
        <f t="shared" si="95"/>
        <v>0</v>
      </c>
      <c r="Q1806" s="78">
        <f t="shared" si="96"/>
        <v>0</v>
      </c>
      <c r="R1806" s="100" t="str">
        <f t="shared" si="94"/>
        <v/>
      </c>
    </row>
    <row r="1807" spans="1:18" x14ac:dyDescent="0.2">
      <c r="A1807" s="430" t="str">
        <f>IF(B1807="","",COUNT('Diário 1º PA'!$A$4:$A$2634)+ROW()-3)</f>
        <v/>
      </c>
      <c r="B1807" s="417"/>
      <c r="C1807" s="463"/>
      <c r="D1807" s="419"/>
      <c r="E1807" s="419"/>
      <c r="F1807" s="420"/>
      <c r="G1807" s="419"/>
      <c r="H1807" s="419"/>
      <c r="I1807" s="421"/>
      <c r="J1807" s="422"/>
      <c r="K1807" s="422"/>
      <c r="L1807" s="423"/>
      <c r="M1807" s="422"/>
      <c r="N1807" s="464"/>
      <c r="O1807" s="429"/>
      <c r="P1807" s="364">
        <f t="shared" si="95"/>
        <v>0</v>
      </c>
      <c r="Q1807" s="78">
        <f t="shared" si="96"/>
        <v>0</v>
      </c>
      <c r="R1807" s="100" t="str">
        <f t="shared" si="94"/>
        <v/>
      </c>
    </row>
    <row r="1808" spans="1:18" ht="13.5" thickBot="1" x14ac:dyDescent="0.25">
      <c r="A1808" s="430" t="str">
        <f>IF(B1808="","",COUNT('Diário 1º PA'!$A$4:$A$2634)+ROW()-3)</f>
        <v/>
      </c>
      <c r="B1808" s="417"/>
      <c r="C1808" s="463"/>
      <c r="D1808" s="419"/>
      <c r="E1808" s="419"/>
      <c r="F1808" s="420"/>
      <c r="G1808" s="419"/>
      <c r="H1808" s="419"/>
      <c r="I1808" s="421"/>
      <c r="J1808" s="422"/>
      <c r="K1808" s="422"/>
      <c r="L1808" s="423"/>
      <c r="M1808" s="422"/>
      <c r="N1808" s="464"/>
      <c r="O1808" s="429"/>
      <c r="P1808" s="364">
        <f t="shared" si="95"/>
        <v>0</v>
      </c>
      <c r="Q1808" s="78">
        <f t="shared" si="96"/>
        <v>0</v>
      </c>
      <c r="R1808" s="100" t="str">
        <f t="shared" si="94"/>
        <v/>
      </c>
    </row>
    <row r="1809" spans="1:18" x14ac:dyDescent="0.2">
      <c r="A1809" s="430" t="str">
        <f>IF(B1809="","",COUNT('Diário 1º PA'!$A$4:$A$2634)+ROW()-3)</f>
        <v/>
      </c>
      <c r="B1809" s="417"/>
      <c r="C1809" s="463"/>
      <c r="D1809" s="419"/>
      <c r="E1809" s="419"/>
      <c r="F1809" s="420"/>
      <c r="G1809" s="419"/>
      <c r="H1809" s="419"/>
      <c r="I1809" s="421"/>
      <c r="J1809" s="422"/>
      <c r="K1809" s="422"/>
      <c r="L1809" s="423"/>
      <c r="M1809" s="422"/>
      <c r="N1809" s="464"/>
      <c r="O1809" s="429"/>
      <c r="P1809" s="365">
        <f t="shared" si="95"/>
        <v>0</v>
      </c>
      <c r="Q1809" s="78">
        <f t="shared" si="96"/>
        <v>0</v>
      </c>
      <c r="R1809" s="143" t="str">
        <f t="shared" si="94"/>
        <v/>
      </c>
    </row>
    <row r="1810" spans="1:18" x14ac:dyDescent="0.2">
      <c r="A1810" s="430" t="str">
        <f>IF(B1810="","",COUNT('Diário 1º PA'!$A$4:$A$2634)+ROW()-3)</f>
        <v/>
      </c>
      <c r="B1810" s="417"/>
      <c r="C1810" s="463"/>
      <c r="D1810" s="419"/>
      <c r="E1810" s="419"/>
      <c r="F1810" s="420"/>
      <c r="G1810" s="419"/>
      <c r="H1810" s="419"/>
      <c r="I1810" s="421"/>
      <c r="J1810" s="422"/>
      <c r="K1810" s="422"/>
      <c r="L1810" s="423"/>
      <c r="M1810" s="422"/>
      <c r="N1810" s="464"/>
      <c r="O1810" s="429"/>
      <c r="P1810" s="364">
        <f t="shared" si="95"/>
        <v>0</v>
      </c>
      <c r="Q1810" s="78">
        <f t="shared" si="96"/>
        <v>0</v>
      </c>
      <c r="R1810" s="100" t="str">
        <f t="shared" si="94"/>
        <v/>
      </c>
    </row>
    <row r="1811" spans="1:18" x14ac:dyDescent="0.2">
      <c r="A1811" s="430" t="str">
        <f>IF(B1811="","",COUNT('Diário 1º PA'!$A$4:$A$2634)+ROW()-3)</f>
        <v/>
      </c>
      <c r="B1811" s="417"/>
      <c r="C1811" s="463"/>
      <c r="D1811" s="419"/>
      <c r="E1811" s="419"/>
      <c r="F1811" s="420"/>
      <c r="G1811" s="419"/>
      <c r="H1811" s="419"/>
      <c r="I1811" s="421"/>
      <c r="J1811" s="422"/>
      <c r="K1811" s="422"/>
      <c r="L1811" s="423"/>
      <c r="M1811" s="422"/>
      <c r="N1811" s="464"/>
      <c r="O1811" s="429"/>
      <c r="P1811" s="364">
        <f t="shared" si="95"/>
        <v>0</v>
      </c>
      <c r="Q1811" s="78">
        <f t="shared" si="96"/>
        <v>0</v>
      </c>
      <c r="R1811" s="100" t="str">
        <f t="shared" si="94"/>
        <v/>
      </c>
    </row>
    <row r="1812" spans="1:18" ht="13.5" thickBot="1" x14ac:dyDescent="0.25">
      <c r="A1812" s="430" t="str">
        <f>IF(B1812="","",COUNT('Diário 1º PA'!$A$4:$A$2634)+ROW()-3)</f>
        <v/>
      </c>
      <c r="B1812" s="417"/>
      <c r="C1812" s="463"/>
      <c r="D1812" s="419"/>
      <c r="E1812" s="419"/>
      <c r="F1812" s="420"/>
      <c r="G1812" s="419"/>
      <c r="H1812" s="419"/>
      <c r="I1812" s="421"/>
      <c r="J1812" s="422"/>
      <c r="K1812" s="422"/>
      <c r="L1812" s="423"/>
      <c r="M1812" s="422"/>
      <c r="N1812" s="464"/>
      <c r="O1812" s="429"/>
      <c r="P1812" s="364">
        <f t="shared" si="95"/>
        <v>0</v>
      </c>
      <c r="Q1812" s="78">
        <f t="shared" si="96"/>
        <v>0</v>
      </c>
      <c r="R1812" s="100" t="str">
        <f t="shared" si="94"/>
        <v/>
      </c>
    </row>
    <row r="1813" spans="1:18" x14ac:dyDescent="0.2">
      <c r="A1813" s="430" t="str">
        <f>IF(B1813="","",COUNT('Diário 1º PA'!$A$4:$A$2634)+ROW()-3)</f>
        <v/>
      </c>
      <c r="B1813" s="417"/>
      <c r="C1813" s="463"/>
      <c r="D1813" s="419"/>
      <c r="E1813" s="419"/>
      <c r="F1813" s="420"/>
      <c r="G1813" s="419"/>
      <c r="H1813" s="419"/>
      <c r="I1813" s="421"/>
      <c r="J1813" s="422"/>
      <c r="K1813" s="422"/>
      <c r="L1813" s="423"/>
      <c r="M1813" s="422"/>
      <c r="N1813" s="464"/>
      <c r="O1813" s="429"/>
      <c r="P1813" s="365">
        <f t="shared" si="95"/>
        <v>0</v>
      </c>
      <c r="Q1813" s="78">
        <f t="shared" si="96"/>
        <v>0</v>
      </c>
      <c r="R1813" s="143" t="str">
        <f t="shared" si="94"/>
        <v/>
      </c>
    </row>
    <row r="1814" spans="1:18" x14ac:dyDescent="0.2">
      <c r="A1814" s="430" t="str">
        <f>IF(B1814="","",COUNT('Diário 1º PA'!$A$4:$A$2634)+ROW()-3)</f>
        <v/>
      </c>
      <c r="B1814" s="417"/>
      <c r="C1814" s="463"/>
      <c r="D1814" s="419"/>
      <c r="E1814" s="419"/>
      <c r="F1814" s="420"/>
      <c r="G1814" s="419"/>
      <c r="H1814" s="419"/>
      <c r="I1814" s="421"/>
      <c r="J1814" s="422"/>
      <c r="K1814" s="422"/>
      <c r="L1814" s="423"/>
      <c r="M1814" s="422"/>
      <c r="N1814" s="464"/>
      <c r="O1814" s="429"/>
      <c r="P1814" s="364">
        <f t="shared" si="95"/>
        <v>0</v>
      </c>
      <c r="Q1814" s="78">
        <f t="shared" si="96"/>
        <v>0</v>
      </c>
      <c r="R1814" s="100" t="str">
        <f t="shared" si="94"/>
        <v/>
      </c>
    </row>
    <row r="1815" spans="1:18" x14ac:dyDescent="0.2">
      <c r="A1815" s="430" t="str">
        <f>IF(B1815="","",COUNT('Diário 1º PA'!$A$4:$A$2634)+ROW()-3)</f>
        <v/>
      </c>
      <c r="B1815" s="417"/>
      <c r="C1815" s="463"/>
      <c r="D1815" s="419"/>
      <c r="E1815" s="419"/>
      <c r="F1815" s="420"/>
      <c r="G1815" s="419"/>
      <c r="H1815" s="419"/>
      <c r="I1815" s="421"/>
      <c r="J1815" s="422"/>
      <c r="K1815" s="422"/>
      <c r="L1815" s="423"/>
      <c r="M1815" s="422"/>
      <c r="N1815" s="464"/>
      <c r="O1815" s="429"/>
      <c r="P1815" s="364">
        <f t="shared" si="95"/>
        <v>0</v>
      </c>
      <c r="Q1815" s="78">
        <f t="shared" si="96"/>
        <v>0</v>
      </c>
      <c r="R1815" s="100" t="str">
        <f t="shared" si="94"/>
        <v/>
      </c>
    </row>
    <row r="1816" spans="1:18" ht="13.5" thickBot="1" x14ac:dyDescent="0.25">
      <c r="A1816" s="430" t="str">
        <f>IF(B1816="","",COUNT('Diário 1º PA'!$A$4:$A$2634)+ROW()-3)</f>
        <v/>
      </c>
      <c r="B1816" s="417"/>
      <c r="C1816" s="463"/>
      <c r="D1816" s="419"/>
      <c r="E1816" s="419"/>
      <c r="F1816" s="420"/>
      <c r="G1816" s="419"/>
      <c r="H1816" s="419"/>
      <c r="I1816" s="421"/>
      <c r="J1816" s="422"/>
      <c r="K1816" s="422"/>
      <c r="L1816" s="423"/>
      <c r="M1816" s="422"/>
      <c r="N1816" s="464"/>
      <c r="O1816" s="429"/>
      <c r="P1816" s="364">
        <f t="shared" si="95"/>
        <v>0</v>
      </c>
      <c r="Q1816" s="78">
        <f t="shared" si="96"/>
        <v>0</v>
      </c>
      <c r="R1816" s="100" t="str">
        <f t="shared" si="94"/>
        <v/>
      </c>
    </row>
    <row r="1817" spans="1:18" x14ac:dyDescent="0.2">
      <c r="A1817" s="430" t="str">
        <f>IF(B1817="","",COUNT('Diário 1º PA'!$A$4:$A$2634)+ROW()-3)</f>
        <v/>
      </c>
      <c r="B1817" s="417"/>
      <c r="C1817" s="463"/>
      <c r="D1817" s="419"/>
      <c r="E1817" s="419"/>
      <c r="F1817" s="420"/>
      <c r="G1817" s="419"/>
      <c r="H1817" s="419"/>
      <c r="I1817" s="421"/>
      <c r="J1817" s="422"/>
      <c r="K1817" s="422"/>
      <c r="L1817" s="423"/>
      <c r="M1817" s="422"/>
      <c r="N1817" s="464"/>
      <c r="O1817" s="429"/>
      <c r="P1817" s="365">
        <f t="shared" si="95"/>
        <v>0</v>
      </c>
      <c r="Q1817" s="78">
        <f t="shared" si="96"/>
        <v>0</v>
      </c>
      <c r="R1817" s="143" t="str">
        <f t="shared" si="94"/>
        <v/>
      </c>
    </row>
    <row r="1818" spans="1:18" x14ac:dyDescent="0.2">
      <c r="A1818" s="430" t="str">
        <f>IF(B1818="","",COUNT('Diário 1º PA'!$A$4:$A$2634)+ROW()-3)</f>
        <v/>
      </c>
      <c r="B1818" s="417"/>
      <c r="C1818" s="463"/>
      <c r="D1818" s="419"/>
      <c r="E1818" s="419"/>
      <c r="F1818" s="420"/>
      <c r="G1818" s="419"/>
      <c r="H1818" s="419"/>
      <c r="I1818" s="421"/>
      <c r="J1818" s="422"/>
      <c r="K1818" s="422"/>
      <c r="L1818" s="423"/>
      <c r="M1818" s="422"/>
      <c r="N1818" s="464"/>
      <c r="O1818" s="429"/>
      <c r="P1818" s="364">
        <f t="shared" si="95"/>
        <v>0</v>
      </c>
      <c r="Q1818" s="78">
        <f t="shared" si="96"/>
        <v>0</v>
      </c>
      <c r="R1818" s="100" t="str">
        <f t="shared" si="94"/>
        <v/>
      </c>
    </row>
    <row r="1819" spans="1:18" x14ac:dyDescent="0.2">
      <c r="A1819" s="430" t="str">
        <f>IF(B1819="","",COUNT('Diário 1º PA'!$A$4:$A$2634)+ROW()-3)</f>
        <v/>
      </c>
      <c r="B1819" s="417"/>
      <c r="C1819" s="463"/>
      <c r="D1819" s="419"/>
      <c r="E1819" s="419"/>
      <c r="F1819" s="420"/>
      <c r="G1819" s="419"/>
      <c r="H1819" s="419"/>
      <c r="I1819" s="421"/>
      <c r="J1819" s="422"/>
      <c r="K1819" s="422"/>
      <c r="L1819" s="423"/>
      <c r="M1819" s="422"/>
      <c r="N1819" s="464"/>
      <c r="O1819" s="429"/>
      <c r="P1819" s="364">
        <f t="shared" si="95"/>
        <v>0</v>
      </c>
      <c r="Q1819" s="78">
        <f t="shared" si="96"/>
        <v>0</v>
      </c>
      <c r="R1819" s="100" t="str">
        <f t="shared" si="94"/>
        <v/>
      </c>
    </row>
    <row r="1820" spans="1:18" ht="13.5" thickBot="1" x14ac:dyDescent="0.25">
      <c r="A1820" s="430" t="str">
        <f>IF(B1820="","",COUNT('Diário 1º PA'!$A$4:$A$2634)+ROW()-3)</f>
        <v/>
      </c>
      <c r="B1820" s="417"/>
      <c r="C1820" s="463"/>
      <c r="D1820" s="419"/>
      <c r="E1820" s="419"/>
      <c r="F1820" s="420"/>
      <c r="G1820" s="419"/>
      <c r="H1820" s="419"/>
      <c r="I1820" s="421"/>
      <c r="J1820" s="422"/>
      <c r="K1820" s="422"/>
      <c r="L1820" s="423"/>
      <c r="M1820" s="422"/>
      <c r="N1820" s="464"/>
      <c r="O1820" s="429"/>
      <c r="P1820" s="364">
        <f t="shared" si="95"/>
        <v>0</v>
      </c>
      <c r="Q1820" s="78">
        <f t="shared" si="96"/>
        <v>0</v>
      </c>
      <c r="R1820" s="100" t="str">
        <f t="shared" si="94"/>
        <v/>
      </c>
    </row>
    <row r="1821" spans="1:18" x14ac:dyDescent="0.2">
      <c r="A1821" s="430" t="str">
        <f>IF(B1821="","",COUNT('Diário 1º PA'!$A$4:$A$2634)+ROW()-3)</f>
        <v/>
      </c>
      <c r="B1821" s="417"/>
      <c r="C1821" s="463"/>
      <c r="D1821" s="419"/>
      <c r="E1821" s="419"/>
      <c r="F1821" s="420"/>
      <c r="G1821" s="419"/>
      <c r="H1821" s="419"/>
      <c r="I1821" s="421"/>
      <c r="J1821" s="422"/>
      <c r="K1821" s="422"/>
      <c r="L1821" s="423"/>
      <c r="M1821" s="422"/>
      <c r="N1821" s="464"/>
      <c r="O1821" s="429"/>
      <c r="P1821" s="365">
        <f t="shared" si="95"/>
        <v>0</v>
      </c>
      <c r="Q1821" s="78">
        <f t="shared" si="96"/>
        <v>0</v>
      </c>
      <c r="R1821" s="143" t="str">
        <f t="shared" ref="R1821:R1884" si="97">SUBSTITUTE(D1821," ","_")</f>
        <v/>
      </c>
    </row>
    <row r="1822" spans="1:18" x14ac:dyDescent="0.2">
      <c r="A1822" s="430" t="str">
        <f>IF(B1822="","",COUNT('Diário 1º PA'!$A$4:$A$2634)+ROW()-3)</f>
        <v/>
      </c>
      <c r="B1822" s="417"/>
      <c r="C1822" s="463"/>
      <c r="D1822" s="419"/>
      <c r="E1822" s="419"/>
      <c r="F1822" s="420"/>
      <c r="G1822" s="419"/>
      <c r="H1822" s="419"/>
      <c r="I1822" s="421"/>
      <c r="J1822" s="422"/>
      <c r="K1822" s="422"/>
      <c r="L1822" s="423"/>
      <c r="M1822" s="422"/>
      <c r="N1822" s="464"/>
      <c r="O1822" s="429"/>
      <c r="P1822" s="364">
        <f t="shared" ref="P1822:P1885" si="98">IF(B1822=0,0,IF(YEAR(B1822)=$Q$1,MONTH(B1822)-$P$1+1,(YEAR(B1822)-$Q$1)*12-$P$1+1+MONTH(B1822)))</f>
        <v>0</v>
      </c>
      <c r="Q1822" s="78">
        <f t="shared" ref="Q1822:Q1885" si="99">IF(C1822=0,0,IF(YEAR(C1822)=$Q$1,MONTH(C1822)-$P$1+1,(YEAR(C1822)-$Q$1)*12-$P$1+1+MONTH(C1822)))</f>
        <v>0</v>
      </c>
      <c r="R1822" s="100" t="str">
        <f t="shared" si="97"/>
        <v/>
      </c>
    </row>
    <row r="1823" spans="1:18" x14ac:dyDescent="0.2">
      <c r="A1823" s="430" t="str">
        <f>IF(B1823="","",COUNT('Diário 1º PA'!$A$4:$A$2634)+ROW()-3)</f>
        <v/>
      </c>
      <c r="B1823" s="417"/>
      <c r="C1823" s="463"/>
      <c r="D1823" s="419"/>
      <c r="E1823" s="419"/>
      <c r="F1823" s="420"/>
      <c r="G1823" s="419"/>
      <c r="H1823" s="419"/>
      <c r="I1823" s="421"/>
      <c r="J1823" s="422"/>
      <c r="K1823" s="422"/>
      <c r="L1823" s="423"/>
      <c r="M1823" s="422"/>
      <c r="N1823" s="464"/>
      <c r="O1823" s="429"/>
      <c r="P1823" s="364">
        <f t="shared" si="98"/>
        <v>0</v>
      </c>
      <c r="Q1823" s="78">
        <f t="shared" si="99"/>
        <v>0</v>
      </c>
      <c r="R1823" s="100" t="str">
        <f t="shared" si="97"/>
        <v/>
      </c>
    </row>
    <row r="1824" spans="1:18" ht="13.5" thickBot="1" x14ac:dyDescent="0.25">
      <c r="A1824" s="430" t="str">
        <f>IF(B1824="","",COUNT('Diário 1º PA'!$A$4:$A$2634)+ROW()-3)</f>
        <v/>
      </c>
      <c r="B1824" s="417"/>
      <c r="C1824" s="463"/>
      <c r="D1824" s="419"/>
      <c r="E1824" s="419"/>
      <c r="F1824" s="420"/>
      <c r="G1824" s="419"/>
      <c r="H1824" s="419"/>
      <c r="I1824" s="421"/>
      <c r="J1824" s="422"/>
      <c r="K1824" s="422"/>
      <c r="L1824" s="423"/>
      <c r="M1824" s="422"/>
      <c r="N1824" s="464"/>
      <c r="O1824" s="429"/>
      <c r="P1824" s="364">
        <f t="shared" si="98"/>
        <v>0</v>
      </c>
      <c r="Q1824" s="78">
        <f t="shared" si="99"/>
        <v>0</v>
      </c>
      <c r="R1824" s="100" t="str">
        <f t="shared" si="97"/>
        <v/>
      </c>
    </row>
    <row r="1825" spans="1:18" x14ac:dyDescent="0.2">
      <c r="A1825" s="430" t="str">
        <f>IF(B1825="","",COUNT('Diário 1º PA'!$A$4:$A$2634)+ROW()-3)</f>
        <v/>
      </c>
      <c r="B1825" s="417"/>
      <c r="C1825" s="463"/>
      <c r="D1825" s="419"/>
      <c r="E1825" s="419"/>
      <c r="F1825" s="420"/>
      <c r="G1825" s="419"/>
      <c r="H1825" s="419"/>
      <c r="I1825" s="421"/>
      <c r="J1825" s="422"/>
      <c r="K1825" s="422"/>
      <c r="L1825" s="423"/>
      <c r="M1825" s="422"/>
      <c r="N1825" s="464"/>
      <c r="O1825" s="429"/>
      <c r="P1825" s="365">
        <f t="shared" si="98"/>
        <v>0</v>
      </c>
      <c r="Q1825" s="78">
        <f t="shared" si="99"/>
        <v>0</v>
      </c>
      <c r="R1825" s="143" t="str">
        <f t="shared" si="97"/>
        <v/>
      </c>
    </row>
    <row r="1826" spans="1:18" x14ac:dyDescent="0.2">
      <c r="A1826" s="430" t="str">
        <f>IF(B1826="","",COUNT('Diário 1º PA'!$A$4:$A$2634)+ROW()-3)</f>
        <v/>
      </c>
      <c r="B1826" s="417"/>
      <c r="C1826" s="463"/>
      <c r="D1826" s="419"/>
      <c r="E1826" s="419"/>
      <c r="F1826" s="420"/>
      <c r="G1826" s="419"/>
      <c r="H1826" s="419"/>
      <c r="I1826" s="421"/>
      <c r="J1826" s="422"/>
      <c r="K1826" s="422"/>
      <c r="L1826" s="423"/>
      <c r="M1826" s="422"/>
      <c r="N1826" s="464"/>
      <c r="O1826" s="429"/>
      <c r="P1826" s="364">
        <f t="shared" si="98"/>
        <v>0</v>
      </c>
      <c r="Q1826" s="78">
        <f t="shared" si="99"/>
        <v>0</v>
      </c>
      <c r="R1826" s="100" t="str">
        <f t="shared" si="97"/>
        <v/>
      </c>
    </row>
    <row r="1827" spans="1:18" x14ac:dyDescent="0.2">
      <c r="A1827" s="430" t="str">
        <f>IF(B1827="","",COUNT('Diário 1º PA'!$A$4:$A$2634)+ROW()-3)</f>
        <v/>
      </c>
      <c r="B1827" s="417"/>
      <c r="C1827" s="463"/>
      <c r="D1827" s="419"/>
      <c r="E1827" s="419"/>
      <c r="F1827" s="420"/>
      <c r="G1827" s="419"/>
      <c r="H1827" s="419"/>
      <c r="I1827" s="421"/>
      <c r="J1827" s="422"/>
      <c r="K1827" s="422"/>
      <c r="L1827" s="423"/>
      <c r="M1827" s="422"/>
      <c r="N1827" s="464"/>
      <c r="O1827" s="429"/>
      <c r="P1827" s="364">
        <f t="shared" si="98"/>
        <v>0</v>
      </c>
      <c r="Q1827" s="78">
        <f t="shared" si="99"/>
        <v>0</v>
      </c>
      <c r="R1827" s="100" t="str">
        <f t="shared" si="97"/>
        <v/>
      </c>
    </row>
    <row r="1828" spans="1:18" ht="13.5" thickBot="1" x14ac:dyDescent="0.25">
      <c r="A1828" s="430" t="str">
        <f>IF(B1828="","",COUNT('Diário 1º PA'!$A$4:$A$2634)+ROW()-3)</f>
        <v/>
      </c>
      <c r="B1828" s="417"/>
      <c r="C1828" s="463"/>
      <c r="D1828" s="419"/>
      <c r="E1828" s="419"/>
      <c r="F1828" s="420"/>
      <c r="G1828" s="419"/>
      <c r="H1828" s="419"/>
      <c r="I1828" s="421"/>
      <c r="J1828" s="422"/>
      <c r="K1828" s="422"/>
      <c r="L1828" s="423"/>
      <c r="M1828" s="422"/>
      <c r="N1828" s="464"/>
      <c r="O1828" s="429"/>
      <c r="P1828" s="364">
        <f t="shared" si="98"/>
        <v>0</v>
      </c>
      <c r="Q1828" s="78">
        <f t="shared" si="99"/>
        <v>0</v>
      </c>
      <c r="R1828" s="100" t="str">
        <f t="shared" si="97"/>
        <v/>
      </c>
    </row>
    <row r="1829" spans="1:18" x14ac:dyDescent="0.2">
      <c r="A1829" s="430" t="str">
        <f>IF(B1829="","",COUNT('Diário 1º PA'!$A$4:$A$2634)+ROW()-3)</f>
        <v/>
      </c>
      <c r="B1829" s="417"/>
      <c r="C1829" s="463"/>
      <c r="D1829" s="419"/>
      <c r="E1829" s="419"/>
      <c r="F1829" s="420"/>
      <c r="G1829" s="419"/>
      <c r="H1829" s="419"/>
      <c r="I1829" s="421"/>
      <c r="J1829" s="422"/>
      <c r="K1829" s="422"/>
      <c r="L1829" s="423"/>
      <c r="M1829" s="422"/>
      <c r="N1829" s="464"/>
      <c r="O1829" s="429"/>
      <c r="P1829" s="365">
        <f t="shared" si="98"/>
        <v>0</v>
      </c>
      <c r="Q1829" s="78">
        <f t="shared" si="99"/>
        <v>0</v>
      </c>
      <c r="R1829" s="143" t="str">
        <f t="shared" si="97"/>
        <v/>
      </c>
    </row>
    <row r="1830" spans="1:18" x14ac:dyDescent="0.2">
      <c r="A1830" s="430" t="str">
        <f>IF(B1830="","",COUNT('Diário 1º PA'!$A$4:$A$2634)+ROW()-3)</f>
        <v/>
      </c>
      <c r="B1830" s="417"/>
      <c r="C1830" s="463"/>
      <c r="D1830" s="419"/>
      <c r="E1830" s="419"/>
      <c r="F1830" s="420"/>
      <c r="G1830" s="419"/>
      <c r="H1830" s="419"/>
      <c r="I1830" s="421"/>
      <c r="J1830" s="422"/>
      <c r="K1830" s="422"/>
      <c r="L1830" s="423"/>
      <c r="M1830" s="422"/>
      <c r="N1830" s="464"/>
      <c r="O1830" s="429"/>
      <c r="P1830" s="364">
        <f t="shared" si="98"/>
        <v>0</v>
      </c>
      <c r="Q1830" s="78">
        <f t="shared" si="99"/>
        <v>0</v>
      </c>
      <c r="R1830" s="100" t="str">
        <f t="shared" si="97"/>
        <v/>
      </c>
    </row>
    <row r="1831" spans="1:18" x14ac:dyDescent="0.2">
      <c r="A1831" s="430" t="str">
        <f>IF(B1831="","",COUNT('Diário 1º PA'!$A$4:$A$2634)+ROW()-3)</f>
        <v/>
      </c>
      <c r="B1831" s="417"/>
      <c r="C1831" s="463"/>
      <c r="D1831" s="419"/>
      <c r="E1831" s="419"/>
      <c r="F1831" s="420"/>
      <c r="G1831" s="419"/>
      <c r="H1831" s="419"/>
      <c r="I1831" s="421"/>
      <c r="J1831" s="422"/>
      <c r="K1831" s="422"/>
      <c r="L1831" s="423"/>
      <c r="M1831" s="422"/>
      <c r="N1831" s="464"/>
      <c r="O1831" s="429"/>
      <c r="P1831" s="364">
        <f t="shared" si="98"/>
        <v>0</v>
      </c>
      <c r="Q1831" s="78">
        <f t="shared" si="99"/>
        <v>0</v>
      </c>
      <c r="R1831" s="100" t="str">
        <f t="shared" si="97"/>
        <v/>
      </c>
    </row>
    <row r="1832" spans="1:18" ht="13.5" thickBot="1" x14ac:dyDescent="0.25">
      <c r="A1832" s="430" t="str">
        <f>IF(B1832="","",COUNT('Diário 1º PA'!$A$4:$A$2634)+ROW()-3)</f>
        <v/>
      </c>
      <c r="B1832" s="417"/>
      <c r="C1832" s="463"/>
      <c r="D1832" s="419"/>
      <c r="E1832" s="419"/>
      <c r="F1832" s="420"/>
      <c r="G1832" s="419"/>
      <c r="H1832" s="419"/>
      <c r="I1832" s="421"/>
      <c r="J1832" s="422"/>
      <c r="K1832" s="422"/>
      <c r="L1832" s="423"/>
      <c r="M1832" s="422"/>
      <c r="N1832" s="464"/>
      <c r="O1832" s="429"/>
      <c r="P1832" s="364">
        <f t="shared" si="98"/>
        <v>0</v>
      </c>
      <c r="Q1832" s="78">
        <f t="shared" si="99"/>
        <v>0</v>
      </c>
      <c r="R1832" s="100" t="str">
        <f t="shared" si="97"/>
        <v/>
      </c>
    </row>
    <row r="1833" spans="1:18" x14ac:dyDescent="0.2">
      <c r="A1833" s="430" t="str">
        <f>IF(B1833="","",COUNT('Diário 1º PA'!$A$4:$A$2634)+ROW()-3)</f>
        <v/>
      </c>
      <c r="B1833" s="417"/>
      <c r="C1833" s="463"/>
      <c r="D1833" s="419"/>
      <c r="E1833" s="419"/>
      <c r="F1833" s="420"/>
      <c r="G1833" s="419"/>
      <c r="H1833" s="419"/>
      <c r="I1833" s="421"/>
      <c r="J1833" s="422"/>
      <c r="K1833" s="422"/>
      <c r="L1833" s="423"/>
      <c r="M1833" s="422"/>
      <c r="N1833" s="464"/>
      <c r="O1833" s="429"/>
      <c r="P1833" s="365">
        <f t="shared" si="98"/>
        <v>0</v>
      </c>
      <c r="Q1833" s="78">
        <f t="shared" si="99"/>
        <v>0</v>
      </c>
      <c r="R1833" s="143" t="str">
        <f t="shared" si="97"/>
        <v/>
      </c>
    </row>
    <row r="1834" spans="1:18" x14ac:dyDescent="0.2">
      <c r="A1834" s="430" t="str">
        <f>IF(B1834="","",COUNT('Diário 1º PA'!$A$4:$A$2634)+ROW()-3)</f>
        <v/>
      </c>
      <c r="B1834" s="417"/>
      <c r="C1834" s="463"/>
      <c r="D1834" s="419"/>
      <c r="E1834" s="419"/>
      <c r="F1834" s="420"/>
      <c r="G1834" s="419"/>
      <c r="H1834" s="419"/>
      <c r="I1834" s="421"/>
      <c r="J1834" s="422"/>
      <c r="K1834" s="422"/>
      <c r="L1834" s="423"/>
      <c r="M1834" s="422"/>
      <c r="N1834" s="464"/>
      <c r="O1834" s="429"/>
      <c r="P1834" s="364">
        <f t="shared" si="98"/>
        <v>0</v>
      </c>
      <c r="Q1834" s="78">
        <f t="shared" si="99"/>
        <v>0</v>
      </c>
      <c r="R1834" s="100" t="str">
        <f t="shared" si="97"/>
        <v/>
      </c>
    </row>
    <row r="1835" spans="1:18" x14ac:dyDescent="0.2">
      <c r="A1835" s="430" t="str">
        <f>IF(B1835="","",COUNT('Diário 1º PA'!$A$4:$A$2634)+ROW()-3)</f>
        <v/>
      </c>
      <c r="B1835" s="417"/>
      <c r="C1835" s="463"/>
      <c r="D1835" s="419"/>
      <c r="E1835" s="419"/>
      <c r="F1835" s="420"/>
      <c r="G1835" s="419"/>
      <c r="H1835" s="419"/>
      <c r="I1835" s="421"/>
      <c r="J1835" s="422"/>
      <c r="K1835" s="422"/>
      <c r="L1835" s="423"/>
      <c r="M1835" s="422"/>
      <c r="N1835" s="464"/>
      <c r="O1835" s="429"/>
      <c r="P1835" s="364">
        <f t="shared" si="98"/>
        <v>0</v>
      </c>
      <c r="Q1835" s="78">
        <f t="shared" si="99"/>
        <v>0</v>
      </c>
      <c r="R1835" s="100" t="str">
        <f t="shared" si="97"/>
        <v/>
      </c>
    </row>
    <row r="1836" spans="1:18" ht="13.5" thickBot="1" x14ac:dyDescent="0.25">
      <c r="A1836" s="430" t="str">
        <f>IF(B1836="","",COUNT('Diário 1º PA'!$A$4:$A$2634)+ROW()-3)</f>
        <v/>
      </c>
      <c r="B1836" s="417"/>
      <c r="C1836" s="463"/>
      <c r="D1836" s="419"/>
      <c r="E1836" s="419"/>
      <c r="F1836" s="420"/>
      <c r="G1836" s="419"/>
      <c r="H1836" s="419"/>
      <c r="I1836" s="421"/>
      <c r="J1836" s="422"/>
      <c r="K1836" s="422"/>
      <c r="L1836" s="423"/>
      <c r="M1836" s="422"/>
      <c r="N1836" s="464"/>
      <c r="O1836" s="429"/>
      <c r="P1836" s="364">
        <f t="shared" si="98"/>
        <v>0</v>
      </c>
      <c r="Q1836" s="78">
        <f t="shared" si="99"/>
        <v>0</v>
      </c>
      <c r="R1836" s="100" t="str">
        <f t="shared" si="97"/>
        <v/>
      </c>
    </row>
    <row r="1837" spans="1:18" x14ac:dyDescent="0.2">
      <c r="A1837" s="430" t="str">
        <f>IF(B1837="","",COUNT('Diário 1º PA'!$A$4:$A$2634)+ROW()-3)</f>
        <v/>
      </c>
      <c r="B1837" s="417"/>
      <c r="C1837" s="463"/>
      <c r="D1837" s="419"/>
      <c r="E1837" s="419"/>
      <c r="F1837" s="420"/>
      <c r="G1837" s="419"/>
      <c r="H1837" s="419"/>
      <c r="I1837" s="421"/>
      <c r="J1837" s="422"/>
      <c r="K1837" s="422"/>
      <c r="L1837" s="423"/>
      <c r="M1837" s="422"/>
      <c r="N1837" s="464"/>
      <c r="O1837" s="429"/>
      <c r="P1837" s="365">
        <f t="shared" si="98"/>
        <v>0</v>
      </c>
      <c r="Q1837" s="78">
        <f t="shared" si="99"/>
        <v>0</v>
      </c>
      <c r="R1837" s="143" t="str">
        <f t="shared" si="97"/>
        <v/>
      </c>
    </row>
    <row r="1838" spans="1:18" x14ac:dyDescent="0.2">
      <c r="A1838" s="430" t="str">
        <f>IF(B1838="","",COUNT('Diário 1º PA'!$A$4:$A$2634)+ROW()-3)</f>
        <v/>
      </c>
      <c r="B1838" s="417"/>
      <c r="C1838" s="463"/>
      <c r="D1838" s="419"/>
      <c r="E1838" s="419"/>
      <c r="F1838" s="420"/>
      <c r="G1838" s="419"/>
      <c r="H1838" s="419"/>
      <c r="I1838" s="421"/>
      <c r="J1838" s="422"/>
      <c r="K1838" s="422"/>
      <c r="L1838" s="423"/>
      <c r="M1838" s="422"/>
      <c r="N1838" s="464"/>
      <c r="O1838" s="429"/>
      <c r="P1838" s="364">
        <f t="shared" si="98"/>
        <v>0</v>
      </c>
      <c r="Q1838" s="78">
        <f t="shared" si="99"/>
        <v>0</v>
      </c>
      <c r="R1838" s="100" t="str">
        <f t="shared" si="97"/>
        <v/>
      </c>
    </row>
    <row r="1839" spans="1:18" x14ac:dyDescent="0.2">
      <c r="A1839" s="430" t="str">
        <f>IF(B1839="","",COUNT('Diário 1º PA'!$A$4:$A$2634)+ROW()-3)</f>
        <v/>
      </c>
      <c r="B1839" s="417"/>
      <c r="C1839" s="463"/>
      <c r="D1839" s="419"/>
      <c r="E1839" s="419"/>
      <c r="F1839" s="420"/>
      <c r="G1839" s="419"/>
      <c r="H1839" s="419"/>
      <c r="I1839" s="421"/>
      <c r="J1839" s="422"/>
      <c r="K1839" s="422"/>
      <c r="L1839" s="423"/>
      <c r="M1839" s="422"/>
      <c r="N1839" s="464"/>
      <c r="O1839" s="429"/>
      <c r="P1839" s="364">
        <f t="shared" si="98"/>
        <v>0</v>
      </c>
      <c r="Q1839" s="78">
        <f t="shared" si="99"/>
        <v>0</v>
      </c>
      <c r="R1839" s="100" t="str">
        <f t="shared" si="97"/>
        <v/>
      </c>
    </row>
    <row r="1840" spans="1:18" ht="13.5" thickBot="1" x14ac:dyDescent="0.25">
      <c r="A1840" s="430" t="str">
        <f>IF(B1840="","",COUNT('Diário 1º PA'!$A$4:$A$2634)+ROW()-3)</f>
        <v/>
      </c>
      <c r="B1840" s="417"/>
      <c r="C1840" s="463"/>
      <c r="D1840" s="419"/>
      <c r="E1840" s="419"/>
      <c r="F1840" s="420"/>
      <c r="G1840" s="419"/>
      <c r="H1840" s="419"/>
      <c r="I1840" s="421"/>
      <c r="J1840" s="422"/>
      <c r="K1840" s="422"/>
      <c r="L1840" s="423"/>
      <c r="M1840" s="422"/>
      <c r="N1840" s="464"/>
      <c r="O1840" s="429"/>
      <c r="P1840" s="364">
        <f t="shared" si="98"/>
        <v>0</v>
      </c>
      <c r="Q1840" s="78">
        <f t="shared" si="99"/>
        <v>0</v>
      </c>
      <c r="R1840" s="100" t="str">
        <f t="shared" si="97"/>
        <v/>
      </c>
    </row>
    <row r="1841" spans="1:18" x14ac:dyDescent="0.2">
      <c r="A1841" s="430" t="str">
        <f>IF(B1841="","",COUNT('Diário 1º PA'!$A$4:$A$2634)+ROW()-3)</f>
        <v/>
      </c>
      <c r="B1841" s="417"/>
      <c r="C1841" s="463"/>
      <c r="D1841" s="419"/>
      <c r="E1841" s="419"/>
      <c r="F1841" s="420"/>
      <c r="G1841" s="419"/>
      <c r="H1841" s="419"/>
      <c r="I1841" s="421"/>
      <c r="J1841" s="422"/>
      <c r="K1841" s="422"/>
      <c r="L1841" s="423"/>
      <c r="M1841" s="422"/>
      <c r="N1841" s="464"/>
      <c r="O1841" s="429"/>
      <c r="P1841" s="365">
        <f t="shared" si="98"/>
        <v>0</v>
      </c>
      <c r="Q1841" s="78">
        <f t="shared" si="99"/>
        <v>0</v>
      </c>
      <c r="R1841" s="143" t="str">
        <f t="shared" si="97"/>
        <v/>
      </c>
    </row>
    <row r="1842" spans="1:18" x14ac:dyDescent="0.2">
      <c r="A1842" s="430" t="str">
        <f>IF(B1842="","",COUNT('Diário 1º PA'!$A$4:$A$2634)+ROW()-3)</f>
        <v/>
      </c>
      <c r="B1842" s="417"/>
      <c r="C1842" s="463"/>
      <c r="D1842" s="419"/>
      <c r="E1842" s="419"/>
      <c r="F1842" s="420"/>
      <c r="G1842" s="419"/>
      <c r="H1842" s="419"/>
      <c r="I1842" s="421"/>
      <c r="J1842" s="422"/>
      <c r="K1842" s="422"/>
      <c r="L1842" s="423"/>
      <c r="M1842" s="422"/>
      <c r="N1842" s="464"/>
      <c r="O1842" s="429"/>
      <c r="P1842" s="364">
        <f t="shared" si="98"/>
        <v>0</v>
      </c>
      <c r="Q1842" s="78">
        <f t="shared" si="99"/>
        <v>0</v>
      </c>
      <c r="R1842" s="100" t="str">
        <f t="shared" si="97"/>
        <v/>
      </c>
    </row>
    <row r="1843" spans="1:18" x14ac:dyDescent="0.2">
      <c r="A1843" s="430" t="str">
        <f>IF(B1843="","",COUNT('Diário 1º PA'!$A$4:$A$2634)+ROW()-3)</f>
        <v/>
      </c>
      <c r="B1843" s="417"/>
      <c r="C1843" s="463"/>
      <c r="D1843" s="419"/>
      <c r="E1843" s="419"/>
      <c r="F1843" s="420"/>
      <c r="G1843" s="419"/>
      <c r="H1843" s="419"/>
      <c r="I1843" s="421"/>
      <c r="J1843" s="422"/>
      <c r="K1843" s="422"/>
      <c r="L1843" s="423"/>
      <c r="M1843" s="422"/>
      <c r="N1843" s="464"/>
      <c r="O1843" s="429"/>
      <c r="P1843" s="364">
        <f t="shared" si="98"/>
        <v>0</v>
      </c>
      <c r="Q1843" s="78">
        <f t="shared" si="99"/>
        <v>0</v>
      </c>
      <c r="R1843" s="100" t="str">
        <f t="shared" si="97"/>
        <v/>
      </c>
    </row>
    <row r="1844" spans="1:18" ht="13.5" thickBot="1" x14ac:dyDescent="0.25">
      <c r="A1844" s="430" t="str">
        <f>IF(B1844="","",COUNT('Diário 1º PA'!$A$4:$A$2634)+ROW()-3)</f>
        <v/>
      </c>
      <c r="B1844" s="417"/>
      <c r="C1844" s="463"/>
      <c r="D1844" s="419"/>
      <c r="E1844" s="419"/>
      <c r="F1844" s="420"/>
      <c r="G1844" s="419"/>
      <c r="H1844" s="419"/>
      <c r="I1844" s="421"/>
      <c r="J1844" s="422"/>
      <c r="K1844" s="422"/>
      <c r="L1844" s="423"/>
      <c r="M1844" s="422"/>
      <c r="N1844" s="464"/>
      <c r="O1844" s="429"/>
      <c r="P1844" s="364">
        <f t="shared" si="98"/>
        <v>0</v>
      </c>
      <c r="Q1844" s="78">
        <f t="shared" si="99"/>
        <v>0</v>
      </c>
      <c r="R1844" s="100" t="str">
        <f t="shared" si="97"/>
        <v/>
      </c>
    </row>
    <row r="1845" spans="1:18" x14ac:dyDescent="0.2">
      <c r="A1845" s="430" t="str">
        <f>IF(B1845="","",COUNT('Diário 1º PA'!$A$4:$A$2634)+ROW()-3)</f>
        <v/>
      </c>
      <c r="B1845" s="417"/>
      <c r="C1845" s="463"/>
      <c r="D1845" s="419"/>
      <c r="E1845" s="419"/>
      <c r="F1845" s="420"/>
      <c r="G1845" s="419"/>
      <c r="H1845" s="419"/>
      <c r="I1845" s="421"/>
      <c r="J1845" s="422"/>
      <c r="K1845" s="422"/>
      <c r="L1845" s="423"/>
      <c r="M1845" s="422"/>
      <c r="N1845" s="464"/>
      <c r="O1845" s="429"/>
      <c r="P1845" s="365">
        <f t="shared" si="98"/>
        <v>0</v>
      </c>
      <c r="Q1845" s="78">
        <f t="shared" si="99"/>
        <v>0</v>
      </c>
      <c r="R1845" s="143" t="str">
        <f t="shared" si="97"/>
        <v/>
      </c>
    </row>
    <row r="1846" spans="1:18" x14ac:dyDescent="0.2">
      <c r="A1846" s="430" t="str">
        <f>IF(B1846="","",COUNT('Diário 1º PA'!$A$4:$A$2634)+ROW()-3)</f>
        <v/>
      </c>
      <c r="B1846" s="417"/>
      <c r="C1846" s="463"/>
      <c r="D1846" s="419"/>
      <c r="E1846" s="419"/>
      <c r="F1846" s="420"/>
      <c r="G1846" s="419"/>
      <c r="H1846" s="419"/>
      <c r="I1846" s="421"/>
      <c r="J1846" s="422"/>
      <c r="K1846" s="422"/>
      <c r="L1846" s="423"/>
      <c r="M1846" s="422"/>
      <c r="N1846" s="464"/>
      <c r="O1846" s="429"/>
      <c r="P1846" s="364">
        <f t="shared" si="98"/>
        <v>0</v>
      </c>
      <c r="Q1846" s="78">
        <f t="shared" si="99"/>
        <v>0</v>
      </c>
      <c r="R1846" s="100" t="str">
        <f t="shared" si="97"/>
        <v/>
      </c>
    </row>
    <row r="1847" spans="1:18" x14ac:dyDescent="0.2">
      <c r="A1847" s="430" t="str">
        <f>IF(B1847="","",COUNT('Diário 1º PA'!$A$4:$A$2634)+ROW()-3)</f>
        <v/>
      </c>
      <c r="B1847" s="417"/>
      <c r="C1847" s="463"/>
      <c r="D1847" s="419"/>
      <c r="E1847" s="419"/>
      <c r="F1847" s="420"/>
      <c r="G1847" s="419"/>
      <c r="H1847" s="419"/>
      <c r="I1847" s="421"/>
      <c r="J1847" s="422"/>
      <c r="K1847" s="422"/>
      <c r="L1847" s="423"/>
      <c r="M1847" s="422"/>
      <c r="N1847" s="464"/>
      <c r="O1847" s="429"/>
      <c r="P1847" s="364">
        <f t="shared" si="98"/>
        <v>0</v>
      </c>
      <c r="Q1847" s="78">
        <f t="shared" si="99"/>
        <v>0</v>
      </c>
      <c r="R1847" s="100" t="str">
        <f t="shared" si="97"/>
        <v/>
      </c>
    </row>
    <row r="1848" spans="1:18" ht="13.5" thickBot="1" x14ac:dyDescent="0.25">
      <c r="A1848" s="430" t="str">
        <f>IF(B1848="","",COUNT('Diário 1º PA'!$A$4:$A$2634)+ROW()-3)</f>
        <v/>
      </c>
      <c r="B1848" s="417"/>
      <c r="C1848" s="463"/>
      <c r="D1848" s="419"/>
      <c r="E1848" s="419"/>
      <c r="F1848" s="420"/>
      <c r="G1848" s="419"/>
      <c r="H1848" s="419"/>
      <c r="I1848" s="421"/>
      <c r="J1848" s="422"/>
      <c r="K1848" s="422"/>
      <c r="L1848" s="423"/>
      <c r="M1848" s="422"/>
      <c r="N1848" s="464"/>
      <c r="O1848" s="429"/>
      <c r="P1848" s="364">
        <f t="shared" si="98"/>
        <v>0</v>
      </c>
      <c r="Q1848" s="78">
        <f t="shared" si="99"/>
        <v>0</v>
      </c>
      <c r="R1848" s="100" t="str">
        <f t="shared" si="97"/>
        <v/>
      </c>
    </row>
    <row r="1849" spans="1:18" x14ac:dyDescent="0.2">
      <c r="A1849" s="430" t="str">
        <f>IF(B1849="","",COUNT('Diário 1º PA'!$A$4:$A$2634)+ROW()-3)</f>
        <v/>
      </c>
      <c r="B1849" s="417"/>
      <c r="C1849" s="463"/>
      <c r="D1849" s="419"/>
      <c r="E1849" s="419"/>
      <c r="F1849" s="420"/>
      <c r="G1849" s="419"/>
      <c r="H1849" s="419"/>
      <c r="I1849" s="421"/>
      <c r="J1849" s="422"/>
      <c r="K1849" s="422"/>
      <c r="L1849" s="423"/>
      <c r="M1849" s="422"/>
      <c r="N1849" s="464"/>
      <c r="O1849" s="429"/>
      <c r="P1849" s="365">
        <f t="shared" si="98"/>
        <v>0</v>
      </c>
      <c r="Q1849" s="78">
        <f t="shared" si="99"/>
        <v>0</v>
      </c>
      <c r="R1849" s="143" t="str">
        <f t="shared" si="97"/>
        <v/>
      </c>
    </row>
    <row r="1850" spans="1:18" x14ac:dyDescent="0.2">
      <c r="A1850" s="430" t="str">
        <f>IF(B1850="","",COUNT('Diário 1º PA'!$A$4:$A$2634)+ROW()-3)</f>
        <v/>
      </c>
      <c r="B1850" s="417"/>
      <c r="C1850" s="463"/>
      <c r="D1850" s="419"/>
      <c r="E1850" s="419"/>
      <c r="F1850" s="420"/>
      <c r="G1850" s="419"/>
      <c r="H1850" s="419"/>
      <c r="I1850" s="421"/>
      <c r="J1850" s="422"/>
      <c r="K1850" s="422"/>
      <c r="L1850" s="423"/>
      <c r="M1850" s="422"/>
      <c r="N1850" s="464"/>
      <c r="O1850" s="429"/>
      <c r="P1850" s="364">
        <f t="shared" si="98"/>
        <v>0</v>
      </c>
      <c r="Q1850" s="78">
        <f t="shared" si="99"/>
        <v>0</v>
      </c>
      <c r="R1850" s="100" t="str">
        <f t="shared" si="97"/>
        <v/>
      </c>
    </row>
    <row r="1851" spans="1:18" x14ac:dyDescent="0.2">
      <c r="A1851" s="430" t="str">
        <f>IF(B1851="","",COUNT('Diário 1º PA'!$A$4:$A$2634)+ROW()-3)</f>
        <v/>
      </c>
      <c r="B1851" s="417"/>
      <c r="C1851" s="463"/>
      <c r="D1851" s="419"/>
      <c r="E1851" s="419"/>
      <c r="F1851" s="420"/>
      <c r="G1851" s="419"/>
      <c r="H1851" s="419"/>
      <c r="I1851" s="421"/>
      <c r="J1851" s="422"/>
      <c r="K1851" s="422"/>
      <c r="L1851" s="423"/>
      <c r="M1851" s="422"/>
      <c r="N1851" s="464"/>
      <c r="O1851" s="429"/>
      <c r="P1851" s="364">
        <f t="shared" si="98"/>
        <v>0</v>
      </c>
      <c r="Q1851" s="78">
        <f t="shared" si="99"/>
        <v>0</v>
      </c>
      <c r="R1851" s="100" t="str">
        <f t="shared" si="97"/>
        <v/>
      </c>
    </row>
    <row r="1852" spans="1:18" ht="13.5" thickBot="1" x14ac:dyDescent="0.25">
      <c r="A1852" s="430" t="str">
        <f>IF(B1852="","",COUNT('Diário 1º PA'!$A$4:$A$2634)+ROW()-3)</f>
        <v/>
      </c>
      <c r="B1852" s="417"/>
      <c r="C1852" s="463"/>
      <c r="D1852" s="419"/>
      <c r="E1852" s="419"/>
      <c r="F1852" s="420"/>
      <c r="G1852" s="419"/>
      <c r="H1852" s="419"/>
      <c r="I1852" s="421"/>
      <c r="J1852" s="422"/>
      <c r="K1852" s="422"/>
      <c r="L1852" s="423"/>
      <c r="M1852" s="422"/>
      <c r="N1852" s="464"/>
      <c r="O1852" s="429"/>
      <c r="P1852" s="364">
        <f t="shared" si="98"/>
        <v>0</v>
      </c>
      <c r="Q1852" s="78">
        <f t="shared" si="99"/>
        <v>0</v>
      </c>
      <c r="R1852" s="100" t="str">
        <f t="shared" si="97"/>
        <v/>
      </c>
    </row>
    <row r="1853" spans="1:18" x14ac:dyDescent="0.2">
      <c r="A1853" s="430" t="str">
        <f>IF(B1853="","",COUNT('Diário 1º PA'!$A$4:$A$2634)+ROW()-3)</f>
        <v/>
      </c>
      <c r="B1853" s="417"/>
      <c r="C1853" s="463"/>
      <c r="D1853" s="419"/>
      <c r="E1853" s="419"/>
      <c r="F1853" s="420"/>
      <c r="G1853" s="419"/>
      <c r="H1853" s="419"/>
      <c r="I1853" s="421"/>
      <c r="J1853" s="422"/>
      <c r="K1853" s="422"/>
      <c r="L1853" s="423"/>
      <c r="M1853" s="422"/>
      <c r="N1853" s="464"/>
      <c r="O1853" s="429"/>
      <c r="P1853" s="365">
        <f t="shared" si="98"/>
        <v>0</v>
      </c>
      <c r="Q1853" s="78">
        <f t="shared" si="99"/>
        <v>0</v>
      </c>
      <c r="R1853" s="143" t="str">
        <f t="shared" si="97"/>
        <v/>
      </c>
    </row>
    <row r="1854" spans="1:18" x14ac:dyDescent="0.2">
      <c r="A1854" s="430" t="str">
        <f>IF(B1854="","",COUNT('Diário 1º PA'!$A$4:$A$2634)+ROW()-3)</f>
        <v/>
      </c>
      <c r="B1854" s="417"/>
      <c r="C1854" s="463"/>
      <c r="D1854" s="419"/>
      <c r="E1854" s="419"/>
      <c r="F1854" s="420"/>
      <c r="G1854" s="419"/>
      <c r="H1854" s="419"/>
      <c r="I1854" s="421"/>
      <c r="J1854" s="422"/>
      <c r="K1854" s="422"/>
      <c r="L1854" s="423"/>
      <c r="M1854" s="422"/>
      <c r="N1854" s="464"/>
      <c r="O1854" s="429"/>
      <c r="P1854" s="364">
        <f t="shared" si="98"/>
        <v>0</v>
      </c>
      <c r="Q1854" s="78">
        <f t="shared" si="99"/>
        <v>0</v>
      </c>
      <c r="R1854" s="100" t="str">
        <f t="shared" si="97"/>
        <v/>
      </c>
    </row>
    <row r="1855" spans="1:18" x14ac:dyDescent="0.2">
      <c r="A1855" s="430" t="str">
        <f>IF(B1855="","",COUNT('Diário 1º PA'!$A$4:$A$2634)+ROW()-3)</f>
        <v/>
      </c>
      <c r="B1855" s="417"/>
      <c r="C1855" s="463"/>
      <c r="D1855" s="419"/>
      <c r="E1855" s="419"/>
      <c r="F1855" s="420"/>
      <c r="G1855" s="419"/>
      <c r="H1855" s="419"/>
      <c r="I1855" s="421"/>
      <c r="J1855" s="422"/>
      <c r="K1855" s="422"/>
      <c r="L1855" s="423"/>
      <c r="M1855" s="422"/>
      <c r="N1855" s="464"/>
      <c r="O1855" s="429"/>
      <c r="P1855" s="364">
        <f t="shared" si="98"/>
        <v>0</v>
      </c>
      <c r="Q1855" s="78">
        <f t="shared" si="99"/>
        <v>0</v>
      </c>
      <c r="R1855" s="100" t="str">
        <f t="shared" si="97"/>
        <v/>
      </c>
    </row>
    <row r="1856" spans="1:18" ht="13.5" thickBot="1" x14ac:dyDescent="0.25">
      <c r="A1856" s="430" t="str">
        <f>IF(B1856="","",COUNT('Diário 1º PA'!$A$4:$A$2634)+ROW()-3)</f>
        <v/>
      </c>
      <c r="B1856" s="417"/>
      <c r="C1856" s="463"/>
      <c r="D1856" s="419"/>
      <c r="E1856" s="419"/>
      <c r="F1856" s="420"/>
      <c r="G1856" s="419"/>
      <c r="H1856" s="419"/>
      <c r="I1856" s="421"/>
      <c r="J1856" s="422"/>
      <c r="K1856" s="422"/>
      <c r="L1856" s="423"/>
      <c r="M1856" s="422"/>
      <c r="N1856" s="464"/>
      <c r="O1856" s="429"/>
      <c r="P1856" s="364">
        <f t="shared" si="98"/>
        <v>0</v>
      </c>
      <c r="Q1856" s="78">
        <f t="shared" si="99"/>
        <v>0</v>
      </c>
      <c r="R1856" s="100" t="str">
        <f t="shared" si="97"/>
        <v/>
      </c>
    </row>
    <row r="1857" spans="1:18" x14ac:dyDescent="0.2">
      <c r="A1857" s="430" t="str">
        <f>IF(B1857="","",COUNT('Diário 1º PA'!$A$4:$A$2634)+ROW()-3)</f>
        <v/>
      </c>
      <c r="B1857" s="417"/>
      <c r="C1857" s="463"/>
      <c r="D1857" s="419"/>
      <c r="E1857" s="419"/>
      <c r="F1857" s="420"/>
      <c r="G1857" s="419"/>
      <c r="H1857" s="419"/>
      <c r="I1857" s="421"/>
      <c r="J1857" s="422"/>
      <c r="K1857" s="422"/>
      <c r="L1857" s="423"/>
      <c r="M1857" s="422"/>
      <c r="N1857" s="464"/>
      <c r="O1857" s="429"/>
      <c r="P1857" s="365">
        <f t="shared" si="98"/>
        <v>0</v>
      </c>
      <c r="Q1857" s="78">
        <f t="shared" si="99"/>
        <v>0</v>
      </c>
      <c r="R1857" s="143" t="str">
        <f t="shared" si="97"/>
        <v/>
      </c>
    </row>
    <row r="1858" spans="1:18" x14ac:dyDescent="0.2">
      <c r="A1858" s="430" t="str">
        <f>IF(B1858="","",COUNT('Diário 1º PA'!$A$4:$A$2634)+ROW()-3)</f>
        <v/>
      </c>
      <c r="B1858" s="417"/>
      <c r="C1858" s="463"/>
      <c r="D1858" s="419"/>
      <c r="E1858" s="419"/>
      <c r="F1858" s="420"/>
      <c r="G1858" s="419"/>
      <c r="H1858" s="419"/>
      <c r="I1858" s="421"/>
      <c r="J1858" s="422"/>
      <c r="K1858" s="422"/>
      <c r="L1858" s="423"/>
      <c r="M1858" s="422"/>
      <c r="N1858" s="464"/>
      <c r="O1858" s="429"/>
      <c r="P1858" s="364">
        <f t="shared" si="98"/>
        <v>0</v>
      </c>
      <c r="Q1858" s="78">
        <f t="shared" si="99"/>
        <v>0</v>
      </c>
      <c r="R1858" s="100" t="str">
        <f t="shared" si="97"/>
        <v/>
      </c>
    </row>
    <row r="1859" spans="1:18" x14ac:dyDescent="0.2">
      <c r="A1859" s="430" t="str">
        <f>IF(B1859="","",COUNT('Diário 1º PA'!$A$4:$A$2634)+ROW()-3)</f>
        <v/>
      </c>
      <c r="B1859" s="417"/>
      <c r="C1859" s="463"/>
      <c r="D1859" s="419"/>
      <c r="E1859" s="419"/>
      <c r="F1859" s="420"/>
      <c r="G1859" s="419"/>
      <c r="H1859" s="419"/>
      <c r="I1859" s="421"/>
      <c r="J1859" s="422"/>
      <c r="K1859" s="422"/>
      <c r="L1859" s="423"/>
      <c r="M1859" s="422"/>
      <c r="N1859" s="464"/>
      <c r="O1859" s="429"/>
      <c r="P1859" s="364">
        <f t="shared" si="98"/>
        <v>0</v>
      </c>
      <c r="Q1859" s="78">
        <f t="shared" si="99"/>
        <v>0</v>
      </c>
      <c r="R1859" s="100" t="str">
        <f t="shared" si="97"/>
        <v/>
      </c>
    </row>
    <row r="1860" spans="1:18" ht="13.5" thickBot="1" x14ac:dyDescent="0.25">
      <c r="A1860" s="430" t="str">
        <f>IF(B1860="","",COUNT('Diário 1º PA'!$A$4:$A$2634)+ROW()-3)</f>
        <v/>
      </c>
      <c r="B1860" s="417"/>
      <c r="C1860" s="463"/>
      <c r="D1860" s="419"/>
      <c r="E1860" s="419"/>
      <c r="F1860" s="420"/>
      <c r="G1860" s="419"/>
      <c r="H1860" s="419"/>
      <c r="I1860" s="421"/>
      <c r="J1860" s="422"/>
      <c r="K1860" s="422"/>
      <c r="L1860" s="423"/>
      <c r="M1860" s="422"/>
      <c r="N1860" s="464"/>
      <c r="O1860" s="429"/>
      <c r="P1860" s="364">
        <f t="shared" si="98"/>
        <v>0</v>
      </c>
      <c r="Q1860" s="78">
        <f t="shared" si="99"/>
        <v>0</v>
      </c>
      <c r="R1860" s="100" t="str">
        <f t="shared" si="97"/>
        <v/>
      </c>
    </row>
    <row r="1861" spans="1:18" x14ac:dyDescent="0.2">
      <c r="A1861" s="430" t="str">
        <f>IF(B1861="","",COUNT('Diário 1º PA'!$A$4:$A$2634)+ROW()-3)</f>
        <v/>
      </c>
      <c r="B1861" s="417"/>
      <c r="C1861" s="463"/>
      <c r="D1861" s="419"/>
      <c r="E1861" s="419"/>
      <c r="F1861" s="420"/>
      <c r="G1861" s="419"/>
      <c r="H1861" s="419"/>
      <c r="I1861" s="421"/>
      <c r="J1861" s="422"/>
      <c r="K1861" s="422"/>
      <c r="L1861" s="423"/>
      <c r="M1861" s="422"/>
      <c r="N1861" s="464"/>
      <c r="O1861" s="429"/>
      <c r="P1861" s="365">
        <f t="shared" si="98"/>
        <v>0</v>
      </c>
      <c r="Q1861" s="78">
        <f t="shared" si="99"/>
        <v>0</v>
      </c>
      <c r="R1861" s="143" t="str">
        <f t="shared" si="97"/>
        <v/>
      </c>
    </row>
    <row r="1862" spans="1:18" x14ac:dyDescent="0.2">
      <c r="A1862" s="430" t="str">
        <f>IF(B1862="","",COUNT('Diário 1º PA'!$A$4:$A$2634)+ROW()-3)</f>
        <v/>
      </c>
      <c r="B1862" s="417"/>
      <c r="C1862" s="463"/>
      <c r="D1862" s="419"/>
      <c r="E1862" s="419"/>
      <c r="F1862" s="420"/>
      <c r="G1862" s="419"/>
      <c r="H1862" s="419"/>
      <c r="I1862" s="421"/>
      <c r="J1862" s="422"/>
      <c r="K1862" s="422"/>
      <c r="L1862" s="423"/>
      <c r="M1862" s="422"/>
      <c r="N1862" s="464"/>
      <c r="O1862" s="429"/>
      <c r="P1862" s="364">
        <f t="shared" si="98"/>
        <v>0</v>
      </c>
      <c r="Q1862" s="78">
        <f t="shared" si="99"/>
        <v>0</v>
      </c>
      <c r="R1862" s="100" t="str">
        <f t="shared" si="97"/>
        <v/>
      </c>
    </row>
    <row r="1863" spans="1:18" x14ac:dyDescent="0.2">
      <c r="A1863" s="430" t="str">
        <f>IF(B1863="","",COUNT('Diário 1º PA'!$A$4:$A$2634)+ROW()-3)</f>
        <v/>
      </c>
      <c r="B1863" s="417"/>
      <c r="C1863" s="463"/>
      <c r="D1863" s="419"/>
      <c r="E1863" s="419"/>
      <c r="F1863" s="420"/>
      <c r="G1863" s="419"/>
      <c r="H1863" s="419"/>
      <c r="I1863" s="421"/>
      <c r="J1863" s="422"/>
      <c r="K1863" s="422"/>
      <c r="L1863" s="423"/>
      <c r="M1863" s="422"/>
      <c r="N1863" s="464"/>
      <c r="O1863" s="429"/>
      <c r="P1863" s="364">
        <f t="shared" si="98"/>
        <v>0</v>
      </c>
      <c r="Q1863" s="78">
        <f t="shared" si="99"/>
        <v>0</v>
      </c>
      <c r="R1863" s="100" t="str">
        <f t="shared" si="97"/>
        <v/>
      </c>
    </row>
    <row r="1864" spans="1:18" ht="13.5" thickBot="1" x14ac:dyDescent="0.25">
      <c r="A1864" s="430" t="str">
        <f>IF(B1864="","",COUNT('Diário 1º PA'!$A$4:$A$2634)+ROW()-3)</f>
        <v/>
      </c>
      <c r="B1864" s="417"/>
      <c r="C1864" s="463"/>
      <c r="D1864" s="419"/>
      <c r="E1864" s="419"/>
      <c r="F1864" s="420"/>
      <c r="G1864" s="419"/>
      <c r="H1864" s="419"/>
      <c r="I1864" s="421"/>
      <c r="J1864" s="422"/>
      <c r="K1864" s="422"/>
      <c r="L1864" s="423"/>
      <c r="M1864" s="422"/>
      <c r="N1864" s="464"/>
      <c r="O1864" s="429"/>
      <c r="P1864" s="364">
        <f t="shared" si="98"/>
        <v>0</v>
      </c>
      <c r="Q1864" s="78">
        <f t="shared" si="99"/>
        <v>0</v>
      </c>
      <c r="R1864" s="100" t="str">
        <f t="shared" si="97"/>
        <v/>
      </c>
    </row>
    <row r="1865" spans="1:18" x14ac:dyDescent="0.2">
      <c r="A1865" s="430" t="str">
        <f>IF(B1865="","",COUNT('Diário 1º PA'!$A$4:$A$2634)+ROW()-3)</f>
        <v/>
      </c>
      <c r="B1865" s="417"/>
      <c r="C1865" s="463"/>
      <c r="D1865" s="419"/>
      <c r="E1865" s="419"/>
      <c r="F1865" s="420"/>
      <c r="G1865" s="419"/>
      <c r="H1865" s="419"/>
      <c r="I1865" s="421"/>
      <c r="J1865" s="422"/>
      <c r="K1865" s="422"/>
      <c r="L1865" s="423"/>
      <c r="M1865" s="422"/>
      <c r="N1865" s="464"/>
      <c r="O1865" s="429"/>
      <c r="P1865" s="365">
        <f t="shared" si="98"/>
        <v>0</v>
      </c>
      <c r="Q1865" s="78">
        <f t="shared" si="99"/>
        <v>0</v>
      </c>
      <c r="R1865" s="143" t="str">
        <f t="shared" si="97"/>
        <v/>
      </c>
    </row>
    <row r="1866" spans="1:18" x14ac:dyDescent="0.2">
      <c r="A1866" s="430" t="str">
        <f>IF(B1866="","",COUNT('Diário 1º PA'!$A$4:$A$2634)+ROW()-3)</f>
        <v/>
      </c>
      <c r="B1866" s="417"/>
      <c r="C1866" s="463"/>
      <c r="D1866" s="419"/>
      <c r="E1866" s="419"/>
      <c r="F1866" s="420"/>
      <c r="G1866" s="419"/>
      <c r="H1866" s="419"/>
      <c r="I1866" s="421"/>
      <c r="J1866" s="422"/>
      <c r="K1866" s="422"/>
      <c r="L1866" s="423"/>
      <c r="M1866" s="422"/>
      <c r="N1866" s="464"/>
      <c r="O1866" s="429"/>
      <c r="P1866" s="364">
        <f t="shared" si="98"/>
        <v>0</v>
      </c>
      <c r="Q1866" s="78">
        <f t="shared" si="99"/>
        <v>0</v>
      </c>
      <c r="R1866" s="100" t="str">
        <f t="shared" si="97"/>
        <v/>
      </c>
    </row>
    <row r="1867" spans="1:18" x14ac:dyDescent="0.2">
      <c r="A1867" s="430" t="str">
        <f>IF(B1867="","",COUNT('Diário 1º PA'!$A$4:$A$2634)+ROW()-3)</f>
        <v/>
      </c>
      <c r="B1867" s="417"/>
      <c r="C1867" s="463"/>
      <c r="D1867" s="419"/>
      <c r="E1867" s="419"/>
      <c r="F1867" s="420"/>
      <c r="G1867" s="419"/>
      <c r="H1867" s="419"/>
      <c r="I1867" s="421"/>
      <c r="J1867" s="422"/>
      <c r="K1867" s="422"/>
      <c r="L1867" s="423"/>
      <c r="M1867" s="422"/>
      <c r="N1867" s="464"/>
      <c r="O1867" s="429"/>
      <c r="P1867" s="364">
        <f t="shared" si="98"/>
        <v>0</v>
      </c>
      <c r="Q1867" s="78">
        <f t="shared" si="99"/>
        <v>0</v>
      </c>
      <c r="R1867" s="100" t="str">
        <f t="shared" si="97"/>
        <v/>
      </c>
    </row>
    <row r="1868" spans="1:18" ht="13.5" thickBot="1" x14ac:dyDescent="0.25">
      <c r="A1868" s="430" t="str">
        <f>IF(B1868="","",COUNT('Diário 1º PA'!$A$4:$A$2634)+ROW()-3)</f>
        <v/>
      </c>
      <c r="B1868" s="417"/>
      <c r="C1868" s="463"/>
      <c r="D1868" s="419"/>
      <c r="E1868" s="419"/>
      <c r="F1868" s="420"/>
      <c r="G1868" s="419"/>
      <c r="H1868" s="419"/>
      <c r="I1868" s="421"/>
      <c r="J1868" s="422"/>
      <c r="K1868" s="422"/>
      <c r="L1868" s="423"/>
      <c r="M1868" s="422"/>
      <c r="N1868" s="464"/>
      <c r="O1868" s="429"/>
      <c r="P1868" s="364">
        <f t="shared" si="98"/>
        <v>0</v>
      </c>
      <c r="Q1868" s="78">
        <f t="shared" si="99"/>
        <v>0</v>
      </c>
      <c r="R1868" s="100" t="str">
        <f t="shared" si="97"/>
        <v/>
      </c>
    </row>
    <row r="1869" spans="1:18" x14ac:dyDescent="0.2">
      <c r="A1869" s="430" t="str">
        <f>IF(B1869="","",COUNT('Diário 1º PA'!$A$4:$A$2634)+ROW()-3)</f>
        <v/>
      </c>
      <c r="B1869" s="417"/>
      <c r="C1869" s="463"/>
      <c r="D1869" s="419"/>
      <c r="E1869" s="419"/>
      <c r="F1869" s="420"/>
      <c r="G1869" s="419"/>
      <c r="H1869" s="419"/>
      <c r="I1869" s="421"/>
      <c r="J1869" s="422"/>
      <c r="K1869" s="422"/>
      <c r="L1869" s="423"/>
      <c r="M1869" s="422"/>
      <c r="N1869" s="464"/>
      <c r="O1869" s="429"/>
      <c r="P1869" s="365">
        <f t="shared" si="98"/>
        <v>0</v>
      </c>
      <c r="Q1869" s="78">
        <f t="shared" si="99"/>
        <v>0</v>
      </c>
      <c r="R1869" s="143" t="str">
        <f t="shared" si="97"/>
        <v/>
      </c>
    </row>
    <row r="1870" spans="1:18" x14ac:dyDescent="0.2">
      <c r="A1870" s="430" t="str">
        <f>IF(B1870="","",COUNT('Diário 1º PA'!$A$4:$A$2634)+ROW()-3)</f>
        <v/>
      </c>
      <c r="B1870" s="417"/>
      <c r="C1870" s="463"/>
      <c r="D1870" s="419"/>
      <c r="E1870" s="419"/>
      <c r="F1870" s="420"/>
      <c r="G1870" s="419"/>
      <c r="H1870" s="419"/>
      <c r="I1870" s="421"/>
      <c r="J1870" s="422"/>
      <c r="K1870" s="422"/>
      <c r="L1870" s="423"/>
      <c r="M1870" s="422"/>
      <c r="N1870" s="464"/>
      <c r="O1870" s="429"/>
      <c r="P1870" s="364">
        <f t="shared" si="98"/>
        <v>0</v>
      </c>
      <c r="Q1870" s="78">
        <f t="shared" si="99"/>
        <v>0</v>
      </c>
      <c r="R1870" s="100" t="str">
        <f t="shared" si="97"/>
        <v/>
      </c>
    </row>
    <row r="1871" spans="1:18" x14ac:dyDescent="0.2">
      <c r="A1871" s="430" t="str">
        <f>IF(B1871="","",COUNT('Diário 1º PA'!$A$4:$A$2634)+ROW()-3)</f>
        <v/>
      </c>
      <c r="B1871" s="417"/>
      <c r="C1871" s="463"/>
      <c r="D1871" s="419"/>
      <c r="E1871" s="419"/>
      <c r="F1871" s="420"/>
      <c r="G1871" s="419"/>
      <c r="H1871" s="419"/>
      <c r="I1871" s="421"/>
      <c r="J1871" s="422"/>
      <c r="K1871" s="422"/>
      <c r="L1871" s="423"/>
      <c r="M1871" s="422"/>
      <c r="N1871" s="464"/>
      <c r="O1871" s="429"/>
      <c r="P1871" s="364">
        <f t="shared" si="98"/>
        <v>0</v>
      </c>
      <c r="Q1871" s="78">
        <f t="shared" si="99"/>
        <v>0</v>
      </c>
      <c r="R1871" s="100" t="str">
        <f t="shared" si="97"/>
        <v/>
      </c>
    </row>
    <row r="1872" spans="1:18" ht="13.5" thickBot="1" x14ac:dyDescent="0.25">
      <c r="A1872" s="430" t="str">
        <f>IF(B1872="","",COUNT('Diário 1º PA'!$A$4:$A$2634)+ROW()-3)</f>
        <v/>
      </c>
      <c r="B1872" s="417"/>
      <c r="C1872" s="463"/>
      <c r="D1872" s="419"/>
      <c r="E1872" s="419"/>
      <c r="F1872" s="420"/>
      <c r="G1872" s="419"/>
      <c r="H1872" s="419"/>
      <c r="I1872" s="421"/>
      <c r="J1872" s="422"/>
      <c r="K1872" s="422"/>
      <c r="L1872" s="423"/>
      <c r="M1872" s="422"/>
      <c r="N1872" s="464"/>
      <c r="O1872" s="429"/>
      <c r="P1872" s="364">
        <f t="shared" si="98"/>
        <v>0</v>
      </c>
      <c r="Q1872" s="78">
        <f t="shared" si="99"/>
        <v>0</v>
      </c>
      <c r="R1872" s="100" t="str">
        <f t="shared" si="97"/>
        <v/>
      </c>
    </row>
    <row r="1873" spans="1:18" x14ac:dyDescent="0.2">
      <c r="A1873" s="430" t="str">
        <f>IF(B1873="","",COUNT('Diário 1º PA'!$A$4:$A$2634)+ROW()-3)</f>
        <v/>
      </c>
      <c r="B1873" s="417"/>
      <c r="C1873" s="463"/>
      <c r="D1873" s="419"/>
      <c r="E1873" s="419"/>
      <c r="F1873" s="420"/>
      <c r="G1873" s="419"/>
      <c r="H1873" s="419"/>
      <c r="I1873" s="421"/>
      <c r="J1873" s="422"/>
      <c r="K1873" s="422"/>
      <c r="L1873" s="423"/>
      <c r="M1873" s="422"/>
      <c r="N1873" s="464"/>
      <c r="O1873" s="429"/>
      <c r="P1873" s="365">
        <f t="shared" si="98"/>
        <v>0</v>
      </c>
      <c r="Q1873" s="78">
        <f t="shared" si="99"/>
        <v>0</v>
      </c>
      <c r="R1873" s="143" t="str">
        <f t="shared" si="97"/>
        <v/>
      </c>
    </row>
    <row r="1874" spans="1:18" x14ac:dyDescent="0.2">
      <c r="A1874" s="430" t="str">
        <f>IF(B1874="","",COUNT('Diário 1º PA'!$A$4:$A$2634)+ROW()-3)</f>
        <v/>
      </c>
      <c r="B1874" s="417"/>
      <c r="C1874" s="463"/>
      <c r="D1874" s="419"/>
      <c r="E1874" s="419"/>
      <c r="F1874" s="420"/>
      <c r="G1874" s="419"/>
      <c r="H1874" s="419"/>
      <c r="I1874" s="421"/>
      <c r="J1874" s="422"/>
      <c r="K1874" s="422"/>
      <c r="L1874" s="423"/>
      <c r="M1874" s="422"/>
      <c r="N1874" s="464"/>
      <c r="O1874" s="429"/>
      <c r="P1874" s="364">
        <f t="shared" si="98"/>
        <v>0</v>
      </c>
      <c r="Q1874" s="78">
        <f t="shared" si="99"/>
        <v>0</v>
      </c>
      <c r="R1874" s="100" t="str">
        <f t="shared" si="97"/>
        <v/>
      </c>
    </row>
    <row r="1875" spans="1:18" x14ac:dyDescent="0.2">
      <c r="A1875" s="430" t="str">
        <f>IF(B1875="","",COUNT('Diário 1º PA'!$A$4:$A$2634)+ROW()-3)</f>
        <v/>
      </c>
      <c r="B1875" s="417"/>
      <c r="C1875" s="463"/>
      <c r="D1875" s="419"/>
      <c r="E1875" s="419"/>
      <c r="F1875" s="420"/>
      <c r="G1875" s="419"/>
      <c r="H1875" s="419"/>
      <c r="I1875" s="421"/>
      <c r="J1875" s="422"/>
      <c r="K1875" s="422"/>
      <c r="L1875" s="423"/>
      <c r="M1875" s="422"/>
      <c r="N1875" s="464"/>
      <c r="O1875" s="429"/>
      <c r="P1875" s="364">
        <f t="shared" si="98"/>
        <v>0</v>
      </c>
      <c r="Q1875" s="78">
        <f t="shared" si="99"/>
        <v>0</v>
      </c>
      <c r="R1875" s="100" t="str">
        <f t="shared" si="97"/>
        <v/>
      </c>
    </row>
    <row r="1876" spans="1:18" ht="13.5" thickBot="1" x14ac:dyDescent="0.25">
      <c r="A1876" s="430" t="str">
        <f>IF(B1876="","",COUNT('Diário 1º PA'!$A$4:$A$2634)+ROW()-3)</f>
        <v/>
      </c>
      <c r="B1876" s="417"/>
      <c r="C1876" s="463"/>
      <c r="D1876" s="419"/>
      <c r="E1876" s="419"/>
      <c r="F1876" s="420"/>
      <c r="G1876" s="419"/>
      <c r="H1876" s="419"/>
      <c r="I1876" s="421"/>
      <c r="J1876" s="422"/>
      <c r="K1876" s="422"/>
      <c r="L1876" s="423"/>
      <c r="M1876" s="422"/>
      <c r="N1876" s="464"/>
      <c r="O1876" s="429"/>
      <c r="P1876" s="364">
        <f t="shared" si="98"/>
        <v>0</v>
      </c>
      <c r="Q1876" s="78">
        <f t="shared" si="99"/>
        <v>0</v>
      </c>
      <c r="R1876" s="100" t="str">
        <f t="shared" si="97"/>
        <v/>
      </c>
    </row>
    <row r="1877" spans="1:18" x14ac:dyDescent="0.2">
      <c r="A1877" s="430" t="str">
        <f>IF(B1877="","",COUNT('Diário 1º PA'!$A$4:$A$2634)+ROW()-3)</f>
        <v/>
      </c>
      <c r="B1877" s="417"/>
      <c r="C1877" s="463"/>
      <c r="D1877" s="419"/>
      <c r="E1877" s="419"/>
      <c r="F1877" s="420"/>
      <c r="G1877" s="419"/>
      <c r="H1877" s="419"/>
      <c r="I1877" s="421"/>
      <c r="J1877" s="422"/>
      <c r="K1877" s="422"/>
      <c r="L1877" s="423"/>
      <c r="M1877" s="422"/>
      <c r="N1877" s="464"/>
      <c r="O1877" s="429"/>
      <c r="P1877" s="365">
        <f t="shared" si="98"/>
        <v>0</v>
      </c>
      <c r="Q1877" s="78">
        <f t="shared" si="99"/>
        <v>0</v>
      </c>
      <c r="R1877" s="143" t="str">
        <f t="shared" si="97"/>
        <v/>
      </c>
    </row>
    <row r="1878" spans="1:18" x14ac:dyDescent="0.2">
      <c r="A1878" s="430" t="str">
        <f>IF(B1878="","",COUNT('Diário 1º PA'!$A$4:$A$2634)+ROW()-3)</f>
        <v/>
      </c>
      <c r="B1878" s="417"/>
      <c r="C1878" s="463"/>
      <c r="D1878" s="419"/>
      <c r="E1878" s="419"/>
      <c r="F1878" s="420"/>
      <c r="G1878" s="419"/>
      <c r="H1878" s="419"/>
      <c r="I1878" s="421"/>
      <c r="J1878" s="422"/>
      <c r="K1878" s="422"/>
      <c r="L1878" s="423"/>
      <c r="M1878" s="422"/>
      <c r="N1878" s="464"/>
      <c r="O1878" s="429"/>
      <c r="P1878" s="364">
        <f t="shared" si="98"/>
        <v>0</v>
      </c>
      <c r="Q1878" s="78">
        <f t="shared" si="99"/>
        <v>0</v>
      </c>
      <c r="R1878" s="100" t="str">
        <f t="shared" si="97"/>
        <v/>
      </c>
    </row>
    <row r="1879" spans="1:18" x14ac:dyDescent="0.2">
      <c r="A1879" s="430" t="str">
        <f>IF(B1879="","",COUNT('Diário 1º PA'!$A$4:$A$2634)+ROW()-3)</f>
        <v/>
      </c>
      <c r="B1879" s="417"/>
      <c r="C1879" s="463"/>
      <c r="D1879" s="419"/>
      <c r="E1879" s="419"/>
      <c r="F1879" s="420"/>
      <c r="G1879" s="419"/>
      <c r="H1879" s="419"/>
      <c r="I1879" s="421"/>
      <c r="J1879" s="422"/>
      <c r="K1879" s="422"/>
      <c r="L1879" s="423"/>
      <c r="M1879" s="422"/>
      <c r="N1879" s="464"/>
      <c r="O1879" s="429"/>
      <c r="P1879" s="364">
        <f t="shared" si="98"/>
        <v>0</v>
      </c>
      <c r="Q1879" s="78">
        <f t="shared" si="99"/>
        <v>0</v>
      </c>
      <c r="R1879" s="100" t="str">
        <f t="shared" si="97"/>
        <v/>
      </c>
    </row>
    <row r="1880" spans="1:18" ht="13.5" thickBot="1" x14ac:dyDescent="0.25">
      <c r="A1880" s="430" t="str">
        <f>IF(B1880="","",COUNT('Diário 1º PA'!$A$4:$A$2634)+ROW()-3)</f>
        <v/>
      </c>
      <c r="B1880" s="417"/>
      <c r="C1880" s="463"/>
      <c r="D1880" s="419"/>
      <c r="E1880" s="419"/>
      <c r="F1880" s="420"/>
      <c r="G1880" s="419"/>
      <c r="H1880" s="419"/>
      <c r="I1880" s="421"/>
      <c r="J1880" s="422"/>
      <c r="K1880" s="422"/>
      <c r="L1880" s="423"/>
      <c r="M1880" s="422"/>
      <c r="N1880" s="464"/>
      <c r="O1880" s="429"/>
      <c r="P1880" s="364">
        <f t="shared" si="98"/>
        <v>0</v>
      </c>
      <c r="Q1880" s="78">
        <f t="shared" si="99"/>
        <v>0</v>
      </c>
      <c r="R1880" s="100" t="str">
        <f t="shared" si="97"/>
        <v/>
      </c>
    </row>
    <row r="1881" spans="1:18" x14ac:dyDescent="0.2">
      <c r="A1881" s="430" t="str">
        <f>IF(B1881="","",COUNT('Diário 1º PA'!$A$4:$A$2634)+ROW()-3)</f>
        <v/>
      </c>
      <c r="B1881" s="417"/>
      <c r="C1881" s="463"/>
      <c r="D1881" s="419"/>
      <c r="E1881" s="419"/>
      <c r="F1881" s="420"/>
      <c r="G1881" s="419"/>
      <c r="H1881" s="419"/>
      <c r="I1881" s="421"/>
      <c r="J1881" s="422"/>
      <c r="K1881" s="422"/>
      <c r="L1881" s="423"/>
      <c r="M1881" s="422"/>
      <c r="N1881" s="464"/>
      <c r="O1881" s="429"/>
      <c r="P1881" s="365">
        <f t="shared" si="98"/>
        <v>0</v>
      </c>
      <c r="Q1881" s="78">
        <f t="shared" si="99"/>
        <v>0</v>
      </c>
      <c r="R1881" s="143" t="str">
        <f t="shared" si="97"/>
        <v/>
      </c>
    </row>
    <row r="1882" spans="1:18" x14ac:dyDescent="0.2">
      <c r="A1882" s="430" t="str">
        <f>IF(B1882="","",COUNT('Diário 1º PA'!$A$4:$A$2634)+ROW()-3)</f>
        <v/>
      </c>
      <c r="B1882" s="417"/>
      <c r="C1882" s="463"/>
      <c r="D1882" s="419"/>
      <c r="E1882" s="419"/>
      <c r="F1882" s="420"/>
      <c r="G1882" s="419"/>
      <c r="H1882" s="419"/>
      <c r="I1882" s="421"/>
      <c r="J1882" s="422"/>
      <c r="K1882" s="422"/>
      <c r="L1882" s="423"/>
      <c r="M1882" s="422"/>
      <c r="N1882" s="464"/>
      <c r="O1882" s="429"/>
      <c r="P1882" s="364">
        <f t="shared" si="98"/>
        <v>0</v>
      </c>
      <c r="Q1882" s="78">
        <f t="shared" si="99"/>
        <v>0</v>
      </c>
      <c r="R1882" s="100" t="str">
        <f t="shared" si="97"/>
        <v/>
      </c>
    </row>
    <row r="1883" spans="1:18" x14ac:dyDescent="0.2">
      <c r="A1883" s="430" t="str">
        <f>IF(B1883="","",COUNT('Diário 1º PA'!$A$4:$A$2634)+ROW()-3)</f>
        <v/>
      </c>
      <c r="B1883" s="417"/>
      <c r="C1883" s="463"/>
      <c r="D1883" s="419"/>
      <c r="E1883" s="419"/>
      <c r="F1883" s="420"/>
      <c r="G1883" s="419"/>
      <c r="H1883" s="419"/>
      <c r="I1883" s="421"/>
      <c r="J1883" s="422"/>
      <c r="K1883" s="422"/>
      <c r="L1883" s="423"/>
      <c r="M1883" s="422"/>
      <c r="N1883" s="464"/>
      <c r="O1883" s="429"/>
      <c r="P1883" s="364">
        <f t="shared" si="98"/>
        <v>0</v>
      </c>
      <c r="Q1883" s="78">
        <f t="shared" si="99"/>
        <v>0</v>
      </c>
      <c r="R1883" s="100" t="str">
        <f t="shared" si="97"/>
        <v/>
      </c>
    </row>
    <row r="1884" spans="1:18" ht="13.5" thickBot="1" x14ac:dyDescent="0.25">
      <c r="A1884" s="430" t="str">
        <f>IF(B1884="","",COUNT('Diário 1º PA'!$A$4:$A$2634)+ROW()-3)</f>
        <v/>
      </c>
      <c r="B1884" s="417"/>
      <c r="C1884" s="463"/>
      <c r="D1884" s="419"/>
      <c r="E1884" s="419"/>
      <c r="F1884" s="420"/>
      <c r="G1884" s="419"/>
      <c r="H1884" s="419"/>
      <c r="I1884" s="421"/>
      <c r="J1884" s="422"/>
      <c r="K1884" s="422"/>
      <c r="L1884" s="423"/>
      <c r="M1884" s="422"/>
      <c r="N1884" s="464"/>
      <c r="O1884" s="429"/>
      <c r="P1884" s="364">
        <f t="shared" si="98"/>
        <v>0</v>
      </c>
      <c r="Q1884" s="78">
        <f t="shared" si="99"/>
        <v>0</v>
      </c>
      <c r="R1884" s="100" t="str">
        <f t="shared" si="97"/>
        <v/>
      </c>
    </row>
    <row r="1885" spans="1:18" x14ac:dyDescent="0.2">
      <c r="A1885" s="430" t="str">
        <f>IF(B1885="","",COUNT('Diário 1º PA'!$A$4:$A$2634)+ROW()-3)</f>
        <v/>
      </c>
      <c r="B1885" s="417"/>
      <c r="C1885" s="463"/>
      <c r="D1885" s="419"/>
      <c r="E1885" s="419"/>
      <c r="F1885" s="420"/>
      <c r="G1885" s="419"/>
      <c r="H1885" s="419"/>
      <c r="I1885" s="421"/>
      <c r="J1885" s="422"/>
      <c r="K1885" s="422"/>
      <c r="L1885" s="423"/>
      <c r="M1885" s="422"/>
      <c r="N1885" s="464"/>
      <c r="O1885" s="429"/>
      <c r="P1885" s="365">
        <f t="shared" si="98"/>
        <v>0</v>
      </c>
      <c r="Q1885" s="78">
        <f t="shared" si="99"/>
        <v>0</v>
      </c>
      <c r="R1885" s="143" t="str">
        <f t="shared" ref="R1885:R1903" si="100">SUBSTITUTE(D1885," ","_")</f>
        <v/>
      </c>
    </row>
    <row r="1886" spans="1:18" x14ac:dyDescent="0.2">
      <c r="A1886" s="430" t="str">
        <f>IF(B1886="","",COUNT('Diário 1º PA'!$A$4:$A$2634)+ROW()-3)</f>
        <v/>
      </c>
      <c r="B1886" s="417"/>
      <c r="C1886" s="463"/>
      <c r="D1886" s="419"/>
      <c r="E1886" s="419"/>
      <c r="F1886" s="420"/>
      <c r="G1886" s="419"/>
      <c r="H1886" s="419"/>
      <c r="I1886" s="421"/>
      <c r="J1886" s="422"/>
      <c r="K1886" s="422"/>
      <c r="L1886" s="423"/>
      <c r="M1886" s="422"/>
      <c r="N1886" s="464"/>
      <c r="O1886" s="429"/>
      <c r="P1886" s="364">
        <f t="shared" ref="P1886:P1903" si="101">IF(B1886=0,0,IF(YEAR(B1886)=$Q$1,MONTH(B1886)-$P$1+1,(YEAR(B1886)-$Q$1)*12-$P$1+1+MONTH(B1886)))</f>
        <v>0</v>
      </c>
      <c r="Q1886" s="78">
        <f t="shared" ref="Q1886:Q1903" si="102">IF(C1886=0,0,IF(YEAR(C1886)=$Q$1,MONTH(C1886)-$P$1+1,(YEAR(C1886)-$Q$1)*12-$P$1+1+MONTH(C1886)))</f>
        <v>0</v>
      </c>
      <c r="R1886" s="100" t="str">
        <f t="shared" si="100"/>
        <v/>
      </c>
    </row>
    <row r="1887" spans="1:18" x14ac:dyDescent="0.2">
      <c r="A1887" s="430" t="str">
        <f>IF(B1887="","",COUNT('Diário 1º PA'!$A$4:$A$2634)+ROW()-3)</f>
        <v/>
      </c>
      <c r="B1887" s="417"/>
      <c r="C1887" s="463"/>
      <c r="D1887" s="419"/>
      <c r="E1887" s="419"/>
      <c r="F1887" s="420"/>
      <c r="G1887" s="419"/>
      <c r="H1887" s="419"/>
      <c r="I1887" s="421"/>
      <c r="J1887" s="422"/>
      <c r="K1887" s="422"/>
      <c r="L1887" s="423"/>
      <c r="M1887" s="422"/>
      <c r="N1887" s="464"/>
      <c r="O1887" s="429"/>
      <c r="P1887" s="364">
        <f t="shared" si="101"/>
        <v>0</v>
      </c>
      <c r="Q1887" s="78">
        <f t="shared" si="102"/>
        <v>0</v>
      </c>
      <c r="R1887" s="100" t="str">
        <f t="shared" si="100"/>
        <v/>
      </c>
    </row>
    <row r="1888" spans="1:18" ht="13.5" thickBot="1" x14ac:dyDescent="0.25">
      <c r="A1888" s="430" t="str">
        <f>IF(B1888="","",COUNT('Diário 1º PA'!$A$4:$A$2634)+ROW()-3)</f>
        <v/>
      </c>
      <c r="B1888" s="417"/>
      <c r="C1888" s="463"/>
      <c r="D1888" s="419"/>
      <c r="E1888" s="419"/>
      <c r="F1888" s="420"/>
      <c r="G1888" s="419"/>
      <c r="H1888" s="419"/>
      <c r="I1888" s="421"/>
      <c r="J1888" s="422"/>
      <c r="K1888" s="422"/>
      <c r="L1888" s="423"/>
      <c r="M1888" s="422"/>
      <c r="N1888" s="464"/>
      <c r="O1888" s="429"/>
      <c r="P1888" s="364">
        <f t="shared" si="101"/>
        <v>0</v>
      </c>
      <c r="Q1888" s="78">
        <f t="shared" si="102"/>
        <v>0</v>
      </c>
      <c r="R1888" s="100" t="str">
        <f t="shared" si="100"/>
        <v/>
      </c>
    </row>
    <row r="1889" spans="1:18" x14ac:dyDescent="0.2">
      <c r="A1889" s="430" t="str">
        <f>IF(B1889="","",COUNT('Diário 1º PA'!$A$4:$A$2634)+ROW()-3)</f>
        <v/>
      </c>
      <c r="B1889" s="417"/>
      <c r="C1889" s="463"/>
      <c r="D1889" s="419"/>
      <c r="E1889" s="419"/>
      <c r="F1889" s="420"/>
      <c r="G1889" s="419"/>
      <c r="H1889" s="419"/>
      <c r="I1889" s="421"/>
      <c r="J1889" s="422"/>
      <c r="K1889" s="422"/>
      <c r="L1889" s="423"/>
      <c r="M1889" s="422"/>
      <c r="N1889" s="464"/>
      <c r="O1889" s="429"/>
      <c r="P1889" s="365">
        <f t="shared" si="101"/>
        <v>0</v>
      </c>
      <c r="Q1889" s="78">
        <f t="shared" si="102"/>
        <v>0</v>
      </c>
      <c r="R1889" s="143" t="str">
        <f t="shared" si="100"/>
        <v/>
      </c>
    </row>
    <row r="1890" spans="1:18" x14ac:dyDescent="0.2">
      <c r="A1890" s="430" t="str">
        <f>IF(B1890="","",COUNT('Diário 1º PA'!$A$4:$A$2634)+ROW()-3)</f>
        <v/>
      </c>
      <c r="B1890" s="417"/>
      <c r="C1890" s="463"/>
      <c r="D1890" s="419"/>
      <c r="E1890" s="419"/>
      <c r="F1890" s="420"/>
      <c r="G1890" s="419"/>
      <c r="H1890" s="419"/>
      <c r="I1890" s="421"/>
      <c r="J1890" s="422"/>
      <c r="K1890" s="422"/>
      <c r="L1890" s="423"/>
      <c r="M1890" s="422"/>
      <c r="N1890" s="464"/>
      <c r="O1890" s="429"/>
      <c r="P1890" s="364">
        <f t="shared" si="101"/>
        <v>0</v>
      </c>
      <c r="Q1890" s="78">
        <f t="shared" si="102"/>
        <v>0</v>
      </c>
      <c r="R1890" s="100" t="str">
        <f t="shared" si="100"/>
        <v/>
      </c>
    </row>
    <row r="1891" spans="1:18" x14ac:dyDescent="0.2">
      <c r="A1891" s="430" t="str">
        <f>IF(B1891="","",COUNT('Diário 1º PA'!$A$4:$A$2634)+ROW()-3)</f>
        <v/>
      </c>
      <c r="B1891" s="417"/>
      <c r="C1891" s="463"/>
      <c r="D1891" s="419"/>
      <c r="E1891" s="419"/>
      <c r="F1891" s="420"/>
      <c r="G1891" s="419"/>
      <c r="H1891" s="419"/>
      <c r="I1891" s="421"/>
      <c r="J1891" s="422"/>
      <c r="K1891" s="422"/>
      <c r="L1891" s="423"/>
      <c r="M1891" s="422"/>
      <c r="N1891" s="464"/>
      <c r="O1891" s="429"/>
      <c r="P1891" s="364">
        <f t="shared" si="101"/>
        <v>0</v>
      </c>
      <c r="Q1891" s="78">
        <f t="shared" si="102"/>
        <v>0</v>
      </c>
      <c r="R1891" s="100" t="str">
        <f t="shared" si="100"/>
        <v/>
      </c>
    </row>
    <row r="1892" spans="1:18" ht="13.5" thickBot="1" x14ac:dyDescent="0.25">
      <c r="A1892" s="430" t="str">
        <f>IF(B1892="","",COUNT('Diário 1º PA'!$A$4:$A$2634)+ROW()-3)</f>
        <v/>
      </c>
      <c r="B1892" s="417"/>
      <c r="C1892" s="463"/>
      <c r="D1892" s="419"/>
      <c r="E1892" s="419"/>
      <c r="F1892" s="420"/>
      <c r="G1892" s="419"/>
      <c r="H1892" s="419"/>
      <c r="I1892" s="421"/>
      <c r="J1892" s="422"/>
      <c r="K1892" s="422"/>
      <c r="L1892" s="423"/>
      <c r="M1892" s="422"/>
      <c r="N1892" s="464"/>
      <c r="O1892" s="429"/>
      <c r="P1892" s="364">
        <f t="shared" si="101"/>
        <v>0</v>
      </c>
      <c r="Q1892" s="78">
        <f t="shared" si="102"/>
        <v>0</v>
      </c>
      <c r="R1892" s="100" t="str">
        <f t="shared" si="100"/>
        <v/>
      </c>
    </row>
    <row r="1893" spans="1:18" x14ac:dyDescent="0.2">
      <c r="A1893" s="430" t="str">
        <f>IF(B1893="","",COUNT('Diário 1º PA'!$A$4:$A$2634)+ROW()-3)</f>
        <v/>
      </c>
      <c r="B1893" s="417"/>
      <c r="C1893" s="463"/>
      <c r="D1893" s="419"/>
      <c r="E1893" s="419"/>
      <c r="F1893" s="420"/>
      <c r="G1893" s="419"/>
      <c r="H1893" s="419"/>
      <c r="I1893" s="421"/>
      <c r="J1893" s="422"/>
      <c r="K1893" s="422"/>
      <c r="L1893" s="423"/>
      <c r="M1893" s="422"/>
      <c r="N1893" s="464"/>
      <c r="O1893" s="429"/>
      <c r="P1893" s="365">
        <f t="shared" si="101"/>
        <v>0</v>
      </c>
      <c r="Q1893" s="78">
        <f t="shared" si="102"/>
        <v>0</v>
      </c>
      <c r="R1893" s="143" t="str">
        <f t="shared" si="100"/>
        <v/>
      </c>
    </row>
    <row r="1894" spans="1:18" x14ac:dyDescent="0.2">
      <c r="A1894" s="430" t="str">
        <f>IF(B1894="","",COUNT('Diário 1º PA'!$A$4:$A$2634)+ROW()-3)</f>
        <v/>
      </c>
      <c r="B1894" s="417"/>
      <c r="C1894" s="463"/>
      <c r="D1894" s="419"/>
      <c r="E1894" s="419"/>
      <c r="F1894" s="420"/>
      <c r="G1894" s="419"/>
      <c r="H1894" s="419"/>
      <c r="I1894" s="421"/>
      <c r="J1894" s="422"/>
      <c r="K1894" s="422"/>
      <c r="L1894" s="423"/>
      <c r="M1894" s="422"/>
      <c r="N1894" s="464"/>
      <c r="O1894" s="429"/>
      <c r="P1894" s="364">
        <f t="shared" si="101"/>
        <v>0</v>
      </c>
      <c r="Q1894" s="78">
        <f t="shared" si="102"/>
        <v>0</v>
      </c>
      <c r="R1894" s="100" t="str">
        <f t="shared" si="100"/>
        <v/>
      </c>
    </row>
    <row r="1895" spans="1:18" x14ac:dyDescent="0.2">
      <c r="A1895" s="430" t="str">
        <f>IF(B1895="","",COUNT('Diário 1º PA'!$A$4:$A$2634)+ROW()-3)</f>
        <v/>
      </c>
      <c r="B1895" s="417"/>
      <c r="C1895" s="463"/>
      <c r="D1895" s="419"/>
      <c r="E1895" s="419"/>
      <c r="F1895" s="420"/>
      <c r="G1895" s="419"/>
      <c r="H1895" s="419"/>
      <c r="I1895" s="421"/>
      <c r="J1895" s="422"/>
      <c r="K1895" s="422"/>
      <c r="L1895" s="423"/>
      <c r="M1895" s="422"/>
      <c r="N1895" s="464"/>
      <c r="O1895" s="429"/>
      <c r="P1895" s="364">
        <f t="shared" si="101"/>
        <v>0</v>
      </c>
      <c r="Q1895" s="78">
        <f t="shared" si="102"/>
        <v>0</v>
      </c>
      <c r="R1895" s="100" t="str">
        <f t="shared" si="100"/>
        <v/>
      </c>
    </row>
    <row r="1896" spans="1:18" ht="13.5" thickBot="1" x14ac:dyDescent="0.25">
      <c r="A1896" s="430" t="str">
        <f>IF(B1896="","",COUNT('Diário 1º PA'!$A$4:$A$2634)+ROW()-3)</f>
        <v/>
      </c>
      <c r="B1896" s="417"/>
      <c r="C1896" s="463"/>
      <c r="D1896" s="419"/>
      <c r="E1896" s="419"/>
      <c r="F1896" s="420"/>
      <c r="G1896" s="419"/>
      <c r="H1896" s="419"/>
      <c r="I1896" s="421"/>
      <c r="J1896" s="422"/>
      <c r="K1896" s="422"/>
      <c r="L1896" s="423"/>
      <c r="M1896" s="422"/>
      <c r="N1896" s="464"/>
      <c r="O1896" s="429"/>
      <c r="P1896" s="364">
        <f t="shared" si="101"/>
        <v>0</v>
      </c>
      <c r="Q1896" s="78">
        <f t="shared" si="102"/>
        <v>0</v>
      </c>
      <c r="R1896" s="100" t="str">
        <f t="shared" si="100"/>
        <v/>
      </c>
    </row>
    <row r="1897" spans="1:18" x14ac:dyDescent="0.2">
      <c r="A1897" s="430" t="str">
        <f>IF(B1897="","",COUNT('Diário 1º PA'!$A$4:$A$2634)+ROW()-3)</f>
        <v/>
      </c>
      <c r="B1897" s="417"/>
      <c r="C1897" s="463"/>
      <c r="D1897" s="419"/>
      <c r="E1897" s="419"/>
      <c r="F1897" s="420"/>
      <c r="G1897" s="419"/>
      <c r="H1897" s="419"/>
      <c r="I1897" s="421"/>
      <c r="J1897" s="422"/>
      <c r="K1897" s="422"/>
      <c r="L1897" s="423"/>
      <c r="M1897" s="422"/>
      <c r="N1897" s="464"/>
      <c r="O1897" s="429"/>
      <c r="P1897" s="365">
        <f t="shared" si="101"/>
        <v>0</v>
      </c>
      <c r="Q1897" s="78">
        <f t="shared" si="102"/>
        <v>0</v>
      </c>
      <c r="R1897" s="143" t="str">
        <f t="shared" si="100"/>
        <v/>
      </c>
    </row>
    <row r="1898" spans="1:18" x14ac:dyDescent="0.2">
      <c r="A1898" s="430" t="str">
        <f>IF(B1898="","",COUNT('Diário 1º PA'!$A$4:$A$2634)+ROW()-3)</f>
        <v/>
      </c>
      <c r="B1898" s="417"/>
      <c r="C1898" s="463"/>
      <c r="D1898" s="419"/>
      <c r="E1898" s="419"/>
      <c r="F1898" s="420"/>
      <c r="G1898" s="419"/>
      <c r="H1898" s="419"/>
      <c r="I1898" s="421"/>
      <c r="J1898" s="422"/>
      <c r="K1898" s="422"/>
      <c r="L1898" s="423"/>
      <c r="M1898" s="422"/>
      <c r="N1898" s="464"/>
      <c r="O1898" s="429"/>
      <c r="P1898" s="364">
        <f t="shared" si="101"/>
        <v>0</v>
      </c>
      <c r="Q1898" s="78">
        <f t="shared" si="102"/>
        <v>0</v>
      </c>
      <c r="R1898" s="100" t="str">
        <f t="shared" si="100"/>
        <v/>
      </c>
    </row>
    <row r="1899" spans="1:18" x14ac:dyDescent="0.2">
      <c r="A1899" s="430" t="str">
        <f>IF(B1899="","",COUNT('Diário 1º PA'!$A$4:$A$2634)+ROW()-3)</f>
        <v/>
      </c>
      <c r="B1899" s="417"/>
      <c r="C1899" s="463"/>
      <c r="D1899" s="419"/>
      <c r="E1899" s="419"/>
      <c r="F1899" s="420"/>
      <c r="G1899" s="419"/>
      <c r="H1899" s="419"/>
      <c r="I1899" s="421"/>
      <c r="J1899" s="422"/>
      <c r="K1899" s="422"/>
      <c r="L1899" s="423"/>
      <c r="M1899" s="422"/>
      <c r="N1899" s="464"/>
      <c r="O1899" s="429"/>
      <c r="P1899" s="364">
        <f t="shared" si="101"/>
        <v>0</v>
      </c>
      <c r="Q1899" s="78">
        <f t="shared" si="102"/>
        <v>0</v>
      </c>
      <c r="R1899" s="100" t="str">
        <f t="shared" si="100"/>
        <v/>
      </c>
    </row>
    <row r="1900" spans="1:18" ht="13.5" thickBot="1" x14ac:dyDescent="0.25">
      <c r="A1900" s="430" t="str">
        <f>IF(B1900="","",COUNT('Diário 1º PA'!$A$4:$A$2634)+ROW()-3)</f>
        <v/>
      </c>
      <c r="B1900" s="417"/>
      <c r="C1900" s="463"/>
      <c r="D1900" s="419"/>
      <c r="E1900" s="419"/>
      <c r="F1900" s="420"/>
      <c r="G1900" s="419"/>
      <c r="H1900" s="419"/>
      <c r="I1900" s="421"/>
      <c r="J1900" s="422"/>
      <c r="K1900" s="422"/>
      <c r="L1900" s="423"/>
      <c r="M1900" s="422"/>
      <c r="N1900" s="464"/>
      <c r="O1900" s="429"/>
      <c r="P1900" s="364">
        <f t="shared" si="101"/>
        <v>0</v>
      </c>
      <c r="Q1900" s="78">
        <f t="shared" si="102"/>
        <v>0</v>
      </c>
      <c r="R1900" s="100" t="str">
        <f t="shared" si="100"/>
        <v/>
      </c>
    </row>
    <row r="1901" spans="1:18" x14ac:dyDescent="0.2">
      <c r="A1901" s="430" t="str">
        <f>IF(B1901="","",COUNT('Diário 1º PA'!$A$4:$A$2634)+ROW()-3)</f>
        <v/>
      </c>
      <c r="B1901" s="417"/>
      <c r="C1901" s="463"/>
      <c r="D1901" s="419"/>
      <c r="E1901" s="419"/>
      <c r="F1901" s="420"/>
      <c r="G1901" s="419"/>
      <c r="H1901" s="419"/>
      <c r="I1901" s="421"/>
      <c r="J1901" s="422"/>
      <c r="K1901" s="422"/>
      <c r="L1901" s="423"/>
      <c r="M1901" s="422"/>
      <c r="N1901" s="464"/>
      <c r="O1901" s="429"/>
      <c r="P1901" s="365">
        <f t="shared" si="101"/>
        <v>0</v>
      </c>
      <c r="Q1901" s="78">
        <f t="shared" si="102"/>
        <v>0</v>
      </c>
      <c r="R1901" s="143" t="str">
        <f t="shared" si="100"/>
        <v/>
      </c>
    </row>
    <row r="1902" spans="1:18" x14ac:dyDescent="0.2">
      <c r="A1902" s="430" t="str">
        <f>IF(B1902="","",COUNT('Diário 1º PA'!$A$4:$A$2634)+ROW()-3)</f>
        <v/>
      </c>
      <c r="B1902" s="417"/>
      <c r="C1902" s="463"/>
      <c r="D1902" s="419"/>
      <c r="E1902" s="419"/>
      <c r="F1902" s="420"/>
      <c r="G1902" s="419"/>
      <c r="H1902" s="419"/>
      <c r="I1902" s="421"/>
      <c r="J1902" s="422"/>
      <c r="K1902" s="422"/>
      <c r="L1902" s="423"/>
      <c r="M1902" s="422"/>
      <c r="N1902" s="464"/>
      <c r="O1902" s="429"/>
      <c r="P1902" s="364">
        <f t="shared" si="101"/>
        <v>0</v>
      </c>
      <c r="Q1902" s="78">
        <f t="shared" si="102"/>
        <v>0</v>
      </c>
      <c r="R1902" s="100" t="str">
        <f t="shared" si="100"/>
        <v/>
      </c>
    </row>
    <row r="1903" spans="1:18" x14ac:dyDescent="0.2">
      <c r="A1903" s="430" t="str">
        <f>IF(B1903="","",COUNT('Diário 1º PA'!$A$4:$A$2634)+ROW()-3)</f>
        <v/>
      </c>
      <c r="B1903" s="417"/>
      <c r="C1903" s="463"/>
      <c r="D1903" s="419"/>
      <c r="E1903" s="419"/>
      <c r="F1903" s="420"/>
      <c r="G1903" s="419"/>
      <c r="H1903" s="419"/>
      <c r="I1903" s="421"/>
      <c r="J1903" s="422"/>
      <c r="K1903" s="422"/>
      <c r="L1903" s="423"/>
      <c r="M1903" s="422"/>
      <c r="N1903" s="464"/>
      <c r="O1903" s="429"/>
      <c r="P1903" s="364">
        <f t="shared" si="101"/>
        <v>0</v>
      </c>
      <c r="Q1903" s="78">
        <f t="shared" si="102"/>
        <v>0</v>
      </c>
      <c r="R1903" s="100" t="str">
        <f t="shared" si="100"/>
        <v/>
      </c>
    </row>
    <row r="1904" spans="1:18" x14ac:dyDescent="0.2">
      <c r="A1904" s="430" t="str">
        <f>IF(B1904="","",COUNT('Diário 1º PA'!$A$4:$A$2634)+ROW()-3)</f>
        <v/>
      </c>
      <c r="B1904" s="417"/>
      <c r="C1904" s="463"/>
      <c r="D1904" s="419"/>
      <c r="E1904" s="419"/>
      <c r="F1904" s="420"/>
      <c r="G1904" s="419"/>
      <c r="H1904" s="419"/>
      <c r="I1904" s="421"/>
      <c r="J1904" s="422"/>
      <c r="K1904" s="422"/>
      <c r="L1904" s="423"/>
      <c r="M1904" s="422"/>
      <c r="N1904" s="464"/>
      <c r="O1904" s="429"/>
      <c r="P1904" s="364">
        <f t="shared" ref="P1904:Q1946" si="103">IF(B1904=0,0,IF(YEAR(B1904)=$Q$1,MONTH(B1904)-$P$1+1,(YEAR(B1904)-$Q$1)*12-$P$1+1+MONTH(B1904)))</f>
        <v>0</v>
      </c>
      <c r="Q1904" s="78">
        <f t="shared" si="103"/>
        <v>0</v>
      </c>
      <c r="R1904" s="100" t="str">
        <f t="shared" ref="R1904:R1945" si="104">SUBSTITUTE(D1904," ","_")</f>
        <v/>
      </c>
    </row>
    <row r="1905" spans="1:18" x14ac:dyDescent="0.2">
      <c r="A1905" s="430" t="str">
        <f>IF(B1905="","",COUNT('Diário 1º PA'!$A$4:$A$2634)+ROW()-3)</f>
        <v/>
      </c>
      <c r="B1905" s="417"/>
      <c r="C1905" s="463"/>
      <c r="D1905" s="419"/>
      <c r="E1905" s="419"/>
      <c r="F1905" s="420"/>
      <c r="G1905" s="419"/>
      <c r="H1905" s="419"/>
      <c r="I1905" s="421"/>
      <c r="J1905" s="422"/>
      <c r="K1905" s="422"/>
      <c r="L1905" s="423"/>
      <c r="M1905" s="422"/>
      <c r="N1905" s="464"/>
      <c r="O1905" s="429"/>
      <c r="P1905" s="364">
        <f t="shared" si="103"/>
        <v>0</v>
      </c>
      <c r="Q1905" s="78">
        <f t="shared" si="103"/>
        <v>0</v>
      </c>
      <c r="R1905" s="100" t="str">
        <f t="shared" si="104"/>
        <v/>
      </c>
    </row>
    <row r="1906" spans="1:18" x14ac:dyDescent="0.2">
      <c r="A1906" s="430" t="str">
        <f>IF(B1906="","",COUNT('Diário 1º PA'!$A$4:$A$2634)+ROW()-3)</f>
        <v/>
      </c>
      <c r="B1906" s="417"/>
      <c r="C1906" s="463"/>
      <c r="D1906" s="419"/>
      <c r="E1906" s="419"/>
      <c r="F1906" s="420"/>
      <c r="G1906" s="419"/>
      <c r="H1906" s="419"/>
      <c r="I1906" s="421"/>
      <c r="J1906" s="422"/>
      <c r="K1906" s="422"/>
      <c r="L1906" s="423"/>
      <c r="M1906" s="422"/>
      <c r="N1906" s="464"/>
      <c r="O1906" s="429"/>
      <c r="P1906" s="364">
        <f t="shared" si="103"/>
        <v>0</v>
      </c>
      <c r="Q1906" s="78">
        <f t="shared" si="103"/>
        <v>0</v>
      </c>
      <c r="R1906" s="100" t="str">
        <f t="shared" si="104"/>
        <v/>
      </c>
    </row>
    <row r="1907" spans="1:18" x14ac:dyDescent="0.2">
      <c r="A1907" s="430" t="str">
        <f>IF(B1907="","",COUNT('Diário 1º PA'!$A$4:$A$2634)+ROW()-3)</f>
        <v/>
      </c>
      <c r="B1907" s="417"/>
      <c r="C1907" s="463"/>
      <c r="D1907" s="419"/>
      <c r="E1907" s="419"/>
      <c r="F1907" s="420"/>
      <c r="G1907" s="419"/>
      <c r="H1907" s="419"/>
      <c r="I1907" s="421"/>
      <c r="J1907" s="422"/>
      <c r="K1907" s="422"/>
      <c r="L1907" s="423"/>
      <c r="M1907" s="422"/>
      <c r="N1907" s="464"/>
      <c r="O1907" s="429"/>
      <c r="P1907" s="364">
        <f t="shared" si="103"/>
        <v>0</v>
      </c>
      <c r="Q1907" s="78">
        <f t="shared" si="103"/>
        <v>0</v>
      </c>
      <c r="R1907" s="100" t="str">
        <f t="shared" si="104"/>
        <v/>
      </c>
    </row>
    <row r="1908" spans="1:18" x14ac:dyDescent="0.2">
      <c r="A1908" s="430" t="str">
        <f>IF(B1908="","",COUNT('Diário 1º PA'!$A$4:$A$2634)+ROW()-3)</f>
        <v/>
      </c>
      <c r="B1908" s="417"/>
      <c r="C1908" s="463"/>
      <c r="D1908" s="419"/>
      <c r="E1908" s="419"/>
      <c r="F1908" s="420"/>
      <c r="G1908" s="419"/>
      <c r="H1908" s="419"/>
      <c r="I1908" s="421"/>
      <c r="J1908" s="422"/>
      <c r="K1908" s="422"/>
      <c r="L1908" s="423"/>
      <c r="M1908" s="422"/>
      <c r="N1908" s="464"/>
      <c r="O1908" s="429"/>
      <c r="P1908" s="364">
        <f t="shared" si="103"/>
        <v>0</v>
      </c>
      <c r="Q1908" s="78">
        <f t="shared" si="103"/>
        <v>0</v>
      </c>
      <c r="R1908" s="100" t="str">
        <f t="shared" si="104"/>
        <v/>
      </c>
    </row>
    <row r="1909" spans="1:18" x14ac:dyDescent="0.2">
      <c r="A1909" s="430" t="str">
        <f>IF(B1909="","",COUNT('Diário 1º PA'!$A$4:$A$2634)+ROW()-3)</f>
        <v/>
      </c>
      <c r="B1909" s="417"/>
      <c r="C1909" s="463"/>
      <c r="D1909" s="419"/>
      <c r="E1909" s="419"/>
      <c r="F1909" s="420"/>
      <c r="G1909" s="419"/>
      <c r="H1909" s="419"/>
      <c r="I1909" s="421"/>
      <c r="J1909" s="422"/>
      <c r="K1909" s="422"/>
      <c r="L1909" s="423"/>
      <c r="M1909" s="422"/>
      <c r="N1909" s="464"/>
      <c r="O1909" s="429"/>
      <c r="P1909" s="364">
        <f t="shared" si="103"/>
        <v>0</v>
      </c>
      <c r="Q1909" s="78">
        <f t="shared" si="103"/>
        <v>0</v>
      </c>
      <c r="R1909" s="100" t="str">
        <f t="shared" si="104"/>
        <v/>
      </c>
    </row>
    <row r="1910" spans="1:18" x14ac:dyDescent="0.2">
      <c r="A1910" s="430" t="str">
        <f>IF(B1910="","",COUNT('Diário 1º PA'!$A$4:$A$2634)+ROW()-3)</f>
        <v/>
      </c>
      <c r="B1910" s="417"/>
      <c r="C1910" s="463"/>
      <c r="D1910" s="419"/>
      <c r="E1910" s="419"/>
      <c r="F1910" s="420"/>
      <c r="G1910" s="419"/>
      <c r="H1910" s="419"/>
      <c r="I1910" s="421"/>
      <c r="J1910" s="422"/>
      <c r="K1910" s="422"/>
      <c r="L1910" s="423"/>
      <c r="M1910" s="422"/>
      <c r="N1910" s="464"/>
      <c r="O1910" s="429"/>
      <c r="P1910" s="364">
        <f t="shared" si="103"/>
        <v>0</v>
      </c>
      <c r="Q1910" s="78">
        <f t="shared" si="103"/>
        <v>0</v>
      </c>
      <c r="R1910" s="100" t="str">
        <f t="shared" si="104"/>
        <v/>
      </c>
    </row>
    <row r="1911" spans="1:18" x14ac:dyDescent="0.2">
      <c r="A1911" s="430" t="str">
        <f>IF(B1911="","",COUNT('Diário 1º PA'!$A$4:$A$2634)+ROW()-3)</f>
        <v/>
      </c>
      <c r="B1911" s="417"/>
      <c r="C1911" s="463"/>
      <c r="D1911" s="419"/>
      <c r="E1911" s="419"/>
      <c r="F1911" s="420"/>
      <c r="G1911" s="419"/>
      <c r="H1911" s="419"/>
      <c r="I1911" s="421"/>
      <c r="J1911" s="422"/>
      <c r="K1911" s="422"/>
      <c r="L1911" s="423"/>
      <c r="M1911" s="422"/>
      <c r="N1911" s="464"/>
      <c r="O1911" s="429"/>
      <c r="P1911" s="364">
        <f t="shared" si="103"/>
        <v>0</v>
      </c>
      <c r="Q1911" s="78">
        <f t="shared" si="103"/>
        <v>0</v>
      </c>
      <c r="R1911" s="100" t="str">
        <f t="shared" si="104"/>
        <v/>
      </c>
    </row>
    <row r="1912" spans="1:18" x14ac:dyDescent="0.2">
      <c r="A1912" s="430" t="str">
        <f>IF(B1912="","",COUNT('Diário 1º PA'!$A$4:$A$2634)+ROW()-3)</f>
        <v/>
      </c>
      <c r="B1912" s="417"/>
      <c r="C1912" s="463"/>
      <c r="D1912" s="419"/>
      <c r="E1912" s="419"/>
      <c r="F1912" s="420"/>
      <c r="G1912" s="419"/>
      <c r="H1912" s="419"/>
      <c r="I1912" s="421"/>
      <c r="J1912" s="422"/>
      <c r="K1912" s="422"/>
      <c r="L1912" s="423"/>
      <c r="M1912" s="422"/>
      <c r="N1912" s="464"/>
      <c r="O1912" s="429"/>
      <c r="P1912" s="364">
        <f t="shared" si="103"/>
        <v>0</v>
      </c>
      <c r="Q1912" s="78">
        <f t="shared" si="103"/>
        <v>0</v>
      </c>
      <c r="R1912" s="100" t="str">
        <f t="shared" si="104"/>
        <v/>
      </c>
    </row>
    <row r="1913" spans="1:18" x14ac:dyDescent="0.2">
      <c r="A1913" s="430" t="str">
        <f>IF(B1913="","",COUNT('Diário 1º PA'!$A$4:$A$2634)+ROW()-3)</f>
        <v/>
      </c>
      <c r="B1913" s="417"/>
      <c r="C1913" s="463"/>
      <c r="D1913" s="419"/>
      <c r="E1913" s="419"/>
      <c r="F1913" s="420"/>
      <c r="G1913" s="419"/>
      <c r="H1913" s="419"/>
      <c r="I1913" s="421"/>
      <c r="J1913" s="422"/>
      <c r="K1913" s="422"/>
      <c r="L1913" s="423"/>
      <c r="M1913" s="422"/>
      <c r="N1913" s="464"/>
      <c r="O1913" s="429"/>
      <c r="P1913" s="364">
        <f t="shared" si="103"/>
        <v>0</v>
      </c>
      <c r="Q1913" s="78">
        <f t="shared" si="103"/>
        <v>0</v>
      </c>
      <c r="R1913" s="100" t="str">
        <f t="shared" si="104"/>
        <v/>
      </c>
    </row>
    <row r="1914" spans="1:18" x14ac:dyDescent="0.2">
      <c r="A1914" s="430" t="str">
        <f>IF(B1914="","",COUNT('Diário 1º PA'!$A$4:$A$2634)+ROW()-3)</f>
        <v/>
      </c>
      <c r="B1914" s="417"/>
      <c r="C1914" s="463"/>
      <c r="D1914" s="419"/>
      <c r="E1914" s="419"/>
      <c r="F1914" s="420"/>
      <c r="G1914" s="419"/>
      <c r="H1914" s="419"/>
      <c r="I1914" s="421"/>
      <c r="J1914" s="422"/>
      <c r="K1914" s="422"/>
      <c r="L1914" s="423"/>
      <c r="M1914" s="422"/>
      <c r="N1914" s="464"/>
      <c r="O1914" s="429"/>
      <c r="P1914" s="364">
        <f t="shared" si="103"/>
        <v>0</v>
      </c>
      <c r="Q1914" s="78">
        <f t="shared" si="103"/>
        <v>0</v>
      </c>
      <c r="R1914" s="100" t="str">
        <f t="shared" si="104"/>
        <v/>
      </c>
    </row>
    <row r="1915" spans="1:18" x14ac:dyDescent="0.2">
      <c r="A1915" s="430" t="str">
        <f>IF(B1915="","",COUNT('Diário 1º PA'!$A$4:$A$2634)+ROW()-3)</f>
        <v/>
      </c>
      <c r="B1915" s="417"/>
      <c r="C1915" s="463"/>
      <c r="D1915" s="419"/>
      <c r="E1915" s="419"/>
      <c r="F1915" s="420"/>
      <c r="G1915" s="419"/>
      <c r="H1915" s="419"/>
      <c r="I1915" s="421"/>
      <c r="J1915" s="422"/>
      <c r="K1915" s="422"/>
      <c r="L1915" s="423"/>
      <c r="M1915" s="422"/>
      <c r="N1915" s="464"/>
      <c r="O1915" s="429"/>
      <c r="P1915" s="364">
        <f t="shared" si="103"/>
        <v>0</v>
      </c>
      <c r="Q1915" s="78">
        <f t="shared" si="103"/>
        <v>0</v>
      </c>
      <c r="R1915" s="100" t="str">
        <f t="shared" si="104"/>
        <v/>
      </c>
    </row>
    <row r="1916" spans="1:18" x14ac:dyDescent="0.2">
      <c r="A1916" s="430" t="str">
        <f>IF(B1916="","",COUNT('Diário 1º PA'!$A$4:$A$2634)+ROW()-3)</f>
        <v/>
      </c>
      <c r="B1916" s="417"/>
      <c r="C1916" s="463"/>
      <c r="D1916" s="419"/>
      <c r="E1916" s="419"/>
      <c r="F1916" s="420"/>
      <c r="G1916" s="419"/>
      <c r="H1916" s="419"/>
      <c r="I1916" s="421"/>
      <c r="J1916" s="422"/>
      <c r="K1916" s="422"/>
      <c r="L1916" s="423"/>
      <c r="M1916" s="422"/>
      <c r="N1916" s="464"/>
      <c r="O1916" s="429"/>
      <c r="P1916" s="364">
        <f t="shared" si="103"/>
        <v>0</v>
      </c>
      <c r="Q1916" s="78">
        <f t="shared" si="103"/>
        <v>0</v>
      </c>
      <c r="R1916" s="100" t="str">
        <f t="shared" si="104"/>
        <v/>
      </c>
    </row>
    <row r="1917" spans="1:18" x14ac:dyDescent="0.2">
      <c r="A1917" s="430" t="str">
        <f>IF(B1917="","",COUNT('Diário 1º PA'!$A$4:$A$2634)+ROW()-3)</f>
        <v/>
      </c>
      <c r="B1917" s="417"/>
      <c r="C1917" s="463"/>
      <c r="D1917" s="419"/>
      <c r="E1917" s="419"/>
      <c r="F1917" s="420"/>
      <c r="G1917" s="419"/>
      <c r="H1917" s="419"/>
      <c r="I1917" s="421"/>
      <c r="J1917" s="422"/>
      <c r="K1917" s="422"/>
      <c r="L1917" s="423"/>
      <c r="M1917" s="422"/>
      <c r="N1917" s="464"/>
      <c r="O1917" s="429"/>
      <c r="P1917" s="364">
        <f t="shared" si="103"/>
        <v>0</v>
      </c>
      <c r="Q1917" s="78">
        <f t="shared" si="103"/>
        <v>0</v>
      </c>
      <c r="R1917" s="100" t="str">
        <f t="shared" si="104"/>
        <v/>
      </c>
    </row>
    <row r="1918" spans="1:18" x14ac:dyDescent="0.2">
      <c r="A1918" s="430" t="str">
        <f>IF(B1918="","",COUNT('Diário 1º PA'!$A$4:$A$2634)+ROW()-3)</f>
        <v/>
      </c>
      <c r="B1918" s="417"/>
      <c r="C1918" s="463"/>
      <c r="D1918" s="419"/>
      <c r="E1918" s="419"/>
      <c r="F1918" s="420"/>
      <c r="G1918" s="419"/>
      <c r="H1918" s="419"/>
      <c r="I1918" s="421"/>
      <c r="J1918" s="422"/>
      <c r="K1918" s="422"/>
      <c r="L1918" s="423"/>
      <c r="M1918" s="422"/>
      <c r="N1918" s="464"/>
      <c r="O1918" s="429"/>
      <c r="P1918" s="364">
        <f t="shared" si="103"/>
        <v>0</v>
      </c>
      <c r="Q1918" s="78">
        <f t="shared" si="103"/>
        <v>0</v>
      </c>
      <c r="R1918" s="100" t="str">
        <f t="shared" si="104"/>
        <v/>
      </c>
    </row>
    <row r="1919" spans="1:18" x14ac:dyDescent="0.2">
      <c r="A1919" s="430" t="str">
        <f>IF(B1919="","",COUNT('Diário 1º PA'!$A$4:$A$2634)+ROW()-3)</f>
        <v/>
      </c>
      <c r="B1919" s="417"/>
      <c r="C1919" s="463"/>
      <c r="D1919" s="419"/>
      <c r="E1919" s="419"/>
      <c r="F1919" s="420"/>
      <c r="G1919" s="419"/>
      <c r="H1919" s="419"/>
      <c r="I1919" s="421"/>
      <c r="J1919" s="422"/>
      <c r="K1919" s="422"/>
      <c r="L1919" s="423"/>
      <c r="M1919" s="422"/>
      <c r="N1919" s="464"/>
      <c r="O1919" s="429"/>
      <c r="P1919" s="364">
        <f t="shared" si="103"/>
        <v>0</v>
      </c>
      <c r="Q1919" s="78">
        <f t="shared" si="103"/>
        <v>0</v>
      </c>
      <c r="R1919" s="100" t="str">
        <f t="shared" si="104"/>
        <v/>
      </c>
    </row>
    <row r="1920" spans="1:18" x14ac:dyDescent="0.2">
      <c r="A1920" s="430" t="str">
        <f>IF(B1920="","",COUNT('Diário 1º PA'!$A$4:$A$2634)+ROW()-3)</f>
        <v/>
      </c>
      <c r="B1920" s="417"/>
      <c r="C1920" s="463"/>
      <c r="D1920" s="419"/>
      <c r="E1920" s="419"/>
      <c r="F1920" s="420"/>
      <c r="G1920" s="419"/>
      <c r="H1920" s="419"/>
      <c r="I1920" s="421"/>
      <c r="J1920" s="422"/>
      <c r="K1920" s="422"/>
      <c r="L1920" s="423"/>
      <c r="M1920" s="422"/>
      <c r="N1920" s="464"/>
      <c r="O1920" s="429"/>
      <c r="P1920" s="364">
        <f t="shared" si="103"/>
        <v>0</v>
      </c>
      <c r="Q1920" s="78">
        <f t="shared" si="103"/>
        <v>0</v>
      </c>
      <c r="R1920" s="100" t="str">
        <f t="shared" si="104"/>
        <v/>
      </c>
    </row>
    <row r="1921" spans="1:18" x14ac:dyDescent="0.2">
      <c r="A1921" s="430" t="str">
        <f>IF(B1921="","",COUNT('Diário 1º PA'!$A$4:$A$2634)+ROW()-3)</f>
        <v/>
      </c>
      <c r="B1921" s="417"/>
      <c r="C1921" s="463"/>
      <c r="D1921" s="419"/>
      <c r="E1921" s="419"/>
      <c r="F1921" s="420"/>
      <c r="G1921" s="419"/>
      <c r="H1921" s="419"/>
      <c r="I1921" s="421"/>
      <c r="J1921" s="422"/>
      <c r="K1921" s="422"/>
      <c r="L1921" s="423"/>
      <c r="M1921" s="422"/>
      <c r="N1921" s="464"/>
      <c r="O1921" s="429"/>
      <c r="P1921" s="364">
        <f t="shared" si="103"/>
        <v>0</v>
      </c>
      <c r="Q1921" s="78">
        <f t="shared" si="103"/>
        <v>0</v>
      </c>
      <c r="R1921" s="100" t="str">
        <f t="shared" si="104"/>
        <v/>
      </c>
    </row>
    <row r="1922" spans="1:18" x14ac:dyDescent="0.2">
      <c r="A1922" s="430" t="str">
        <f>IF(B1922="","",COUNT('Diário 1º PA'!$A$4:$A$2634)+ROW()-3)</f>
        <v/>
      </c>
      <c r="B1922" s="417"/>
      <c r="C1922" s="463"/>
      <c r="D1922" s="419"/>
      <c r="E1922" s="419"/>
      <c r="F1922" s="420"/>
      <c r="G1922" s="419"/>
      <c r="H1922" s="419"/>
      <c r="I1922" s="421"/>
      <c r="J1922" s="422"/>
      <c r="K1922" s="422"/>
      <c r="L1922" s="423"/>
      <c r="M1922" s="422"/>
      <c r="N1922" s="464"/>
      <c r="O1922" s="429"/>
      <c r="P1922" s="364">
        <f t="shared" si="103"/>
        <v>0</v>
      </c>
      <c r="Q1922" s="78">
        <f t="shared" si="103"/>
        <v>0</v>
      </c>
      <c r="R1922" s="100" t="str">
        <f t="shared" si="104"/>
        <v/>
      </c>
    </row>
    <row r="1923" spans="1:18" x14ac:dyDescent="0.2">
      <c r="A1923" s="430" t="str">
        <f>IF(B1923="","",COUNT('Diário 1º PA'!$A$4:$A$2634)+ROW()-3)</f>
        <v/>
      </c>
      <c r="B1923" s="417"/>
      <c r="C1923" s="463"/>
      <c r="D1923" s="419"/>
      <c r="E1923" s="419"/>
      <c r="F1923" s="420"/>
      <c r="G1923" s="419"/>
      <c r="H1923" s="419"/>
      <c r="I1923" s="421"/>
      <c r="J1923" s="422"/>
      <c r="K1923" s="422"/>
      <c r="L1923" s="423"/>
      <c r="M1923" s="422"/>
      <c r="N1923" s="464"/>
      <c r="O1923" s="429"/>
      <c r="P1923" s="364">
        <f t="shared" si="103"/>
        <v>0</v>
      </c>
      <c r="Q1923" s="78">
        <f t="shared" si="103"/>
        <v>0</v>
      </c>
      <c r="R1923" s="100" t="str">
        <f t="shared" si="104"/>
        <v/>
      </c>
    </row>
    <row r="1924" spans="1:18" x14ac:dyDescent="0.2">
      <c r="A1924" s="430" t="str">
        <f>IF(B1924="","",COUNT('Diário 1º PA'!$A$4:$A$2634)+ROW()-3)</f>
        <v/>
      </c>
      <c r="B1924" s="417"/>
      <c r="C1924" s="463"/>
      <c r="D1924" s="419"/>
      <c r="E1924" s="419"/>
      <c r="F1924" s="420"/>
      <c r="G1924" s="419"/>
      <c r="H1924" s="419"/>
      <c r="I1924" s="421"/>
      <c r="J1924" s="422"/>
      <c r="K1924" s="422"/>
      <c r="L1924" s="423"/>
      <c r="M1924" s="422"/>
      <c r="N1924" s="464"/>
      <c r="O1924" s="429"/>
      <c r="P1924" s="364">
        <f t="shared" si="103"/>
        <v>0</v>
      </c>
      <c r="Q1924" s="78">
        <f t="shared" si="103"/>
        <v>0</v>
      </c>
      <c r="R1924" s="100" t="str">
        <f t="shared" si="104"/>
        <v/>
      </c>
    </row>
    <row r="1925" spans="1:18" x14ac:dyDescent="0.2">
      <c r="A1925" s="430" t="str">
        <f>IF(B1925="","",COUNT('Diário 1º PA'!$A$4:$A$2634)+ROW()-3)</f>
        <v/>
      </c>
      <c r="B1925" s="417"/>
      <c r="C1925" s="463"/>
      <c r="D1925" s="419"/>
      <c r="E1925" s="419"/>
      <c r="F1925" s="420"/>
      <c r="G1925" s="419"/>
      <c r="H1925" s="419"/>
      <c r="I1925" s="421"/>
      <c r="J1925" s="422"/>
      <c r="K1925" s="422"/>
      <c r="L1925" s="423"/>
      <c r="M1925" s="422"/>
      <c r="N1925" s="464"/>
      <c r="O1925" s="429"/>
      <c r="P1925" s="364">
        <f t="shared" si="103"/>
        <v>0</v>
      </c>
      <c r="Q1925" s="78">
        <f t="shared" si="103"/>
        <v>0</v>
      </c>
      <c r="R1925" s="100" t="str">
        <f t="shared" si="104"/>
        <v/>
      </c>
    </row>
    <row r="1926" spans="1:18" x14ac:dyDescent="0.2">
      <c r="A1926" s="430" t="str">
        <f>IF(B1926="","",COUNT('Diário 1º PA'!$A$4:$A$2634)+ROW()-3)</f>
        <v/>
      </c>
      <c r="B1926" s="417"/>
      <c r="C1926" s="463"/>
      <c r="D1926" s="419"/>
      <c r="E1926" s="419"/>
      <c r="F1926" s="420"/>
      <c r="G1926" s="419"/>
      <c r="H1926" s="419"/>
      <c r="I1926" s="421"/>
      <c r="J1926" s="422"/>
      <c r="K1926" s="422"/>
      <c r="L1926" s="423"/>
      <c r="M1926" s="422"/>
      <c r="N1926" s="464"/>
      <c r="O1926" s="429"/>
      <c r="P1926" s="364">
        <f t="shared" si="103"/>
        <v>0</v>
      </c>
      <c r="Q1926" s="78">
        <f t="shared" si="103"/>
        <v>0</v>
      </c>
      <c r="R1926" s="100" t="str">
        <f t="shared" si="104"/>
        <v/>
      </c>
    </row>
    <row r="1927" spans="1:18" x14ac:dyDescent="0.2">
      <c r="A1927" s="430" t="str">
        <f>IF(B1927="","",COUNT('Diário 1º PA'!$A$4:$A$2634)+ROW()-3)</f>
        <v/>
      </c>
      <c r="B1927" s="417"/>
      <c r="C1927" s="463"/>
      <c r="D1927" s="419"/>
      <c r="E1927" s="419"/>
      <c r="F1927" s="420"/>
      <c r="G1927" s="419"/>
      <c r="H1927" s="419"/>
      <c r="I1927" s="421"/>
      <c r="J1927" s="422"/>
      <c r="K1927" s="422"/>
      <c r="L1927" s="423"/>
      <c r="M1927" s="422"/>
      <c r="N1927" s="464"/>
      <c r="O1927" s="429"/>
      <c r="P1927" s="364">
        <f t="shared" si="103"/>
        <v>0</v>
      </c>
      <c r="Q1927" s="78">
        <f t="shared" si="103"/>
        <v>0</v>
      </c>
      <c r="R1927" s="100" t="str">
        <f t="shared" si="104"/>
        <v/>
      </c>
    </row>
    <row r="1928" spans="1:18" x14ac:dyDescent="0.2">
      <c r="A1928" s="430" t="str">
        <f>IF(B1928="","",COUNT('Diário 1º PA'!$A$4:$A$2634)+ROW()-3)</f>
        <v/>
      </c>
      <c r="B1928" s="417"/>
      <c r="C1928" s="463"/>
      <c r="D1928" s="419"/>
      <c r="E1928" s="419"/>
      <c r="F1928" s="420"/>
      <c r="G1928" s="419"/>
      <c r="H1928" s="419"/>
      <c r="I1928" s="421"/>
      <c r="J1928" s="422"/>
      <c r="K1928" s="422"/>
      <c r="L1928" s="423"/>
      <c r="M1928" s="422"/>
      <c r="N1928" s="464"/>
      <c r="O1928" s="429"/>
      <c r="P1928" s="364">
        <f t="shared" si="103"/>
        <v>0</v>
      </c>
      <c r="Q1928" s="78">
        <f t="shared" si="103"/>
        <v>0</v>
      </c>
      <c r="R1928" s="100" t="str">
        <f t="shared" si="104"/>
        <v/>
      </c>
    </row>
    <row r="1929" spans="1:18" x14ac:dyDescent="0.2">
      <c r="A1929" s="430" t="str">
        <f>IF(B1929="","",COUNT('Diário 1º PA'!$A$4:$A$2634)+ROW()-3)</f>
        <v/>
      </c>
      <c r="B1929" s="417"/>
      <c r="C1929" s="463"/>
      <c r="D1929" s="419"/>
      <c r="E1929" s="419"/>
      <c r="F1929" s="420"/>
      <c r="G1929" s="419"/>
      <c r="H1929" s="419"/>
      <c r="I1929" s="421"/>
      <c r="J1929" s="422"/>
      <c r="K1929" s="422"/>
      <c r="L1929" s="423"/>
      <c r="M1929" s="422"/>
      <c r="N1929" s="464"/>
      <c r="O1929" s="429"/>
      <c r="P1929" s="364">
        <f t="shared" si="103"/>
        <v>0</v>
      </c>
      <c r="Q1929" s="78">
        <f t="shared" si="103"/>
        <v>0</v>
      </c>
      <c r="R1929" s="100" t="str">
        <f t="shared" si="104"/>
        <v/>
      </c>
    </row>
    <row r="1930" spans="1:18" x14ac:dyDescent="0.2">
      <c r="A1930" s="430" t="str">
        <f>IF(B1930="","",COUNT('Diário 1º PA'!$A$4:$A$2634)+ROW()-3)</f>
        <v/>
      </c>
      <c r="B1930" s="417"/>
      <c r="C1930" s="463"/>
      <c r="D1930" s="419"/>
      <c r="E1930" s="419"/>
      <c r="F1930" s="420"/>
      <c r="G1930" s="419"/>
      <c r="H1930" s="419"/>
      <c r="I1930" s="421"/>
      <c r="J1930" s="422"/>
      <c r="K1930" s="422"/>
      <c r="L1930" s="423"/>
      <c r="M1930" s="422"/>
      <c r="N1930" s="464"/>
      <c r="O1930" s="429"/>
      <c r="P1930" s="364">
        <f t="shared" si="103"/>
        <v>0</v>
      </c>
      <c r="Q1930" s="78">
        <f t="shared" si="103"/>
        <v>0</v>
      </c>
      <c r="R1930" s="100" t="str">
        <f t="shared" si="104"/>
        <v/>
      </c>
    </row>
    <row r="1931" spans="1:18" x14ac:dyDescent="0.2">
      <c r="A1931" s="430" t="str">
        <f>IF(B1931="","",COUNT('Diário 1º PA'!$A$4:$A$2634)+ROW()-3)</f>
        <v/>
      </c>
      <c r="B1931" s="417"/>
      <c r="C1931" s="463"/>
      <c r="D1931" s="419"/>
      <c r="E1931" s="419"/>
      <c r="F1931" s="420"/>
      <c r="G1931" s="419"/>
      <c r="H1931" s="419"/>
      <c r="I1931" s="421"/>
      <c r="J1931" s="422"/>
      <c r="K1931" s="422"/>
      <c r="L1931" s="423"/>
      <c r="M1931" s="422"/>
      <c r="N1931" s="464"/>
      <c r="O1931" s="429"/>
      <c r="P1931" s="364">
        <f t="shared" si="103"/>
        <v>0</v>
      </c>
      <c r="Q1931" s="78">
        <f t="shared" si="103"/>
        <v>0</v>
      </c>
      <c r="R1931" s="100" t="str">
        <f t="shared" si="104"/>
        <v/>
      </c>
    </row>
    <row r="1932" spans="1:18" x14ac:dyDescent="0.2">
      <c r="A1932" s="430" t="str">
        <f>IF(B1932="","",COUNT('Diário 1º PA'!$A$4:$A$2634)+ROW()-3)</f>
        <v/>
      </c>
      <c r="B1932" s="417"/>
      <c r="C1932" s="463"/>
      <c r="D1932" s="419"/>
      <c r="E1932" s="419"/>
      <c r="F1932" s="420"/>
      <c r="G1932" s="419"/>
      <c r="H1932" s="419"/>
      <c r="I1932" s="421"/>
      <c r="J1932" s="422"/>
      <c r="K1932" s="422"/>
      <c r="L1932" s="423"/>
      <c r="M1932" s="422"/>
      <c r="N1932" s="464"/>
      <c r="O1932" s="429"/>
      <c r="P1932" s="364">
        <f t="shared" si="103"/>
        <v>0</v>
      </c>
      <c r="Q1932" s="78">
        <f t="shared" si="103"/>
        <v>0</v>
      </c>
      <c r="R1932" s="100" t="str">
        <f t="shared" si="104"/>
        <v/>
      </c>
    </row>
    <row r="1933" spans="1:18" x14ac:dyDescent="0.2">
      <c r="A1933" s="430" t="str">
        <f>IF(B1933="","",COUNT('Diário 1º PA'!$A$4:$A$2634)+ROW()-3)</f>
        <v/>
      </c>
      <c r="B1933" s="417"/>
      <c r="C1933" s="463"/>
      <c r="D1933" s="419"/>
      <c r="E1933" s="419"/>
      <c r="F1933" s="420"/>
      <c r="G1933" s="419"/>
      <c r="H1933" s="419"/>
      <c r="I1933" s="421"/>
      <c r="J1933" s="422"/>
      <c r="K1933" s="422"/>
      <c r="L1933" s="423"/>
      <c r="M1933" s="422"/>
      <c r="N1933" s="464"/>
      <c r="O1933" s="429"/>
      <c r="P1933" s="364">
        <f t="shared" si="103"/>
        <v>0</v>
      </c>
      <c r="Q1933" s="78">
        <f t="shared" si="103"/>
        <v>0</v>
      </c>
      <c r="R1933" s="100" t="str">
        <f t="shared" si="104"/>
        <v/>
      </c>
    </row>
    <row r="1934" spans="1:18" x14ac:dyDescent="0.2">
      <c r="A1934" s="430" t="str">
        <f>IF(B1934="","",COUNT('Diário 1º PA'!$A$4:$A$2634)+ROW()-3)</f>
        <v/>
      </c>
      <c r="B1934" s="417"/>
      <c r="C1934" s="463"/>
      <c r="D1934" s="419"/>
      <c r="E1934" s="419"/>
      <c r="F1934" s="420"/>
      <c r="G1934" s="419"/>
      <c r="H1934" s="419"/>
      <c r="I1934" s="421"/>
      <c r="J1934" s="422"/>
      <c r="K1934" s="422"/>
      <c r="L1934" s="423"/>
      <c r="M1934" s="422"/>
      <c r="N1934" s="464"/>
      <c r="O1934" s="429"/>
      <c r="P1934" s="364">
        <f t="shared" si="103"/>
        <v>0</v>
      </c>
      <c r="Q1934" s="78">
        <f t="shared" si="103"/>
        <v>0</v>
      </c>
      <c r="R1934" s="100" t="str">
        <f t="shared" si="104"/>
        <v/>
      </c>
    </row>
    <row r="1935" spans="1:18" x14ac:dyDescent="0.2">
      <c r="A1935" s="430" t="str">
        <f>IF(B1935="","",COUNT('Diário 1º PA'!$A$4:$A$2634)+ROW()-3)</f>
        <v/>
      </c>
      <c r="B1935" s="417"/>
      <c r="C1935" s="463"/>
      <c r="D1935" s="419"/>
      <c r="E1935" s="419"/>
      <c r="F1935" s="420"/>
      <c r="G1935" s="419"/>
      <c r="H1935" s="419"/>
      <c r="I1935" s="421"/>
      <c r="J1935" s="422"/>
      <c r="K1935" s="422"/>
      <c r="L1935" s="423"/>
      <c r="M1935" s="422"/>
      <c r="N1935" s="464"/>
      <c r="O1935" s="429"/>
      <c r="P1935" s="364">
        <f t="shared" si="103"/>
        <v>0</v>
      </c>
      <c r="Q1935" s="78">
        <f t="shared" si="103"/>
        <v>0</v>
      </c>
      <c r="R1935" s="100" t="str">
        <f t="shared" si="104"/>
        <v/>
      </c>
    </row>
    <row r="1936" spans="1:18" x14ac:dyDescent="0.2">
      <c r="A1936" s="430" t="str">
        <f>IF(B1936="","",COUNT('Diário 1º PA'!$A$4:$A$2634)+ROW()-3)</f>
        <v/>
      </c>
      <c r="B1936" s="417"/>
      <c r="C1936" s="463"/>
      <c r="D1936" s="419"/>
      <c r="E1936" s="419"/>
      <c r="F1936" s="420"/>
      <c r="G1936" s="419"/>
      <c r="H1936" s="419"/>
      <c r="I1936" s="421"/>
      <c r="J1936" s="422"/>
      <c r="K1936" s="422"/>
      <c r="L1936" s="423"/>
      <c r="M1936" s="422"/>
      <c r="N1936" s="464"/>
      <c r="O1936" s="429"/>
      <c r="P1936" s="364">
        <f t="shared" si="103"/>
        <v>0</v>
      </c>
      <c r="Q1936" s="78">
        <f t="shared" si="103"/>
        <v>0</v>
      </c>
      <c r="R1936" s="100" t="str">
        <f t="shared" si="104"/>
        <v/>
      </c>
    </row>
    <row r="1937" spans="1:18" x14ac:dyDescent="0.2">
      <c r="A1937" s="430" t="str">
        <f>IF(B1937="","",COUNT('Diário 1º PA'!$A$4:$A$2634)+ROW()-3)</f>
        <v/>
      </c>
      <c r="B1937" s="417"/>
      <c r="C1937" s="463"/>
      <c r="D1937" s="419"/>
      <c r="E1937" s="419"/>
      <c r="F1937" s="420"/>
      <c r="G1937" s="419"/>
      <c r="H1937" s="419"/>
      <c r="I1937" s="421"/>
      <c r="J1937" s="422"/>
      <c r="K1937" s="422"/>
      <c r="L1937" s="423"/>
      <c r="M1937" s="422"/>
      <c r="N1937" s="464"/>
      <c r="O1937" s="429"/>
      <c r="P1937" s="364">
        <f t="shared" si="103"/>
        <v>0</v>
      </c>
      <c r="Q1937" s="78">
        <f t="shared" si="103"/>
        <v>0</v>
      </c>
      <c r="R1937" s="100" t="str">
        <f t="shared" si="104"/>
        <v/>
      </c>
    </row>
    <row r="1938" spans="1:18" x14ac:dyDescent="0.2">
      <c r="A1938" s="430" t="str">
        <f>IF(B1938="","",COUNT('Diário 1º PA'!$A$4:$A$2634)+ROW()-3)</f>
        <v/>
      </c>
      <c r="B1938" s="417"/>
      <c r="C1938" s="463"/>
      <c r="D1938" s="419"/>
      <c r="E1938" s="419"/>
      <c r="F1938" s="420"/>
      <c r="G1938" s="419"/>
      <c r="H1938" s="419"/>
      <c r="I1938" s="421"/>
      <c r="J1938" s="422"/>
      <c r="K1938" s="422"/>
      <c r="L1938" s="423"/>
      <c r="M1938" s="422"/>
      <c r="N1938" s="464"/>
      <c r="O1938" s="429"/>
      <c r="P1938" s="364">
        <f t="shared" si="103"/>
        <v>0</v>
      </c>
      <c r="Q1938" s="78">
        <f t="shared" si="103"/>
        <v>0</v>
      </c>
      <c r="R1938" s="100" t="str">
        <f t="shared" si="104"/>
        <v/>
      </c>
    </row>
    <row r="1939" spans="1:18" x14ac:dyDescent="0.2">
      <c r="A1939" s="430" t="str">
        <f>IF(B1939="","",COUNT('Diário 1º PA'!$A$4:$A$2634)+ROW()-3)</f>
        <v/>
      </c>
      <c r="B1939" s="417"/>
      <c r="C1939" s="463"/>
      <c r="D1939" s="419"/>
      <c r="E1939" s="419"/>
      <c r="F1939" s="420"/>
      <c r="G1939" s="419"/>
      <c r="H1939" s="419"/>
      <c r="I1939" s="421"/>
      <c r="J1939" s="422"/>
      <c r="K1939" s="422"/>
      <c r="L1939" s="423"/>
      <c r="M1939" s="422"/>
      <c r="N1939" s="464"/>
      <c r="O1939" s="429"/>
      <c r="P1939" s="364">
        <f t="shared" si="103"/>
        <v>0</v>
      </c>
      <c r="Q1939" s="78">
        <f t="shared" si="103"/>
        <v>0</v>
      </c>
      <c r="R1939" s="100" t="str">
        <f t="shared" si="104"/>
        <v/>
      </c>
    </row>
    <row r="1940" spans="1:18" x14ac:dyDescent="0.2">
      <c r="A1940" s="430" t="str">
        <f>IF(B1940="","",COUNT('Diário 1º PA'!$A$4:$A$2634)+ROW()-3)</f>
        <v/>
      </c>
      <c r="B1940" s="417"/>
      <c r="C1940" s="463"/>
      <c r="D1940" s="419"/>
      <c r="E1940" s="419"/>
      <c r="F1940" s="420"/>
      <c r="G1940" s="419"/>
      <c r="H1940" s="419"/>
      <c r="I1940" s="421"/>
      <c r="J1940" s="422"/>
      <c r="K1940" s="422"/>
      <c r="L1940" s="423"/>
      <c r="M1940" s="422"/>
      <c r="N1940" s="464"/>
      <c r="O1940" s="429"/>
      <c r="P1940" s="364">
        <f t="shared" si="103"/>
        <v>0</v>
      </c>
      <c r="Q1940" s="78">
        <f t="shared" si="103"/>
        <v>0</v>
      </c>
      <c r="R1940" s="100" t="str">
        <f t="shared" si="104"/>
        <v/>
      </c>
    </row>
    <row r="1941" spans="1:18" x14ac:dyDescent="0.2">
      <c r="A1941" s="430" t="str">
        <f>IF(B1941="","",COUNT('Diário 1º PA'!$A$4:$A$2634)+ROW()-3)</f>
        <v/>
      </c>
      <c r="B1941" s="417"/>
      <c r="C1941" s="463"/>
      <c r="D1941" s="419"/>
      <c r="E1941" s="419"/>
      <c r="F1941" s="420"/>
      <c r="G1941" s="419"/>
      <c r="H1941" s="419"/>
      <c r="I1941" s="421"/>
      <c r="J1941" s="422"/>
      <c r="K1941" s="422"/>
      <c r="L1941" s="423"/>
      <c r="M1941" s="422"/>
      <c r="N1941" s="464"/>
      <c r="O1941" s="429"/>
      <c r="P1941" s="364">
        <f t="shared" si="103"/>
        <v>0</v>
      </c>
      <c r="Q1941" s="78">
        <f t="shared" si="103"/>
        <v>0</v>
      </c>
      <c r="R1941" s="100" t="str">
        <f t="shared" si="104"/>
        <v/>
      </c>
    </row>
    <row r="1942" spans="1:18" x14ac:dyDescent="0.2">
      <c r="A1942" s="430" t="str">
        <f>IF(B1942="","",COUNT('Diário 1º PA'!$A$4:$A$2634)+ROW()-3)</f>
        <v/>
      </c>
      <c r="B1942" s="417"/>
      <c r="C1942" s="463"/>
      <c r="D1942" s="419"/>
      <c r="E1942" s="419"/>
      <c r="F1942" s="420"/>
      <c r="G1942" s="419"/>
      <c r="H1942" s="419"/>
      <c r="I1942" s="421"/>
      <c r="J1942" s="422"/>
      <c r="K1942" s="422"/>
      <c r="L1942" s="423"/>
      <c r="M1942" s="422"/>
      <c r="N1942" s="464"/>
      <c r="O1942" s="429"/>
      <c r="P1942" s="364">
        <f t="shared" si="103"/>
        <v>0</v>
      </c>
      <c r="Q1942" s="78">
        <f t="shared" si="103"/>
        <v>0</v>
      </c>
      <c r="R1942" s="100" t="str">
        <f t="shared" si="104"/>
        <v/>
      </c>
    </row>
    <row r="1943" spans="1:18" x14ac:dyDescent="0.2">
      <c r="A1943" s="430" t="str">
        <f>IF(B1943="","",COUNT('Diário 1º PA'!$A$4:$A$2634)+ROW()-3)</f>
        <v/>
      </c>
      <c r="B1943" s="417"/>
      <c r="C1943" s="463"/>
      <c r="D1943" s="419"/>
      <c r="E1943" s="419"/>
      <c r="F1943" s="420"/>
      <c r="G1943" s="419"/>
      <c r="H1943" s="419"/>
      <c r="I1943" s="421"/>
      <c r="J1943" s="422"/>
      <c r="K1943" s="422"/>
      <c r="L1943" s="423"/>
      <c r="M1943" s="422"/>
      <c r="N1943" s="464"/>
      <c r="O1943" s="429"/>
      <c r="P1943" s="364">
        <f t="shared" si="103"/>
        <v>0</v>
      </c>
      <c r="Q1943" s="78">
        <f t="shared" si="103"/>
        <v>0</v>
      </c>
      <c r="R1943" s="100" t="str">
        <f t="shared" si="104"/>
        <v/>
      </c>
    </row>
    <row r="1944" spans="1:18" x14ac:dyDescent="0.2">
      <c r="A1944" s="430" t="str">
        <f>IF(B1944="","",COUNT('Diário 1º PA'!$A$4:$A$2634)+ROW()-3)</f>
        <v/>
      </c>
      <c r="B1944" s="417"/>
      <c r="C1944" s="463"/>
      <c r="D1944" s="419"/>
      <c r="E1944" s="419"/>
      <c r="F1944" s="420"/>
      <c r="G1944" s="419"/>
      <c r="H1944" s="419"/>
      <c r="I1944" s="421"/>
      <c r="J1944" s="422"/>
      <c r="K1944" s="422"/>
      <c r="L1944" s="423"/>
      <c r="M1944" s="422"/>
      <c r="N1944" s="464"/>
      <c r="O1944" s="429"/>
      <c r="P1944" s="364">
        <f t="shared" si="103"/>
        <v>0</v>
      </c>
      <c r="Q1944" s="78">
        <f t="shared" si="103"/>
        <v>0</v>
      </c>
      <c r="R1944" s="100" t="str">
        <f t="shared" si="104"/>
        <v/>
      </c>
    </row>
    <row r="1945" spans="1:18" x14ac:dyDescent="0.2">
      <c r="A1945" s="430" t="str">
        <f>IF(B1945="","",COUNT('Diário 1º PA'!$A$4:$A$2634)+ROW()-3)</f>
        <v/>
      </c>
      <c r="B1945" s="417"/>
      <c r="C1945" s="463"/>
      <c r="D1945" s="419"/>
      <c r="E1945" s="419"/>
      <c r="F1945" s="420"/>
      <c r="G1945" s="419"/>
      <c r="H1945" s="419"/>
      <c r="I1945" s="421"/>
      <c r="J1945" s="422"/>
      <c r="K1945" s="422"/>
      <c r="L1945" s="423"/>
      <c r="M1945" s="422"/>
      <c r="N1945" s="464"/>
      <c r="O1945" s="429"/>
      <c r="P1945" s="364">
        <f t="shared" si="103"/>
        <v>0</v>
      </c>
      <c r="Q1945" s="78">
        <f t="shared" si="103"/>
        <v>0</v>
      </c>
      <c r="R1945" s="100" t="str">
        <f t="shared" si="104"/>
        <v/>
      </c>
    </row>
    <row r="1946" spans="1:18" x14ac:dyDescent="0.2">
      <c r="A1946" s="430" t="str">
        <f>IF(B1946="","",COUNT('Diário 1º PA'!$A$4:$A$2634)+ROW()-3)</f>
        <v/>
      </c>
      <c r="B1946" s="417"/>
      <c r="C1946" s="463"/>
      <c r="D1946" s="419"/>
      <c r="E1946" s="419"/>
      <c r="F1946" s="420"/>
      <c r="G1946" s="419"/>
      <c r="H1946" s="419"/>
      <c r="I1946" s="421"/>
      <c r="J1946" s="422"/>
      <c r="K1946" s="422"/>
      <c r="L1946" s="423"/>
      <c r="M1946" s="422"/>
      <c r="N1946" s="464"/>
      <c r="O1946" s="429"/>
      <c r="P1946" s="364">
        <f t="shared" si="103"/>
        <v>0</v>
      </c>
      <c r="Q1946" s="78">
        <f t="shared" si="103"/>
        <v>0</v>
      </c>
      <c r="R1946" s="100" t="str">
        <f t="shared" ref="R1946:R2000" si="105">SUBSTITUTE(D1946," ","_")</f>
        <v/>
      </c>
    </row>
    <row r="1947" spans="1:18" x14ac:dyDescent="0.2">
      <c r="A1947" s="430" t="str">
        <f>IF(B1947="","",COUNT('Diário 1º PA'!$A$4:$A$2634)+ROW()-3)</f>
        <v/>
      </c>
      <c r="B1947" s="417"/>
      <c r="C1947" s="463"/>
      <c r="D1947" s="419"/>
      <c r="E1947" s="419"/>
      <c r="F1947" s="420"/>
      <c r="G1947" s="419"/>
      <c r="H1947" s="419"/>
      <c r="I1947" s="421"/>
      <c r="J1947" s="422"/>
      <c r="K1947" s="422"/>
      <c r="L1947" s="423"/>
      <c r="M1947" s="422"/>
      <c r="N1947" s="464"/>
      <c r="O1947" s="429"/>
      <c r="P1947" s="364">
        <f t="shared" ref="P1947:Q2000" si="106">IF(B1947=0,0,IF(YEAR(B1947)=$Q$1,MONTH(B1947)-$P$1+1,(YEAR(B1947)-$Q$1)*12-$P$1+1+MONTH(B1947)))</f>
        <v>0</v>
      </c>
      <c r="Q1947" s="78">
        <f t="shared" si="106"/>
        <v>0</v>
      </c>
      <c r="R1947" s="100" t="str">
        <f t="shared" si="105"/>
        <v/>
      </c>
    </row>
    <row r="1948" spans="1:18" x14ac:dyDescent="0.2">
      <c r="A1948" s="430" t="str">
        <f>IF(B1948="","",COUNT('Diário 1º PA'!$A$4:$A$2634)+ROW()-3)</f>
        <v/>
      </c>
      <c r="B1948" s="417"/>
      <c r="C1948" s="463"/>
      <c r="D1948" s="419"/>
      <c r="E1948" s="419"/>
      <c r="F1948" s="420"/>
      <c r="G1948" s="419"/>
      <c r="H1948" s="419"/>
      <c r="I1948" s="421"/>
      <c r="J1948" s="422"/>
      <c r="K1948" s="422"/>
      <c r="L1948" s="423"/>
      <c r="M1948" s="422"/>
      <c r="N1948" s="464"/>
      <c r="O1948" s="429"/>
      <c r="P1948" s="364">
        <f t="shared" si="106"/>
        <v>0</v>
      </c>
      <c r="Q1948" s="78">
        <f t="shared" si="106"/>
        <v>0</v>
      </c>
      <c r="R1948" s="100" t="str">
        <f t="shared" si="105"/>
        <v/>
      </c>
    </row>
    <row r="1949" spans="1:18" x14ac:dyDescent="0.2">
      <c r="A1949" s="430" t="str">
        <f>IF(B1949="","",COUNT('Diário 1º PA'!$A$4:$A$2634)+ROW()-3)</f>
        <v/>
      </c>
      <c r="B1949" s="417"/>
      <c r="C1949" s="463"/>
      <c r="D1949" s="419"/>
      <c r="E1949" s="419"/>
      <c r="F1949" s="420"/>
      <c r="G1949" s="419"/>
      <c r="H1949" s="419"/>
      <c r="I1949" s="421"/>
      <c r="J1949" s="422"/>
      <c r="K1949" s="422"/>
      <c r="L1949" s="423"/>
      <c r="M1949" s="422"/>
      <c r="N1949" s="464"/>
      <c r="O1949" s="429"/>
      <c r="P1949" s="364">
        <f t="shared" si="106"/>
        <v>0</v>
      </c>
      <c r="Q1949" s="78">
        <f t="shared" si="106"/>
        <v>0</v>
      </c>
      <c r="R1949" s="100" t="str">
        <f t="shared" si="105"/>
        <v/>
      </c>
    </row>
    <row r="1950" spans="1:18" x14ac:dyDescent="0.2">
      <c r="A1950" s="430" t="str">
        <f>IF(B1950="","",COUNT('Diário 1º PA'!$A$4:$A$2634)+ROW()-3)</f>
        <v/>
      </c>
      <c r="B1950" s="417"/>
      <c r="C1950" s="463"/>
      <c r="D1950" s="419"/>
      <c r="E1950" s="419"/>
      <c r="F1950" s="420"/>
      <c r="G1950" s="419"/>
      <c r="H1950" s="419"/>
      <c r="I1950" s="421"/>
      <c r="J1950" s="422"/>
      <c r="K1950" s="422"/>
      <c r="L1950" s="423"/>
      <c r="M1950" s="422"/>
      <c r="N1950" s="464"/>
      <c r="O1950" s="429"/>
      <c r="P1950" s="364">
        <f t="shared" si="106"/>
        <v>0</v>
      </c>
      <c r="Q1950" s="78">
        <f t="shared" si="106"/>
        <v>0</v>
      </c>
      <c r="R1950" s="100" t="str">
        <f t="shared" si="105"/>
        <v/>
      </c>
    </row>
    <row r="1951" spans="1:18" x14ac:dyDescent="0.2">
      <c r="A1951" s="430" t="str">
        <f>IF(B1951="","",COUNT('Diário 1º PA'!$A$4:$A$2634)+ROW()-3)</f>
        <v/>
      </c>
      <c r="B1951" s="417"/>
      <c r="C1951" s="463"/>
      <c r="D1951" s="419"/>
      <c r="E1951" s="419"/>
      <c r="F1951" s="420"/>
      <c r="G1951" s="419"/>
      <c r="H1951" s="419"/>
      <c r="I1951" s="421"/>
      <c r="J1951" s="422"/>
      <c r="K1951" s="422"/>
      <c r="L1951" s="423"/>
      <c r="M1951" s="422"/>
      <c r="N1951" s="464"/>
      <c r="O1951" s="429"/>
      <c r="P1951" s="364">
        <f t="shared" si="106"/>
        <v>0</v>
      </c>
      <c r="Q1951" s="78">
        <f t="shared" si="106"/>
        <v>0</v>
      </c>
      <c r="R1951" s="100" t="str">
        <f t="shared" si="105"/>
        <v/>
      </c>
    </row>
    <row r="1952" spans="1:18" x14ac:dyDescent="0.2">
      <c r="A1952" s="430" t="str">
        <f>IF(B1952="","",COUNT('Diário 1º PA'!$A$4:$A$2634)+ROW()-3)</f>
        <v/>
      </c>
      <c r="B1952" s="417"/>
      <c r="C1952" s="463"/>
      <c r="D1952" s="419"/>
      <c r="E1952" s="419"/>
      <c r="F1952" s="420"/>
      <c r="G1952" s="419"/>
      <c r="H1952" s="419"/>
      <c r="I1952" s="421"/>
      <c r="J1952" s="422"/>
      <c r="K1952" s="422"/>
      <c r="L1952" s="423"/>
      <c r="M1952" s="422"/>
      <c r="N1952" s="464"/>
      <c r="O1952" s="429"/>
      <c r="P1952" s="364">
        <f t="shared" si="106"/>
        <v>0</v>
      </c>
      <c r="Q1952" s="78">
        <f t="shared" si="106"/>
        <v>0</v>
      </c>
      <c r="R1952" s="100" t="str">
        <f t="shared" si="105"/>
        <v/>
      </c>
    </row>
    <row r="1953" spans="1:18" x14ac:dyDescent="0.2">
      <c r="A1953" s="430" t="str">
        <f>IF(B1953="","",COUNT('Diário 1º PA'!$A$4:$A$2634)+ROW()-3)</f>
        <v/>
      </c>
      <c r="B1953" s="417"/>
      <c r="C1953" s="463"/>
      <c r="D1953" s="419"/>
      <c r="E1953" s="419"/>
      <c r="F1953" s="420"/>
      <c r="G1953" s="419"/>
      <c r="H1953" s="419"/>
      <c r="I1953" s="421"/>
      <c r="J1953" s="422"/>
      <c r="K1953" s="422"/>
      <c r="L1953" s="423"/>
      <c r="M1953" s="422"/>
      <c r="N1953" s="464"/>
      <c r="O1953" s="429"/>
      <c r="P1953" s="364">
        <f t="shared" si="106"/>
        <v>0</v>
      </c>
      <c r="Q1953" s="78">
        <f t="shared" si="106"/>
        <v>0</v>
      </c>
      <c r="R1953" s="100" t="str">
        <f t="shared" si="105"/>
        <v/>
      </c>
    </row>
    <row r="1954" spans="1:18" x14ac:dyDescent="0.2">
      <c r="A1954" s="430" t="str">
        <f>IF(B1954="","",COUNT('Diário 1º PA'!$A$4:$A$2634)+ROW()-3)</f>
        <v/>
      </c>
      <c r="B1954" s="417"/>
      <c r="C1954" s="463"/>
      <c r="D1954" s="419"/>
      <c r="E1954" s="419"/>
      <c r="F1954" s="420"/>
      <c r="G1954" s="419"/>
      <c r="H1954" s="419"/>
      <c r="I1954" s="421"/>
      <c r="J1954" s="422"/>
      <c r="K1954" s="422"/>
      <c r="L1954" s="423"/>
      <c r="M1954" s="422"/>
      <c r="N1954" s="464"/>
      <c r="O1954" s="429"/>
      <c r="P1954" s="364">
        <f t="shared" si="106"/>
        <v>0</v>
      </c>
      <c r="Q1954" s="78">
        <f t="shared" si="106"/>
        <v>0</v>
      </c>
      <c r="R1954" s="100" t="str">
        <f t="shared" si="105"/>
        <v/>
      </c>
    </row>
    <row r="1955" spans="1:18" x14ac:dyDescent="0.2">
      <c r="A1955" s="430" t="str">
        <f>IF(B1955="","",COUNT('Diário 1º PA'!$A$4:$A$2634)+ROW()-3)</f>
        <v/>
      </c>
      <c r="B1955" s="417"/>
      <c r="C1955" s="463"/>
      <c r="D1955" s="419"/>
      <c r="E1955" s="419"/>
      <c r="F1955" s="420"/>
      <c r="G1955" s="419"/>
      <c r="H1955" s="419"/>
      <c r="I1955" s="421"/>
      <c r="J1955" s="422"/>
      <c r="K1955" s="422"/>
      <c r="L1955" s="423"/>
      <c r="M1955" s="422"/>
      <c r="N1955" s="464"/>
      <c r="O1955" s="429"/>
      <c r="P1955" s="364">
        <f t="shared" si="106"/>
        <v>0</v>
      </c>
      <c r="Q1955" s="78">
        <f t="shared" si="106"/>
        <v>0</v>
      </c>
      <c r="R1955" s="100" t="str">
        <f t="shared" si="105"/>
        <v/>
      </c>
    </row>
    <row r="1956" spans="1:18" x14ac:dyDescent="0.2">
      <c r="A1956" s="430" t="str">
        <f>IF(B1956="","",COUNT('Diário 1º PA'!$A$4:$A$2634)+ROW()-3)</f>
        <v/>
      </c>
      <c r="B1956" s="417"/>
      <c r="C1956" s="463"/>
      <c r="D1956" s="419"/>
      <c r="E1956" s="419"/>
      <c r="F1956" s="420"/>
      <c r="G1956" s="419"/>
      <c r="H1956" s="419"/>
      <c r="I1956" s="421"/>
      <c r="J1956" s="422"/>
      <c r="K1956" s="422"/>
      <c r="L1956" s="423"/>
      <c r="M1956" s="422"/>
      <c r="N1956" s="464"/>
      <c r="O1956" s="429"/>
      <c r="P1956" s="364">
        <f t="shared" si="106"/>
        <v>0</v>
      </c>
      <c r="Q1956" s="78">
        <f t="shared" si="106"/>
        <v>0</v>
      </c>
      <c r="R1956" s="100" t="str">
        <f t="shared" si="105"/>
        <v/>
      </c>
    </row>
    <row r="1957" spans="1:18" x14ac:dyDescent="0.2">
      <c r="A1957" s="430" t="str">
        <f>IF(B1957="","",COUNT('Diário 1º PA'!$A$4:$A$2634)+ROW()-3)</f>
        <v/>
      </c>
      <c r="B1957" s="417"/>
      <c r="C1957" s="463"/>
      <c r="D1957" s="419"/>
      <c r="E1957" s="419"/>
      <c r="F1957" s="420"/>
      <c r="G1957" s="419"/>
      <c r="H1957" s="419"/>
      <c r="I1957" s="421"/>
      <c r="J1957" s="422"/>
      <c r="K1957" s="422"/>
      <c r="L1957" s="423"/>
      <c r="M1957" s="422"/>
      <c r="N1957" s="464"/>
      <c r="O1957" s="429"/>
      <c r="P1957" s="364">
        <f t="shared" si="106"/>
        <v>0</v>
      </c>
      <c r="Q1957" s="78">
        <f t="shared" si="106"/>
        <v>0</v>
      </c>
      <c r="R1957" s="100" t="str">
        <f t="shared" si="105"/>
        <v/>
      </c>
    </row>
    <row r="1958" spans="1:18" x14ac:dyDescent="0.2">
      <c r="A1958" s="430" t="str">
        <f>IF(B1958="","",COUNT('Diário 1º PA'!$A$4:$A$2634)+ROW()-3)</f>
        <v/>
      </c>
      <c r="B1958" s="417"/>
      <c r="C1958" s="463"/>
      <c r="D1958" s="419"/>
      <c r="E1958" s="419"/>
      <c r="F1958" s="420"/>
      <c r="G1958" s="419"/>
      <c r="H1958" s="419"/>
      <c r="I1958" s="421"/>
      <c r="J1958" s="422"/>
      <c r="K1958" s="422"/>
      <c r="L1958" s="423"/>
      <c r="M1958" s="422"/>
      <c r="N1958" s="464"/>
      <c r="O1958" s="429"/>
      <c r="P1958" s="364">
        <f t="shared" si="106"/>
        <v>0</v>
      </c>
      <c r="Q1958" s="78">
        <f t="shared" si="106"/>
        <v>0</v>
      </c>
      <c r="R1958" s="100" t="str">
        <f t="shared" si="105"/>
        <v/>
      </c>
    </row>
    <row r="1959" spans="1:18" x14ac:dyDescent="0.2">
      <c r="A1959" s="430" t="str">
        <f>IF(B1959="","",COUNT('Diário 1º PA'!$A$4:$A$2634)+ROW()-3)</f>
        <v/>
      </c>
      <c r="B1959" s="417"/>
      <c r="C1959" s="463"/>
      <c r="D1959" s="419"/>
      <c r="E1959" s="419"/>
      <c r="F1959" s="420"/>
      <c r="G1959" s="419"/>
      <c r="H1959" s="419"/>
      <c r="I1959" s="421"/>
      <c r="J1959" s="422"/>
      <c r="K1959" s="422"/>
      <c r="L1959" s="423"/>
      <c r="M1959" s="422"/>
      <c r="N1959" s="464"/>
      <c r="O1959" s="429"/>
      <c r="P1959" s="364">
        <f t="shared" si="106"/>
        <v>0</v>
      </c>
      <c r="Q1959" s="78">
        <f t="shared" si="106"/>
        <v>0</v>
      </c>
      <c r="R1959" s="100" t="str">
        <f t="shared" si="105"/>
        <v/>
      </c>
    </row>
    <row r="1960" spans="1:18" x14ac:dyDescent="0.2">
      <c r="A1960" s="430" t="str">
        <f>IF(B1960="","",COUNT('Diário 1º PA'!$A$4:$A$2634)+ROW()-3)</f>
        <v/>
      </c>
      <c r="B1960" s="417"/>
      <c r="C1960" s="463"/>
      <c r="D1960" s="419"/>
      <c r="E1960" s="419"/>
      <c r="F1960" s="420"/>
      <c r="G1960" s="419"/>
      <c r="H1960" s="419"/>
      <c r="I1960" s="421"/>
      <c r="J1960" s="422"/>
      <c r="K1960" s="422"/>
      <c r="L1960" s="423"/>
      <c r="M1960" s="422"/>
      <c r="N1960" s="464"/>
      <c r="O1960" s="429"/>
      <c r="P1960" s="364">
        <f t="shared" si="106"/>
        <v>0</v>
      </c>
      <c r="Q1960" s="78">
        <f t="shared" si="106"/>
        <v>0</v>
      </c>
      <c r="R1960" s="100" t="str">
        <f t="shared" si="105"/>
        <v/>
      </c>
    </row>
    <row r="1961" spans="1:18" x14ac:dyDescent="0.2">
      <c r="A1961" s="430" t="str">
        <f>IF(B1961="","",COUNT('Diário 1º PA'!$A$4:$A$2634)+ROW()-3)</f>
        <v/>
      </c>
      <c r="B1961" s="417"/>
      <c r="C1961" s="463"/>
      <c r="D1961" s="419"/>
      <c r="E1961" s="419"/>
      <c r="F1961" s="420"/>
      <c r="G1961" s="419"/>
      <c r="H1961" s="419"/>
      <c r="I1961" s="421"/>
      <c r="J1961" s="422"/>
      <c r="K1961" s="422"/>
      <c r="L1961" s="423"/>
      <c r="M1961" s="422"/>
      <c r="N1961" s="464"/>
      <c r="O1961" s="429"/>
      <c r="P1961" s="364">
        <f t="shared" si="106"/>
        <v>0</v>
      </c>
      <c r="Q1961" s="78">
        <f t="shared" si="106"/>
        <v>0</v>
      </c>
      <c r="R1961" s="100" t="str">
        <f t="shared" si="105"/>
        <v/>
      </c>
    </row>
    <row r="1962" spans="1:18" x14ac:dyDescent="0.2">
      <c r="A1962" s="430" t="str">
        <f>IF(B1962="","",COUNT('Diário 1º PA'!$A$4:$A$2634)+ROW()-3)</f>
        <v/>
      </c>
      <c r="B1962" s="417"/>
      <c r="C1962" s="463"/>
      <c r="D1962" s="419"/>
      <c r="E1962" s="419"/>
      <c r="F1962" s="420"/>
      <c r="G1962" s="419"/>
      <c r="H1962" s="419"/>
      <c r="I1962" s="421"/>
      <c r="J1962" s="422"/>
      <c r="K1962" s="422"/>
      <c r="L1962" s="423"/>
      <c r="M1962" s="422"/>
      <c r="N1962" s="464"/>
      <c r="O1962" s="429"/>
      <c r="P1962" s="364">
        <f t="shared" si="106"/>
        <v>0</v>
      </c>
      <c r="Q1962" s="78">
        <f t="shared" si="106"/>
        <v>0</v>
      </c>
      <c r="R1962" s="100" t="str">
        <f t="shared" si="105"/>
        <v/>
      </c>
    </row>
    <row r="1963" spans="1:18" x14ac:dyDescent="0.2">
      <c r="A1963" s="430" t="str">
        <f>IF(B1963="","",COUNT('Diário 1º PA'!$A$4:$A$2634)+ROW()-3)</f>
        <v/>
      </c>
      <c r="B1963" s="417"/>
      <c r="C1963" s="463"/>
      <c r="D1963" s="419"/>
      <c r="E1963" s="419"/>
      <c r="F1963" s="420"/>
      <c r="G1963" s="419"/>
      <c r="H1963" s="419"/>
      <c r="I1963" s="421"/>
      <c r="J1963" s="422"/>
      <c r="K1963" s="422"/>
      <c r="L1963" s="423"/>
      <c r="M1963" s="422"/>
      <c r="N1963" s="464"/>
      <c r="O1963" s="429"/>
      <c r="P1963" s="364">
        <f t="shared" si="106"/>
        <v>0</v>
      </c>
      <c r="Q1963" s="78">
        <f t="shared" si="106"/>
        <v>0</v>
      </c>
      <c r="R1963" s="100" t="str">
        <f t="shared" si="105"/>
        <v/>
      </c>
    </row>
    <row r="1964" spans="1:18" x14ac:dyDescent="0.2">
      <c r="A1964" s="430" t="str">
        <f>IF(B1964="","",COUNT('Diário 1º PA'!$A$4:$A$2634)+ROW()-3)</f>
        <v/>
      </c>
      <c r="B1964" s="417"/>
      <c r="C1964" s="463"/>
      <c r="D1964" s="419"/>
      <c r="E1964" s="419"/>
      <c r="F1964" s="420"/>
      <c r="G1964" s="419"/>
      <c r="H1964" s="419"/>
      <c r="I1964" s="421"/>
      <c r="J1964" s="422"/>
      <c r="K1964" s="422"/>
      <c r="L1964" s="423"/>
      <c r="M1964" s="422"/>
      <c r="N1964" s="464"/>
      <c r="O1964" s="429"/>
      <c r="P1964" s="364">
        <f t="shared" si="106"/>
        <v>0</v>
      </c>
      <c r="Q1964" s="78">
        <f t="shared" si="106"/>
        <v>0</v>
      </c>
      <c r="R1964" s="100" t="str">
        <f t="shared" si="105"/>
        <v/>
      </c>
    </row>
    <row r="1965" spans="1:18" x14ac:dyDescent="0.2">
      <c r="A1965" s="430" t="str">
        <f>IF(B1965="","",COUNT('Diário 1º PA'!$A$4:$A$2634)+ROW()-3)</f>
        <v/>
      </c>
      <c r="B1965" s="417"/>
      <c r="C1965" s="463"/>
      <c r="D1965" s="419"/>
      <c r="E1965" s="419"/>
      <c r="F1965" s="420"/>
      <c r="G1965" s="419"/>
      <c r="H1965" s="419"/>
      <c r="I1965" s="421"/>
      <c r="J1965" s="422"/>
      <c r="K1965" s="422"/>
      <c r="L1965" s="423"/>
      <c r="M1965" s="422"/>
      <c r="N1965" s="464"/>
      <c r="O1965" s="429"/>
      <c r="P1965" s="364">
        <f t="shared" si="106"/>
        <v>0</v>
      </c>
      <c r="Q1965" s="78">
        <f t="shared" si="106"/>
        <v>0</v>
      </c>
      <c r="R1965" s="100" t="str">
        <f t="shared" si="105"/>
        <v/>
      </c>
    </row>
    <row r="1966" spans="1:18" x14ac:dyDescent="0.2">
      <c r="A1966" s="430" t="str">
        <f>IF(B1966="","",COUNT('Diário 1º PA'!$A$4:$A$2634)+ROW()-3)</f>
        <v/>
      </c>
      <c r="B1966" s="417"/>
      <c r="C1966" s="463"/>
      <c r="D1966" s="419"/>
      <c r="E1966" s="419"/>
      <c r="F1966" s="420"/>
      <c r="G1966" s="419"/>
      <c r="H1966" s="419"/>
      <c r="I1966" s="421"/>
      <c r="J1966" s="422"/>
      <c r="K1966" s="422"/>
      <c r="L1966" s="423"/>
      <c r="M1966" s="422"/>
      <c r="N1966" s="464"/>
      <c r="O1966" s="429"/>
      <c r="P1966" s="364">
        <f t="shared" si="106"/>
        <v>0</v>
      </c>
      <c r="Q1966" s="78">
        <f t="shared" si="106"/>
        <v>0</v>
      </c>
      <c r="R1966" s="100" t="str">
        <f t="shared" si="105"/>
        <v/>
      </c>
    </row>
    <row r="1967" spans="1:18" x14ac:dyDescent="0.2">
      <c r="A1967" s="430" t="str">
        <f>IF(B1967="","",COUNT('Diário 1º PA'!$A$4:$A$2634)+ROW()-3)</f>
        <v/>
      </c>
      <c r="B1967" s="417"/>
      <c r="C1967" s="463"/>
      <c r="D1967" s="419"/>
      <c r="E1967" s="419"/>
      <c r="F1967" s="420"/>
      <c r="G1967" s="419"/>
      <c r="H1967" s="419"/>
      <c r="I1967" s="421"/>
      <c r="J1967" s="422"/>
      <c r="K1967" s="422"/>
      <c r="L1967" s="423"/>
      <c r="M1967" s="422"/>
      <c r="N1967" s="464"/>
      <c r="O1967" s="429"/>
      <c r="P1967" s="364">
        <f t="shared" si="106"/>
        <v>0</v>
      </c>
      <c r="Q1967" s="78">
        <f t="shared" si="106"/>
        <v>0</v>
      </c>
      <c r="R1967" s="100" t="str">
        <f t="shared" si="105"/>
        <v/>
      </c>
    </row>
    <row r="1968" spans="1:18" x14ac:dyDescent="0.2">
      <c r="A1968" s="430" t="str">
        <f>IF(B1968="","",COUNT('Diário 1º PA'!$A$4:$A$2634)+ROW()-3)</f>
        <v/>
      </c>
      <c r="B1968" s="417"/>
      <c r="C1968" s="463"/>
      <c r="D1968" s="419"/>
      <c r="E1968" s="419"/>
      <c r="F1968" s="420"/>
      <c r="G1968" s="419"/>
      <c r="H1968" s="419"/>
      <c r="I1968" s="421"/>
      <c r="J1968" s="422"/>
      <c r="K1968" s="422"/>
      <c r="L1968" s="423"/>
      <c r="M1968" s="422"/>
      <c r="N1968" s="464"/>
      <c r="O1968" s="429"/>
      <c r="P1968" s="364">
        <f t="shared" si="106"/>
        <v>0</v>
      </c>
      <c r="Q1968" s="78">
        <f t="shared" si="106"/>
        <v>0</v>
      </c>
      <c r="R1968" s="100" t="str">
        <f t="shared" si="105"/>
        <v/>
      </c>
    </row>
    <row r="1969" spans="1:18" x14ac:dyDescent="0.2">
      <c r="A1969" s="430" t="str">
        <f>IF(B1969="","",COUNT('Diário 1º PA'!$A$4:$A$2634)+ROW()-3)</f>
        <v/>
      </c>
      <c r="B1969" s="417"/>
      <c r="C1969" s="463"/>
      <c r="D1969" s="419"/>
      <c r="E1969" s="419"/>
      <c r="F1969" s="420"/>
      <c r="G1969" s="419"/>
      <c r="H1969" s="419"/>
      <c r="I1969" s="421"/>
      <c r="J1969" s="422"/>
      <c r="K1969" s="422"/>
      <c r="L1969" s="423"/>
      <c r="M1969" s="422"/>
      <c r="N1969" s="464"/>
      <c r="O1969" s="429"/>
      <c r="P1969" s="364">
        <f t="shared" si="106"/>
        <v>0</v>
      </c>
      <c r="Q1969" s="78">
        <f t="shared" si="106"/>
        <v>0</v>
      </c>
      <c r="R1969" s="100" t="str">
        <f t="shared" si="105"/>
        <v/>
      </c>
    </row>
    <row r="1970" spans="1:18" x14ac:dyDescent="0.2">
      <c r="A1970" s="430" t="str">
        <f>IF(B1970="","",COUNT('Diário 1º PA'!$A$4:$A$2634)+ROW()-3)</f>
        <v/>
      </c>
      <c r="B1970" s="417"/>
      <c r="C1970" s="463"/>
      <c r="D1970" s="419"/>
      <c r="E1970" s="419"/>
      <c r="F1970" s="420"/>
      <c r="G1970" s="419"/>
      <c r="H1970" s="419"/>
      <c r="I1970" s="421"/>
      <c r="J1970" s="422"/>
      <c r="K1970" s="422"/>
      <c r="L1970" s="423"/>
      <c r="M1970" s="422"/>
      <c r="N1970" s="464"/>
      <c r="O1970" s="429"/>
      <c r="P1970" s="364">
        <f t="shared" si="106"/>
        <v>0</v>
      </c>
      <c r="Q1970" s="78">
        <f t="shared" si="106"/>
        <v>0</v>
      </c>
      <c r="R1970" s="100" t="str">
        <f t="shared" si="105"/>
        <v/>
      </c>
    </row>
    <row r="1971" spans="1:18" x14ac:dyDescent="0.2">
      <c r="A1971" s="430" t="str">
        <f>IF(B1971="","",COUNT('Diário 1º PA'!$A$4:$A$2634)+ROW()-3)</f>
        <v/>
      </c>
      <c r="B1971" s="417"/>
      <c r="C1971" s="463"/>
      <c r="D1971" s="419"/>
      <c r="E1971" s="419"/>
      <c r="F1971" s="420"/>
      <c r="G1971" s="419"/>
      <c r="H1971" s="419"/>
      <c r="I1971" s="421"/>
      <c r="J1971" s="422"/>
      <c r="K1971" s="422"/>
      <c r="L1971" s="423"/>
      <c r="M1971" s="422"/>
      <c r="N1971" s="464"/>
      <c r="O1971" s="429"/>
      <c r="P1971" s="364">
        <f t="shared" si="106"/>
        <v>0</v>
      </c>
      <c r="Q1971" s="78">
        <f t="shared" si="106"/>
        <v>0</v>
      </c>
      <c r="R1971" s="100" t="str">
        <f t="shared" si="105"/>
        <v/>
      </c>
    </row>
    <row r="1972" spans="1:18" x14ac:dyDescent="0.2">
      <c r="A1972" s="430" t="str">
        <f>IF(B1972="","",COUNT('Diário 1º PA'!$A$4:$A$2634)+ROW()-3)</f>
        <v/>
      </c>
      <c r="B1972" s="417"/>
      <c r="C1972" s="463"/>
      <c r="D1972" s="419"/>
      <c r="E1972" s="419"/>
      <c r="F1972" s="420"/>
      <c r="G1972" s="419"/>
      <c r="H1972" s="419"/>
      <c r="I1972" s="421"/>
      <c r="J1972" s="422"/>
      <c r="K1972" s="422"/>
      <c r="L1972" s="423"/>
      <c r="M1972" s="422"/>
      <c r="N1972" s="464"/>
      <c r="O1972" s="429"/>
      <c r="P1972" s="364">
        <f t="shared" si="106"/>
        <v>0</v>
      </c>
      <c r="Q1972" s="78">
        <f t="shared" si="106"/>
        <v>0</v>
      </c>
      <c r="R1972" s="100" t="str">
        <f t="shared" si="105"/>
        <v/>
      </c>
    </row>
    <row r="1973" spans="1:18" x14ac:dyDescent="0.2">
      <c r="A1973" s="430" t="str">
        <f>IF(B1973="","",COUNT('Diário 1º PA'!$A$4:$A$2634)+ROW()-3)</f>
        <v/>
      </c>
      <c r="B1973" s="417"/>
      <c r="C1973" s="463"/>
      <c r="D1973" s="419"/>
      <c r="E1973" s="419"/>
      <c r="F1973" s="420"/>
      <c r="G1973" s="419"/>
      <c r="H1973" s="419"/>
      <c r="I1973" s="421"/>
      <c r="J1973" s="422"/>
      <c r="K1973" s="422"/>
      <c r="L1973" s="423"/>
      <c r="M1973" s="422"/>
      <c r="N1973" s="464"/>
      <c r="O1973" s="429"/>
      <c r="P1973" s="364">
        <f t="shared" si="106"/>
        <v>0</v>
      </c>
      <c r="Q1973" s="78">
        <f t="shared" si="106"/>
        <v>0</v>
      </c>
      <c r="R1973" s="100" t="str">
        <f t="shared" si="105"/>
        <v/>
      </c>
    </row>
    <row r="1974" spans="1:18" x14ac:dyDescent="0.2">
      <c r="A1974" s="430" t="str">
        <f>IF(B1974="","",COUNT('Diário 1º PA'!$A$4:$A$2634)+ROW()-3)</f>
        <v/>
      </c>
      <c r="B1974" s="417"/>
      <c r="C1974" s="463"/>
      <c r="D1974" s="419"/>
      <c r="E1974" s="419"/>
      <c r="F1974" s="420"/>
      <c r="G1974" s="419"/>
      <c r="H1974" s="419"/>
      <c r="I1974" s="421"/>
      <c r="J1974" s="422"/>
      <c r="K1974" s="422"/>
      <c r="L1974" s="423"/>
      <c r="M1974" s="422"/>
      <c r="N1974" s="464"/>
      <c r="O1974" s="429"/>
      <c r="P1974" s="364">
        <f t="shared" si="106"/>
        <v>0</v>
      </c>
      <c r="Q1974" s="78">
        <f t="shared" si="106"/>
        <v>0</v>
      </c>
      <c r="R1974" s="100" t="str">
        <f t="shared" si="105"/>
        <v/>
      </c>
    </row>
    <row r="1975" spans="1:18" x14ac:dyDescent="0.2">
      <c r="A1975" s="430" t="str">
        <f>IF(B1975="","",COUNT('Diário 1º PA'!$A$4:$A$2634)+ROW()-3)</f>
        <v/>
      </c>
      <c r="B1975" s="417"/>
      <c r="C1975" s="463"/>
      <c r="D1975" s="419"/>
      <c r="E1975" s="419"/>
      <c r="F1975" s="420"/>
      <c r="G1975" s="419"/>
      <c r="H1975" s="419"/>
      <c r="I1975" s="421"/>
      <c r="J1975" s="422"/>
      <c r="K1975" s="422"/>
      <c r="L1975" s="423"/>
      <c r="M1975" s="422"/>
      <c r="N1975" s="464"/>
      <c r="O1975" s="429"/>
      <c r="P1975" s="364">
        <f t="shared" si="106"/>
        <v>0</v>
      </c>
      <c r="Q1975" s="78">
        <f t="shared" si="106"/>
        <v>0</v>
      </c>
      <c r="R1975" s="100" t="str">
        <f t="shared" si="105"/>
        <v/>
      </c>
    </row>
    <row r="1976" spans="1:18" x14ac:dyDescent="0.2">
      <c r="A1976" s="430" t="str">
        <f>IF(B1976="","",COUNT('Diário 1º PA'!$A$4:$A$2634)+ROW()-3)</f>
        <v/>
      </c>
      <c r="B1976" s="417"/>
      <c r="C1976" s="463"/>
      <c r="D1976" s="419"/>
      <c r="E1976" s="419"/>
      <c r="F1976" s="420"/>
      <c r="G1976" s="419"/>
      <c r="H1976" s="419"/>
      <c r="I1976" s="421"/>
      <c r="J1976" s="422"/>
      <c r="K1976" s="422"/>
      <c r="L1976" s="423"/>
      <c r="M1976" s="422"/>
      <c r="N1976" s="464"/>
      <c r="O1976" s="429"/>
      <c r="P1976" s="364">
        <f t="shared" si="106"/>
        <v>0</v>
      </c>
      <c r="Q1976" s="78">
        <f t="shared" si="106"/>
        <v>0</v>
      </c>
      <c r="R1976" s="100" t="str">
        <f t="shared" si="105"/>
        <v/>
      </c>
    </row>
    <row r="1977" spans="1:18" x14ac:dyDescent="0.2">
      <c r="A1977" s="430" t="str">
        <f>IF(B1977="","",COUNT('Diário 1º PA'!$A$4:$A$2634)+ROW()-3)</f>
        <v/>
      </c>
      <c r="B1977" s="417"/>
      <c r="C1977" s="463"/>
      <c r="D1977" s="419"/>
      <c r="E1977" s="419"/>
      <c r="F1977" s="420"/>
      <c r="G1977" s="419"/>
      <c r="H1977" s="419"/>
      <c r="I1977" s="421"/>
      <c r="J1977" s="422"/>
      <c r="K1977" s="422"/>
      <c r="L1977" s="423"/>
      <c r="M1977" s="422"/>
      <c r="N1977" s="464"/>
      <c r="O1977" s="429"/>
      <c r="P1977" s="364">
        <f t="shared" si="106"/>
        <v>0</v>
      </c>
      <c r="Q1977" s="78">
        <f t="shared" si="106"/>
        <v>0</v>
      </c>
      <c r="R1977" s="100" t="str">
        <f t="shared" si="105"/>
        <v/>
      </c>
    </row>
    <row r="1978" spans="1:18" x14ac:dyDescent="0.2">
      <c r="A1978" s="430" t="str">
        <f>IF(B1978="","",COUNT('Diário 1º PA'!$A$4:$A$2634)+ROW()-3)</f>
        <v/>
      </c>
      <c r="B1978" s="417"/>
      <c r="C1978" s="463"/>
      <c r="D1978" s="419"/>
      <c r="E1978" s="419"/>
      <c r="F1978" s="420"/>
      <c r="G1978" s="419"/>
      <c r="H1978" s="419"/>
      <c r="I1978" s="421"/>
      <c r="J1978" s="422"/>
      <c r="K1978" s="422"/>
      <c r="L1978" s="423"/>
      <c r="M1978" s="422"/>
      <c r="N1978" s="464"/>
      <c r="O1978" s="429"/>
      <c r="P1978" s="364">
        <f t="shared" si="106"/>
        <v>0</v>
      </c>
      <c r="Q1978" s="78">
        <f t="shared" si="106"/>
        <v>0</v>
      </c>
      <c r="R1978" s="100" t="str">
        <f t="shared" si="105"/>
        <v/>
      </c>
    </row>
    <row r="1979" spans="1:18" x14ac:dyDescent="0.2">
      <c r="A1979" s="430" t="str">
        <f>IF(B1979="","",COUNT('Diário 1º PA'!$A$4:$A$2634)+ROW()-3)</f>
        <v/>
      </c>
      <c r="B1979" s="417"/>
      <c r="C1979" s="463"/>
      <c r="D1979" s="419"/>
      <c r="E1979" s="419"/>
      <c r="F1979" s="420"/>
      <c r="G1979" s="419"/>
      <c r="H1979" s="419"/>
      <c r="I1979" s="421"/>
      <c r="J1979" s="422"/>
      <c r="K1979" s="422"/>
      <c r="L1979" s="423"/>
      <c r="M1979" s="422"/>
      <c r="N1979" s="464"/>
      <c r="O1979" s="429"/>
      <c r="P1979" s="364">
        <f t="shared" si="106"/>
        <v>0</v>
      </c>
      <c r="Q1979" s="78">
        <f t="shared" si="106"/>
        <v>0</v>
      </c>
      <c r="R1979" s="100" t="str">
        <f t="shared" si="105"/>
        <v/>
      </c>
    </row>
    <row r="1980" spans="1:18" x14ac:dyDescent="0.2">
      <c r="A1980" s="430" t="str">
        <f>IF(B1980="","",COUNT('Diário 1º PA'!$A$4:$A$2634)+ROW()-3)</f>
        <v/>
      </c>
      <c r="B1980" s="417"/>
      <c r="C1980" s="463"/>
      <c r="D1980" s="419"/>
      <c r="E1980" s="419"/>
      <c r="F1980" s="420"/>
      <c r="G1980" s="419"/>
      <c r="H1980" s="419"/>
      <c r="I1980" s="421"/>
      <c r="J1980" s="422"/>
      <c r="K1980" s="422"/>
      <c r="L1980" s="423"/>
      <c r="M1980" s="422"/>
      <c r="N1980" s="464"/>
      <c r="O1980" s="429"/>
      <c r="P1980" s="364">
        <f t="shared" si="106"/>
        <v>0</v>
      </c>
      <c r="Q1980" s="78">
        <f t="shared" si="106"/>
        <v>0</v>
      </c>
      <c r="R1980" s="100" t="str">
        <f t="shared" si="105"/>
        <v/>
      </c>
    </row>
    <row r="1981" spans="1:18" x14ac:dyDescent="0.2">
      <c r="A1981" s="430" t="str">
        <f>IF(B1981="","",COUNT('Diário 1º PA'!$A$4:$A$2634)+ROW()-3)</f>
        <v/>
      </c>
      <c r="B1981" s="417"/>
      <c r="C1981" s="463"/>
      <c r="D1981" s="419"/>
      <c r="E1981" s="419"/>
      <c r="F1981" s="420"/>
      <c r="G1981" s="419"/>
      <c r="H1981" s="419"/>
      <c r="I1981" s="421"/>
      <c r="J1981" s="422"/>
      <c r="K1981" s="422"/>
      <c r="L1981" s="423"/>
      <c r="M1981" s="422"/>
      <c r="N1981" s="464"/>
      <c r="O1981" s="429"/>
      <c r="P1981" s="364">
        <f t="shared" si="106"/>
        <v>0</v>
      </c>
      <c r="Q1981" s="78">
        <f t="shared" si="106"/>
        <v>0</v>
      </c>
      <c r="R1981" s="100" t="str">
        <f t="shared" si="105"/>
        <v/>
      </c>
    </row>
    <row r="1982" spans="1:18" x14ac:dyDescent="0.2">
      <c r="A1982" s="430" t="str">
        <f>IF(B1982="","",COUNT('Diário 1º PA'!$A$4:$A$2634)+ROW()-3)</f>
        <v/>
      </c>
      <c r="B1982" s="417"/>
      <c r="C1982" s="463"/>
      <c r="D1982" s="419"/>
      <c r="E1982" s="419"/>
      <c r="F1982" s="420"/>
      <c r="G1982" s="419"/>
      <c r="H1982" s="419"/>
      <c r="I1982" s="421"/>
      <c r="J1982" s="422"/>
      <c r="K1982" s="422"/>
      <c r="L1982" s="423"/>
      <c r="M1982" s="422"/>
      <c r="N1982" s="464"/>
      <c r="O1982" s="429"/>
      <c r="P1982" s="364">
        <f t="shared" si="106"/>
        <v>0</v>
      </c>
      <c r="Q1982" s="78">
        <f t="shared" si="106"/>
        <v>0</v>
      </c>
      <c r="R1982" s="100" t="str">
        <f t="shared" si="105"/>
        <v/>
      </c>
    </row>
    <row r="1983" spans="1:18" x14ac:dyDescent="0.2">
      <c r="A1983" s="430" t="str">
        <f>IF(B1983="","",COUNT('Diário 1º PA'!$A$4:$A$2634)+ROW()-3)</f>
        <v/>
      </c>
      <c r="B1983" s="417"/>
      <c r="C1983" s="463"/>
      <c r="D1983" s="419"/>
      <c r="E1983" s="419"/>
      <c r="F1983" s="420"/>
      <c r="G1983" s="419"/>
      <c r="H1983" s="419"/>
      <c r="I1983" s="421"/>
      <c r="J1983" s="422"/>
      <c r="K1983" s="422"/>
      <c r="L1983" s="423"/>
      <c r="M1983" s="422"/>
      <c r="N1983" s="464"/>
      <c r="O1983" s="429"/>
      <c r="P1983" s="364">
        <f t="shared" si="106"/>
        <v>0</v>
      </c>
      <c r="Q1983" s="78">
        <f t="shared" si="106"/>
        <v>0</v>
      </c>
      <c r="R1983" s="100" t="str">
        <f t="shared" si="105"/>
        <v/>
      </c>
    </row>
    <row r="1984" spans="1:18" x14ac:dyDescent="0.2">
      <c r="A1984" s="430" t="str">
        <f>IF(B1984="","",COUNT('Diário 1º PA'!$A$4:$A$2634)+ROW()-3)</f>
        <v/>
      </c>
      <c r="B1984" s="417"/>
      <c r="C1984" s="463"/>
      <c r="D1984" s="419"/>
      <c r="E1984" s="419"/>
      <c r="F1984" s="420"/>
      <c r="G1984" s="419"/>
      <c r="H1984" s="419"/>
      <c r="I1984" s="421"/>
      <c r="J1984" s="422"/>
      <c r="K1984" s="422"/>
      <c r="L1984" s="423"/>
      <c r="M1984" s="422"/>
      <c r="N1984" s="464"/>
      <c r="O1984" s="429"/>
      <c r="P1984" s="364">
        <f t="shared" si="106"/>
        <v>0</v>
      </c>
      <c r="Q1984" s="78">
        <f t="shared" si="106"/>
        <v>0</v>
      </c>
      <c r="R1984" s="100" t="str">
        <f t="shared" si="105"/>
        <v/>
      </c>
    </row>
    <row r="1985" spans="1:18" x14ac:dyDescent="0.2">
      <c r="A1985" s="430" t="str">
        <f>IF(B1985="","",COUNT('Diário 1º PA'!$A$4:$A$2634)+ROW()-3)</f>
        <v/>
      </c>
      <c r="B1985" s="417"/>
      <c r="C1985" s="463"/>
      <c r="D1985" s="419"/>
      <c r="E1985" s="419"/>
      <c r="F1985" s="420"/>
      <c r="G1985" s="419"/>
      <c r="H1985" s="419"/>
      <c r="I1985" s="421"/>
      <c r="J1985" s="422"/>
      <c r="K1985" s="422"/>
      <c r="L1985" s="423"/>
      <c r="M1985" s="422"/>
      <c r="N1985" s="464"/>
      <c r="O1985" s="429"/>
      <c r="P1985" s="364">
        <f t="shared" si="106"/>
        <v>0</v>
      </c>
      <c r="Q1985" s="78">
        <f t="shared" si="106"/>
        <v>0</v>
      </c>
      <c r="R1985" s="100" t="str">
        <f t="shared" si="105"/>
        <v/>
      </c>
    </row>
    <row r="1986" spans="1:18" x14ac:dyDescent="0.2">
      <c r="A1986" s="430" t="str">
        <f>IF(B1986="","",COUNT('Diário 1º PA'!$A$4:$A$2634)+ROW()-3)</f>
        <v/>
      </c>
      <c r="B1986" s="417"/>
      <c r="C1986" s="463"/>
      <c r="D1986" s="419"/>
      <c r="E1986" s="419"/>
      <c r="F1986" s="420"/>
      <c r="G1986" s="419"/>
      <c r="H1986" s="419"/>
      <c r="I1986" s="421"/>
      <c r="J1986" s="422"/>
      <c r="K1986" s="422"/>
      <c r="L1986" s="423"/>
      <c r="M1986" s="422"/>
      <c r="N1986" s="464"/>
      <c r="O1986" s="429"/>
      <c r="P1986" s="364">
        <f t="shared" si="106"/>
        <v>0</v>
      </c>
      <c r="Q1986" s="78">
        <f t="shared" si="106"/>
        <v>0</v>
      </c>
      <c r="R1986" s="100" t="str">
        <f t="shared" si="105"/>
        <v/>
      </c>
    </row>
    <row r="1987" spans="1:18" x14ac:dyDescent="0.2">
      <c r="A1987" s="430" t="str">
        <f>IF(B1987="","",COUNT('Diário 1º PA'!$A$4:$A$2634)+ROW()-3)</f>
        <v/>
      </c>
      <c r="B1987" s="417"/>
      <c r="C1987" s="463"/>
      <c r="D1987" s="419"/>
      <c r="E1987" s="419"/>
      <c r="F1987" s="420"/>
      <c r="G1987" s="419"/>
      <c r="H1987" s="419"/>
      <c r="I1987" s="421"/>
      <c r="J1987" s="422"/>
      <c r="K1987" s="422"/>
      <c r="L1987" s="423"/>
      <c r="M1987" s="422"/>
      <c r="N1987" s="464"/>
      <c r="O1987" s="429"/>
      <c r="P1987" s="364">
        <f t="shared" si="106"/>
        <v>0</v>
      </c>
      <c r="Q1987" s="78">
        <f t="shared" si="106"/>
        <v>0</v>
      </c>
      <c r="R1987" s="100" t="str">
        <f t="shared" si="105"/>
        <v/>
      </c>
    </row>
    <row r="1988" spans="1:18" x14ac:dyDescent="0.2">
      <c r="A1988" s="430" t="str">
        <f>IF(B1988="","",COUNT('Diário 1º PA'!$A$4:$A$2634)+ROW()-3)</f>
        <v/>
      </c>
      <c r="B1988" s="417"/>
      <c r="C1988" s="463"/>
      <c r="D1988" s="419"/>
      <c r="E1988" s="419"/>
      <c r="F1988" s="420"/>
      <c r="G1988" s="419"/>
      <c r="H1988" s="419"/>
      <c r="I1988" s="421"/>
      <c r="J1988" s="422"/>
      <c r="K1988" s="422"/>
      <c r="L1988" s="423"/>
      <c r="M1988" s="422"/>
      <c r="N1988" s="464"/>
      <c r="O1988" s="429"/>
      <c r="P1988" s="364">
        <f t="shared" si="106"/>
        <v>0</v>
      </c>
      <c r="Q1988" s="78">
        <f t="shared" si="106"/>
        <v>0</v>
      </c>
      <c r="R1988" s="100" t="str">
        <f t="shared" si="105"/>
        <v/>
      </c>
    </row>
    <row r="1989" spans="1:18" x14ac:dyDescent="0.2">
      <c r="A1989" s="430" t="str">
        <f>IF(B1989="","",COUNT('Diário 1º PA'!$A$4:$A$2634)+ROW()-3)</f>
        <v/>
      </c>
      <c r="B1989" s="417"/>
      <c r="C1989" s="463"/>
      <c r="D1989" s="419"/>
      <c r="E1989" s="419"/>
      <c r="F1989" s="420"/>
      <c r="G1989" s="419"/>
      <c r="H1989" s="419"/>
      <c r="I1989" s="421"/>
      <c r="J1989" s="422"/>
      <c r="K1989" s="422"/>
      <c r="L1989" s="423"/>
      <c r="M1989" s="422"/>
      <c r="N1989" s="464"/>
      <c r="O1989" s="429"/>
      <c r="P1989" s="364">
        <f t="shared" si="106"/>
        <v>0</v>
      </c>
      <c r="Q1989" s="78">
        <f t="shared" si="106"/>
        <v>0</v>
      </c>
      <c r="R1989" s="100" t="str">
        <f t="shared" si="105"/>
        <v/>
      </c>
    </row>
    <row r="1990" spans="1:18" x14ac:dyDescent="0.2">
      <c r="A1990" s="430" t="str">
        <f>IF(B1990="","",COUNT('Diário 1º PA'!$A$4:$A$2634)+ROW()-3)</f>
        <v/>
      </c>
      <c r="B1990" s="417"/>
      <c r="C1990" s="463"/>
      <c r="D1990" s="419"/>
      <c r="E1990" s="419"/>
      <c r="F1990" s="420"/>
      <c r="G1990" s="419"/>
      <c r="H1990" s="419"/>
      <c r="I1990" s="421"/>
      <c r="J1990" s="422"/>
      <c r="K1990" s="422"/>
      <c r="L1990" s="423"/>
      <c r="M1990" s="422"/>
      <c r="N1990" s="464"/>
      <c r="O1990" s="429"/>
      <c r="P1990" s="364">
        <f t="shared" si="106"/>
        <v>0</v>
      </c>
      <c r="Q1990" s="78">
        <f t="shared" si="106"/>
        <v>0</v>
      </c>
      <c r="R1990" s="100" t="str">
        <f t="shared" si="105"/>
        <v/>
      </c>
    </row>
    <row r="1991" spans="1:18" x14ac:dyDescent="0.2">
      <c r="A1991" s="430" t="str">
        <f>IF(B1991="","",COUNT('Diário 1º PA'!$A$4:$A$2634)+ROW()-3)</f>
        <v/>
      </c>
      <c r="B1991" s="417"/>
      <c r="C1991" s="463"/>
      <c r="D1991" s="419"/>
      <c r="E1991" s="419"/>
      <c r="F1991" s="420"/>
      <c r="G1991" s="419"/>
      <c r="H1991" s="419"/>
      <c r="I1991" s="421"/>
      <c r="J1991" s="422"/>
      <c r="K1991" s="422"/>
      <c r="L1991" s="423"/>
      <c r="M1991" s="422"/>
      <c r="N1991" s="464"/>
      <c r="O1991" s="429"/>
      <c r="P1991" s="364">
        <f t="shared" si="106"/>
        <v>0</v>
      </c>
      <c r="Q1991" s="78">
        <f t="shared" si="106"/>
        <v>0</v>
      </c>
      <c r="R1991" s="100" t="str">
        <f t="shared" si="105"/>
        <v/>
      </c>
    </row>
    <row r="1992" spans="1:18" x14ac:dyDescent="0.2">
      <c r="A1992" s="430" t="str">
        <f>IF(B1992="","",COUNT('Diário 1º PA'!$A$4:$A$2634)+ROW()-3)</f>
        <v/>
      </c>
      <c r="B1992" s="417"/>
      <c r="C1992" s="463"/>
      <c r="D1992" s="419"/>
      <c r="E1992" s="419"/>
      <c r="F1992" s="420"/>
      <c r="G1992" s="419"/>
      <c r="H1992" s="419"/>
      <c r="I1992" s="421"/>
      <c r="J1992" s="422"/>
      <c r="K1992" s="422"/>
      <c r="L1992" s="423"/>
      <c r="M1992" s="422"/>
      <c r="N1992" s="464"/>
      <c r="O1992" s="429"/>
      <c r="P1992" s="364">
        <f t="shared" si="106"/>
        <v>0</v>
      </c>
      <c r="Q1992" s="78">
        <f t="shared" si="106"/>
        <v>0</v>
      </c>
      <c r="R1992" s="100" t="str">
        <f t="shared" si="105"/>
        <v/>
      </c>
    </row>
    <row r="1993" spans="1:18" x14ac:dyDescent="0.2">
      <c r="A1993" s="430" t="str">
        <f>IF(B1993="","",COUNT('Diário 1º PA'!$A$4:$A$2634)+ROW()-3)</f>
        <v/>
      </c>
      <c r="B1993" s="417"/>
      <c r="C1993" s="463"/>
      <c r="D1993" s="419"/>
      <c r="E1993" s="419"/>
      <c r="F1993" s="420"/>
      <c r="G1993" s="419"/>
      <c r="H1993" s="419"/>
      <c r="I1993" s="421"/>
      <c r="J1993" s="422"/>
      <c r="K1993" s="422"/>
      <c r="L1993" s="423"/>
      <c r="M1993" s="422"/>
      <c r="N1993" s="464"/>
      <c r="O1993" s="429"/>
      <c r="P1993" s="364">
        <f t="shared" si="106"/>
        <v>0</v>
      </c>
      <c r="Q1993" s="78">
        <f t="shared" si="106"/>
        <v>0</v>
      </c>
      <c r="R1993" s="100" t="str">
        <f t="shared" si="105"/>
        <v/>
      </c>
    </row>
    <row r="1994" spans="1:18" x14ac:dyDescent="0.2">
      <c r="A1994" s="430" t="str">
        <f>IF(B1994="","",COUNT('Diário 1º PA'!$A$4:$A$2634)+ROW()-3)</f>
        <v/>
      </c>
      <c r="B1994" s="417"/>
      <c r="C1994" s="463"/>
      <c r="D1994" s="419"/>
      <c r="E1994" s="419"/>
      <c r="F1994" s="420"/>
      <c r="G1994" s="419"/>
      <c r="H1994" s="419"/>
      <c r="I1994" s="421"/>
      <c r="J1994" s="422"/>
      <c r="K1994" s="422"/>
      <c r="L1994" s="423"/>
      <c r="M1994" s="422"/>
      <c r="N1994" s="464"/>
      <c r="O1994" s="429"/>
      <c r="P1994" s="364">
        <f t="shared" si="106"/>
        <v>0</v>
      </c>
      <c r="Q1994" s="78">
        <f t="shared" si="106"/>
        <v>0</v>
      </c>
      <c r="R1994" s="100" t="str">
        <f t="shared" si="105"/>
        <v/>
      </c>
    </row>
    <row r="1995" spans="1:18" x14ac:dyDescent="0.2">
      <c r="A1995" s="430" t="str">
        <f>IF(B1995="","",COUNT('Diário 1º PA'!$A$4:$A$2634)+ROW()-3)</f>
        <v/>
      </c>
      <c r="B1995" s="417"/>
      <c r="C1995" s="463"/>
      <c r="D1995" s="419"/>
      <c r="E1995" s="419"/>
      <c r="F1995" s="420"/>
      <c r="G1995" s="419"/>
      <c r="H1995" s="419"/>
      <c r="I1995" s="421"/>
      <c r="J1995" s="422"/>
      <c r="K1995" s="422"/>
      <c r="L1995" s="423"/>
      <c r="M1995" s="422"/>
      <c r="N1995" s="464"/>
      <c r="O1995" s="429"/>
      <c r="P1995" s="364">
        <f t="shared" si="106"/>
        <v>0</v>
      </c>
      <c r="Q1995" s="78">
        <f t="shared" si="106"/>
        <v>0</v>
      </c>
      <c r="R1995" s="100" t="str">
        <f t="shared" si="105"/>
        <v/>
      </c>
    </row>
    <row r="1996" spans="1:18" x14ac:dyDescent="0.2">
      <c r="A1996" s="430" t="str">
        <f>IF(B1996="","",COUNT('Diário 1º PA'!$A$4:$A$2634)+ROW()-3)</f>
        <v/>
      </c>
      <c r="B1996" s="417"/>
      <c r="C1996" s="463"/>
      <c r="D1996" s="419"/>
      <c r="E1996" s="419"/>
      <c r="F1996" s="420"/>
      <c r="G1996" s="419"/>
      <c r="H1996" s="419"/>
      <c r="I1996" s="421"/>
      <c r="J1996" s="422"/>
      <c r="K1996" s="422"/>
      <c r="L1996" s="423"/>
      <c r="M1996" s="422"/>
      <c r="N1996" s="464"/>
      <c r="O1996" s="429"/>
      <c r="P1996" s="364">
        <f t="shared" si="106"/>
        <v>0</v>
      </c>
      <c r="Q1996" s="78">
        <f t="shared" si="106"/>
        <v>0</v>
      </c>
      <c r="R1996" s="100" t="str">
        <f t="shared" si="105"/>
        <v/>
      </c>
    </row>
    <row r="1997" spans="1:18" x14ac:dyDescent="0.2">
      <c r="A1997" s="430" t="str">
        <f>IF(B1997="","",COUNT('Diário 1º PA'!$A$4:$A$2634)+ROW()-3)</f>
        <v/>
      </c>
      <c r="B1997" s="417"/>
      <c r="C1997" s="463"/>
      <c r="D1997" s="419"/>
      <c r="E1997" s="419"/>
      <c r="F1997" s="420"/>
      <c r="G1997" s="419"/>
      <c r="H1997" s="419"/>
      <c r="I1997" s="421"/>
      <c r="J1997" s="422"/>
      <c r="K1997" s="422"/>
      <c r="L1997" s="423"/>
      <c r="M1997" s="422"/>
      <c r="N1997" s="464"/>
      <c r="O1997" s="429"/>
      <c r="P1997" s="364">
        <f t="shared" si="106"/>
        <v>0</v>
      </c>
      <c r="Q1997" s="78">
        <f t="shared" si="106"/>
        <v>0</v>
      </c>
      <c r="R1997" s="100" t="str">
        <f t="shared" si="105"/>
        <v/>
      </c>
    </row>
    <row r="1998" spans="1:18" x14ac:dyDescent="0.2">
      <c r="A1998" s="430" t="str">
        <f>IF(B1998="","",COUNT('Diário 1º PA'!$A$4:$A$2634)+ROW()-3)</f>
        <v/>
      </c>
      <c r="B1998" s="417"/>
      <c r="C1998" s="463"/>
      <c r="D1998" s="419"/>
      <c r="E1998" s="419"/>
      <c r="F1998" s="420"/>
      <c r="G1998" s="419"/>
      <c r="H1998" s="419"/>
      <c r="I1998" s="421"/>
      <c r="J1998" s="422"/>
      <c r="K1998" s="422"/>
      <c r="L1998" s="423"/>
      <c r="M1998" s="422"/>
      <c r="N1998" s="464"/>
      <c r="O1998" s="429"/>
      <c r="P1998" s="364">
        <f t="shared" si="106"/>
        <v>0</v>
      </c>
      <c r="Q1998" s="78">
        <f t="shared" si="106"/>
        <v>0</v>
      </c>
      <c r="R1998" s="100" t="str">
        <f t="shared" si="105"/>
        <v/>
      </c>
    </row>
    <row r="1999" spans="1:18" x14ac:dyDescent="0.2">
      <c r="A1999" s="430" t="str">
        <f>IF(B1999="","",COUNT('Diário 1º PA'!$A$4:$A$2634)+ROW()-3)</f>
        <v/>
      </c>
      <c r="B1999" s="417"/>
      <c r="C1999" s="463"/>
      <c r="D1999" s="419"/>
      <c r="E1999" s="419"/>
      <c r="F1999" s="420"/>
      <c r="G1999" s="419"/>
      <c r="H1999" s="419"/>
      <c r="I1999" s="421"/>
      <c r="J1999" s="422"/>
      <c r="K1999" s="422"/>
      <c r="L1999" s="423"/>
      <c r="M1999" s="422"/>
      <c r="N1999" s="464"/>
      <c r="O1999" s="429"/>
      <c r="P1999" s="364">
        <f t="shared" si="106"/>
        <v>0</v>
      </c>
      <c r="Q1999" s="78">
        <f t="shared" si="106"/>
        <v>0</v>
      </c>
      <c r="R1999" s="100" t="str">
        <f t="shared" si="105"/>
        <v/>
      </c>
    </row>
    <row r="2000" spans="1:18" x14ac:dyDescent="0.2">
      <c r="A2000" s="430" t="str">
        <f>IF(B2000="","",COUNT('Diário 1º PA'!$A$4:$A$2634)+ROW()-3)</f>
        <v/>
      </c>
      <c r="B2000" s="417"/>
      <c r="C2000" s="463"/>
      <c r="D2000" s="419"/>
      <c r="E2000" s="419"/>
      <c r="F2000" s="420"/>
      <c r="G2000" s="419"/>
      <c r="H2000" s="419"/>
      <c r="I2000" s="421"/>
      <c r="J2000" s="422"/>
      <c r="K2000" s="422"/>
      <c r="L2000" s="423"/>
      <c r="M2000" s="422"/>
      <c r="N2000" s="464"/>
      <c r="O2000" s="429"/>
      <c r="P2000" s="364">
        <f t="shared" si="106"/>
        <v>0</v>
      </c>
      <c r="Q2000" s="78">
        <f t="shared" si="106"/>
        <v>0</v>
      </c>
      <c r="R2000" s="100" t="str">
        <f t="shared" si="105"/>
        <v/>
      </c>
    </row>
  </sheetData>
  <sheetProtection formatColumns="0" formatRows="0" insertColumns="0" insertRows="0" deleteRows="0" autoFilter="0"/>
  <autoFilter ref="A3:N2000" xr:uid="{00000000-0009-0000-0000-00000C000000}">
    <sortState xmlns:xlrd2="http://schemas.microsoft.com/office/spreadsheetml/2017/richdata2" ref="A409:N1584">
      <sortCondition ref="J4:J2006"/>
    </sortState>
  </autoFilter>
  <mergeCells count="2">
    <mergeCell ref="A1:N1"/>
    <mergeCell ref="A2:N2"/>
  </mergeCells>
  <dataValidations count="4">
    <dataValidation type="list" allowBlank="1" showInputMessage="1" showErrorMessage="1" sqref="D4:D2000" xr:uid="{00000000-0002-0000-0C00-000000000000}">
      <formula1>Categorias</formula1>
    </dataValidation>
    <dataValidation type="list" allowBlank="1" showInputMessage="1" showErrorMessage="1" sqref="H4:H2000" xr:uid="{00000000-0002-0000-0C00-000001000000}">
      <formula1>VinculoPT</formula1>
    </dataValidation>
    <dataValidation type="list" allowBlank="1" showInputMessage="1" showErrorMessage="1" sqref="E4:E2000" xr:uid="{00000000-0002-0000-0C00-000002000000}">
      <formula1>INDIRECT($R4)</formula1>
    </dataValidation>
    <dataValidation type="list" allowBlank="1" showInputMessage="1" showErrorMessage="1" sqref="O4:O2000" xr:uid="{00000000-0002-0000-0C00-000003000000}">
      <formula1>Conta</formula1>
    </dataValidation>
  </dataValidations>
  <pageMargins left="0.59055118110236227" right="0.59055118110236227" top="0.59055118110236227" bottom="0.59055118110236227" header="0" footer="0"/>
  <pageSetup paperSize="9" scale="46" fitToHeight="0" pageOrder="overThenDown" orientation="landscape" r:id="rId1"/>
  <headerFooter>
    <oddFooter>Página &amp;P de &amp;N</oddFooter>
  </headerFooter>
  <colBreaks count="1" manualBreakCount="1">
    <brk id="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4.9989318521683403E-2"/>
    <pageSetUpPr fitToPage="1"/>
  </sheetPr>
  <dimension ref="A1:R2000"/>
  <sheetViews>
    <sheetView view="pageBreakPreview" zoomScaleSheetLayoutView="100" workbookViewId="0">
      <pane xSplit="6" ySplit="3" topLeftCell="G4" activePane="bottomRight" state="frozen"/>
      <selection activeCell="G4" sqref="G4"/>
      <selection pane="topRight" activeCell="G4" sqref="G4"/>
      <selection pane="bottomLeft" activeCell="G4" sqref="G4"/>
      <selection pane="bottomRight" activeCell="G4" sqref="G4"/>
    </sheetView>
  </sheetViews>
  <sheetFormatPr defaultColWidth="9.140625" defaultRowHeight="12.75" x14ac:dyDescent="0.2"/>
  <cols>
    <col min="1" max="1" width="5.7109375" style="114" customWidth="1"/>
    <col min="2" max="2" width="10.5703125" style="96" bestFit="1" customWidth="1"/>
    <col min="3" max="3" width="11.7109375" style="96" customWidth="1"/>
    <col min="4" max="4" width="15.42578125" style="61" customWidth="1"/>
    <col min="5" max="5" width="23.5703125" style="61" customWidth="1"/>
    <col min="6" max="6" width="12.85546875" style="60" customWidth="1"/>
    <col min="7" max="7" width="41.7109375" style="59" customWidth="1"/>
    <col min="8" max="8" width="25.28515625" style="59" customWidth="1"/>
    <col min="9" max="9" width="25.5703125" style="105" customWidth="1"/>
    <col min="10" max="10" width="17" style="370" customWidth="1"/>
    <col min="11" max="11" width="17.28515625" style="370" customWidth="1"/>
    <col min="12" max="12" width="14.7109375" style="371" customWidth="1"/>
    <col min="13" max="13" width="20.42578125" style="370" customWidth="1"/>
    <col min="14" max="14" width="11" style="60" customWidth="1"/>
    <col min="15" max="15" width="19.5703125" style="60" customWidth="1"/>
    <col min="16" max="17" width="7.42578125" style="99" customWidth="1"/>
    <col min="18" max="18" width="23.7109375" style="95" customWidth="1"/>
    <col min="19" max="16384" width="9.140625" style="95"/>
  </cols>
  <sheetData>
    <row r="1" spans="1:18" ht="18" customHeight="1" x14ac:dyDescent="0.2">
      <c r="A1" s="705" t="str">
        <f>Capa!A1</f>
        <v>Contrato de Gestão nº. 05/20 celebrado entre a Fundação Clóvis Salgado e a Associação Pró-Cultura e Promoção das Artes</v>
      </c>
      <c r="B1" s="705"/>
      <c r="C1" s="705"/>
      <c r="D1" s="705"/>
      <c r="E1" s="705"/>
      <c r="F1" s="705"/>
      <c r="G1" s="705"/>
      <c r="H1" s="705"/>
      <c r="I1" s="705"/>
      <c r="J1" s="705"/>
      <c r="K1" s="705"/>
      <c r="L1" s="705"/>
      <c r="M1" s="705"/>
      <c r="N1" s="705"/>
      <c r="O1" s="525"/>
      <c r="P1" s="96">
        <f>MONTH(Resumo!$C$5)</f>
        <v>1</v>
      </c>
      <c r="Q1" s="96">
        <f>YEAR(Resumo!$C$5)</f>
        <v>2022</v>
      </c>
    </row>
    <row r="2" spans="1:18" ht="18" customHeight="1" thickBot="1" x14ac:dyDescent="0.25">
      <c r="A2" s="748" t="str">
        <f>"Tabela 9 - Diário de Entradas e Saídas do Contrato de Gestão - "&amp;LEFT(Capa!A14,1)+2&amp;"º Período Avaliatório"</f>
        <v>Tabela 9 - Diário de Entradas e Saídas do Contrato de Gestão - 11º Período Avaliatório</v>
      </c>
      <c r="B2" s="748"/>
      <c r="C2" s="748"/>
      <c r="D2" s="748"/>
      <c r="E2" s="748"/>
      <c r="F2" s="748"/>
      <c r="G2" s="748"/>
      <c r="H2" s="748"/>
      <c r="I2" s="748"/>
      <c r="J2" s="748"/>
      <c r="K2" s="748"/>
      <c r="L2" s="748"/>
      <c r="M2" s="748"/>
      <c r="N2" s="748"/>
      <c r="O2" s="529"/>
      <c r="P2" s="97"/>
      <c r="Q2" s="97"/>
    </row>
    <row r="3" spans="1:18" s="98" customFormat="1" ht="50.25" customHeight="1" thickBot="1" x14ac:dyDescent="0.25">
      <c r="A3" s="62" t="s">
        <v>97</v>
      </c>
      <c r="B3" s="62" t="s">
        <v>280</v>
      </c>
      <c r="C3" s="63" t="s">
        <v>283</v>
      </c>
      <c r="D3" s="62" t="s">
        <v>35</v>
      </c>
      <c r="E3" s="63" t="s">
        <v>44</v>
      </c>
      <c r="F3" s="63" t="s">
        <v>272</v>
      </c>
      <c r="G3" s="63" t="s">
        <v>55</v>
      </c>
      <c r="H3" s="63" t="s">
        <v>305</v>
      </c>
      <c r="I3" s="106" t="s">
        <v>54</v>
      </c>
      <c r="J3" s="63" t="s">
        <v>56</v>
      </c>
      <c r="K3" s="63" t="s">
        <v>76</v>
      </c>
      <c r="L3" s="106" t="s">
        <v>52</v>
      </c>
      <c r="M3" s="63" t="s">
        <v>75</v>
      </c>
      <c r="N3" s="63" t="s">
        <v>165</v>
      </c>
      <c r="O3" s="63" t="s">
        <v>1322</v>
      </c>
      <c r="P3" s="77" t="s">
        <v>281</v>
      </c>
      <c r="Q3" s="77" t="s">
        <v>282</v>
      </c>
      <c r="R3" s="77" t="s">
        <v>35</v>
      </c>
    </row>
    <row r="4" spans="1:18" x14ac:dyDescent="0.2">
      <c r="A4" s="424" t="str">
        <f>IF(B4="","",COUNT('Diário 1º PA'!$A$4:$A$2634)+COUNT('Diário 2º PA'!$A$4:$A$2000)+ROW()-3)</f>
        <v/>
      </c>
      <c r="B4" s="410"/>
      <c r="C4" s="411"/>
      <c r="D4" s="412"/>
      <c r="E4" s="412"/>
      <c r="F4" s="413"/>
      <c r="G4" s="414"/>
      <c r="H4" s="412"/>
      <c r="I4" s="414"/>
      <c r="J4" s="415"/>
      <c r="K4" s="415"/>
      <c r="L4" s="416"/>
      <c r="M4" s="415"/>
      <c r="N4" s="425"/>
      <c r="O4" s="425"/>
      <c r="P4" s="78">
        <f>IF(B4=0,0,IF(YEAR(B4)=$Q$1,MONTH(B4)-$P$1+1,(YEAR(B4)-$Q$1)*12-$P$1+1+MONTH(B4)))</f>
        <v>0</v>
      </c>
      <c r="Q4" s="78">
        <f>IF(C4=0,0,IF(YEAR(C4)=$Q$1,MONTH(C4)-$P$1+1,(YEAR(C4)-$Q$1)*12-$P$1+1+MONTH(C4)))</f>
        <v>0</v>
      </c>
      <c r="R4" s="143" t="str">
        <f t="shared" ref="R4:R6" si="0">SUBSTITUTE(D4," ","_")</f>
        <v/>
      </c>
    </row>
    <row r="5" spans="1:18" x14ac:dyDescent="0.2">
      <c r="A5" s="430" t="str">
        <f>IF(B5="","",COUNT('Diário 1º PA'!$A$4:$A$2634)+COUNT('Diário 2º PA'!$A$4:$A$2000)+ROW()-3)</f>
        <v/>
      </c>
      <c r="B5" s="431"/>
      <c r="C5" s="455"/>
      <c r="D5" s="432"/>
      <c r="E5" s="432"/>
      <c r="F5" s="433"/>
      <c r="G5" s="432"/>
      <c r="H5" s="432"/>
      <c r="I5" s="434"/>
      <c r="J5" s="435"/>
      <c r="K5" s="435"/>
      <c r="L5" s="436"/>
      <c r="M5" s="435"/>
      <c r="N5" s="440"/>
      <c r="O5" s="429"/>
      <c r="P5" s="78">
        <f t="shared" ref="P5:Q7" si="1">IF(B5=0,0,IF(YEAR(B5)=$Q$1,MONTH(B5)-$P$1+1,(YEAR(B5)-$Q$1)*12-$P$1+1+MONTH(B5)))</f>
        <v>0</v>
      </c>
      <c r="Q5" s="78">
        <f t="shared" si="1"/>
        <v>0</v>
      </c>
      <c r="R5" s="100" t="str">
        <f t="shared" si="0"/>
        <v/>
      </c>
    </row>
    <row r="6" spans="1:18" x14ac:dyDescent="0.2">
      <c r="A6" s="430" t="str">
        <f>IF(B6="","",COUNT('Diário 1º PA'!$A$4:$A$2634)+COUNT('Diário 2º PA'!$A$4:$A$2000)+ROW()-3)</f>
        <v/>
      </c>
      <c r="B6" s="431"/>
      <c r="C6" s="455"/>
      <c r="D6" s="432"/>
      <c r="E6" s="432"/>
      <c r="F6" s="433"/>
      <c r="G6" s="419"/>
      <c r="H6" s="432"/>
      <c r="I6" s="434"/>
      <c r="J6" s="435"/>
      <c r="K6" s="435"/>
      <c r="L6" s="436"/>
      <c r="M6" s="435"/>
      <c r="N6" s="440"/>
      <c r="O6" s="429"/>
      <c r="P6" s="78">
        <f t="shared" si="1"/>
        <v>0</v>
      </c>
      <c r="Q6" s="78">
        <f t="shared" si="1"/>
        <v>0</v>
      </c>
      <c r="R6" s="100" t="str">
        <f t="shared" si="0"/>
        <v/>
      </c>
    </row>
    <row r="7" spans="1:18" x14ac:dyDescent="0.2">
      <c r="A7" s="430" t="str">
        <f>IF(B7="","",COUNT('Diário 1º PA'!$A$4:$A$2634)+COUNT('Diário 2º PA'!$A$4:$A$2000)+ROW()-3)</f>
        <v/>
      </c>
      <c r="B7" s="417"/>
      <c r="C7" s="418"/>
      <c r="D7" s="419"/>
      <c r="E7" s="419"/>
      <c r="F7" s="420"/>
      <c r="G7" s="419"/>
      <c r="H7" s="419"/>
      <c r="I7" s="421"/>
      <c r="J7" s="422"/>
      <c r="K7" s="422"/>
      <c r="L7" s="423"/>
      <c r="M7" s="422"/>
      <c r="N7" s="437"/>
      <c r="O7" s="429"/>
      <c r="P7" s="78">
        <f t="shared" si="1"/>
        <v>0</v>
      </c>
      <c r="Q7" s="78">
        <f t="shared" si="1"/>
        <v>0</v>
      </c>
      <c r="R7" s="143" t="str">
        <f t="shared" ref="R7:R12" si="2">SUBSTITUTE(D7," ","_")</f>
        <v/>
      </c>
    </row>
    <row r="8" spans="1:18" x14ac:dyDescent="0.2">
      <c r="A8" s="430" t="str">
        <f>IF(B8="","",COUNT('Diário 1º PA'!$A$4:$A$2634)+COUNT('Diário 2º PA'!$A$4:$A$2000)+ROW()-3)</f>
        <v/>
      </c>
      <c r="B8" s="417"/>
      <c r="C8" s="418"/>
      <c r="D8" s="419"/>
      <c r="E8" s="419"/>
      <c r="F8" s="420"/>
      <c r="G8" s="419"/>
      <c r="H8" s="419"/>
      <c r="I8" s="421"/>
      <c r="J8" s="422"/>
      <c r="K8" s="422"/>
      <c r="L8" s="423"/>
      <c r="M8" s="422"/>
      <c r="N8" s="437"/>
      <c r="O8" s="429"/>
      <c r="P8" s="78">
        <f t="shared" ref="P8:P13" si="3">IF(B8=0,0,IF(YEAR(B8)=$Q$1,MONTH(B8)-$P$1+1,(YEAR(B8)-$Q$1)*12-$P$1+1+MONTH(B8)))</f>
        <v>0</v>
      </c>
      <c r="Q8" s="78">
        <f t="shared" ref="Q8:Q13" si="4">IF(C8=0,0,IF(YEAR(C8)=$Q$1,MONTH(C8)-$P$1+1,(YEAR(C8)-$Q$1)*12-$P$1+1+MONTH(C8)))</f>
        <v>0</v>
      </c>
      <c r="R8" s="100" t="str">
        <f t="shared" si="2"/>
        <v/>
      </c>
    </row>
    <row r="9" spans="1:18" x14ac:dyDescent="0.2">
      <c r="A9" s="430" t="str">
        <f>IF(B9="","",COUNT('Diário 1º PA'!$A$4:$A$2634)+COUNT('Diário 2º PA'!$A$4:$A$2000)+ROW()-3)</f>
        <v/>
      </c>
      <c r="B9" s="417"/>
      <c r="C9" s="418"/>
      <c r="D9" s="419"/>
      <c r="E9" s="419"/>
      <c r="F9" s="420"/>
      <c r="G9" s="419"/>
      <c r="H9" s="419"/>
      <c r="I9" s="421"/>
      <c r="J9" s="422"/>
      <c r="K9" s="422"/>
      <c r="L9" s="423"/>
      <c r="M9" s="422"/>
      <c r="N9" s="437"/>
      <c r="O9" s="429"/>
      <c r="P9" s="78">
        <f t="shared" si="3"/>
        <v>0</v>
      </c>
      <c r="Q9" s="78">
        <f t="shared" si="4"/>
        <v>0</v>
      </c>
      <c r="R9" s="100" t="str">
        <f t="shared" si="2"/>
        <v/>
      </c>
    </row>
    <row r="10" spans="1:18" x14ac:dyDescent="0.2">
      <c r="A10" s="430" t="str">
        <f>IF(B10="","",COUNT('Diário 1º PA'!$A$4:$A$2634)+COUNT('Diário 2º PA'!$A$4:$A$2000)+ROW()-3)</f>
        <v/>
      </c>
      <c r="B10" s="417"/>
      <c r="C10" s="418"/>
      <c r="D10" s="419"/>
      <c r="E10" s="419"/>
      <c r="F10" s="420"/>
      <c r="G10" s="419"/>
      <c r="H10" s="419"/>
      <c r="I10" s="421"/>
      <c r="J10" s="422"/>
      <c r="K10" s="422"/>
      <c r="L10" s="423"/>
      <c r="M10" s="422"/>
      <c r="N10" s="437"/>
      <c r="O10" s="429"/>
      <c r="P10" s="78">
        <f t="shared" si="3"/>
        <v>0</v>
      </c>
      <c r="Q10" s="78">
        <f t="shared" si="4"/>
        <v>0</v>
      </c>
      <c r="R10" s="143" t="str">
        <f t="shared" si="2"/>
        <v/>
      </c>
    </row>
    <row r="11" spans="1:18" x14ac:dyDescent="0.2">
      <c r="A11" s="430" t="str">
        <f>IF(B11="","",COUNT('Diário 1º PA'!$A$4:$A$2634)+COUNT('Diário 2º PA'!$A$4:$A$2000)+ROW()-3)</f>
        <v/>
      </c>
      <c r="B11" s="417"/>
      <c r="C11" s="418"/>
      <c r="D11" s="419"/>
      <c r="E11" s="419"/>
      <c r="F11" s="420"/>
      <c r="G11" s="419"/>
      <c r="H11" s="419"/>
      <c r="I11" s="421"/>
      <c r="J11" s="422"/>
      <c r="K11" s="422"/>
      <c r="L11" s="423"/>
      <c r="M11" s="422"/>
      <c r="N11" s="437"/>
      <c r="O11" s="429"/>
      <c r="P11" s="78">
        <f t="shared" si="3"/>
        <v>0</v>
      </c>
      <c r="Q11" s="78">
        <f t="shared" si="4"/>
        <v>0</v>
      </c>
      <c r="R11" s="100" t="str">
        <f t="shared" si="2"/>
        <v/>
      </c>
    </row>
    <row r="12" spans="1:18" x14ac:dyDescent="0.2">
      <c r="A12" s="430" t="str">
        <f>IF(B12="","",COUNT('Diário 1º PA'!$A$4:$A$2634)+COUNT('Diário 2º PA'!$A$4:$A$2000)+ROW()-3)</f>
        <v/>
      </c>
      <c r="B12" s="417"/>
      <c r="C12" s="418"/>
      <c r="D12" s="419"/>
      <c r="E12" s="419"/>
      <c r="F12" s="420"/>
      <c r="G12" s="421"/>
      <c r="H12" s="419"/>
      <c r="I12" s="421"/>
      <c r="J12" s="422"/>
      <c r="K12" s="422"/>
      <c r="L12" s="423"/>
      <c r="M12" s="422"/>
      <c r="N12" s="437"/>
      <c r="O12" s="429"/>
      <c r="P12" s="78">
        <f t="shared" si="3"/>
        <v>0</v>
      </c>
      <c r="Q12" s="78">
        <f t="shared" si="4"/>
        <v>0</v>
      </c>
      <c r="R12" s="100" t="str">
        <f t="shared" si="2"/>
        <v/>
      </c>
    </row>
    <row r="13" spans="1:18" x14ac:dyDescent="0.2">
      <c r="A13" s="430" t="str">
        <f>IF(B13="","",COUNT('Diário 1º PA'!$A$4:$A$2634)+COUNT('Diário 2º PA'!$A$4:$A$2000)+ROW()-3)</f>
        <v/>
      </c>
      <c r="B13" s="417"/>
      <c r="C13" s="418"/>
      <c r="D13" s="419"/>
      <c r="E13" s="419"/>
      <c r="F13" s="428"/>
      <c r="G13" s="421"/>
      <c r="H13" s="419"/>
      <c r="I13" s="421"/>
      <c r="J13" s="422"/>
      <c r="K13" s="422"/>
      <c r="L13" s="423"/>
      <c r="M13" s="422"/>
      <c r="N13" s="437"/>
      <c r="O13" s="429"/>
      <c r="P13" s="78">
        <f t="shared" si="3"/>
        <v>0</v>
      </c>
      <c r="Q13" s="78">
        <f t="shared" si="4"/>
        <v>0</v>
      </c>
      <c r="R13" s="143" t="str">
        <f t="shared" ref="R13:R76" si="5">SUBSTITUTE(D13," ","_")</f>
        <v/>
      </c>
    </row>
    <row r="14" spans="1:18" x14ac:dyDescent="0.2">
      <c r="A14" s="430" t="str">
        <f>IF(B14="","",COUNT('Diário 1º PA'!$A$4:$A$2634)+COUNT('Diário 2º PA'!$A$4:$A$2000)+ROW()-3)</f>
        <v/>
      </c>
      <c r="B14" s="417"/>
      <c r="C14" s="418"/>
      <c r="D14" s="419"/>
      <c r="E14" s="419"/>
      <c r="F14" s="420"/>
      <c r="G14" s="419"/>
      <c r="H14" s="419"/>
      <c r="I14" s="421"/>
      <c r="J14" s="422"/>
      <c r="K14" s="422"/>
      <c r="L14" s="423"/>
      <c r="M14" s="422"/>
      <c r="N14" s="437"/>
      <c r="O14" s="429"/>
      <c r="P14" s="78">
        <f t="shared" ref="P14:P77" si="6">IF(B14=0,0,IF(YEAR(B14)=$Q$1,MONTH(B14)-$P$1+1,(YEAR(B14)-$Q$1)*12-$P$1+1+MONTH(B14)))</f>
        <v>0</v>
      </c>
      <c r="Q14" s="78">
        <f t="shared" ref="Q14:Q77" si="7">IF(C14=0,0,IF(YEAR(C14)=$Q$1,MONTH(C14)-$P$1+1,(YEAR(C14)-$Q$1)*12-$P$1+1+MONTH(C14)))</f>
        <v>0</v>
      </c>
      <c r="R14" s="100" t="str">
        <f t="shared" si="5"/>
        <v/>
      </c>
    </row>
    <row r="15" spans="1:18" x14ac:dyDescent="0.2">
      <c r="A15" s="430" t="str">
        <f>IF(B15="","",COUNT('Diário 1º PA'!$A$4:$A$2634)+COUNT('Diário 2º PA'!$A$4:$A$2000)+ROW()-3)</f>
        <v/>
      </c>
      <c r="B15" s="417"/>
      <c r="C15" s="418"/>
      <c r="D15" s="419"/>
      <c r="E15" s="419"/>
      <c r="F15" s="420"/>
      <c r="G15" s="419"/>
      <c r="H15" s="419"/>
      <c r="I15" s="421"/>
      <c r="J15" s="422"/>
      <c r="K15" s="422"/>
      <c r="L15" s="423"/>
      <c r="M15" s="422"/>
      <c r="N15" s="437"/>
      <c r="O15" s="429"/>
      <c r="P15" s="78">
        <f t="shared" si="6"/>
        <v>0</v>
      </c>
      <c r="Q15" s="78">
        <f t="shared" si="7"/>
        <v>0</v>
      </c>
      <c r="R15" s="100" t="str">
        <f t="shared" si="5"/>
        <v/>
      </c>
    </row>
    <row r="16" spans="1:18" x14ac:dyDescent="0.2">
      <c r="A16" s="430" t="str">
        <f>IF(B16="","",COUNT('Diário 1º PA'!$A$4:$A$2634)+COUNT('Diário 2º PA'!$A$4:$A$2000)+ROW()-3)</f>
        <v/>
      </c>
      <c r="B16" s="417"/>
      <c r="C16" s="418"/>
      <c r="D16" s="419"/>
      <c r="E16" s="419"/>
      <c r="F16" s="420"/>
      <c r="G16" s="421"/>
      <c r="H16" s="419"/>
      <c r="I16" s="421"/>
      <c r="J16" s="422"/>
      <c r="K16" s="422"/>
      <c r="L16" s="423"/>
      <c r="M16" s="422"/>
      <c r="N16" s="437"/>
      <c r="O16" s="429"/>
      <c r="P16" s="78">
        <f t="shared" si="6"/>
        <v>0</v>
      </c>
      <c r="Q16" s="78">
        <f t="shared" si="7"/>
        <v>0</v>
      </c>
      <c r="R16" s="143" t="str">
        <f t="shared" si="5"/>
        <v/>
      </c>
    </row>
    <row r="17" spans="1:18" x14ac:dyDescent="0.2">
      <c r="A17" s="430" t="str">
        <f>IF(B17="","",COUNT('Diário 1º PA'!$A$4:$A$2634)+COUNT('Diário 2º PA'!$A$4:$A$2000)+ROW()-3)</f>
        <v/>
      </c>
      <c r="B17" s="417"/>
      <c r="C17" s="418"/>
      <c r="D17" s="419"/>
      <c r="E17" s="419"/>
      <c r="F17" s="420"/>
      <c r="G17" s="421"/>
      <c r="H17" s="419"/>
      <c r="I17" s="421"/>
      <c r="J17" s="422"/>
      <c r="K17" s="422"/>
      <c r="L17" s="423"/>
      <c r="M17" s="422"/>
      <c r="N17" s="437"/>
      <c r="O17" s="429"/>
      <c r="P17" s="78">
        <f t="shared" si="6"/>
        <v>0</v>
      </c>
      <c r="Q17" s="78">
        <f t="shared" si="7"/>
        <v>0</v>
      </c>
      <c r="R17" s="100" t="str">
        <f t="shared" si="5"/>
        <v/>
      </c>
    </row>
    <row r="18" spans="1:18" x14ac:dyDescent="0.2">
      <c r="A18" s="430" t="str">
        <f>IF(B18="","",COUNT('Diário 1º PA'!$A$4:$A$2634)+COUNT('Diário 2º PA'!$A$4:$A$2000)+ROW()-3)</f>
        <v/>
      </c>
      <c r="B18" s="417"/>
      <c r="C18" s="418"/>
      <c r="D18" s="419"/>
      <c r="E18" s="419"/>
      <c r="F18" s="420"/>
      <c r="G18" s="421"/>
      <c r="H18" s="419"/>
      <c r="I18" s="421"/>
      <c r="J18" s="423"/>
      <c r="K18" s="423"/>
      <c r="L18" s="423"/>
      <c r="M18" s="422"/>
      <c r="N18" s="437"/>
      <c r="O18" s="429"/>
      <c r="P18" s="78">
        <f t="shared" si="6"/>
        <v>0</v>
      </c>
      <c r="Q18" s="78">
        <f t="shared" si="7"/>
        <v>0</v>
      </c>
      <c r="R18" s="100" t="str">
        <f t="shared" si="5"/>
        <v/>
      </c>
    </row>
    <row r="19" spans="1:18" x14ac:dyDescent="0.2">
      <c r="A19" s="430" t="str">
        <f>IF(B19="","",COUNT('Diário 1º PA'!$A$4:$A$2634)+COUNT('Diário 2º PA'!$A$4:$A$2000)+ROW()-3)</f>
        <v/>
      </c>
      <c r="B19" s="417"/>
      <c r="C19" s="418"/>
      <c r="D19" s="419"/>
      <c r="E19" s="419"/>
      <c r="F19" s="420"/>
      <c r="G19" s="421"/>
      <c r="H19" s="419"/>
      <c r="I19" s="421"/>
      <c r="J19" s="423"/>
      <c r="K19" s="423"/>
      <c r="L19" s="423"/>
      <c r="M19" s="422"/>
      <c r="N19" s="437"/>
      <c r="O19" s="429"/>
      <c r="P19" s="78">
        <f t="shared" si="6"/>
        <v>0</v>
      </c>
      <c r="Q19" s="78">
        <f t="shared" si="7"/>
        <v>0</v>
      </c>
      <c r="R19" s="143" t="str">
        <f t="shared" si="5"/>
        <v/>
      </c>
    </row>
    <row r="20" spans="1:18" x14ac:dyDescent="0.2">
      <c r="A20" s="430" t="str">
        <f>IF(B20="","",COUNT('Diário 1º PA'!$A$4:$A$2634)+COUNT('Diário 2º PA'!$A$4:$A$2000)+ROW()-3)</f>
        <v/>
      </c>
      <c r="B20" s="417"/>
      <c r="C20" s="418"/>
      <c r="D20" s="419"/>
      <c r="E20" s="419"/>
      <c r="F20" s="420"/>
      <c r="G20" s="421"/>
      <c r="H20" s="419"/>
      <c r="I20" s="421"/>
      <c r="J20" s="422"/>
      <c r="K20" s="422"/>
      <c r="L20" s="423"/>
      <c r="M20" s="422"/>
      <c r="N20" s="437"/>
      <c r="O20" s="429"/>
      <c r="P20" s="78">
        <f t="shared" si="6"/>
        <v>0</v>
      </c>
      <c r="Q20" s="78">
        <f t="shared" si="7"/>
        <v>0</v>
      </c>
      <c r="R20" s="100" t="str">
        <f t="shared" si="5"/>
        <v/>
      </c>
    </row>
    <row r="21" spans="1:18" x14ac:dyDescent="0.2">
      <c r="A21" s="430" t="str">
        <f>IF(B21="","",COUNT('Diário 1º PA'!$A$4:$A$2634)+COUNT('Diário 2º PA'!$A$4:$A$2000)+ROW()-3)</f>
        <v/>
      </c>
      <c r="B21" s="417"/>
      <c r="C21" s="418"/>
      <c r="D21" s="419"/>
      <c r="E21" s="419"/>
      <c r="F21" s="420"/>
      <c r="G21" s="419"/>
      <c r="H21" s="419"/>
      <c r="I21" s="421"/>
      <c r="J21" s="422"/>
      <c r="K21" s="422"/>
      <c r="L21" s="423"/>
      <c r="M21" s="422"/>
      <c r="N21" s="437"/>
      <c r="O21" s="429"/>
      <c r="P21" s="78">
        <f t="shared" si="6"/>
        <v>0</v>
      </c>
      <c r="Q21" s="78">
        <f t="shared" si="7"/>
        <v>0</v>
      </c>
      <c r="R21" s="100" t="str">
        <f t="shared" si="5"/>
        <v/>
      </c>
    </row>
    <row r="22" spans="1:18" x14ac:dyDescent="0.2">
      <c r="A22" s="430" t="str">
        <f>IF(B22="","",COUNT('Diário 1º PA'!$A$4:$A$2634)+COUNT('Diário 2º PA'!$A$4:$A$2000)+ROW()-3)</f>
        <v/>
      </c>
      <c r="B22" s="417"/>
      <c r="C22" s="418"/>
      <c r="D22" s="419"/>
      <c r="E22" s="419"/>
      <c r="F22" s="420"/>
      <c r="G22" s="419"/>
      <c r="H22" s="419"/>
      <c r="I22" s="421"/>
      <c r="J22" s="422"/>
      <c r="K22" s="422"/>
      <c r="L22" s="423"/>
      <c r="M22" s="422"/>
      <c r="N22" s="437"/>
      <c r="O22" s="429"/>
      <c r="P22" s="78">
        <f t="shared" si="6"/>
        <v>0</v>
      </c>
      <c r="Q22" s="78">
        <f t="shared" si="7"/>
        <v>0</v>
      </c>
      <c r="R22" s="143" t="str">
        <f t="shared" si="5"/>
        <v/>
      </c>
    </row>
    <row r="23" spans="1:18" x14ac:dyDescent="0.2">
      <c r="A23" s="430" t="str">
        <f>IF(B23="","",COUNT('Diário 1º PA'!$A$4:$A$2634)+COUNT('Diário 2º PA'!$A$4:$A$2000)+ROW()-3)</f>
        <v/>
      </c>
      <c r="B23" s="417"/>
      <c r="C23" s="418"/>
      <c r="D23" s="419"/>
      <c r="E23" s="419"/>
      <c r="F23" s="420"/>
      <c r="G23" s="419"/>
      <c r="H23" s="419"/>
      <c r="I23" s="421"/>
      <c r="J23" s="422"/>
      <c r="K23" s="422"/>
      <c r="L23" s="423"/>
      <c r="M23" s="422"/>
      <c r="N23" s="437"/>
      <c r="O23" s="429"/>
      <c r="P23" s="78">
        <f t="shared" si="6"/>
        <v>0</v>
      </c>
      <c r="Q23" s="78">
        <f t="shared" si="7"/>
        <v>0</v>
      </c>
      <c r="R23" s="100" t="str">
        <f t="shared" si="5"/>
        <v/>
      </c>
    </row>
    <row r="24" spans="1:18" x14ac:dyDescent="0.2">
      <c r="A24" s="430" t="str">
        <f>IF(B24="","",COUNT('Diário 1º PA'!$A$4:$A$2634)+COUNT('Diário 2º PA'!$A$4:$A$2000)+ROW()-3)</f>
        <v/>
      </c>
      <c r="B24" s="417"/>
      <c r="C24" s="418"/>
      <c r="D24" s="419"/>
      <c r="E24" s="419"/>
      <c r="F24" s="420"/>
      <c r="G24" s="419"/>
      <c r="H24" s="419"/>
      <c r="I24" s="421"/>
      <c r="J24" s="422"/>
      <c r="K24" s="422"/>
      <c r="L24" s="423"/>
      <c r="M24" s="422"/>
      <c r="N24" s="437"/>
      <c r="O24" s="429"/>
      <c r="P24" s="78">
        <f t="shared" si="6"/>
        <v>0</v>
      </c>
      <c r="Q24" s="78">
        <f t="shared" si="7"/>
        <v>0</v>
      </c>
      <c r="R24" s="100" t="str">
        <f t="shared" si="5"/>
        <v/>
      </c>
    </row>
    <row r="25" spans="1:18" x14ac:dyDescent="0.2">
      <c r="A25" s="430" t="str">
        <f>IF(B25="","",COUNT('Diário 1º PA'!$A$4:$A$2634)+COUNT('Diário 2º PA'!$A$4:$A$2000)+ROW()-3)</f>
        <v/>
      </c>
      <c r="B25" s="417"/>
      <c r="C25" s="418"/>
      <c r="D25" s="419"/>
      <c r="E25" s="419"/>
      <c r="F25" s="420"/>
      <c r="G25" s="419"/>
      <c r="H25" s="419"/>
      <c r="I25" s="421"/>
      <c r="J25" s="422"/>
      <c r="K25" s="422"/>
      <c r="L25" s="423"/>
      <c r="M25" s="422"/>
      <c r="N25" s="437"/>
      <c r="O25" s="429"/>
      <c r="P25" s="78">
        <f t="shared" si="6"/>
        <v>0</v>
      </c>
      <c r="Q25" s="78">
        <f t="shared" si="7"/>
        <v>0</v>
      </c>
      <c r="R25" s="143" t="str">
        <f t="shared" si="5"/>
        <v/>
      </c>
    </row>
    <row r="26" spans="1:18" x14ac:dyDescent="0.2">
      <c r="A26" s="430" t="str">
        <f>IF(B26="","",COUNT('Diário 1º PA'!$A$4:$A$2634)+COUNT('Diário 2º PA'!$A$4:$A$2000)+ROW()-3)</f>
        <v/>
      </c>
      <c r="B26" s="417"/>
      <c r="C26" s="418"/>
      <c r="D26" s="419"/>
      <c r="E26" s="419"/>
      <c r="F26" s="420"/>
      <c r="G26" s="419"/>
      <c r="H26" s="419"/>
      <c r="I26" s="421"/>
      <c r="J26" s="422"/>
      <c r="K26" s="422"/>
      <c r="L26" s="423"/>
      <c r="M26" s="422"/>
      <c r="N26" s="437"/>
      <c r="O26" s="429"/>
      <c r="P26" s="78">
        <f t="shared" si="6"/>
        <v>0</v>
      </c>
      <c r="Q26" s="78">
        <f t="shared" si="7"/>
        <v>0</v>
      </c>
      <c r="R26" s="100" t="str">
        <f t="shared" si="5"/>
        <v/>
      </c>
    </row>
    <row r="27" spans="1:18" x14ac:dyDescent="0.2">
      <c r="A27" s="430" t="str">
        <f>IF(B27="","",COUNT('Diário 1º PA'!$A$4:$A$2634)+COUNT('Diário 2º PA'!$A$4:$A$2000)+ROW()-3)</f>
        <v/>
      </c>
      <c r="B27" s="417"/>
      <c r="C27" s="418"/>
      <c r="D27" s="419"/>
      <c r="E27" s="419"/>
      <c r="F27" s="420"/>
      <c r="G27" s="419"/>
      <c r="H27" s="419"/>
      <c r="I27" s="421"/>
      <c r="J27" s="422"/>
      <c r="K27" s="422"/>
      <c r="L27" s="423"/>
      <c r="M27" s="422"/>
      <c r="N27" s="437"/>
      <c r="O27" s="429"/>
      <c r="P27" s="78">
        <f t="shared" si="6"/>
        <v>0</v>
      </c>
      <c r="Q27" s="78">
        <f t="shared" si="7"/>
        <v>0</v>
      </c>
      <c r="R27" s="100" t="str">
        <f t="shared" si="5"/>
        <v/>
      </c>
    </row>
    <row r="28" spans="1:18" x14ac:dyDescent="0.2">
      <c r="A28" s="430" t="str">
        <f>IF(B28="","",COUNT('Diário 1º PA'!$A$4:$A$2634)+COUNT('Diário 2º PA'!$A$4:$A$2000)+ROW()-3)</f>
        <v/>
      </c>
      <c r="B28" s="417"/>
      <c r="C28" s="418"/>
      <c r="D28" s="419"/>
      <c r="E28" s="419"/>
      <c r="F28" s="420"/>
      <c r="G28" s="419"/>
      <c r="H28" s="419"/>
      <c r="I28" s="421"/>
      <c r="J28" s="422"/>
      <c r="K28" s="422"/>
      <c r="L28" s="423"/>
      <c r="M28" s="422"/>
      <c r="N28" s="437"/>
      <c r="O28" s="429"/>
      <c r="P28" s="78">
        <f t="shared" si="6"/>
        <v>0</v>
      </c>
      <c r="Q28" s="78">
        <f t="shared" si="7"/>
        <v>0</v>
      </c>
      <c r="R28" s="143" t="str">
        <f t="shared" si="5"/>
        <v/>
      </c>
    </row>
    <row r="29" spans="1:18" x14ac:dyDescent="0.2">
      <c r="A29" s="430" t="str">
        <f>IF(B29="","",COUNT('Diário 1º PA'!$A$4:$A$2634)+COUNT('Diário 2º PA'!$A$4:$A$2000)+ROW()-3)</f>
        <v/>
      </c>
      <c r="B29" s="417"/>
      <c r="C29" s="418"/>
      <c r="D29" s="419"/>
      <c r="E29" s="419"/>
      <c r="F29" s="420"/>
      <c r="G29" s="419"/>
      <c r="H29" s="419"/>
      <c r="I29" s="421"/>
      <c r="J29" s="422"/>
      <c r="K29" s="422"/>
      <c r="L29" s="423"/>
      <c r="M29" s="422"/>
      <c r="N29" s="437"/>
      <c r="O29" s="429"/>
      <c r="P29" s="78">
        <f t="shared" si="6"/>
        <v>0</v>
      </c>
      <c r="Q29" s="78">
        <f t="shared" si="7"/>
        <v>0</v>
      </c>
      <c r="R29" s="100" t="str">
        <f t="shared" si="5"/>
        <v/>
      </c>
    </row>
    <row r="30" spans="1:18" x14ac:dyDescent="0.2">
      <c r="A30" s="430" t="str">
        <f>IF(B30="","",COUNT('Diário 1º PA'!$A$4:$A$2634)+COUNT('Diário 2º PA'!$A$4:$A$2000)+ROW()-3)</f>
        <v/>
      </c>
      <c r="B30" s="417"/>
      <c r="C30" s="418"/>
      <c r="D30" s="419"/>
      <c r="E30" s="419"/>
      <c r="F30" s="420"/>
      <c r="G30" s="419"/>
      <c r="H30" s="419"/>
      <c r="I30" s="421"/>
      <c r="J30" s="422"/>
      <c r="K30" s="422"/>
      <c r="L30" s="423"/>
      <c r="M30" s="422"/>
      <c r="N30" s="437"/>
      <c r="O30" s="429"/>
      <c r="P30" s="78">
        <f t="shared" si="6"/>
        <v>0</v>
      </c>
      <c r="Q30" s="78">
        <f t="shared" si="7"/>
        <v>0</v>
      </c>
      <c r="R30" s="100" t="str">
        <f t="shared" si="5"/>
        <v/>
      </c>
    </row>
    <row r="31" spans="1:18" x14ac:dyDescent="0.2">
      <c r="A31" s="430" t="str">
        <f>IF(B31="","",COUNT('Diário 1º PA'!$A$4:$A$2634)+COUNT('Diário 2º PA'!$A$4:$A$2000)+ROW()-3)</f>
        <v/>
      </c>
      <c r="B31" s="417"/>
      <c r="C31" s="418"/>
      <c r="D31" s="419"/>
      <c r="E31" s="419"/>
      <c r="F31" s="420"/>
      <c r="G31" s="419"/>
      <c r="H31" s="419"/>
      <c r="I31" s="421"/>
      <c r="J31" s="422"/>
      <c r="K31" s="422"/>
      <c r="L31" s="423"/>
      <c r="M31" s="422"/>
      <c r="N31" s="437"/>
      <c r="O31" s="429"/>
      <c r="P31" s="78">
        <f t="shared" si="6"/>
        <v>0</v>
      </c>
      <c r="Q31" s="78">
        <f t="shared" si="7"/>
        <v>0</v>
      </c>
      <c r="R31" s="143" t="str">
        <f t="shared" si="5"/>
        <v/>
      </c>
    </row>
    <row r="32" spans="1:18" x14ac:dyDescent="0.2">
      <c r="A32" s="430" t="str">
        <f>IF(B32="","",COUNT('Diário 1º PA'!$A$4:$A$2634)+COUNT('Diário 2º PA'!$A$4:$A$2000)+ROW()-3)</f>
        <v/>
      </c>
      <c r="B32" s="417"/>
      <c r="C32" s="418"/>
      <c r="D32" s="419"/>
      <c r="E32" s="419"/>
      <c r="F32" s="420"/>
      <c r="G32" s="419"/>
      <c r="H32" s="419"/>
      <c r="I32" s="421"/>
      <c r="J32" s="422"/>
      <c r="K32" s="422"/>
      <c r="L32" s="423"/>
      <c r="M32" s="422"/>
      <c r="N32" s="437"/>
      <c r="O32" s="429"/>
      <c r="P32" s="78">
        <f t="shared" si="6"/>
        <v>0</v>
      </c>
      <c r="Q32" s="78">
        <f t="shared" si="7"/>
        <v>0</v>
      </c>
      <c r="R32" s="100" t="str">
        <f t="shared" si="5"/>
        <v/>
      </c>
    </row>
    <row r="33" spans="1:18" x14ac:dyDescent="0.2">
      <c r="A33" s="430" t="str">
        <f>IF(B33="","",COUNT('Diário 1º PA'!$A$4:$A$2634)+COUNT('Diário 2º PA'!$A$4:$A$2000)+ROW()-3)</f>
        <v/>
      </c>
      <c r="B33" s="417"/>
      <c r="C33" s="418"/>
      <c r="D33" s="419"/>
      <c r="E33" s="419"/>
      <c r="F33" s="420"/>
      <c r="G33" s="419"/>
      <c r="H33" s="419"/>
      <c r="I33" s="421"/>
      <c r="J33" s="422"/>
      <c r="K33" s="422"/>
      <c r="L33" s="423"/>
      <c r="M33" s="422"/>
      <c r="N33" s="437"/>
      <c r="O33" s="429"/>
      <c r="P33" s="78">
        <f t="shared" si="6"/>
        <v>0</v>
      </c>
      <c r="Q33" s="78">
        <f t="shared" si="7"/>
        <v>0</v>
      </c>
      <c r="R33" s="100" t="str">
        <f t="shared" si="5"/>
        <v/>
      </c>
    </row>
    <row r="34" spans="1:18" x14ac:dyDescent="0.2">
      <c r="A34" s="430" t="str">
        <f>IF(B34="","",COUNT('Diário 1º PA'!$A$4:$A$2634)+COUNT('Diário 2º PA'!$A$4:$A$2000)+ROW()-3)</f>
        <v/>
      </c>
      <c r="B34" s="417"/>
      <c r="C34" s="418"/>
      <c r="D34" s="419"/>
      <c r="E34" s="419"/>
      <c r="F34" s="420"/>
      <c r="G34" s="419"/>
      <c r="H34" s="419"/>
      <c r="I34" s="421"/>
      <c r="J34" s="422"/>
      <c r="K34" s="422"/>
      <c r="L34" s="423"/>
      <c r="M34" s="422"/>
      <c r="N34" s="437"/>
      <c r="O34" s="429"/>
      <c r="P34" s="78">
        <f t="shared" si="6"/>
        <v>0</v>
      </c>
      <c r="Q34" s="78">
        <f t="shared" si="7"/>
        <v>0</v>
      </c>
      <c r="R34" s="143" t="str">
        <f t="shared" si="5"/>
        <v/>
      </c>
    </row>
    <row r="35" spans="1:18" x14ac:dyDescent="0.2">
      <c r="A35" s="430" t="str">
        <f>IF(B35="","",COUNT('Diário 1º PA'!$A$4:$A$2634)+COUNT('Diário 2º PA'!$A$4:$A$2000)+ROW()-3)</f>
        <v/>
      </c>
      <c r="B35" s="417"/>
      <c r="C35" s="455"/>
      <c r="D35" s="419"/>
      <c r="E35" s="419"/>
      <c r="F35" s="420"/>
      <c r="G35" s="421"/>
      <c r="H35" s="419"/>
      <c r="I35" s="421"/>
      <c r="J35" s="422"/>
      <c r="K35" s="422"/>
      <c r="L35" s="423"/>
      <c r="M35" s="422"/>
      <c r="N35" s="437"/>
      <c r="O35" s="429"/>
      <c r="P35" s="78">
        <f t="shared" si="6"/>
        <v>0</v>
      </c>
      <c r="Q35" s="78">
        <f t="shared" si="7"/>
        <v>0</v>
      </c>
      <c r="R35" s="100" t="str">
        <f t="shared" si="5"/>
        <v/>
      </c>
    </row>
    <row r="36" spans="1:18" x14ac:dyDescent="0.2">
      <c r="A36" s="430" t="str">
        <f>IF(B36="","",COUNT('Diário 1º PA'!$A$4:$A$2634)+COUNT('Diário 2º PA'!$A$4:$A$2000)+ROW()-3)</f>
        <v/>
      </c>
      <c r="B36" s="417"/>
      <c r="C36" s="418"/>
      <c r="D36" s="419"/>
      <c r="E36" s="419"/>
      <c r="F36" s="420"/>
      <c r="G36" s="421"/>
      <c r="H36" s="419"/>
      <c r="I36" s="421"/>
      <c r="J36" s="422"/>
      <c r="K36" s="422"/>
      <c r="L36" s="423"/>
      <c r="M36" s="422"/>
      <c r="N36" s="437"/>
      <c r="O36" s="429"/>
      <c r="P36" s="78">
        <f t="shared" si="6"/>
        <v>0</v>
      </c>
      <c r="Q36" s="78">
        <f t="shared" si="7"/>
        <v>0</v>
      </c>
      <c r="R36" s="100" t="str">
        <f t="shared" si="5"/>
        <v/>
      </c>
    </row>
    <row r="37" spans="1:18" x14ac:dyDescent="0.2">
      <c r="A37" s="430" t="str">
        <f>IF(B37="","",COUNT('Diário 1º PA'!$A$4:$A$2634)+COUNT('Diário 2º PA'!$A$4:$A$2000)+ROW()-3)</f>
        <v/>
      </c>
      <c r="B37" s="417"/>
      <c r="C37" s="418"/>
      <c r="D37" s="419"/>
      <c r="E37" s="419"/>
      <c r="F37" s="420"/>
      <c r="G37" s="419"/>
      <c r="H37" s="419"/>
      <c r="I37" s="421"/>
      <c r="J37" s="422"/>
      <c r="K37" s="422"/>
      <c r="L37" s="423"/>
      <c r="M37" s="422"/>
      <c r="N37" s="437"/>
      <c r="O37" s="429"/>
      <c r="P37" s="78">
        <f t="shared" si="6"/>
        <v>0</v>
      </c>
      <c r="Q37" s="78">
        <f t="shared" si="7"/>
        <v>0</v>
      </c>
      <c r="R37" s="143" t="str">
        <f t="shared" si="5"/>
        <v/>
      </c>
    </row>
    <row r="38" spans="1:18" x14ac:dyDescent="0.2">
      <c r="A38" s="430" t="str">
        <f>IF(B38="","",COUNT('Diário 1º PA'!$A$4:$A$2634)+COUNT('Diário 2º PA'!$A$4:$A$2000)+ROW()-3)</f>
        <v/>
      </c>
      <c r="B38" s="417"/>
      <c r="C38" s="418"/>
      <c r="D38" s="419"/>
      <c r="E38" s="419"/>
      <c r="F38" s="420"/>
      <c r="G38" s="419"/>
      <c r="H38" s="419"/>
      <c r="I38" s="421"/>
      <c r="J38" s="422"/>
      <c r="K38" s="422"/>
      <c r="L38" s="423"/>
      <c r="M38" s="422"/>
      <c r="N38" s="437"/>
      <c r="O38" s="429"/>
      <c r="P38" s="78">
        <f t="shared" si="6"/>
        <v>0</v>
      </c>
      <c r="Q38" s="78">
        <f t="shared" si="7"/>
        <v>0</v>
      </c>
      <c r="R38" s="100" t="str">
        <f t="shared" si="5"/>
        <v/>
      </c>
    </row>
    <row r="39" spans="1:18" x14ac:dyDescent="0.2">
      <c r="A39" s="430" t="str">
        <f>IF(B39="","",COUNT('Diário 1º PA'!$A$4:$A$2634)+COUNT('Diário 2º PA'!$A$4:$A$2000)+ROW()-3)</f>
        <v/>
      </c>
      <c r="B39" s="417"/>
      <c r="C39" s="418"/>
      <c r="D39" s="419"/>
      <c r="E39" s="419"/>
      <c r="F39" s="420"/>
      <c r="G39" s="419"/>
      <c r="H39" s="419"/>
      <c r="I39" s="421"/>
      <c r="J39" s="422"/>
      <c r="K39" s="422"/>
      <c r="L39" s="423"/>
      <c r="M39" s="422"/>
      <c r="N39" s="437"/>
      <c r="O39" s="429"/>
      <c r="P39" s="78">
        <f t="shared" si="6"/>
        <v>0</v>
      </c>
      <c r="Q39" s="78">
        <f t="shared" si="7"/>
        <v>0</v>
      </c>
      <c r="R39" s="100" t="str">
        <f t="shared" si="5"/>
        <v/>
      </c>
    </row>
    <row r="40" spans="1:18" x14ac:dyDescent="0.2">
      <c r="A40" s="430" t="str">
        <f>IF(B40="","",COUNT('Diário 1º PA'!$A$4:$A$2634)+COUNT('Diário 2º PA'!$A$4:$A$2000)+ROW()-3)</f>
        <v/>
      </c>
      <c r="B40" s="417"/>
      <c r="C40" s="418"/>
      <c r="D40" s="419"/>
      <c r="E40" s="419"/>
      <c r="F40" s="420"/>
      <c r="G40" s="421"/>
      <c r="H40" s="419"/>
      <c r="I40" s="421"/>
      <c r="J40" s="422"/>
      <c r="K40" s="422"/>
      <c r="L40" s="423"/>
      <c r="M40" s="422"/>
      <c r="N40" s="437"/>
      <c r="O40" s="429"/>
      <c r="P40" s="78">
        <f t="shared" si="6"/>
        <v>0</v>
      </c>
      <c r="Q40" s="78">
        <f t="shared" si="7"/>
        <v>0</v>
      </c>
      <c r="R40" s="143" t="str">
        <f t="shared" si="5"/>
        <v/>
      </c>
    </row>
    <row r="41" spans="1:18" x14ac:dyDescent="0.2">
      <c r="A41" s="430" t="str">
        <f>IF(B41="","",COUNT('Diário 1º PA'!$A$4:$A$2634)+COUNT('Diário 2º PA'!$A$4:$A$2000)+ROW()-3)</f>
        <v/>
      </c>
      <c r="B41" s="417"/>
      <c r="C41" s="418"/>
      <c r="D41" s="419"/>
      <c r="E41" s="419"/>
      <c r="F41" s="420"/>
      <c r="G41" s="421"/>
      <c r="H41" s="419"/>
      <c r="I41" s="421"/>
      <c r="J41" s="422"/>
      <c r="K41" s="422"/>
      <c r="L41" s="423"/>
      <c r="M41" s="422"/>
      <c r="N41" s="437"/>
      <c r="O41" s="429"/>
      <c r="P41" s="78">
        <f t="shared" si="6"/>
        <v>0</v>
      </c>
      <c r="Q41" s="78">
        <f t="shared" si="7"/>
        <v>0</v>
      </c>
      <c r="R41" s="100" t="str">
        <f t="shared" si="5"/>
        <v/>
      </c>
    </row>
    <row r="42" spans="1:18" x14ac:dyDescent="0.2">
      <c r="A42" s="430" t="str">
        <f>IF(B42="","",COUNT('Diário 1º PA'!$A$4:$A$2634)+COUNT('Diário 2º PA'!$A$4:$A$2000)+ROW()-3)</f>
        <v/>
      </c>
      <c r="B42" s="417"/>
      <c r="C42" s="418"/>
      <c r="D42" s="419"/>
      <c r="E42" s="419"/>
      <c r="F42" s="420"/>
      <c r="G42" s="421"/>
      <c r="H42" s="419"/>
      <c r="I42" s="421"/>
      <c r="J42" s="422"/>
      <c r="K42" s="422"/>
      <c r="L42" s="423"/>
      <c r="M42" s="422"/>
      <c r="N42" s="437"/>
      <c r="O42" s="429"/>
      <c r="P42" s="78">
        <f t="shared" si="6"/>
        <v>0</v>
      </c>
      <c r="Q42" s="78">
        <f t="shared" si="7"/>
        <v>0</v>
      </c>
      <c r="R42" s="100" t="str">
        <f t="shared" si="5"/>
        <v/>
      </c>
    </row>
    <row r="43" spans="1:18" x14ac:dyDescent="0.2">
      <c r="A43" s="430" t="str">
        <f>IF(B43="","",COUNT('Diário 1º PA'!$A$4:$A$2634)+COUNT('Diário 2º PA'!$A$4:$A$2000)+ROW()-3)</f>
        <v/>
      </c>
      <c r="B43" s="417"/>
      <c r="C43" s="418"/>
      <c r="D43" s="419"/>
      <c r="E43" s="419"/>
      <c r="F43" s="420"/>
      <c r="G43" s="421"/>
      <c r="H43" s="419"/>
      <c r="I43" s="421"/>
      <c r="J43" s="422"/>
      <c r="K43" s="422"/>
      <c r="L43" s="423"/>
      <c r="M43" s="422"/>
      <c r="N43" s="437"/>
      <c r="O43" s="429"/>
      <c r="P43" s="78">
        <f t="shared" si="6"/>
        <v>0</v>
      </c>
      <c r="Q43" s="78">
        <f t="shared" si="7"/>
        <v>0</v>
      </c>
      <c r="R43" s="143" t="str">
        <f t="shared" si="5"/>
        <v/>
      </c>
    </row>
    <row r="44" spans="1:18" x14ac:dyDescent="0.2">
      <c r="A44" s="430" t="str">
        <f>IF(B44="","",COUNT('Diário 1º PA'!$A$4:$A$2634)+COUNT('Diário 2º PA'!$A$4:$A$2000)+ROW()-3)</f>
        <v/>
      </c>
      <c r="B44" s="417"/>
      <c r="C44" s="418"/>
      <c r="D44" s="419"/>
      <c r="E44" s="419"/>
      <c r="F44" s="420"/>
      <c r="G44" s="421"/>
      <c r="H44" s="419"/>
      <c r="I44" s="421"/>
      <c r="J44" s="422"/>
      <c r="K44" s="422"/>
      <c r="L44" s="423"/>
      <c r="M44" s="422"/>
      <c r="N44" s="437"/>
      <c r="O44" s="429"/>
      <c r="P44" s="78">
        <f t="shared" si="6"/>
        <v>0</v>
      </c>
      <c r="Q44" s="78">
        <f t="shared" si="7"/>
        <v>0</v>
      </c>
      <c r="R44" s="100" t="str">
        <f t="shared" si="5"/>
        <v/>
      </c>
    </row>
    <row r="45" spans="1:18" x14ac:dyDescent="0.2">
      <c r="A45" s="430" t="str">
        <f>IF(B45="","",COUNT('Diário 1º PA'!$A$4:$A$2634)+COUNT('Diário 2º PA'!$A$4:$A$2000)+ROW()-3)</f>
        <v/>
      </c>
      <c r="B45" s="417"/>
      <c r="C45" s="418"/>
      <c r="D45" s="419"/>
      <c r="E45" s="419"/>
      <c r="F45" s="420"/>
      <c r="G45" s="421"/>
      <c r="H45" s="419"/>
      <c r="I45" s="421"/>
      <c r="J45" s="422"/>
      <c r="K45" s="422"/>
      <c r="L45" s="423"/>
      <c r="M45" s="422"/>
      <c r="N45" s="437"/>
      <c r="O45" s="429"/>
      <c r="P45" s="78">
        <f t="shared" si="6"/>
        <v>0</v>
      </c>
      <c r="Q45" s="78">
        <f t="shared" si="7"/>
        <v>0</v>
      </c>
      <c r="R45" s="100" t="str">
        <f t="shared" si="5"/>
        <v/>
      </c>
    </row>
    <row r="46" spans="1:18" x14ac:dyDescent="0.2">
      <c r="A46" s="430" t="str">
        <f>IF(B46="","",COUNT('Diário 1º PA'!$A$4:$A$2634)+COUNT('Diário 2º PA'!$A$4:$A$2000)+ROW()-3)</f>
        <v/>
      </c>
      <c r="B46" s="417"/>
      <c r="C46" s="418"/>
      <c r="D46" s="419"/>
      <c r="E46" s="419"/>
      <c r="F46" s="420"/>
      <c r="G46" s="421"/>
      <c r="H46" s="419"/>
      <c r="I46" s="421"/>
      <c r="J46" s="422"/>
      <c r="K46" s="422"/>
      <c r="L46" s="423"/>
      <c r="M46" s="422"/>
      <c r="N46" s="437"/>
      <c r="O46" s="429"/>
      <c r="P46" s="78">
        <f t="shared" si="6"/>
        <v>0</v>
      </c>
      <c r="Q46" s="78">
        <f t="shared" si="7"/>
        <v>0</v>
      </c>
      <c r="R46" s="143" t="str">
        <f t="shared" si="5"/>
        <v/>
      </c>
    </row>
    <row r="47" spans="1:18" x14ac:dyDescent="0.2">
      <c r="A47" s="430" t="str">
        <f>IF(B47="","",COUNT('Diário 1º PA'!$A$4:$A$2634)+COUNT('Diário 2º PA'!$A$4:$A$2000)+ROW()-3)</f>
        <v/>
      </c>
      <c r="B47" s="417"/>
      <c r="C47" s="418"/>
      <c r="D47" s="419"/>
      <c r="E47" s="419"/>
      <c r="F47" s="420"/>
      <c r="G47" s="419"/>
      <c r="H47" s="419"/>
      <c r="I47" s="421"/>
      <c r="J47" s="422"/>
      <c r="K47" s="422"/>
      <c r="L47" s="423"/>
      <c r="M47" s="422"/>
      <c r="N47" s="437"/>
      <c r="O47" s="429"/>
      <c r="P47" s="78">
        <f t="shared" si="6"/>
        <v>0</v>
      </c>
      <c r="Q47" s="78">
        <f t="shared" si="7"/>
        <v>0</v>
      </c>
      <c r="R47" s="100" t="str">
        <f t="shared" si="5"/>
        <v/>
      </c>
    </row>
    <row r="48" spans="1:18" x14ac:dyDescent="0.2">
      <c r="A48" s="430" t="str">
        <f>IF(B48="","",COUNT('Diário 1º PA'!$A$4:$A$2634)+COUNT('Diário 2º PA'!$A$4:$A$2000)+ROW()-3)</f>
        <v/>
      </c>
      <c r="B48" s="417"/>
      <c r="C48" s="418"/>
      <c r="D48" s="419"/>
      <c r="E48" s="419"/>
      <c r="F48" s="420"/>
      <c r="G48" s="419"/>
      <c r="H48" s="419"/>
      <c r="I48" s="421"/>
      <c r="J48" s="422"/>
      <c r="K48" s="422"/>
      <c r="L48" s="423"/>
      <c r="M48" s="422"/>
      <c r="N48" s="437"/>
      <c r="O48" s="429"/>
      <c r="P48" s="78">
        <f t="shared" si="6"/>
        <v>0</v>
      </c>
      <c r="Q48" s="78">
        <f t="shared" si="7"/>
        <v>0</v>
      </c>
      <c r="R48" s="100" t="str">
        <f t="shared" si="5"/>
        <v/>
      </c>
    </row>
    <row r="49" spans="1:18" x14ac:dyDescent="0.2">
      <c r="A49" s="430" t="str">
        <f>IF(B49="","",COUNT('Diário 1º PA'!$A$4:$A$2634)+COUNT('Diário 2º PA'!$A$4:$A$2000)+ROW()-3)</f>
        <v/>
      </c>
      <c r="B49" s="417"/>
      <c r="C49" s="418"/>
      <c r="D49" s="419"/>
      <c r="E49" s="419"/>
      <c r="F49" s="420"/>
      <c r="G49" s="419"/>
      <c r="H49" s="419"/>
      <c r="I49" s="421"/>
      <c r="J49" s="422"/>
      <c r="K49" s="422"/>
      <c r="L49" s="423"/>
      <c r="M49" s="422"/>
      <c r="N49" s="437"/>
      <c r="O49" s="429"/>
      <c r="P49" s="78">
        <f t="shared" si="6"/>
        <v>0</v>
      </c>
      <c r="Q49" s="78">
        <f t="shared" si="7"/>
        <v>0</v>
      </c>
      <c r="R49" s="143" t="str">
        <f t="shared" si="5"/>
        <v/>
      </c>
    </row>
    <row r="50" spans="1:18" x14ac:dyDescent="0.2">
      <c r="A50" s="430" t="str">
        <f>IF(B50="","",COUNT('Diário 1º PA'!$A$4:$A$2634)+COUNT('Diário 2º PA'!$A$4:$A$2000)+ROW()-3)</f>
        <v/>
      </c>
      <c r="B50" s="417"/>
      <c r="C50" s="418"/>
      <c r="D50" s="419"/>
      <c r="E50" s="419"/>
      <c r="F50" s="420"/>
      <c r="G50" s="419"/>
      <c r="H50" s="419"/>
      <c r="I50" s="421"/>
      <c r="J50" s="422"/>
      <c r="K50" s="422"/>
      <c r="L50" s="423"/>
      <c r="M50" s="422"/>
      <c r="N50" s="437"/>
      <c r="O50" s="429"/>
      <c r="P50" s="78">
        <f t="shared" si="6"/>
        <v>0</v>
      </c>
      <c r="Q50" s="78">
        <f t="shared" si="7"/>
        <v>0</v>
      </c>
      <c r="R50" s="100" t="str">
        <f t="shared" si="5"/>
        <v/>
      </c>
    </row>
    <row r="51" spans="1:18" x14ac:dyDescent="0.2">
      <c r="A51" s="430" t="str">
        <f>IF(B51="","",COUNT('Diário 1º PA'!$A$4:$A$2634)+COUNT('Diário 2º PA'!$A$4:$A$2000)+ROW()-3)</f>
        <v/>
      </c>
      <c r="B51" s="417"/>
      <c r="C51" s="418"/>
      <c r="D51" s="419"/>
      <c r="E51" s="419"/>
      <c r="F51" s="420"/>
      <c r="G51" s="419"/>
      <c r="H51" s="419"/>
      <c r="I51" s="421"/>
      <c r="J51" s="422"/>
      <c r="K51" s="422"/>
      <c r="L51" s="423"/>
      <c r="M51" s="445"/>
      <c r="N51" s="437"/>
      <c r="O51" s="429"/>
      <c r="P51" s="78">
        <f t="shared" si="6"/>
        <v>0</v>
      </c>
      <c r="Q51" s="78">
        <f t="shared" si="7"/>
        <v>0</v>
      </c>
      <c r="R51" s="100" t="str">
        <f t="shared" si="5"/>
        <v/>
      </c>
    </row>
    <row r="52" spans="1:18" x14ac:dyDescent="0.2">
      <c r="A52" s="430" t="str">
        <f>IF(B52="","",COUNT('Diário 1º PA'!$A$4:$A$2634)+COUNT('Diário 2º PA'!$A$4:$A$2000)+ROW()-3)</f>
        <v/>
      </c>
      <c r="B52" s="417"/>
      <c r="C52" s="418"/>
      <c r="D52" s="419"/>
      <c r="E52" s="419"/>
      <c r="F52" s="420"/>
      <c r="G52" s="419"/>
      <c r="H52" s="419"/>
      <c r="I52" s="421"/>
      <c r="J52" s="422"/>
      <c r="K52" s="422"/>
      <c r="L52" s="423"/>
      <c r="M52" s="422"/>
      <c r="N52" s="437"/>
      <c r="O52" s="429"/>
      <c r="P52" s="78">
        <f t="shared" si="6"/>
        <v>0</v>
      </c>
      <c r="Q52" s="78">
        <f t="shared" si="7"/>
        <v>0</v>
      </c>
      <c r="R52" s="143" t="str">
        <f t="shared" si="5"/>
        <v/>
      </c>
    </row>
    <row r="53" spans="1:18" x14ac:dyDescent="0.2">
      <c r="A53" s="430" t="str">
        <f>IF(B53="","",COUNT('Diário 1º PA'!$A$4:$A$2634)+COUNT('Diário 2º PA'!$A$4:$A$2000)+ROW()-3)</f>
        <v/>
      </c>
      <c r="B53" s="417"/>
      <c r="C53" s="418"/>
      <c r="D53" s="419"/>
      <c r="E53" s="419"/>
      <c r="F53" s="420"/>
      <c r="G53" s="419"/>
      <c r="H53" s="419"/>
      <c r="I53" s="421"/>
      <c r="J53" s="422"/>
      <c r="K53" s="422"/>
      <c r="L53" s="423"/>
      <c r="M53" s="422"/>
      <c r="N53" s="437"/>
      <c r="O53" s="429"/>
      <c r="P53" s="78">
        <f t="shared" si="6"/>
        <v>0</v>
      </c>
      <c r="Q53" s="78">
        <f t="shared" si="7"/>
        <v>0</v>
      </c>
      <c r="R53" s="100" t="str">
        <f t="shared" si="5"/>
        <v/>
      </c>
    </row>
    <row r="54" spans="1:18" x14ac:dyDescent="0.2">
      <c r="A54" s="430" t="str">
        <f>IF(B54="","",COUNT('Diário 1º PA'!$A$4:$A$2634)+COUNT('Diário 2º PA'!$A$4:$A$2000)+ROW()-3)</f>
        <v/>
      </c>
      <c r="B54" s="417"/>
      <c r="C54" s="418"/>
      <c r="D54" s="419"/>
      <c r="E54" s="419"/>
      <c r="F54" s="420"/>
      <c r="G54" s="419"/>
      <c r="H54" s="419"/>
      <c r="I54" s="421"/>
      <c r="J54" s="422"/>
      <c r="K54" s="422"/>
      <c r="L54" s="423"/>
      <c r="M54" s="422"/>
      <c r="N54" s="437"/>
      <c r="O54" s="429"/>
      <c r="P54" s="78">
        <f t="shared" si="6"/>
        <v>0</v>
      </c>
      <c r="Q54" s="78">
        <f t="shared" si="7"/>
        <v>0</v>
      </c>
      <c r="R54" s="100" t="str">
        <f t="shared" si="5"/>
        <v/>
      </c>
    </row>
    <row r="55" spans="1:18" x14ac:dyDescent="0.2">
      <c r="A55" s="430" t="str">
        <f>IF(B55="","",COUNT('Diário 1º PA'!$A$4:$A$2634)+COUNT('Diário 2º PA'!$A$4:$A$2000)+ROW()-3)</f>
        <v/>
      </c>
      <c r="B55" s="417"/>
      <c r="C55" s="418"/>
      <c r="D55" s="419"/>
      <c r="E55" s="419"/>
      <c r="F55" s="420"/>
      <c r="G55" s="419"/>
      <c r="H55" s="419"/>
      <c r="I55" s="421"/>
      <c r="J55" s="422"/>
      <c r="K55" s="422"/>
      <c r="L55" s="423"/>
      <c r="M55" s="422"/>
      <c r="N55" s="437"/>
      <c r="O55" s="429"/>
      <c r="P55" s="78">
        <f t="shared" si="6"/>
        <v>0</v>
      </c>
      <c r="Q55" s="78">
        <f t="shared" si="7"/>
        <v>0</v>
      </c>
      <c r="R55" s="143" t="str">
        <f t="shared" si="5"/>
        <v/>
      </c>
    </row>
    <row r="56" spans="1:18" x14ac:dyDescent="0.2">
      <c r="A56" s="430" t="str">
        <f>IF(B56="","",COUNT('Diário 1º PA'!$A$4:$A$2634)+COUNT('Diário 2º PA'!$A$4:$A$2000)+ROW()-3)</f>
        <v/>
      </c>
      <c r="B56" s="417"/>
      <c r="C56" s="418"/>
      <c r="D56" s="419"/>
      <c r="E56" s="419"/>
      <c r="F56" s="420"/>
      <c r="G56" s="419"/>
      <c r="H56" s="419"/>
      <c r="I56" s="421"/>
      <c r="J56" s="422"/>
      <c r="K56" s="422"/>
      <c r="L56" s="423"/>
      <c r="M56" s="422"/>
      <c r="N56" s="437"/>
      <c r="O56" s="429"/>
      <c r="P56" s="78">
        <f t="shared" si="6"/>
        <v>0</v>
      </c>
      <c r="Q56" s="78">
        <f t="shared" si="7"/>
        <v>0</v>
      </c>
      <c r="R56" s="100" t="str">
        <f t="shared" si="5"/>
        <v/>
      </c>
    </row>
    <row r="57" spans="1:18" x14ac:dyDescent="0.2">
      <c r="A57" s="430" t="str">
        <f>IF(B57="","",COUNT('Diário 1º PA'!$A$4:$A$2634)+COUNT('Diário 2º PA'!$A$4:$A$2000)+ROW()-3)</f>
        <v/>
      </c>
      <c r="B57" s="417"/>
      <c r="C57" s="418"/>
      <c r="D57" s="419"/>
      <c r="E57" s="419"/>
      <c r="F57" s="420"/>
      <c r="G57" s="421"/>
      <c r="H57" s="419"/>
      <c r="I57" s="421"/>
      <c r="J57" s="423"/>
      <c r="K57" s="423"/>
      <c r="L57" s="423"/>
      <c r="M57" s="422"/>
      <c r="N57" s="437"/>
      <c r="O57" s="429"/>
      <c r="P57" s="78">
        <f t="shared" si="6"/>
        <v>0</v>
      </c>
      <c r="Q57" s="78">
        <f t="shared" si="7"/>
        <v>0</v>
      </c>
      <c r="R57" s="100" t="str">
        <f t="shared" si="5"/>
        <v/>
      </c>
    </row>
    <row r="58" spans="1:18" x14ac:dyDescent="0.2">
      <c r="A58" s="430" t="str">
        <f>IF(B58="","",COUNT('Diário 1º PA'!$A$4:$A$2634)+COUNT('Diário 2º PA'!$A$4:$A$2000)+ROW()-3)</f>
        <v/>
      </c>
      <c r="B58" s="417"/>
      <c r="C58" s="418"/>
      <c r="D58" s="419"/>
      <c r="E58" s="419"/>
      <c r="F58" s="420"/>
      <c r="G58" s="419"/>
      <c r="H58" s="419"/>
      <c r="I58" s="421"/>
      <c r="J58" s="422"/>
      <c r="K58" s="422"/>
      <c r="L58" s="423"/>
      <c r="M58" s="422"/>
      <c r="N58" s="437"/>
      <c r="O58" s="429"/>
      <c r="P58" s="78">
        <f t="shared" si="6"/>
        <v>0</v>
      </c>
      <c r="Q58" s="78">
        <f t="shared" si="7"/>
        <v>0</v>
      </c>
      <c r="R58" s="143" t="str">
        <f t="shared" si="5"/>
        <v/>
      </c>
    </row>
    <row r="59" spans="1:18" x14ac:dyDescent="0.2">
      <c r="A59" s="430" t="str">
        <f>IF(B59="","",COUNT('Diário 1º PA'!$A$4:$A$2634)+COUNT('Diário 2º PA'!$A$4:$A$2000)+ROW()-3)</f>
        <v/>
      </c>
      <c r="B59" s="417"/>
      <c r="C59" s="418"/>
      <c r="D59" s="419"/>
      <c r="E59" s="419"/>
      <c r="F59" s="420"/>
      <c r="G59" s="419"/>
      <c r="H59" s="419"/>
      <c r="I59" s="421"/>
      <c r="J59" s="422"/>
      <c r="K59" s="422"/>
      <c r="L59" s="423"/>
      <c r="M59" s="422"/>
      <c r="N59" s="437"/>
      <c r="O59" s="429"/>
      <c r="P59" s="78">
        <f t="shared" si="6"/>
        <v>0</v>
      </c>
      <c r="Q59" s="78">
        <f t="shared" si="7"/>
        <v>0</v>
      </c>
      <c r="R59" s="100" t="str">
        <f t="shared" si="5"/>
        <v/>
      </c>
    </row>
    <row r="60" spans="1:18" x14ac:dyDescent="0.2">
      <c r="A60" s="430" t="str">
        <f>IF(B60="","",COUNT('Diário 1º PA'!$A$4:$A$2634)+COUNT('Diário 2º PA'!$A$4:$A$2000)+ROW()-3)</f>
        <v/>
      </c>
      <c r="B60" s="417"/>
      <c r="C60" s="418"/>
      <c r="D60" s="419"/>
      <c r="E60" s="419"/>
      <c r="F60" s="420"/>
      <c r="G60" s="419"/>
      <c r="H60" s="419"/>
      <c r="I60" s="421"/>
      <c r="J60" s="422"/>
      <c r="K60" s="422"/>
      <c r="L60" s="423"/>
      <c r="M60" s="422"/>
      <c r="N60" s="437"/>
      <c r="O60" s="429"/>
      <c r="P60" s="78">
        <f t="shared" si="6"/>
        <v>0</v>
      </c>
      <c r="Q60" s="78">
        <f t="shared" si="7"/>
        <v>0</v>
      </c>
      <c r="R60" s="100" t="str">
        <f t="shared" si="5"/>
        <v/>
      </c>
    </row>
    <row r="61" spans="1:18" x14ac:dyDescent="0.2">
      <c r="A61" s="430" t="str">
        <f>IF(B61="","",COUNT('Diário 1º PA'!$A$4:$A$2634)+COUNT('Diário 2º PA'!$A$4:$A$2000)+ROW()-3)</f>
        <v/>
      </c>
      <c r="B61" s="417"/>
      <c r="C61" s="418"/>
      <c r="D61" s="419"/>
      <c r="E61" s="419"/>
      <c r="F61" s="420"/>
      <c r="G61" s="421"/>
      <c r="H61" s="419"/>
      <c r="I61" s="421"/>
      <c r="J61" s="423"/>
      <c r="K61" s="423"/>
      <c r="L61" s="423"/>
      <c r="M61" s="422"/>
      <c r="N61" s="437"/>
      <c r="O61" s="429"/>
      <c r="P61" s="78">
        <f t="shared" si="6"/>
        <v>0</v>
      </c>
      <c r="Q61" s="78">
        <f t="shared" si="7"/>
        <v>0</v>
      </c>
      <c r="R61" s="143" t="str">
        <f t="shared" si="5"/>
        <v/>
      </c>
    </row>
    <row r="62" spans="1:18" x14ac:dyDescent="0.2">
      <c r="A62" s="430" t="str">
        <f>IF(B62="","",COUNT('Diário 1º PA'!$A$4:$A$2634)+COUNT('Diário 2º PA'!$A$4:$A$2000)+ROW()-3)</f>
        <v/>
      </c>
      <c r="B62" s="417"/>
      <c r="C62" s="418"/>
      <c r="D62" s="419"/>
      <c r="E62" s="419"/>
      <c r="F62" s="420"/>
      <c r="G62" s="421"/>
      <c r="H62" s="419"/>
      <c r="I62" s="421"/>
      <c r="J62" s="422"/>
      <c r="K62" s="422"/>
      <c r="L62" s="423"/>
      <c r="M62" s="422"/>
      <c r="N62" s="437"/>
      <c r="O62" s="429"/>
      <c r="P62" s="78">
        <f t="shared" si="6"/>
        <v>0</v>
      </c>
      <c r="Q62" s="78">
        <f t="shared" si="7"/>
        <v>0</v>
      </c>
      <c r="R62" s="100" t="str">
        <f t="shared" si="5"/>
        <v/>
      </c>
    </row>
    <row r="63" spans="1:18" x14ac:dyDescent="0.2">
      <c r="A63" s="430" t="str">
        <f>IF(B63="","",COUNT('Diário 1º PA'!$A$4:$A$2634)+COUNT('Diário 2º PA'!$A$4:$A$2000)+ROW()-3)</f>
        <v/>
      </c>
      <c r="B63" s="417"/>
      <c r="C63" s="418"/>
      <c r="D63" s="419"/>
      <c r="E63" s="419"/>
      <c r="F63" s="420"/>
      <c r="G63" s="421"/>
      <c r="H63" s="419"/>
      <c r="I63" s="421"/>
      <c r="J63" s="422"/>
      <c r="K63" s="422"/>
      <c r="L63" s="423"/>
      <c r="M63" s="422"/>
      <c r="N63" s="437"/>
      <c r="O63" s="429"/>
      <c r="P63" s="78">
        <f t="shared" si="6"/>
        <v>0</v>
      </c>
      <c r="Q63" s="78">
        <f t="shared" si="7"/>
        <v>0</v>
      </c>
      <c r="R63" s="100" t="str">
        <f t="shared" si="5"/>
        <v/>
      </c>
    </row>
    <row r="64" spans="1:18" x14ac:dyDescent="0.2">
      <c r="A64" s="430" t="str">
        <f>IF(B64="","",COUNT('Diário 1º PA'!$A$4:$A$2634)+COUNT('Diário 2º PA'!$A$4:$A$2000)+ROW()-3)</f>
        <v/>
      </c>
      <c r="B64" s="417"/>
      <c r="C64" s="418"/>
      <c r="D64" s="419"/>
      <c r="E64" s="419"/>
      <c r="F64" s="420"/>
      <c r="G64" s="421"/>
      <c r="H64" s="419"/>
      <c r="I64" s="421"/>
      <c r="J64" s="422"/>
      <c r="K64" s="422"/>
      <c r="L64" s="423"/>
      <c r="M64" s="422"/>
      <c r="N64" s="437"/>
      <c r="O64" s="429"/>
      <c r="P64" s="78">
        <f t="shared" si="6"/>
        <v>0</v>
      </c>
      <c r="Q64" s="78">
        <f t="shared" si="7"/>
        <v>0</v>
      </c>
      <c r="R64" s="143" t="str">
        <f t="shared" si="5"/>
        <v/>
      </c>
    </row>
    <row r="65" spans="1:18" x14ac:dyDescent="0.2">
      <c r="A65" s="430" t="str">
        <f>IF(B65="","",COUNT('Diário 1º PA'!$A$4:$A$2634)+COUNT('Diário 2º PA'!$A$4:$A$2000)+ROW()-3)</f>
        <v/>
      </c>
      <c r="B65" s="417"/>
      <c r="C65" s="418"/>
      <c r="D65" s="419"/>
      <c r="E65" s="419"/>
      <c r="F65" s="420"/>
      <c r="G65" s="419"/>
      <c r="H65" s="419"/>
      <c r="I65" s="421"/>
      <c r="J65" s="422"/>
      <c r="K65" s="422"/>
      <c r="L65" s="423"/>
      <c r="M65" s="422"/>
      <c r="N65" s="437"/>
      <c r="O65" s="429"/>
      <c r="P65" s="78">
        <f t="shared" si="6"/>
        <v>0</v>
      </c>
      <c r="Q65" s="78">
        <f t="shared" si="7"/>
        <v>0</v>
      </c>
      <c r="R65" s="100" t="str">
        <f t="shared" si="5"/>
        <v/>
      </c>
    </row>
    <row r="66" spans="1:18" x14ac:dyDescent="0.2">
      <c r="A66" s="430" t="str">
        <f>IF(B66="","",COUNT('Diário 1º PA'!$A$4:$A$2634)+COUNT('Diário 2º PA'!$A$4:$A$2000)+ROW()-3)</f>
        <v/>
      </c>
      <c r="B66" s="417"/>
      <c r="C66" s="418"/>
      <c r="D66" s="419"/>
      <c r="E66" s="419"/>
      <c r="F66" s="420"/>
      <c r="G66" s="419"/>
      <c r="H66" s="419"/>
      <c r="I66" s="421"/>
      <c r="J66" s="422"/>
      <c r="K66" s="422"/>
      <c r="L66" s="423"/>
      <c r="M66" s="422"/>
      <c r="N66" s="437"/>
      <c r="O66" s="429"/>
      <c r="P66" s="78">
        <f t="shared" si="6"/>
        <v>0</v>
      </c>
      <c r="Q66" s="78">
        <f t="shared" si="7"/>
        <v>0</v>
      </c>
      <c r="R66" s="100" t="str">
        <f t="shared" si="5"/>
        <v/>
      </c>
    </row>
    <row r="67" spans="1:18" x14ac:dyDescent="0.2">
      <c r="A67" s="430" t="str">
        <f>IF(B67="","",COUNT('Diário 1º PA'!$A$4:$A$2634)+COUNT('Diário 2º PA'!$A$4:$A$2000)+ROW()-3)</f>
        <v/>
      </c>
      <c r="B67" s="417"/>
      <c r="C67" s="418"/>
      <c r="D67" s="419"/>
      <c r="E67" s="419"/>
      <c r="F67" s="420"/>
      <c r="G67" s="419"/>
      <c r="H67" s="419"/>
      <c r="I67" s="421"/>
      <c r="J67" s="422"/>
      <c r="K67" s="422"/>
      <c r="L67" s="423"/>
      <c r="M67" s="422"/>
      <c r="N67" s="437"/>
      <c r="O67" s="429"/>
      <c r="P67" s="78">
        <f t="shared" si="6"/>
        <v>0</v>
      </c>
      <c r="Q67" s="78">
        <f t="shared" si="7"/>
        <v>0</v>
      </c>
      <c r="R67" s="143" t="str">
        <f t="shared" si="5"/>
        <v/>
      </c>
    </row>
    <row r="68" spans="1:18" x14ac:dyDescent="0.2">
      <c r="A68" s="430" t="str">
        <f>IF(B68="","",COUNT('Diário 1º PA'!$A$4:$A$2634)+COUNT('Diário 2º PA'!$A$4:$A$2000)+ROW()-3)</f>
        <v/>
      </c>
      <c r="B68" s="417"/>
      <c r="C68" s="418"/>
      <c r="D68" s="419"/>
      <c r="E68" s="419"/>
      <c r="F68" s="420"/>
      <c r="G68" s="419"/>
      <c r="H68" s="419"/>
      <c r="I68" s="421"/>
      <c r="J68" s="422"/>
      <c r="K68" s="422"/>
      <c r="L68" s="423"/>
      <c r="M68" s="422"/>
      <c r="N68" s="437"/>
      <c r="O68" s="429"/>
      <c r="P68" s="78">
        <f t="shared" si="6"/>
        <v>0</v>
      </c>
      <c r="Q68" s="78">
        <f t="shared" si="7"/>
        <v>0</v>
      </c>
      <c r="R68" s="100" t="str">
        <f t="shared" si="5"/>
        <v/>
      </c>
    </row>
    <row r="69" spans="1:18" x14ac:dyDescent="0.2">
      <c r="A69" s="430" t="str">
        <f>IF(B69="","",COUNT('Diário 1º PA'!$A$4:$A$2634)+COUNT('Diário 2º PA'!$A$4:$A$2000)+ROW()-3)</f>
        <v/>
      </c>
      <c r="B69" s="417"/>
      <c r="C69" s="418"/>
      <c r="D69" s="419"/>
      <c r="E69" s="419"/>
      <c r="F69" s="420"/>
      <c r="G69" s="419"/>
      <c r="H69" s="419"/>
      <c r="I69" s="421"/>
      <c r="J69" s="422"/>
      <c r="K69" s="422"/>
      <c r="L69" s="423"/>
      <c r="M69" s="422"/>
      <c r="N69" s="437"/>
      <c r="O69" s="429"/>
      <c r="P69" s="78">
        <f t="shared" si="6"/>
        <v>0</v>
      </c>
      <c r="Q69" s="78">
        <f t="shared" si="7"/>
        <v>0</v>
      </c>
      <c r="R69" s="100" t="str">
        <f t="shared" si="5"/>
        <v/>
      </c>
    </row>
    <row r="70" spans="1:18" x14ac:dyDescent="0.2">
      <c r="A70" s="430" t="str">
        <f>IF(B70="","",COUNT('Diário 1º PA'!$A$4:$A$2634)+COUNT('Diário 2º PA'!$A$4:$A$2000)+ROW()-3)</f>
        <v/>
      </c>
      <c r="B70" s="417"/>
      <c r="C70" s="418"/>
      <c r="D70" s="419"/>
      <c r="E70" s="419"/>
      <c r="F70" s="420"/>
      <c r="G70" s="419"/>
      <c r="H70" s="419"/>
      <c r="I70" s="421"/>
      <c r="J70" s="422"/>
      <c r="K70" s="422"/>
      <c r="L70" s="423"/>
      <c r="M70" s="422"/>
      <c r="N70" s="437"/>
      <c r="O70" s="429"/>
      <c r="P70" s="78">
        <f t="shared" si="6"/>
        <v>0</v>
      </c>
      <c r="Q70" s="78">
        <f t="shared" si="7"/>
        <v>0</v>
      </c>
      <c r="R70" s="143" t="str">
        <f t="shared" si="5"/>
        <v/>
      </c>
    </row>
    <row r="71" spans="1:18" x14ac:dyDescent="0.2">
      <c r="A71" s="430" t="str">
        <f>IF(B71="","",COUNT('Diário 1º PA'!$A$4:$A$2634)+COUNT('Diário 2º PA'!$A$4:$A$2000)+ROW()-3)</f>
        <v/>
      </c>
      <c r="B71" s="417"/>
      <c r="C71" s="418"/>
      <c r="D71" s="419"/>
      <c r="E71" s="419"/>
      <c r="F71" s="420"/>
      <c r="G71" s="419"/>
      <c r="H71" s="419"/>
      <c r="I71" s="421"/>
      <c r="J71" s="422"/>
      <c r="K71" s="422"/>
      <c r="L71" s="423"/>
      <c r="M71" s="422"/>
      <c r="N71" s="437"/>
      <c r="O71" s="429"/>
      <c r="P71" s="78">
        <f t="shared" si="6"/>
        <v>0</v>
      </c>
      <c r="Q71" s="78">
        <f t="shared" si="7"/>
        <v>0</v>
      </c>
      <c r="R71" s="100" t="str">
        <f t="shared" si="5"/>
        <v/>
      </c>
    </row>
    <row r="72" spans="1:18" x14ac:dyDescent="0.2">
      <c r="A72" s="430" t="str">
        <f>IF(B72="","",COUNT('Diário 1º PA'!$A$4:$A$2634)+COUNT('Diário 2º PA'!$A$4:$A$2000)+ROW()-3)</f>
        <v/>
      </c>
      <c r="B72" s="417"/>
      <c r="C72" s="418"/>
      <c r="D72" s="419"/>
      <c r="E72" s="419"/>
      <c r="F72" s="420"/>
      <c r="G72" s="419"/>
      <c r="H72" s="419"/>
      <c r="I72" s="421"/>
      <c r="J72" s="422"/>
      <c r="K72" s="422"/>
      <c r="L72" s="423"/>
      <c r="M72" s="422"/>
      <c r="N72" s="437"/>
      <c r="O72" s="429"/>
      <c r="P72" s="78">
        <f t="shared" si="6"/>
        <v>0</v>
      </c>
      <c r="Q72" s="78">
        <f t="shared" si="7"/>
        <v>0</v>
      </c>
      <c r="R72" s="100" t="str">
        <f t="shared" si="5"/>
        <v/>
      </c>
    </row>
    <row r="73" spans="1:18" x14ac:dyDescent="0.2">
      <c r="A73" s="430" t="str">
        <f>IF(B73="","",COUNT('Diário 1º PA'!$A$4:$A$2634)+COUNT('Diário 2º PA'!$A$4:$A$2000)+ROW()-3)</f>
        <v/>
      </c>
      <c r="B73" s="417"/>
      <c r="C73" s="418"/>
      <c r="D73" s="419"/>
      <c r="E73" s="419"/>
      <c r="F73" s="420"/>
      <c r="G73" s="419"/>
      <c r="H73" s="419"/>
      <c r="I73" s="421"/>
      <c r="J73" s="422"/>
      <c r="K73" s="422"/>
      <c r="L73" s="423"/>
      <c r="M73" s="422"/>
      <c r="N73" s="437"/>
      <c r="O73" s="429"/>
      <c r="P73" s="78">
        <f t="shared" si="6"/>
        <v>0</v>
      </c>
      <c r="Q73" s="78">
        <f t="shared" si="7"/>
        <v>0</v>
      </c>
      <c r="R73" s="143" t="str">
        <f t="shared" si="5"/>
        <v/>
      </c>
    </row>
    <row r="74" spans="1:18" x14ac:dyDescent="0.2">
      <c r="A74" s="430" t="str">
        <f>IF(B74="","",COUNT('Diário 1º PA'!$A$4:$A$2634)+COUNT('Diário 2º PA'!$A$4:$A$2000)+ROW()-3)</f>
        <v/>
      </c>
      <c r="B74" s="417"/>
      <c r="C74" s="418"/>
      <c r="D74" s="419"/>
      <c r="E74" s="419"/>
      <c r="F74" s="420"/>
      <c r="G74" s="419"/>
      <c r="H74" s="419"/>
      <c r="I74" s="421"/>
      <c r="J74" s="422"/>
      <c r="K74" s="422"/>
      <c r="L74" s="423"/>
      <c r="M74" s="422"/>
      <c r="N74" s="437"/>
      <c r="O74" s="429"/>
      <c r="P74" s="78">
        <f t="shared" si="6"/>
        <v>0</v>
      </c>
      <c r="Q74" s="78">
        <f t="shared" si="7"/>
        <v>0</v>
      </c>
      <c r="R74" s="100" t="str">
        <f t="shared" si="5"/>
        <v/>
      </c>
    </row>
    <row r="75" spans="1:18" x14ac:dyDescent="0.2">
      <c r="A75" s="430" t="str">
        <f>IF(B75="","",COUNT('Diário 1º PA'!$A$4:$A$2634)+COUNT('Diário 2º PA'!$A$4:$A$2000)+ROW()-3)</f>
        <v/>
      </c>
      <c r="B75" s="417"/>
      <c r="C75" s="418"/>
      <c r="D75" s="419"/>
      <c r="E75" s="419"/>
      <c r="F75" s="420"/>
      <c r="G75" s="419"/>
      <c r="H75" s="419"/>
      <c r="I75" s="421"/>
      <c r="J75" s="422"/>
      <c r="K75" s="422"/>
      <c r="L75" s="423"/>
      <c r="M75" s="422"/>
      <c r="N75" s="437"/>
      <c r="O75" s="429"/>
      <c r="P75" s="78">
        <f t="shared" si="6"/>
        <v>0</v>
      </c>
      <c r="Q75" s="78">
        <f t="shared" si="7"/>
        <v>0</v>
      </c>
      <c r="R75" s="100" t="str">
        <f t="shared" si="5"/>
        <v/>
      </c>
    </row>
    <row r="76" spans="1:18" x14ac:dyDescent="0.2">
      <c r="A76" s="430" t="str">
        <f>IF(B76="","",COUNT('Diário 1º PA'!$A$4:$A$2634)+COUNT('Diário 2º PA'!$A$4:$A$2000)+ROW()-3)</f>
        <v/>
      </c>
      <c r="B76" s="417"/>
      <c r="C76" s="418"/>
      <c r="D76" s="419"/>
      <c r="E76" s="419"/>
      <c r="F76" s="420"/>
      <c r="G76" s="419"/>
      <c r="H76" s="419"/>
      <c r="I76" s="421"/>
      <c r="J76" s="422"/>
      <c r="K76" s="422"/>
      <c r="L76" s="423"/>
      <c r="M76" s="422"/>
      <c r="N76" s="437"/>
      <c r="O76" s="429"/>
      <c r="P76" s="78">
        <f t="shared" si="6"/>
        <v>0</v>
      </c>
      <c r="Q76" s="78">
        <f t="shared" si="7"/>
        <v>0</v>
      </c>
      <c r="R76" s="143" t="str">
        <f t="shared" si="5"/>
        <v/>
      </c>
    </row>
    <row r="77" spans="1:18" x14ac:dyDescent="0.2">
      <c r="A77" s="430" t="str">
        <f>IF(B77="","",COUNT('Diário 1º PA'!$A$4:$A$2634)+COUNT('Diário 2º PA'!$A$4:$A$2000)+ROW()-3)</f>
        <v/>
      </c>
      <c r="B77" s="417"/>
      <c r="C77" s="418"/>
      <c r="D77" s="419"/>
      <c r="E77" s="419"/>
      <c r="F77" s="420"/>
      <c r="G77" s="419"/>
      <c r="H77" s="419"/>
      <c r="I77" s="421"/>
      <c r="J77" s="422"/>
      <c r="K77" s="422"/>
      <c r="L77" s="423"/>
      <c r="M77" s="422"/>
      <c r="N77" s="437"/>
      <c r="O77" s="429"/>
      <c r="P77" s="78">
        <f t="shared" si="6"/>
        <v>0</v>
      </c>
      <c r="Q77" s="78">
        <f t="shared" si="7"/>
        <v>0</v>
      </c>
      <c r="R77" s="100" t="str">
        <f t="shared" ref="R77:R140" si="8">SUBSTITUTE(D77," ","_")</f>
        <v/>
      </c>
    </row>
    <row r="78" spans="1:18" x14ac:dyDescent="0.2">
      <c r="A78" s="430" t="str">
        <f>IF(B78="","",COUNT('Diário 1º PA'!$A$4:$A$2634)+COUNT('Diário 2º PA'!$A$4:$A$2000)+ROW()-3)</f>
        <v/>
      </c>
      <c r="B78" s="417"/>
      <c r="C78" s="418"/>
      <c r="D78" s="419"/>
      <c r="E78" s="419"/>
      <c r="F78" s="420"/>
      <c r="G78" s="419"/>
      <c r="H78" s="419"/>
      <c r="I78" s="421"/>
      <c r="J78" s="422"/>
      <c r="K78" s="422"/>
      <c r="L78" s="423"/>
      <c r="M78" s="422"/>
      <c r="N78" s="437"/>
      <c r="O78" s="429"/>
      <c r="P78" s="78">
        <f t="shared" ref="P78:P141" si="9">IF(B78=0,0,IF(YEAR(B78)=$Q$1,MONTH(B78)-$P$1+1,(YEAR(B78)-$Q$1)*12-$P$1+1+MONTH(B78)))</f>
        <v>0</v>
      </c>
      <c r="Q78" s="78">
        <f t="shared" ref="Q78:Q141" si="10">IF(C78=0,0,IF(YEAR(C78)=$Q$1,MONTH(C78)-$P$1+1,(YEAR(C78)-$Q$1)*12-$P$1+1+MONTH(C78)))</f>
        <v>0</v>
      </c>
      <c r="R78" s="100" t="str">
        <f t="shared" si="8"/>
        <v/>
      </c>
    </row>
    <row r="79" spans="1:18" x14ac:dyDescent="0.2">
      <c r="A79" s="430" t="str">
        <f>IF(B79="","",COUNT('Diário 1º PA'!$A$4:$A$2634)+COUNT('Diário 2º PA'!$A$4:$A$2000)+ROW()-3)</f>
        <v/>
      </c>
      <c r="B79" s="417"/>
      <c r="C79" s="418"/>
      <c r="D79" s="419"/>
      <c r="E79" s="419"/>
      <c r="F79" s="420"/>
      <c r="G79" s="419"/>
      <c r="H79" s="419"/>
      <c r="I79" s="421"/>
      <c r="J79" s="422"/>
      <c r="K79" s="422"/>
      <c r="L79" s="423"/>
      <c r="M79" s="422"/>
      <c r="N79" s="437"/>
      <c r="O79" s="429"/>
      <c r="P79" s="78">
        <f t="shared" si="9"/>
        <v>0</v>
      </c>
      <c r="Q79" s="78">
        <f t="shared" si="10"/>
        <v>0</v>
      </c>
      <c r="R79" s="143" t="str">
        <f t="shared" si="8"/>
        <v/>
      </c>
    </row>
    <row r="80" spans="1:18" x14ac:dyDescent="0.2">
      <c r="A80" s="430" t="str">
        <f>IF(B80="","",COUNT('Diário 1º PA'!$A$4:$A$2634)+COUNT('Diário 2º PA'!$A$4:$A$2000)+ROW()-3)</f>
        <v/>
      </c>
      <c r="B80" s="417"/>
      <c r="C80" s="418"/>
      <c r="D80" s="419"/>
      <c r="E80" s="419"/>
      <c r="F80" s="420"/>
      <c r="G80" s="419"/>
      <c r="H80" s="419"/>
      <c r="I80" s="421"/>
      <c r="J80" s="422"/>
      <c r="K80" s="422"/>
      <c r="L80" s="423"/>
      <c r="M80" s="422"/>
      <c r="N80" s="437"/>
      <c r="O80" s="429"/>
      <c r="P80" s="78">
        <f t="shared" si="9"/>
        <v>0</v>
      </c>
      <c r="Q80" s="78">
        <f t="shared" si="10"/>
        <v>0</v>
      </c>
      <c r="R80" s="100" t="str">
        <f t="shared" si="8"/>
        <v/>
      </c>
    </row>
    <row r="81" spans="1:18" x14ac:dyDescent="0.2">
      <c r="A81" s="430" t="str">
        <f>IF(B81="","",COUNT('Diário 1º PA'!$A$4:$A$2634)+COUNT('Diário 2º PA'!$A$4:$A$2000)+ROW()-3)</f>
        <v/>
      </c>
      <c r="B81" s="417"/>
      <c r="C81" s="418"/>
      <c r="D81" s="419"/>
      <c r="E81" s="419"/>
      <c r="F81" s="420"/>
      <c r="G81" s="419"/>
      <c r="H81" s="419"/>
      <c r="I81" s="421"/>
      <c r="J81" s="422"/>
      <c r="K81" s="422"/>
      <c r="L81" s="423"/>
      <c r="M81" s="422"/>
      <c r="N81" s="437"/>
      <c r="O81" s="429"/>
      <c r="P81" s="78">
        <f t="shared" si="9"/>
        <v>0</v>
      </c>
      <c r="Q81" s="78">
        <f t="shared" si="10"/>
        <v>0</v>
      </c>
      <c r="R81" s="100" t="str">
        <f t="shared" si="8"/>
        <v/>
      </c>
    </row>
    <row r="82" spans="1:18" x14ac:dyDescent="0.2">
      <c r="A82" s="430" t="str">
        <f>IF(B82="","",COUNT('Diário 1º PA'!$A$4:$A$2634)+COUNT('Diário 2º PA'!$A$4:$A$2000)+ROW()-3)</f>
        <v/>
      </c>
      <c r="B82" s="417"/>
      <c r="C82" s="418"/>
      <c r="D82" s="419"/>
      <c r="E82" s="419"/>
      <c r="F82" s="420"/>
      <c r="G82" s="419"/>
      <c r="H82" s="419"/>
      <c r="I82" s="421"/>
      <c r="J82" s="422"/>
      <c r="K82" s="422"/>
      <c r="L82" s="423"/>
      <c r="M82" s="422"/>
      <c r="N82" s="437"/>
      <c r="O82" s="429"/>
      <c r="P82" s="78">
        <f t="shared" si="9"/>
        <v>0</v>
      </c>
      <c r="Q82" s="78">
        <f t="shared" si="10"/>
        <v>0</v>
      </c>
      <c r="R82" s="143" t="str">
        <f t="shared" si="8"/>
        <v/>
      </c>
    </row>
    <row r="83" spans="1:18" x14ac:dyDescent="0.2">
      <c r="A83" s="430" t="str">
        <f>IF(B83="","",COUNT('Diário 1º PA'!$A$4:$A$2634)+COUNT('Diário 2º PA'!$A$4:$A$2000)+ROW()-3)</f>
        <v/>
      </c>
      <c r="B83" s="417"/>
      <c r="C83" s="418"/>
      <c r="D83" s="419"/>
      <c r="E83" s="419"/>
      <c r="F83" s="420"/>
      <c r="G83" s="419"/>
      <c r="H83" s="419"/>
      <c r="I83" s="421"/>
      <c r="J83" s="422"/>
      <c r="K83" s="422"/>
      <c r="L83" s="423"/>
      <c r="M83" s="422"/>
      <c r="N83" s="437"/>
      <c r="O83" s="429"/>
      <c r="P83" s="78">
        <f t="shared" si="9"/>
        <v>0</v>
      </c>
      <c r="Q83" s="78">
        <f t="shared" si="10"/>
        <v>0</v>
      </c>
      <c r="R83" s="100" t="str">
        <f t="shared" si="8"/>
        <v/>
      </c>
    </row>
    <row r="84" spans="1:18" x14ac:dyDescent="0.2">
      <c r="A84" s="430" t="str">
        <f>IF(B84="","",COUNT('Diário 1º PA'!$A$4:$A$2634)+COUNT('Diário 2º PA'!$A$4:$A$2000)+ROW()-3)</f>
        <v/>
      </c>
      <c r="B84" s="417"/>
      <c r="C84" s="418"/>
      <c r="D84" s="419"/>
      <c r="E84" s="419"/>
      <c r="F84" s="420"/>
      <c r="G84" s="419"/>
      <c r="H84" s="419"/>
      <c r="I84" s="421"/>
      <c r="J84" s="422"/>
      <c r="K84" s="422"/>
      <c r="L84" s="423"/>
      <c r="M84" s="422"/>
      <c r="N84" s="437"/>
      <c r="O84" s="429"/>
      <c r="P84" s="78">
        <f t="shared" si="9"/>
        <v>0</v>
      </c>
      <c r="Q84" s="78">
        <f t="shared" si="10"/>
        <v>0</v>
      </c>
      <c r="R84" s="100" t="str">
        <f t="shared" si="8"/>
        <v/>
      </c>
    </row>
    <row r="85" spans="1:18" x14ac:dyDescent="0.2">
      <c r="A85" s="430" t="str">
        <f>IF(B85="","",COUNT('Diário 1º PA'!$A$4:$A$2634)+COUNT('Diário 2º PA'!$A$4:$A$2000)+ROW()-3)</f>
        <v/>
      </c>
      <c r="B85" s="417"/>
      <c r="C85" s="418"/>
      <c r="D85" s="419"/>
      <c r="E85" s="419"/>
      <c r="F85" s="420"/>
      <c r="G85" s="419"/>
      <c r="H85" s="419"/>
      <c r="I85" s="421"/>
      <c r="J85" s="422"/>
      <c r="K85" s="422"/>
      <c r="L85" s="423"/>
      <c r="M85" s="422"/>
      <c r="N85" s="437"/>
      <c r="O85" s="429"/>
      <c r="P85" s="78">
        <f t="shared" si="9"/>
        <v>0</v>
      </c>
      <c r="Q85" s="78">
        <f t="shared" si="10"/>
        <v>0</v>
      </c>
      <c r="R85" s="143" t="str">
        <f t="shared" si="8"/>
        <v/>
      </c>
    </row>
    <row r="86" spans="1:18" x14ac:dyDescent="0.2">
      <c r="A86" s="430" t="str">
        <f>IF(B86="","",COUNT('Diário 1º PA'!$A$4:$A$2634)+COUNT('Diário 2º PA'!$A$4:$A$2000)+ROW()-3)</f>
        <v/>
      </c>
      <c r="B86" s="417"/>
      <c r="C86" s="418"/>
      <c r="D86" s="419"/>
      <c r="E86" s="419"/>
      <c r="F86" s="420"/>
      <c r="G86" s="419"/>
      <c r="H86" s="419"/>
      <c r="I86" s="421"/>
      <c r="J86" s="422"/>
      <c r="K86" s="422"/>
      <c r="L86" s="423"/>
      <c r="M86" s="422"/>
      <c r="N86" s="437"/>
      <c r="O86" s="429"/>
      <c r="P86" s="78">
        <f t="shared" si="9"/>
        <v>0</v>
      </c>
      <c r="Q86" s="78">
        <f t="shared" si="10"/>
        <v>0</v>
      </c>
      <c r="R86" s="100" t="str">
        <f t="shared" si="8"/>
        <v/>
      </c>
    </row>
    <row r="87" spans="1:18" x14ac:dyDescent="0.2">
      <c r="A87" s="430" t="str">
        <f>IF(B87="","",COUNT('Diário 1º PA'!$A$4:$A$2634)+COUNT('Diário 2º PA'!$A$4:$A$2000)+ROW()-3)</f>
        <v/>
      </c>
      <c r="B87" s="417"/>
      <c r="C87" s="418"/>
      <c r="D87" s="419"/>
      <c r="E87" s="419"/>
      <c r="F87" s="420"/>
      <c r="G87" s="419"/>
      <c r="H87" s="419"/>
      <c r="I87" s="421"/>
      <c r="J87" s="422"/>
      <c r="K87" s="422"/>
      <c r="L87" s="423"/>
      <c r="M87" s="422"/>
      <c r="N87" s="437"/>
      <c r="O87" s="429"/>
      <c r="P87" s="78">
        <f t="shared" si="9"/>
        <v>0</v>
      </c>
      <c r="Q87" s="78">
        <f t="shared" si="10"/>
        <v>0</v>
      </c>
      <c r="R87" s="100" t="str">
        <f t="shared" si="8"/>
        <v/>
      </c>
    </row>
    <row r="88" spans="1:18" x14ac:dyDescent="0.2">
      <c r="A88" s="430" t="str">
        <f>IF(B88="","",COUNT('Diário 1º PA'!$A$4:$A$2634)+COUNT('Diário 2º PA'!$A$4:$A$2000)+ROW()-3)</f>
        <v/>
      </c>
      <c r="B88" s="417"/>
      <c r="C88" s="418"/>
      <c r="D88" s="419"/>
      <c r="E88" s="419"/>
      <c r="F88" s="420"/>
      <c r="G88" s="419"/>
      <c r="H88" s="419"/>
      <c r="I88" s="421"/>
      <c r="J88" s="422"/>
      <c r="K88" s="422"/>
      <c r="L88" s="423"/>
      <c r="M88" s="422"/>
      <c r="N88" s="437"/>
      <c r="O88" s="429"/>
      <c r="P88" s="78">
        <f t="shared" si="9"/>
        <v>0</v>
      </c>
      <c r="Q88" s="78">
        <f t="shared" si="10"/>
        <v>0</v>
      </c>
      <c r="R88" s="143" t="str">
        <f t="shared" si="8"/>
        <v/>
      </c>
    </row>
    <row r="89" spans="1:18" x14ac:dyDescent="0.2">
      <c r="A89" s="430" t="str">
        <f>IF(B89="","",COUNT('Diário 1º PA'!$A$4:$A$2634)+COUNT('Diário 2º PA'!$A$4:$A$2000)+ROW()-3)</f>
        <v/>
      </c>
      <c r="B89" s="417"/>
      <c r="C89" s="418"/>
      <c r="D89" s="419"/>
      <c r="E89" s="419"/>
      <c r="F89" s="420"/>
      <c r="G89" s="419"/>
      <c r="H89" s="419"/>
      <c r="I89" s="421"/>
      <c r="J89" s="422"/>
      <c r="K89" s="422"/>
      <c r="L89" s="423"/>
      <c r="M89" s="422"/>
      <c r="N89" s="437"/>
      <c r="O89" s="429"/>
      <c r="P89" s="78">
        <f t="shared" si="9"/>
        <v>0</v>
      </c>
      <c r="Q89" s="78">
        <f t="shared" si="10"/>
        <v>0</v>
      </c>
      <c r="R89" s="100" t="str">
        <f t="shared" si="8"/>
        <v/>
      </c>
    </row>
    <row r="90" spans="1:18" x14ac:dyDescent="0.2">
      <c r="A90" s="430" t="str">
        <f>IF(B90="","",COUNT('Diário 1º PA'!$A$4:$A$2634)+COUNT('Diário 2º PA'!$A$4:$A$2000)+ROW()-3)</f>
        <v/>
      </c>
      <c r="B90" s="417"/>
      <c r="C90" s="418"/>
      <c r="D90" s="419"/>
      <c r="E90" s="419"/>
      <c r="F90" s="420"/>
      <c r="G90" s="419"/>
      <c r="H90" s="419"/>
      <c r="I90" s="421"/>
      <c r="J90" s="422"/>
      <c r="K90" s="422"/>
      <c r="L90" s="423"/>
      <c r="M90" s="422"/>
      <c r="N90" s="437"/>
      <c r="O90" s="429"/>
      <c r="P90" s="78">
        <f t="shared" si="9"/>
        <v>0</v>
      </c>
      <c r="Q90" s="78">
        <f t="shared" si="10"/>
        <v>0</v>
      </c>
      <c r="R90" s="100" t="str">
        <f t="shared" si="8"/>
        <v/>
      </c>
    </row>
    <row r="91" spans="1:18" x14ac:dyDescent="0.2">
      <c r="A91" s="430" t="str">
        <f>IF(B91="","",COUNT('Diário 1º PA'!$A$4:$A$2634)+COUNT('Diário 2º PA'!$A$4:$A$2000)+ROW()-3)</f>
        <v/>
      </c>
      <c r="B91" s="417"/>
      <c r="C91" s="418"/>
      <c r="D91" s="419"/>
      <c r="E91" s="419"/>
      <c r="F91" s="420"/>
      <c r="G91" s="419"/>
      <c r="H91" s="419"/>
      <c r="I91" s="421"/>
      <c r="J91" s="422"/>
      <c r="K91" s="422"/>
      <c r="L91" s="423"/>
      <c r="M91" s="422"/>
      <c r="N91" s="437"/>
      <c r="O91" s="429"/>
      <c r="P91" s="78">
        <f t="shared" si="9"/>
        <v>0</v>
      </c>
      <c r="Q91" s="78">
        <f t="shared" si="10"/>
        <v>0</v>
      </c>
      <c r="R91" s="143" t="str">
        <f t="shared" si="8"/>
        <v/>
      </c>
    </row>
    <row r="92" spans="1:18" x14ac:dyDescent="0.2">
      <c r="A92" s="430" t="str">
        <f>IF(B92="","",COUNT('Diário 1º PA'!$A$4:$A$2634)+COUNT('Diário 2º PA'!$A$4:$A$2000)+ROW()-3)</f>
        <v/>
      </c>
      <c r="B92" s="417"/>
      <c r="C92" s="418"/>
      <c r="D92" s="419"/>
      <c r="E92" s="419"/>
      <c r="F92" s="420"/>
      <c r="G92" s="419"/>
      <c r="H92" s="419"/>
      <c r="I92" s="421"/>
      <c r="J92" s="422"/>
      <c r="K92" s="422"/>
      <c r="L92" s="423"/>
      <c r="M92" s="422"/>
      <c r="N92" s="437"/>
      <c r="O92" s="429"/>
      <c r="P92" s="78">
        <f t="shared" si="9"/>
        <v>0</v>
      </c>
      <c r="Q92" s="78">
        <f t="shared" si="10"/>
        <v>0</v>
      </c>
      <c r="R92" s="100" t="str">
        <f t="shared" si="8"/>
        <v/>
      </c>
    </row>
    <row r="93" spans="1:18" x14ac:dyDescent="0.2">
      <c r="A93" s="430" t="str">
        <f>IF(B93="","",COUNT('Diário 1º PA'!$A$4:$A$2634)+COUNT('Diário 2º PA'!$A$4:$A$2000)+ROW()-3)</f>
        <v/>
      </c>
      <c r="B93" s="417"/>
      <c r="C93" s="418"/>
      <c r="D93" s="419"/>
      <c r="E93" s="419"/>
      <c r="F93" s="420"/>
      <c r="G93" s="419"/>
      <c r="H93" s="419"/>
      <c r="I93" s="421"/>
      <c r="J93" s="422"/>
      <c r="K93" s="422"/>
      <c r="L93" s="423"/>
      <c r="M93" s="422"/>
      <c r="N93" s="437"/>
      <c r="O93" s="429"/>
      <c r="P93" s="78">
        <f t="shared" si="9"/>
        <v>0</v>
      </c>
      <c r="Q93" s="78">
        <f t="shared" si="10"/>
        <v>0</v>
      </c>
      <c r="R93" s="100" t="str">
        <f t="shared" si="8"/>
        <v/>
      </c>
    </row>
    <row r="94" spans="1:18" x14ac:dyDescent="0.2">
      <c r="A94" s="430" t="str">
        <f>IF(B94="","",COUNT('Diário 1º PA'!$A$4:$A$2634)+COUNT('Diário 2º PA'!$A$4:$A$2000)+ROW()-3)</f>
        <v/>
      </c>
      <c r="B94" s="417"/>
      <c r="C94" s="418"/>
      <c r="D94" s="419"/>
      <c r="E94" s="419"/>
      <c r="F94" s="420"/>
      <c r="G94" s="419"/>
      <c r="H94" s="419"/>
      <c r="I94" s="421"/>
      <c r="J94" s="422"/>
      <c r="K94" s="422"/>
      <c r="L94" s="423"/>
      <c r="M94" s="422"/>
      <c r="N94" s="437"/>
      <c r="O94" s="429"/>
      <c r="P94" s="78">
        <f t="shared" si="9"/>
        <v>0</v>
      </c>
      <c r="Q94" s="78">
        <f t="shared" si="10"/>
        <v>0</v>
      </c>
      <c r="R94" s="143" t="str">
        <f t="shared" si="8"/>
        <v/>
      </c>
    </row>
    <row r="95" spans="1:18" x14ac:dyDescent="0.2">
      <c r="A95" s="430" t="str">
        <f>IF(B95="","",COUNT('Diário 1º PA'!$A$4:$A$2634)+COUNT('Diário 2º PA'!$A$4:$A$2000)+ROW()-3)</f>
        <v/>
      </c>
      <c r="B95" s="417"/>
      <c r="C95" s="418"/>
      <c r="D95" s="419"/>
      <c r="E95" s="419"/>
      <c r="F95" s="420"/>
      <c r="G95" s="419"/>
      <c r="H95" s="419"/>
      <c r="I95" s="421"/>
      <c r="J95" s="422"/>
      <c r="K95" s="422"/>
      <c r="L95" s="423"/>
      <c r="M95" s="422"/>
      <c r="N95" s="437"/>
      <c r="O95" s="429"/>
      <c r="P95" s="78">
        <f t="shared" si="9"/>
        <v>0</v>
      </c>
      <c r="Q95" s="78">
        <f t="shared" si="10"/>
        <v>0</v>
      </c>
      <c r="R95" s="100" t="str">
        <f t="shared" si="8"/>
        <v/>
      </c>
    </row>
    <row r="96" spans="1:18" x14ac:dyDescent="0.2">
      <c r="A96" s="430" t="str">
        <f>IF(B96="","",COUNT('Diário 1º PA'!$A$4:$A$2634)+COUNT('Diário 2º PA'!$A$4:$A$2000)+ROW()-3)</f>
        <v/>
      </c>
      <c r="B96" s="417"/>
      <c r="C96" s="418"/>
      <c r="D96" s="419"/>
      <c r="E96" s="419"/>
      <c r="F96" s="420"/>
      <c r="G96" s="419"/>
      <c r="H96" s="419"/>
      <c r="I96" s="421"/>
      <c r="J96" s="422"/>
      <c r="K96" s="422"/>
      <c r="L96" s="423"/>
      <c r="M96" s="422"/>
      <c r="N96" s="437"/>
      <c r="O96" s="429"/>
      <c r="P96" s="78">
        <f t="shared" si="9"/>
        <v>0</v>
      </c>
      <c r="Q96" s="78">
        <f t="shared" si="10"/>
        <v>0</v>
      </c>
      <c r="R96" s="100" t="str">
        <f t="shared" si="8"/>
        <v/>
      </c>
    </row>
    <row r="97" spans="1:18" x14ac:dyDescent="0.2">
      <c r="A97" s="430" t="str">
        <f>IF(B97="","",COUNT('Diário 1º PA'!$A$4:$A$2634)+COUNT('Diário 2º PA'!$A$4:$A$2000)+ROW()-3)</f>
        <v/>
      </c>
      <c r="B97" s="417"/>
      <c r="C97" s="418"/>
      <c r="D97" s="419"/>
      <c r="E97" s="419"/>
      <c r="F97" s="420"/>
      <c r="G97" s="419"/>
      <c r="H97" s="419"/>
      <c r="I97" s="421"/>
      <c r="J97" s="422"/>
      <c r="K97" s="422"/>
      <c r="L97" s="423"/>
      <c r="M97" s="445"/>
      <c r="N97" s="437"/>
      <c r="O97" s="429"/>
      <c r="P97" s="78">
        <f t="shared" si="9"/>
        <v>0</v>
      </c>
      <c r="Q97" s="78">
        <f t="shared" si="10"/>
        <v>0</v>
      </c>
      <c r="R97" s="143" t="str">
        <f t="shared" si="8"/>
        <v/>
      </c>
    </row>
    <row r="98" spans="1:18" x14ac:dyDescent="0.2">
      <c r="A98" s="430" t="str">
        <f>IF(B98="","",COUNT('Diário 1º PA'!$A$4:$A$2634)+COUNT('Diário 2º PA'!$A$4:$A$2000)+ROW()-3)</f>
        <v/>
      </c>
      <c r="B98" s="417"/>
      <c r="C98" s="418"/>
      <c r="D98" s="419"/>
      <c r="E98" s="419"/>
      <c r="F98" s="420"/>
      <c r="G98" s="419"/>
      <c r="H98" s="419"/>
      <c r="I98" s="421"/>
      <c r="J98" s="422"/>
      <c r="K98" s="422"/>
      <c r="L98" s="423"/>
      <c r="M98" s="422"/>
      <c r="N98" s="437"/>
      <c r="O98" s="429"/>
      <c r="P98" s="78">
        <f t="shared" si="9"/>
        <v>0</v>
      </c>
      <c r="Q98" s="78">
        <f t="shared" si="10"/>
        <v>0</v>
      </c>
      <c r="R98" s="100" t="str">
        <f t="shared" si="8"/>
        <v/>
      </c>
    </row>
    <row r="99" spans="1:18" x14ac:dyDescent="0.2">
      <c r="A99" s="430" t="str">
        <f>IF(B99="","",COUNT('Diário 1º PA'!$A$4:$A$2634)+COUNT('Diário 2º PA'!$A$4:$A$2000)+ROW()-3)</f>
        <v/>
      </c>
      <c r="B99" s="417"/>
      <c r="C99" s="418"/>
      <c r="D99" s="419"/>
      <c r="E99" s="419"/>
      <c r="F99" s="420"/>
      <c r="G99" s="419"/>
      <c r="H99" s="419"/>
      <c r="I99" s="421"/>
      <c r="J99" s="422"/>
      <c r="K99" s="422"/>
      <c r="L99" s="423"/>
      <c r="M99" s="422"/>
      <c r="N99" s="437"/>
      <c r="O99" s="429"/>
      <c r="P99" s="78">
        <f t="shared" si="9"/>
        <v>0</v>
      </c>
      <c r="Q99" s="78">
        <f t="shared" si="10"/>
        <v>0</v>
      </c>
      <c r="R99" s="100" t="str">
        <f t="shared" si="8"/>
        <v/>
      </c>
    </row>
    <row r="100" spans="1:18" x14ac:dyDescent="0.2">
      <c r="A100" s="430" t="str">
        <f>IF(B100="","",COUNT('Diário 1º PA'!$A$4:$A$2634)+COUNT('Diário 2º PA'!$A$4:$A$2000)+ROW()-3)</f>
        <v/>
      </c>
      <c r="B100" s="417"/>
      <c r="C100" s="455"/>
      <c r="D100" s="432"/>
      <c r="E100" s="432"/>
      <c r="F100" s="420"/>
      <c r="G100" s="419"/>
      <c r="H100" s="419"/>
      <c r="I100" s="421"/>
      <c r="J100" s="422"/>
      <c r="K100" s="422"/>
      <c r="L100" s="423"/>
      <c r="M100" s="445"/>
      <c r="N100" s="437"/>
      <c r="O100" s="429"/>
      <c r="P100" s="78">
        <f t="shared" si="9"/>
        <v>0</v>
      </c>
      <c r="Q100" s="78">
        <f t="shared" si="10"/>
        <v>0</v>
      </c>
      <c r="R100" s="143" t="str">
        <f t="shared" si="8"/>
        <v/>
      </c>
    </row>
    <row r="101" spans="1:18" x14ac:dyDescent="0.2">
      <c r="A101" s="430" t="str">
        <f>IF(B101="","",COUNT('Diário 1º PA'!$A$4:$A$2634)+COUNT('Diário 2º PA'!$A$4:$A$2000)+ROW()-3)</f>
        <v/>
      </c>
      <c r="B101" s="417"/>
      <c r="C101" s="418"/>
      <c r="D101" s="419"/>
      <c r="E101" s="419"/>
      <c r="F101" s="420"/>
      <c r="G101" s="421"/>
      <c r="H101" s="419"/>
      <c r="I101" s="421"/>
      <c r="J101" s="423"/>
      <c r="K101" s="423"/>
      <c r="L101" s="423"/>
      <c r="M101" s="422"/>
      <c r="N101" s="437"/>
      <c r="O101" s="429"/>
      <c r="P101" s="78">
        <f t="shared" si="9"/>
        <v>0</v>
      </c>
      <c r="Q101" s="78">
        <f t="shared" si="10"/>
        <v>0</v>
      </c>
      <c r="R101" s="100" t="str">
        <f t="shared" si="8"/>
        <v/>
      </c>
    </row>
    <row r="102" spans="1:18" x14ac:dyDescent="0.2">
      <c r="A102" s="430" t="str">
        <f>IF(B102="","",COUNT('Diário 1º PA'!$A$4:$A$2634)+COUNT('Diário 2º PA'!$A$4:$A$2000)+ROW()-3)</f>
        <v/>
      </c>
      <c r="B102" s="417"/>
      <c r="C102" s="418"/>
      <c r="D102" s="419"/>
      <c r="E102" s="419"/>
      <c r="F102" s="420"/>
      <c r="G102" s="421"/>
      <c r="H102" s="419"/>
      <c r="I102" s="421"/>
      <c r="J102" s="422"/>
      <c r="K102" s="422"/>
      <c r="L102" s="423"/>
      <c r="M102" s="422"/>
      <c r="N102" s="437"/>
      <c r="O102" s="429"/>
      <c r="P102" s="78">
        <f t="shared" si="9"/>
        <v>0</v>
      </c>
      <c r="Q102" s="78">
        <f t="shared" si="10"/>
        <v>0</v>
      </c>
      <c r="R102" s="100" t="str">
        <f t="shared" si="8"/>
        <v/>
      </c>
    </row>
    <row r="103" spans="1:18" x14ac:dyDescent="0.2">
      <c r="A103" s="430" t="str">
        <f>IF(B103="","",COUNT('Diário 1º PA'!$A$4:$A$2634)+COUNT('Diário 2º PA'!$A$4:$A$2000)+ROW()-3)</f>
        <v/>
      </c>
      <c r="B103" s="417"/>
      <c r="C103" s="418"/>
      <c r="D103" s="419"/>
      <c r="E103" s="419"/>
      <c r="F103" s="420"/>
      <c r="G103" s="421"/>
      <c r="H103" s="419"/>
      <c r="I103" s="421"/>
      <c r="J103" s="422"/>
      <c r="K103" s="422"/>
      <c r="L103" s="423"/>
      <c r="M103" s="422"/>
      <c r="N103" s="437"/>
      <c r="O103" s="429"/>
      <c r="P103" s="78">
        <f t="shared" si="9"/>
        <v>0</v>
      </c>
      <c r="Q103" s="78">
        <f t="shared" si="10"/>
        <v>0</v>
      </c>
      <c r="R103" s="143" t="str">
        <f t="shared" si="8"/>
        <v/>
      </c>
    </row>
    <row r="104" spans="1:18" x14ac:dyDescent="0.2">
      <c r="A104" s="430" t="str">
        <f>IF(B104="","",COUNT('Diário 1º PA'!$A$4:$A$2634)+COUNT('Diário 2º PA'!$A$4:$A$2000)+ROW()-3)</f>
        <v/>
      </c>
      <c r="B104" s="417"/>
      <c r="C104" s="418"/>
      <c r="D104" s="419"/>
      <c r="E104" s="419"/>
      <c r="F104" s="420"/>
      <c r="G104" s="421"/>
      <c r="H104" s="419"/>
      <c r="I104" s="421"/>
      <c r="J104" s="422"/>
      <c r="K104" s="422"/>
      <c r="L104" s="423"/>
      <c r="M104" s="422"/>
      <c r="N104" s="437"/>
      <c r="O104" s="429"/>
      <c r="P104" s="78">
        <f t="shared" si="9"/>
        <v>0</v>
      </c>
      <c r="Q104" s="78">
        <f t="shared" si="10"/>
        <v>0</v>
      </c>
      <c r="R104" s="100" t="str">
        <f t="shared" si="8"/>
        <v/>
      </c>
    </row>
    <row r="105" spans="1:18" x14ac:dyDescent="0.2">
      <c r="A105" s="430" t="str">
        <f>IF(B105="","",COUNT('Diário 1º PA'!$A$4:$A$2634)+COUNT('Diário 2º PA'!$A$4:$A$2000)+ROW()-3)</f>
        <v/>
      </c>
      <c r="B105" s="417"/>
      <c r="C105" s="418"/>
      <c r="D105" s="419"/>
      <c r="E105" s="419"/>
      <c r="F105" s="420"/>
      <c r="G105" s="421"/>
      <c r="H105" s="419"/>
      <c r="I105" s="421"/>
      <c r="J105" s="422"/>
      <c r="K105" s="422"/>
      <c r="L105" s="423"/>
      <c r="M105" s="422"/>
      <c r="N105" s="437"/>
      <c r="O105" s="429"/>
      <c r="P105" s="78">
        <f t="shared" si="9"/>
        <v>0</v>
      </c>
      <c r="Q105" s="78">
        <f t="shared" si="10"/>
        <v>0</v>
      </c>
      <c r="R105" s="100" t="str">
        <f t="shared" si="8"/>
        <v/>
      </c>
    </row>
    <row r="106" spans="1:18" x14ac:dyDescent="0.2">
      <c r="A106" s="430" t="str">
        <f>IF(B106="","",COUNT('Diário 1º PA'!$A$4:$A$2634)+COUNT('Diário 2º PA'!$A$4:$A$2000)+ROW()-3)</f>
        <v/>
      </c>
      <c r="B106" s="417"/>
      <c r="C106" s="418"/>
      <c r="D106" s="419"/>
      <c r="E106" s="419"/>
      <c r="F106" s="420"/>
      <c r="G106" s="421"/>
      <c r="H106" s="419"/>
      <c r="I106" s="421"/>
      <c r="J106" s="422"/>
      <c r="K106" s="422"/>
      <c r="L106" s="423"/>
      <c r="M106" s="422"/>
      <c r="N106" s="437"/>
      <c r="O106" s="429"/>
      <c r="P106" s="78">
        <f t="shared" si="9"/>
        <v>0</v>
      </c>
      <c r="Q106" s="78">
        <f t="shared" si="10"/>
        <v>0</v>
      </c>
      <c r="R106" s="143" t="str">
        <f t="shared" si="8"/>
        <v/>
      </c>
    </row>
    <row r="107" spans="1:18" x14ac:dyDescent="0.2">
      <c r="A107" s="430" t="str">
        <f>IF(B107="","",COUNT('Diário 1º PA'!$A$4:$A$2634)+COUNT('Diário 2º PA'!$A$4:$A$2000)+ROW()-3)</f>
        <v/>
      </c>
      <c r="B107" s="417"/>
      <c r="C107" s="418"/>
      <c r="D107" s="419"/>
      <c r="E107" s="419"/>
      <c r="F107" s="420"/>
      <c r="G107" s="421"/>
      <c r="H107" s="419"/>
      <c r="I107" s="421"/>
      <c r="J107" s="422"/>
      <c r="K107" s="422"/>
      <c r="L107" s="423"/>
      <c r="M107" s="422"/>
      <c r="N107" s="437"/>
      <c r="O107" s="429"/>
      <c r="P107" s="78">
        <f t="shared" si="9"/>
        <v>0</v>
      </c>
      <c r="Q107" s="78">
        <f t="shared" si="10"/>
        <v>0</v>
      </c>
      <c r="R107" s="100" t="str">
        <f t="shared" si="8"/>
        <v/>
      </c>
    </row>
    <row r="108" spans="1:18" x14ac:dyDescent="0.2">
      <c r="A108" s="430" t="str">
        <f>IF(B108="","",COUNT('Diário 1º PA'!$A$4:$A$2634)+COUNT('Diário 2º PA'!$A$4:$A$2000)+ROW()-3)</f>
        <v/>
      </c>
      <c r="B108" s="417"/>
      <c r="C108" s="418"/>
      <c r="D108" s="419"/>
      <c r="E108" s="419"/>
      <c r="F108" s="420"/>
      <c r="G108" s="421"/>
      <c r="H108" s="419"/>
      <c r="I108" s="421"/>
      <c r="J108" s="422"/>
      <c r="K108" s="422"/>
      <c r="L108" s="423"/>
      <c r="M108" s="422"/>
      <c r="N108" s="437"/>
      <c r="O108" s="429"/>
      <c r="P108" s="78">
        <f t="shared" si="9"/>
        <v>0</v>
      </c>
      <c r="Q108" s="78">
        <f t="shared" si="10"/>
        <v>0</v>
      </c>
      <c r="R108" s="100" t="str">
        <f t="shared" si="8"/>
        <v/>
      </c>
    </row>
    <row r="109" spans="1:18" x14ac:dyDescent="0.2">
      <c r="A109" s="430" t="str">
        <f>IF(B109="","",COUNT('Diário 1º PA'!$A$4:$A$2634)+COUNT('Diário 2º PA'!$A$4:$A$2000)+ROW()-3)</f>
        <v/>
      </c>
      <c r="B109" s="417"/>
      <c r="C109" s="418"/>
      <c r="D109" s="419"/>
      <c r="E109" s="419"/>
      <c r="F109" s="420"/>
      <c r="G109" s="421"/>
      <c r="H109" s="419"/>
      <c r="I109" s="421"/>
      <c r="J109" s="422"/>
      <c r="K109" s="422"/>
      <c r="L109" s="423"/>
      <c r="M109" s="422"/>
      <c r="N109" s="437"/>
      <c r="O109" s="429"/>
      <c r="P109" s="78">
        <f t="shared" si="9"/>
        <v>0</v>
      </c>
      <c r="Q109" s="78">
        <f t="shared" si="10"/>
        <v>0</v>
      </c>
      <c r="R109" s="143" t="str">
        <f t="shared" si="8"/>
        <v/>
      </c>
    </row>
    <row r="110" spans="1:18" x14ac:dyDescent="0.2">
      <c r="A110" s="430" t="str">
        <f>IF(B110="","",COUNT('Diário 1º PA'!$A$4:$A$2634)+COUNT('Diário 2º PA'!$A$4:$A$2000)+ROW()-3)</f>
        <v/>
      </c>
      <c r="B110" s="417"/>
      <c r="C110" s="418"/>
      <c r="D110" s="419"/>
      <c r="E110" s="419"/>
      <c r="F110" s="420"/>
      <c r="G110" s="421"/>
      <c r="H110" s="419"/>
      <c r="I110" s="421"/>
      <c r="J110" s="422"/>
      <c r="K110" s="422"/>
      <c r="L110" s="423"/>
      <c r="M110" s="422"/>
      <c r="N110" s="437"/>
      <c r="O110" s="429"/>
      <c r="P110" s="78">
        <f t="shared" si="9"/>
        <v>0</v>
      </c>
      <c r="Q110" s="78">
        <f t="shared" si="10"/>
        <v>0</v>
      </c>
      <c r="R110" s="100" t="str">
        <f t="shared" si="8"/>
        <v/>
      </c>
    </row>
    <row r="111" spans="1:18" x14ac:dyDescent="0.2">
      <c r="A111" s="430" t="str">
        <f>IF(B111="","",COUNT('Diário 1º PA'!$A$4:$A$2634)+COUNT('Diário 2º PA'!$A$4:$A$2000)+ROW()-3)</f>
        <v/>
      </c>
      <c r="B111" s="417"/>
      <c r="C111" s="418"/>
      <c r="D111" s="419"/>
      <c r="E111" s="419"/>
      <c r="F111" s="420"/>
      <c r="G111" s="421"/>
      <c r="H111" s="419"/>
      <c r="I111" s="421"/>
      <c r="J111" s="422"/>
      <c r="K111" s="422"/>
      <c r="L111" s="423"/>
      <c r="M111" s="422"/>
      <c r="N111" s="437"/>
      <c r="O111" s="429"/>
      <c r="P111" s="78">
        <f t="shared" si="9"/>
        <v>0</v>
      </c>
      <c r="Q111" s="78">
        <f t="shared" si="10"/>
        <v>0</v>
      </c>
      <c r="R111" s="100" t="str">
        <f t="shared" si="8"/>
        <v/>
      </c>
    </row>
    <row r="112" spans="1:18" x14ac:dyDescent="0.2">
      <c r="A112" s="430" t="str">
        <f>IF(B112="","",COUNT('Diário 1º PA'!$A$4:$A$2634)+COUNT('Diário 2º PA'!$A$4:$A$2000)+ROW()-3)</f>
        <v/>
      </c>
      <c r="B112" s="417"/>
      <c r="C112" s="418"/>
      <c r="D112" s="419"/>
      <c r="E112" s="419"/>
      <c r="F112" s="420"/>
      <c r="G112" s="421"/>
      <c r="H112" s="419"/>
      <c r="I112" s="421"/>
      <c r="J112" s="422"/>
      <c r="K112" s="422"/>
      <c r="L112" s="423"/>
      <c r="M112" s="422"/>
      <c r="N112" s="437"/>
      <c r="O112" s="429"/>
      <c r="P112" s="78">
        <f t="shared" si="9"/>
        <v>0</v>
      </c>
      <c r="Q112" s="78">
        <f t="shared" si="10"/>
        <v>0</v>
      </c>
      <c r="R112" s="143" t="str">
        <f t="shared" si="8"/>
        <v/>
      </c>
    </row>
    <row r="113" spans="1:18" x14ac:dyDescent="0.2">
      <c r="A113" s="430" t="str">
        <f>IF(B113="","",COUNT('Diário 1º PA'!$A$4:$A$2634)+COUNT('Diário 2º PA'!$A$4:$A$2000)+ROW()-3)</f>
        <v/>
      </c>
      <c r="B113" s="417"/>
      <c r="C113" s="418"/>
      <c r="D113" s="419"/>
      <c r="E113" s="419"/>
      <c r="F113" s="420"/>
      <c r="G113" s="421"/>
      <c r="H113" s="419"/>
      <c r="I113" s="421"/>
      <c r="J113" s="422"/>
      <c r="K113" s="422"/>
      <c r="L113" s="423"/>
      <c r="M113" s="422"/>
      <c r="N113" s="437"/>
      <c r="O113" s="429"/>
      <c r="P113" s="78">
        <f t="shared" si="9"/>
        <v>0</v>
      </c>
      <c r="Q113" s="78">
        <f t="shared" si="10"/>
        <v>0</v>
      </c>
      <c r="R113" s="100" t="str">
        <f t="shared" si="8"/>
        <v/>
      </c>
    </row>
    <row r="114" spans="1:18" x14ac:dyDescent="0.2">
      <c r="A114" s="430" t="str">
        <f>IF(B114="","",COUNT('Diário 1º PA'!$A$4:$A$2634)+COUNT('Diário 2º PA'!$A$4:$A$2000)+ROW()-3)</f>
        <v/>
      </c>
      <c r="B114" s="417"/>
      <c r="C114" s="418"/>
      <c r="D114" s="419"/>
      <c r="E114" s="419"/>
      <c r="F114" s="420"/>
      <c r="G114" s="421"/>
      <c r="H114" s="419"/>
      <c r="I114" s="421"/>
      <c r="J114" s="422"/>
      <c r="K114" s="422"/>
      <c r="L114" s="423"/>
      <c r="M114" s="422"/>
      <c r="N114" s="437"/>
      <c r="O114" s="429"/>
      <c r="P114" s="78">
        <f t="shared" si="9"/>
        <v>0</v>
      </c>
      <c r="Q114" s="78">
        <f t="shared" si="10"/>
        <v>0</v>
      </c>
      <c r="R114" s="100" t="str">
        <f t="shared" si="8"/>
        <v/>
      </c>
    </row>
    <row r="115" spans="1:18" x14ac:dyDescent="0.2">
      <c r="A115" s="430" t="str">
        <f>IF(B115="","",COUNT('Diário 1º PA'!$A$4:$A$2634)+COUNT('Diário 2º PA'!$A$4:$A$2000)+ROW()-3)</f>
        <v/>
      </c>
      <c r="B115" s="417"/>
      <c r="C115" s="418"/>
      <c r="D115" s="419"/>
      <c r="E115" s="419"/>
      <c r="F115" s="420"/>
      <c r="G115" s="421"/>
      <c r="H115" s="419"/>
      <c r="I115" s="421"/>
      <c r="J115" s="422"/>
      <c r="K115" s="422"/>
      <c r="L115" s="423"/>
      <c r="M115" s="422"/>
      <c r="N115" s="437"/>
      <c r="O115" s="429"/>
      <c r="P115" s="78">
        <f t="shared" si="9"/>
        <v>0</v>
      </c>
      <c r="Q115" s="78">
        <f t="shared" si="10"/>
        <v>0</v>
      </c>
      <c r="R115" s="143" t="str">
        <f t="shared" si="8"/>
        <v/>
      </c>
    </row>
    <row r="116" spans="1:18" x14ac:dyDescent="0.2">
      <c r="A116" s="430" t="str">
        <f>IF(B116="","",COUNT('Diário 1º PA'!$A$4:$A$2634)+COUNT('Diário 2º PA'!$A$4:$A$2000)+ROW()-3)</f>
        <v/>
      </c>
      <c r="B116" s="417"/>
      <c r="C116" s="418"/>
      <c r="D116" s="419"/>
      <c r="E116" s="419"/>
      <c r="F116" s="420"/>
      <c r="G116" s="419"/>
      <c r="H116" s="419"/>
      <c r="I116" s="421"/>
      <c r="J116" s="422"/>
      <c r="K116" s="422"/>
      <c r="L116" s="423"/>
      <c r="M116" s="422"/>
      <c r="N116" s="437"/>
      <c r="O116" s="429"/>
      <c r="P116" s="78">
        <f t="shared" si="9"/>
        <v>0</v>
      </c>
      <c r="Q116" s="78">
        <f t="shared" si="10"/>
        <v>0</v>
      </c>
      <c r="R116" s="100" t="str">
        <f t="shared" si="8"/>
        <v/>
      </c>
    </row>
    <row r="117" spans="1:18" x14ac:dyDescent="0.2">
      <c r="A117" s="430" t="str">
        <f>IF(B117="","",COUNT('Diário 1º PA'!$A$4:$A$2634)+COUNT('Diário 2º PA'!$A$4:$A$2000)+ROW()-3)</f>
        <v/>
      </c>
      <c r="B117" s="417"/>
      <c r="C117" s="418"/>
      <c r="D117" s="419"/>
      <c r="E117" s="419"/>
      <c r="F117" s="420"/>
      <c r="G117" s="419"/>
      <c r="H117" s="419"/>
      <c r="I117" s="421"/>
      <c r="J117" s="422"/>
      <c r="K117" s="422"/>
      <c r="L117" s="423"/>
      <c r="M117" s="422"/>
      <c r="N117" s="437"/>
      <c r="O117" s="429"/>
      <c r="P117" s="78">
        <f t="shared" si="9"/>
        <v>0</v>
      </c>
      <c r="Q117" s="78">
        <f t="shared" si="10"/>
        <v>0</v>
      </c>
      <c r="R117" s="100" t="str">
        <f t="shared" si="8"/>
        <v/>
      </c>
    </row>
    <row r="118" spans="1:18" x14ac:dyDescent="0.2">
      <c r="A118" s="430" t="str">
        <f>IF(B118="","",COUNT('Diário 1º PA'!$A$4:$A$2634)+COUNT('Diário 2º PA'!$A$4:$A$2000)+ROW()-3)</f>
        <v/>
      </c>
      <c r="B118" s="417"/>
      <c r="C118" s="418"/>
      <c r="D118" s="419"/>
      <c r="E118" s="419"/>
      <c r="F118" s="420"/>
      <c r="G118" s="419"/>
      <c r="H118" s="419"/>
      <c r="I118" s="421"/>
      <c r="J118" s="422"/>
      <c r="K118" s="422"/>
      <c r="L118" s="423"/>
      <c r="M118" s="422"/>
      <c r="N118" s="437"/>
      <c r="O118" s="429"/>
      <c r="P118" s="78">
        <f t="shared" si="9"/>
        <v>0</v>
      </c>
      <c r="Q118" s="78">
        <f t="shared" si="10"/>
        <v>0</v>
      </c>
      <c r="R118" s="143" t="str">
        <f t="shared" si="8"/>
        <v/>
      </c>
    </row>
    <row r="119" spans="1:18" x14ac:dyDescent="0.2">
      <c r="A119" s="430" t="str">
        <f>IF(B119="","",COUNT('Diário 1º PA'!$A$4:$A$2634)+COUNT('Diário 2º PA'!$A$4:$A$2000)+ROW()-3)</f>
        <v/>
      </c>
      <c r="B119" s="417"/>
      <c r="C119" s="418"/>
      <c r="D119" s="419"/>
      <c r="E119" s="419"/>
      <c r="F119" s="420"/>
      <c r="G119" s="419"/>
      <c r="H119" s="419"/>
      <c r="I119" s="421"/>
      <c r="J119" s="422"/>
      <c r="K119" s="422"/>
      <c r="L119" s="423"/>
      <c r="M119" s="422"/>
      <c r="N119" s="437"/>
      <c r="O119" s="429"/>
      <c r="P119" s="78">
        <f t="shared" si="9"/>
        <v>0</v>
      </c>
      <c r="Q119" s="78">
        <f t="shared" si="10"/>
        <v>0</v>
      </c>
      <c r="R119" s="100" t="str">
        <f t="shared" si="8"/>
        <v/>
      </c>
    </row>
    <row r="120" spans="1:18" x14ac:dyDescent="0.2">
      <c r="A120" s="430" t="str">
        <f>IF(B120="","",COUNT('Diário 1º PA'!$A$4:$A$2634)+COUNT('Diário 2º PA'!$A$4:$A$2000)+ROW()-3)</f>
        <v/>
      </c>
      <c r="B120" s="417"/>
      <c r="C120" s="418"/>
      <c r="D120" s="419"/>
      <c r="E120" s="419"/>
      <c r="F120" s="420"/>
      <c r="G120" s="419"/>
      <c r="H120" s="419"/>
      <c r="I120" s="421"/>
      <c r="J120" s="422"/>
      <c r="K120" s="422"/>
      <c r="L120" s="423"/>
      <c r="M120" s="422"/>
      <c r="N120" s="437"/>
      <c r="O120" s="429"/>
      <c r="P120" s="78">
        <f t="shared" si="9"/>
        <v>0</v>
      </c>
      <c r="Q120" s="78">
        <f t="shared" si="10"/>
        <v>0</v>
      </c>
      <c r="R120" s="100" t="str">
        <f t="shared" si="8"/>
        <v/>
      </c>
    </row>
    <row r="121" spans="1:18" x14ac:dyDescent="0.2">
      <c r="A121" s="430" t="str">
        <f>IF(B121="","",COUNT('Diário 1º PA'!$A$4:$A$2634)+COUNT('Diário 2º PA'!$A$4:$A$2000)+ROW()-3)</f>
        <v/>
      </c>
      <c r="B121" s="417"/>
      <c r="C121" s="418"/>
      <c r="D121" s="419"/>
      <c r="E121" s="419"/>
      <c r="F121" s="420"/>
      <c r="G121" s="419"/>
      <c r="H121" s="419"/>
      <c r="I121" s="421"/>
      <c r="J121" s="422"/>
      <c r="K121" s="422"/>
      <c r="L121" s="423"/>
      <c r="M121" s="422"/>
      <c r="N121" s="437"/>
      <c r="O121" s="429"/>
      <c r="P121" s="78">
        <f t="shared" si="9"/>
        <v>0</v>
      </c>
      <c r="Q121" s="78">
        <f t="shared" si="10"/>
        <v>0</v>
      </c>
      <c r="R121" s="143" t="str">
        <f t="shared" si="8"/>
        <v/>
      </c>
    </row>
    <row r="122" spans="1:18" x14ac:dyDescent="0.2">
      <c r="A122" s="430" t="str">
        <f>IF(B122="","",COUNT('Diário 1º PA'!$A$4:$A$2634)+COUNT('Diário 2º PA'!$A$4:$A$2000)+ROW()-3)</f>
        <v/>
      </c>
      <c r="B122" s="417"/>
      <c r="C122" s="418"/>
      <c r="D122" s="419"/>
      <c r="E122" s="419"/>
      <c r="F122" s="420"/>
      <c r="G122" s="419"/>
      <c r="H122" s="419"/>
      <c r="I122" s="421"/>
      <c r="J122" s="422"/>
      <c r="K122" s="422"/>
      <c r="L122" s="423"/>
      <c r="M122" s="422"/>
      <c r="N122" s="437"/>
      <c r="O122" s="429"/>
      <c r="P122" s="78">
        <f t="shared" si="9"/>
        <v>0</v>
      </c>
      <c r="Q122" s="78">
        <f t="shared" si="10"/>
        <v>0</v>
      </c>
      <c r="R122" s="100" t="str">
        <f t="shared" si="8"/>
        <v/>
      </c>
    </row>
    <row r="123" spans="1:18" x14ac:dyDescent="0.2">
      <c r="A123" s="430" t="str">
        <f>IF(B123="","",COUNT('Diário 1º PA'!$A$4:$A$2634)+COUNT('Diário 2º PA'!$A$4:$A$2000)+ROW()-3)</f>
        <v/>
      </c>
      <c r="B123" s="417"/>
      <c r="C123" s="418"/>
      <c r="D123" s="419"/>
      <c r="E123" s="419"/>
      <c r="F123" s="420"/>
      <c r="G123" s="419"/>
      <c r="H123" s="419"/>
      <c r="I123" s="421"/>
      <c r="J123" s="422"/>
      <c r="K123" s="422"/>
      <c r="L123" s="423"/>
      <c r="M123" s="422"/>
      <c r="N123" s="437"/>
      <c r="O123" s="429"/>
      <c r="P123" s="78">
        <f t="shared" si="9"/>
        <v>0</v>
      </c>
      <c r="Q123" s="78">
        <f t="shared" si="10"/>
        <v>0</v>
      </c>
      <c r="R123" s="100" t="str">
        <f t="shared" si="8"/>
        <v/>
      </c>
    </row>
    <row r="124" spans="1:18" x14ac:dyDescent="0.2">
      <c r="A124" s="430" t="str">
        <f>IF(B124="","",COUNT('Diário 1º PA'!$A$4:$A$2634)+COUNT('Diário 2º PA'!$A$4:$A$2000)+ROW()-3)</f>
        <v/>
      </c>
      <c r="B124" s="417"/>
      <c r="C124" s="418"/>
      <c r="D124" s="419"/>
      <c r="E124" s="419"/>
      <c r="F124" s="420"/>
      <c r="G124" s="419"/>
      <c r="H124" s="419"/>
      <c r="I124" s="421"/>
      <c r="J124" s="422"/>
      <c r="K124" s="422"/>
      <c r="L124" s="423"/>
      <c r="M124" s="422"/>
      <c r="N124" s="437"/>
      <c r="O124" s="429"/>
      <c r="P124" s="78">
        <f t="shared" si="9"/>
        <v>0</v>
      </c>
      <c r="Q124" s="78">
        <f t="shared" si="10"/>
        <v>0</v>
      </c>
      <c r="R124" s="143" t="str">
        <f t="shared" si="8"/>
        <v/>
      </c>
    </row>
    <row r="125" spans="1:18" x14ac:dyDescent="0.2">
      <c r="A125" s="430" t="str">
        <f>IF(B125="","",COUNT('Diário 1º PA'!$A$4:$A$2634)+COUNT('Diário 2º PA'!$A$4:$A$2000)+ROW()-3)</f>
        <v/>
      </c>
      <c r="B125" s="417"/>
      <c r="C125" s="418"/>
      <c r="D125" s="419"/>
      <c r="E125" s="419"/>
      <c r="F125" s="420"/>
      <c r="G125" s="419"/>
      <c r="H125" s="419"/>
      <c r="I125" s="421"/>
      <c r="J125" s="422"/>
      <c r="K125" s="422"/>
      <c r="L125" s="423"/>
      <c r="M125" s="422"/>
      <c r="N125" s="437"/>
      <c r="O125" s="429"/>
      <c r="P125" s="78">
        <f t="shared" si="9"/>
        <v>0</v>
      </c>
      <c r="Q125" s="78">
        <f t="shared" si="10"/>
        <v>0</v>
      </c>
      <c r="R125" s="100" t="str">
        <f t="shared" si="8"/>
        <v/>
      </c>
    </row>
    <row r="126" spans="1:18" x14ac:dyDescent="0.2">
      <c r="A126" s="430" t="str">
        <f>IF(B126="","",COUNT('Diário 1º PA'!$A$4:$A$2634)+COUNT('Diário 2º PA'!$A$4:$A$2000)+ROW()-3)</f>
        <v/>
      </c>
      <c r="B126" s="417"/>
      <c r="C126" s="418"/>
      <c r="D126" s="419"/>
      <c r="E126" s="419"/>
      <c r="F126" s="420"/>
      <c r="G126" s="419"/>
      <c r="H126" s="419"/>
      <c r="I126" s="421"/>
      <c r="J126" s="422"/>
      <c r="K126" s="422"/>
      <c r="L126" s="423"/>
      <c r="M126" s="422"/>
      <c r="N126" s="437"/>
      <c r="O126" s="429"/>
      <c r="P126" s="78">
        <f t="shared" si="9"/>
        <v>0</v>
      </c>
      <c r="Q126" s="78">
        <f t="shared" si="10"/>
        <v>0</v>
      </c>
      <c r="R126" s="100" t="str">
        <f t="shared" si="8"/>
        <v/>
      </c>
    </row>
    <row r="127" spans="1:18" x14ac:dyDescent="0.2">
      <c r="A127" s="430" t="str">
        <f>IF(B127="","",COUNT('Diário 1º PA'!$A$4:$A$2634)+COUNT('Diário 2º PA'!$A$4:$A$2000)+ROW()-3)</f>
        <v/>
      </c>
      <c r="B127" s="417"/>
      <c r="C127" s="418"/>
      <c r="D127" s="419"/>
      <c r="E127" s="419"/>
      <c r="F127" s="420"/>
      <c r="G127" s="419"/>
      <c r="H127" s="419"/>
      <c r="I127" s="421"/>
      <c r="J127" s="422"/>
      <c r="K127" s="422"/>
      <c r="L127" s="423"/>
      <c r="M127" s="422"/>
      <c r="N127" s="437"/>
      <c r="O127" s="429"/>
      <c r="P127" s="78">
        <f t="shared" si="9"/>
        <v>0</v>
      </c>
      <c r="Q127" s="78">
        <f t="shared" si="10"/>
        <v>0</v>
      </c>
      <c r="R127" s="143" t="str">
        <f t="shared" si="8"/>
        <v/>
      </c>
    </row>
    <row r="128" spans="1:18" x14ac:dyDescent="0.2">
      <c r="A128" s="430" t="str">
        <f>IF(B128="","",COUNT('Diário 1º PA'!$A$4:$A$2634)+COUNT('Diário 2º PA'!$A$4:$A$2000)+ROW()-3)</f>
        <v/>
      </c>
      <c r="B128" s="417"/>
      <c r="C128" s="418"/>
      <c r="D128" s="419"/>
      <c r="E128" s="419"/>
      <c r="F128" s="420"/>
      <c r="G128" s="421"/>
      <c r="H128" s="419"/>
      <c r="I128" s="421"/>
      <c r="J128" s="423"/>
      <c r="K128" s="423"/>
      <c r="L128" s="423"/>
      <c r="M128" s="422"/>
      <c r="N128" s="437"/>
      <c r="O128" s="429"/>
      <c r="P128" s="78">
        <f t="shared" si="9"/>
        <v>0</v>
      </c>
      <c r="Q128" s="78">
        <f t="shared" si="10"/>
        <v>0</v>
      </c>
      <c r="R128" s="100" t="str">
        <f t="shared" si="8"/>
        <v/>
      </c>
    </row>
    <row r="129" spans="1:18" x14ac:dyDescent="0.2">
      <c r="A129" s="430" t="str">
        <f>IF(B129="","",COUNT('Diário 1º PA'!$A$4:$A$2634)+COUNT('Diário 2º PA'!$A$4:$A$2000)+ROW()-3)</f>
        <v/>
      </c>
      <c r="B129" s="417"/>
      <c r="C129" s="418"/>
      <c r="D129" s="419"/>
      <c r="E129" s="419"/>
      <c r="F129" s="420"/>
      <c r="G129" s="419"/>
      <c r="H129" s="419"/>
      <c r="I129" s="421"/>
      <c r="J129" s="422"/>
      <c r="K129" s="422"/>
      <c r="L129" s="423"/>
      <c r="M129" s="422"/>
      <c r="N129" s="437"/>
      <c r="O129" s="429"/>
      <c r="P129" s="78">
        <f t="shared" si="9"/>
        <v>0</v>
      </c>
      <c r="Q129" s="78">
        <f t="shared" si="10"/>
        <v>0</v>
      </c>
      <c r="R129" s="100" t="str">
        <f t="shared" si="8"/>
        <v/>
      </c>
    </row>
    <row r="130" spans="1:18" x14ac:dyDescent="0.2">
      <c r="A130" s="430" t="str">
        <f>IF(B130="","",COUNT('Diário 1º PA'!$A$4:$A$2634)+COUNT('Diário 2º PA'!$A$4:$A$2000)+ROW()-3)</f>
        <v/>
      </c>
      <c r="B130" s="417"/>
      <c r="C130" s="418"/>
      <c r="D130" s="419"/>
      <c r="E130" s="419"/>
      <c r="F130" s="420"/>
      <c r="G130" s="419"/>
      <c r="H130" s="419"/>
      <c r="I130" s="421"/>
      <c r="J130" s="422"/>
      <c r="K130" s="422"/>
      <c r="L130" s="423"/>
      <c r="M130" s="422"/>
      <c r="N130" s="437"/>
      <c r="O130" s="429"/>
      <c r="P130" s="78">
        <f t="shared" si="9"/>
        <v>0</v>
      </c>
      <c r="Q130" s="78">
        <f t="shared" si="10"/>
        <v>0</v>
      </c>
      <c r="R130" s="143" t="str">
        <f t="shared" si="8"/>
        <v/>
      </c>
    </row>
    <row r="131" spans="1:18" x14ac:dyDescent="0.2">
      <c r="A131" s="430" t="str">
        <f>IF(B131="","",COUNT('Diário 1º PA'!$A$4:$A$2634)+COUNT('Diário 2º PA'!$A$4:$A$2000)+ROW()-3)</f>
        <v/>
      </c>
      <c r="B131" s="417"/>
      <c r="C131" s="418"/>
      <c r="D131" s="419"/>
      <c r="E131" s="419"/>
      <c r="F131" s="420"/>
      <c r="G131" s="419"/>
      <c r="H131" s="419"/>
      <c r="I131" s="421"/>
      <c r="J131" s="422"/>
      <c r="K131" s="422"/>
      <c r="L131" s="423"/>
      <c r="M131" s="422"/>
      <c r="N131" s="437"/>
      <c r="O131" s="429"/>
      <c r="P131" s="78">
        <f t="shared" si="9"/>
        <v>0</v>
      </c>
      <c r="Q131" s="78">
        <f t="shared" si="10"/>
        <v>0</v>
      </c>
      <c r="R131" s="100" t="str">
        <f t="shared" si="8"/>
        <v/>
      </c>
    </row>
    <row r="132" spans="1:18" x14ac:dyDescent="0.2">
      <c r="A132" s="430" t="str">
        <f>IF(B132="","",COUNT('Diário 1º PA'!$A$4:$A$2634)+COUNT('Diário 2º PA'!$A$4:$A$2000)+ROW()-3)</f>
        <v/>
      </c>
      <c r="B132" s="417"/>
      <c r="C132" s="418"/>
      <c r="D132" s="419"/>
      <c r="E132" s="419"/>
      <c r="F132" s="420"/>
      <c r="G132" s="419"/>
      <c r="H132" s="419"/>
      <c r="I132" s="421"/>
      <c r="J132" s="422"/>
      <c r="K132" s="422"/>
      <c r="L132" s="423"/>
      <c r="M132" s="422"/>
      <c r="N132" s="437"/>
      <c r="O132" s="429"/>
      <c r="P132" s="78">
        <f t="shared" si="9"/>
        <v>0</v>
      </c>
      <c r="Q132" s="78">
        <f t="shared" si="10"/>
        <v>0</v>
      </c>
      <c r="R132" s="100" t="str">
        <f t="shared" si="8"/>
        <v/>
      </c>
    </row>
    <row r="133" spans="1:18" x14ac:dyDescent="0.2">
      <c r="A133" s="430" t="str">
        <f>IF(B133="","",COUNT('Diário 1º PA'!$A$4:$A$2634)+COUNT('Diário 2º PA'!$A$4:$A$2000)+ROW()-3)</f>
        <v/>
      </c>
      <c r="B133" s="417"/>
      <c r="C133" s="418"/>
      <c r="D133" s="419"/>
      <c r="E133" s="419"/>
      <c r="F133" s="420"/>
      <c r="G133" s="419"/>
      <c r="H133" s="419"/>
      <c r="I133" s="421"/>
      <c r="J133" s="422"/>
      <c r="K133" s="422"/>
      <c r="L133" s="423"/>
      <c r="M133" s="422"/>
      <c r="N133" s="437"/>
      <c r="O133" s="429"/>
      <c r="P133" s="78">
        <f t="shared" si="9"/>
        <v>0</v>
      </c>
      <c r="Q133" s="78">
        <f t="shared" si="10"/>
        <v>0</v>
      </c>
      <c r="R133" s="143" t="str">
        <f t="shared" si="8"/>
        <v/>
      </c>
    </row>
    <row r="134" spans="1:18" x14ac:dyDescent="0.2">
      <c r="A134" s="430" t="str">
        <f>IF(B134="","",COUNT('Diário 1º PA'!$A$4:$A$2634)+COUNT('Diário 2º PA'!$A$4:$A$2000)+ROW()-3)</f>
        <v/>
      </c>
      <c r="B134" s="417"/>
      <c r="C134" s="418"/>
      <c r="D134" s="419"/>
      <c r="E134" s="419"/>
      <c r="F134" s="420"/>
      <c r="G134" s="419"/>
      <c r="H134" s="419"/>
      <c r="I134" s="421"/>
      <c r="J134" s="422"/>
      <c r="K134" s="422"/>
      <c r="L134" s="423"/>
      <c r="M134" s="422"/>
      <c r="N134" s="437"/>
      <c r="O134" s="429"/>
      <c r="P134" s="78">
        <f t="shared" si="9"/>
        <v>0</v>
      </c>
      <c r="Q134" s="78">
        <f t="shared" si="10"/>
        <v>0</v>
      </c>
      <c r="R134" s="100" t="str">
        <f t="shared" si="8"/>
        <v/>
      </c>
    </row>
    <row r="135" spans="1:18" x14ac:dyDescent="0.2">
      <c r="A135" s="430" t="str">
        <f>IF(B135="","",COUNT('Diário 1º PA'!$A$4:$A$2634)+COUNT('Diário 2º PA'!$A$4:$A$2000)+ROW()-3)</f>
        <v/>
      </c>
      <c r="B135" s="417"/>
      <c r="C135" s="455"/>
      <c r="D135" s="419"/>
      <c r="E135" s="419"/>
      <c r="F135" s="420"/>
      <c r="G135" s="421"/>
      <c r="H135" s="419"/>
      <c r="I135" s="421"/>
      <c r="J135" s="422"/>
      <c r="K135" s="422"/>
      <c r="L135" s="423"/>
      <c r="M135" s="422"/>
      <c r="N135" s="437"/>
      <c r="O135" s="429"/>
      <c r="P135" s="78">
        <f t="shared" si="9"/>
        <v>0</v>
      </c>
      <c r="Q135" s="78">
        <f t="shared" si="10"/>
        <v>0</v>
      </c>
      <c r="R135" s="100" t="str">
        <f t="shared" si="8"/>
        <v/>
      </c>
    </row>
    <row r="136" spans="1:18" x14ac:dyDescent="0.2">
      <c r="A136" s="430" t="str">
        <f>IF(B136="","",COUNT('Diário 1º PA'!$A$4:$A$2634)+COUNT('Diário 2º PA'!$A$4:$A$2000)+ROW()-3)</f>
        <v/>
      </c>
      <c r="B136" s="417"/>
      <c r="C136" s="418"/>
      <c r="D136" s="419"/>
      <c r="E136" s="419"/>
      <c r="F136" s="420"/>
      <c r="G136" s="421"/>
      <c r="H136" s="419"/>
      <c r="I136" s="421"/>
      <c r="J136" s="422"/>
      <c r="K136" s="422"/>
      <c r="L136" s="423"/>
      <c r="M136" s="423"/>
      <c r="N136" s="437"/>
      <c r="O136" s="429"/>
      <c r="P136" s="78">
        <f t="shared" si="9"/>
        <v>0</v>
      </c>
      <c r="Q136" s="78">
        <f t="shared" si="10"/>
        <v>0</v>
      </c>
      <c r="R136" s="143" t="str">
        <f t="shared" si="8"/>
        <v/>
      </c>
    </row>
    <row r="137" spans="1:18" x14ac:dyDescent="0.2">
      <c r="A137" s="430" t="str">
        <f>IF(B137="","",COUNT('Diário 1º PA'!$A$4:$A$2634)+COUNT('Diário 2º PA'!$A$4:$A$2000)+ROW()-3)</f>
        <v/>
      </c>
      <c r="B137" s="417"/>
      <c r="C137" s="418"/>
      <c r="D137" s="419"/>
      <c r="E137" s="419"/>
      <c r="F137" s="420"/>
      <c r="G137" s="421"/>
      <c r="H137" s="419"/>
      <c r="I137" s="421"/>
      <c r="J137" s="422"/>
      <c r="K137" s="422"/>
      <c r="L137" s="423"/>
      <c r="M137" s="422"/>
      <c r="N137" s="437"/>
      <c r="O137" s="429"/>
      <c r="P137" s="78">
        <f t="shared" si="9"/>
        <v>0</v>
      </c>
      <c r="Q137" s="78">
        <f t="shared" si="10"/>
        <v>0</v>
      </c>
      <c r="R137" s="100" t="str">
        <f t="shared" si="8"/>
        <v/>
      </c>
    </row>
    <row r="138" spans="1:18" x14ac:dyDescent="0.2">
      <c r="A138" s="430" t="str">
        <f>IF(B138="","",COUNT('Diário 1º PA'!$A$4:$A$2634)+COUNT('Diário 2º PA'!$A$4:$A$2000)+ROW()-3)</f>
        <v/>
      </c>
      <c r="B138" s="417"/>
      <c r="C138" s="418"/>
      <c r="D138" s="419"/>
      <c r="E138" s="419"/>
      <c r="F138" s="420"/>
      <c r="G138" s="421"/>
      <c r="H138" s="419"/>
      <c r="I138" s="421"/>
      <c r="J138" s="422"/>
      <c r="K138" s="422"/>
      <c r="L138" s="423"/>
      <c r="M138" s="422"/>
      <c r="N138" s="437"/>
      <c r="O138" s="429"/>
      <c r="P138" s="78">
        <f t="shared" si="9"/>
        <v>0</v>
      </c>
      <c r="Q138" s="78">
        <f t="shared" si="10"/>
        <v>0</v>
      </c>
      <c r="R138" s="100" t="str">
        <f t="shared" si="8"/>
        <v/>
      </c>
    </row>
    <row r="139" spans="1:18" x14ac:dyDescent="0.2">
      <c r="A139" s="430" t="str">
        <f>IF(B139="","",COUNT('Diário 1º PA'!$A$4:$A$2634)+COUNT('Diário 2º PA'!$A$4:$A$2000)+ROW()-3)</f>
        <v/>
      </c>
      <c r="B139" s="417"/>
      <c r="C139" s="418"/>
      <c r="D139" s="419"/>
      <c r="E139" s="419"/>
      <c r="F139" s="420"/>
      <c r="G139" s="421"/>
      <c r="H139" s="419"/>
      <c r="I139" s="421"/>
      <c r="J139" s="422"/>
      <c r="K139" s="422"/>
      <c r="L139" s="423"/>
      <c r="M139" s="422"/>
      <c r="N139" s="437"/>
      <c r="O139" s="429"/>
      <c r="P139" s="78">
        <f t="shared" si="9"/>
        <v>0</v>
      </c>
      <c r="Q139" s="78">
        <f t="shared" si="10"/>
        <v>0</v>
      </c>
      <c r="R139" s="143" t="str">
        <f t="shared" si="8"/>
        <v/>
      </c>
    </row>
    <row r="140" spans="1:18" x14ac:dyDescent="0.2">
      <c r="A140" s="430" t="str">
        <f>IF(B140="","",COUNT('Diário 1º PA'!$A$4:$A$2634)+COUNT('Diário 2º PA'!$A$4:$A$2000)+ROW()-3)</f>
        <v/>
      </c>
      <c r="B140" s="417"/>
      <c r="C140" s="418"/>
      <c r="D140" s="419"/>
      <c r="E140" s="419"/>
      <c r="F140" s="420"/>
      <c r="G140" s="421"/>
      <c r="H140" s="419"/>
      <c r="I140" s="421"/>
      <c r="J140" s="422"/>
      <c r="K140" s="422"/>
      <c r="L140" s="423"/>
      <c r="M140" s="422"/>
      <c r="N140" s="437"/>
      <c r="O140" s="429"/>
      <c r="P140" s="78">
        <f t="shared" si="9"/>
        <v>0</v>
      </c>
      <c r="Q140" s="78">
        <f t="shared" si="10"/>
        <v>0</v>
      </c>
      <c r="R140" s="100" t="str">
        <f t="shared" si="8"/>
        <v/>
      </c>
    </row>
    <row r="141" spans="1:18" x14ac:dyDescent="0.2">
      <c r="A141" s="430" t="str">
        <f>IF(B141="","",COUNT('Diário 1º PA'!$A$4:$A$2634)+COUNT('Diário 2º PA'!$A$4:$A$2000)+ROW()-3)</f>
        <v/>
      </c>
      <c r="B141" s="417"/>
      <c r="C141" s="418"/>
      <c r="D141" s="419"/>
      <c r="E141" s="419"/>
      <c r="F141" s="420"/>
      <c r="G141" s="421"/>
      <c r="H141" s="419"/>
      <c r="I141" s="421"/>
      <c r="J141" s="422"/>
      <c r="K141" s="422"/>
      <c r="L141" s="423"/>
      <c r="M141" s="422"/>
      <c r="N141" s="465"/>
      <c r="O141" s="429"/>
      <c r="P141" s="78">
        <f t="shared" si="9"/>
        <v>0</v>
      </c>
      <c r="Q141" s="78">
        <f t="shared" si="10"/>
        <v>0</v>
      </c>
      <c r="R141" s="100" t="str">
        <f t="shared" ref="R141:R204" si="11">SUBSTITUTE(D141," ","_")</f>
        <v/>
      </c>
    </row>
    <row r="142" spans="1:18" x14ac:dyDescent="0.2">
      <c r="A142" s="430" t="str">
        <f>IF(B142="","",COUNT('Diário 1º PA'!$A$4:$A$2634)+COUNT('Diário 2º PA'!$A$4:$A$2000)+ROW()-3)</f>
        <v/>
      </c>
      <c r="B142" s="417"/>
      <c r="C142" s="418"/>
      <c r="D142" s="419"/>
      <c r="E142" s="419"/>
      <c r="F142" s="420"/>
      <c r="G142" s="421"/>
      <c r="H142" s="419"/>
      <c r="I142" s="421"/>
      <c r="J142" s="422"/>
      <c r="K142" s="422"/>
      <c r="L142" s="423"/>
      <c r="M142" s="422"/>
      <c r="N142" s="437"/>
      <c r="O142" s="429"/>
      <c r="P142" s="78">
        <f t="shared" ref="P142:P205" si="12">IF(B142=0,0,IF(YEAR(B142)=$Q$1,MONTH(B142)-$P$1+1,(YEAR(B142)-$Q$1)*12-$P$1+1+MONTH(B142)))</f>
        <v>0</v>
      </c>
      <c r="Q142" s="78">
        <f t="shared" ref="Q142:Q205" si="13">IF(C142=0,0,IF(YEAR(C142)=$Q$1,MONTH(C142)-$P$1+1,(YEAR(C142)-$Q$1)*12-$P$1+1+MONTH(C142)))</f>
        <v>0</v>
      </c>
      <c r="R142" s="143" t="str">
        <f t="shared" si="11"/>
        <v/>
      </c>
    </row>
    <row r="143" spans="1:18" x14ac:dyDescent="0.2">
      <c r="A143" s="430" t="str">
        <f>IF(B143="","",COUNT('Diário 1º PA'!$A$4:$A$2634)+COUNT('Diário 2º PA'!$A$4:$A$2000)+ROW()-3)</f>
        <v/>
      </c>
      <c r="B143" s="417"/>
      <c r="C143" s="418"/>
      <c r="D143" s="419"/>
      <c r="E143" s="419"/>
      <c r="F143" s="420"/>
      <c r="G143" s="421"/>
      <c r="H143" s="419"/>
      <c r="I143" s="421"/>
      <c r="J143" s="422"/>
      <c r="K143" s="422"/>
      <c r="L143" s="423"/>
      <c r="M143" s="422"/>
      <c r="N143" s="437"/>
      <c r="O143" s="429"/>
      <c r="P143" s="78">
        <f t="shared" si="12"/>
        <v>0</v>
      </c>
      <c r="Q143" s="78">
        <f t="shared" si="13"/>
        <v>0</v>
      </c>
      <c r="R143" s="100" t="str">
        <f t="shared" si="11"/>
        <v/>
      </c>
    </row>
    <row r="144" spans="1:18" x14ac:dyDescent="0.2">
      <c r="A144" s="430" t="str">
        <f>IF(B144="","",COUNT('Diário 1º PA'!$A$4:$A$2634)+COUNT('Diário 2º PA'!$A$4:$A$2000)+ROW()-3)</f>
        <v/>
      </c>
      <c r="B144" s="417"/>
      <c r="C144" s="418"/>
      <c r="D144" s="419"/>
      <c r="E144" s="419"/>
      <c r="F144" s="420"/>
      <c r="G144" s="421"/>
      <c r="H144" s="419"/>
      <c r="I144" s="421"/>
      <c r="J144" s="422"/>
      <c r="K144" s="422"/>
      <c r="L144" s="423"/>
      <c r="M144" s="422"/>
      <c r="N144" s="437"/>
      <c r="O144" s="429"/>
      <c r="P144" s="78">
        <f t="shared" si="12"/>
        <v>0</v>
      </c>
      <c r="Q144" s="78">
        <f t="shared" si="13"/>
        <v>0</v>
      </c>
      <c r="R144" s="100" t="str">
        <f t="shared" si="11"/>
        <v/>
      </c>
    </row>
    <row r="145" spans="1:18" x14ac:dyDescent="0.2">
      <c r="A145" s="430" t="str">
        <f>IF(B145="","",COUNT('Diário 1º PA'!$A$4:$A$2634)+COUNT('Diário 2º PA'!$A$4:$A$2000)+ROW()-3)</f>
        <v/>
      </c>
      <c r="B145" s="417"/>
      <c r="C145" s="418"/>
      <c r="D145" s="419"/>
      <c r="E145" s="419"/>
      <c r="F145" s="420"/>
      <c r="G145" s="421"/>
      <c r="H145" s="419"/>
      <c r="I145" s="421"/>
      <c r="J145" s="423"/>
      <c r="K145" s="422"/>
      <c r="L145" s="423"/>
      <c r="M145" s="422"/>
      <c r="N145" s="437"/>
      <c r="O145" s="429"/>
      <c r="P145" s="78">
        <f t="shared" si="12"/>
        <v>0</v>
      </c>
      <c r="Q145" s="78">
        <f t="shared" si="13"/>
        <v>0</v>
      </c>
      <c r="R145" s="143" t="str">
        <f t="shared" si="11"/>
        <v/>
      </c>
    </row>
    <row r="146" spans="1:18" x14ac:dyDescent="0.2">
      <c r="A146" s="430" t="str">
        <f>IF(B146="","",COUNT('Diário 1º PA'!$A$4:$A$2634)+COUNT('Diário 2º PA'!$A$4:$A$2000)+ROW()-3)</f>
        <v/>
      </c>
      <c r="B146" s="417"/>
      <c r="C146" s="418"/>
      <c r="D146" s="419"/>
      <c r="E146" s="419"/>
      <c r="F146" s="420"/>
      <c r="G146" s="421"/>
      <c r="H146" s="419"/>
      <c r="I146" s="421"/>
      <c r="J146" s="422"/>
      <c r="K146" s="422"/>
      <c r="L146" s="423"/>
      <c r="M146" s="422"/>
      <c r="N146" s="437"/>
      <c r="O146" s="429"/>
      <c r="P146" s="78">
        <f t="shared" si="12"/>
        <v>0</v>
      </c>
      <c r="Q146" s="78">
        <f t="shared" si="13"/>
        <v>0</v>
      </c>
      <c r="R146" s="100" t="str">
        <f t="shared" si="11"/>
        <v/>
      </c>
    </row>
    <row r="147" spans="1:18" x14ac:dyDescent="0.2">
      <c r="A147" s="430" t="str">
        <f>IF(B147="","",COUNT('Diário 1º PA'!$A$4:$A$2634)+COUNT('Diário 2º PA'!$A$4:$A$2000)+ROW()-3)</f>
        <v/>
      </c>
      <c r="B147" s="417"/>
      <c r="C147" s="418"/>
      <c r="D147" s="419"/>
      <c r="E147" s="419"/>
      <c r="F147" s="420"/>
      <c r="G147" s="421"/>
      <c r="H147" s="419"/>
      <c r="I147" s="421"/>
      <c r="J147" s="422"/>
      <c r="K147" s="422"/>
      <c r="L147" s="423"/>
      <c r="M147" s="422"/>
      <c r="N147" s="437"/>
      <c r="O147" s="429"/>
      <c r="P147" s="78">
        <f t="shared" si="12"/>
        <v>0</v>
      </c>
      <c r="Q147" s="78">
        <f t="shared" si="13"/>
        <v>0</v>
      </c>
      <c r="R147" s="100" t="str">
        <f t="shared" si="11"/>
        <v/>
      </c>
    </row>
    <row r="148" spans="1:18" x14ac:dyDescent="0.2">
      <c r="A148" s="430" t="str">
        <f>IF(B148="","",COUNT('Diário 1º PA'!$A$4:$A$2634)+COUNT('Diário 2º PA'!$A$4:$A$2000)+ROW()-3)</f>
        <v/>
      </c>
      <c r="B148" s="431"/>
      <c r="C148" s="455"/>
      <c r="D148" s="432"/>
      <c r="E148" s="432"/>
      <c r="F148" s="433"/>
      <c r="G148" s="434"/>
      <c r="H148" s="432"/>
      <c r="I148" s="434"/>
      <c r="J148" s="435"/>
      <c r="K148" s="435"/>
      <c r="L148" s="436"/>
      <c r="M148" s="435"/>
      <c r="N148" s="440"/>
      <c r="O148" s="429"/>
      <c r="P148" s="78">
        <f t="shared" si="12"/>
        <v>0</v>
      </c>
      <c r="Q148" s="78">
        <f t="shared" si="13"/>
        <v>0</v>
      </c>
      <c r="R148" s="143" t="str">
        <f t="shared" si="11"/>
        <v/>
      </c>
    </row>
    <row r="149" spans="1:18" x14ac:dyDescent="0.2">
      <c r="A149" s="430" t="str">
        <f>IF(B149="","",COUNT('Diário 1º PA'!$A$4:$A$2634)+COUNT('Diário 2º PA'!$A$4:$A$2000)+ROW()-3)</f>
        <v/>
      </c>
      <c r="B149" s="417"/>
      <c r="C149" s="418"/>
      <c r="D149" s="419"/>
      <c r="E149" s="419"/>
      <c r="F149" s="420"/>
      <c r="G149" s="421"/>
      <c r="H149" s="419"/>
      <c r="I149" s="421"/>
      <c r="J149" s="422"/>
      <c r="K149" s="422"/>
      <c r="L149" s="423"/>
      <c r="M149" s="422"/>
      <c r="N149" s="437"/>
      <c r="O149" s="429"/>
      <c r="P149" s="78">
        <f t="shared" si="12"/>
        <v>0</v>
      </c>
      <c r="Q149" s="78">
        <f t="shared" si="13"/>
        <v>0</v>
      </c>
      <c r="R149" s="100" t="str">
        <f t="shared" si="11"/>
        <v/>
      </c>
    </row>
    <row r="150" spans="1:18" x14ac:dyDescent="0.2">
      <c r="A150" s="430" t="str">
        <f>IF(B150="","",COUNT('Diário 1º PA'!$A$4:$A$2634)+COUNT('Diário 2º PA'!$A$4:$A$2000)+ROW()-3)</f>
        <v/>
      </c>
      <c r="B150" s="417"/>
      <c r="C150" s="418"/>
      <c r="D150" s="419"/>
      <c r="E150" s="419"/>
      <c r="F150" s="420"/>
      <c r="G150" s="421"/>
      <c r="H150" s="419"/>
      <c r="I150" s="421"/>
      <c r="J150" s="422"/>
      <c r="K150" s="422"/>
      <c r="L150" s="423"/>
      <c r="M150" s="422"/>
      <c r="N150" s="437"/>
      <c r="O150" s="429"/>
      <c r="P150" s="78">
        <f t="shared" si="12"/>
        <v>0</v>
      </c>
      <c r="Q150" s="78">
        <f t="shared" si="13"/>
        <v>0</v>
      </c>
      <c r="R150" s="100" t="str">
        <f t="shared" si="11"/>
        <v/>
      </c>
    </row>
    <row r="151" spans="1:18" x14ac:dyDescent="0.2">
      <c r="A151" s="430" t="str">
        <f>IF(B151="","",COUNT('Diário 1º PA'!$A$4:$A$2634)+COUNT('Diário 2º PA'!$A$4:$A$2000)+ROW()-3)</f>
        <v/>
      </c>
      <c r="B151" s="417"/>
      <c r="C151" s="418"/>
      <c r="D151" s="419"/>
      <c r="E151" s="419"/>
      <c r="F151" s="420"/>
      <c r="G151" s="421"/>
      <c r="H151" s="419"/>
      <c r="I151" s="421"/>
      <c r="J151" s="422"/>
      <c r="K151" s="422"/>
      <c r="L151" s="423"/>
      <c r="M151" s="422"/>
      <c r="N151" s="437"/>
      <c r="O151" s="429"/>
      <c r="P151" s="78">
        <f t="shared" si="12"/>
        <v>0</v>
      </c>
      <c r="Q151" s="78">
        <f t="shared" si="13"/>
        <v>0</v>
      </c>
      <c r="R151" s="143" t="str">
        <f t="shared" si="11"/>
        <v/>
      </c>
    </row>
    <row r="152" spans="1:18" x14ac:dyDescent="0.2">
      <c r="A152" s="430" t="str">
        <f>IF(B152="","",COUNT('Diário 1º PA'!$A$4:$A$2634)+COUNT('Diário 2º PA'!$A$4:$A$2000)+ROW()-3)</f>
        <v/>
      </c>
      <c r="B152" s="417"/>
      <c r="C152" s="418"/>
      <c r="D152" s="419"/>
      <c r="E152" s="419"/>
      <c r="F152" s="420"/>
      <c r="G152" s="421"/>
      <c r="H152" s="419"/>
      <c r="I152" s="421"/>
      <c r="J152" s="422"/>
      <c r="K152" s="422"/>
      <c r="L152" s="423"/>
      <c r="M152" s="422"/>
      <c r="N152" s="437"/>
      <c r="O152" s="429"/>
      <c r="P152" s="78">
        <f t="shared" si="12"/>
        <v>0</v>
      </c>
      <c r="Q152" s="78">
        <f t="shared" si="13"/>
        <v>0</v>
      </c>
      <c r="R152" s="100" t="str">
        <f t="shared" si="11"/>
        <v/>
      </c>
    </row>
    <row r="153" spans="1:18" x14ac:dyDescent="0.2">
      <c r="A153" s="430" t="str">
        <f>IF(B153="","",COUNT('Diário 1º PA'!$A$4:$A$2634)+COUNT('Diário 2º PA'!$A$4:$A$2000)+ROW()-3)</f>
        <v/>
      </c>
      <c r="B153" s="417"/>
      <c r="C153" s="418"/>
      <c r="D153" s="419"/>
      <c r="E153" s="419"/>
      <c r="F153" s="420"/>
      <c r="G153" s="421"/>
      <c r="H153" s="419"/>
      <c r="I153" s="421"/>
      <c r="J153" s="422"/>
      <c r="K153" s="422"/>
      <c r="L153" s="423"/>
      <c r="M153" s="422"/>
      <c r="N153" s="437"/>
      <c r="O153" s="429"/>
      <c r="P153" s="78">
        <f t="shared" si="12"/>
        <v>0</v>
      </c>
      <c r="Q153" s="78">
        <f t="shared" si="13"/>
        <v>0</v>
      </c>
      <c r="R153" s="100" t="str">
        <f t="shared" si="11"/>
        <v/>
      </c>
    </row>
    <row r="154" spans="1:18" x14ac:dyDescent="0.2">
      <c r="A154" s="430" t="str">
        <f>IF(B154="","",COUNT('Diário 1º PA'!$A$4:$A$2634)+COUNT('Diário 2º PA'!$A$4:$A$2000)+ROW()-3)</f>
        <v/>
      </c>
      <c r="B154" s="417"/>
      <c r="C154" s="418"/>
      <c r="D154" s="419"/>
      <c r="E154" s="419"/>
      <c r="F154" s="420"/>
      <c r="G154" s="421"/>
      <c r="H154" s="419"/>
      <c r="I154" s="421"/>
      <c r="J154" s="422"/>
      <c r="K154" s="423"/>
      <c r="L154" s="423"/>
      <c r="M154" s="422"/>
      <c r="N154" s="437"/>
      <c r="O154" s="429"/>
      <c r="P154" s="78">
        <f t="shared" si="12"/>
        <v>0</v>
      </c>
      <c r="Q154" s="78">
        <f t="shared" si="13"/>
        <v>0</v>
      </c>
      <c r="R154" s="143" t="str">
        <f t="shared" si="11"/>
        <v/>
      </c>
    </row>
    <row r="155" spans="1:18" x14ac:dyDescent="0.2">
      <c r="A155" s="430" t="str">
        <f>IF(B155="","",COUNT('Diário 1º PA'!$A$4:$A$2634)+COUNT('Diário 2º PA'!$A$4:$A$2000)+ROW()-3)</f>
        <v/>
      </c>
      <c r="B155" s="417"/>
      <c r="C155" s="418"/>
      <c r="D155" s="419"/>
      <c r="E155" s="419"/>
      <c r="F155" s="420"/>
      <c r="G155" s="421"/>
      <c r="H155" s="419"/>
      <c r="I155" s="421"/>
      <c r="J155" s="422"/>
      <c r="K155" s="423"/>
      <c r="L155" s="423"/>
      <c r="M155" s="422"/>
      <c r="N155" s="437"/>
      <c r="O155" s="429"/>
      <c r="P155" s="78">
        <f t="shared" si="12"/>
        <v>0</v>
      </c>
      <c r="Q155" s="78">
        <f t="shared" si="13"/>
        <v>0</v>
      </c>
      <c r="R155" s="100" t="str">
        <f t="shared" si="11"/>
        <v/>
      </c>
    </row>
    <row r="156" spans="1:18" x14ac:dyDescent="0.2">
      <c r="A156" s="430" t="str">
        <f>IF(B156="","",COUNT('Diário 1º PA'!$A$4:$A$2634)+COUNT('Diário 2º PA'!$A$4:$A$2000)+ROW()-3)</f>
        <v/>
      </c>
      <c r="B156" s="417"/>
      <c r="C156" s="418"/>
      <c r="D156" s="419"/>
      <c r="E156" s="419"/>
      <c r="F156" s="420"/>
      <c r="G156" s="419"/>
      <c r="H156" s="419"/>
      <c r="I156" s="421"/>
      <c r="J156" s="422"/>
      <c r="K156" s="423"/>
      <c r="L156" s="423"/>
      <c r="M156" s="422"/>
      <c r="N156" s="437"/>
      <c r="O156" s="429"/>
      <c r="P156" s="78">
        <f t="shared" si="12"/>
        <v>0</v>
      </c>
      <c r="Q156" s="78">
        <f t="shared" si="13"/>
        <v>0</v>
      </c>
      <c r="R156" s="100" t="str">
        <f t="shared" si="11"/>
        <v/>
      </c>
    </row>
    <row r="157" spans="1:18" x14ac:dyDescent="0.2">
      <c r="A157" s="430" t="str">
        <f>IF(B157="","",COUNT('Diário 1º PA'!$A$4:$A$2634)+COUNT('Diário 2º PA'!$A$4:$A$2000)+ROW()-3)</f>
        <v/>
      </c>
      <c r="B157" s="417"/>
      <c r="C157" s="418"/>
      <c r="D157" s="419"/>
      <c r="E157" s="419"/>
      <c r="F157" s="420"/>
      <c r="G157" s="419"/>
      <c r="H157" s="419"/>
      <c r="I157" s="421"/>
      <c r="J157" s="422"/>
      <c r="K157" s="423"/>
      <c r="L157" s="423"/>
      <c r="M157" s="422"/>
      <c r="N157" s="437"/>
      <c r="O157" s="429"/>
      <c r="P157" s="78">
        <f t="shared" si="12"/>
        <v>0</v>
      </c>
      <c r="Q157" s="78">
        <f t="shared" si="13"/>
        <v>0</v>
      </c>
      <c r="R157" s="143" t="str">
        <f t="shared" si="11"/>
        <v/>
      </c>
    </row>
    <row r="158" spans="1:18" x14ac:dyDescent="0.2">
      <c r="A158" s="430" t="str">
        <f>IF(B158="","",COUNT('Diário 1º PA'!$A$4:$A$2634)+COUNT('Diário 2º PA'!$A$4:$A$2000)+ROW()-3)</f>
        <v/>
      </c>
      <c r="B158" s="417"/>
      <c r="C158" s="418"/>
      <c r="D158" s="419"/>
      <c r="E158" s="419"/>
      <c r="F158" s="420"/>
      <c r="G158" s="419"/>
      <c r="H158" s="419"/>
      <c r="I158" s="421"/>
      <c r="J158" s="422"/>
      <c r="K158" s="423"/>
      <c r="L158" s="423"/>
      <c r="M158" s="422"/>
      <c r="N158" s="437"/>
      <c r="O158" s="429"/>
      <c r="P158" s="78">
        <f t="shared" si="12"/>
        <v>0</v>
      </c>
      <c r="Q158" s="78">
        <f t="shared" si="13"/>
        <v>0</v>
      </c>
      <c r="R158" s="100" t="str">
        <f t="shared" si="11"/>
        <v/>
      </c>
    </row>
    <row r="159" spans="1:18" x14ac:dyDescent="0.2">
      <c r="A159" s="430" t="str">
        <f>IF(B159="","",COUNT('Diário 1º PA'!$A$4:$A$2634)+COUNT('Diário 2º PA'!$A$4:$A$2000)+ROW()-3)</f>
        <v/>
      </c>
      <c r="B159" s="417"/>
      <c r="C159" s="418"/>
      <c r="D159" s="419"/>
      <c r="E159" s="419"/>
      <c r="F159" s="420"/>
      <c r="G159" s="419"/>
      <c r="H159" s="419"/>
      <c r="I159" s="421"/>
      <c r="J159" s="422"/>
      <c r="K159" s="423"/>
      <c r="L159" s="423"/>
      <c r="M159" s="422"/>
      <c r="N159" s="437"/>
      <c r="O159" s="429"/>
      <c r="P159" s="78">
        <f t="shared" si="12"/>
        <v>0</v>
      </c>
      <c r="Q159" s="78">
        <f t="shared" si="13"/>
        <v>0</v>
      </c>
      <c r="R159" s="100" t="str">
        <f t="shared" si="11"/>
        <v/>
      </c>
    </row>
    <row r="160" spans="1:18" x14ac:dyDescent="0.2">
      <c r="A160" s="430" t="str">
        <f>IF(B160="","",COUNT('Diário 1º PA'!$A$4:$A$2634)+COUNT('Diário 2º PA'!$A$4:$A$2000)+ROW()-3)</f>
        <v/>
      </c>
      <c r="B160" s="417"/>
      <c r="C160" s="418"/>
      <c r="D160" s="419"/>
      <c r="E160" s="419"/>
      <c r="F160" s="420"/>
      <c r="G160" s="419"/>
      <c r="H160" s="419"/>
      <c r="I160" s="421"/>
      <c r="J160" s="422"/>
      <c r="K160" s="423"/>
      <c r="L160" s="423"/>
      <c r="M160" s="422"/>
      <c r="N160" s="437"/>
      <c r="O160" s="429"/>
      <c r="P160" s="78">
        <f t="shared" si="12"/>
        <v>0</v>
      </c>
      <c r="Q160" s="78">
        <f t="shared" si="13"/>
        <v>0</v>
      </c>
      <c r="R160" s="143" t="str">
        <f t="shared" si="11"/>
        <v/>
      </c>
    </row>
    <row r="161" spans="1:18" x14ac:dyDescent="0.2">
      <c r="A161" s="430" t="str">
        <f>IF(B161="","",COUNT('Diário 1º PA'!$A$4:$A$2634)+COUNT('Diário 2º PA'!$A$4:$A$2000)+ROW()-3)</f>
        <v/>
      </c>
      <c r="B161" s="417"/>
      <c r="C161" s="418"/>
      <c r="D161" s="419"/>
      <c r="E161" s="419"/>
      <c r="F161" s="420"/>
      <c r="G161" s="419"/>
      <c r="H161" s="419"/>
      <c r="I161" s="421"/>
      <c r="J161" s="422"/>
      <c r="K161" s="423"/>
      <c r="L161" s="423"/>
      <c r="M161" s="422"/>
      <c r="N161" s="437"/>
      <c r="O161" s="429"/>
      <c r="P161" s="78">
        <f t="shared" si="12"/>
        <v>0</v>
      </c>
      <c r="Q161" s="78">
        <f t="shared" si="13"/>
        <v>0</v>
      </c>
      <c r="R161" s="100" t="str">
        <f t="shared" si="11"/>
        <v/>
      </c>
    </row>
    <row r="162" spans="1:18" x14ac:dyDescent="0.2">
      <c r="A162" s="430" t="str">
        <f>IF(B162="","",COUNT('Diário 1º PA'!$A$4:$A$2634)+COUNT('Diário 2º PA'!$A$4:$A$2000)+ROW()-3)</f>
        <v/>
      </c>
      <c r="B162" s="417"/>
      <c r="C162" s="418"/>
      <c r="D162" s="419"/>
      <c r="E162" s="419"/>
      <c r="F162" s="420"/>
      <c r="G162" s="419"/>
      <c r="H162" s="419"/>
      <c r="I162" s="421"/>
      <c r="J162" s="422"/>
      <c r="K162" s="423"/>
      <c r="L162" s="423"/>
      <c r="M162" s="422"/>
      <c r="N162" s="437"/>
      <c r="O162" s="429"/>
      <c r="P162" s="78">
        <f t="shared" si="12"/>
        <v>0</v>
      </c>
      <c r="Q162" s="78">
        <f t="shared" si="13"/>
        <v>0</v>
      </c>
      <c r="R162" s="100" t="str">
        <f t="shared" si="11"/>
        <v/>
      </c>
    </row>
    <row r="163" spans="1:18" x14ac:dyDescent="0.2">
      <c r="A163" s="430" t="str">
        <f>IF(B163="","",COUNT('Diário 1º PA'!$A$4:$A$2634)+COUNT('Diário 2º PA'!$A$4:$A$2000)+ROW()-3)</f>
        <v/>
      </c>
      <c r="B163" s="417"/>
      <c r="C163" s="418"/>
      <c r="D163" s="419"/>
      <c r="E163" s="419"/>
      <c r="F163" s="420"/>
      <c r="G163" s="419"/>
      <c r="H163" s="419"/>
      <c r="I163" s="421"/>
      <c r="J163" s="422"/>
      <c r="K163" s="423"/>
      <c r="L163" s="423"/>
      <c r="M163" s="422"/>
      <c r="N163" s="437"/>
      <c r="O163" s="429"/>
      <c r="P163" s="78">
        <f t="shared" si="12"/>
        <v>0</v>
      </c>
      <c r="Q163" s="78">
        <f t="shared" si="13"/>
        <v>0</v>
      </c>
      <c r="R163" s="143" t="str">
        <f t="shared" si="11"/>
        <v/>
      </c>
    </row>
    <row r="164" spans="1:18" x14ac:dyDescent="0.2">
      <c r="A164" s="430" t="str">
        <f>IF(B164="","",COUNT('Diário 1º PA'!$A$4:$A$2634)+COUNT('Diário 2º PA'!$A$4:$A$2000)+ROW()-3)</f>
        <v/>
      </c>
      <c r="B164" s="417"/>
      <c r="C164" s="418"/>
      <c r="D164" s="419"/>
      <c r="E164" s="419"/>
      <c r="F164" s="420"/>
      <c r="G164" s="419"/>
      <c r="H164" s="419"/>
      <c r="I164" s="421"/>
      <c r="J164" s="422"/>
      <c r="K164" s="423"/>
      <c r="L164" s="423"/>
      <c r="M164" s="422"/>
      <c r="N164" s="437"/>
      <c r="O164" s="429"/>
      <c r="P164" s="78">
        <f t="shared" si="12"/>
        <v>0</v>
      </c>
      <c r="Q164" s="78">
        <f t="shared" si="13"/>
        <v>0</v>
      </c>
      <c r="R164" s="100" t="str">
        <f t="shared" si="11"/>
        <v/>
      </c>
    </row>
    <row r="165" spans="1:18" x14ac:dyDescent="0.2">
      <c r="A165" s="430" t="str">
        <f>IF(B165="","",COUNT('Diário 1º PA'!$A$4:$A$2634)+COUNT('Diário 2º PA'!$A$4:$A$2000)+ROW()-3)</f>
        <v/>
      </c>
      <c r="B165" s="417"/>
      <c r="C165" s="418"/>
      <c r="D165" s="419"/>
      <c r="E165" s="419"/>
      <c r="F165" s="420"/>
      <c r="G165" s="421"/>
      <c r="H165" s="419"/>
      <c r="I165" s="421"/>
      <c r="J165" s="422"/>
      <c r="K165" s="422"/>
      <c r="L165" s="423"/>
      <c r="M165" s="422"/>
      <c r="N165" s="437"/>
      <c r="O165" s="429"/>
      <c r="P165" s="78">
        <f t="shared" si="12"/>
        <v>0</v>
      </c>
      <c r="Q165" s="78">
        <f t="shared" si="13"/>
        <v>0</v>
      </c>
      <c r="R165" s="100" t="str">
        <f t="shared" si="11"/>
        <v/>
      </c>
    </row>
    <row r="166" spans="1:18" x14ac:dyDescent="0.2">
      <c r="A166" s="430" t="str">
        <f>IF(B166="","",COUNT('Diário 1º PA'!$A$4:$A$2634)+COUNT('Diário 2º PA'!$A$4:$A$2000)+ROW()-3)</f>
        <v/>
      </c>
      <c r="B166" s="417"/>
      <c r="C166" s="418"/>
      <c r="D166" s="419"/>
      <c r="E166" s="419"/>
      <c r="F166" s="420"/>
      <c r="G166" s="421"/>
      <c r="H166" s="419"/>
      <c r="I166" s="421"/>
      <c r="J166" s="422"/>
      <c r="K166" s="422"/>
      <c r="L166" s="423"/>
      <c r="M166" s="422"/>
      <c r="N166" s="437"/>
      <c r="O166" s="429"/>
      <c r="P166" s="78">
        <f t="shared" si="12"/>
        <v>0</v>
      </c>
      <c r="Q166" s="78">
        <f t="shared" si="13"/>
        <v>0</v>
      </c>
      <c r="R166" s="143" t="str">
        <f t="shared" si="11"/>
        <v/>
      </c>
    </row>
    <row r="167" spans="1:18" x14ac:dyDescent="0.2">
      <c r="A167" s="430" t="str">
        <f>IF(B167="","",COUNT('Diário 1º PA'!$A$4:$A$2634)+COUNT('Diário 2º PA'!$A$4:$A$2000)+ROW()-3)</f>
        <v/>
      </c>
      <c r="B167" s="417"/>
      <c r="C167" s="418"/>
      <c r="D167" s="419"/>
      <c r="E167" s="419"/>
      <c r="F167" s="420"/>
      <c r="G167" s="419"/>
      <c r="H167" s="419"/>
      <c r="I167" s="421"/>
      <c r="J167" s="422"/>
      <c r="K167" s="422"/>
      <c r="L167" s="423"/>
      <c r="M167" s="422"/>
      <c r="N167" s="437"/>
      <c r="O167" s="429"/>
      <c r="P167" s="78">
        <f t="shared" si="12"/>
        <v>0</v>
      </c>
      <c r="Q167" s="78">
        <f t="shared" si="13"/>
        <v>0</v>
      </c>
      <c r="R167" s="100" t="str">
        <f t="shared" si="11"/>
        <v/>
      </c>
    </row>
    <row r="168" spans="1:18" x14ac:dyDescent="0.2">
      <c r="A168" s="430" t="str">
        <f>IF(B168="","",COUNT('Diário 1º PA'!$A$4:$A$2634)+COUNT('Diário 2º PA'!$A$4:$A$2000)+ROW()-3)</f>
        <v/>
      </c>
      <c r="B168" s="417"/>
      <c r="C168" s="418"/>
      <c r="D168" s="419"/>
      <c r="E168" s="419"/>
      <c r="F168" s="420"/>
      <c r="G168" s="419"/>
      <c r="H168" s="419"/>
      <c r="I168" s="421"/>
      <c r="J168" s="422"/>
      <c r="K168" s="422"/>
      <c r="L168" s="423"/>
      <c r="M168" s="422"/>
      <c r="N168" s="437"/>
      <c r="O168" s="429"/>
      <c r="P168" s="78">
        <f t="shared" si="12"/>
        <v>0</v>
      </c>
      <c r="Q168" s="78">
        <f t="shared" si="13"/>
        <v>0</v>
      </c>
      <c r="R168" s="100" t="str">
        <f t="shared" si="11"/>
        <v/>
      </c>
    </row>
    <row r="169" spans="1:18" x14ac:dyDescent="0.2">
      <c r="A169" s="430" t="str">
        <f>IF(B169="","",COUNT('Diário 1º PA'!$A$4:$A$2634)+COUNT('Diário 2º PA'!$A$4:$A$2000)+ROW()-3)</f>
        <v/>
      </c>
      <c r="B169" s="417"/>
      <c r="C169" s="418"/>
      <c r="D169" s="419"/>
      <c r="E169" s="419"/>
      <c r="F169" s="420"/>
      <c r="G169" s="419"/>
      <c r="H169" s="419"/>
      <c r="I169" s="421"/>
      <c r="J169" s="422"/>
      <c r="K169" s="422"/>
      <c r="L169" s="423"/>
      <c r="M169" s="422"/>
      <c r="N169" s="437"/>
      <c r="O169" s="429"/>
      <c r="P169" s="78">
        <f t="shared" si="12"/>
        <v>0</v>
      </c>
      <c r="Q169" s="78">
        <f t="shared" si="13"/>
        <v>0</v>
      </c>
      <c r="R169" s="143" t="str">
        <f t="shared" si="11"/>
        <v/>
      </c>
    </row>
    <row r="170" spans="1:18" x14ac:dyDescent="0.2">
      <c r="A170" s="430" t="str">
        <f>IF(B170="","",COUNT('Diário 1º PA'!$A$4:$A$2634)+COUNT('Diário 2º PA'!$A$4:$A$2000)+ROW()-3)</f>
        <v/>
      </c>
      <c r="B170" s="417"/>
      <c r="C170" s="418"/>
      <c r="D170" s="419"/>
      <c r="E170" s="419"/>
      <c r="F170" s="420"/>
      <c r="G170" s="419"/>
      <c r="H170" s="419"/>
      <c r="I170" s="421"/>
      <c r="J170" s="422"/>
      <c r="K170" s="422"/>
      <c r="L170" s="423"/>
      <c r="M170" s="422"/>
      <c r="N170" s="437"/>
      <c r="O170" s="429"/>
      <c r="P170" s="78">
        <f t="shared" si="12"/>
        <v>0</v>
      </c>
      <c r="Q170" s="78">
        <f t="shared" si="13"/>
        <v>0</v>
      </c>
      <c r="R170" s="100" t="str">
        <f t="shared" si="11"/>
        <v/>
      </c>
    </row>
    <row r="171" spans="1:18" x14ac:dyDescent="0.2">
      <c r="A171" s="430" t="str">
        <f>IF(B171="","",COUNT('Diário 1º PA'!$A$4:$A$2634)+COUNT('Diário 2º PA'!$A$4:$A$2000)+ROW()-3)</f>
        <v/>
      </c>
      <c r="B171" s="417"/>
      <c r="C171" s="418"/>
      <c r="D171" s="419"/>
      <c r="E171" s="419"/>
      <c r="F171" s="420"/>
      <c r="G171" s="419"/>
      <c r="H171" s="419"/>
      <c r="I171" s="421"/>
      <c r="J171" s="422"/>
      <c r="K171" s="422"/>
      <c r="L171" s="423"/>
      <c r="M171" s="422"/>
      <c r="N171" s="437"/>
      <c r="O171" s="429"/>
      <c r="P171" s="78">
        <f t="shared" si="12"/>
        <v>0</v>
      </c>
      <c r="Q171" s="78">
        <f t="shared" si="13"/>
        <v>0</v>
      </c>
      <c r="R171" s="100" t="str">
        <f t="shared" si="11"/>
        <v/>
      </c>
    </row>
    <row r="172" spans="1:18" x14ac:dyDescent="0.2">
      <c r="A172" s="430" t="str">
        <f>IF(B172="","",COUNT('Diário 1º PA'!$A$4:$A$2634)+COUNT('Diário 2º PA'!$A$4:$A$2000)+ROW()-3)</f>
        <v/>
      </c>
      <c r="B172" s="417"/>
      <c r="C172" s="418"/>
      <c r="D172" s="419"/>
      <c r="E172" s="419"/>
      <c r="F172" s="420"/>
      <c r="G172" s="419"/>
      <c r="H172" s="419"/>
      <c r="I172" s="421"/>
      <c r="J172" s="422"/>
      <c r="K172" s="422"/>
      <c r="L172" s="423"/>
      <c r="M172" s="422"/>
      <c r="N172" s="437"/>
      <c r="O172" s="429"/>
      <c r="P172" s="78">
        <f t="shared" si="12"/>
        <v>0</v>
      </c>
      <c r="Q172" s="78">
        <f t="shared" si="13"/>
        <v>0</v>
      </c>
      <c r="R172" s="143" t="str">
        <f t="shared" si="11"/>
        <v/>
      </c>
    </row>
    <row r="173" spans="1:18" x14ac:dyDescent="0.2">
      <c r="A173" s="430" t="str">
        <f>IF(B173="","",COUNT('Diário 1º PA'!$A$4:$A$2634)+COUNT('Diário 2º PA'!$A$4:$A$2000)+ROW()-3)</f>
        <v/>
      </c>
      <c r="B173" s="417"/>
      <c r="C173" s="418"/>
      <c r="D173" s="419"/>
      <c r="E173" s="419"/>
      <c r="F173" s="420"/>
      <c r="G173" s="419"/>
      <c r="H173" s="419"/>
      <c r="I173" s="421"/>
      <c r="J173" s="422"/>
      <c r="K173" s="422"/>
      <c r="L173" s="423"/>
      <c r="M173" s="422"/>
      <c r="N173" s="437"/>
      <c r="O173" s="429"/>
      <c r="P173" s="78">
        <f t="shared" si="12"/>
        <v>0</v>
      </c>
      <c r="Q173" s="78">
        <f t="shared" si="13"/>
        <v>0</v>
      </c>
      <c r="R173" s="100" t="str">
        <f t="shared" si="11"/>
        <v/>
      </c>
    </row>
    <row r="174" spans="1:18" x14ac:dyDescent="0.2">
      <c r="A174" s="430" t="str">
        <f>IF(B174="","",COUNT('Diário 1º PA'!$A$4:$A$2634)+COUNT('Diário 2º PA'!$A$4:$A$2000)+ROW()-3)</f>
        <v/>
      </c>
      <c r="B174" s="417"/>
      <c r="C174" s="418"/>
      <c r="D174" s="419"/>
      <c r="E174" s="419"/>
      <c r="F174" s="420"/>
      <c r="G174" s="419"/>
      <c r="H174" s="419"/>
      <c r="I174" s="421"/>
      <c r="J174" s="422"/>
      <c r="K174" s="422"/>
      <c r="L174" s="423"/>
      <c r="M174" s="422"/>
      <c r="N174" s="437"/>
      <c r="O174" s="429"/>
      <c r="P174" s="78">
        <f t="shared" si="12"/>
        <v>0</v>
      </c>
      <c r="Q174" s="78">
        <f t="shared" si="13"/>
        <v>0</v>
      </c>
      <c r="R174" s="100" t="str">
        <f t="shared" si="11"/>
        <v/>
      </c>
    </row>
    <row r="175" spans="1:18" x14ac:dyDescent="0.2">
      <c r="A175" s="430" t="str">
        <f>IF(B175="","",COUNT('Diário 1º PA'!$A$4:$A$2634)+COUNT('Diário 2º PA'!$A$4:$A$2000)+ROW()-3)</f>
        <v/>
      </c>
      <c r="B175" s="417"/>
      <c r="C175" s="418"/>
      <c r="D175" s="419"/>
      <c r="E175" s="419"/>
      <c r="F175" s="420"/>
      <c r="G175" s="419"/>
      <c r="H175" s="419"/>
      <c r="I175" s="421"/>
      <c r="J175" s="422"/>
      <c r="K175" s="422"/>
      <c r="L175" s="423"/>
      <c r="M175" s="422"/>
      <c r="N175" s="437"/>
      <c r="O175" s="429"/>
      <c r="P175" s="78">
        <f t="shared" si="12"/>
        <v>0</v>
      </c>
      <c r="Q175" s="78">
        <f t="shared" si="13"/>
        <v>0</v>
      </c>
      <c r="R175" s="143" t="str">
        <f t="shared" si="11"/>
        <v/>
      </c>
    </row>
    <row r="176" spans="1:18" x14ac:dyDescent="0.2">
      <c r="A176" s="430" t="str">
        <f>IF(B176="","",COUNT('Diário 1º PA'!$A$4:$A$2634)+COUNT('Diário 2º PA'!$A$4:$A$2000)+ROW()-3)</f>
        <v/>
      </c>
      <c r="B176" s="417"/>
      <c r="C176" s="418"/>
      <c r="D176" s="419"/>
      <c r="E176" s="419"/>
      <c r="F176" s="420"/>
      <c r="G176" s="419"/>
      <c r="H176" s="419"/>
      <c r="I176" s="421"/>
      <c r="J176" s="422"/>
      <c r="K176" s="422"/>
      <c r="L176" s="423"/>
      <c r="M176" s="422"/>
      <c r="N176" s="437"/>
      <c r="O176" s="429"/>
      <c r="P176" s="78">
        <f t="shared" si="12"/>
        <v>0</v>
      </c>
      <c r="Q176" s="78">
        <f t="shared" si="13"/>
        <v>0</v>
      </c>
      <c r="R176" s="100" t="str">
        <f t="shared" si="11"/>
        <v/>
      </c>
    </row>
    <row r="177" spans="1:18" x14ac:dyDescent="0.2">
      <c r="A177" s="430" t="str">
        <f>IF(B177="","",COUNT('Diário 1º PA'!$A$4:$A$2634)+COUNT('Diário 2º PA'!$A$4:$A$2000)+ROW()-3)</f>
        <v/>
      </c>
      <c r="B177" s="417"/>
      <c r="C177" s="418"/>
      <c r="D177" s="419"/>
      <c r="E177" s="419"/>
      <c r="F177" s="420"/>
      <c r="G177" s="419"/>
      <c r="H177" s="419"/>
      <c r="I177" s="421"/>
      <c r="J177" s="422"/>
      <c r="K177" s="422"/>
      <c r="L177" s="423"/>
      <c r="M177" s="422"/>
      <c r="N177" s="437"/>
      <c r="O177" s="429"/>
      <c r="P177" s="78">
        <f t="shared" si="12"/>
        <v>0</v>
      </c>
      <c r="Q177" s="78">
        <f t="shared" si="13"/>
        <v>0</v>
      </c>
      <c r="R177" s="100" t="str">
        <f t="shared" si="11"/>
        <v/>
      </c>
    </row>
    <row r="178" spans="1:18" x14ac:dyDescent="0.2">
      <c r="A178" s="430" t="str">
        <f>IF(B178="","",COUNT('Diário 1º PA'!$A$4:$A$2634)+COUNT('Diário 2º PA'!$A$4:$A$2000)+ROW()-3)</f>
        <v/>
      </c>
      <c r="B178" s="417"/>
      <c r="C178" s="418"/>
      <c r="D178" s="419"/>
      <c r="E178" s="419"/>
      <c r="F178" s="420"/>
      <c r="G178" s="419"/>
      <c r="H178" s="419"/>
      <c r="I178" s="421"/>
      <c r="J178" s="422"/>
      <c r="K178" s="422"/>
      <c r="L178" s="423"/>
      <c r="M178" s="422"/>
      <c r="N178" s="437"/>
      <c r="O178" s="429"/>
      <c r="P178" s="78">
        <f t="shared" si="12"/>
        <v>0</v>
      </c>
      <c r="Q178" s="78">
        <f t="shared" si="13"/>
        <v>0</v>
      </c>
      <c r="R178" s="143" t="str">
        <f t="shared" si="11"/>
        <v/>
      </c>
    </row>
    <row r="179" spans="1:18" x14ac:dyDescent="0.2">
      <c r="A179" s="430" t="str">
        <f>IF(B179="","",COUNT('Diário 1º PA'!$A$4:$A$2634)+COUNT('Diário 2º PA'!$A$4:$A$2000)+ROW()-3)</f>
        <v/>
      </c>
      <c r="B179" s="417"/>
      <c r="C179" s="418"/>
      <c r="D179" s="419"/>
      <c r="E179" s="419"/>
      <c r="F179" s="420"/>
      <c r="G179" s="421"/>
      <c r="H179" s="419"/>
      <c r="I179" s="421"/>
      <c r="J179" s="422"/>
      <c r="K179" s="422"/>
      <c r="L179" s="423"/>
      <c r="M179" s="445"/>
      <c r="N179" s="437"/>
      <c r="O179" s="429"/>
      <c r="P179" s="78">
        <f t="shared" si="12"/>
        <v>0</v>
      </c>
      <c r="Q179" s="78">
        <f t="shared" si="13"/>
        <v>0</v>
      </c>
      <c r="R179" s="100" t="str">
        <f t="shared" si="11"/>
        <v/>
      </c>
    </row>
    <row r="180" spans="1:18" x14ac:dyDescent="0.2">
      <c r="A180" s="430" t="str">
        <f>IF(B180="","",COUNT('Diário 1º PA'!$A$4:$A$2634)+COUNT('Diário 2º PA'!$A$4:$A$2000)+ROW()-3)</f>
        <v/>
      </c>
      <c r="B180" s="431"/>
      <c r="C180" s="455"/>
      <c r="D180" s="432"/>
      <c r="E180" s="432"/>
      <c r="F180" s="433"/>
      <c r="G180" s="432"/>
      <c r="H180" s="432"/>
      <c r="I180" s="434"/>
      <c r="J180" s="435"/>
      <c r="K180" s="435"/>
      <c r="L180" s="436"/>
      <c r="M180" s="466"/>
      <c r="N180" s="440"/>
      <c r="O180" s="429"/>
      <c r="P180" s="78">
        <f t="shared" si="12"/>
        <v>0</v>
      </c>
      <c r="Q180" s="78">
        <f t="shared" si="13"/>
        <v>0</v>
      </c>
      <c r="R180" s="100" t="str">
        <f t="shared" si="11"/>
        <v/>
      </c>
    </row>
    <row r="181" spans="1:18" x14ac:dyDescent="0.2">
      <c r="A181" s="430" t="str">
        <f>IF(B181="","",COUNT('Diário 1º PA'!$A$4:$A$2634)+COUNT('Diário 2º PA'!$A$4:$A$2000)+ROW()-3)</f>
        <v/>
      </c>
      <c r="B181" s="417"/>
      <c r="C181" s="418"/>
      <c r="D181" s="419"/>
      <c r="E181" s="419"/>
      <c r="F181" s="420"/>
      <c r="G181" s="419"/>
      <c r="H181" s="419"/>
      <c r="I181" s="421"/>
      <c r="J181" s="422"/>
      <c r="K181" s="422"/>
      <c r="L181" s="423"/>
      <c r="M181" s="422"/>
      <c r="N181" s="437"/>
      <c r="O181" s="429"/>
      <c r="P181" s="78">
        <f t="shared" si="12"/>
        <v>0</v>
      </c>
      <c r="Q181" s="78">
        <f t="shared" si="13"/>
        <v>0</v>
      </c>
      <c r="R181" s="143" t="str">
        <f t="shared" si="11"/>
        <v/>
      </c>
    </row>
    <row r="182" spans="1:18" x14ac:dyDescent="0.2">
      <c r="A182" s="430" t="str">
        <f>IF(B182="","",COUNT('Diário 1º PA'!$A$4:$A$2634)+COUNT('Diário 2º PA'!$A$4:$A$2000)+ROW()-3)</f>
        <v/>
      </c>
      <c r="B182" s="417"/>
      <c r="C182" s="418"/>
      <c r="D182" s="419"/>
      <c r="E182" s="419"/>
      <c r="F182" s="420"/>
      <c r="G182" s="419"/>
      <c r="H182" s="419"/>
      <c r="I182" s="421"/>
      <c r="J182" s="422"/>
      <c r="K182" s="422"/>
      <c r="L182" s="423"/>
      <c r="M182" s="422"/>
      <c r="N182" s="437"/>
      <c r="O182" s="429"/>
      <c r="P182" s="78">
        <f t="shared" si="12"/>
        <v>0</v>
      </c>
      <c r="Q182" s="78">
        <f t="shared" si="13"/>
        <v>0</v>
      </c>
      <c r="R182" s="100" t="str">
        <f t="shared" si="11"/>
        <v/>
      </c>
    </row>
    <row r="183" spans="1:18" x14ac:dyDescent="0.2">
      <c r="A183" s="430" t="str">
        <f>IF(B183="","",COUNT('Diário 1º PA'!$A$4:$A$2634)+COUNT('Diário 2º PA'!$A$4:$A$2000)+ROW()-3)</f>
        <v/>
      </c>
      <c r="B183" s="417"/>
      <c r="C183" s="418"/>
      <c r="D183" s="419"/>
      <c r="E183" s="419"/>
      <c r="F183" s="420"/>
      <c r="G183" s="419"/>
      <c r="H183" s="419"/>
      <c r="I183" s="421"/>
      <c r="J183" s="422"/>
      <c r="K183" s="422"/>
      <c r="L183" s="423"/>
      <c r="M183" s="422"/>
      <c r="N183" s="437"/>
      <c r="O183" s="429"/>
      <c r="P183" s="78">
        <f t="shared" si="12"/>
        <v>0</v>
      </c>
      <c r="Q183" s="78">
        <f t="shared" si="13"/>
        <v>0</v>
      </c>
      <c r="R183" s="100" t="str">
        <f t="shared" si="11"/>
        <v/>
      </c>
    </row>
    <row r="184" spans="1:18" x14ac:dyDescent="0.2">
      <c r="A184" s="430" t="str">
        <f>IF(B184="","",COUNT('Diário 1º PA'!$A$4:$A$2634)+COUNT('Diário 2º PA'!$A$4:$A$2000)+ROW()-3)</f>
        <v/>
      </c>
      <c r="B184" s="417"/>
      <c r="C184" s="418"/>
      <c r="D184" s="419"/>
      <c r="E184" s="419"/>
      <c r="F184" s="420"/>
      <c r="G184" s="419"/>
      <c r="H184" s="419"/>
      <c r="I184" s="421"/>
      <c r="J184" s="422"/>
      <c r="K184" s="422"/>
      <c r="L184" s="423"/>
      <c r="M184" s="422"/>
      <c r="N184" s="437"/>
      <c r="O184" s="429"/>
      <c r="P184" s="78">
        <f t="shared" si="12"/>
        <v>0</v>
      </c>
      <c r="Q184" s="78">
        <f t="shared" si="13"/>
        <v>0</v>
      </c>
      <c r="R184" s="143" t="str">
        <f t="shared" si="11"/>
        <v/>
      </c>
    </row>
    <row r="185" spans="1:18" x14ac:dyDescent="0.2">
      <c r="A185" s="430" t="str">
        <f>IF(B185="","",COUNT('Diário 1º PA'!$A$4:$A$2634)+COUNT('Diário 2º PA'!$A$4:$A$2000)+ROW()-3)</f>
        <v/>
      </c>
      <c r="B185" s="431"/>
      <c r="C185" s="455"/>
      <c r="D185" s="432"/>
      <c r="E185" s="432"/>
      <c r="F185" s="433"/>
      <c r="G185" s="432"/>
      <c r="H185" s="432"/>
      <c r="I185" s="434"/>
      <c r="J185" s="435"/>
      <c r="K185" s="435"/>
      <c r="L185" s="436"/>
      <c r="M185" s="467"/>
      <c r="N185" s="440"/>
      <c r="O185" s="429"/>
      <c r="P185" s="78">
        <f t="shared" si="12"/>
        <v>0</v>
      </c>
      <c r="Q185" s="78">
        <f t="shared" si="13"/>
        <v>0</v>
      </c>
      <c r="R185" s="100" t="str">
        <f t="shared" si="11"/>
        <v/>
      </c>
    </row>
    <row r="186" spans="1:18" x14ac:dyDescent="0.2">
      <c r="A186" s="430" t="str">
        <f>IF(B186="","",COUNT('Diário 1º PA'!$A$4:$A$2634)+COUNT('Diário 2º PA'!$A$4:$A$2000)+ROW()-3)</f>
        <v/>
      </c>
      <c r="B186" s="417"/>
      <c r="C186" s="418"/>
      <c r="D186" s="419"/>
      <c r="E186" s="419"/>
      <c r="F186" s="420"/>
      <c r="G186" s="419"/>
      <c r="H186" s="419"/>
      <c r="I186" s="421"/>
      <c r="J186" s="422"/>
      <c r="K186" s="422"/>
      <c r="L186" s="423"/>
      <c r="M186" s="422"/>
      <c r="N186" s="437"/>
      <c r="O186" s="429"/>
      <c r="P186" s="78">
        <f t="shared" si="12"/>
        <v>0</v>
      </c>
      <c r="Q186" s="78">
        <f t="shared" si="13"/>
        <v>0</v>
      </c>
      <c r="R186" s="100" t="str">
        <f t="shared" si="11"/>
        <v/>
      </c>
    </row>
    <row r="187" spans="1:18" x14ac:dyDescent="0.2">
      <c r="A187" s="430" t="str">
        <f>IF(B187="","",COUNT('Diário 1º PA'!$A$4:$A$2634)+COUNT('Diário 2º PA'!$A$4:$A$2000)+ROW()-3)</f>
        <v/>
      </c>
      <c r="B187" s="417"/>
      <c r="C187" s="418"/>
      <c r="D187" s="419"/>
      <c r="E187" s="419"/>
      <c r="F187" s="420"/>
      <c r="G187" s="419"/>
      <c r="H187" s="419"/>
      <c r="I187" s="421"/>
      <c r="J187" s="422"/>
      <c r="K187" s="422"/>
      <c r="L187" s="423"/>
      <c r="M187" s="422"/>
      <c r="N187" s="437"/>
      <c r="O187" s="429"/>
      <c r="P187" s="78">
        <f t="shared" si="12"/>
        <v>0</v>
      </c>
      <c r="Q187" s="78">
        <f t="shared" si="13"/>
        <v>0</v>
      </c>
      <c r="R187" s="143" t="str">
        <f t="shared" si="11"/>
        <v/>
      </c>
    </row>
    <row r="188" spans="1:18" x14ac:dyDescent="0.2">
      <c r="A188" s="430" t="str">
        <f>IF(B188="","",COUNT('Diário 1º PA'!$A$4:$A$2634)+COUNT('Diário 2º PA'!$A$4:$A$2000)+ROW()-3)</f>
        <v/>
      </c>
      <c r="B188" s="417"/>
      <c r="C188" s="418"/>
      <c r="D188" s="419"/>
      <c r="E188" s="419"/>
      <c r="F188" s="420"/>
      <c r="G188" s="419"/>
      <c r="H188" s="419"/>
      <c r="I188" s="421"/>
      <c r="J188" s="422"/>
      <c r="K188" s="422"/>
      <c r="L188" s="423"/>
      <c r="M188" s="422"/>
      <c r="N188" s="437"/>
      <c r="O188" s="429"/>
      <c r="P188" s="78">
        <f t="shared" si="12"/>
        <v>0</v>
      </c>
      <c r="Q188" s="78">
        <f t="shared" si="13"/>
        <v>0</v>
      </c>
      <c r="R188" s="100" t="str">
        <f t="shared" si="11"/>
        <v/>
      </c>
    </row>
    <row r="189" spans="1:18" x14ac:dyDescent="0.2">
      <c r="A189" s="430" t="str">
        <f>IF(B189="","",COUNT('Diário 1º PA'!$A$4:$A$2634)+COUNT('Diário 2º PA'!$A$4:$A$2000)+ROW()-3)</f>
        <v/>
      </c>
      <c r="B189" s="431"/>
      <c r="C189" s="455"/>
      <c r="D189" s="432"/>
      <c r="E189" s="432"/>
      <c r="F189" s="433"/>
      <c r="G189" s="432"/>
      <c r="H189" s="432"/>
      <c r="I189" s="434"/>
      <c r="J189" s="435"/>
      <c r="K189" s="435"/>
      <c r="L189" s="436"/>
      <c r="M189" s="435"/>
      <c r="N189" s="440"/>
      <c r="O189" s="429"/>
      <c r="P189" s="78">
        <f t="shared" si="12"/>
        <v>0</v>
      </c>
      <c r="Q189" s="78">
        <f t="shared" si="13"/>
        <v>0</v>
      </c>
      <c r="R189" s="100" t="str">
        <f t="shared" si="11"/>
        <v/>
      </c>
    </row>
    <row r="190" spans="1:18" x14ac:dyDescent="0.2">
      <c r="A190" s="430" t="str">
        <f>IF(B190="","",COUNT('Diário 1º PA'!$A$4:$A$2634)+COUNT('Diário 2º PA'!$A$4:$A$2000)+ROW()-3)</f>
        <v/>
      </c>
      <c r="B190" s="431"/>
      <c r="C190" s="455"/>
      <c r="D190" s="432"/>
      <c r="E190" s="432"/>
      <c r="F190" s="433"/>
      <c r="G190" s="432"/>
      <c r="H190" s="432"/>
      <c r="I190" s="434"/>
      <c r="J190" s="435"/>
      <c r="K190" s="435"/>
      <c r="L190" s="436"/>
      <c r="M190" s="435"/>
      <c r="N190" s="437"/>
      <c r="O190" s="429"/>
      <c r="P190" s="78">
        <f t="shared" si="12"/>
        <v>0</v>
      </c>
      <c r="Q190" s="78">
        <f t="shared" si="13"/>
        <v>0</v>
      </c>
      <c r="R190" s="143" t="str">
        <f t="shared" si="11"/>
        <v/>
      </c>
    </row>
    <row r="191" spans="1:18" x14ac:dyDescent="0.2">
      <c r="A191" s="430" t="str">
        <f>IF(B191="","",COUNT('Diário 1º PA'!$A$4:$A$2634)+COUNT('Diário 2º PA'!$A$4:$A$2000)+ROW()-3)</f>
        <v/>
      </c>
      <c r="B191" s="431"/>
      <c r="C191" s="455"/>
      <c r="D191" s="432"/>
      <c r="E191" s="432"/>
      <c r="F191" s="433"/>
      <c r="G191" s="432"/>
      <c r="H191" s="432"/>
      <c r="I191" s="434"/>
      <c r="J191" s="435"/>
      <c r="K191" s="435"/>
      <c r="L191" s="436"/>
      <c r="M191" s="435"/>
      <c r="N191" s="437"/>
      <c r="O191" s="429"/>
      <c r="P191" s="78">
        <f t="shared" si="12"/>
        <v>0</v>
      </c>
      <c r="Q191" s="78">
        <f t="shared" si="13"/>
        <v>0</v>
      </c>
      <c r="R191" s="100" t="str">
        <f t="shared" si="11"/>
        <v/>
      </c>
    </row>
    <row r="192" spans="1:18" x14ac:dyDescent="0.2">
      <c r="A192" s="430" t="str">
        <f>IF(B192="","",COUNT('Diário 1º PA'!$A$4:$A$2634)+COUNT('Diário 2º PA'!$A$4:$A$2000)+ROW()-3)</f>
        <v/>
      </c>
      <c r="B192" s="431"/>
      <c r="C192" s="455"/>
      <c r="D192" s="432"/>
      <c r="E192" s="432"/>
      <c r="F192" s="433"/>
      <c r="G192" s="432"/>
      <c r="H192" s="432"/>
      <c r="I192" s="434"/>
      <c r="J192" s="435"/>
      <c r="K192" s="435"/>
      <c r="L192" s="436"/>
      <c r="M192" s="435"/>
      <c r="N192" s="437"/>
      <c r="O192" s="429"/>
      <c r="P192" s="78">
        <f t="shared" si="12"/>
        <v>0</v>
      </c>
      <c r="Q192" s="78">
        <f t="shared" si="13"/>
        <v>0</v>
      </c>
      <c r="R192" s="100" t="str">
        <f t="shared" si="11"/>
        <v/>
      </c>
    </row>
    <row r="193" spans="1:18" x14ac:dyDescent="0.2">
      <c r="A193" s="430" t="str">
        <f>IF(B193="","",COUNT('Diário 1º PA'!$A$4:$A$2634)+COUNT('Diário 2º PA'!$A$4:$A$2000)+ROW()-3)</f>
        <v/>
      </c>
      <c r="B193" s="431"/>
      <c r="C193" s="455"/>
      <c r="D193" s="432"/>
      <c r="E193" s="432"/>
      <c r="F193" s="433"/>
      <c r="G193" s="432"/>
      <c r="H193" s="432"/>
      <c r="I193" s="434"/>
      <c r="J193" s="435"/>
      <c r="K193" s="435"/>
      <c r="L193" s="423"/>
      <c r="M193" s="422"/>
      <c r="N193" s="437"/>
      <c r="O193" s="429"/>
      <c r="P193" s="78">
        <f t="shared" si="12"/>
        <v>0</v>
      </c>
      <c r="Q193" s="78">
        <f t="shared" si="13"/>
        <v>0</v>
      </c>
      <c r="R193" s="143" t="str">
        <f t="shared" si="11"/>
        <v/>
      </c>
    </row>
    <row r="194" spans="1:18" x14ac:dyDescent="0.2">
      <c r="A194" s="430" t="str">
        <f>IF(B194="","",COUNT('Diário 1º PA'!$A$4:$A$2634)+COUNT('Diário 2º PA'!$A$4:$A$2000)+ROW()-3)</f>
        <v/>
      </c>
      <c r="B194" s="431"/>
      <c r="C194" s="455"/>
      <c r="D194" s="432"/>
      <c r="E194" s="432"/>
      <c r="F194" s="433"/>
      <c r="G194" s="432"/>
      <c r="H194" s="432"/>
      <c r="I194" s="421"/>
      <c r="J194" s="435"/>
      <c r="K194" s="435"/>
      <c r="L194" s="436"/>
      <c r="M194" s="422"/>
      <c r="N194" s="437"/>
      <c r="O194" s="429"/>
      <c r="P194" s="78">
        <f t="shared" si="12"/>
        <v>0</v>
      </c>
      <c r="Q194" s="78">
        <f t="shared" si="13"/>
        <v>0</v>
      </c>
      <c r="R194" s="100" t="str">
        <f t="shared" si="11"/>
        <v/>
      </c>
    </row>
    <row r="195" spans="1:18" x14ac:dyDescent="0.2">
      <c r="A195" s="430" t="str">
        <f>IF(B195="","",COUNT('Diário 1º PA'!$A$4:$A$2634)+COUNT('Diário 2º PA'!$A$4:$A$2000)+ROW()-3)</f>
        <v/>
      </c>
      <c r="B195" s="431"/>
      <c r="C195" s="455"/>
      <c r="D195" s="432"/>
      <c r="E195" s="432"/>
      <c r="F195" s="433"/>
      <c r="G195" s="432"/>
      <c r="H195" s="432"/>
      <c r="I195" s="434"/>
      <c r="J195" s="435"/>
      <c r="K195" s="435"/>
      <c r="L195" s="436"/>
      <c r="M195" s="422"/>
      <c r="N195" s="437"/>
      <c r="O195" s="429"/>
      <c r="P195" s="78">
        <f t="shared" si="12"/>
        <v>0</v>
      </c>
      <c r="Q195" s="78">
        <f t="shared" si="13"/>
        <v>0</v>
      </c>
      <c r="R195" s="100" t="str">
        <f t="shared" si="11"/>
        <v/>
      </c>
    </row>
    <row r="196" spans="1:18" x14ac:dyDescent="0.2">
      <c r="A196" s="430" t="str">
        <f>IF(B196="","",COUNT('Diário 1º PA'!$A$4:$A$2634)+COUNT('Diário 2º PA'!$A$4:$A$2000)+ROW()-3)</f>
        <v/>
      </c>
      <c r="B196" s="431"/>
      <c r="C196" s="455"/>
      <c r="D196" s="432"/>
      <c r="E196" s="432"/>
      <c r="F196" s="433"/>
      <c r="G196" s="432"/>
      <c r="H196" s="432"/>
      <c r="I196" s="421"/>
      <c r="J196" s="435"/>
      <c r="K196" s="435"/>
      <c r="L196" s="423"/>
      <c r="M196" s="422"/>
      <c r="N196" s="437"/>
      <c r="O196" s="429"/>
      <c r="P196" s="78">
        <f t="shared" si="12"/>
        <v>0</v>
      </c>
      <c r="Q196" s="78">
        <f t="shared" si="13"/>
        <v>0</v>
      </c>
      <c r="R196" s="143" t="str">
        <f t="shared" si="11"/>
        <v/>
      </c>
    </row>
    <row r="197" spans="1:18" x14ac:dyDescent="0.2">
      <c r="A197" s="430" t="str">
        <f>IF(B197="","",COUNT('Diário 1º PA'!$A$4:$A$2634)+COUNT('Diário 2º PA'!$A$4:$A$2000)+ROW()-3)</f>
        <v/>
      </c>
      <c r="B197" s="431"/>
      <c r="C197" s="455"/>
      <c r="D197" s="432"/>
      <c r="E197" s="432"/>
      <c r="F197" s="433"/>
      <c r="G197" s="432"/>
      <c r="H197" s="432"/>
      <c r="I197" s="434"/>
      <c r="J197" s="435"/>
      <c r="K197" s="435"/>
      <c r="L197" s="436"/>
      <c r="M197" s="435"/>
      <c r="N197" s="437"/>
      <c r="O197" s="429"/>
      <c r="P197" s="78">
        <f t="shared" si="12"/>
        <v>0</v>
      </c>
      <c r="Q197" s="78">
        <f t="shared" si="13"/>
        <v>0</v>
      </c>
      <c r="R197" s="100" t="str">
        <f t="shared" si="11"/>
        <v/>
      </c>
    </row>
    <row r="198" spans="1:18" x14ac:dyDescent="0.2">
      <c r="A198" s="430" t="str">
        <f>IF(B198="","",COUNT('Diário 1º PA'!$A$4:$A$2634)+COUNT('Diário 2º PA'!$A$4:$A$2000)+ROW()-3)</f>
        <v/>
      </c>
      <c r="B198" s="431"/>
      <c r="C198" s="455"/>
      <c r="D198" s="432"/>
      <c r="E198" s="432"/>
      <c r="F198" s="433"/>
      <c r="G198" s="432"/>
      <c r="H198" s="432"/>
      <c r="I198" s="434"/>
      <c r="J198" s="435"/>
      <c r="K198" s="435"/>
      <c r="L198" s="423"/>
      <c r="M198" s="422"/>
      <c r="N198" s="437"/>
      <c r="O198" s="429"/>
      <c r="P198" s="78">
        <f t="shared" si="12"/>
        <v>0</v>
      </c>
      <c r="Q198" s="78">
        <f t="shared" si="13"/>
        <v>0</v>
      </c>
      <c r="R198" s="100" t="str">
        <f t="shared" si="11"/>
        <v/>
      </c>
    </row>
    <row r="199" spans="1:18" x14ac:dyDescent="0.2">
      <c r="A199" s="430" t="str">
        <f>IF(B199="","",COUNT('Diário 1º PA'!$A$4:$A$2634)+COUNT('Diário 2º PA'!$A$4:$A$2000)+ROW()-3)</f>
        <v/>
      </c>
      <c r="B199" s="431"/>
      <c r="C199" s="455"/>
      <c r="D199" s="432"/>
      <c r="E199" s="432"/>
      <c r="F199" s="433"/>
      <c r="G199" s="432"/>
      <c r="H199" s="432"/>
      <c r="I199" s="434"/>
      <c r="J199" s="435"/>
      <c r="K199" s="435"/>
      <c r="L199" s="423"/>
      <c r="M199" s="422"/>
      <c r="N199" s="437"/>
      <c r="O199" s="429"/>
      <c r="P199" s="78">
        <f t="shared" si="12"/>
        <v>0</v>
      </c>
      <c r="Q199" s="78">
        <f t="shared" si="13"/>
        <v>0</v>
      </c>
      <c r="R199" s="143" t="str">
        <f t="shared" si="11"/>
        <v/>
      </c>
    </row>
    <row r="200" spans="1:18" x14ac:dyDescent="0.2">
      <c r="A200" s="430" t="str">
        <f>IF(B200="","",COUNT('Diário 1º PA'!$A$4:$A$2634)+COUNT('Diário 2º PA'!$A$4:$A$2000)+ROW()-3)</f>
        <v/>
      </c>
      <c r="B200" s="417"/>
      <c r="C200" s="418"/>
      <c r="D200" s="419"/>
      <c r="E200" s="419"/>
      <c r="F200" s="420"/>
      <c r="G200" s="419"/>
      <c r="H200" s="419"/>
      <c r="I200" s="421"/>
      <c r="J200" s="422"/>
      <c r="K200" s="422"/>
      <c r="L200" s="423"/>
      <c r="M200" s="422"/>
      <c r="N200" s="437"/>
      <c r="O200" s="429"/>
      <c r="P200" s="78">
        <f t="shared" si="12"/>
        <v>0</v>
      </c>
      <c r="Q200" s="78">
        <f t="shared" si="13"/>
        <v>0</v>
      </c>
      <c r="R200" s="100" t="str">
        <f t="shared" si="11"/>
        <v/>
      </c>
    </row>
    <row r="201" spans="1:18" x14ac:dyDescent="0.2">
      <c r="A201" s="430" t="str">
        <f>IF(B201="","",COUNT('Diário 1º PA'!$A$4:$A$2634)+COUNT('Diário 2º PA'!$A$4:$A$2000)+ROW()-3)</f>
        <v/>
      </c>
      <c r="B201" s="417"/>
      <c r="C201" s="418"/>
      <c r="D201" s="419"/>
      <c r="E201" s="419"/>
      <c r="F201" s="420"/>
      <c r="G201" s="421"/>
      <c r="H201" s="419"/>
      <c r="I201" s="421"/>
      <c r="J201" s="422"/>
      <c r="K201" s="422"/>
      <c r="L201" s="423"/>
      <c r="M201" s="422"/>
      <c r="N201" s="437"/>
      <c r="O201" s="429"/>
      <c r="P201" s="78">
        <f t="shared" si="12"/>
        <v>0</v>
      </c>
      <c r="Q201" s="78">
        <f t="shared" si="13"/>
        <v>0</v>
      </c>
      <c r="R201" s="100" t="str">
        <f t="shared" si="11"/>
        <v/>
      </c>
    </row>
    <row r="202" spans="1:18" x14ac:dyDescent="0.2">
      <c r="A202" s="430" t="str">
        <f>IF(B202="","",COUNT('Diário 1º PA'!$A$4:$A$2634)+COUNT('Diário 2º PA'!$A$4:$A$2000)+ROW()-3)</f>
        <v/>
      </c>
      <c r="B202" s="417"/>
      <c r="C202" s="418"/>
      <c r="D202" s="419"/>
      <c r="E202" s="419"/>
      <c r="F202" s="420"/>
      <c r="G202" s="421"/>
      <c r="H202" s="419"/>
      <c r="I202" s="421"/>
      <c r="J202" s="422"/>
      <c r="K202" s="422"/>
      <c r="L202" s="423"/>
      <c r="M202" s="422"/>
      <c r="N202" s="437"/>
      <c r="O202" s="429"/>
      <c r="P202" s="78">
        <f t="shared" si="12"/>
        <v>0</v>
      </c>
      <c r="Q202" s="78">
        <f t="shared" si="13"/>
        <v>0</v>
      </c>
      <c r="R202" s="143" t="str">
        <f t="shared" si="11"/>
        <v/>
      </c>
    </row>
    <row r="203" spans="1:18" x14ac:dyDescent="0.2">
      <c r="A203" s="430" t="str">
        <f>IF(B203="","",COUNT('Diário 1º PA'!$A$4:$A$2634)+COUNT('Diário 2º PA'!$A$4:$A$2000)+ROW()-3)</f>
        <v/>
      </c>
      <c r="B203" s="417"/>
      <c r="C203" s="418"/>
      <c r="D203" s="419"/>
      <c r="E203" s="419"/>
      <c r="F203" s="420"/>
      <c r="G203" s="419"/>
      <c r="H203" s="419"/>
      <c r="I203" s="421"/>
      <c r="J203" s="422"/>
      <c r="K203" s="422"/>
      <c r="L203" s="423"/>
      <c r="M203" s="422"/>
      <c r="N203" s="437"/>
      <c r="O203" s="429"/>
      <c r="P203" s="78">
        <f t="shared" si="12"/>
        <v>0</v>
      </c>
      <c r="Q203" s="78">
        <f t="shared" si="13"/>
        <v>0</v>
      </c>
      <c r="R203" s="100" t="str">
        <f t="shared" si="11"/>
        <v/>
      </c>
    </row>
    <row r="204" spans="1:18" x14ac:dyDescent="0.2">
      <c r="A204" s="430" t="str">
        <f>IF(B204="","",COUNT('Diário 1º PA'!$A$4:$A$2634)+COUNT('Diário 2º PA'!$A$4:$A$2000)+ROW()-3)</f>
        <v/>
      </c>
      <c r="B204" s="417"/>
      <c r="C204" s="418"/>
      <c r="D204" s="419"/>
      <c r="E204" s="419"/>
      <c r="F204" s="420"/>
      <c r="G204" s="468"/>
      <c r="H204" s="419"/>
      <c r="I204" s="421"/>
      <c r="J204" s="422"/>
      <c r="K204" s="422"/>
      <c r="L204" s="423"/>
      <c r="M204" s="422"/>
      <c r="N204" s="437"/>
      <c r="O204" s="429"/>
      <c r="P204" s="78">
        <f t="shared" si="12"/>
        <v>0</v>
      </c>
      <c r="Q204" s="78">
        <f t="shared" si="13"/>
        <v>0</v>
      </c>
      <c r="R204" s="100" t="str">
        <f t="shared" si="11"/>
        <v/>
      </c>
    </row>
    <row r="205" spans="1:18" x14ac:dyDescent="0.2">
      <c r="A205" s="430" t="str">
        <f>IF(B205="","",COUNT('Diário 1º PA'!$A$4:$A$2634)+COUNT('Diário 2º PA'!$A$4:$A$2000)+ROW()-3)</f>
        <v/>
      </c>
      <c r="B205" s="417"/>
      <c r="C205" s="418"/>
      <c r="D205" s="419"/>
      <c r="E205" s="419"/>
      <c r="F205" s="420"/>
      <c r="G205" s="419"/>
      <c r="H205" s="419"/>
      <c r="I205" s="421"/>
      <c r="J205" s="422"/>
      <c r="K205" s="422"/>
      <c r="L205" s="423"/>
      <c r="M205" s="422"/>
      <c r="N205" s="437"/>
      <c r="O205" s="429"/>
      <c r="P205" s="78">
        <f t="shared" si="12"/>
        <v>0</v>
      </c>
      <c r="Q205" s="78">
        <f t="shared" si="13"/>
        <v>0</v>
      </c>
      <c r="R205" s="143" t="str">
        <f t="shared" ref="R205:R268" si="14">SUBSTITUTE(D205," ","_")</f>
        <v/>
      </c>
    </row>
    <row r="206" spans="1:18" x14ac:dyDescent="0.2">
      <c r="A206" s="430" t="str">
        <f>IF(B206="","",COUNT('Diário 1º PA'!$A$4:$A$2634)+COUNT('Diário 2º PA'!$A$4:$A$2000)+ROW()-3)</f>
        <v/>
      </c>
      <c r="B206" s="417"/>
      <c r="C206" s="418"/>
      <c r="D206" s="419"/>
      <c r="E206" s="419"/>
      <c r="F206" s="420"/>
      <c r="G206" s="468"/>
      <c r="H206" s="419"/>
      <c r="I206" s="421"/>
      <c r="J206" s="422"/>
      <c r="K206" s="422"/>
      <c r="L206" s="423"/>
      <c r="M206" s="422"/>
      <c r="N206" s="437"/>
      <c r="O206" s="429"/>
      <c r="P206" s="78">
        <f t="shared" ref="P206:P269" si="15">IF(B206=0,0,IF(YEAR(B206)=$Q$1,MONTH(B206)-$P$1+1,(YEAR(B206)-$Q$1)*12-$P$1+1+MONTH(B206)))</f>
        <v>0</v>
      </c>
      <c r="Q206" s="78">
        <f t="shared" ref="Q206:Q269" si="16">IF(C206=0,0,IF(YEAR(C206)=$Q$1,MONTH(C206)-$P$1+1,(YEAR(C206)-$Q$1)*12-$P$1+1+MONTH(C206)))</f>
        <v>0</v>
      </c>
      <c r="R206" s="100" t="str">
        <f t="shared" si="14"/>
        <v/>
      </c>
    </row>
    <row r="207" spans="1:18" x14ac:dyDescent="0.2">
      <c r="A207" s="430" t="str">
        <f>IF(B207="","",COUNT('Diário 1º PA'!$A$4:$A$2634)+COUNT('Diário 2º PA'!$A$4:$A$2000)+ROW()-3)</f>
        <v/>
      </c>
      <c r="B207" s="417"/>
      <c r="C207" s="418"/>
      <c r="D207" s="419"/>
      <c r="E207" s="419"/>
      <c r="F207" s="420"/>
      <c r="G207" s="419"/>
      <c r="H207" s="419"/>
      <c r="I207" s="421"/>
      <c r="J207" s="422"/>
      <c r="K207" s="422"/>
      <c r="L207" s="423"/>
      <c r="M207" s="422"/>
      <c r="N207" s="437"/>
      <c r="O207" s="429"/>
      <c r="P207" s="78">
        <f t="shared" si="15"/>
        <v>0</v>
      </c>
      <c r="Q207" s="78">
        <f t="shared" si="16"/>
        <v>0</v>
      </c>
      <c r="R207" s="100" t="str">
        <f t="shared" si="14"/>
        <v/>
      </c>
    </row>
    <row r="208" spans="1:18" x14ac:dyDescent="0.2">
      <c r="A208" s="430" t="str">
        <f>IF(B208="","",COUNT('Diário 1º PA'!$A$4:$A$2634)+COUNT('Diário 2º PA'!$A$4:$A$2000)+ROW()-3)</f>
        <v/>
      </c>
      <c r="B208" s="417"/>
      <c r="C208" s="418"/>
      <c r="D208" s="419"/>
      <c r="E208" s="419"/>
      <c r="F208" s="420"/>
      <c r="G208" s="469"/>
      <c r="H208" s="419"/>
      <c r="I208" s="421"/>
      <c r="J208" s="422"/>
      <c r="K208" s="422"/>
      <c r="L208" s="423"/>
      <c r="M208" s="422"/>
      <c r="N208" s="437"/>
      <c r="O208" s="429"/>
      <c r="P208" s="78">
        <f t="shared" si="15"/>
        <v>0</v>
      </c>
      <c r="Q208" s="78">
        <f t="shared" si="16"/>
        <v>0</v>
      </c>
      <c r="R208" s="143" t="str">
        <f t="shared" si="14"/>
        <v/>
      </c>
    </row>
    <row r="209" spans="1:18" x14ac:dyDescent="0.2">
      <c r="A209" s="430" t="str">
        <f>IF(B209="","",COUNT('Diário 1º PA'!$A$4:$A$2634)+COUNT('Diário 2º PA'!$A$4:$A$2000)+ROW()-3)</f>
        <v/>
      </c>
      <c r="B209" s="431"/>
      <c r="C209" s="455"/>
      <c r="D209" s="432"/>
      <c r="E209" s="432"/>
      <c r="F209" s="433"/>
      <c r="G209" s="432"/>
      <c r="H209" s="432"/>
      <c r="I209" s="434"/>
      <c r="J209" s="435"/>
      <c r="K209" s="435"/>
      <c r="L209" s="436"/>
      <c r="M209" s="435"/>
      <c r="N209" s="440"/>
      <c r="O209" s="429"/>
      <c r="P209" s="78">
        <f t="shared" si="15"/>
        <v>0</v>
      </c>
      <c r="Q209" s="78">
        <f t="shared" si="16"/>
        <v>0</v>
      </c>
      <c r="R209" s="100" t="str">
        <f t="shared" si="14"/>
        <v/>
      </c>
    </row>
    <row r="210" spans="1:18" x14ac:dyDescent="0.2">
      <c r="A210" s="430" t="str">
        <f>IF(B210="","",COUNT('Diário 1º PA'!$A$4:$A$2634)+COUNT('Diário 2º PA'!$A$4:$A$2000)+ROW()-3)</f>
        <v/>
      </c>
      <c r="B210" s="417"/>
      <c r="C210" s="418"/>
      <c r="D210" s="419"/>
      <c r="E210" s="419"/>
      <c r="F210" s="420"/>
      <c r="G210" s="419"/>
      <c r="H210" s="419"/>
      <c r="I210" s="421"/>
      <c r="J210" s="422"/>
      <c r="K210" s="422"/>
      <c r="L210" s="423"/>
      <c r="M210" s="422"/>
      <c r="N210" s="437"/>
      <c r="O210" s="429"/>
      <c r="P210" s="78">
        <f t="shared" si="15"/>
        <v>0</v>
      </c>
      <c r="Q210" s="78">
        <f t="shared" si="16"/>
        <v>0</v>
      </c>
      <c r="R210" s="100" t="str">
        <f t="shared" si="14"/>
        <v/>
      </c>
    </row>
    <row r="211" spans="1:18" x14ac:dyDescent="0.2">
      <c r="A211" s="430" t="str">
        <f>IF(B211="","",COUNT('Diário 1º PA'!$A$4:$A$2634)+COUNT('Diário 2º PA'!$A$4:$A$2000)+ROW()-3)</f>
        <v/>
      </c>
      <c r="B211" s="417"/>
      <c r="C211" s="418"/>
      <c r="D211" s="419"/>
      <c r="E211" s="419"/>
      <c r="F211" s="420"/>
      <c r="G211" s="419"/>
      <c r="H211" s="419"/>
      <c r="I211" s="421"/>
      <c r="J211" s="422"/>
      <c r="K211" s="422"/>
      <c r="L211" s="423"/>
      <c r="M211" s="422"/>
      <c r="N211" s="437"/>
      <c r="O211" s="429"/>
      <c r="P211" s="78">
        <f t="shared" si="15"/>
        <v>0</v>
      </c>
      <c r="Q211" s="78">
        <f t="shared" si="16"/>
        <v>0</v>
      </c>
      <c r="R211" s="143" t="str">
        <f t="shared" si="14"/>
        <v/>
      </c>
    </row>
    <row r="212" spans="1:18" x14ac:dyDescent="0.2">
      <c r="A212" s="430" t="str">
        <f>IF(B212="","",COUNT('Diário 1º PA'!$A$4:$A$2634)+COUNT('Diário 2º PA'!$A$4:$A$2000)+ROW()-3)</f>
        <v/>
      </c>
      <c r="B212" s="417"/>
      <c r="C212" s="418"/>
      <c r="D212" s="419"/>
      <c r="E212" s="419"/>
      <c r="F212" s="420"/>
      <c r="G212" s="419"/>
      <c r="H212" s="419"/>
      <c r="I212" s="421"/>
      <c r="J212" s="422"/>
      <c r="K212" s="422"/>
      <c r="L212" s="423"/>
      <c r="M212" s="422"/>
      <c r="N212" s="437"/>
      <c r="O212" s="429"/>
      <c r="P212" s="78">
        <f t="shared" si="15"/>
        <v>0</v>
      </c>
      <c r="Q212" s="78">
        <f t="shared" si="16"/>
        <v>0</v>
      </c>
      <c r="R212" s="100" t="str">
        <f t="shared" si="14"/>
        <v/>
      </c>
    </row>
    <row r="213" spans="1:18" x14ac:dyDescent="0.2">
      <c r="A213" s="430" t="str">
        <f>IF(B213="","",COUNT('Diário 1º PA'!$A$4:$A$2634)+COUNT('Diário 2º PA'!$A$4:$A$2000)+ROW()-3)</f>
        <v/>
      </c>
      <c r="B213" s="417"/>
      <c r="C213" s="418"/>
      <c r="D213" s="419"/>
      <c r="E213" s="419"/>
      <c r="F213" s="420"/>
      <c r="G213" s="419"/>
      <c r="H213" s="419"/>
      <c r="I213" s="421"/>
      <c r="J213" s="422"/>
      <c r="K213" s="422"/>
      <c r="L213" s="423"/>
      <c r="M213" s="422"/>
      <c r="N213" s="437"/>
      <c r="O213" s="429"/>
      <c r="P213" s="78">
        <f t="shared" si="15"/>
        <v>0</v>
      </c>
      <c r="Q213" s="78">
        <f t="shared" si="16"/>
        <v>0</v>
      </c>
      <c r="R213" s="100" t="str">
        <f t="shared" si="14"/>
        <v/>
      </c>
    </row>
    <row r="214" spans="1:18" x14ac:dyDescent="0.2">
      <c r="A214" s="430" t="str">
        <f>IF(B214="","",COUNT('Diário 1º PA'!$A$4:$A$2634)+COUNT('Diário 2º PA'!$A$4:$A$2000)+ROW()-3)</f>
        <v/>
      </c>
      <c r="B214" s="417"/>
      <c r="C214" s="418"/>
      <c r="D214" s="419"/>
      <c r="E214" s="419"/>
      <c r="F214" s="420"/>
      <c r="G214" s="419"/>
      <c r="H214" s="419"/>
      <c r="I214" s="421"/>
      <c r="J214" s="422"/>
      <c r="K214" s="422"/>
      <c r="L214" s="423"/>
      <c r="M214" s="422"/>
      <c r="N214" s="437"/>
      <c r="O214" s="429"/>
      <c r="P214" s="78">
        <f t="shared" si="15"/>
        <v>0</v>
      </c>
      <c r="Q214" s="78">
        <f t="shared" si="16"/>
        <v>0</v>
      </c>
      <c r="R214" s="143" t="str">
        <f t="shared" si="14"/>
        <v/>
      </c>
    </row>
    <row r="215" spans="1:18" x14ac:dyDescent="0.2">
      <c r="A215" s="430" t="str">
        <f>IF(B215="","",COUNT('Diário 1º PA'!$A$4:$A$2634)+COUNT('Diário 2º PA'!$A$4:$A$2000)+ROW()-3)</f>
        <v/>
      </c>
      <c r="B215" s="431"/>
      <c r="C215" s="455"/>
      <c r="D215" s="432"/>
      <c r="E215" s="432"/>
      <c r="F215" s="433"/>
      <c r="G215" s="419"/>
      <c r="H215" s="419"/>
      <c r="I215" s="421"/>
      <c r="J215" s="422"/>
      <c r="K215" s="422"/>
      <c r="L215" s="423"/>
      <c r="M215" s="422"/>
      <c r="N215" s="437"/>
      <c r="O215" s="429"/>
      <c r="P215" s="78">
        <f t="shared" si="15"/>
        <v>0</v>
      </c>
      <c r="Q215" s="78">
        <f t="shared" si="16"/>
        <v>0</v>
      </c>
      <c r="R215" s="100" t="str">
        <f t="shared" si="14"/>
        <v/>
      </c>
    </row>
    <row r="216" spans="1:18" x14ac:dyDescent="0.2">
      <c r="A216" s="430" t="str">
        <f>IF(B216="","",COUNT('Diário 1º PA'!$A$4:$A$2634)+COUNT('Diário 2º PA'!$A$4:$A$2000)+ROW()-3)</f>
        <v/>
      </c>
      <c r="B216" s="417"/>
      <c r="C216" s="418"/>
      <c r="D216" s="419"/>
      <c r="E216" s="419"/>
      <c r="F216" s="420"/>
      <c r="G216" s="419"/>
      <c r="H216" s="419"/>
      <c r="I216" s="421"/>
      <c r="J216" s="422"/>
      <c r="K216" s="422"/>
      <c r="L216" s="423"/>
      <c r="M216" s="422"/>
      <c r="N216" s="437"/>
      <c r="O216" s="429"/>
      <c r="P216" s="78">
        <f t="shared" si="15"/>
        <v>0</v>
      </c>
      <c r="Q216" s="78">
        <f t="shared" si="16"/>
        <v>0</v>
      </c>
      <c r="R216" s="100" t="str">
        <f t="shared" si="14"/>
        <v/>
      </c>
    </row>
    <row r="217" spans="1:18" x14ac:dyDescent="0.2">
      <c r="A217" s="430" t="str">
        <f>IF(B217="","",COUNT('Diário 1º PA'!$A$4:$A$2634)+COUNT('Diário 2º PA'!$A$4:$A$2000)+ROW()-3)</f>
        <v/>
      </c>
      <c r="B217" s="417"/>
      <c r="C217" s="418"/>
      <c r="D217" s="419"/>
      <c r="E217" s="419"/>
      <c r="F217" s="420"/>
      <c r="G217" s="419"/>
      <c r="H217" s="419"/>
      <c r="I217" s="421"/>
      <c r="J217" s="423"/>
      <c r="K217" s="423"/>
      <c r="L217" s="423"/>
      <c r="M217" s="422"/>
      <c r="N217" s="437"/>
      <c r="O217" s="429"/>
      <c r="P217" s="78">
        <f t="shared" si="15"/>
        <v>0</v>
      </c>
      <c r="Q217" s="78">
        <f t="shared" si="16"/>
        <v>0</v>
      </c>
      <c r="R217" s="143" t="str">
        <f t="shared" si="14"/>
        <v/>
      </c>
    </row>
    <row r="218" spans="1:18" x14ac:dyDescent="0.2">
      <c r="A218" s="430" t="str">
        <f>IF(B218="","",COUNT('Diário 1º PA'!$A$4:$A$2634)+COUNT('Diário 2º PA'!$A$4:$A$2000)+ROW()-3)</f>
        <v/>
      </c>
      <c r="B218" s="417"/>
      <c r="C218" s="418"/>
      <c r="D218" s="419"/>
      <c r="E218" s="419"/>
      <c r="F218" s="420"/>
      <c r="G218" s="419"/>
      <c r="H218" s="419"/>
      <c r="I218" s="421"/>
      <c r="J218" s="423"/>
      <c r="K218" s="423"/>
      <c r="L218" s="423"/>
      <c r="M218" s="422"/>
      <c r="N218" s="437"/>
      <c r="O218" s="429"/>
      <c r="P218" s="78">
        <f t="shared" si="15"/>
        <v>0</v>
      </c>
      <c r="Q218" s="78">
        <f t="shared" si="16"/>
        <v>0</v>
      </c>
      <c r="R218" s="100" t="str">
        <f t="shared" si="14"/>
        <v/>
      </c>
    </row>
    <row r="219" spans="1:18" x14ac:dyDescent="0.2">
      <c r="A219" s="430" t="str">
        <f>IF(B219="","",COUNT('Diário 1º PA'!$A$4:$A$2634)+COUNT('Diário 2º PA'!$A$4:$A$2000)+ROW()-3)</f>
        <v/>
      </c>
      <c r="B219" s="417"/>
      <c r="C219" s="418"/>
      <c r="D219" s="419"/>
      <c r="E219" s="419"/>
      <c r="F219" s="420"/>
      <c r="G219" s="419"/>
      <c r="H219" s="419"/>
      <c r="I219" s="421"/>
      <c r="J219" s="423"/>
      <c r="K219" s="423"/>
      <c r="L219" s="423"/>
      <c r="M219" s="422"/>
      <c r="N219" s="437"/>
      <c r="O219" s="429"/>
      <c r="P219" s="78">
        <f t="shared" si="15"/>
        <v>0</v>
      </c>
      <c r="Q219" s="78">
        <f t="shared" si="16"/>
        <v>0</v>
      </c>
      <c r="R219" s="100" t="str">
        <f t="shared" si="14"/>
        <v/>
      </c>
    </row>
    <row r="220" spans="1:18" x14ac:dyDescent="0.2">
      <c r="A220" s="430" t="str">
        <f>IF(B220="","",COUNT('Diário 1º PA'!$A$4:$A$2634)+COUNT('Diário 2º PA'!$A$4:$A$2000)+ROW()-3)</f>
        <v/>
      </c>
      <c r="B220" s="417"/>
      <c r="C220" s="418"/>
      <c r="D220" s="419"/>
      <c r="E220" s="419"/>
      <c r="F220" s="420"/>
      <c r="G220" s="421"/>
      <c r="H220" s="419"/>
      <c r="I220" s="421"/>
      <c r="J220" s="423"/>
      <c r="K220" s="423"/>
      <c r="L220" s="423"/>
      <c r="M220" s="422"/>
      <c r="N220" s="437"/>
      <c r="O220" s="429"/>
      <c r="P220" s="78">
        <f t="shared" si="15"/>
        <v>0</v>
      </c>
      <c r="Q220" s="78">
        <f t="shared" si="16"/>
        <v>0</v>
      </c>
      <c r="R220" s="143" t="str">
        <f t="shared" si="14"/>
        <v/>
      </c>
    </row>
    <row r="221" spans="1:18" x14ac:dyDescent="0.2">
      <c r="A221" s="430" t="str">
        <f>IF(B221="","",COUNT('Diário 1º PA'!$A$4:$A$2634)+COUNT('Diário 2º PA'!$A$4:$A$2000)+ROW()-3)</f>
        <v/>
      </c>
      <c r="B221" s="417"/>
      <c r="C221" s="418"/>
      <c r="D221" s="419"/>
      <c r="E221" s="419"/>
      <c r="F221" s="420"/>
      <c r="G221" s="421"/>
      <c r="H221" s="419"/>
      <c r="I221" s="421"/>
      <c r="J221" s="423"/>
      <c r="K221" s="423"/>
      <c r="L221" s="423"/>
      <c r="M221" s="422"/>
      <c r="N221" s="437"/>
      <c r="O221" s="429"/>
      <c r="P221" s="78">
        <f t="shared" si="15"/>
        <v>0</v>
      </c>
      <c r="Q221" s="78">
        <f t="shared" si="16"/>
        <v>0</v>
      </c>
      <c r="R221" s="100" t="str">
        <f t="shared" si="14"/>
        <v/>
      </c>
    </row>
    <row r="222" spans="1:18" x14ac:dyDescent="0.2">
      <c r="A222" s="430" t="str">
        <f>IF(B222="","",COUNT('Diário 1º PA'!$A$4:$A$2634)+COUNT('Diário 2º PA'!$A$4:$A$2000)+ROW()-3)</f>
        <v/>
      </c>
      <c r="B222" s="417"/>
      <c r="C222" s="418"/>
      <c r="D222" s="419"/>
      <c r="E222" s="419"/>
      <c r="F222" s="420"/>
      <c r="G222" s="421"/>
      <c r="H222" s="419"/>
      <c r="I222" s="421"/>
      <c r="J222" s="423"/>
      <c r="K222" s="423"/>
      <c r="L222" s="423"/>
      <c r="M222" s="422"/>
      <c r="N222" s="437"/>
      <c r="O222" s="429"/>
      <c r="P222" s="78">
        <f t="shared" si="15"/>
        <v>0</v>
      </c>
      <c r="Q222" s="78">
        <f t="shared" si="16"/>
        <v>0</v>
      </c>
      <c r="R222" s="100" t="str">
        <f t="shared" si="14"/>
        <v/>
      </c>
    </row>
    <row r="223" spans="1:18" x14ac:dyDescent="0.2">
      <c r="A223" s="430" t="str">
        <f>IF(B223="","",COUNT('Diário 1º PA'!$A$4:$A$2634)+COUNT('Diário 2º PA'!$A$4:$A$2000)+ROW()-3)</f>
        <v/>
      </c>
      <c r="B223" s="417"/>
      <c r="C223" s="418"/>
      <c r="D223" s="419"/>
      <c r="E223" s="419"/>
      <c r="F223" s="420"/>
      <c r="G223" s="421"/>
      <c r="H223" s="419"/>
      <c r="I223" s="421"/>
      <c r="J223" s="423"/>
      <c r="K223" s="423"/>
      <c r="L223" s="423"/>
      <c r="M223" s="422"/>
      <c r="N223" s="437"/>
      <c r="O223" s="429"/>
      <c r="P223" s="78">
        <f t="shared" si="15"/>
        <v>0</v>
      </c>
      <c r="Q223" s="78">
        <f t="shared" si="16"/>
        <v>0</v>
      </c>
      <c r="R223" s="143" t="str">
        <f t="shared" si="14"/>
        <v/>
      </c>
    </row>
    <row r="224" spans="1:18" x14ac:dyDescent="0.2">
      <c r="A224" s="430" t="str">
        <f>IF(B224="","",COUNT('Diário 1º PA'!$A$4:$A$2634)+COUNT('Diário 2º PA'!$A$4:$A$2000)+ROW()-3)</f>
        <v/>
      </c>
      <c r="B224" s="417"/>
      <c r="C224" s="418"/>
      <c r="D224" s="419"/>
      <c r="E224" s="419"/>
      <c r="F224" s="420"/>
      <c r="G224" s="421"/>
      <c r="H224" s="419"/>
      <c r="I224" s="421"/>
      <c r="J224" s="423"/>
      <c r="K224" s="423"/>
      <c r="L224" s="423"/>
      <c r="M224" s="422"/>
      <c r="N224" s="437"/>
      <c r="O224" s="429"/>
      <c r="P224" s="78">
        <f t="shared" si="15"/>
        <v>0</v>
      </c>
      <c r="Q224" s="78">
        <f t="shared" si="16"/>
        <v>0</v>
      </c>
      <c r="R224" s="100" t="str">
        <f t="shared" si="14"/>
        <v/>
      </c>
    </row>
    <row r="225" spans="1:18" x14ac:dyDescent="0.2">
      <c r="A225" s="430" t="str">
        <f>IF(B225="","",COUNT('Diário 1º PA'!$A$4:$A$2634)+COUNT('Diário 2º PA'!$A$4:$A$2000)+ROW()-3)</f>
        <v/>
      </c>
      <c r="B225" s="417"/>
      <c r="C225" s="418"/>
      <c r="D225" s="419"/>
      <c r="E225" s="419"/>
      <c r="F225" s="420"/>
      <c r="G225" s="421"/>
      <c r="H225" s="419"/>
      <c r="I225" s="421"/>
      <c r="J225" s="423"/>
      <c r="K225" s="423"/>
      <c r="L225" s="423"/>
      <c r="M225" s="422"/>
      <c r="N225" s="437"/>
      <c r="O225" s="429"/>
      <c r="P225" s="78">
        <f t="shared" si="15"/>
        <v>0</v>
      </c>
      <c r="Q225" s="78">
        <f t="shared" si="16"/>
        <v>0</v>
      </c>
      <c r="R225" s="100" t="str">
        <f t="shared" si="14"/>
        <v/>
      </c>
    </row>
    <row r="226" spans="1:18" x14ac:dyDescent="0.2">
      <c r="A226" s="430" t="str">
        <f>IF(B226="","",COUNT('Diário 1º PA'!$A$4:$A$2634)+COUNT('Diário 2º PA'!$A$4:$A$2000)+ROW()-3)</f>
        <v/>
      </c>
      <c r="B226" s="417"/>
      <c r="C226" s="418"/>
      <c r="D226" s="419"/>
      <c r="E226" s="419"/>
      <c r="F226" s="420"/>
      <c r="G226" s="421"/>
      <c r="H226" s="419"/>
      <c r="I226" s="421"/>
      <c r="J226" s="423"/>
      <c r="K226" s="423"/>
      <c r="L226" s="423"/>
      <c r="M226" s="422"/>
      <c r="N226" s="437"/>
      <c r="O226" s="429"/>
      <c r="P226" s="78">
        <f t="shared" si="15"/>
        <v>0</v>
      </c>
      <c r="Q226" s="78">
        <f t="shared" si="16"/>
        <v>0</v>
      </c>
      <c r="R226" s="143" t="str">
        <f t="shared" si="14"/>
        <v/>
      </c>
    </row>
    <row r="227" spans="1:18" x14ac:dyDescent="0.2">
      <c r="A227" s="430" t="str">
        <f>IF(B227="","",COUNT('Diário 1º PA'!$A$4:$A$2634)+COUNT('Diário 2º PA'!$A$4:$A$2000)+ROW()-3)</f>
        <v/>
      </c>
      <c r="B227" s="417"/>
      <c r="C227" s="418"/>
      <c r="D227" s="419"/>
      <c r="E227" s="419"/>
      <c r="F227" s="420"/>
      <c r="G227" s="421"/>
      <c r="H227" s="419"/>
      <c r="I227" s="421"/>
      <c r="J227" s="423"/>
      <c r="K227" s="423"/>
      <c r="L227" s="423"/>
      <c r="M227" s="422"/>
      <c r="N227" s="437"/>
      <c r="O227" s="429"/>
      <c r="P227" s="78">
        <f t="shared" si="15"/>
        <v>0</v>
      </c>
      <c r="Q227" s="78">
        <f t="shared" si="16"/>
        <v>0</v>
      </c>
      <c r="R227" s="100" t="str">
        <f t="shared" si="14"/>
        <v/>
      </c>
    </row>
    <row r="228" spans="1:18" x14ac:dyDescent="0.2">
      <c r="A228" s="430" t="str">
        <f>IF(B228="","",COUNT('Diário 1º PA'!$A$4:$A$2634)+COUNT('Diário 2º PA'!$A$4:$A$2000)+ROW()-3)</f>
        <v/>
      </c>
      <c r="B228" s="417"/>
      <c r="C228" s="418"/>
      <c r="D228" s="419"/>
      <c r="E228" s="419"/>
      <c r="F228" s="420"/>
      <c r="G228" s="421"/>
      <c r="H228" s="419"/>
      <c r="I228" s="421"/>
      <c r="J228" s="423"/>
      <c r="K228" s="423"/>
      <c r="L228" s="423"/>
      <c r="M228" s="422"/>
      <c r="N228" s="437"/>
      <c r="O228" s="429"/>
      <c r="P228" s="78">
        <f t="shared" si="15"/>
        <v>0</v>
      </c>
      <c r="Q228" s="78">
        <f t="shared" si="16"/>
        <v>0</v>
      </c>
      <c r="R228" s="100" t="str">
        <f t="shared" si="14"/>
        <v/>
      </c>
    </row>
    <row r="229" spans="1:18" x14ac:dyDescent="0.2">
      <c r="A229" s="430" t="str">
        <f>IF(B229="","",COUNT('Diário 1º PA'!$A$4:$A$2634)+COUNT('Diário 2º PA'!$A$4:$A$2000)+ROW()-3)</f>
        <v/>
      </c>
      <c r="B229" s="417"/>
      <c r="C229" s="418"/>
      <c r="D229" s="419"/>
      <c r="E229" s="419"/>
      <c r="F229" s="420"/>
      <c r="G229" s="421"/>
      <c r="H229" s="419"/>
      <c r="I229" s="421"/>
      <c r="J229" s="423"/>
      <c r="K229" s="423"/>
      <c r="L229" s="423"/>
      <c r="M229" s="422"/>
      <c r="N229" s="437"/>
      <c r="O229" s="429"/>
      <c r="P229" s="78">
        <f t="shared" si="15"/>
        <v>0</v>
      </c>
      <c r="Q229" s="78">
        <f t="shared" si="16"/>
        <v>0</v>
      </c>
      <c r="R229" s="143" t="str">
        <f t="shared" si="14"/>
        <v/>
      </c>
    </row>
    <row r="230" spans="1:18" x14ac:dyDescent="0.2">
      <c r="A230" s="430" t="str">
        <f>IF(B230="","",COUNT('Diário 1º PA'!$A$4:$A$2634)+COUNT('Diário 2º PA'!$A$4:$A$2000)+ROW()-3)</f>
        <v/>
      </c>
      <c r="B230" s="417"/>
      <c r="C230" s="418"/>
      <c r="D230" s="419"/>
      <c r="E230" s="419"/>
      <c r="F230" s="420"/>
      <c r="G230" s="421"/>
      <c r="H230" s="419"/>
      <c r="I230" s="421"/>
      <c r="J230" s="423"/>
      <c r="K230" s="423"/>
      <c r="L230" s="423"/>
      <c r="M230" s="422"/>
      <c r="N230" s="437"/>
      <c r="O230" s="429"/>
      <c r="P230" s="78">
        <f t="shared" si="15"/>
        <v>0</v>
      </c>
      <c r="Q230" s="78">
        <f t="shared" si="16"/>
        <v>0</v>
      </c>
      <c r="R230" s="100" t="str">
        <f t="shared" si="14"/>
        <v/>
      </c>
    </row>
    <row r="231" spans="1:18" x14ac:dyDescent="0.2">
      <c r="A231" s="430" t="str">
        <f>IF(B231="","",COUNT('Diário 1º PA'!$A$4:$A$2634)+COUNT('Diário 2º PA'!$A$4:$A$2000)+ROW()-3)</f>
        <v/>
      </c>
      <c r="B231" s="417"/>
      <c r="C231" s="418"/>
      <c r="D231" s="419"/>
      <c r="E231" s="419"/>
      <c r="F231" s="420"/>
      <c r="G231" s="421"/>
      <c r="H231" s="419"/>
      <c r="I231" s="421"/>
      <c r="J231" s="423"/>
      <c r="K231" s="423"/>
      <c r="L231" s="423"/>
      <c r="M231" s="422"/>
      <c r="N231" s="437"/>
      <c r="O231" s="429"/>
      <c r="P231" s="78">
        <f t="shared" si="15"/>
        <v>0</v>
      </c>
      <c r="Q231" s="78">
        <f t="shared" si="16"/>
        <v>0</v>
      </c>
      <c r="R231" s="100" t="str">
        <f t="shared" si="14"/>
        <v/>
      </c>
    </row>
    <row r="232" spans="1:18" x14ac:dyDescent="0.2">
      <c r="A232" s="430" t="str">
        <f>IF(B232="","",COUNT('Diário 1º PA'!$A$4:$A$2634)+COUNT('Diário 2º PA'!$A$4:$A$2000)+ROW()-3)</f>
        <v/>
      </c>
      <c r="B232" s="417"/>
      <c r="C232" s="418"/>
      <c r="D232" s="419"/>
      <c r="E232" s="419"/>
      <c r="F232" s="420"/>
      <c r="G232" s="421"/>
      <c r="H232" s="419"/>
      <c r="I232" s="421"/>
      <c r="J232" s="422"/>
      <c r="K232" s="422"/>
      <c r="L232" s="423"/>
      <c r="M232" s="422"/>
      <c r="N232" s="437"/>
      <c r="O232" s="429"/>
      <c r="P232" s="78">
        <f t="shared" si="15"/>
        <v>0</v>
      </c>
      <c r="Q232" s="78">
        <f t="shared" si="16"/>
        <v>0</v>
      </c>
      <c r="R232" s="143" t="str">
        <f t="shared" si="14"/>
        <v/>
      </c>
    </row>
    <row r="233" spans="1:18" x14ac:dyDescent="0.2">
      <c r="A233" s="430" t="str">
        <f>IF(B233="","",COUNT('Diário 1º PA'!$A$4:$A$2634)+COUNT('Diário 2º PA'!$A$4:$A$2000)+ROW()-3)</f>
        <v/>
      </c>
      <c r="B233" s="417"/>
      <c r="C233" s="418"/>
      <c r="D233" s="419"/>
      <c r="E233" s="419"/>
      <c r="F233" s="420"/>
      <c r="G233" s="421"/>
      <c r="H233" s="419"/>
      <c r="I233" s="421"/>
      <c r="J233" s="423"/>
      <c r="K233" s="423"/>
      <c r="L233" s="423"/>
      <c r="M233" s="422"/>
      <c r="N233" s="437"/>
      <c r="O233" s="429"/>
      <c r="P233" s="78">
        <f t="shared" si="15"/>
        <v>0</v>
      </c>
      <c r="Q233" s="78">
        <f t="shared" si="16"/>
        <v>0</v>
      </c>
      <c r="R233" s="100" t="str">
        <f t="shared" si="14"/>
        <v/>
      </c>
    </row>
    <row r="234" spans="1:18" x14ac:dyDescent="0.2">
      <c r="A234" s="430" t="str">
        <f>IF(B234="","",COUNT('Diário 1º PA'!$A$4:$A$2634)+COUNT('Diário 2º PA'!$A$4:$A$2000)+ROW()-3)</f>
        <v/>
      </c>
      <c r="B234" s="417"/>
      <c r="C234" s="418"/>
      <c r="D234" s="419"/>
      <c r="E234" s="419"/>
      <c r="F234" s="420"/>
      <c r="G234" s="421"/>
      <c r="H234" s="419"/>
      <c r="I234" s="421"/>
      <c r="J234" s="422"/>
      <c r="K234" s="422"/>
      <c r="L234" s="423"/>
      <c r="M234" s="422"/>
      <c r="N234" s="437"/>
      <c r="O234" s="429"/>
      <c r="P234" s="78">
        <f t="shared" si="15"/>
        <v>0</v>
      </c>
      <c r="Q234" s="78">
        <f t="shared" si="16"/>
        <v>0</v>
      </c>
      <c r="R234" s="100" t="str">
        <f t="shared" si="14"/>
        <v/>
      </c>
    </row>
    <row r="235" spans="1:18" x14ac:dyDescent="0.2">
      <c r="A235" s="430" t="str">
        <f>IF(B235="","",COUNT('Diário 1º PA'!$A$4:$A$2634)+COUNT('Diário 2º PA'!$A$4:$A$2000)+ROW()-3)</f>
        <v/>
      </c>
      <c r="B235" s="417"/>
      <c r="C235" s="418"/>
      <c r="D235" s="419"/>
      <c r="E235" s="419"/>
      <c r="F235" s="420"/>
      <c r="G235" s="419"/>
      <c r="H235" s="419"/>
      <c r="I235" s="421"/>
      <c r="J235" s="443"/>
      <c r="K235" s="422"/>
      <c r="L235" s="423"/>
      <c r="M235" s="422"/>
      <c r="N235" s="437"/>
      <c r="O235" s="429"/>
      <c r="P235" s="78">
        <f t="shared" si="15"/>
        <v>0</v>
      </c>
      <c r="Q235" s="78">
        <f t="shared" si="16"/>
        <v>0</v>
      </c>
      <c r="R235" s="143" t="str">
        <f t="shared" si="14"/>
        <v/>
      </c>
    </row>
    <row r="236" spans="1:18" x14ac:dyDescent="0.2">
      <c r="A236" s="430" t="str">
        <f>IF(B236="","",COUNT('Diário 1º PA'!$A$4:$A$2634)+COUNT('Diário 2º PA'!$A$4:$A$2000)+ROW()-3)</f>
        <v/>
      </c>
      <c r="B236" s="417"/>
      <c r="C236" s="418"/>
      <c r="D236" s="419"/>
      <c r="E236" s="419"/>
      <c r="F236" s="420"/>
      <c r="G236" s="419"/>
      <c r="H236" s="419"/>
      <c r="I236" s="421"/>
      <c r="J236" s="422"/>
      <c r="K236" s="422"/>
      <c r="L236" s="423"/>
      <c r="M236" s="422"/>
      <c r="N236" s="437"/>
      <c r="O236" s="429"/>
      <c r="P236" s="78">
        <f t="shared" si="15"/>
        <v>0</v>
      </c>
      <c r="Q236" s="78">
        <f t="shared" si="16"/>
        <v>0</v>
      </c>
      <c r="R236" s="100" t="str">
        <f t="shared" si="14"/>
        <v/>
      </c>
    </row>
    <row r="237" spans="1:18" x14ac:dyDescent="0.2">
      <c r="A237" s="430" t="str">
        <f>IF(B237="","",COUNT('Diário 1º PA'!$A$4:$A$2634)+COUNT('Diário 2º PA'!$A$4:$A$2000)+ROW()-3)</f>
        <v/>
      </c>
      <c r="B237" s="431"/>
      <c r="C237" s="455"/>
      <c r="D237" s="432"/>
      <c r="E237" s="432"/>
      <c r="F237" s="433"/>
      <c r="G237" s="434"/>
      <c r="H237" s="432"/>
      <c r="I237" s="434"/>
      <c r="J237" s="435"/>
      <c r="K237" s="435"/>
      <c r="L237" s="436"/>
      <c r="M237" s="435"/>
      <c r="N237" s="440"/>
      <c r="O237" s="429"/>
      <c r="P237" s="78">
        <f t="shared" si="15"/>
        <v>0</v>
      </c>
      <c r="Q237" s="78">
        <f t="shared" si="16"/>
        <v>0</v>
      </c>
      <c r="R237" s="100" t="str">
        <f t="shared" si="14"/>
        <v/>
      </c>
    </row>
    <row r="238" spans="1:18" x14ac:dyDescent="0.2">
      <c r="A238" s="430" t="str">
        <f>IF(B238="","",COUNT('Diário 1º PA'!$A$4:$A$2634)+COUNT('Diário 2º PA'!$A$4:$A$2000)+ROW()-3)</f>
        <v/>
      </c>
      <c r="B238" s="417"/>
      <c r="C238" s="418"/>
      <c r="D238" s="419"/>
      <c r="E238" s="419"/>
      <c r="F238" s="420"/>
      <c r="G238" s="419"/>
      <c r="H238" s="419"/>
      <c r="I238" s="421"/>
      <c r="J238" s="422"/>
      <c r="K238" s="422"/>
      <c r="L238" s="423"/>
      <c r="M238" s="422"/>
      <c r="N238" s="437"/>
      <c r="O238" s="429"/>
      <c r="P238" s="78">
        <f t="shared" si="15"/>
        <v>0</v>
      </c>
      <c r="Q238" s="78">
        <f t="shared" si="16"/>
        <v>0</v>
      </c>
      <c r="R238" s="143" t="str">
        <f t="shared" si="14"/>
        <v/>
      </c>
    </row>
    <row r="239" spans="1:18" x14ac:dyDescent="0.2">
      <c r="A239" s="430" t="str">
        <f>IF(B239="","",COUNT('Diário 1º PA'!$A$4:$A$2634)+COUNT('Diário 2º PA'!$A$4:$A$2000)+ROW()-3)</f>
        <v/>
      </c>
      <c r="B239" s="417"/>
      <c r="C239" s="418"/>
      <c r="D239" s="419"/>
      <c r="E239" s="419"/>
      <c r="F239" s="420"/>
      <c r="G239" s="419"/>
      <c r="H239" s="419"/>
      <c r="I239" s="421"/>
      <c r="J239" s="422"/>
      <c r="K239" s="422"/>
      <c r="L239" s="423"/>
      <c r="M239" s="422"/>
      <c r="N239" s="437"/>
      <c r="O239" s="429"/>
      <c r="P239" s="78">
        <f t="shared" si="15"/>
        <v>0</v>
      </c>
      <c r="Q239" s="78">
        <f t="shared" si="16"/>
        <v>0</v>
      </c>
      <c r="R239" s="100" t="str">
        <f t="shared" si="14"/>
        <v/>
      </c>
    </row>
    <row r="240" spans="1:18" x14ac:dyDescent="0.2">
      <c r="A240" s="430" t="str">
        <f>IF(B240="","",COUNT('Diário 1º PA'!$A$4:$A$2634)+COUNT('Diário 2º PA'!$A$4:$A$2000)+ROW()-3)</f>
        <v/>
      </c>
      <c r="B240" s="417"/>
      <c r="C240" s="418"/>
      <c r="D240" s="419"/>
      <c r="E240" s="419"/>
      <c r="F240" s="420"/>
      <c r="G240" s="419"/>
      <c r="H240" s="419"/>
      <c r="I240" s="421"/>
      <c r="J240" s="422"/>
      <c r="K240" s="422"/>
      <c r="L240" s="423"/>
      <c r="M240" s="422"/>
      <c r="N240" s="437"/>
      <c r="O240" s="429"/>
      <c r="P240" s="78">
        <f t="shared" si="15"/>
        <v>0</v>
      </c>
      <c r="Q240" s="78">
        <f t="shared" si="16"/>
        <v>0</v>
      </c>
      <c r="R240" s="100" t="str">
        <f t="shared" si="14"/>
        <v/>
      </c>
    </row>
    <row r="241" spans="1:18" x14ac:dyDescent="0.2">
      <c r="A241" s="430" t="str">
        <f>IF(B241="","",COUNT('Diário 1º PA'!$A$4:$A$2634)+COUNT('Diário 2º PA'!$A$4:$A$2000)+ROW()-3)</f>
        <v/>
      </c>
      <c r="B241" s="417"/>
      <c r="C241" s="418"/>
      <c r="D241" s="419"/>
      <c r="E241" s="419"/>
      <c r="F241" s="420"/>
      <c r="G241" s="419"/>
      <c r="H241" s="419"/>
      <c r="I241" s="421"/>
      <c r="J241" s="422"/>
      <c r="K241" s="422"/>
      <c r="L241" s="423"/>
      <c r="M241" s="422"/>
      <c r="N241" s="437"/>
      <c r="O241" s="429"/>
      <c r="P241" s="78">
        <f t="shared" si="15"/>
        <v>0</v>
      </c>
      <c r="Q241" s="78">
        <f t="shared" si="16"/>
        <v>0</v>
      </c>
      <c r="R241" s="143" t="str">
        <f t="shared" si="14"/>
        <v/>
      </c>
    </row>
    <row r="242" spans="1:18" x14ac:dyDescent="0.2">
      <c r="A242" s="430" t="str">
        <f>IF(B242="","",COUNT('Diário 1º PA'!$A$4:$A$2634)+COUNT('Diário 2º PA'!$A$4:$A$2000)+ROW()-3)</f>
        <v/>
      </c>
      <c r="B242" s="417"/>
      <c r="C242" s="418"/>
      <c r="D242" s="419"/>
      <c r="E242" s="419"/>
      <c r="F242" s="420"/>
      <c r="G242" s="419"/>
      <c r="H242" s="419"/>
      <c r="I242" s="421"/>
      <c r="J242" s="422"/>
      <c r="K242" s="422"/>
      <c r="L242" s="423"/>
      <c r="M242" s="422"/>
      <c r="N242" s="437"/>
      <c r="O242" s="429"/>
      <c r="P242" s="78">
        <f t="shared" si="15"/>
        <v>0</v>
      </c>
      <c r="Q242" s="78">
        <f t="shared" si="16"/>
        <v>0</v>
      </c>
      <c r="R242" s="100" t="str">
        <f t="shared" si="14"/>
        <v/>
      </c>
    </row>
    <row r="243" spans="1:18" x14ac:dyDescent="0.2">
      <c r="A243" s="430" t="str">
        <f>IF(B243="","",COUNT('Diário 1º PA'!$A$4:$A$2634)+COUNT('Diário 2º PA'!$A$4:$A$2000)+ROW()-3)</f>
        <v/>
      </c>
      <c r="B243" s="417"/>
      <c r="C243" s="418"/>
      <c r="D243" s="419"/>
      <c r="E243" s="419"/>
      <c r="F243" s="420"/>
      <c r="G243" s="419"/>
      <c r="H243" s="419"/>
      <c r="I243" s="421"/>
      <c r="J243" s="422"/>
      <c r="K243" s="422"/>
      <c r="L243" s="423"/>
      <c r="M243" s="422"/>
      <c r="N243" s="437"/>
      <c r="O243" s="429"/>
      <c r="P243" s="78">
        <f t="shared" si="15"/>
        <v>0</v>
      </c>
      <c r="Q243" s="78">
        <f t="shared" si="16"/>
        <v>0</v>
      </c>
      <c r="R243" s="100" t="str">
        <f t="shared" si="14"/>
        <v/>
      </c>
    </row>
    <row r="244" spans="1:18" x14ac:dyDescent="0.2">
      <c r="A244" s="430" t="str">
        <f>IF(B244="","",COUNT('Diário 1º PA'!$A$4:$A$2634)+COUNT('Diário 2º PA'!$A$4:$A$2000)+ROW()-3)</f>
        <v/>
      </c>
      <c r="B244" s="417"/>
      <c r="C244" s="418"/>
      <c r="D244" s="419"/>
      <c r="E244" s="419"/>
      <c r="F244" s="420"/>
      <c r="G244" s="419"/>
      <c r="H244" s="419"/>
      <c r="I244" s="421"/>
      <c r="J244" s="422"/>
      <c r="K244" s="422"/>
      <c r="L244" s="423"/>
      <c r="M244" s="422"/>
      <c r="N244" s="437"/>
      <c r="O244" s="429"/>
      <c r="P244" s="78">
        <f t="shared" si="15"/>
        <v>0</v>
      </c>
      <c r="Q244" s="78">
        <f t="shared" si="16"/>
        <v>0</v>
      </c>
      <c r="R244" s="143" t="str">
        <f t="shared" si="14"/>
        <v/>
      </c>
    </row>
    <row r="245" spans="1:18" x14ac:dyDescent="0.2">
      <c r="A245" s="430" t="str">
        <f>IF(B245="","",COUNT('Diário 1º PA'!$A$4:$A$2634)+COUNT('Diário 2º PA'!$A$4:$A$2000)+ROW()-3)</f>
        <v/>
      </c>
      <c r="B245" s="417"/>
      <c r="C245" s="418"/>
      <c r="D245" s="419"/>
      <c r="E245" s="419"/>
      <c r="F245" s="420"/>
      <c r="G245" s="419"/>
      <c r="H245" s="419"/>
      <c r="I245" s="421"/>
      <c r="J245" s="422"/>
      <c r="K245" s="422"/>
      <c r="L245" s="423"/>
      <c r="M245" s="422"/>
      <c r="N245" s="437"/>
      <c r="O245" s="429"/>
      <c r="P245" s="78">
        <f t="shared" si="15"/>
        <v>0</v>
      </c>
      <c r="Q245" s="78">
        <f t="shared" si="16"/>
        <v>0</v>
      </c>
      <c r="R245" s="100" t="str">
        <f t="shared" si="14"/>
        <v/>
      </c>
    </row>
    <row r="246" spans="1:18" x14ac:dyDescent="0.2">
      <c r="A246" s="430" t="str">
        <f>IF(B246="","",COUNT('Diário 1º PA'!$A$4:$A$2634)+COUNT('Diário 2º PA'!$A$4:$A$2000)+ROW()-3)</f>
        <v/>
      </c>
      <c r="B246" s="417"/>
      <c r="C246" s="418"/>
      <c r="D246" s="419"/>
      <c r="E246" s="419"/>
      <c r="F246" s="420"/>
      <c r="G246" s="419"/>
      <c r="H246" s="419"/>
      <c r="I246" s="421"/>
      <c r="J246" s="422"/>
      <c r="K246" s="422"/>
      <c r="L246" s="423"/>
      <c r="M246" s="422"/>
      <c r="N246" s="437"/>
      <c r="O246" s="429"/>
      <c r="P246" s="78">
        <f t="shared" si="15"/>
        <v>0</v>
      </c>
      <c r="Q246" s="78">
        <f t="shared" si="16"/>
        <v>0</v>
      </c>
      <c r="R246" s="100" t="str">
        <f t="shared" si="14"/>
        <v/>
      </c>
    </row>
    <row r="247" spans="1:18" x14ac:dyDescent="0.2">
      <c r="A247" s="430" t="str">
        <f>IF(B247="","",COUNT('Diário 1º PA'!$A$4:$A$2634)+COUNT('Diário 2º PA'!$A$4:$A$2000)+ROW()-3)</f>
        <v/>
      </c>
      <c r="B247" s="417"/>
      <c r="C247" s="418"/>
      <c r="D247" s="419"/>
      <c r="E247" s="419"/>
      <c r="F247" s="420"/>
      <c r="G247" s="421"/>
      <c r="H247" s="419"/>
      <c r="I247" s="421"/>
      <c r="J247" s="422"/>
      <c r="K247" s="422"/>
      <c r="L247" s="423"/>
      <c r="M247" s="422"/>
      <c r="N247" s="437"/>
      <c r="O247" s="429"/>
      <c r="P247" s="78">
        <f t="shared" si="15"/>
        <v>0</v>
      </c>
      <c r="Q247" s="78">
        <f t="shared" si="16"/>
        <v>0</v>
      </c>
      <c r="R247" s="143" t="str">
        <f t="shared" si="14"/>
        <v/>
      </c>
    </row>
    <row r="248" spans="1:18" x14ac:dyDescent="0.2">
      <c r="A248" s="430" t="str">
        <f>IF(B248="","",COUNT('Diário 1º PA'!$A$4:$A$2634)+COUNT('Diário 2º PA'!$A$4:$A$2000)+ROW()-3)</f>
        <v/>
      </c>
      <c r="B248" s="417"/>
      <c r="C248" s="418"/>
      <c r="D248" s="419"/>
      <c r="E248" s="419"/>
      <c r="F248" s="420"/>
      <c r="G248" s="421"/>
      <c r="H248" s="419"/>
      <c r="I248" s="421"/>
      <c r="J248" s="422"/>
      <c r="K248" s="422"/>
      <c r="L248" s="423"/>
      <c r="M248" s="422"/>
      <c r="N248" s="437"/>
      <c r="O248" s="429"/>
      <c r="P248" s="78">
        <f t="shared" si="15"/>
        <v>0</v>
      </c>
      <c r="Q248" s="78">
        <f t="shared" si="16"/>
        <v>0</v>
      </c>
      <c r="R248" s="100" t="str">
        <f t="shared" si="14"/>
        <v/>
      </c>
    </row>
    <row r="249" spans="1:18" x14ac:dyDescent="0.2">
      <c r="A249" s="430" t="str">
        <f>IF(B249="","",COUNT('Diário 1º PA'!$A$4:$A$2634)+COUNT('Diário 2º PA'!$A$4:$A$2000)+ROW()-3)</f>
        <v/>
      </c>
      <c r="B249" s="417"/>
      <c r="C249" s="418"/>
      <c r="D249" s="419"/>
      <c r="E249" s="419"/>
      <c r="F249" s="420"/>
      <c r="G249" s="419"/>
      <c r="H249" s="419"/>
      <c r="I249" s="421"/>
      <c r="J249" s="422"/>
      <c r="K249" s="422"/>
      <c r="L249" s="423"/>
      <c r="M249" s="422"/>
      <c r="N249" s="437"/>
      <c r="O249" s="429"/>
      <c r="P249" s="78">
        <f t="shared" si="15"/>
        <v>0</v>
      </c>
      <c r="Q249" s="78">
        <f t="shared" si="16"/>
        <v>0</v>
      </c>
      <c r="R249" s="100" t="str">
        <f t="shared" si="14"/>
        <v/>
      </c>
    </row>
    <row r="250" spans="1:18" x14ac:dyDescent="0.2">
      <c r="A250" s="430" t="str">
        <f>IF(B250="","",COUNT('Diário 1º PA'!$A$4:$A$2634)+COUNT('Diário 2º PA'!$A$4:$A$2000)+ROW()-3)</f>
        <v/>
      </c>
      <c r="B250" s="417"/>
      <c r="C250" s="418"/>
      <c r="D250" s="419"/>
      <c r="E250" s="419"/>
      <c r="F250" s="420"/>
      <c r="G250" s="419"/>
      <c r="H250" s="419"/>
      <c r="I250" s="421"/>
      <c r="J250" s="422"/>
      <c r="K250" s="422"/>
      <c r="L250" s="423"/>
      <c r="M250" s="422"/>
      <c r="N250" s="437"/>
      <c r="O250" s="429"/>
      <c r="P250" s="78">
        <f t="shared" si="15"/>
        <v>0</v>
      </c>
      <c r="Q250" s="78">
        <f t="shared" si="16"/>
        <v>0</v>
      </c>
      <c r="R250" s="143" t="str">
        <f t="shared" si="14"/>
        <v/>
      </c>
    </row>
    <row r="251" spans="1:18" x14ac:dyDescent="0.2">
      <c r="A251" s="430" t="str">
        <f>IF(B251="","",COUNT('Diário 1º PA'!$A$4:$A$2634)+COUNT('Diário 2º PA'!$A$4:$A$2000)+ROW()-3)</f>
        <v/>
      </c>
      <c r="B251" s="417"/>
      <c r="C251" s="418"/>
      <c r="D251" s="419"/>
      <c r="E251" s="419"/>
      <c r="F251" s="420"/>
      <c r="G251" s="419"/>
      <c r="H251" s="419"/>
      <c r="I251" s="421"/>
      <c r="J251" s="422"/>
      <c r="K251" s="422"/>
      <c r="L251" s="423"/>
      <c r="M251" s="422"/>
      <c r="N251" s="437"/>
      <c r="O251" s="429"/>
      <c r="P251" s="78">
        <f t="shared" si="15"/>
        <v>0</v>
      </c>
      <c r="Q251" s="78">
        <f t="shared" si="16"/>
        <v>0</v>
      </c>
      <c r="R251" s="100" t="str">
        <f t="shared" si="14"/>
        <v/>
      </c>
    </row>
    <row r="252" spans="1:18" x14ac:dyDescent="0.2">
      <c r="A252" s="430" t="str">
        <f>IF(B252="","",COUNT('Diário 1º PA'!$A$4:$A$2634)+COUNT('Diário 2º PA'!$A$4:$A$2000)+ROW()-3)</f>
        <v/>
      </c>
      <c r="B252" s="417"/>
      <c r="C252" s="418"/>
      <c r="D252" s="419"/>
      <c r="E252" s="419"/>
      <c r="F252" s="420"/>
      <c r="G252" s="419"/>
      <c r="H252" s="419"/>
      <c r="I252" s="421"/>
      <c r="J252" s="422"/>
      <c r="K252" s="422"/>
      <c r="L252" s="423"/>
      <c r="M252" s="422"/>
      <c r="N252" s="437"/>
      <c r="O252" s="429"/>
      <c r="P252" s="78">
        <f t="shared" si="15"/>
        <v>0</v>
      </c>
      <c r="Q252" s="78">
        <f t="shared" si="16"/>
        <v>0</v>
      </c>
      <c r="R252" s="100" t="str">
        <f t="shared" si="14"/>
        <v/>
      </c>
    </row>
    <row r="253" spans="1:18" x14ac:dyDescent="0.2">
      <c r="A253" s="430" t="str">
        <f>IF(B253="","",COUNT('Diário 1º PA'!$A$4:$A$2634)+COUNT('Diário 2º PA'!$A$4:$A$2000)+ROW()-3)</f>
        <v/>
      </c>
      <c r="B253" s="417"/>
      <c r="C253" s="418"/>
      <c r="D253" s="419"/>
      <c r="E253" s="419"/>
      <c r="F253" s="420"/>
      <c r="G253" s="419"/>
      <c r="H253" s="419"/>
      <c r="I253" s="421"/>
      <c r="J253" s="422"/>
      <c r="K253" s="422"/>
      <c r="L253" s="423"/>
      <c r="M253" s="422"/>
      <c r="N253" s="437"/>
      <c r="O253" s="429"/>
      <c r="P253" s="78">
        <f t="shared" si="15"/>
        <v>0</v>
      </c>
      <c r="Q253" s="78">
        <f t="shared" si="16"/>
        <v>0</v>
      </c>
      <c r="R253" s="143" t="str">
        <f t="shared" si="14"/>
        <v/>
      </c>
    </row>
    <row r="254" spans="1:18" x14ac:dyDescent="0.2">
      <c r="A254" s="430" t="str">
        <f>IF(B254="","",COUNT('Diário 1º PA'!$A$4:$A$2634)+COUNT('Diário 2º PA'!$A$4:$A$2000)+ROW()-3)</f>
        <v/>
      </c>
      <c r="B254" s="417"/>
      <c r="C254" s="418"/>
      <c r="D254" s="419"/>
      <c r="E254" s="419"/>
      <c r="F254" s="420"/>
      <c r="G254" s="419"/>
      <c r="H254" s="419"/>
      <c r="I254" s="421"/>
      <c r="J254" s="422"/>
      <c r="K254" s="422"/>
      <c r="L254" s="423"/>
      <c r="M254" s="422"/>
      <c r="N254" s="437"/>
      <c r="O254" s="429"/>
      <c r="P254" s="78">
        <f t="shared" si="15"/>
        <v>0</v>
      </c>
      <c r="Q254" s="78">
        <f t="shared" si="16"/>
        <v>0</v>
      </c>
      <c r="R254" s="100" t="str">
        <f t="shared" si="14"/>
        <v/>
      </c>
    </row>
    <row r="255" spans="1:18" x14ac:dyDescent="0.2">
      <c r="A255" s="430" t="str">
        <f>IF(B255="","",COUNT('Diário 1º PA'!$A$4:$A$2634)+COUNT('Diário 2º PA'!$A$4:$A$2000)+ROW()-3)</f>
        <v/>
      </c>
      <c r="B255" s="417"/>
      <c r="C255" s="418"/>
      <c r="D255" s="419"/>
      <c r="E255" s="419"/>
      <c r="F255" s="420"/>
      <c r="G255" s="419"/>
      <c r="H255" s="419"/>
      <c r="I255" s="421"/>
      <c r="J255" s="422"/>
      <c r="K255" s="422"/>
      <c r="L255" s="423"/>
      <c r="M255" s="422"/>
      <c r="N255" s="437"/>
      <c r="O255" s="429"/>
      <c r="P255" s="78">
        <f t="shared" si="15"/>
        <v>0</v>
      </c>
      <c r="Q255" s="78">
        <f t="shared" si="16"/>
        <v>0</v>
      </c>
      <c r="R255" s="100" t="str">
        <f t="shared" si="14"/>
        <v/>
      </c>
    </row>
    <row r="256" spans="1:18" x14ac:dyDescent="0.2">
      <c r="A256" s="430" t="str">
        <f>IF(B256="","",COUNT('Diário 1º PA'!$A$4:$A$2634)+COUNT('Diário 2º PA'!$A$4:$A$2000)+ROW()-3)</f>
        <v/>
      </c>
      <c r="B256" s="417"/>
      <c r="C256" s="418"/>
      <c r="D256" s="419"/>
      <c r="E256" s="419"/>
      <c r="F256" s="420"/>
      <c r="G256" s="419"/>
      <c r="H256" s="419"/>
      <c r="I256" s="421"/>
      <c r="J256" s="422"/>
      <c r="K256" s="422"/>
      <c r="L256" s="423"/>
      <c r="M256" s="422"/>
      <c r="N256" s="437"/>
      <c r="O256" s="429"/>
      <c r="P256" s="78">
        <f t="shared" si="15"/>
        <v>0</v>
      </c>
      <c r="Q256" s="78">
        <f t="shared" si="16"/>
        <v>0</v>
      </c>
      <c r="R256" s="143" t="str">
        <f t="shared" si="14"/>
        <v/>
      </c>
    </row>
    <row r="257" spans="1:18" x14ac:dyDescent="0.2">
      <c r="A257" s="430" t="str">
        <f>IF(B257="","",COUNT('Diário 1º PA'!$A$4:$A$2634)+COUNT('Diário 2º PA'!$A$4:$A$2000)+ROW()-3)</f>
        <v/>
      </c>
      <c r="B257" s="417"/>
      <c r="C257" s="418"/>
      <c r="D257" s="419"/>
      <c r="E257" s="419"/>
      <c r="F257" s="420"/>
      <c r="G257" s="419"/>
      <c r="H257" s="419"/>
      <c r="I257" s="421"/>
      <c r="J257" s="422"/>
      <c r="K257" s="422"/>
      <c r="L257" s="423"/>
      <c r="M257" s="422"/>
      <c r="N257" s="437"/>
      <c r="O257" s="429"/>
      <c r="P257" s="78">
        <f t="shared" si="15"/>
        <v>0</v>
      </c>
      <c r="Q257" s="78">
        <f t="shared" si="16"/>
        <v>0</v>
      </c>
      <c r="R257" s="100" t="str">
        <f t="shared" si="14"/>
        <v/>
      </c>
    </row>
    <row r="258" spans="1:18" x14ac:dyDescent="0.2">
      <c r="A258" s="430" t="str">
        <f>IF(B258="","",COUNT('Diário 1º PA'!$A$4:$A$2634)+COUNT('Diário 2º PA'!$A$4:$A$2000)+ROW()-3)</f>
        <v/>
      </c>
      <c r="B258" s="417"/>
      <c r="C258" s="418"/>
      <c r="D258" s="419"/>
      <c r="E258" s="419"/>
      <c r="F258" s="420"/>
      <c r="G258" s="419"/>
      <c r="H258" s="419"/>
      <c r="I258" s="421"/>
      <c r="J258" s="422"/>
      <c r="K258" s="422"/>
      <c r="L258" s="423"/>
      <c r="M258" s="422"/>
      <c r="N258" s="437"/>
      <c r="O258" s="429"/>
      <c r="P258" s="78">
        <f t="shared" si="15"/>
        <v>0</v>
      </c>
      <c r="Q258" s="78">
        <f t="shared" si="16"/>
        <v>0</v>
      </c>
      <c r="R258" s="100" t="str">
        <f t="shared" si="14"/>
        <v/>
      </c>
    </row>
    <row r="259" spans="1:18" x14ac:dyDescent="0.2">
      <c r="A259" s="430" t="str">
        <f>IF(B259="","",COUNT('Diário 1º PA'!$A$4:$A$2634)+COUNT('Diário 2º PA'!$A$4:$A$2000)+ROW()-3)</f>
        <v/>
      </c>
      <c r="B259" s="417"/>
      <c r="C259" s="418"/>
      <c r="D259" s="419"/>
      <c r="E259" s="419"/>
      <c r="F259" s="420"/>
      <c r="G259" s="419"/>
      <c r="H259" s="419"/>
      <c r="I259" s="421"/>
      <c r="J259" s="422"/>
      <c r="K259" s="422"/>
      <c r="L259" s="423"/>
      <c r="M259" s="422"/>
      <c r="N259" s="437"/>
      <c r="O259" s="429"/>
      <c r="P259" s="78">
        <f t="shared" si="15"/>
        <v>0</v>
      </c>
      <c r="Q259" s="78">
        <f t="shared" si="16"/>
        <v>0</v>
      </c>
      <c r="R259" s="143" t="str">
        <f t="shared" si="14"/>
        <v/>
      </c>
    </row>
    <row r="260" spans="1:18" x14ac:dyDescent="0.2">
      <c r="A260" s="430" t="str">
        <f>IF(B260="","",COUNT('Diário 1º PA'!$A$4:$A$2634)+COUNT('Diário 2º PA'!$A$4:$A$2000)+ROW()-3)</f>
        <v/>
      </c>
      <c r="B260" s="417"/>
      <c r="C260" s="418"/>
      <c r="D260" s="419"/>
      <c r="E260" s="419"/>
      <c r="F260" s="420"/>
      <c r="G260" s="419"/>
      <c r="H260" s="419"/>
      <c r="I260" s="421"/>
      <c r="J260" s="422"/>
      <c r="K260" s="422"/>
      <c r="L260" s="423"/>
      <c r="M260" s="422"/>
      <c r="N260" s="437"/>
      <c r="O260" s="429"/>
      <c r="P260" s="78">
        <f t="shared" si="15"/>
        <v>0</v>
      </c>
      <c r="Q260" s="78">
        <f t="shared" si="16"/>
        <v>0</v>
      </c>
      <c r="R260" s="100" t="str">
        <f t="shared" si="14"/>
        <v/>
      </c>
    </row>
    <row r="261" spans="1:18" x14ac:dyDescent="0.2">
      <c r="A261" s="430" t="str">
        <f>IF(B261="","",COUNT('Diário 1º PA'!$A$4:$A$2634)+COUNT('Diário 2º PA'!$A$4:$A$2000)+ROW()-3)</f>
        <v/>
      </c>
      <c r="B261" s="417"/>
      <c r="C261" s="418"/>
      <c r="D261" s="419"/>
      <c r="E261" s="419"/>
      <c r="F261" s="420"/>
      <c r="G261" s="419"/>
      <c r="H261" s="419"/>
      <c r="I261" s="421"/>
      <c r="J261" s="422"/>
      <c r="K261" s="422"/>
      <c r="L261" s="423"/>
      <c r="M261" s="422"/>
      <c r="N261" s="437"/>
      <c r="O261" s="429"/>
      <c r="P261" s="78">
        <f t="shared" si="15"/>
        <v>0</v>
      </c>
      <c r="Q261" s="78">
        <f t="shared" si="16"/>
        <v>0</v>
      </c>
      <c r="R261" s="100" t="str">
        <f t="shared" si="14"/>
        <v/>
      </c>
    </row>
    <row r="262" spans="1:18" x14ac:dyDescent="0.2">
      <c r="A262" s="430" t="str">
        <f>IF(B262="","",COUNT('Diário 1º PA'!$A$4:$A$2634)+COUNT('Diário 2º PA'!$A$4:$A$2000)+ROW()-3)</f>
        <v/>
      </c>
      <c r="B262" s="417"/>
      <c r="C262" s="418"/>
      <c r="D262" s="419"/>
      <c r="E262" s="419"/>
      <c r="F262" s="420"/>
      <c r="G262" s="419"/>
      <c r="H262" s="419"/>
      <c r="I262" s="421"/>
      <c r="J262" s="422"/>
      <c r="K262" s="422"/>
      <c r="L262" s="423"/>
      <c r="M262" s="422"/>
      <c r="N262" s="437"/>
      <c r="O262" s="429"/>
      <c r="P262" s="78">
        <f t="shared" si="15"/>
        <v>0</v>
      </c>
      <c r="Q262" s="78">
        <f t="shared" si="16"/>
        <v>0</v>
      </c>
      <c r="R262" s="143" t="str">
        <f t="shared" si="14"/>
        <v/>
      </c>
    </row>
    <row r="263" spans="1:18" x14ac:dyDescent="0.2">
      <c r="A263" s="430" t="str">
        <f>IF(B263="","",COUNT('Diário 1º PA'!$A$4:$A$2634)+COUNT('Diário 2º PA'!$A$4:$A$2000)+ROW()-3)</f>
        <v/>
      </c>
      <c r="B263" s="417"/>
      <c r="C263" s="418"/>
      <c r="D263" s="419"/>
      <c r="E263" s="419"/>
      <c r="F263" s="420"/>
      <c r="G263" s="419"/>
      <c r="H263" s="419"/>
      <c r="I263" s="421"/>
      <c r="J263" s="422"/>
      <c r="K263" s="422"/>
      <c r="L263" s="423"/>
      <c r="M263" s="422"/>
      <c r="N263" s="437"/>
      <c r="O263" s="429"/>
      <c r="P263" s="78">
        <f t="shared" si="15"/>
        <v>0</v>
      </c>
      <c r="Q263" s="78">
        <f t="shared" si="16"/>
        <v>0</v>
      </c>
      <c r="R263" s="100" t="str">
        <f t="shared" si="14"/>
        <v/>
      </c>
    </row>
    <row r="264" spans="1:18" x14ac:dyDescent="0.2">
      <c r="A264" s="430" t="str">
        <f>IF(B264="","",COUNT('Diário 1º PA'!$A$4:$A$2634)+COUNT('Diário 2º PA'!$A$4:$A$2000)+ROW()-3)</f>
        <v/>
      </c>
      <c r="B264" s="417"/>
      <c r="C264" s="418"/>
      <c r="D264" s="419"/>
      <c r="E264" s="419"/>
      <c r="F264" s="420"/>
      <c r="G264" s="419"/>
      <c r="H264" s="419"/>
      <c r="I264" s="421"/>
      <c r="J264" s="422"/>
      <c r="K264" s="422"/>
      <c r="L264" s="423"/>
      <c r="M264" s="422"/>
      <c r="N264" s="437"/>
      <c r="O264" s="429"/>
      <c r="P264" s="78">
        <f t="shared" si="15"/>
        <v>0</v>
      </c>
      <c r="Q264" s="78">
        <f t="shared" si="16"/>
        <v>0</v>
      </c>
      <c r="R264" s="100" t="str">
        <f t="shared" si="14"/>
        <v/>
      </c>
    </row>
    <row r="265" spans="1:18" x14ac:dyDescent="0.2">
      <c r="A265" s="430" t="str">
        <f>IF(B265="","",COUNT('Diário 1º PA'!$A$4:$A$2634)+COUNT('Diário 2º PA'!$A$4:$A$2000)+ROW()-3)</f>
        <v/>
      </c>
      <c r="B265" s="417"/>
      <c r="C265" s="418"/>
      <c r="D265" s="419"/>
      <c r="E265" s="419"/>
      <c r="F265" s="420"/>
      <c r="G265" s="419"/>
      <c r="H265" s="419"/>
      <c r="I265" s="421"/>
      <c r="J265" s="422"/>
      <c r="K265" s="422"/>
      <c r="L265" s="423"/>
      <c r="M265" s="422"/>
      <c r="N265" s="437"/>
      <c r="O265" s="429"/>
      <c r="P265" s="78">
        <f t="shared" si="15"/>
        <v>0</v>
      </c>
      <c r="Q265" s="78">
        <f t="shared" si="16"/>
        <v>0</v>
      </c>
      <c r="R265" s="143" t="str">
        <f t="shared" si="14"/>
        <v/>
      </c>
    </row>
    <row r="266" spans="1:18" x14ac:dyDescent="0.2">
      <c r="A266" s="430" t="str">
        <f>IF(B266="","",COUNT('Diário 1º PA'!$A$4:$A$2634)+COUNT('Diário 2º PA'!$A$4:$A$2000)+ROW()-3)</f>
        <v/>
      </c>
      <c r="B266" s="417"/>
      <c r="C266" s="418"/>
      <c r="D266" s="419"/>
      <c r="E266" s="419"/>
      <c r="F266" s="420"/>
      <c r="G266" s="419"/>
      <c r="H266" s="419"/>
      <c r="I266" s="421"/>
      <c r="J266" s="422"/>
      <c r="K266" s="422"/>
      <c r="L266" s="423"/>
      <c r="M266" s="422"/>
      <c r="N266" s="437"/>
      <c r="O266" s="429"/>
      <c r="P266" s="78">
        <f t="shared" si="15"/>
        <v>0</v>
      </c>
      <c r="Q266" s="78">
        <f t="shared" si="16"/>
        <v>0</v>
      </c>
      <c r="R266" s="100" t="str">
        <f t="shared" si="14"/>
        <v/>
      </c>
    </row>
    <row r="267" spans="1:18" x14ac:dyDescent="0.2">
      <c r="A267" s="430" t="str">
        <f>IF(B267="","",COUNT('Diário 1º PA'!$A$4:$A$2634)+COUNT('Diário 2º PA'!$A$4:$A$2000)+ROW()-3)</f>
        <v/>
      </c>
      <c r="B267" s="417"/>
      <c r="C267" s="418"/>
      <c r="D267" s="419"/>
      <c r="E267" s="419"/>
      <c r="F267" s="420"/>
      <c r="G267" s="419"/>
      <c r="H267" s="419"/>
      <c r="I267" s="421"/>
      <c r="J267" s="422"/>
      <c r="K267" s="422"/>
      <c r="L267" s="423"/>
      <c r="M267" s="422"/>
      <c r="N267" s="437"/>
      <c r="O267" s="429"/>
      <c r="P267" s="78">
        <f t="shared" si="15"/>
        <v>0</v>
      </c>
      <c r="Q267" s="78">
        <f t="shared" si="16"/>
        <v>0</v>
      </c>
      <c r="R267" s="100" t="str">
        <f t="shared" si="14"/>
        <v/>
      </c>
    </row>
    <row r="268" spans="1:18" x14ac:dyDescent="0.2">
      <c r="A268" s="430" t="str">
        <f>IF(B268="","",COUNT('Diário 1º PA'!$A$4:$A$2634)+COUNT('Diário 2º PA'!$A$4:$A$2000)+ROW()-3)</f>
        <v/>
      </c>
      <c r="B268" s="417"/>
      <c r="C268" s="418"/>
      <c r="D268" s="419"/>
      <c r="E268" s="419"/>
      <c r="F268" s="420"/>
      <c r="G268" s="419"/>
      <c r="H268" s="419"/>
      <c r="I268" s="421"/>
      <c r="J268" s="422"/>
      <c r="K268" s="422"/>
      <c r="L268" s="423"/>
      <c r="M268" s="422"/>
      <c r="N268" s="437"/>
      <c r="O268" s="429"/>
      <c r="P268" s="78">
        <f t="shared" si="15"/>
        <v>0</v>
      </c>
      <c r="Q268" s="78">
        <f t="shared" si="16"/>
        <v>0</v>
      </c>
      <c r="R268" s="143" t="str">
        <f t="shared" si="14"/>
        <v/>
      </c>
    </row>
    <row r="269" spans="1:18" x14ac:dyDescent="0.2">
      <c r="A269" s="430" t="str">
        <f>IF(B269="","",COUNT('Diário 1º PA'!$A$4:$A$2634)+COUNT('Diário 2º PA'!$A$4:$A$2000)+ROW()-3)</f>
        <v/>
      </c>
      <c r="B269" s="417"/>
      <c r="C269" s="418"/>
      <c r="D269" s="419"/>
      <c r="E269" s="419"/>
      <c r="F269" s="420"/>
      <c r="G269" s="421"/>
      <c r="H269" s="419"/>
      <c r="I269" s="421"/>
      <c r="J269" s="423"/>
      <c r="K269" s="423"/>
      <c r="L269" s="423"/>
      <c r="M269" s="422"/>
      <c r="N269" s="437"/>
      <c r="O269" s="429"/>
      <c r="P269" s="78">
        <f t="shared" si="15"/>
        <v>0</v>
      </c>
      <c r="Q269" s="78">
        <f t="shared" si="16"/>
        <v>0</v>
      </c>
      <c r="R269" s="100" t="str">
        <f t="shared" ref="R269:R332" si="17">SUBSTITUTE(D269," ","_")</f>
        <v/>
      </c>
    </row>
    <row r="270" spans="1:18" x14ac:dyDescent="0.2">
      <c r="A270" s="430" t="str">
        <f>IF(B270="","",COUNT('Diário 1º PA'!$A$4:$A$2634)+COUNT('Diário 2º PA'!$A$4:$A$2000)+ROW()-3)</f>
        <v/>
      </c>
      <c r="B270" s="417"/>
      <c r="C270" s="418"/>
      <c r="D270" s="419"/>
      <c r="E270" s="419"/>
      <c r="F270" s="420"/>
      <c r="G270" s="421"/>
      <c r="H270" s="419"/>
      <c r="I270" s="421"/>
      <c r="J270" s="423"/>
      <c r="K270" s="423"/>
      <c r="L270" s="423"/>
      <c r="M270" s="422"/>
      <c r="N270" s="437"/>
      <c r="O270" s="429"/>
      <c r="P270" s="78">
        <f t="shared" ref="P270:P333" si="18">IF(B270=0,0,IF(YEAR(B270)=$Q$1,MONTH(B270)-$P$1+1,(YEAR(B270)-$Q$1)*12-$P$1+1+MONTH(B270)))</f>
        <v>0</v>
      </c>
      <c r="Q270" s="78">
        <f t="shared" ref="Q270:Q333" si="19">IF(C270=0,0,IF(YEAR(C270)=$Q$1,MONTH(C270)-$P$1+1,(YEAR(C270)-$Q$1)*12-$P$1+1+MONTH(C270)))</f>
        <v>0</v>
      </c>
      <c r="R270" s="100" t="str">
        <f t="shared" si="17"/>
        <v/>
      </c>
    </row>
    <row r="271" spans="1:18" x14ac:dyDescent="0.2">
      <c r="A271" s="430" t="str">
        <f>IF(B271="","",COUNT('Diário 1º PA'!$A$4:$A$2634)+COUNT('Diário 2º PA'!$A$4:$A$2000)+ROW()-3)</f>
        <v/>
      </c>
      <c r="B271" s="417"/>
      <c r="C271" s="418"/>
      <c r="D271" s="419"/>
      <c r="E271" s="419"/>
      <c r="F271" s="420"/>
      <c r="G271" s="419"/>
      <c r="H271" s="419"/>
      <c r="I271" s="421"/>
      <c r="J271" s="422"/>
      <c r="K271" s="422"/>
      <c r="L271" s="423"/>
      <c r="M271" s="445"/>
      <c r="N271" s="437"/>
      <c r="O271" s="429"/>
      <c r="P271" s="78">
        <f t="shared" si="18"/>
        <v>0</v>
      </c>
      <c r="Q271" s="78">
        <f t="shared" si="19"/>
        <v>0</v>
      </c>
      <c r="R271" s="143" t="str">
        <f t="shared" si="17"/>
        <v/>
      </c>
    </row>
    <row r="272" spans="1:18" x14ac:dyDescent="0.2">
      <c r="A272" s="430" t="str">
        <f>IF(B272="","",COUNT('Diário 1º PA'!$A$4:$A$2634)+COUNT('Diário 2º PA'!$A$4:$A$2000)+ROW()-3)</f>
        <v/>
      </c>
      <c r="B272" s="417"/>
      <c r="C272" s="418"/>
      <c r="D272" s="419"/>
      <c r="E272" s="419"/>
      <c r="F272" s="420"/>
      <c r="G272" s="421"/>
      <c r="H272" s="419"/>
      <c r="I272" s="421"/>
      <c r="J272" s="422"/>
      <c r="K272" s="422"/>
      <c r="L272" s="423"/>
      <c r="M272" s="422"/>
      <c r="N272" s="437"/>
      <c r="O272" s="429"/>
      <c r="P272" s="78">
        <f t="shared" si="18"/>
        <v>0</v>
      </c>
      <c r="Q272" s="78">
        <f t="shared" si="19"/>
        <v>0</v>
      </c>
      <c r="R272" s="100" t="str">
        <f t="shared" si="17"/>
        <v/>
      </c>
    </row>
    <row r="273" spans="1:18" x14ac:dyDescent="0.2">
      <c r="A273" s="430" t="str">
        <f>IF(B273="","",COUNT('Diário 1º PA'!$A$4:$A$2634)+COUNT('Diário 2º PA'!$A$4:$A$2000)+ROW()-3)</f>
        <v/>
      </c>
      <c r="B273" s="417"/>
      <c r="C273" s="418"/>
      <c r="D273" s="419"/>
      <c r="E273" s="419"/>
      <c r="F273" s="420"/>
      <c r="G273" s="419"/>
      <c r="H273" s="419"/>
      <c r="I273" s="421"/>
      <c r="J273" s="422"/>
      <c r="K273" s="422"/>
      <c r="L273" s="423"/>
      <c r="M273" s="422"/>
      <c r="N273" s="437"/>
      <c r="O273" s="429"/>
      <c r="P273" s="78">
        <f t="shared" si="18"/>
        <v>0</v>
      </c>
      <c r="Q273" s="78">
        <f t="shared" si="19"/>
        <v>0</v>
      </c>
      <c r="R273" s="100" t="str">
        <f t="shared" si="17"/>
        <v/>
      </c>
    </row>
    <row r="274" spans="1:18" x14ac:dyDescent="0.2">
      <c r="A274" s="430" t="str">
        <f>IF(B274="","",COUNT('Diário 1º PA'!$A$4:$A$2634)+COUNT('Diário 2º PA'!$A$4:$A$2000)+ROW()-3)</f>
        <v/>
      </c>
      <c r="B274" s="417"/>
      <c r="C274" s="418"/>
      <c r="D274" s="419"/>
      <c r="E274" s="419"/>
      <c r="F274" s="420"/>
      <c r="G274" s="419"/>
      <c r="H274" s="419"/>
      <c r="I274" s="421"/>
      <c r="J274" s="422"/>
      <c r="K274" s="422"/>
      <c r="L274" s="423"/>
      <c r="M274" s="422"/>
      <c r="N274" s="437"/>
      <c r="O274" s="429"/>
      <c r="P274" s="78">
        <f t="shared" si="18"/>
        <v>0</v>
      </c>
      <c r="Q274" s="78">
        <f t="shared" si="19"/>
        <v>0</v>
      </c>
      <c r="R274" s="143" t="str">
        <f t="shared" si="17"/>
        <v/>
      </c>
    </row>
    <row r="275" spans="1:18" x14ac:dyDescent="0.2">
      <c r="A275" s="430" t="str">
        <f>IF(B275="","",COUNT('Diário 1º PA'!$A$4:$A$2634)+COUNT('Diário 2º PA'!$A$4:$A$2000)+ROW()-3)</f>
        <v/>
      </c>
      <c r="B275" s="417"/>
      <c r="C275" s="418"/>
      <c r="D275" s="419"/>
      <c r="E275" s="419"/>
      <c r="F275" s="420"/>
      <c r="G275" s="419"/>
      <c r="H275" s="419"/>
      <c r="I275" s="421"/>
      <c r="J275" s="422"/>
      <c r="K275" s="422"/>
      <c r="L275" s="423"/>
      <c r="M275" s="422"/>
      <c r="N275" s="437"/>
      <c r="O275" s="429"/>
      <c r="P275" s="78">
        <f t="shared" si="18"/>
        <v>0</v>
      </c>
      <c r="Q275" s="78">
        <f t="shared" si="19"/>
        <v>0</v>
      </c>
      <c r="R275" s="100" t="str">
        <f t="shared" si="17"/>
        <v/>
      </c>
    </row>
    <row r="276" spans="1:18" x14ac:dyDescent="0.2">
      <c r="A276" s="430" t="str">
        <f>IF(B276="","",COUNT('Diário 1º PA'!$A$4:$A$2634)+COUNT('Diário 2º PA'!$A$4:$A$2000)+ROW()-3)</f>
        <v/>
      </c>
      <c r="B276" s="417"/>
      <c r="C276" s="418"/>
      <c r="D276" s="419"/>
      <c r="E276" s="419"/>
      <c r="F276" s="420"/>
      <c r="G276" s="419"/>
      <c r="H276" s="419"/>
      <c r="I276" s="421"/>
      <c r="J276" s="422"/>
      <c r="K276" s="422"/>
      <c r="L276" s="423"/>
      <c r="M276" s="422"/>
      <c r="N276" s="437"/>
      <c r="O276" s="429"/>
      <c r="P276" s="78">
        <f t="shared" si="18"/>
        <v>0</v>
      </c>
      <c r="Q276" s="78">
        <f t="shared" si="19"/>
        <v>0</v>
      </c>
      <c r="R276" s="100" t="str">
        <f t="shared" si="17"/>
        <v/>
      </c>
    </row>
    <row r="277" spans="1:18" x14ac:dyDescent="0.2">
      <c r="A277" s="430" t="str">
        <f>IF(B277="","",COUNT('Diário 1º PA'!$A$4:$A$2634)+COUNT('Diário 2º PA'!$A$4:$A$2000)+ROW()-3)</f>
        <v/>
      </c>
      <c r="B277" s="417"/>
      <c r="C277" s="418"/>
      <c r="D277" s="419"/>
      <c r="E277" s="419"/>
      <c r="F277" s="420"/>
      <c r="G277" s="419"/>
      <c r="H277" s="419"/>
      <c r="I277" s="421"/>
      <c r="J277" s="422"/>
      <c r="K277" s="422"/>
      <c r="L277" s="423"/>
      <c r="M277" s="422"/>
      <c r="N277" s="437"/>
      <c r="O277" s="429"/>
      <c r="P277" s="78">
        <f t="shared" si="18"/>
        <v>0</v>
      </c>
      <c r="Q277" s="78">
        <f t="shared" si="19"/>
        <v>0</v>
      </c>
      <c r="R277" s="143" t="str">
        <f t="shared" si="17"/>
        <v/>
      </c>
    </row>
    <row r="278" spans="1:18" x14ac:dyDescent="0.2">
      <c r="A278" s="430" t="str">
        <f>IF(B278="","",COUNT('Diário 1º PA'!$A$4:$A$2634)+COUNT('Diário 2º PA'!$A$4:$A$2000)+ROW()-3)</f>
        <v/>
      </c>
      <c r="B278" s="417"/>
      <c r="C278" s="418"/>
      <c r="D278" s="419"/>
      <c r="E278" s="419"/>
      <c r="F278" s="420"/>
      <c r="G278" s="419"/>
      <c r="H278" s="419"/>
      <c r="I278" s="421"/>
      <c r="J278" s="422"/>
      <c r="K278" s="422"/>
      <c r="L278" s="423"/>
      <c r="M278" s="422"/>
      <c r="N278" s="437"/>
      <c r="O278" s="429"/>
      <c r="P278" s="78">
        <f t="shared" si="18"/>
        <v>0</v>
      </c>
      <c r="Q278" s="78">
        <f t="shared" si="19"/>
        <v>0</v>
      </c>
      <c r="R278" s="100" t="str">
        <f t="shared" si="17"/>
        <v/>
      </c>
    </row>
    <row r="279" spans="1:18" x14ac:dyDescent="0.2">
      <c r="A279" s="430" t="str">
        <f>IF(B279="","",COUNT('Diário 1º PA'!$A$4:$A$2634)+COUNT('Diário 2º PA'!$A$4:$A$2000)+ROW()-3)</f>
        <v/>
      </c>
      <c r="B279" s="417"/>
      <c r="C279" s="418"/>
      <c r="D279" s="419"/>
      <c r="E279" s="419"/>
      <c r="F279" s="420"/>
      <c r="G279" s="419"/>
      <c r="H279" s="419"/>
      <c r="I279" s="421"/>
      <c r="J279" s="422"/>
      <c r="K279" s="422"/>
      <c r="L279" s="423"/>
      <c r="M279" s="422"/>
      <c r="N279" s="437"/>
      <c r="O279" s="429"/>
      <c r="P279" s="78">
        <f t="shared" si="18"/>
        <v>0</v>
      </c>
      <c r="Q279" s="78">
        <f t="shared" si="19"/>
        <v>0</v>
      </c>
      <c r="R279" s="100" t="str">
        <f t="shared" si="17"/>
        <v/>
      </c>
    </row>
    <row r="280" spans="1:18" x14ac:dyDescent="0.2">
      <c r="A280" s="430" t="str">
        <f>IF(B280="","",COUNT('Diário 1º PA'!$A$4:$A$2634)+COUNT('Diário 2º PA'!$A$4:$A$2000)+ROW()-3)</f>
        <v/>
      </c>
      <c r="B280" s="417"/>
      <c r="C280" s="418"/>
      <c r="D280" s="419"/>
      <c r="E280" s="419"/>
      <c r="F280" s="420"/>
      <c r="G280" s="421"/>
      <c r="H280" s="419"/>
      <c r="I280" s="421"/>
      <c r="J280" s="422"/>
      <c r="K280" s="422"/>
      <c r="L280" s="423"/>
      <c r="M280" s="422"/>
      <c r="N280" s="437"/>
      <c r="O280" s="429"/>
      <c r="P280" s="78">
        <f t="shared" si="18"/>
        <v>0</v>
      </c>
      <c r="Q280" s="78">
        <f t="shared" si="19"/>
        <v>0</v>
      </c>
      <c r="R280" s="143" t="str">
        <f t="shared" si="17"/>
        <v/>
      </c>
    </row>
    <row r="281" spans="1:18" x14ac:dyDescent="0.2">
      <c r="A281" s="430" t="str">
        <f>IF(B281="","",COUNT('Diário 1º PA'!$A$4:$A$2634)+COUNT('Diário 2º PA'!$A$4:$A$2000)+ROW()-3)</f>
        <v/>
      </c>
      <c r="B281" s="417"/>
      <c r="C281" s="418"/>
      <c r="D281" s="419"/>
      <c r="E281" s="419"/>
      <c r="F281" s="420"/>
      <c r="G281" s="421"/>
      <c r="H281" s="419"/>
      <c r="I281" s="421"/>
      <c r="J281" s="422"/>
      <c r="K281" s="422"/>
      <c r="L281" s="423"/>
      <c r="M281" s="422"/>
      <c r="N281" s="437"/>
      <c r="O281" s="429"/>
      <c r="P281" s="78">
        <f t="shared" si="18"/>
        <v>0</v>
      </c>
      <c r="Q281" s="78">
        <f t="shared" si="19"/>
        <v>0</v>
      </c>
      <c r="R281" s="100" t="str">
        <f t="shared" si="17"/>
        <v/>
      </c>
    </row>
    <row r="282" spans="1:18" x14ac:dyDescent="0.2">
      <c r="A282" s="430" t="str">
        <f>IF(B282="","",COUNT('Diário 1º PA'!$A$4:$A$2634)+COUNT('Diário 2º PA'!$A$4:$A$2000)+ROW()-3)</f>
        <v/>
      </c>
      <c r="B282" s="431"/>
      <c r="C282" s="455"/>
      <c r="D282" s="432"/>
      <c r="E282" s="432"/>
      <c r="F282" s="433"/>
      <c r="G282" s="419"/>
      <c r="H282" s="419"/>
      <c r="I282" s="421"/>
      <c r="J282" s="422"/>
      <c r="K282" s="422"/>
      <c r="L282" s="423"/>
      <c r="M282" s="422"/>
      <c r="N282" s="437"/>
      <c r="O282" s="429"/>
      <c r="P282" s="78">
        <f t="shared" si="18"/>
        <v>0</v>
      </c>
      <c r="Q282" s="78">
        <f t="shared" si="19"/>
        <v>0</v>
      </c>
      <c r="R282" s="100" t="str">
        <f t="shared" si="17"/>
        <v/>
      </c>
    </row>
    <row r="283" spans="1:18" x14ac:dyDescent="0.2">
      <c r="A283" s="430" t="str">
        <f>IF(B283="","",COUNT('Diário 1º PA'!$A$4:$A$2634)+COUNT('Diário 2º PA'!$A$4:$A$2000)+ROW()-3)</f>
        <v/>
      </c>
      <c r="B283" s="417"/>
      <c r="C283" s="418"/>
      <c r="D283" s="419"/>
      <c r="E283" s="419"/>
      <c r="F283" s="420"/>
      <c r="G283" s="421"/>
      <c r="H283" s="419"/>
      <c r="I283" s="421"/>
      <c r="J283" s="422"/>
      <c r="K283" s="422"/>
      <c r="L283" s="423"/>
      <c r="M283" s="422"/>
      <c r="N283" s="437"/>
      <c r="O283" s="429"/>
      <c r="P283" s="78">
        <f t="shared" si="18"/>
        <v>0</v>
      </c>
      <c r="Q283" s="78">
        <f t="shared" si="19"/>
        <v>0</v>
      </c>
      <c r="R283" s="143" t="str">
        <f t="shared" si="17"/>
        <v/>
      </c>
    </row>
    <row r="284" spans="1:18" x14ac:dyDescent="0.2">
      <c r="A284" s="430" t="str">
        <f>IF(B284="","",COUNT('Diário 1º PA'!$A$4:$A$2634)+COUNT('Diário 2º PA'!$A$4:$A$2000)+ROW()-3)</f>
        <v/>
      </c>
      <c r="B284" s="417"/>
      <c r="C284" s="418"/>
      <c r="D284" s="419"/>
      <c r="E284" s="419"/>
      <c r="F284" s="420"/>
      <c r="G284" s="419"/>
      <c r="H284" s="419"/>
      <c r="I284" s="421"/>
      <c r="J284" s="422"/>
      <c r="K284" s="422"/>
      <c r="L284" s="423"/>
      <c r="M284" s="422"/>
      <c r="N284" s="437"/>
      <c r="O284" s="429"/>
      <c r="P284" s="78">
        <f t="shared" si="18"/>
        <v>0</v>
      </c>
      <c r="Q284" s="78">
        <f t="shared" si="19"/>
        <v>0</v>
      </c>
      <c r="R284" s="100" t="str">
        <f t="shared" si="17"/>
        <v/>
      </c>
    </row>
    <row r="285" spans="1:18" x14ac:dyDescent="0.2">
      <c r="A285" s="430" t="str">
        <f>IF(B285="","",COUNT('Diário 1º PA'!$A$4:$A$2634)+COUNT('Diário 2º PA'!$A$4:$A$2000)+ROW()-3)</f>
        <v/>
      </c>
      <c r="B285" s="417"/>
      <c r="C285" s="418"/>
      <c r="D285" s="419"/>
      <c r="E285" s="419"/>
      <c r="F285" s="420"/>
      <c r="G285" s="421"/>
      <c r="H285" s="419"/>
      <c r="I285" s="421"/>
      <c r="J285" s="422"/>
      <c r="K285" s="422"/>
      <c r="L285" s="423"/>
      <c r="M285" s="422"/>
      <c r="N285" s="437"/>
      <c r="O285" s="429"/>
      <c r="P285" s="78">
        <f t="shared" si="18"/>
        <v>0</v>
      </c>
      <c r="Q285" s="78">
        <f t="shared" si="19"/>
        <v>0</v>
      </c>
      <c r="R285" s="100" t="str">
        <f t="shared" si="17"/>
        <v/>
      </c>
    </row>
    <row r="286" spans="1:18" x14ac:dyDescent="0.2">
      <c r="A286" s="430" t="str">
        <f>IF(B286="","",COUNT('Diário 1º PA'!$A$4:$A$2634)+COUNT('Diário 2º PA'!$A$4:$A$2000)+ROW()-3)</f>
        <v/>
      </c>
      <c r="B286" s="417"/>
      <c r="C286" s="418"/>
      <c r="D286" s="419"/>
      <c r="E286" s="419"/>
      <c r="F286" s="420"/>
      <c r="G286" s="421"/>
      <c r="H286" s="419"/>
      <c r="I286" s="421"/>
      <c r="J286" s="422"/>
      <c r="K286" s="422"/>
      <c r="L286" s="423"/>
      <c r="M286" s="422"/>
      <c r="N286" s="437"/>
      <c r="O286" s="429"/>
      <c r="P286" s="78">
        <f t="shared" si="18"/>
        <v>0</v>
      </c>
      <c r="Q286" s="78">
        <f t="shared" si="19"/>
        <v>0</v>
      </c>
      <c r="R286" s="143" t="str">
        <f t="shared" si="17"/>
        <v/>
      </c>
    </row>
    <row r="287" spans="1:18" x14ac:dyDescent="0.2">
      <c r="A287" s="430" t="str">
        <f>IF(B287="","",COUNT('Diário 1º PA'!$A$4:$A$2634)+COUNT('Diário 2º PA'!$A$4:$A$2000)+ROW()-3)</f>
        <v/>
      </c>
      <c r="B287" s="417"/>
      <c r="C287" s="418"/>
      <c r="D287" s="419"/>
      <c r="E287" s="419"/>
      <c r="F287" s="420"/>
      <c r="G287" s="421"/>
      <c r="H287" s="419"/>
      <c r="I287" s="421"/>
      <c r="J287" s="422"/>
      <c r="K287" s="422"/>
      <c r="L287" s="423"/>
      <c r="M287" s="422"/>
      <c r="N287" s="437"/>
      <c r="O287" s="429"/>
      <c r="P287" s="78">
        <f t="shared" si="18"/>
        <v>0</v>
      </c>
      <c r="Q287" s="78">
        <f t="shared" si="19"/>
        <v>0</v>
      </c>
      <c r="R287" s="100" t="str">
        <f t="shared" si="17"/>
        <v/>
      </c>
    </row>
    <row r="288" spans="1:18" x14ac:dyDescent="0.2">
      <c r="A288" s="430" t="str">
        <f>IF(B288="","",COUNT('Diário 1º PA'!$A$4:$A$2634)+COUNT('Diário 2º PA'!$A$4:$A$2000)+ROW()-3)</f>
        <v/>
      </c>
      <c r="B288" s="417"/>
      <c r="C288" s="418"/>
      <c r="D288" s="419"/>
      <c r="E288" s="419"/>
      <c r="F288" s="420"/>
      <c r="G288" s="421"/>
      <c r="H288" s="419"/>
      <c r="I288" s="421"/>
      <c r="J288" s="422"/>
      <c r="K288" s="422"/>
      <c r="L288" s="423"/>
      <c r="M288" s="422"/>
      <c r="N288" s="437"/>
      <c r="O288" s="429"/>
      <c r="P288" s="78">
        <f t="shared" si="18"/>
        <v>0</v>
      </c>
      <c r="Q288" s="78">
        <f t="shared" si="19"/>
        <v>0</v>
      </c>
      <c r="R288" s="100" t="str">
        <f t="shared" si="17"/>
        <v/>
      </c>
    </row>
    <row r="289" spans="1:18" x14ac:dyDescent="0.2">
      <c r="A289" s="430" t="str">
        <f>IF(B289="","",COUNT('Diário 1º PA'!$A$4:$A$2634)+COUNT('Diário 2º PA'!$A$4:$A$2000)+ROW()-3)</f>
        <v/>
      </c>
      <c r="B289" s="417"/>
      <c r="C289" s="418"/>
      <c r="D289" s="419"/>
      <c r="E289" s="419"/>
      <c r="F289" s="420"/>
      <c r="G289" s="419"/>
      <c r="H289" s="419"/>
      <c r="I289" s="421"/>
      <c r="J289" s="422"/>
      <c r="K289" s="422"/>
      <c r="L289" s="423"/>
      <c r="M289" s="422"/>
      <c r="N289" s="437"/>
      <c r="O289" s="429"/>
      <c r="P289" s="78">
        <f t="shared" si="18"/>
        <v>0</v>
      </c>
      <c r="Q289" s="78">
        <f t="shared" si="19"/>
        <v>0</v>
      </c>
      <c r="R289" s="143" t="str">
        <f t="shared" si="17"/>
        <v/>
      </c>
    </row>
    <row r="290" spans="1:18" x14ac:dyDescent="0.2">
      <c r="A290" s="430" t="str">
        <f>IF(B290="","",COUNT('Diário 1º PA'!$A$4:$A$2634)+COUNT('Diário 2º PA'!$A$4:$A$2000)+ROW()-3)</f>
        <v/>
      </c>
      <c r="B290" s="417"/>
      <c r="C290" s="418"/>
      <c r="D290" s="419"/>
      <c r="E290" s="419"/>
      <c r="F290" s="420"/>
      <c r="G290" s="419"/>
      <c r="H290" s="419"/>
      <c r="I290" s="421"/>
      <c r="J290" s="422"/>
      <c r="K290" s="422"/>
      <c r="L290" s="423"/>
      <c r="M290" s="422"/>
      <c r="N290" s="437"/>
      <c r="O290" s="429"/>
      <c r="P290" s="78">
        <f t="shared" si="18"/>
        <v>0</v>
      </c>
      <c r="Q290" s="78">
        <f t="shared" si="19"/>
        <v>0</v>
      </c>
      <c r="R290" s="100" t="str">
        <f t="shared" si="17"/>
        <v/>
      </c>
    </row>
    <row r="291" spans="1:18" x14ac:dyDescent="0.2">
      <c r="A291" s="430" t="str">
        <f>IF(B291="","",COUNT('Diário 1º PA'!$A$4:$A$2634)+COUNT('Diário 2º PA'!$A$4:$A$2000)+ROW()-3)</f>
        <v/>
      </c>
      <c r="B291" s="417"/>
      <c r="C291" s="418"/>
      <c r="D291" s="419"/>
      <c r="E291" s="419"/>
      <c r="F291" s="420"/>
      <c r="G291" s="419"/>
      <c r="H291" s="419"/>
      <c r="I291" s="421"/>
      <c r="J291" s="422"/>
      <c r="K291" s="422"/>
      <c r="L291" s="423"/>
      <c r="M291" s="422"/>
      <c r="N291" s="437"/>
      <c r="O291" s="429"/>
      <c r="P291" s="78">
        <f t="shared" si="18"/>
        <v>0</v>
      </c>
      <c r="Q291" s="78">
        <f t="shared" si="19"/>
        <v>0</v>
      </c>
      <c r="R291" s="100" t="str">
        <f t="shared" si="17"/>
        <v/>
      </c>
    </row>
    <row r="292" spans="1:18" x14ac:dyDescent="0.2">
      <c r="A292" s="430" t="str">
        <f>IF(B292="","",COUNT('Diário 1º PA'!$A$4:$A$2634)+COUNT('Diário 2º PA'!$A$4:$A$2000)+ROW()-3)</f>
        <v/>
      </c>
      <c r="B292" s="417"/>
      <c r="C292" s="418"/>
      <c r="D292" s="419"/>
      <c r="E292" s="419"/>
      <c r="F292" s="420"/>
      <c r="G292" s="419"/>
      <c r="H292" s="419"/>
      <c r="I292" s="421"/>
      <c r="J292" s="422"/>
      <c r="K292" s="422"/>
      <c r="L292" s="423"/>
      <c r="M292" s="422"/>
      <c r="N292" s="437"/>
      <c r="O292" s="429"/>
      <c r="P292" s="78">
        <f t="shared" si="18"/>
        <v>0</v>
      </c>
      <c r="Q292" s="78">
        <f t="shared" si="19"/>
        <v>0</v>
      </c>
      <c r="R292" s="143" t="str">
        <f t="shared" si="17"/>
        <v/>
      </c>
    </row>
    <row r="293" spans="1:18" x14ac:dyDescent="0.2">
      <c r="A293" s="430" t="str">
        <f>IF(B293="","",COUNT('Diário 1º PA'!$A$4:$A$2634)+COUNT('Diário 2º PA'!$A$4:$A$2000)+ROW()-3)</f>
        <v/>
      </c>
      <c r="B293" s="417"/>
      <c r="C293" s="418"/>
      <c r="D293" s="419"/>
      <c r="E293" s="419"/>
      <c r="F293" s="420"/>
      <c r="G293" s="419"/>
      <c r="H293" s="419"/>
      <c r="I293" s="421"/>
      <c r="J293" s="422"/>
      <c r="K293" s="422"/>
      <c r="L293" s="423"/>
      <c r="M293" s="422"/>
      <c r="N293" s="437"/>
      <c r="O293" s="429"/>
      <c r="P293" s="78">
        <f t="shared" si="18"/>
        <v>0</v>
      </c>
      <c r="Q293" s="78">
        <f t="shared" si="19"/>
        <v>0</v>
      </c>
      <c r="R293" s="100" t="str">
        <f t="shared" si="17"/>
        <v/>
      </c>
    </row>
    <row r="294" spans="1:18" x14ac:dyDescent="0.2">
      <c r="A294" s="430" t="str">
        <f>IF(B294="","",COUNT('Diário 1º PA'!$A$4:$A$2634)+COUNT('Diário 2º PA'!$A$4:$A$2000)+ROW()-3)</f>
        <v/>
      </c>
      <c r="B294" s="417"/>
      <c r="C294" s="418"/>
      <c r="D294" s="419"/>
      <c r="E294" s="419"/>
      <c r="F294" s="420"/>
      <c r="G294" s="419"/>
      <c r="H294" s="419"/>
      <c r="I294" s="421"/>
      <c r="J294" s="422"/>
      <c r="K294" s="422"/>
      <c r="L294" s="423"/>
      <c r="M294" s="422"/>
      <c r="N294" s="437"/>
      <c r="O294" s="429"/>
      <c r="P294" s="78">
        <f t="shared" si="18"/>
        <v>0</v>
      </c>
      <c r="Q294" s="78">
        <f t="shared" si="19"/>
        <v>0</v>
      </c>
      <c r="R294" s="100" t="str">
        <f t="shared" si="17"/>
        <v/>
      </c>
    </row>
    <row r="295" spans="1:18" x14ac:dyDescent="0.2">
      <c r="A295" s="430" t="str">
        <f>IF(B295="","",COUNT('Diário 1º PA'!$A$4:$A$2634)+COUNT('Diário 2º PA'!$A$4:$A$2000)+ROW()-3)</f>
        <v/>
      </c>
      <c r="B295" s="417"/>
      <c r="C295" s="418"/>
      <c r="D295" s="419"/>
      <c r="E295" s="419"/>
      <c r="F295" s="420"/>
      <c r="G295" s="419"/>
      <c r="H295" s="419"/>
      <c r="I295" s="421"/>
      <c r="J295" s="422"/>
      <c r="K295" s="422"/>
      <c r="L295" s="423"/>
      <c r="M295" s="422"/>
      <c r="N295" s="437"/>
      <c r="O295" s="429"/>
      <c r="P295" s="78">
        <f t="shared" si="18"/>
        <v>0</v>
      </c>
      <c r="Q295" s="78">
        <f t="shared" si="19"/>
        <v>0</v>
      </c>
      <c r="R295" s="143" t="str">
        <f t="shared" si="17"/>
        <v/>
      </c>
    </row>
    <row r="296" spans="1:18" x14ac:dyDescent="0.2">
      <c r="A296" s="430" t="str">
        <f>IF(B296="","",COUNT('Diário 1º PA'!$A$4:$A$2634)+COUNT('Diário 2º PA'!$A$4:$A$2000)+ROW()-3)</f>
        <v/>
      </c>
      <c r="B296" s="417"/>
      <c r="C296" s="418"/>
      <c r="D296" s="419"/>
      <c r="E296" s="419"/>
      <c r="F296" s="420"/>
      <c r="G296" s="419"/>
      <c r="H296" s="419"/>
      <c r="I296" s="421"/>
      <c r="J296" s="422"/>
      <c r="K296" s="422"/>
      <c r="L296" s="423"/>
      <c r="M296" s="422"/>
      <c r="N296" s="437"/>
      <c r="O296" s="429"/>
      <c r="P296" s="78">
        <f t="shared" si="18"/>
        <v>0</v>
      </c>
      <c r="Q296" s="78">
        <f t="shared" si="19"/>
        <v>0</v>
      </c>
      <c r="R296" s="100" t="str">
        <f t="shared" si="17"/>
        <v/>
      </c>
    </row>
    <row r="297" spans="1:18" x14ac:dyDescent="0.2">
      <c r="A297" s="430" t="str">
        <f>IF(B297="","",COUNT('Diário 1º PA'!$A$4:$A$2634)+COUNT('Diário 2º PA'!$A$4:$A$2000)+ROW()-3)</f>
        <v/>
      </c>
      <c r="B297" s="417"/>
      <c r="C297" s="418"/>
      <c r="D297" s="419"/>
      <c r="E297" s="419"/>
      <c r="F297" s="420"/>
      <c r="G297" s="419"/>
      <c r="H297" s="419"/>
      <c r="I297" s="421"/>
      <c r="J297" s="422"/>
      <c r="K297" s="422"/>
      <c r="L297" s="423"/>
      <c r="M297" s="422"/>
      <c r="N297" s="437"/>
      <c r="O297" s="429"/>
      <c r="P297" s="78">
        <f t="shared" si="18"/>
        <v>0</v>
      </c>
      <c r="Q297" s="78">
        <f t="shared" si="19"/>
        <v>0</v>
      </c>
      <c r="R297" s="100" t="str">
        <f t="shared" si="17"/>
        <v/>
      </c>
    </row>
    <row r="298" spans="1:18" x14ac:dyDescent="0.2">
      <c r="A298" s="430" t="str">
        <f>IF(B298="","",COUNT('Diário 1º PA'!$A$4:$A$2634)+COUNT('Diário 2º PA'!$A$4:$A$2000)+ROW()-3)</f>
        <v/>
      </c>
      <c r="B298" s="417"/>
      <c r="C298" s="418"/>
      <c r="D298" s="419"/>
      <c r="E298" s="419"/>
      <c r="F298" s="420"/>
      <c r="G298" s="419"/>
      <c r="H298" s="419"/>
      <c r="I298" s="421"/>
      <c r="J298" s="422"/>
      <c r="K298" s="422"/>
      <c r="L298" s="423"/>
      <c r="M298" s="422"/>
      <c r="N298" s="437"/>
      <c r="O298" s="429"/>
      <c r="P298" s="78">
        <f t="shared" si="18"/>
        <v>0</v>
      </c>
      <c r="Q298" s="78">
        <f t="shared" si="19"/>
        <v>0</v>
      </c>
      <c r="R298" s="143" t="str">
        <f t="shared" si="17"/>
        <v/>
      </c>
    </row>
    <row r="299" spans="1:18" x14ac:dyDescent="0.2">
      <c r="A299" s="430" t="str">
        <f>IF(B299="","",COUNT('Diário 1º PA'!$A$4:$A$2634)+COUNT('Diário 2º PA'!$A$4:$A$2000)+ROW()-3)</f>
        <v/>
      </c>
      <c r="B299" s="417"/>
      <c r="C299" s="418"/>
      <c r="D299" s="419"/>
      <c r="E299" s="419"/>
      <c r="F299" s="420"/>
      <c r="G299" s="419"/>
      <c r="H299" s="419"/>
      <c r="I299" s="421"/>
      <c r="J299" s="422"/>
      <c r="K299" s="422"/>
      <c r="L299" s="423"/>
      <c r="M299" s="422"/>
      <c r="N299" s="437"/>
      <c r="O299" s="429"/>
      <c r="P299" s="78">
        <f t="shared" si="18"/>
        <v>0</v>
      </c>
      <c r="Q299" s="78">
        <f t="shared" si="19"/>
        <v>0</v>
      </c>
      <c r="R299" s="100" t="str">
        <f t="shared" si="17"/>
        <v/>
      </c>
    </row>
    <row r="300" spans="1:18" x14ac:dyDescent="0.2">
      <c r="A300" s="430" t="str">
        <f>IF(B300="","",COUNT('Diário 1º PA'!$A$4:$A$2634)+COUNT('Diário 2º PA'!$A$4:$A$2000)+ROW()-3)</f>
        <v/>
      </c>
      <c r="B300" s="417"/>
      <c r="C300" s="418"/>
      <c r="D300" s="419"/>
      <c r="E300" s="419"/>
      <c r="F300" s="420"/>
      <c r="G300" s="419"/>
      <c r="H300" s="419"/>
      <c r="I300" s="421"/>
      <c r="J300" s="422"/>
      <c r="K300" s="422"/>
      <c r="L300" s="423"/>
      <c r="M300" s="422"/>
      <c r="N300" s="437"/>
      <c r="O300" s="429"/>
      <c r="P300" s="78">
        <f t="shared" si="18"/>
        <v>0</v>
      </c>
      <c r="Q300" s="78">
        <f t="shared" si="19"/>
        <v>0</v>
      </c>
      <c r="R300" s="100" t="str">
        <f t="shared" si="17"/>
        <v/>
      </c>
    </row>
    <row r="301" spans="1:18" x14ac:dyDescent="0.2">
      <c r="A301" s="430" t="str">
        <f>IF(B301="","",COUNT('Diário 1º PA'!$A$4:$A$2634)+COUNT('Diário 2º PA'!$A$4:$A$2000)+ROW()-3)</f>
        <v/>
      </c>
      <c r="B301" s="417"/>
      <c r="C301" s="418"/>
      <c r="D301" s="419"/>
      <c r="E301" s="419"/>
      <c r="F301" s="420"/>
      <c r="G301" s="419"/>
      <c r="H301" s="419"/>
      <c r="I301" s="421"/>
      <c r="J301" s="422"/>
      <c r="K301" s="422"/>
      <c r="L301" s="423"/>
      <c r="M301" s="422"/>
      <c r="N301" s="437"/>
      <c r="O301" s="429"/>
      <c r="P301" s="78">
        <f t="shared" si="18"/>
        <v>0</v>
      </c>
      <c r="Q301" s="78">
        <f t="shared" si="19"/>
        <v>0</v>
      </c>
      <c r="R301" s="143" t="str">
        <f t="shared" si="17"/>
        <v/>
      </c>
    </row>
    <row r="302" spans="1:18" x14ac:dyDescent="0.2">
      <c r="A302" s="430" t="str">
        <f>IF(B302="","",COUNT('Diário 1º PA'!$A$4:$A$2634)+COUNT('Diário 2º PA'!$A$4:$A$2000)+ROW()-3)</f>
        <v/>
      </c>
      <c r="B302" s="417"/>
      <c r="C302" s="418"/>
      <c r="D302" s="419"/>
      <c r="E302" s="419"/>
      <c r="F302" s="420"/>
      <c r="G302" s="419"/>
      <c r="H302" s="419"/>
      <c r="I302" s="421"/>
      <c r="J302" s="422"/>
      <c r="K302" s="422"/>
      <c r="L302" s="423"/>
      <c r="M302" s="422"/>
      <c r="N302" s="437"/>
      <c r="O302" s="429"/>
      <c r="P302" s="78">
        <f t="shared" si="18"/>
        <v>0</v>
      </c>
      <c r="Q302" s="78">
        <f t="shared" si="19"/>
        <v>0</v>
      </c>
      <c r="R302" s="100" t="str">
        <f t="shared" si="17"/>
        <v/>
      </c>
    </row>
    <row r="303" spans="1:18" x14ac:dyDescent="0.2">
      <c r="A303" s="430" t="str">
        <f>IF(B303="","",COUNT('Diário 1º PA'!$A$4:$A$2634)+COUNT('Diário 2º PA'!$A$4:$A$2000)+ROW()-3)</f>
        <v/>
      </c>
      <c r="B303" s="417"/>
      <c r="C303" s="418"/>
      <c r="D303" s="419"/>
      <c r="E303" s="419"/>
      <c r="F303" s="420"/>
      <c r="G303" s="419"/>
      <c r="H303" s="419"/>
      <c r="I303" s="421"/>
      <c r="J303" s="422"/>
      <c r="K303" s="422"/>
      <c r="L303" s="423"/>
      <c r="M303" s="422"/>
      <c r="N303" s="437"/>
      <c r="O303" s="429"/>
      <c r="P303" s="78">
        <f t="shared" si="18"/>
        <v>0</v>
      </c>
      <c r="Q303" s="78">
        <f t="shared" si="19"/>
        <v>0</v>
      </c>
      <c r="R303" s="100" t="str">
        <f t="shared" si="17"/>
        <v/>
      </c>
    </row>
    <row r="304" spans="1:18" x14ac:dyDescent="0.2">
      <c r="A304" s="430" t="str">
        <f>IF(B304="","",COUNT('Diário 1º PA'!$A$4:$A$2634)+COUNT('Diário 2º PA'!$A$4:$A$2000)+ROW()-3)</f>
        <v/>
      </c>
      <c r="B304" s="417"/>
      <c r="C304" s="418"/>
      <c r="D304" s="419"/>
      <c r="E304" s="419"/>
      <c r="F304" s="420"/>
      <c r="G304" s="419"/>
      <c r="H304" s="419"/>
      <c r="I304" s="421"/>
      <c r="J304" s="422"/>
      <c r="K304" s="422"/>
      <c r="L304" s="423"/>
      <c r="M304" s="422"/>
      <c r="N304" s="437"/>
      <c r="O304" s="429"/>
      <c r="P304" s="78">
        <f t="shared" si="18"/>
        <v>0</v>
      </c>
      <c r="Q304" s="78">
        <f t="shared" si="19"/>
        <v>0</v>
      </c>
      <c r="R304" s="143" t="str">
        <f t="shared" si="17"/>
        <v/>
      </c>
    </row>
    <row r="305" spans="1:18" x14ac:dyDescent="0.2">
      <c r="A305" s="430" t="str">
        <f>IF(B305="","",COUNT('Diário 1º PA'!$A$4:$A$2634)+COUNT('Diário 2º PA'!$A$4:$A$2000)+ROW()-3)</f>
        <v/>
      </c>
      <c r="B305" s="417"/>
      <c r="C305" s="418"/>
      <c r="D305" s="419"/>
      <c r="E305" s="419"/>
      <c r="F305" s="420"/>
      <c r="G305" s="419"/>
      <c r="H305" s="419"/>
      <c r="I305" s="421"/>
      <c r="J305" s="422"/>
      <c r="K305" s="422"/>
      <c r="L305" s="423"/>
      <c r="M305" s="422"/>
      <c r="N305" s="437"/>
      <c r="O305" s="429"/>
      <c r="P305" s="78">
        <f t="shared" si="18"/>
        <v>0</v>
      </c>
      <c r="Q305" s="78">
        <f t="shared" si="19"/>
        <v>0</v>
      </c>
      <c r="R305" s="100" t="str">
        <f t="shared" si="17"/>
        <v/>
      </c>
    </row>
    <row r="306" spans="1:18" x14ac:dyDescent="0.2">
      <c r="A306" s="430" t="str">
        <f>IF(B306="","",COUNT('Diário 1º PA'!$A$4:$A$2634)+COUNT('Diário 2º PA'!$A$4:$A$2000)+ROW()-3)</f>
        <v/>
      </c>
      <c r="B306" s="417"/>
      <c r="C306" s="418"/>
      <c r="D306" s="419"/>
      <c r="E306" s="419"/>
      <c r="F306" s="420"/>
      <c r="G306" s="419"/>
      <c r="H306" s="419"/>
      <c r="I306" s="421"/>
      <c r="J306" s="422"/>
      <c r="K306" s="422"/>
      <c r="L306" s="423"/>
      <c r="M306" s="422"/>
      <c r="N306" s="437"/>
      <c r="O306" s="429"/>
      <c r="P306" s="78">
        <f t="shared" si="18"/>
        <v>0</v>
      </c>
      <c r="Q306" s="78">
        <f t="shared" si="19"/>
        <v>0</v>
      </c>
      <c r="R306" s="100" t="str">
        <f t="shared" si="17"/>
        <v/>
      </c>
    </row>
    <row r="307" spans="1:18" x14ac:dyDescent="0.2">
      <c r="A307" s="430" t="str">
        <f>IF(B307="","",COUNT('Diário 1º PA'!$A$4:$A$2634)+COUNT('Diário 2º PA'!$A$4:$A$2000)+ROW()-3)</f>
        <v/>
      </c>
      <c r="B307" s="417"/>
      <c r="C307" s="418"/>
      <c r="D307" s="419"/>
      <c r="E307" s="419"/>
      <c r="F307" s="420"/>
      <c r="G307" s="419"/>
      <c r="H307" s="419"/>
      <c r="I307" s="421"/>
      <c r="J307" s="422"/>
      <c r="K307" s="422"/>
      <c r="L307" s="423"/>
      <c r="M307" s="422"/>
      <c r="N307" s="437"/>
      <c r="O307" s="429"/>
      <c r="P307" s="78">
        <f t="shared" si="18"/>
        <v>0</v>
      </c>
      <c r="Q307" s="78">
        <f t="shared" si="19"/>
        <v>0</v>
      </c>
      <c r="R307" s="143" t="str">
        <f t="shared" si="17"/>
        <v/>
      </c>
    </row>
    <row r="308" spans="1:18" x14ac:dyDescent="0.2">
      <c r="A308" s="430" t="str">
        <f>IF(B308="","",COUNT('Diário 1º PA'!$A$4:$A$2634)+COUNT('Diário 2º PA'!$A$4:$A$2000)+ROW()-3)</f>
        <v/>
      </c>
      <c r="B308" s="417"/>
      <c r="C308" s="418"/>
      <c r="D308" s="419"/>
      <c r="E308" s="419"/>
      <c r="F308" s="420"/>
      <c r="G308" s="419"/>
      <c r="H308" s="419"/>
      <c r="I308" s="421"/>
      <c r="J308" s="422"/>
      <c r="K308" s="422"/>
      <c r="L308" s="423"/>
      <c r="M308" s="422"/>
      <c r="N308" s="437"/>
      <c r="O308" s="429"/>
      <c r="P308" s="78">
        <f t="shared" si="18"/>
        <v>0</v>
      </c>
      <c r="Q308" s="78">
        <f t="shared" si="19"/>
        <v>0</v>
      </c>
      <c r="R308" s="100" t="str">
        <f t="shared" si="17"/>
        <v/>
      </c>
    </row>
    <row r="309" spans="1:18" x14ac:dyDescent="0.2">
      <c r="A309" s="430" t="str">
        <f>IF(B309="","",COUNT('Diário 1º PA'!$A$4:$A$2634)+COUNT('Diário 2º PA'!$A$4:$A$2000)+ROW()-3)</f>
        <v/>
      </c>
      <c r="B309" s="417"/>
      <c r="C309" s="418"/>
      <c r="D309" s="419"/>
      <c r="E309" s="419"/>
      <c r="F309" s="420"/>
      <c r="G309" s="419"/>
      <c r="H309" s="419"/>
      <c r="I309" s="421"/>
      <c r="J309" s="422"/>
      <c r="K309" s="422"/>
      <c r="L309" s="423"/>
      <c r="M309" s="422"/>
      <c r="N309" s="437"/>
      <c r="O309" s="429"/>
      <c r="P309" s="78">
        <f t="shared" si="18"/>
        <v>0</v>
      </c>
      <c r="Q309" s="78">
        <f t="shared" si="19"/>
        <v>0</v>
      </c>
      <c r="R309" s="100" t="str">
        <f t="shared" si="17"/>
        <v/>
      </c>
    </row>
    <row r="310" spans="1:18" x14ac:dyDescent="0.2">
      <c r="A310" s="430" t="str">
        <f>IF(B310="","",COUNT('Diário 1º PA'!$A$4:$A$2634)+COUNT('Diário 2º PA'!$A$4:$A$2000)+ROW()-3)</f>
        <v/>
      </c>
      <c r="B310" s="417"/>
      <c r="C310" s="418"/>
      <c r="D310" s="419"/>
      <c r="E310" s="419"/>
      <c r="F310" s="420"/>
      <c r="G310" s="419"/>
      <c r="H310" s="419"/>
      <c r="I310" s="421"/>
      <c r="J310" s="422"/>
      <c r="K310" s="422"/>
      <c r="L310" s="423"/>
      <c r="M310" s="422"/>
      <c r="N310" s="437"/>
      <c r="O310" s="429"/>
      <c r="P310" s="78">
        <f t="shared" si="18"/>
        <v>0</v>
      </c>
      <c r="Q310" s="78">
        <f t="shared" si="19"/>
        <v>0</v>
      </c>
      <c r="R310" s="143" t="str">
        <f t="shared" si="17"/>
        <v/>
      </c>
    </row>
    <row r="311" spans="1:18" x14ac:dyDescent="0.2">
      <c r="A311" s="430" t="str">
        <f>IF(B311="","",COUNT('Diário 1º PA'!$A$4:$A$2634)+COUNT('Diário 2º PA'!$A$4:$A$2000)+ROW()-3)</f>
        <v/>
      </c>
      <c r="B311" s="417"/>
      <c r="C311" s="418"/>
      <c r="D311" s="419"/>
      <c r="E311" s="419"/>
      <c r="F311" s="420"/>
      <c r="G311" s="419"/>
      <c r="H311" s="419"/>
      <c r="I311" s="421"/>
      <c r="J311" s="422"/>
      <c r="K311" s="422"/>
      <c r="L311" s="423"/>
      <c r="M311" s="422"/>
      <c r="N311" s="437"/>
      <c r="O311" s="429"/>
      <c r="P311" s="78">
        <f t="shared" si="18"/>
        <v>0</v>
      </c>
      <c r="Q311" s="78">
        <f t="shared" si="19"/>
        <v>0</v>
      </c>
      <c r="R311" s="100" t="str">
        <f t="shared" si="17"/>
        <v/>
      </c>
    </row>
    <row r="312" spans="1:18" x14ac:dyDescent="0.2">
      <c r="A312" s="430" t="str">
        <f>IF(B312="","",COUNT('Diário 1º PA'!$A$4:$A$2634)+COUNT('Diário 2º PA'!$A$4:$A$2000)+ROW()-3)</f>
        <v/>
      </c>
      <c r="B312" s="417"/>
      <c r="C312" s="418"/>
      <c r="D312" s="419"/>
      <c r="E312" s="419"/>
      <c r="F312" s="420"/>
      <c r="G312" s="419"/>
      <c r="H312" s="419"/>
      <c r="I312" s="421"/>
      <c r="J312" s="422"/>
      <c r="K312" s="422"/>
      <c r="L312" s="423"/>
      <c r="M312" s="422"/>
      <c r="N312" s="437"/>
      <c r="O312" s="429"/>
      <c r="P312" s="78">
        <f t="shared" si="18"/>
        <v>0</v>
      </c>
      <c r="Q312" s="78">
        <f t="shared" si="19"/>
        <v>0</v>
      </c>
      <c r="R312" s="100" t="str">
        <f t="shared" si="17"/>
        <v/>
      </c>
    </row>
    <row r="313" spans="1:18" x14ac:dyDescent="0.2">
      <c r="A313" s="430" t="str">
        <f>IF(B313="","",COUNT('Diário 1º PA'!$A$4:$A$2634)+COUNT('Diário 2º PA'!$A$4:$A$2000)+ROW()-3)</f>
        <v/>
      </c>
      <c r="B313" s="417"/>
      <c r="C313" s="418"/>
      <c r="D313" s="419"/>
      <c r="E313" s="419"/>
      <c r="F313" s="420"/>
      <c r="G313" s="419"/>
      <c r="H313" s="419"/>
      <c r="I313" s="421"/>
      <c r="J313" s="422"/>
      <c r="K313" s="422"/>
      <c r="L313" s="423"/>
      <c r="M313" s="422"/>
      <c r="N313" s="437"/>
      <c r="O313" s="429"/>
      <c r="P313" s="78">
        <f t="shared" si="18"/>
        <v>0</v>
      </c>
      <c r="Q313" s="78">
        <f t="shared" si="19"/>
        <v>0</v>
      </c>
      <c r="R313" s="143" t="str">
        <f t="shared" si="17"/>
        <v/>
      </c>
    </row>
    <row r="314" spans="1:18" x14ac:dyDescent="0.2">
      <c r="A314" s="430" t="str">
        <f>IF(B314="","",COUNT('Diário 1º PA'!$A$4:$A$2634)+COUNT('Diário 2º PA'!$A$4:$A$2000)+ROW()-3)</f>
        <v/>
      </c>
      <c r="B314" s="431"/>
      <c r="C314" s="455"/>
      <c r="D314" s="432"/>
      <c r="E314" s="432"/>
      <c r="F314" s="433"/>
      <c r="G314" s="432"/>
      <c r="H314" s="432"/>
      <c r="I314" s="434"/>
      <c r="J314" s="435"/>
      <c r="K314" s="435"/>
      <c r="L314" s="436"/>
      <c r="M314" s="435"/>
      <c r="N314" s="440"/>
      <c r="O314" s="429"/>
      <c r="P314" s="78">
        <f t="shared" si="18"/>
        <v>0</v>
      </c>
      <c r="Q314" s="78">
        <f t="shared" si="19"/>
        <v>0</v>
      </c>
      <c r="R314" s="100" t="str">
        <f t="shared" si="17"/>
        <v/>
      </c>
    </row>
    <row r="315" spans="1:18" x14ac:dyDescent="0.2">
      <c r="A315" s="430" t="str">
        <f>IF(B315="","",COUNT('Diário 1º PA'!$A$4:$A$2634)+COUNT('Diário 2º PA'!$A$4:$A$2000)+ROW()-3)</f>
        <v/>
      </c>
      <c r="B315" s="431"/>
      <c r="C315" s="455"/>
      <c r="D315" s="432"/>
      <c r="E315" s="432"/>
      <c r="F315" s="433"/>
      <c r="G315" s="432"/>
      <c r="H315" s="432"/>
      <c r="I315" s="434"/>
      <c r="J315" s="435"/>
      <c r="K315" s="435"/>
      <c r="L315" s="436"/>
      <c r="M315" s="435"/>
      <c r="N315" s="440"/>
      <c r="O315" s="429"/>
      <c r="P315" s="78">
        <f t="shared" si="18"/>
        <v>0</v>
      </c>
      <c r="Q315" s="78">
        <f t="shared" si="19"/>
        <v>0</v>
      </c>
      <c r="R315" s="100" t="str">
        <f t="shared" si="17"/>
        <v/>
      </c>
    </row>
    <row r="316" spans="1:18" x14ac:dyDescent="0.2">
      <c r="A316" s="430" t="str">
        <f>IF(B316="","",COUNT('Diário 1º PA'!$A$4:$A$2634)+COUNT('Diário 2º PA'!$A$4:$A$2000)+ROW()-3)</f>
        <v/>
      </c>
      <c r="B316" s="417"/>
      <c r="C316" s="418"/>
      <c r="D316" s="419"/>
      <c r="E316" s="419"/>
      <c r="F316" s="420"/>
      <c r="G316" s="419"/>
      <c r="H316" s="419"/>
      <c r="I316" s="421"/>
      <c r="J316" s="422"/>
      <c r="K316" s="422"/>
      <c r="L316" s="423"/>
      <c r="M316" s="422"/>
      <c r="N316" s="437"/>
      <c r="O316" s="429"/>
      <c r="P316" s="78">
        <f t="shared" si="18"/>
        <v>0</v>
      </c>
      <c r="Q316" s="78">
        <f t="shared" si="19"/>
        <v>0</v>
      </c>
      <c r="R316" s="143" t="str">
        <f t="shared" si="17"/>
        <v/>
      </c>
    </row>
    <row r="317" spans="1:18" x14ac:dyDescent="0.2">
      <c r="A317" s="430" t="str">
        <f>IF(B317="","",COUNT('Diário 1º PA'!$A$4:$A$2634)+COUNT('Diário 2º PA'!$A$4:$A$2000)+ROW()-3)</f>
        <v/>
      </c>
      <c r="B317" s="417"/>
      <c r="C317" s="418"/>
      <c r="D317" s="419"/>
      <c r="E317" s="419"/>
      <c r="F317" s="420"/>
      <c r="G317" s="419"/>
      <c r="H317" s="419"/>
      <c r="I317" s="421"/>
      <c r="J317" s="422"/>
      <c r="K317" s="422"/>
      <c r="L317" s="423"/>
      <c r="M317" s="422"/>
      <c r="N317" s="437"/>
      <c r="O317" s="429"/>
      <c r="P317" s="78">
        <f t="shared" si="18"/>
        <v>0</v>
      </c>
      <c r="Q317" s="78">
        <f t="shared" si="19"/>
        <v>0</v>
      </c>
      <c r="R317" s="100" t="str">
        <f t="shared" si="17"/>
        <v/>
      </c>
    </row>
    <row r="318" spans="1:18" x14ac:dyDescent="0.2">
      <c r="A318" s="430" t="str">
        <f>IF(B318="","",COUNT('Diário 1º PA'!$A$4:$A$2634)+COUNT('Diário 2º PA'!$A$4:$A$2000)+ROW()-3)</f>
        <v/>
      </c>
      <c r="B318" s="417"/>
      <c r="C318" s="418"/>
      <c r="D318" s="419"/>
      <c r="E318" s="419"/>
      <c r="F318" s="420"/>
      <c r="G318" s="419"/>
      <c r="H318" s="419"/>
      <c r="I318" s="421"/>
      <c r="J318" s="422"/>
      <c r="K318" s="422"/>
      <c r="L318" s="423"/>
      <c r="M318" s="422"/>
      <c r="N318" s="437"/>
      <c r="O318" s="429"/>
      <c r="P318" s="78">
        <f t="shared" si="18"/>
        <v>0</v>
      </c>
      <c r="Q318" s="78">
        <f t="shared" si="19"/>
        <v>0</v>
      </c>
      <c r="R318" s="100" t="str">
        <f t="shared" si="17"/>
        <v/>
      </c>
    </row>
    <row r="319" spans="1:18" x14ac:dyDescent="0.2">
      <c r="A319" s="430" t="str">
        <f>IF(B319="","",COUNT('Diário 1º PA'!$A$4:$A$2634)+COUNT('Diário 2º PA'!$A$4:$A$2000)+ROW()-3)</f>
        <v/>
      </c>
      <c r="B319" s="417"/>
      <c r="C319" s="418"/>
      <c r="D319" s="419"/>
      <c r="E319" s="419"/>
      <c r="F319" s="420"/>
      <c r="G319" s="419"/>
      <c r="H319" s="419"/>
      <c r="I319" s="421"/>
      <c r="J319" s="422"/>
      <c r="K319" s="422"/>
      <c r="L319" s="423"/>
      <c r="M319" s="422"/>
      <c r="N319" s="437"/>
      <c r="O319" s="429"/>
      <c r="P319" s="78">
        <f t="shared" si="18"/>
        <v>0</v>
      </c>
      <c r="Q319" s="78">
        <f t="shared" si="19"/>
        <v>0</v>
      </c>
      <c r="R319" s="143" t="str">
        <f t="shared" si="17"/>
        <v/>
      </c>
    </row>
    <row r="320" spans="1:18" x14ac:dyDescent="0.2">
      <c r="A320" s="430" t="str">
        <f>IF(B320="","",COUNT('Diário 1º PA'!$A$4:$A$2634)+COUNT('Diário 2º PA'!$A$4:$A$2000)+ROW()-3)</f>
        <v/>
      </c>
      <c r="B320" s="417"/>
      <c r="C320" s="418"/>
      <c r="D320" s="419"/>
      <c r="E320" s="419"/>
      <c r="F320" s="420"/>
      <c r="G320" s="419"/>
      <c r="H320" s="419"/>
      <c r="I320" s="421"/>
      <c r="J320" s="422"/>
      <c r="K320" s="422"/>
      <c r="L320" s="423"/>
      <c r="M320" s="422"/>
      <c r="N320" s="437"/>
      <c r="O320" s="429"/>
      <c r="P320" s="78">
        <f t="shared" si="18"/>
        <v>0</v>
      </c>
      <c r="Q320" s="78">
        <f t="shared" si="19"/>
        <v>0</v>
      </c>
      <c r="R320" s="100" t="str">
        <f t="shared" si="17"/>
        <v/>
      </c>
    </row>
    <row r="321" spans="1:18" x14ac:dyDescent="0.2">
      <c r="A321" s="430" t="str">
        <f>IF(B321="","",COUNT('Diário 1º PA'!$A$4:$A$2634)+COUNT('Diário 2º PA'!$A$4:$A$2000)+ROW()-3)</f>
        <v/>
      </c>
      <c r="B321" s="431"/>
      <c r="C321" s="455"/>
      <c r="D321" s="432"/>
      <c r="E321" s="432"/>
      <c r="F321" s="433"/>
      <c r="G321" s="419"/>
      <c r="H321" s="419"/>
      <c r="I321" s="421"/>
      <c r="J321" s="422"/>
      <c r="K321" s="422"/>
      <c r="L321" s="423"/>
      <c r="M321" s="422"/>
      <c r="N321" s="437"/>
      <c r="O321" s="429"/>
      <c r="P321" s="78">
        <f t="shared" si="18"/>
        <v>0</v>
      </c>
      <c r="Q321" s="78">
        <f t="shared" si="19"/>
        <v>0</v>
      </c>
      <c r="R321" s="100" t="str">
        <f t="shared" si="17"/>
        <v/>
      </c>
    </row>
    <row r="322" spans="1:18" x14ac:dyDescent="0.2">
      <c r="A322" s="430" t="str">
        <f>IF(B322="","",COUNT('Diário 1º PA'!$A$4:$A$2634)+COUNT('Diário 2º PA'!$A$4:$A$2000)+ROW()-3)</f>
        <v/>
      </c>
      <c r="B322" s="417"/>
      <c r="C322" s="418"/>
      <c r="D322" s="419"/>
      <c r="E322" s="419"/>
      <c r="F322" s="420"/>
      <c r="G322" s="421"/>
      <c r="H322" s="419"/>
      <c r="I322" s="421"/>
      <c r="J322" s="423"/>
      <c r="K322" s="423"/>
      <c r="L322" s="423"/>
      <c r="M322" s="422"/>
      <c r="N322" s="437"/>
      <c r="O322" s="429"/>
      <c r="P322" s="78">
        <f t="shared" si="18"/>
        <v>0</v>
      </c>
      <c r="Q322" s="78">
        <f t="shared" si="19"/>
        <v>0</v>
      </c>
      <c r="R322" s="143" t="str">
        <f t="shared" si="17"/>
        <v/>
      </c>
    </row>
    <row r="323" spans="1:18" x14ac:dyDescent="0.2">
      <c r="A323" s="430" t="str">
        <f>IF(B323="","",COUNT('Diário 1º PA'!$A$4:$A$2634)+COUNT('Diário 2º PA'!$A$4:$A$2000)+ROW()-3)</f>
        <v/>
      </c>
      <c r="B323" s="417"/>
      <c r="C323" s="418"/>
      <c r="D323" s="419"/>
      <c r="E323" s="419"/>
      <c r="F323" s="420"/>
      <c r="G323" s="421"/>
      <c r="H323" s="419"/>
      <c r="I323" s="421"/>
      <c r="J323" s="422"/>
      <c r="K323" s="422"/>
      <c r="L323" s="423"/>
      <c r="M323" s="422"/>
      <c r="N323" s="437"/>
      <c r="O323" s="429"/>
      <c r="P323" s="78">
        <f t="shared" si="18"/>
        <v>0</v>
      </c>
      <c r="Q323" s="78">
        <f t="shared" si="19"/>
        <v>0</v>
      </c>
      <c r="R323" s="100" t="str">
        <f t="shared" si="17"/>
        <v/>
      </c>
    </row>
    <row r="324" spans="1:18" x14ac:dyDescent="0.2">
      <c r="A324" s="430" t="str">
        <f>IF(B324="","",COUNT('Diário 1º PA'!$A$4:$A$2634)+COUNT('Diário 2º PA'!$A$4:$A$2000)+ROW()-3)</f>
        <v/>
      </c>
      <c r="B324" s="417"/>
      <c r="C324" s="418"/>
      <c r="D324" s="419"/>
      <c r="E324" s="419"/>
      <c r="F324" s="420"/>
      <c r="G324" s="421"/>
      <c r="H324" s="419"/>
      <c r="I324" s="421"/>
      <c r="J324" s="422"/>
      <c r="K324" s="422"/>
      <c r="L324" s="423"/>
      <c r="M324" s="422"/>
      <c r="N324" s="437"/>
      <c r="O324" s="429"/>
      <c r="P324" s="78">
        <f t="shared" si="18"/>
        <v>0</v>
      </c>
      <c r="Q324" s="78">
        <f t="shared" si="19"/>
        <v>0</v>
      </c>
      <c r="R324" s="100" t="str">
        <f t="shared" si="17"/>
        <v/>
      </c>
    </row>
    <row r="325" spans="1:18" x14ac:dyDescent="0.2">
      <c r="A325" s="430" t="str">
        <f>IF(B325="","",COUNT('Diário 1º PA'!$A$4:$A$2634)+COUNT('Diário 2º PA'!$A$4:$A$2000)+ROW()-3)</f>
        <v/>
      </c>
      <c r="B325" s="417"/>
      <c r="C325" s="418"/>
      <c r="D325" s="419"/>
      <c r="E325" s="419"/>
      <c r="F325" s="420"/>
      <c r="G325" s="421"/>
      <c r="H325" s="419"/>
      <c r="I325" s="421"/>
      <c r="J325" s="423"/>
      <c r="K325" s="423"/>
      <c r="L325" s="423"/>
      <c r="M325" s="422"/>
      <c r="N325" s="437"/>
      <c r="O325" s="429"/>
      <c r="P325" s="78">
        <f t="shared" si="18"/>
        <v>0</v>
      </c>
      <c r="Q325" s="78">
        <f t="shared" si="19"/>
        <v>0</v>
      </c>
      <c r="R325" s="143" t="str">
        <f t="shared" si="17"/>
        <v/>
      </c>
    </row>
    <row r="326" spans="1:18" x14ac:dyDescent="0.2">
      <c r="A326" s="430" t="str">
        <f>IF(B326="","",COUNT('Diário 1º PA'!$A$4:$A$2634)+COUNT('Diário 2º PA'!$A$4:$A$2000)+ROW()-3)</f>
        <v/>
      </c>
      <c r="B326" s="417"/>
      <c r="C326" s="418"/>
      <c r="D326" s="419"/>
      <c r="E326" s="419"/>
      <c r="F326" s="420"/>
      <c r="G326" s="419"/>
      <c r="H326" s="419"/>
      <c r="I326" s="421"/>
      <c r="J326" s="422"/>
      <c r="K326" s="422"/>
      <c r="L326" s="423"/>
      <c r="M326" s="422"/>
      <c r="N326" s="437"/>
      <c r="O326" s="429"/>
      <c r="P326" s="78">
        <f t="shared" si="18"/>
        <v>0</v>
      </c>
      <c r="Q326" s="78">
        <f t="shared" si="19"/>
        <v>0</v>
      </c>
      <c r="R326" s="100" t="str">
        <f t="shared" si="17"/>
        <v/>
      </c>
    </row>
    <row r="327" spans="1:18" x14ac:dyDescent="0.2">
      <c r="A327" s="430" t="str">
        <f>IF(B327="","",COUNT('Diário 1º PA'!$A$4:$A$2634)+COUNT('Diário 2º PA'!$A$4:$A$2000)+ROW()-3)</f>
        <v/>
      </c>
      <c r="B327" s="417"/>
      <c r="C327" s="418"/>
      <c r="D327" s="419"/>
      <c r="E327" s="419"/>
      <c r="F327" s="420"/>
      <c r="G327" s="419"/>
      <c r="H327" s="419"/>
      <c r="I327" s="421"/>
      <c r="J327" s="422"/>
      <c r="K327" s="422"/>
      <c r="L327" s="423"/>
      <c r="M327" s="422"/>
      <c r="N327" s="437"/>
      <c r="O327" s="429"/>
      <c r="P327" s="78">
        <f t="shared" si="18"/>
        <v>0</v>
      </c>
      <c r="Q327" s="78">
        <f t="shared" si="19"/>
        <v>0</v>
      </c>
      <c r="R327" s="100" t="str">
        <f t="shared" si="17"/>
        <v/>
      </c>
    </row>
    <row r="328" spans="1:18" x14ac:dyDescent="0.2">
      <c r="A328" s="430" t="str">
        <f>IF(B328="","",COUNT('Diário 1º PA'!$A$4:$A$2634)+COUNT('Diário 2º PA'!$A$4:$A$2000)+ROW()-3)</f>
        <v/>
      </c>
      <c r="B328" s="417"/>
      <c r="C328" s="418"/>
      <c r="D328" s="419"/>
      <c r="E328" s="419"/>
      <c r="F328" s="420"/>
      <c r="G328" s="419"/>
      <c r="H328" s="419"/>
      <c r="I328" s="421"/>
      <c r="J328" s="422"/>
      <c r="K328" s="422"/>
      <c r="L328" s="423"/>
      <c r="M328" s="422"/>
      <c r="N328" s="437"/>
      <c r="O328" s="429"/>
      <c r="P328" s="78">
        <f t="shared" si="18"/>
        <v>0</v>
      </c>
      <c r="Q328" s="78">
        <f t="shared" si="19"/>
        <v>0</v>
      </c>
      <c r="R328" s="143" t="str">
        <f t="shared" si="17"/>
        <v/>
      </c>
    </row>
    <row r="329" spans="1:18" x14ac:dyDescent="0.2">
      <c r="A329" s="430" t="str">
        <f>IF(B329="","",COUNT('Diário 1º PA'!$A$4:$A$2634)+COUNT('Diário 2º PA'!$A$4:$A$2000)+ROW()-3)</f>
        <v/>
      </c>
      <c r="B329" s="417"/>
      <c r="C329" s="418"/>
      <c r="D329" s="419"/>
      <c r="E329" s="419"/>
      <c r="F329" s="420"/>
      <c r="G329" s="419"/>
      <c r="H329" s="419"/>
      <c r="I329" s="421"/>
      <c r="J329" s="422"/>
      <c r="K329" s="422"/>
      <c r="L329" s="423"/>
      <c r="M329" s="422"/>
      <c r="N329" s="437"/>
      <c r="O329" s="429"/>
      <c r="P329" s="78">
        <f t="shared" si="18"/>
        <v>0</v>
      </c>
      <c r="Q329" s="78">
        <f t="shared" si="19"/>
        <v>0</v>
      </c>
      <c r="R329" s="100" t="str">
        <f t="shared" si="17"/>
        <v/>
      </c>
    </row>
    <row r="330" spans="1:18" x14ac:dyDescent="0.2">
      <c r="A330" s="430" t="str">
        <f>IF(B330="","",COUNT('Diário 1º PA'!$A$4:$A$2634)+COUNT('Diário 2º PA'!$A$4:$A$2000)+ROW()-3)</f>
        <v/>
      </c>
      <c r="B330" s="417"/>
      <c r="C330" s="418"/>
      <c r="D330" s="419"/>
      <c r="E330" s="419"/>
      <c r="F330" s="420"/>
      <c r="G330" s="419"/>
      <c r="H330" s="419"/>
      <c r="I330" s="421"/>
      <c r="J330" s="422"/>
      <c r="K330" s="422"/>
      <c r="L330" s="423"/>
      <c r="M330" s="422"/>
      <c r="N330" s="437"/>
      <c r="O330" s="429"/>
      <c r="P330" s="78">
        <f t="shared" si="18"/>
        <v>0</v>
      </c>
      <c r="Q330" s="78">
        <f t="shared" si="19"/>
        <v>0</v>
      </c>
      <c r="R330" s="100" t="str">
        <f t="shared" si="17"/>
        <v/>
      </c>
    </row>
    <row r="331" spans="1:18" x14ac:dyDescent="0.2">
      <c r="A331" s="430" t="str">
        <f>IF(B331="","",COUNT('Diário 1º PA'!$A$4:$A$2634)+COUNT('Diário 2º PA'!$A$4:$A$2000)+ROW()-3)</f>
        <v/>
      </c>
      <c r="B331" s="417"/>
      <c r="C331" s="418"/>
      <c r="D331" s="419"/>
      <c r="E331" s="419"/>
      <c r="F331" s="420"/>
      <c r="G331" s="419"/>
      <c r="H331" s="419"/>
      <c r="I331" s="421"/>
      <c r="J331" s="422"/>
      <c r="K331" s="422"/>
      <c r="L331" s="423"/>
      <c r="M331" s="422"/>
      <c r="N331" s="437"/>
      <c r="O331" s="429"/>
      <c r="P331" s="78">
        <f t="shared" si="18"/>
        <v>0</v>
      </c>
      <c r="Q331" s="78">
        <f t="shared" si="19"/>
        <v>0</v>
      </c>
      <c r="R331" s="143" t="str">
        <f t="shared" si="17"/>
        <v/>
      </c>
    </row>
    <row r="332" spans="1:18" x14ac:dyDescent="0.2">
      <c r="A332" s="430" t="str">
        <f>IF(B332="","",COUNT('Diário 1º PA'!$A$4:$A$2634)+COUNT('Diário 2º PA'!$A$4:$A$2000)+ROW()-3)</f>
        <v/>
      </c>
      <c r="B332" s="417"/>
      <c r="C332" s="418"/>
      <c r="D332" s="419"/>
      <c r="E332" s="419"/>
      <c r="F332" s="420"/>
      <c r="G332" s="419"/>
      <c r="H332" s="419"/>
      <c r="I332" s="421"/>
      <c r="J332" s="422"/>
      <c r="K332" s="422"/>
      <c r="L332" s="423"/>
      <c r="M332" s="422"/>
      <c r="N332" s="437"/>
      <c r="O332" s="429"/>
      <c r="P332" s="78">
        <f t="shared" si="18"/>
        <v>0</v>
      </c>
      <c r="Q332" s="78">
        <f t="shared" si="19"/>
        <v>0</v>
      </c>
      <c r="R332" s="100" t="str">
        <f t="shared" si="17"/>
        <v/>
      </c>
    </row>
    <row r="333" spans="1:18" x14ac:dyDescent="0.2">
      <c r="A333" s="430" t="str">
        <f>IF(B333="","",COUNT('Diário 1º PA'!$A$4:$A$2634)+COUNT('Diário 2º PA'!$A$4:$A$2000)+ROW()-3)</f>
        <v/>
      </c>
      <c r="B333" s="417"/>
      <c r="C333" s="418"/>
      <c r="D333" s="419"/>
      <c r="E333" s="419"/>
      <c r="F333" s="420"/>
      <c r="G333" s="419"/>
      <c r="H333" s="419"/>
      <c r="I333" s="421"/>
      <c r="J333" s="422"/>
      <c r="K333" s="422"/>
      <c r="L333" s="423"/>
      <c r="M333" s="422"/>
      <c r="N333" s="437"/>
      <c r="O333" s="429"/>
      <c r="P333" s="78">
        <f t="shared" si="18"/>
        <v>0</v>
      </c>
      <c r="Q333" s="78">
        <f t="shared" si="19"/>
        <v>0</v>
      </c>
      <c r="R333" s="100" t="str">
        <f t="shared" ref="R333:R396" si="20">SUBSTITUTE(D333," ","_")</f>
        <v/>
      </c>
    </row>
    <row r="334" spans="1:18" x14ac:dyDescent="0.2">
      <c r="A334" s="430" t="str">
        <f>IF(B334="","",COUNT('Diário 1º PA'!$A$4:$A$2634)+COUNT('Diário 2º PA'!$A$4:$A$2000)+ROW()-3)</f>
        <v/>
      </c>
      <c r="B334" s="417"/>
      <c r="C334" s="418"/>
      <c r="D334" s="419"/>
      <c r="E334" s="419"/>
      <c r="F334" s="420"/>
      <c r="G334" s="419"/>
      <c r="H334" s="419"/>
      <c r="I334" s="421"/>
      <c r="J334" s="422"/>
      <c r="K334" s="422"/>
      <c r="L334" s="423"/>
      <c r="M334" s="422"/>
      <c r="N334" s="437"/>
      <c r="O334" s="429"/>
      <c r="P334" s="78">
        <f t="shared" ref="P334:P397" si="21">IF(B334=0,0,IF(YEAR(B334)=$Q$1,MONTH(B334)-$P$1+1,(YEAR(B334)-$Q$1)*12-$P$1+1+MONTH(B334)))</f>
        <v>0</v>
      </c>
      <c r="Q334" s="78">
        <f t="shared" ref="Q334:Q397" si="22">IF(C334=0,0,IF(YEAR(C334)=$Q$1,MONTH(C334)-$P$1+1,(YEAR(C334)-$Q$1)*12-$P$1+1+MONTH(C334)))</f>
        <v>0</v>
      </c>
      <c r="R334" s="143" t="str">
        <f t="shared" si="20"/>
        <v/>
      </c>
    </row>
    <row r="335" spans="1:18" x14ac:dyDescent="0.2">
      <c r="A335" s="430" t="str">
        <f>IF(B335="","",COUNT('Diário 1º PA'!$A$4:$A$2634)+COUNT('Diário 2º PA'!$A$4:$A$2000)+ROW()-3)</f>
        <v/>
      </c>
      <c r="B335" s="417"/>
      <c r="C335" s="418"/>
      <c r="D335" s="419"/>
      <c r="E335" s="419"/>
      <c r="F335" s="420"/>
      <c r="G335" s="419"/>
      <c r="H335" s="419"/>
      <c r="I335" s="421"/>
      <c r="J335" s="422"/>
      <c r="K335" s="422"/>
      <c r="L335" s="423"/>
      <c r="M335" s="422"/>
      <c r="N335" s="437"/>
      <c r="O335" s="429"/>
      <c r="P335" s="78">
        <f t="shared" si="21"/>
        <v>0</v>
      </c>
      <c r="Q335" s="78">
        <f t="shared" si="22"/>
        <v>0</v>
      </c>
      <c r="R335" s="100" t="str">
        <f t="shared" si="20"/>
        <v/>
      </c>
    </row>
    <row r="336" spans="1:18" x14ac:dyDescent="0.2">
      <c r="A336" s="430" t="str">
        <f>IF(B336="","",COUNT('Diário 1º PA'!$A$4:$A$2634)+COUNT('Diário 2º PA'!$A$4:$A$2000)+ROW()-3)</f>
        <v/>
      </c>
      <c r="B336" s="417"/>
      <c r="C336" s="418"/>
      <c r="D336" s="419"/>
      <c r="E336" s="419"/>
      <c r="F336" s="420"/>
      <c r="G336" s="419"/>
      <c r="H336" s="419"/>
      <c r="I336" s="421"/>
      <c r="J336" s="422"/>
      <c r="K336" s="422"/>
      <c r="L336" s="423"/>
      <c r="M336" s="422"/>
      <c r="N336" s="437"/>
      <c r="O336" s="429"/>
      <c r="P336" s="78">
        <f t="shared" si="21"/>
        <v>0</v>
      </c>
      <c r="Q336" s="78">
        <f t="shared" si="22"/>
        <v>0</v>
      </c>
      <c r="R336" s="100" t="str">
        <f t="shared" si="20"/>
        <v/>
      </c>
    </row>
    <row r="337" spans="1:18" x14ac:dyDescent="0.2">
      <c r="A337" s="430" t="str">
        <f>IF(B337="","",COUNT('Diário 1º PA'!$A$4:$A$2634)+COUNT('Diário 2º PA'!$A$4:$A$2000)+ROW()-3)</f>
        <v/>
      </c>
      <c r="B337" s="417"/>
      <c r="C337" s="418"/>
      <c r="D337" s="419"/>
      <c r="E337" s="419"/>
      <c r="F337" s="420"/>
      <c r="G337" s="421"/>
      <c r="H337" s="419"/>
      <c r="I337" s="421"/>
      <c r="J337" s="423"/>
      <c r="K337" s="423"/>
      <c r="L337" s="423"/>
      <c r="M337" s="422"/>
      <c r="N337" s="437"/>
      <c r="O337" s="429"/>
      <c r="P337" s="78">
        <f t="shared" si="21"/>
        <v>0</v>
      </c>
      <c r="Q337" s="78">
        <f t="shared" si="22"/>
        <v>0</v>
      </c>
      <c r="R337" s="143" t="str">
        <f t="shared" si="20"/>
        <v/>
      </c>
    </row>
    <row r="338" spans="1:18" x14ac:dyDescent="0.2">
      <c r="A338" s="430" t="str">
        <f>IF(B338="","",COUNT('Diário 1º PA'!$A$4:$A$2634)+COUNT('Diário 2º PA'!$A$4:$A$2000)+ROW()-3)</f>
        <v/>
      </c>
      <c r="B338" s="417"/>
      <c r="C338" s="418"/>
      <c r="D338" s="419"/>
      <c r="E338" s="419"/>
      <c r="F338" s="420"/>
      <c r="G338" s="421"/>
      <c r="H338" s="419"/>
      <c r="I338" s="421"/>
      <c r="J338" s="422"/>
      <c r="K338" s="422"/>
      <c r="L338" s="423"/>
      <c r="M338" s="422"/>
      <c r="N338" s="437"/>
      <c r="O338" s="429"/>
      <c r="P338" s="78">
        <f t="shared" si="21"/>
        <v>0</v>
      </c>
      <c r="Q338" s="78">
        <f t="shared" si="22"/>
        <v>0</v>
      </c>
      <c r="R338" s="100" t="str">
        <f t="shared" si="20"/>
        <v/>
      </c>
    </row>
    <row r="339" spans="1:18" x14ac:dyDescent="0.2">
      <c r="A339" s="430" t="str">
        <f>IF(B339="","",COUNT('Diário 1º PA'!$A$4:$A$2634)+COUNT('Diário 2º PA'!$A$4:$A$2000)+ROW()-3)</f>
        <v/>
      </c>
      <c r="B339" s="417"/>
      <c r="C339" s="418"/>
      <c r="D339" s="419"/>
      <c r="E339" s="419"/>
      <c r="F339" s="420"/>
      <c r="G339" s="421"/>
      <c r="H339" s="419"/>
      <c r="I339" s="421"/>
      <c r="J339" s="422"/>
      <c r="K339" s="422"/>
      <c r="L339" s="423"/>
      <c r="M339" s="422"/>
      <c r="N339" s="437"/>
      <c r="O339" s="429"/>
      <c r="P339" s="78">
        <f t="shared" si="21"/>
        <v>0</v>
      </c>
      <c r="Q339" s="78">
        <f t="shared" si="22"/>
        <v>0</v>
      </c>
      <c r="R339" s="100" t="str">
        <f t="shared" si="20"/>
        <v/>
      </c>
    </row>
    <row r="340" spans="1:18" x14ac:dyDescent="0.2">
      <c r="A340" s="430" t="str">
        <f>IF(B340="","",COUNT('Diário 1º PA'!$A$4:$A$2634)+COUNT('Diário 2º PA'!$A$4:$A$2000)+ROW()-3)</f>
        <v/>
      </c>
      <c r="B340" s="417"/>
      <c r="C340" s="418"/>
      <c r="D340" s="419"/>
      <c r="E340" s="419"/>
      <c r="F340" s="420"/>
      <c r="G340" s="421"/>
      <c r="H340" s="419"/>
      <c r="I340" s="421"/>
      <c r="J340" s="422"/>
      <c r="K340" s="422"/>
      <c r="L340" s="423"/>
      <c r="M340" s="422"/>
      <c r="N340" s="437"/>
      <c r="O340" s="429"/>
      <c r="P340" s="78">
        <f t="shared" si="21"/>
        <v>0</v>
      </c>
      <c r="Q340" s="78">
        <f t="shared" si="22"/>
        <v>0</v>
      </c>
      <c r="R340" s="143" t="str">
        <f t="shared" si="20"/>
        <v/>
      </c>
    </row>
    <row r="341" spans="1:18" x14ac:dyDescent="0.2">
      <c r="A341" s="430" t="str">
        <f>IF(B341="","",COUNT('Diário 1º PA'!$A$4:$A$2634)+COUNT('Diário 2º PA'!$A$4:$A$2000)+ROW()-3)</f>
        <v/>
      </c>
      <c r="B341" s="417"/>
      <c r="C341" s="418"/>
      <c r="D341" s="419"/>
      <c r="E341" s="419"/>
      <c r="F341" s="420"/>
      <c r="G341" s="421"/>
      <c r="H341" s="419"/>
      <c r="I341" s="421"/>
      <c r="J341" s="422"/>
      <c r="K341" s="422"/>
      <c r="L341" s="423"/>
      <c r="M341" s="422"/>
      <c r="N341" s="437"/>
      <c r="O341" s="429"/>
      <c r="P341" s="78">
        <f t="shared" si="21"/>
        <v>0</v>
      </c>
      <c r="Q341" s="78">
        <f t="shared" si="22"/>
        <v>0</v>
      </c>
      <c r="R341" s="100" t="str">
        <f t="shared" si="20"/>
        <v/>
      </c>
    </row>
    <row r="342" spans="1:18" x14ac:dyDescent="0.2">
      <c r="A342" s="430" t="str">
        <f>IF(B342="","",COUNT('Diário 1º PA'!$A$4:$A$2634)+COUNT('Diário 2º PA'!$A$4:$A$2000)+ROW()-3)</f>
        <v/>
      </c>
      <c r="B342" s="417"/>
      <c r="C342" s="418"/>
      <c r="D342" s="419"/>
      <c r="E342" s="419"/>
      <c r="F342" s="420"/>
      <c r="G342" s="421"/>
      <c r="H342" s="419"/>
      <c r="I342" s="421"/>
      <c r="J342" s="422"/>
      <c r="K342" s="422"/>
      <c r="L342" s="423"/>
      <c r="M342" s="422"/>
      <c r="N342" s="437"/>
      <c r="O342" s="429"/>
      <c r="P342" s="78">
        <f t="shared" si="21"/>
        <v>0</v>
      </c>
      <c r="Q342" s="78">
        <f t="shared" si="22"/>
        <v>0</v>
      </c>
      <c r="R342" s="100" t="str">
        <f t="shared" si="20"/>
        <v/>
      </c>
    </row>
    <row r="343" spans="1:18" x14ac:dyDescent="0.2">
      <c r="A343" s="430" t="str">
        <f>IF(B343="","",COUNT('Diário 1º PA'!$A$4:$A$2634)+COUNT('Diário 2º PA'!$A$4:$A$2000)+ROW()-3)</f>
        <v/>
      </c>
      <c r="B343" s="417"/>
      <c r="C343" s="418"/>
      <c r="D343" s="419"/>
      <c r="E343" s="419"/>
      <c r="F343" s="420"/>
      <c r="G343" s="421"/>
      <c r="H343" s="419"/>
      <c r="I343" s="421"/>
      <c r="J343" s="422"/>
      <c r="K343" s="422"/>
      <c r="L343" s="423"/>
      <c r="M343" s="422"/>
      <c r="N343" s="437"/>
      <c r="O343" s="429"/>
      <c r="P343" s="78">
        <f t="shared" si="21"/>
        <v>0</v>
      </c>
      <c r="Q343" s="78">
        <f t="shared" si="22"/>
        <v>0</v>
      </c>
      <c r="R343" s="143" t="str">
        <f t="shared" si="20"/>
        <v/>
      </c>
    </row>
    <row r="344" spans="1:18" x14ac:dyDescent="0.2">
      <c r="A344" s="430" t="str">
        <f>IF(B344="","",COUNT('Diário 1º PA'!$A$4:$A$2634)+COUNT('Diário 2º PA'!$A$4:$A$2000)+ROW()-3)</f>
        <v/>
      </c>
      <c r="B344" s="417"/>
      <c r="C344" s="418"/>
      <c r="D344" s="419"/>
      <c r="E344" s="419"/>
      <c r="F344" s="420"/>
      <c r="G344" s="421"/>
      <c r="H344" s="419"/>
      <c r="I344" s="421"/>
      <c r="J344" s="422"/>
      <c r="K344" s="422"/>
      <c r="L344" s="423"/>
      <c r="M344" s="422"/>
      <c r="N344" s="437"/>
      <c r="O344" s="429"/>
      <c r="P344" s="78">
        <f t="shared" si="21"/>
        <v>0</v>
      </c>
      <c r="Q344" s="78">
        <f t="shared" si="22"/>
        <v>0</v>
      </c>
      <c r="R344" s="100" t="str">
        <f t="shared" si="20"/>
        <v/>
      </c>
    </row>
    <row r="345" spans="1:18" x14ac:dyDescent="0.2">
      <c r="A345" s="430" t="str">
        <f>IF(B345="","",COUNT('Diário 1º PA'!$A$4:$A$2634)+COUNT('Diário 2º PA'!$A$4:$A$2000)+ROW()-3)</f>
        <v/>
      </c>
      <c r="B345" s="417"/>
      <c r="C345" s="418"/>
      <c r="D345" s="419"/>
      <c r="E345" s="419"/>
      <c r="F345" s="420"/>
      <c r="G345" s="421"/>
      <c r="H345" s="419"/>
      <c r="I345" s="421"/>
      <c r="J345" s="422"/>
      <c r="K345" s="422"/>
      <c r="L345" s="423"/>
      <c r="M345" s="422"/>
      <c r="N345" s="437"/>
      <c r="O345" s="429"/>
      <c r="P345" s="78">
        <f t="shared" si="21"/>
        <v>0</v>
      </c>
      <c r="Q345" s="78">
        <f t="shared" si="22"/>
        <v>0</v>
      </c>
      <c r="R345" s="100" t="str">
        <f t="shared" si="20"/>
        <v/>
      </c>
    </row>
    <row r="346" spans="1:18" x14ac:dyDescent="0.2">
      <c r="A346" s="430" t="str">
        <f>IF(B346="","",COUNT('Diário 1º PA'!$A$4:$A$2634)+COUNT('Diário 2º PA'!$A$4:$A$2000)+ROW()-3)</f>
        <v/>
      </c>
      <c r="B346" s="417"/>
      <c r="C346" s="418"/>
      <c r="D346" s="419"/>
      <c r="E346" s="419"/>
      <c r="F346" s="420"/>
      <c r="G346" s="421"/>
      <c r="H346" s="419"/>
      <c r="I346" s="421"/>
      <c r="J346" s="422"/>
      <c r="K346" s="422"/>
      <c r="L346" s="423"/>
      <c r="M346" s="422"/>
      <c r="N346" s="437"/>
      <c r="O346" s="429"/>
      <c r="P346" s="78">
        <f t="shared" si="21"/>
        <v>0</v>
      </c>
      <c r="Q346" s="78">
        <f t="shared" si="22"/>
        <v>0</v>
      </c>
      <c r="R346" s="143" t="str">
        <f t="shared" si="20"/>
        <v/>
      </c>
    </row>
    <row r="347" spans="1:18" x14ac:dyDescent="0.2">
      <c r="A347" s="430" t="str">
        <f>IF(B347="","",COUNT('Diário 1º PA'!$A$4:$A$2634)+COUNT('Diário 2º PA'!$A$4:$A$2000)+ROW()-3)</f>
        <v/>
      </c>
      <c r="B347" s="417"/>
      <c r="C347" s="418"/>
      <c r="D347" s="419"/>
      <c r="E347" s="419"/>
      <c r="F347" s="420"/>
      <c r="G347" s="421"/>
      <c r="H347" s="419"/>
      <c r="I347" s="421"/>
      <c r="J347" s="422"/>
      <c r="K347" s="422"/>
      <c r="L347" s="423"/>
      <c r="M347" s="422"/>
      <c r="N347" s="437"/>
      <c r="O347" s="429"/>
      <c r="P347" s="78">
        <f t="shared" si="21"/>
        <v>0</v>
      </c>
      <c r="Q347" s="78">
        <f t="shared" si="22"/>
        <v>0</v>
      </c>
      <c r="R347" s="100" t="str">
        <f t="shared" si="20"/>
        <v/>
      </c>
    </row>
    <row r="348" spans="1:18" x14ac:dyDescent="0.2">
      <c r="A348" s="430" t="str">
        <f>IF(B348="","",COUNT('Diário 1º PA'!$A$4:$A$2634)+COUNT('Diário 2º PA'!$A$4:$A$2000)+ROW()-3)</f>
        <v/>
      </c>
      <c r="B348" s="417"/>
      <c r="C348" s="418"/>
      <c r="D348" s="419"/>
      <c r="E348" s="419"/>
      <c r="F348" s="420"/>
      <c r="G348" s="421"/>
      <c r="H348" s="419"/>
      <c r="I348" s="421"/>
      <c r="J348" s="422"/>
      <c r="K348" s="422"/>
      <c r="L348" s="423"/>
      <c r="M348" s="422"/>
      <c r="N348" s="437"/>
      <c r="O348" s="429"/>
      <c r="P348" s="78">
        <f t="shared" si="21"/>
        <v>0</v>
      </c>
      <c r="Q348" s="78">
        <f t="shared" si="22"/>
        <v>0</v>
      </c>
      <c r="R348" s="100" t="str">
        <f t="shared" si="20"/>
        <v/>
      </c>
    </row>
    <row r="349" spans="1:18" x14ac:dyDescent="0.2">
      <c r="A349" s="430" t="str">
        <f>IF(B349="","",COUNT('Diário 1º PA'!$A$4:$A$2634)+COUNT('Diário 2º PA'!$A$4:$A$2000)+ROW()-3)</f>
        <v/>
      </c>
      <c r="B349" s="417"/>
      <c r="C349" s="418"/>
      <c r="D349" s="419"/>
      <c r="E349" s="419"/>
      <c r="F349" s="420"/>
      <c r="G349" s="421"/>
      <c r="H349" s="419"/>
      <c r="I349" s="421"/>
      <c r="J349" s="422"/>
      <c r="K349" s="422"/>
      <c r="L349" s="423"/>
      <c r="M349" s="422"/>
      <c r="N349" s="437"/>
      <c r="O349" s="429"/>
      <c r="P349" s="78">
        <f t="shared" si="21"/>
        <v>0</v>
      </c>
      <c r="Q349" s="78">
        <f t="shared" si="22"/>
        <v>0</v>
      </c>
      <c r="R349" s="143" t="str">
        <f t="shared" si="20"/>
        <v/>
      </c>
    </row>
    <row r="350" spans="1:18" x14ac:dyDescent="0.2">
      <c r="A350" s="430" t="str">
        <f>IF(B350="","",COUNT('Diário 1º PA'!$A$4:$A$2634)+COUNT('Diário 2º PA'!$A$4:$A$2000)+ROW()-3)</f>
        <v/>
      </c>
      <c r="B350" s="417"/>
      <c r="C350" s="418"/>
      <c r="D350" s="419"/>
      <c r="E350" s="419"/>
      <c r="F350" s="420"/>
      <c r="G350" s="421"/>
      <c r="H350" s="419"/>
      <c r="I350" s="421"/>
      <c r="J350" s="422"/>
      <c r="K350" s="422"/>
      <c r="L350" s="423"/>
      <c r="M350" s="422"/>
      <c r="N350" s="437"/>
      <c r="O350" s="429"/>
      <c r="P350" s="78">
        <f t="shared" si="21"/>
        <v>0</v>
      </c>
      <c r="Q350" s="78">
        <f t="shared" si="22"/>
        <v>0</v>
      </c>
      <c r="R350" s="100" t="str">
        <f t="shared" si="20"/>
        <v/>
      </c>
    </row>
    <row r="351" spans="1:18" x14ac:dyDescent="0.2">
      <c r="A351" s="430" t="str">
        <f>IF(B351="","",COUNT('Diário 1º PA'!$A$4:$A$2634)+COUNT('Diário 2º PA'!$A$4:$A$2000)+ROW()-3)</f>
        <v/>
      </c>
      <c r="B351" s="417"/>
      <c r="C351" s="418"/>
      <c r="D351" s="419"/>
      <c r="E351" s="419"/>
      <c r="F351" s="420"/>
      <c r="G351" s="421"/>
      <c r="H351" s="419"/>
      <c r="I351" s="421"/>
      <c r="J351" s="422"/>
      <c r="K351" s="422"/>
      <c r="L351" s="423"/>
      <c r="M351" s="422"/>
      <c r="N351" s="437"/>
      <c r="O351" s="429"/>
      <c r="P351" s="78">
        <f t="shared" si="21"/>
        <v>0</v>
      </c>
      <c r="Q351" s="78">
        <f t="shared" si="22"/>
        <v>0</v>
      </c>
      <c r="R351" s="100" t="str">
        <f t="shared" si="20"/>
        <v/>
      </c>
    </row>
    <row r="352" spans="1:18" x14ac:dyDescent="0.2">
      <c r="A352" s="430" t="str">
        <f>IF(B352="","",COUNT('Diário 1º PA'!$A$4:$A$2634)+COUNT('Diário 2º PA'!$A$4:$A$2000)+ROW()-3)</f>
        <v/>
      </c>
      <c r="B352" s="417"/>
      <c r="C352" s="418"/>
      <c r="D352" s="419"/>
      <c r="E352" s="419"/>
      <c r="F352" s="420"/>
      <c r="G352" s="419"/>
      <c r="H352" s="419"/>
      <c r="I352" s="421"/>
      <c r="J352" s="422"/>
      <c r="K352" s="422"/>
      <c r="L352" s="423"/>
      <c r="M352" s="422"/>
      <c r="N352" s="437"/>
      <c r="O352" s="429"/>
      <c r="P352" s="78">
        <f t="shared" si="21"/>
        <v>0</v>
      </c>
      <c r="Q352" s="78">
        <f t="shared" si="22"/>
        <v>0</v>
      </c>
      <c r="R352" s="143" t="str">
        <f t="shared" si="20"/>
        <v/>
      </c>
    </row>
    <row r="353" spans="1:18" x14ac:dyDescent="0.2">
      <c r="A353" s="430" t="str">
        <f>IF(B353="","",COUNT('Diário 1º PA'!$A$4:$A$2634)+COUNT('Diário 2º PA'!$A$4:$A$2000)+ROW()-3)</f>
        <v/>
      </c>
      <c r="B353" s="417"/>
      <c r="C353" s="418"/>
      <c r="D353" s="419"/>
      <c r="E353" s="419"/>
      <c r="F353" s="420"/>
      <c r="G353" s="419"/>
      <c r="H353" s="419"/>
      <c r="I353" s="421"/>
      <c r="J353" s="422"/>
      <c r="K353" s="422"/>
      <c r="L353" s="423"/>
      <c r="M353" s="422"/>
      <c r="N353" s="437"/>
      <c r="O353" s="429"/>
      <c r="P353" s="78">
        <f t="shared" si="21"/>
        <v>0</v>
      </c>
      <c r="Q353" s="78">
        <f t="shared" si="22"/>
        <v>0</v>
      </c>
      <c r="R353" s="100" t="str">
        <f t="shared" si="20"/>
        <v/>
      </c>
    </row>
    <row r="354" spans="1:18" x14ac:dyDescent="0.2">
      <c r="A354" s="430" t="str">
        <f>IF(B354="","",COUNT('Diário 1º PA'!$A$4:$A$2634)+COUNT('Diário 2º PA'!$A$4:$A$2000)+ROW()-3)</f>
        <v/>
      </c>
      <c r="B354" s="417"/>
      <c r="C354" s="418"/>
      <c r="D354" s="419"/>
      <c r="E354" s="419"/>
      <c r="F354" s="420"/>
      <c r="G354" s="419"/>
      <c r="H354" s="419"/>
      <c r="I354" s="421"/>
      <c r="J354" s="422"/>
      <c r="K354" s="422"/>
      <c r="L354" s="423"/>
      <c r="M354" s="422"/>
      <c r="N354" s="437"/>
      <c r="O354" s="429"/>
      <c r="P354" s="78">
        <f t="shared" si="21"/>
        <v>0</v>
      </c>
      <c r="Q354" s="78">
        <f t="shared" si="22"/>
        <v>0</v>
      </c>
      <c r="R354" s="100" t="str">
        <f t="shared" si="20"/>
        <v/>
      </c>
    </row>
    <row r="355" spans="1:18" x14ac:dyDescent="0.2">
      <c r="A355" s="430" t="str">
        <f>IF(B355="","",COUNT('Diário 1º PA'!$A$4:$A$2634)+COUNT('Diário 2º PA'!$A$4:$A$2000)+ROW()-3)</f>
        <v/>
      </c>
      <c r="B355" s="417"/>
      <c r="C355" s="418"/>
      <c r="D355" s="419"/>
      <c r="E355" s="419"/>
      <c r="F355" s="420"/>
      <c r="G355" s="419"/>
      <c r="H355" s="419"/>
      <c r="I355" s="421"/>
      <c r="J355" s="422"/>
      <c r="K355" s="422"/>
      <c r="L355" s="423"/>
      <c r="M355" s="422"/>
      <c r="N355" s="437"/>
      <c r="O355" s="429"/>
      <c r="P355" s="78">
        <f t="shared" si="21"/>
        <v>0</v>
      </c>
      <c r="Q355" s="78">
        <f t="shared" si="22"/>
        <v>0</v>
      </c>
      <c r="R355" s="143" t="str">
        <f t="shared" si="20"/>
        <v/>
      </c>
    </row>
    <row r="356" spans="1:18" x14ac:dyDescent="0.2">
      <c r="A356" s="430" t="str">
        <f>IF(B356="","",COUNT('Diário 1º PA'!$A$4:$A$2634)+COUNT('Diário 2º PA'!$A$4:$A$2000)+ROW()-3)</f>
        <v/>
      </c>
      <c r="B356" s="417"/>
      <c r="C356" s="418"/>
      <c r="D356" s="419"/>
      <c r="E356" s="419"/>
      <c r="F356" s="420"/>
      <c r="G356" s="419"/>
      <c r="H356" s="419"/>
      <c r="I356" s="421"/>
      <c r="J356" s="422"/>
      <c r="K356" s="422"/>
      <c r="L356" s="423"/>
      <c r="M356" s="422"/>
      <c r="N356" s="437"/>
      <c r="O356" s="429"/>
      <c r="P356" s="78">
        <f t="shared" si="21"/>
        <v>0</v>
      </c>
      <c r="Q356" s="78">
        <f t="shared" si="22"/>
        <v>0</v>
      </c>
      <c r="R356" s="100" t="str">
        <f t="shared" si="20"/>
        <v/>
      </c>
    </row>
    <row r="357" spans="1:18" x14ac:dyDescent="0.2">
      <c r="A357" s="430" t="str">
        <f>IF(B357="","",COUNT('Diário 1º PA'!$A$4:$A$2634)+COUNT('Diário 2º PA'!$A$4:$A$2000)+ROW()-3)</f>
        <v/>
      </c>
      <c r="B357" s="417"/>
      <c r="C357" s="418"/>
      <c r="D357" s="419"/>
      <c r="E357" s="419"/>
      <c r="F357" s="420"/>
      <c r="G357" s="419"/>
      <c r="H357" s="419"/>
      <c r="I357" s="421"/>
      <c r="J357" s="422"/>
      <c r="K357" s="422"/>
      <c r="L357" s="423"/>
      <c r="M357" s="422"/>
      <c r="N357" s="437"/>
      <c r="O357" s="429"/>
      <c r="P357" s="78">
        <f t="shared" si="21"/>
        <v>0</v>
      </c>
      <c r="Q357" s="78">
        <f t="shared" si="22"/>
        <v>0</v>
      </c>
      <c r="R357" s="100" t="str">
        <f t="shared" si="20"/>
        <v/>
      </c>
    </row>
    <row r="358" spans="1:18" x14ac:dyDescent="0.2">
      <c r="A358" s="430" t="str">
        <f>IF(B358="","",COUNT('Diário 1º PA'!$A$4:$A$2634)+COUNT('Diário 2º PA'!$A$4:$A$2000)+ROW()-3)</f>
        <v/>
      </c>
      <c r="B358" s="417"/>
      <c r="C358" s="418"/>
      <c r="D358" s="419"/>
      <c r="E358" s="419"/>
      <c r="F358" s="420"/>
      <c r="G358" s="419"/>
      <c r="H358" s="419"/>
      <c r="I358" s="421"/>
      <c r="J358" s="422"/>
      <c r="K358" s="422"/>
      <c r="L358" s="423"/>
      <c r="M358" s="422"/>
      <c r="N358" s="437"/>
      <c r="O358" s="429"/>
      <c r="P358" s="78">
        <f t="shared" si="21"/>
        <v>0</v>
      </c>
      <c r="Q358" s="78">
        <f t="shared" si="22"/>
        <v>0</v>
      </c>
      <c r="R358" s="143" t="str">
        <f t="shared" si="20"/>
        <v/>
      </c>
    </row>
    <row r="359" spans="1:18" x14ac:dyDescent="0.2">
      <c r="A359" s="430" t="str">
        <f>IF(B359="","",COUNT('Diário 1º PA'!$A$4:$A$2634)+COUNT('Diário 2º PA'!$A$4:$A$2000)+ROW()-3)</f>
        <v/>
      </c>
      <c r="B359" s="417"/>
      <c r="C359" s="418"/>
      <c r="D359" s="419"/>
      <c r="E359" s="419"/>
      <c r="F359" s="420"/>
      <c r="G359" s="419"/>
      <c r="H359" s="419"/>
      <c r="I359" s="421"/>
      <c r="J359" s="422"/>
      <c r="K359" s="422"/>
      <c r="L359" s="423"/>
      <c r="M359" s="422"/>
      <c r="N359" s="437"/>
      <c r="O359" s="429"/>
      <c r="P359" s="78">
        <f t="shared" si="21"/>
        <v>0</v>
      </c>
      <c r="Q359" s="78">
        <f t="shared" si="22"/>
        <v>0</v>
      </c>
      <c r="R359" s="100" t="str">
        <f t="shared" si="20"/>
        <v/>
      </c>
    </row>
    <row r="360" spans="1:18" x14ac:dyDescent="0.2">
      <c r="A360" s="430" t="str">
        <f>IF(B360="","",COUNT('Diário 1º PA'!$A$4:$A$2634)+COUNT('Diário 2º PA'!$A$4:$A$2000)+ROW()-3)</f>
        <v/>
      </c>
      <c r="B360" s="417"/>
      <c r="C360" s="418"/>
      <c r="D360" s="419"/>
      <c r="E360" s="419"/>
      <c r="F360" s="420"/>
      <c r="G360" s="419"/>
      <c r="H360" s="419"/>
      <c r="I360" s="421"/>
      <c r="J360" s="422"/>
      <c r="K360" s="422"/>
      <c r="L360" s="423"/>
      <c r="M360" s="422"/>
      <c r="N360" s="437"/>
      <c r="O360" s="429"/>
      <c r="P360" s="78">
        <f t="shared" si="21"/>
        <v>0</v>
      </c>
      <c r="Q360" s="78">
        <f t="shared" si="22"/>
        <v>0</v>
      </c>
      <c r="R360" s="100" t="str">
        <f t="shared" si="20"/>
        <v/>
      </c>
    </row>
    <row r="361" spans="1:18" x14ac:dyDescent="0.2">
      <c r="A361" s="430" t="str">
        <f>IF(B361="","",COUNT('Diário 1º PA'!$A$4:$A$2634)+COUNT('Diário 2º PA'!$A$4:$A$2000)+ROW()-3)</f>
        <v/>
      </c>
      <c r="B361" s="417"/>
      <c r="C361" s="418"/>
      <c r="D361" s="419"/>
      <c r="E361" s="419"/>
      <c r="F361" s="420"/>
      <c r="G361" s="419"/>
      <c r="H361" s="419"/>
      <c r="I361" s="421"/>
      <c r="J361" s="422"/>
      <c r="K361" s="422"/>
      <c r="L361" s="423"/>
      <c r="M361" s="422"/>
      <c r="N361" s="437"/>
      <c r="O361" s="429"/>
      <c r="P361" s="78">
        <f t="shared" si="21"/>
        <v>0</v>
      </c>
      <c r="Q361" s="78">
        <f t="shared" si="22"/>
        <v>0</v>
      </c>
      <c r="R361" s="143" t="str">
        <f t="shared" si="20"/>
        <v/>
      </c>
    </row>
    <row r="362" spans="1:18" x14ac:dyDescent="0.2">
      <c r="A362" s="430" t="str">
        <f>IF(B362="","",COUNT('Diário 1º PA'!$A$4:$A$2634)+COUNT('Diário 2º PA'!$A$4:$A$2000)+ROW()-3)</f>
        <v/>
      </c>
      <c r="B362" s="417"/>
      <c r="C362" s="418"/>
      <c r="D362" s="419"/>
      <c r="E362" s="419"/>
      <c r="F362" s="420"/>
      <c r="G362" s="419"/>
      <c r="H362" s="419"/>
      <c r="I362" s="421"/>
      <c r="J362" s="422"/>
      <c r="K362" s="422"/>
      <c r="L362" s="423"/>
      <c r="M362" s="422"/>
      <c r="N362" s="437"/>
      <c r="O362" s="429"/>
      <c r="P362" s="78">
        <f t="shared" si="21"/>
        <v>0</v>
      </c>
      <c r="Q362" s="78">
        <f t="shared" si="22"/>
        <v>0</v>
      </c>
      <c r="R362" s="100" t="str">
        <f t="shared" si="20"/>
        <v/>
      </c>
    </row>
    <row r="363" spans="1:18" x14ac:dyDescent="0.2">
      <c r="A363" s="430" t="str">
        <f>IF(B363="","",COUNT('Diário 1º PA'!$A$4:$A$2634)+COUNT('Diário 2º PA'!$A$4:$A$2000)+ROW()-3)</f>
        <v/>
      </c>
      <c r="B363" s="417"/>
      <c r="C363" s="418"/>
      <c r="D363" s="419"/>
      <c r="E363" s="419"/>
      <c r="F363" s="420"/>
      <c r="G363" s="419"/>
      <c r="H363" s="419"/>
      <c r="I363" s="421"/>
      <c r="J363" s="422"/>
      <c r="K363" s="422"/>
      <c r="L363" s="423"/>
      <c r="M363" s="422"/>
      <c r="N363" s="437"/>
      <c r="O363" s="429"/>
      <c r="P363" s="78">
        <f t="shared" si="21"/>
        <v>0</v>
      </c>
      <c r="Q363" s="78">
        <f t="shared" si="22"/>
        <v>0</v>
      </c>
      <c r="R363" s="100" t="str">
        <f t="shared" si="20"/>
        <v/>
      </c>
    </row>
    <row r="364" spans="1:18" x14ac:dyDescent="0.2">
      <c r="A364" s="430" t="str">
        <f>IF(B364="","",COUNT('Diário 1º PA'!$A$4:$A$2634)+COUNT('Diário 2º PA'!$A$4:$A$2000)+ROW()-3)</f>
        <v/>
      </c>
      <c r="B364" s="417"/>
      <c r="C364" s="418"/>
      <c r="D364" s="419"/>
      <c r="E364" s="419"/>
      <c r="F364" s="420"/>
      <c r="G364" s="419"/>
      <c r="H364" s="419"/>
      <c r="I364" s="421"/>
      <c r="J364" s="422"/>
      <c r="K364" s="422"/>
      <c r="L364" s="423"/>
      <c r="M364" s="422"/>
      <c r="N364" s="437"/>
      <c r="O364" s="429"/>
      <c r="P364" s="78">
        <f t="shared" si="21"/>
        <v>0</v>
      </c>
      <c r="Q364" s="78">
        <f t="shared" si="22"/>
        <v>0</v>
      </c>
      <c r="R364" s="143" t="str">
        <f t="shared" si="20"/>
        <v/>
      </c>
    </row>
    <row r="365" spans="1:18" x14ac:dyDescent="0.2">
      <c r="A365" s="430" t="str">
        <f>IF(B365="","",COUNT('Diário 1º PA'!$A$4:$A$2634)+COUNT('Diário 2º PA'!$A$4:$A$2000)+ROW()-3)</f>
        <v/>
      </c>
      <c r="B365" s="417"/>
      <c r="C365" s="418"/>
      <c r="D365" s="419"/>
      <c r="E365" s="419"/>
      <c r="F365" s="420"/>
      <c r="G365" s="419"/>
      <c r="H365" s="419"/>
      <c r="I365" s="421"/>
      <c r="J365" s="422"/>
      <c r="K365" s="422"/>
      <c r="L365" s="423"/>
      <c r="M365" s="422"/>
      <c r="N365" s="437"/>
      <c r="O365" s="429"/>
      <c r="P365" s="78">
        <f t="shared" si="21"/>
        <v>0</v>
      </c>
      <c r="Q365" s="78">
        <f t="shared" si="22"/>
        <v>0</v>
      </c>
      <c r="R365" s="100" t="str">
        <f t="shared" si="20"/>
        <v/>
      </c>
    </row>
    <row r="366" spans="1:18" x14ac:dyDescent="0.2">
      <c r="A366" s="430" t="str">
        <f>IF(B366="","",COUNT('Diário 1º PA'!$A$4:$A$2634)+COUNT('Diário 2º PA'!$A$4:$A$2000)+ROW()-3)</f>
        <v/>
      </c>
      <c r="B366" s="431"/>
      <c r="C366" s="418"/>
      <c r="D366" s="419"/>
      <c r="E366" s="419"/>
      <c r="F366" s="420"/>
      <c r="G366" s="419"/>
      <c r="H366" s="419"/>
      <c r="I366" s="421"/>
      <c r="J366" s="422"/>
      <c r="K366" s="422"/>
      <c r="L366" s="423"/>
      <c r="M366" s="422"/>
      <c r="N366" s="437"/>
      <c r="O366" s="429"/>
      <c r="P366" s="78">
        <f t="shared" si="21"/>
        <v>0</v>
      </c>
      <c r="Q366" s="78">
        <f t="shared" si="22"/>
        <v>0</v>
      </c>
      <c r="R366" s="100" t="str">
        <f t="shared" si="20"/>
        <v/>
      </c>
    </row>
    <row r="367" spans="1:18" x14ac:dyDescent="0.2">
      <c r="A367" s="430" t="str">
        <f>IF(B367="","",COUNT('Diário 1º PA'!$A$4:$A$2634)+COUNT('Diário 2º PA'!$A$4:$A$2000)+ROW()-3)</f>
        <v/>
      </c>
      <c r="B367" s="417"/>
      <c r="C367" s="418"/>
      <c r="D367" s="419"/>
      <c r="E367" s="419"/>
      <c r="F367" s="420"/>
      <c r="G367" s="419"/>
      <c r="H367" s="419"/>
      <c r="I367" s="421"/>
      <c r="J367" s="422"/>
      <c r="K367" s="422"/>
      <c r="L367" s="423"/>
      <c r="M367" s="422"/>
      <c r="N367" s="437"/>
      <c r="O367" s="429"/>
      <c r="P367" s="78">
        <f t="shared" si="21"/>
        <v>0</v>
      </c>
      <c r="Q367" s="78">
        <f t="shared" si="22"/>
        <v>0</v>
      </c>
      <c r="R367" s="143" t="str">
        <f t="shared" si="20"/>
        <v/>
      </c>
    </row>
    <row r="368" spans="1:18" x14ac:dyDescent="0.2">
      <c r="A368" s="430" t="str">
        <f>IF(B368="","",COUNT('Diário 1º PA'!$A$4:$A$2634)+COUNT('Diário 2º PA'!$A$4:$A$2000)+ROW()-3)</f>
        <v/>
      </c>
      <c r="B368" s="417"/>
      <c r="C368" s="418"/>
      <c r="D368" s="419"/>
      <c r="E368" s="419"/>
      <c r="F368" s="420"/>
      <c r="G368" s="419"/>
      <c r="H368" s="419"/>
      <c r="I368" s="421"/>
      <c r="J368" s="422"/>
      <c r="K368" s="422"/>
      <c r="L368" s="423"/>
      <c r="M368" s="422"/>
      <c r="N368" s="437"/>
      <c r="O368" s="429"/>
      <c r="P368" s="78">
        <f t="shared" si="21"/>
        <v>0</v>
      </c>
      <c r="Q368" s="78">
        <f t="shared" si="22"/>
        <v>0</v>
      </c>
      <c r="R368" s="100" t="str">
        <f t="shared" si="20"/>
        <v/>
      </c>
    </row>
    <row r="369" spans="1:18" x14ac:dyDescent="0.2">
      <c r="A369" s="430" t="str">
        <f>IF(B369="","",COUNT('Diário 1º PA'!$A$4:$A$2634)+COUNT('Diário 2º PA'!$A$4:$A$2000)+ROW()-3)</f>
        <v/>
      </c>
      <c r="B369" s="417"/>
      <c r="C369" s="418"/>
      <c r="D369" s="419"/>
      <c r="E369" s="419"/>
      <c r="F369" s="420"/>
      <c r="G369" s="419"/>
      <c r="H369" s="419"/>
      <c r="I369" s="421"/>
      <c r="J369" s="422"/>
      <c r="K369" s="422"/>
      <c r="L369" s="423"/>
      <c r="M369" s="422"/>
      <c r="N369" s="437"/>
      <c r="O369" s="429"/>
      <c r="P369" s="78">
        <f t="shared" si="21"/>
        <v>0</v>
      </c>
      <c r="Q369" s="78">
        <f t="shared" si="22"/>
        <v>0</v>
      </c>
      <c r="R369" s="100" t="str">
        <f t="shared" si="20"/>
        <v/>
      </c>
    </row>
    <row r="370" spans="1:18" x14ac:dyDescent="0.2">
      <c r="A370" s="430" t="str">
        <f>IF(B370="","",COUNT('Diário 1º PA'!$A$4:$A$2634)+COUNT('Diário 2º PA'!$A$4:$A$2000)+ROW()-3)</f>
        <v/>
      </c>
      <c r="B370" s="417"/>
      <c r="C370" s="418"/>
      <c r="D370" s="419"/>
      <c r="E370" s="419"/>
      <c r="F370" s="420"/>
      <c r="G370" s="419"/>
      <c r="H370" s="419"/>
      <c r="I370" s="421"/>
      <c r="J370" s="422"/>
      <c r="K370" s="422"/>
      <c r="L370" s="423"/>
      <c r="M370" s="422"/>
      <c r="N370" s="437"/>
      <c r="O370" s="429"/>
      <c r="P370" s="78">
        <f t="shared" si="21"/>
        <v>0</v>
      </c>
      <c r="Q370" s="78">
        <f t="shared" si="22"/>
        <v>0</v>
      </c>
      <c r="R370" s="143" t="str">
        <f t="shared" si="20"/>
        <v/>
      </c>
    </row>
    <row r="371" spans="1:18" x14ac:dyDescent="0.2">
      <c r="A371" s="430" t="str">
        <f>IF(B371="","",COUNT('Diário 1º PA'!$A$4:$A$2634)+COUNT('Diário 2º PA'!$A$4:$A$2000)+ROW()-3)</f>
        <v/>
      </c>
      <c r="B371" s="417"/>
      <c r="C371" s="418"/>
      <c r="D371" s="419"/>
      <c r="E371" s="419"/>
      <c r="F371" s="433"/>
      <c r="G371" s="419"/>
      <c r="H371" s="419"/>
      <c r="I371" s="421"/>
      <c r="J371" s="422"/>
      <c r="K371" s="422"/>
      <c r="L371" s="423"/>
      <c r="M371" s="422"/>
      <c r="N371" s="437"/>
      <c r="O371" s="429"/>
      <c r="P371" s="78">
        <f t="shared" si="21"/>
        <v>0</v>
      </c>
      <c r="Q371" s="78">
        <f t="shared" si="22"/>
        <v>0</v>
      </c>
      <c r="R371" s="100" t="str">
        <f t="shared" si="20"/>
        <v/>
      </c>
    </row>
    <row r="372" spans="1:18" x14ac:dyDescent="0.2">
      <c r="A372" s="430" t="str">
        <f>IF(B372="","",COUNT('Diário 1º PA'!$A$4:$A$2634)+COUNT('Diário 2º PA'!$A$4:$A$2000)+ROW()-3)</f>
        <v/>
      </c>
      <c r="B372" s="431"/>
      <c r="C372" s="455"/>
      <c r="D372" s="432"/>
      <c r="E372" s="432"/>
      <c r="F372" s="433"/>
      <c r="G372" s="434"/>
      <c r="H372" s="432"/>
      <c r="I372" s="434"/>
      <c r="J372" s="435"/>
      <c r="K372" s="435"/>
      <c r="L372" s="436"/>
      <c r="M372" s="435"/>
      <c r="N372" s="440"/>
      <c r="O372" s="429"/>
      <c r="P372" s="78">
        <f t="shared" si="21"/>
        <v>0</v>
      </c>
      <c r="Q372" s="78">
        <f t="shared" si="22"/>
        <v>0</v>
      </c>
      <c r="R372" s="100" t="str">
        <f t="shared" si="20"/>
        <v/>
      </c>
    </row>
    <row r="373" spans="1:18" x14ac:dyDescent="0.2">
      <c r="A373" s="430" t="str">
        <f>IF(B373="","",COUNT('Diário 1º PA'!$A$4:$A$2634)+COUNT('Diário 2º PA'!$A$4:$A$2000)+ROW()-3)</f>
        <v/>
      </c>
      <c r="B373" s="417"/>
      <c r="C373" s="418"/>
      <c r="D373" s="419"/>
      <c r="E373" s="419"/>
      <c r="F373" s="420"/>
      <c r="G373" s="421"/>
      <c r="H373" s="419"/>
      <c r="I373" s="421"/>
      <c r="J373" s="422"/>
      <c r="K373" s="422"/>
      <c r="L373" s="423"/>
      <c r="M373" s="423"/>
      <c r="N373" s="437"/>
      <c r="O373" s="429"/>
      <c r="P373" s="78">
        <f t="shared" si="21"/>
        <v>0</v>
      </c>
      <c r="Q373" s="78">
        <f t="shared" si="22"/>
        <v>0</v>
      </c>
      <c r="R373" s="143" t="str">
        <f t="shared" si="20"/>
        <v/>
      </c>
    </row>
    <row r="374" spans="1:18" x14ac:dyDescent="0.2">
      <c r="A374" s="430" t="str">
        <f>IF(B374="","",COUNT('Diário 1º PA'!$A$4:$A$2634)+COUNT('Diário 2º PA'!$A$4:$A$2000)+ROW()-3)</f>
        <v/>
      </c>
      <c r="B374" s="417"/>
      <c r="C374" s="418"/>
      <c r="D374" s="419"/>
      <c r="E374" s="419"/>
      <c r="F374" s="420"/>
      <c r="G374" s="421"/>
      <c r="H374" s="419"/>
      <c r="I374" s="421"/>
      <c r="J374" s="422"/>
      <c r="K374" s="422"/>
      <c r="L374" s="423"/>
      <c r="M374" s="422"/>
      <c r="N374" s="437"/>
      <c r="O374" s="429"/>
      <c r="P374" s="78">
        <f t="shared" si="21"/>
        <v>0</v>
      </c>
      <c r="Q374" s="78">
        <f t="shared" si="22"/>
        <v>0</v>
      </c>
      <c r="R374" s="100" t="str">
        <f t="shared" si="20"/>
        <v/>
      </c>
    </row>
    <row r="375" spans="1:18" x14ac:dyDescent="0.2">
      <c r="A375" s="430" t="str">
        <f>IF(B375="","",COUNT('Diário 1º PA'!$A$4:$A$2634)+COUNT('Diário 2º PA'!$A$4:$A$2000)+ROW()-3)</f>
        <v/>
      </c>
      <c r="B375" s="417"/>
      <c r="C375" s="418"/>
      <c r="D375" s="419"/>
      <c r="E375" s="419"/>
      <c r="F375" s="420"/>
      <c r="G375" s="421"/>
      <c r="H375" s="419"/>
      <c r="I375" s="421"/>
      <c r="J375" s="422"/>
      <c r="K375" s="422"/>
      <c r="L375" s="423"/>
      <c r="M375" s="422"/>
      <c r="N375" s="437"/>
      <c r="O375" s="429"/>
      <c r="P375" s="78">
        <f t="shared" si="21"/>
        <v>0</v>
      </c>
      <c r="Q375" s="78">
        <f t="shared" si="22"/>
        <v>0</v>
      </c>
      <c r="R375" s="100" t="str">
        <f t="shared" si="20"/>
        <v/>
      </c>
    </row>
    <row r="376" spans="1:18" x14ac:dyDescent="0.2">
      <c r="A376" s="430" t="str">
        <f>IF(B376="","",COUNT('Diário 1º PA'!$A$4:$A$2634)+COUNT('Diário 2º PA'!$A$4:$A$2000)+ROW()-3)</f>
        <v/>
      </c>
      <c r="B376" s="417"/>
      <c r="C376" s="418"/>
      <c r="D376" s="419"/>
      <c r="E376" s="419"/>
      <c r="F376" s="420"/>
      <c r="G376" s="421"/>
      <c r="H376" s="419"/>
      <c r="I376" s="421"/>
      <c r="J376" s="422"/>
      <c r="K376" s="422"/>
      <c r="L376" s="423"/>
      <c r="M376" s="422"/>
      <c r="N376" s="437"/>
      <c r="O376" s="429"/>
      <c r="P376" s="78">
        <f t="shared" si="21"/>
        <v>0</v>
      </c>
      <c r="Q376" s="78">
        <f t="shared" si="22"/>
        <v>0</v>
      </c>
      <c r="R376" s="143" t="str">
        <f t="shared" si="20"/>
        <v/>
      </c>
    </row>
    <row r="377" spans="1:18" x14ac:dyDescent="0.2">
      <c r="A377" s="430" t="str">
        <f>IF(B377="","",COUNT('Diário 1º PA'!$A$4:$A$2634)+COUNT('Diário 2º PA'!$A$4:$A$2000)+ROW()-3)</f>
        <v/>
      </c>
      <c r="B377" s="417"/>
      <c r="C377" s="418"/>
      <c r="D377" s="419"/>
      <c r="E377" s="419"/>
      <c r="F377" s="420"/>
      <c r="G377" s="421"/>
      <c r="H377" s="419"/>
      <c r="I377" s="421"/>
      <c r="J377" s="422"/>
      <c r="K377" s="422"/>
      <c r="L377" s="423"/>
      <c r="M377" s="422"/>
      <c r="N377" s="465"/>
      <c r="O377" s="429"/>
      <c r="P377" s="78">
        <f t="shared" si="21"/>
        <v>0</v>
      </c>
      <c r="Q377" s="78">
        <f t="shared" si="22"/>
        <v>0</v>
      </c>
      <c r="R377" s="100" t="str">
        <f t="shared" si="20"/>
        <v/>
      </c>
    </row>
    <row r="378" spans="1:18" x14ac:dyDescent="0.2">
      <c r="A378" s="430" t="str">
        <f>IF(B378="","",COUNT('Diário 1º PA'!$A$4:$A$2634)+COUNT('Diário 2º PA'!$A$4:$A$2000)+ROW()-3)</f>
        <v/>
      </c>
      <c r="B378" s="417"/>
      <c r="C378" s="418"/>
      <c r="D378" s="419"/>
      <c r="E378" s="419"/>
      <c r="F378" s="420"/>
      <c r="G378" s="421"/>
      <c r="H378" s="419"/>
      <c r="I378" s="421"/>
      <c r="J378" s="422"/>
      <c r="K378" s="422"/>
      <c r="L378" s="423"/>
      <c r="M378" s="422"/>
      <c r="N378" s="437"/>
      <c r="O378" s="429"/>
      <c r="P378" s="78">
        <f t="shared" si="21"/>
        <v>0</v>
      </c>
      <c r="Q378" s="78">
        <f t="shared" si="22"/>
        <v>0</v>
      </c>
      <c r="R378" s="100" t="str">
        <f t="shared" si="20"/>
        <v/>
      </c>
    </row>
    <row r="379" spans="1:18" x14ac:dyDescent="0.2">
      <c r="A379" s="430" t="str">
        <f>IF(B379="","",COUNT('Diário 1º PA'!$A$4:$A$2634)+COUNT('Diário 2º PA'!$A$4:$A$2000)+ROW()-3)</f>
        <v/>
      </c>
      <c r="B379" s="417"/>
      <c r="C379" s="418"/>
      <c r="D379" s="419"/>
      <c r="E379" s="419"/>
      <c r="F379" s="420"/>
      <c r="G379" s="421"/>
      <c r="H379" s="419"/>
      <c r="I379" s="421"/>
      <c r="J379" s="422"/>
      <c r="K379" s="422"/>
      <c r="L379" s="423"/>
      <c r="M379" s="422"/>
      <c r="N379" s="437"/>
      <c r="O379" s="429"/>
      <c r="P379" s="78">
        <f t="shared" si="21"/>
        <v>0</v>
      </c>
      <c r="Q379" s="78">
        <f t="shared" si="22"/>
        <v>0</v>
      </c>
      <c r="R379" s="143" t="str">
        <f t="shared" si="20"/>
        <v/>
      </c>
    </row>
    <row r="380" spans="1:18" x14ac:dyDescent="0.2">
      <c r="A380" s="430" t="str">
        <f>IF(B380="","",COUNT('Diário 1º PA'!$A$4:$A$2634)+COUNT('Diário 2º PA'!$A$4:$A$2000)+ROW()-3)</f>
        <v/>
      </c>
      <c r="B380" s="417"/>
      <c r="C380" s="418"/>
      <c r="D380" s="419"/>
      <c r="E380" s="419"/>
      <c r="F380" s="420"/>
      <c r="G380" s="419"/>
      <c r="H380" s="419"/>
      <c r="I380" s="421"/>
      <c r="J380" s="422"/>
      <c r="K380" s="422"/>
      <c r="L380" s="423"/>
      <c r="M380" s="422"/>
      <c r="N380" s="437"/>
      <c r="O380" s="429"/>
      <c r="P380" s="78">
        <f t="shared" si="21"/>
        <v>0</v>
      </c>
      <c r="Q380" s="78">
        <f t="shared" si="22"/>
        <v>0</v>
      </c>
      <c r="R380" s="100" t="str">
        <f t="shared" si="20"/>
        <v/>
      </c>
    </row>
    <row r="381" spans="1:18" x14ac:dyDescent="0.2">
      <c r="A381" s="430" t="str">
        <f>IF(B381="","",COUNT('Diário 1º PA'!$A$4:$A$2634)+COUNT('Diário 2º PA'!$A$4:$A$2000)+ROW()-3)</f>
        <v/>
      </c>
      <c r="B381" s="417"/>
      <c r="C381" s="418"/>
      <c r="D381" s="419"/>
      <c r="E381" s="419"/>
      <c r="F381" s="420"/>
      <c r="G381" s="419"/>
      <c r="H381" s="419"/>
      <c r="I381" s="421"/>
      <c r="J381" s="422"/>
      <c r="K381" s="422"/>
      <c r="L381" s="423"/>
      <c r="M381" s="422"/>
      <c r="N381" s="437"/>
      <c r="O381" s="429"/>
      <c r="P381" s="78">
        <f t="shared" si="21"/>
        <v>0</v>
      </c>
      <c r="Q381" s="78">
        <f t="shared" si="22"/>
        <v>0</v>
      </c>
      <c r="R381" s="100" t="str">
        <f t="shared" si="20"/>
        <v/>
      </c>
    </row>
    <row r="382" spans="1:18" x14ac:dyDescent="0.2">
      <c r="A382" s="430" t="str">
        <f>IF(B382="","",COUNT('Diário 1º PA'!$A$4:$A$2634)+COUNT('Diário 2º PA'!$A$4:$A$2000)+ROW()-3)</f>
        <v/>
      </c>
      <c r="B382" s="417"/>
      <c r="C382" s="418"/>
      <c r="D382" s="419"/>
      <c r="E382" s="419"/>
      <c r="F382" s="420"/>
      <c r="G382" s="419"/>
      <c r="H382" s="419"/>
      <c r="I382" s="421"/>
      <c r="J382" s="422"/>
      <c r="K382" s="422"/>
      <c r="L382" s="423"/>
      <c r="M382" s="422"/>
      <c r="N382" s="437"/>
      <c r="O382" s="429"/>
      <c r="P382" s="78">
        <f t="shared" si="21"/>
        <v>0</v>
      </c>
      <c r="Q382" s="78">
        <f t="shared" si="22"/>
        <v>0</v>
      </c>
      <c r="R382" s="143" t="str">
        <f t="shared" si="20"/>
        <v/>
      </c>
    </row>
    <row r="383" spans="1:18" x14ac:dyDescent="0.2">
      <c r="A383" s="430" t="str">
        <f>IF(B383="","",COUNT('Diário 1º PA'!$A$4:$A$2634)+COUNT('Diário 2º PA'!$A$4:$A$2000)+ROW()-3)</f>
        <v/>
      </c>
      <c r="B383" s="417"/>
      <c r="C383" s="418"/>
      <c r="D383" s="419"/>
      <c r="E383" s="419"/>
      <c r="F383" s="420"/>
      <c r="G383" s="421"/>
      <c r="H383" s="421"/>
      <c r="I383" s="421"/>
      <c r="J383" s="423"/>
      <c r="K383" s="423"/>
      <c r="L383" s="423"/>
      <c r="M383" s="422"/>
      <c r="N383" s="437"/>
      <c r="O383" s="429"/>
      <c r="P383" s="78">
        <f t="shared" si="21"/>
        <v>0</v>
      </c>
      <c r="Q383" s="78">
        <f t="shared" si="22"/>
        <v>0</v>
      </c>
      <c r="R383" s="100" t="str">
        <f t="shared" si="20"/>
        <v/>
      </c>
    </row>
    <row r="384" spans="1:18" x14ac:dyDescent="0.2">
      <c r="A384" s="430" t="str">
        <f>IF(B384="","",COUNT('Diário 1º PA'!$A$4:$A$2634)+COUNT('Diário 2º PA'!$A$4:$A$2000)+ROW()-3)</f>
        <v/>
      </c>
      <c r="B384" s="417"/>
      <c r="C384" s="418"/>
      <c r="D384" s="419"/>
      <c r="E384" s="419"/>
      <c r="F384" s="420"/>
      <c r="G384" s="421"/>
      <c r="H384" s="421"/>
      <c r="I384" s="421"/>
      <c r="J384" s="423"/>
      <c r="K384" s="423"/>
      <c r="L384" s="423"/>
      <c r="M384" s="422"/>
      <c r="N384" s="437"/>
      <c r="O384" s="429"/>
      <c r="P384" s="78">
        <f t="shared" si="21"/>
        <v>0</v>
      </c>
      <c r="Q384" s="78">
        <f t="shared" si="22"/>
        <v>0</v>
      </c>
      <c r="R384" s="100" t="str">
        <f t="shared" si="20"/>
        <v/>
      </c>
    </row>
    <row r="385" spans="1:18" x14ac:dyDescent="0.2">
      <c r="A385" s="430" t="str">
        <f>IF(B385="","",COUNT('Diário 1º PA'!$A$4:$A$2634)+COUNT('Diário 2º PA'!$A$4:$A$2000)+ROW()-3)</f>
        <v/>
      </c>
      <c r="B385" s="417"/>
      <c r="C385" s="418"/>
      <c r="D385" s="419"/>
      <c r="E385" s="419"/>
      <c r="F385" s="420"/>
      <c r="G385" s="421"/>
      <c r="H385" s="419"/>
      <c r="I385" s="421"/>
      <c r="J385" s="422"/>
      <c r="K385" s="422"/>
      <c r="L385" s="423"/>
      <c r="M385" s="422"/>
      <c r="N385" s="437"/>
      <c r="O385" s="429"/>
      <c r="P385" s="78">
        <f t="shared" si="21"/>
        <v>0</v>
      </c>
      <c r="Q385" s="78">
        <f t="shared" si="22"/>
        <v>0</v>
      </c>
      <c r="R385" s="143" t="str">
        <f t="shared" si="20"/>
        <v/>
      </c>
    </row>
    <row r="386" spans="1:18" x14ac:dyDescent="0.2">
      <c r="A386" s="430" t="str">
        <f>IF(B386="","",COUNT('Diário 1º PA'!$A$4:$A$2634)+COUNT('Diário 2º PA'!$A$4:$A$2000)+ROW()-3)</f>
        <v/>
      </c>
      <c r="B386" s="417"/>
      <c r="C386" s="418"/>
      <c r="D386" s="419"/>
      <c r="E386" s="419"/>
      <c r="F386" s="420"/>
      <c r="G386" s="421"/>
      <c r="H386" s="419"/>
      <c r="I386" s="421"/>
      <c r="J386" s="422"/>
      <c r="K386" s="422"/>
      <c r="L386" s="423"/>
      <c r="M386" s="422"/>
      <c r="N386" s="437"/>
      <c r="O386" s="429"/>
      <c r="P386" s="78">
        <f t="shared" si="21"/>
        <v>0</v>
      </c>
      <c r="Q386" s="78">
        <f t="shared" si="22"/>
        <v>0</v>
      </c>
      <c r="R386" s="100" t="str">
        <f t="shared" si="20"/>
        <v/>
      </c>
    </row>
    <row r="387" spans="1:18" x14ac:dyDescent="0.2">
      <c r="A387" s="430" t="str">
        <f>IF(B387="","",COUNT('Diário 1º PA'!$A$4:$A$2634)+COUNT('Diário 2º PA'!$A$4:$A$2000)+ROW()-3)</f>
        <v/>
      </c>
      <c r="B387" s="417"/>
      <c r="C387" s="418"/>
      <c r="D387" s="419"/>
      <c r="E387" s="419"/>
      <c r="F387" s="420"/>
      <c r="G387" s="421"/>
      <c r="H387" s="419"/>
      <c r="I387" s="421"/>
      <c r="J387" s="422"/>
      <c r="K387" s="422"/>
      <c r="L387" s="423"/>
      <c r="M387" s="422"/>
      <c r="N387" s="437"/>
      <c r="O387" s="429"/>
      <c r="P387" s="78">
        <f t="shared" si="21"/>
        <v>0</v>
      </c>
      <c r="Q387" s="78">
        <f t="shared" si="22"/>
        <v>0</v>
      </c>
      <c r="R387" s="100" t="str">
        <f t="shared" si="20"/>
        <v/>
      </c>
    </row>
    <row r="388" spans="1:18" x14ac:dyDescent="0.2">
      <c r="A388" s="430" t="str">
        <f>IF(B388="","",COUNT('Diário 1º PA'!$A$4:$A$2634)+COUNT('Diário 2º PA'!$A$4:$A$2000)+ROW()-3)</f>
        <v/>
      </c>
      <c r="B388" s="417"/>
      <c r="C388" s="418"/>
      <c r="D388" s="419"/>
      <c r="E388" s="419"/>
      <c r="F388" s="420"/>
      <c r="G388" s="421"/>
      <c r="H388" s="419"/>
      <c r="I388" s="421"/>
      <c r="J388" s="422"/>
      <c r="K388" s="422"/>
      <c r="L388" s="423"/>
      <c r="M388" s="422"/>
      <c r="N388" s="437"/>
      <c r="O388" s="429"/>
      <c r="P388" s="78">
        <f t="shared" si="21"/>
        <v>0</v>
      </c>
      <c r="Q388" s="78">
        <f t="shared" si="22"/>
        <v>0</v>
      </c>
      <c r="R388" s="143" t="str">
        <f t="shared" si="20"/>
        <v/>
      </c>
    </row>
    <row r="389" spans="1:18" x14ac:dyDescent="0.2">
      <c r="A389" s="430" t="str">
        <f>IF(B389="","",COUNT('Diário 1º PA'!$A$4:$A$2634)+COUNT('Diário 2º PA'!$A$4:$A$2000)+ROW()-3)</f>
        <v/>
      </c>
      <c r="B389" s="417"/>
      <c r="C389" s="418"/>
      <c r="D389" s="419"/>
      <c r="E389" s="419"/>
      <c r="F389" s="420"/>
      <c r="G389" s="421"/>
      <c r="H389" s="419"/>
      <c r="I389" s="421"/>
      <c r="J389" s="422"/>
      <c r="K389" s="422"/>
      <c r="L389" s="423"/>
      <c r="M389" s="422"/>
      <c r="N389" s="437"/>
      <c r="O389" s="429"/>
      <c r="P389" s="78">
        <f t="shared" si="21"/>
        <v>0</v>
      </c>
      <c r="Q389" s="78">
        <f t="shared" si="22"/>
        <v>0</v>
      </c>
      <c r="R389" s="100" t="str">
        <f t="shared" si="20"/>
        <v/>
      </c>
    </row>
    <row r="390" spans="1:18" x14ac:dyDescent="0.2">
      <c r="A390" s="430" t="str">
        <f>IF(B390="","",COUNT('Diário 1º PA'!$A$4:$A$2634)+COUNT('Diário 2º PA'!$A$4:$A$2000)+ROW()-3)</f>
        <v/>
      </c>
      <c r="B390" s="431"/>
      <c r="C390" s="455"/>
      <c r="D390" s="432"/>
      <c r="E390" s="432"/>
      <c r="F390" s="433"/>
      <c r="G390" s="419"/>
      <c r="H390" s="419"/>
      <c r="I390" s="421"/>
      <c r="J390" s="422"/>
      <c r="K390" s="422"/>
      <c r="L390" s="423"/>
      <c r="M390" s="422"/>
      <c r="N390" s="437"/>
      <c r="O390" s="429"/>
      <c r="P390" s="78">
        <f t="shared" si="21"/>
        <v>0</v>
      </c>
      <c r="Q390" s="78">
        <f t="shared" si="22"/>
        <v>0</v>
      </c>
      <c r="R390" s="100" t="str">
        <f t="shared" si="20"/>
        <v/>
      </c>
    </row>
    <row r="391" spans="1:18" x14ac:dyDescent="0.2">
      <c r="A391" s="430" t="str">
        <f>IF(B391="","",COUNT('Diário 1º PA'!$A$4:$A$2634)+COUNT('Diário 2º PA'!$A$4:$A$2000)+ROW()-3)</f>
        <v/>
      </c>
      <c r="B391" s="417"/>
      <c r="C391" s="418"/>
      <c r="D391" s="419"/>
      <c r="E391" s="419"/>
      <c r="F391" s="420"/>
      <c r="G391" s="419"/>
      <c r="H391" s="419"/>
      <c r="I391" s="421"/>
      <c r="J391" s="422"/>
      <c r="K391" s="422"/>
      <c r="L391" s="423"/>
      <c r="M391" s="445"/>
      <c r="N391" s="437"/>
      <c r="O391" s="429"/>
      <c r="P391" s="78">
        <f t="shared" si="21"/>
        <v>0</v>
      </c>
      <c r="Q391" s="78">
        <f t="shared" si="22"/>
        <v>0</v>
      </c>
      <c r="R391" s="143" t="str">
        <f t="shared" si="20"/>
        <v/>
      </c>
    </row>
    <row r="392" spans="1:18" x14ac:dyDescent="0.2">
      <c r="A392" s="430" t="str">
        <f>IF(B392="","",COUNT('Diário 1º PA'!$A$4:$A$2634)+COUNT('Diário 2º PA'!$A$4:$A$2000)+ROW()-3)</f>
        <v/>
      </c>
      <c r="B392" s="417"/>
      <c r="C392" s="418"/>
      <c r="D392" s="419"/>
      <c r="E392" s="419"/>
      <c r="F392" s="420"/>
      <c r="G392" s="419"/>
      <c r="H392" s="419"/>
      <c r="I392" s="421"/>
      <c r="J392" s="422"/>
      <c r="K392" s="422"/>
      <c r="L392" s="423"/>
      <c r="M392" s="422"/>
      <c r="N392" s="437"/>
      <c r="O392" s="429"/>
      <c r="P392" s="78">
        <f t="shared" si="21"/>
        <v>0</v>
      </c>
      <c r="Q392" s="78">
        <f t="shared" si="22"/>
        <v>0</v>
      </c>
      <c r="R392" s="100" t="str">
        <f t="shared" si="20"/>
        <v/>
      </c>
    </row>
    <row r="393" spans="1:18" x14ac:dyDescent="0.2">
      <c r="A393" s="430" t="str">
        <f>IF(B393="","",COUNT('Diário 1º PA'!$A$4:$A$2634)+COUNT('Diário 2º PA'!$A$4:$A$2000)+ROW()-3)</f>
        <v/>
      </c>
      <c r="B393" s="417"/>
      <c r="C393" s="418"/>
      <c r="D393" s="419"/>
      <c r="E393" s="419"/>
      <c r="F393" s="420"/>
      <c r="G393" s="419"/>
      <c r="H393" s="419"/>
      <c r="I393" s="421"/>
      <c r="J393" s="422"/>
      <c r="K393" s="422"/>
      <c r="L393" s="423"/>
      <c r="M393" s="422"/>
      <c r="N393" s="437"/>
      <c r="O393" s="429"/>
      <c r="P393" s="78">
        <f t="shared" si="21"/>
        <v>0</v>
      </c>
      <c r="Q393" s="78">
        <f t="shared" si="22"/>
        <v>0</v>
      </c>
      <c r="R393" s="100" t="str">
        <f t="shared" si="20"/>
        <v/>
      </c>
    </row>
    <row r="394" spans="1:18" x14ac:dyDescent="0.2">
      <c r="A394" s="430" t="str">
        <f>IF(B394="","",COUNT('Diário 1º PA'!$A$4:$A$2634)+COUNT('Diário 2º PA'!$A$4:$A$2000)+ROW()-3)</f>
        <v/>
      </c>
      <c r="B394" s="417"/>
      <c r="C394" s="418"/>
      <c r="D394" s="419"/>
      <c r="E394" s="419"/>
      <c r="F394" s="420"/>
      <c r="G394" s="419"/>
      <c r="H394" s="419"/>
      <c r="I394" s="421"/>
      <c r="J394" s="422"/>
      <c r="K394" s="422"/>
      <c r="L394" s="423"/>
      <c r="M394" s="422"/>
      <c r="N394" s="437"/>
      <c r="O394" s="429"/>
      <c r="P394" s="78">
        <f t="shared" si="21"/>
        <v>0</v>
      </c>
      <c r="Q394" s="78">
        <f t="shared" si="22"/>
        <v>0</v>
      </c>
      <c r="R394" s="143" t="str">
        <f t="shared" si="20"/>
        <v/>
      </c>
    </row>
    <row r="395" spans="1:18" x14ac:dyDescent="0.2">
      <c r="A395" s="430" t="str">
        <f>IF(B395="","",COUNT('Diário 1º PA'!$A$4:$A$2634)+COUNT('Diário 2º PA'!$A$4:$A$2000)+ROW()-3)</f>
        <v/>
      </c>
      <c r="B395" s="417"/>
      <c r="C395" s="418"/>
      <c r="D395" s="419"/>
      <c r="E395" s="419"/>
      <c r="F395" s="420"/>
      <c r="G395" s="419"/>
      <c r="H395" s="419"/>
      <c r="I395" s="421"/>
      <c r="J395" s="422"/>
      <c r="K395" s="422"/>
      <c r="L395" s="423"/>
      <c r="M395" s="422"/>
      <c r="N395" s="437"/>
      <c r="O395" s="429"/>
      <c r="P395" s="78">
        <f t="shared" si="21"/>
        <v>0</v>
      </c>
      <c r="Q395" s="78">
        <f t="shared" si="22"/>
        <v>0</v>
      </c>
      <c r="R395" s="100" t="str">
        <f t="shared" si="20"/>
        <v/>
      </c>
    </row>
    <row r="396" spans="1:18" x14ac:dyDescent="0.2">
      <c r="A396" s="430" t="str">
        <f>IF(B396="","",COUNT('Diário 1º PA'!$A$4:$A$2634)+COUNT('Diário 2º PA'!$A$4:$A$2000)+ROW()-3)</f>
        <v/>
      </c>
      <c r="B396" s="417"/>
      <c r="C396" s="418"/>
      <c r="D396" s="419"/>
      <c r="E396" s="419"/>
      <c r="F396" s="420"/>
      <c r="G396" s="419"/>
      <c r="H396" s="419"/>
      <c r="I396" s="421"/>
      <c r="J396" s="422"/>
      <c r="K396" s="422"/>
      <c r="L396" s="423"/>
      <c r="M396" s="422"/>
      <c r="N396" s="437"/>
      <c r="O396" s="429"/>
      <c r="P396" s="78">
        <f t="shared" si="21"/>
        <v>0</v>
      </c>
      <c r="Q396" s="78">
        <f t="shared" si="22"/>
        <v>0</v>
      </c>
      <c r="R396" s="100" t="str">
        <f t="shared" si="20"/>
        <v/>
      </c>
    </row>
    <row r="397" spans="1:18" x14ac:dyDescent="0.2">
      <c r="A397" s="430" t="str">
        <f>IF(B397="","",COUNT('Diário 1º PA'!$A$4:$A$2634)+COUNT('Diário 2º PA'!$A$4:$A$2000)+ROW()-3)</f>
        <v/>
      </c>
      <c r="B397" s="417"/>
      <c r="C397" s="418"/>
      <c r="D397" s="419"/>
      <c r="E397" s="419"/>
      <c r="F397" s="420"/>
      <c r="G397" s="421"/>
      <c r="H397" s="419"/>
      <c r="I397" s="421"/>
      <c r="J397" s="422"/>
      <c r="K397" s="422"/>
      <c r="L397" s="423"/>
      <c r="M397" s="422"/>
      <c r="N397" s="437"/>
      <c r="O397" s="429"/>
      <c r="P397" s="78">
        <f t="shared" si="21"/>
        <v>0</v>
      </c>
      <c r="Q397" s="78">
        <f t="shared" si="22"/>
        <v>0</v>
      </c>
      <c r="R397" s="143" t="str">
        <f t="shared" ref="R397:R460" si="23">SUBSTITUTE(D397," ","_")</f>
        <v/>
      </c>
    </row>
    <row r="398" spans="1:18" x14ac:dyDescent="0.2">
      <c r="A398" s="430" t="str">
        <f>IF(B398="","",COUNT('Diário 1º PA'!$A$4:$A$2634)+COUNT('Diário 2º PA'!$A$4:$A$2000)+ROW()-3)</f>
        <v/>
      </c>
      <c r="B398" s="417"/>
      <c r="C398" s="418"/>
      <c r="D398" s="419"/>
      <c r="E398" s="419"/>
      <c r="F398" s="420"/>
      <c r="G398" s="421"/>
      <c r="H398" s="419"/>
      <c r="I398" s="421"/>
      <c r="J398" s="422"/>
      <c r="K398" s="422"/>
      <c r="L398" s="423"/>
      <c r="M398" s="422"/>
      <c r="N398" s="437"/>
      <c r="O398" s="429"/>
      <c r="P398" s="78">
        <f t="shared" ref="P398:P461" si="24">IF(B398=0,0,IF(YEAR(B398)=$Q$1,MONTH(B398)-$P$1+1,(YEAR(B398)-$Q$1)*12-$P$1+1+MONTH(B398)))</f>
        <v>0</v>
      </c>
      <c r="Q398" s="78">
        <f t="shared" ref="Q398:Q461" si="25">IF(C398=0,0,IF(YEAR(C398)=$Q$1,MONTH(C398)-$P$1+1,(YEAR(C398)-$Q$1)*12-$P$1+1+MONTH(C398)))</f>
        <v>0</v>
      </c>
      <c r="R398" s="100" t="str">
        <f t="shared" si="23"/>
        <v/>
      </c>
    </row>
    <row r="399" spans="1:18" x14ac:dyDescent="0.2">
      <c r="A399" s="430" t="str">
        <f>IF(B399="","",COUNT('Diário 1º PA'!$A$4:$A$2634)+COUNT('Diário 2º PA'!$A$4:$A$2000)+ROW()-3)</f>
        <v/>
      </c>
      <c r="B399" s="417"/>
      <c r="C399" s="418"/>
      <c r="D399" s="419"/>
      <c r="E399" s="419"/>
      <c r="F399" s="420"/>
      <c r="G399" s="419"/>
      <c r="H399" s="419"/>
      <c r="I399" s="421"/>
      <c r="J399" s="422"/>
      <c r="K399" s="422"/>
      <c r="L399" s="423"/>
      <c r="M399" s="422"/>
      <c r="N399" s="437"/>
      <c r="O399" s="429"/>
      <c r="P399" s="78">
        <f t="shared" si="24"/>
        <v>0</v>
      </c>
      <c r="Q399" s="78">
        <f t="shared" si="25"/>
        <v>0</v>
      </c>
      <c r="R399" s="100" t="str">
        <f t="shared" si="23"/>
        <v/>
      </c>
    </row>
    <row r="400" spans="1:18" x14ac:dyDescent="0.2">
      <c r="A400" s="430" t="str">
        <f>IF(B400="","",COUNT('Diário 1º PA'!$A$4:$A$2634)+COUNT('Diário 2º PA'!$A$4:$A$2000)+ROW()-3)</f>
        <v/>
      </c>
      <c r="B400" s="417"/>
      <c r="C400" s="418"/>
      <c r="D400" s="419"/>
      <c r="E400" s="419"/>
      <c r="F400" s="420"/>
      <c r="G400" s="419"/>
      <c r="H400" s="419"/>
      <c r="I400" s="421"/>
      <c r="J400" s="422"/>
      <c r="K400" s="422"/>
      <c r="L400" s="423"/>
      <c r="M400" s="422"/>
      <c r="N400" s="437"/>
      <c r="O400" s="429"/>
      <c r="P400" s="78">
        <f t="shared" si="24"/>
        <v>0</v>
      </c>
      <c r="Q400" s="78">
        <f t="shared" si="25"/>
        <v>0</v>
      </c>
      <c r="R400" s="143" t="str">
        <f t="shared" si="23"/>
        <v/>
      </c>
    </row>
    <row r="401" spans="1:18" x14ac:dyDescent="0.2">
      <c r="A401" s="430" t="str">
        <f>IF(B401="","",COUNT('Diário 1º PA'!$A$4:$A$2634)+COUNT('Diário 2º PA'!$A$4:$A$2000)+ROW()-3)</f>
        <v/>
      </c>
      <c r="B401" s="417"/>
      <c r="C401" s="418"/>
      <c r="D401" s="419"/>
      <c r="E401" s="419"/>
      <c r="F401" s="420"/>
      <c r="G401" s="419"/>
      <c r="H401" s="419"/>
      <c r="I401" s="421"/>
      <c r="J401" s="422"/>
      <c r="K401" s="422"/>
      <c r="L401" s="423"/>
      <c r="M401" s="422"/>
      <c r="N401" s="437"/>
      <c r="O401" s="429"/>
      <c r="P401" s="78">
        <f t="shared" si="24"/>
        <v>0</v>
      </c>
      <c r="Q401" s="78">
        <f t="shared" si="25"/>
        <v>0</v>
      </c>
      <c r="R401" s="100" t="str">
        <f t="shared" si="23"/>
        <v/>
      </c>
    </row>
    <row r="402" spans="1:18" x14ac:dyDescent="0.2">
      <c r="A402" s="430" t="str">
        <f>IF(B402="","",COUNT('Diário 1º PA'!$A$4:$A$2634)+COUNT('Diário 2º PA'!$A$4:$A$2000)+ROW()-3)</f>
        <v/>
      </c>
      <c r="B402" s="417"/>
      <c r="C402" s="418"/>
      <c r="D402" s="419"/>
      <c r="E402" s="419"/>
      <c r="F402" s="420"/>
      <c r="G402" s="419"/>
      <c r="H402" s="419"/>
      <c r="I402" s="421"/>
      <c r="J402" s="422"/>
      <c r="K402" s="422"/>
      <c r="L402" s="423"/>
      <c r="M402" s="422"/>
      <c r="N402" s="437"/>
      <c r="O402" s="429"/>
      <c r="P402" s="78">
        <f t="shared" si="24"/>
        <v>0</v>
      </c>
      <c r="Q402" s="78">
        <f t="shared" si="25"/>
        <v>0</v>
      </c>
      <c r="R402" s="100" t="str">
        <f t="shared" si="23"/>
        <v/>
      </c>
    </row>
    <row r="403" spans="1:18" x14ac:dyDescent="0.2">
      <c r="A403" s="430" t="str">
        <f>IF(B403="","",COUNT('Diário 1º PA'!$A$4:$A$2634)+COUNT('Diário 2º PA'!$A$4:$A$2000)+ROW()-3)</f>
        <v/>
      </c>
      <c r="B403" s="417"/>
      <c r="C403" s="418"/>
      <c r="D403" s="419"/>
      <c r="E403" s="419"/>
      <c r="F403" s="420"/>
      <c r="G403" s="419"/>
      <c r="H403" s="419"/>
      <c r="I403" s="421"/>
      <c r="J403" s="422"/>
      <c r="K403" s="422"/>
      <c r="L403" s="423"/>
      <c r="M403" s="422"/>
      <c r="N403" s="437"/>
      <c r="O403" s="429"/>
      <c r="P403" s="78">
        <f t="shared" si="24"/>
        <v>0</v>
      </c>
      <c r="Q403" s="78">
        <f t="shared" si="25"/>
        <v>0</v>
      </c>
      <c r="R403" s="143" t="str">
        <f t="shared" si="23"/>
        <v/>
      </c>
    </row>
    <row r="404" spans="1:18" x14ac:dyDescent="0.2">
      <c r="A404" s="430" t="str">
        <f>IF(B404="","",COUNT('Diário 1º PA'!$A$4:$A$2634)+COUNT('Diário 2º PA'!$A$4:$A$2000)+ROW()-3)</f>
        <v/>
      </c>
      <c r="B404" s="417"/>
      <c r="C404" s="418"/>
      <c r="D404" s="419"/>
      <c r="E404" s="419"/>
      <c r="F404" s="420"/>
      <c r="G404" s="419"/>
      <c r="H404" s="419"/>
      <c r="I404" s="421"/>
      <c r="J404" s="422"/>
      <c r="K404" s="422"/>
      <c r="L404" s="423"/>
      <c r="M404" s="422"/>
      <c r="N404" s="437"/>
      <c r="O404" s="429"/>
      <c r="P404" s="78">
        <f t="shared" si="24"/>
        <v>0</v>
      </c>
      <c r="Q404" s="78">
        <f t="shared" si="25"/>
        <v>0</v>
      </c>
      <c r="R404" s="100" t="str">
        <f t="shared" si="23"/>
        <v/>
      </c>
    </row>
    <row r="405" spans="1:18" x14ac:dyDescent="0.2">
      <c r="A405" s="430" t="str">
        <f>IF(B405="","",COUNT('Diário 1º PA'!$A$4:$A$2634)+COUNT('Diário 2º PA'!$A$4:$A$2000)+ROW()-3)</f>
        <v/>
      </c>
      <c r="B405" s="417"/>
      <c r="C405" s="418"/>
      <c r="D405" s="419"/>
      <c r="E405" s="419"/>
      <c r="F405" s="420"/>
      <c r="G405" s="419"/>
      <c r="H405" s="419"/>
      <c r="I405" s="421"/>
      <c r="J405" s="422"/>
      <c r="K405" s="422"/>
      <c r="L405" s="423"/>
      <c r="M405" s="422"/>
      <c r="N405" s="437"/>
      <c r="O405" s="429"/>
      <c r="P405" s="78">
        <f t="shared" si="24"/>
        <v>0</v>
      </c>
      <c r="Q405" s="78">
        <f t="shared" si="25"/>
        <v>0</v>
      </c>
      <c r="R405" s="100" t="str">
        <f t="shared" si="23"/>
        <v/>
      </c>
    </row>
    <row r="406" spans="1:18" x14ac:dyDescent="0.2">
      <c r="A406" s="430" t="str">
        <f>IF(B406="","",COUNT('Diário 1º PA'!$A$4:$A$2634)+COUNT('Diário 2º PA'!$A$4:$A$2000)+ROW()-3)</f>
        <v/>
      </c>
      <c r="B406" s="417"/>
      <c r="C406" s="418"/>
      <c r="D406" s="419"/>
      <c r="E406" s="419"/>
      <c r="F406" s="420"/>
      <c r="G406" s="419"/>
      <c r="H406" s="419"/>
      <c r="I406" s="421"/>
      <c r="J406" s="422"/>
      <c r="K406" s="422"/>
      <c r="L406" s="423"/>
      <c r="M406" s="422"/>
      <c r="N406" s="437"/>
      <c r="O406" s="429"/>
      <c r="P406" s="78">
        <f t="shared" si="24"/>
        <v>0</v>
      </c>
      <c r="Q406" s="78">
        <f t="shared" si="25"/>
        <v>0</v>
      </c>
      <c r="R406" s="143" t="str">
        <f t="shared" si="23"/>
        <v/>
      </c>
    </row>
    <row r="407" spans="1:18" x14ac:dyDescent="0.2">
      <c r="A407" s="430" t="str">
        <f>IF(B407="","",COUNT('Diário 1º PA'!$A$4:$A$2634)+COUNT('Diário 2º PA'!$A$4:$A$2000)+ROW()-3)</f>
        <v/>
      </c>
      <c r="B407" s="417"/>
      <c r="C407" s="418"/>
      <c r="D407" s="419"/>
      <c r="E407" s="419"/>
      <c r="F407" s="420"/>
      <c r="G407" s="419"/>
      <c r="H407" s="419"/>
      <c r="I407" s="421"/>
      <c r="J407" s="422"/>
      <c r="K407" s="422"/>
      <c r="L407" s="423"/>
      <c r="M407" s="422"/>
      <c r="N407" s="437"/>
      <c r="O407" s="429"/>
      <c r="P407" s="78">
        <f t="shared" si="24"/>
        <v>0</v>
      </c>
      <c r="Q407" s="78">
        <f t="shared" si="25"/>
        <v>0</v>
      </c>
      <c r="R407" s="100" t="str">
        <f t="shared" si="23"/>
        <v/>
      </c>
    </row>
    <row r="408" spans="1:18" x14ac:dyDescent="0.2">
      <c r="A408" s="430" t="str">
        <f>IF(B408="","",COUNT('Diário 1º PA'!$A$4:$A$2634)+COUNT('Diário 2º PA'!$A$4:$A$2000)+ROW()-3)</f>
        <v/>
      </c>
      <c r="B408" s="417"/>
      <c r="C408" s="418"/>
      <c r="D408" s="419"/>
      <c r="E408" s="419"/>
      <c r="F408" s="420"/>
      <c r="G408" s="419"/>
      <c r="H408" s="419"/>
      <c r="I408" s="421"/>
      <c r="J408" s="422"/>
      <c r="K408" s="422"/>
      <c r="L408" s="423"/>
      <c r="M408" s="422"/>
      <c r="N408" s="437"/>
      <c r="O408" s="429"/>
      <c r="P408" s="78">
        <f t="shared" si="24"/>
        <v>0</v>
      </c>
      <c r="Q408" s="78">
        <f t="shared" si="25"/>
        <v>0</v>
      </c>
      <c r="R408" s="100" t="str">
        <f t="shared" si="23"/>
        <v/>
      </c>
    </row>
    <row r="409" spans="1:18" x14ac:dyDescent="0.2">
      <c r="A409" s="430" t="str">
        <f>IF(B409="","",COUNT('Diário 1º PA'!$A$4:$A$2634)+COUNT('Diário 2º PA'!$A$4:$A$2000)+ROW()-3)</f>
        <v/>
      </c>
      <c r="B409" s="417"/>
      <c r="C409" s="418"/>
      <c r="D409" s="419"/>
      <c r="E409" s="419"/>
      <c r="F409" s="420"/>
      <c r="G409" s="419"/>
      <c r="H409" s="419"/>
      <c r="I409" s="421"/>
      <c r="J409" s="422"/>
      <c r="K409" s="422"/>
      <c r="L409" s="423"/>
      <c r="M409" s="422"/>
      <c r="N409" s="437"/>
      <c r="O409" s="429"/>
      <c r="P409" s="78">
        <f t="shared" si="24"/>
        <v>0</v>
      </c>
      <c r="Q409" s="78">
        <f t="shared" si="25"/>
        <v>0</v>
      </c>
      <c r="R409" s="143" t="str">
        <f t="shared" si="23"/>
        <v/>
      </c>
    </row>
    <row r="410" spans="1:18" x14ac:dyDescent="0.2">
      <c r="A410" s="430" t="str">
        <f>IF(B410="","",COUNT('Diário 1º PA'!$A$4:$A$2634)+COUNT('Diário 2º PA'!$A$4:$A$2000)+ROW()-3)</f>
        <v/>
      </c>
      <c r="B410" s="417"/>
      <c r="C410" s="418"/>
      <c r="D410" s="419"/>
      <c r="E410" s="419"/>
      <c r="F410" s="420"/>
      <c r="G410" s="419"/>
      <c r="H410" s="419"/>
      <c r="I410" s="421"/>
      <c r="J410" s="422"/>
      <c r="K410" s="422"/>
      <c r="L410" s="423"/>
      <c r="M410" s="422"/>
      <c r="N410" s="437"/>
      <c r="O410" s="429"/>
      <c r="P410" s="78">
        <f t="shared" si="24"/>
        <v>0</v>
      </c>
      <c r="Q410" s="78">
        <f t="shared" si="25"/>
        <v>0</v>
      </c>
      <c r="R410" s="100" t="str">
        <f t="shared" si="23"/>
        <v/>
      </c>
    </row>
    <row r="411" spans="1:18" x14ac:dyDescent="0.2">
      <c r="A411" s="430" t="str">
        <f>IF(B411="","",COUNT('Diário 1º PA'!$A$4:$A$2634)+COUNT('Diário 2º PA'!$A$4:$A$2000)+ROW()-3)</f>
        <v/>
      </c>
      <c r="B411" s="417"/>
      <c r="C411" s="418"/>
      <c r="D411" s="419"/>
      <c r="E411" s="419"/>
      <c r="F411" s="420"/>
      <c r="G411" s="419"/>
      <c r="H411" s="419"/>
      <c r="I411" s="421"/>
      <c r="J411" s="422"/>
      <c r="K411" s="422"/>
      <c r="L411" s="423"/>
      <c r="M411" s="422"/>
      <c r="N411" s="437"/>
      <c r="O411" s="429"/>
      <c r="P411" s="78">
        <f t="shared" si="24"/>
        <v>0</v>
      </c>
      <c r="Q411" s="78">
        <f t="shared" si="25"/>
        <v>0</v>
      </c>
      <c r="R411" s="100" t="str">
        <f t="shared" si="23"/>
        <v/>
      </c>
    </row>
    <row r="412" spans="1:18" x14ac:dyDescent="0.2">
      <c r="A412" s="430" t="str">
        <f>IF(B412="","",COUNT('Diário 1º PA'!$A$4:$A$2634)+COUNT('Diário 2º PA'!$A$4:$A$2000)+ROW()-3)</f>
        <v/>
      </c>
      <c r="B412" s="417"/>
      <c r="C412" s="418"/>
      <c r="D412" s="419"/>
      <c r="E412" s="419"/>
      <c r="F412" s="420"/>
      <c r="G412" s="419"/>
      <c r="H412" s="419"/>
      <c r="I412" s="421"/>
      <c r="J412" s="422"/>
      <c r="K412" s="422"/>
      <c r="L412" s="423"/>
      <c r="M412" s="422"/>
      <c r="N412" s="437"/>
      <c r="O412" s="429"/>
      <c r="P412" s="78">
        <f t="shared" si="24"/>
        <v>0</v>
      </c>
      <c r="Q412" s="78">
        <f t="shared" si="25"/>
        <v>0</v>
      </c>
      <c r="R412" s="143" t="str">
        <f t="shared" si="23"/>
        <v/>
      </c>
    </row>
    <row r="413" spans="1:18" x14ac:dyDescent="0.2">
      <c r="A413" s="430" t="str">
        <f>IF(B413="","",COUNT('Diário 1º PA'!$A$4:$A$2634)+COUNT('Diário 2º PA'!$A$4:$A$2000)+ROW()-3)</f>
        <v/>
      </c>
      <c r="B413" s="417"/>
      <c r="C413" s="418"/>
      <c r="D413" s="419"/>
      <c r="E413" s="419"/>
      <c r="F413" s="420"/>
      <c r="G413" s="419"/>
      <c r="H413" s="419"/>
      <c r="I413" s="421"/>
      <c r="J413" s="422"/>
      <c r="K413" s="422"/>
      <c r="L413" s="423"/>
      <c r="M413" s="422"/>
      <c r="N413" s="437"/>
      <c r="O413" s="429"/>
      <c r="P413" s="78">
        <f t="shared" si="24"/>
        <v>0</v>
      </c>
      <c r="Q413" s="78">
        <f t="shared" si="25"/>
        <v>0</v>
      </c>
      <c r="R413" s="100" t="str">
        <f t="shared" si="23"/>
        <v/>
      </c>
    </row>
    <row r="414" spans="1:18" x14ac:dyDescent="0.2">
      <c r="A414" s="430" t="str">
        <f>IF(B414="","",COUNT('Diário 1º PA'!$A$4:$A$2634)+COUNT('Diário 2º PA'!$A$4:$A$2000)+ROW()-3)</f>
        <v/>
      </c>
      <c r="B414" s="417"/>
      <c r="C414" s="418"/>
      <c r="D414" s="419"/>
      <c r="E414" s="419"/>
      <c r="F414" s="420"/>
      <c r="G414" s="419"/>
      <c r="H414" s="419"/>
      <c r="I414" s="421"/>
      <c r="J414" s="422"/>
      <c r="K414" s="422"/>
      <c r="L414" s="423"/>
      <c r="M414" s="422"/>
      <c r="N414" s="437"/>
      <c r="O414" s="429"/>
      <c r="P414" s="78">
        <f t="shared" si="24"/>
        <v>0</v>
      </c>
      <c r="Q414" s="78">
        <f t="shared" si="25"/>
        <v>0</v>
      </c>
      <c r="R414" s="100" t="str">
        <f t="shared" si="23"/>
        <v/>
      </c>
    </row>
    <row r="415" spans="1:18" x14ac:dyDescent="0.2">
      <c r="A415" s="430" t="str">
        <f>IF(B415="","",COUNT('Diário 1º PA'!$A$4:$A$2634)+COUNT('Diário 2º PA'!$A$4:$A$2000)+ROW()-3)</f>
        <v/>
      </c>
      <c r="B415" s="417"/>
      <c r="C415" s="418"/>
      <c r="D415" s="419"/>
      <c r="E415" s="419"/>
      <c r="F415" s="420"/>
      <c r="G415" s="419"/>
      <c r="H415" s="419"/>
      <c r="I415" s="421"/>
      <c r="J415" s="422"/>
      <c r="K415" s="422"/>
      <c r="L415" s="423"/>
      <c r="M415" s="422"/>
      <c r="N415" s="437"/>
      <c r="O415" s="429"/>
      <c r="P415" s="78">
        <f t="shared" si="24"/>
        <v>0</v>
      </c>
      <c r="Q415" s="78">
        <f t="shared" si="25"/>
        <v>0</v>
      </c>
      <c r="R415" s="143" t="str">
        <f t="shared" si="23"/>
        <v/>
      </c>
    </row>
    <row r="416" spans="1:18" x14ac:dyDescent="0.2">
      <c r="A416" s="430" t="str">
        <f>IF(B416="","",COUNT('Diário 1º PA'!$A$4:$A$2634)+COUNT('Diário 2º PA'!$A$4:$A$2000)+ROW()-3)</f>
        <v/>
      </c>
      <c r="B416" s="417"/>
      <c r="C416" s="418"/>
      <c r="D416" s="419"/>
      <c r="E416" s="419"/>
      <c r="F416" s="420"/>
      <c r="G416" s="419"/>
      <c r="H416" s="419"/>
      <c r="I416" s="421"/>
      <c r="J416" s="422"/>
      <c r="K416" s="422"/>
      <c r="L416" s="423"/>
      <c r="M416" s="422"/>
      <c r="N416" s="437"/>
      <c r="O416" s="429"/>
      <c r="P416" s="78">
        <f t="shared" si="24"/>
        <v>0</v>
      </c>
      <c r="Q416" s="78">
        <f t="shared" si="25"/>
        <v>0</v>
      </c>
      <c r="R416" s="100" t="str">
        <f t="shared" si="23"/>
        <v/>
      </c>
    </row>
    <row r="417" spans="1:18" x14ac:dyDescent="0.2">
      <c r="A417" s="430" t="str">
        <f>IF(B417="","",COUNT('Diário 1º PA'!$A$4:$A$2634)+COUNT('Diário 2º PA'!$A$4:$A$2000)+ROW()-3)</f>
        <v/>
      </c>
      <c r="B417" s="417"/>
      <c r="C417" s="418"/>
      <c r="D417" s="419"/>
      <c r="E417" s="419"/>
      <c r="F417" s="420"/>
      <c r="G417" s="419"/>
      <c r="H417" s="419"/>
      <c r="I417" s="421"/>
      <c r="J417" s="422"/>
      <c r="K417" s="422"/>
      <c r="L417" s="423"/>
      <c r="M417" s="422"/>
      <c r="N417" s="437"/>
      <c r="O417" s="429"/>
      <c r="P417" s="78">
        <f t="shared" si="24"/>
        <v>0</v>
      </c>
      <c r="Q417" s="78">
        <f t="shared" si="25"/>
        <v>0</v>
      </c>
      <c r="R417" s="100" t="str">
        <f t="shared" si="23"/>
        <v/>
      </c>
    </row>
    <row r="418" spans="1:18" x14ac:dyDescent="0.2">
      <c r="A418" s="430" t="str">
        <f>IF(B418="","",COUNT('Diário 1º PA'!$A$4:$A$2634)+COUNT('Diário 2º PA'!$A$4:$A$2000)+ROW()-3)</f>
        <v/>
      </c>
      <c r="B418" s="417"/>
      <c r="C418" s="418"/>
      <c r="D418" s="419"/>
      <c r="E418" s="419"/>
      <c r="F418" s="420"/>
      <c r="G418" s="421"/>
      <c r="H418" s="419"/>
      <c r="I418" s="421"/>
      <c r="J418" s="422"/>
      <c r="K418" s="422"/>
      <c r="L418" s="423"/>
      <c r="M418" s="422"/>
      <c r="N418" s="437"/>
      <c r="O418" s="429"/>
      <c r="P418" s="78">
        <f t="shared" si="24"/>
        <v>0</v>
      </c>
      <c r="Q418" s="78">
        <f t="shared" si="25"/>
        <v>0</v>
      </c>
      <c r="R418" s="143" t="str">
        <f t="shared" si="23"/>
        <v/>
      </c>
    </row>
    <row r="419" spans="1:18" x14ac:dyDescent="0.2">
      <c r="A419" s="430" t="str">
        <f>IF(B419="","",COUNT('Diário 1º PA'!$A$4:$A$2634)+COUNT('Diário 2º PA'!$A$4:$A$2000)+ROW()-3)</f>
        <v/>
      </c>
      <c r="B419" s="417"/>
      <c r="C419" s="418"/>
      <c r="D419" s="419"/>
      <c r="E419" s="419"/>
      <c r="F419" s="420"/>
      <c r="G419" s="421"/>
      <c r="H419" s="419"/>
      <c r="I419" s="421"/>
      <c r="J419" s="422"/>
      <c r="K419" s="422"/>
      <c r="L419" s="423"/>
      <c r="M419" s="422"/>
      <c r="N419" s="437"/>
      <c r="O419" s="429"/>
      <c r="P419" s="78">
        <f t="shared" si="24"/>
        <v>0</v>
      </c>
      <c r="Q419" s="78">
        <f t="shared" si="25"/>
        <v>0</v>
      </c>
      <c r="R419" s="100" t="str">
        <f t="shared" si="23"/>
        <v/>
      </c>
    </row>
    <row r="420" spans="1:18" x14ac:dyDescent="0.2">
      <c r="A420" s="430" t="str">
        <f>IF(B420="","",COUNT('Diário 1º PA'!$A$4:$A$2634)+COUNT('Diário 2º PA'!$A$4:$A$2000)+ROW()-3)</f>
        <v/>
      </c>
      <c r="B420" s="417"/>
      <c r="C420" s="418"/>
      <c r="D420" s="419"/>
      <c r="E420" s="419"/>
      <c r="F420" s="420"/>
      <c r="G420" s="421"/>
      <c r="H420" s="419"/>
      <c r="I420" s="421"/>
      <c r="J420" s="422"/>
      <c r="K420" s="422"/>
      <c r="L420" s="423"/>
      <c r="M420" s="470"/>
      <c r="N420" s="437"/>
      <c r="O420" s="429"/>
      <c r="P420" s="78">
        <f t="shared" si="24"/>
        <v>0</v>
      </c>
      <c r="Q420" s="78">
        <f t="shared" si="25"/>
        <v>0</v>
      </c>
      <c r="R420" s="100" t="str">
        <f t="shared" si="23"/>
        <v/>
      </c>
    </row>
    <row r="421" spans="1:18" x14ac:dyDescent="0.2">
      <c r="A421" s="430" t="str">
        <f>IF(B421="","",COUNT('Diário 1º PA'!$A$4:$A$2634)+COUNT('Diário 2º PA'!$A$4:$A$2000)+ROW()-3)</f>
        <v/>
      </c>
      <c r="B421" s="417"/>
      <c r="C421" s="418"/>
      <c r="D421" s="419"/>
      <c r="E421" s="419"/>
      <c r="F421" s="420"/>
      <c r="G421" s="421"/>
      <c r="H421" s="419"/>
      <c r="I421" s="421"/>
      <c r="J421" s="422"/>
      <c r="K421" s="422"/>
      <c r="L421" s="423"/>
      <c r="M421" s="422"/>
      <c r="N421" s="437"/>
      <c r="O421" s="429"/>
      <c r="P421" s="78">
        <f t="shared" si="24"/>
        <v>0</v>
      </c>
      <c r="Q421" s="78">
        <f t="shared" si="25"/>
        <v>0</v>
      </c>
      <c r="R421" s="143" t="str">
        <f t="shared" si="23"/>
        <v/>
      </c>
    </row>
    <row r="422" spans="1:18" x14ac:dyDescent="0.2">
      <c r="A422" s="430" t="str">
        <f>IF(B422="","",COUNT('Diário 1º PA'!$A$4:$A$2634)+COUNT('Diário 2º PA'!$A$4:$A$2000)+ROW()-3)</f>
        <v/>
      </c>
      <c r="B422" s="417"/>
      <c r="C422" s="418"/>
      <c r="D422" s="419"/>
      <c r="E422" s="419"/>
      <c r="F422" s="420"/>
      <c r="G422" s="421"/>
      <c r="H422" s="419"/>
      <c r="I422" s="421"/>
      <c r="J422" s="422"/>
      <c r="K422" s="422"/>
      <c r="L422" s="423"/>
      <c r="M422" s="422"/>
      <c r="N422" s="437"/>
      <c r="O422" s="429"/>
      <c r="P422" s="78">
        <f t="shared" si="24"/>
        <v>0</v>
      </c>
      <c r="Q422" s="78">
        <f t="shared" si="25"/>
        <v>0</v>
      </c>
      <c r="R422" s="100" t="str">
        <f t="shared" si="23"/>
        <v/>
      </c>
    </row>
    <row r="423" spans="1:18" x14ac:dyDescent="0.2">
      <c r="A423" s="430" t="str">
        <f>IF(B423="","",COUNT('Diário 1º PA'!$A$4:$A$2634)+COUNT('Diário 2º PA'!$A$4:$A$2000)+ROW()-3)</f>
        <v/>
      </c>
      <c r="B423" s="417"/>
      <c r="C423" s="418"/>
      <c r="D423" s="419"/>
      <c r="E423" s="419"/>
      <c r="F423" s="420"/>
      <c r="G423" s="419"/>
      <c r="H423" s="419"/>
      <c r="I423" s="421"/>
      <c r="J423" s="422"/>
      <c r="K423" s="422"/>
      <c r="L423" s="423"/>
      <c r="M423" s="422"/>
      <c r="N423" s="437"/>
      <c r="O423" s="429"/>
      <c r="P423" s="78">
        <f t="shared" si="24"/>
        <v>0</v>
      </c>
      <c r="Q423" s="78">
        <f t="shared" si="25"/>
        <v>0</v>
      </c>
      <c r="R423" s="100" t="str">
        <f t="shared" si="23"/>
        <v/>
      </c>
    </row>
    <row r="424" spans="1:18" x14ac:dyDescent="0.2">
      <c r="A424" s="430" t="str">
        <f>IF(B424="","",COUNT('Diário 1º PA'!$A$4:$A$2634)+COUNT('Diário 2º PA'!$A$4:$A$2000)+ROW()-3)</f>
        <v/>
      </c>
      <c r="B424" s="431"/>
      <c r="C424" s="455"/>
      <c r="D424" s="432"/>
      <c r="E424" s="432"/>
      <c r="F424" s="433"/>
      <c r="G424" s="432"/>
      <c r="H424" s="432"/>
      <c r="I424" s="434"/>
      <c r="J424" s="435"/>
      <c r="K424" s="435"/>
      <c r="L424" s="436"/>
      <c r="M424" s="435"/>
      <c r="N424" s="440"/>
      <c r="O424" s="429"/>
      <c r="P424" s="78">
        <f t="shared" si="24"/>
        <v>0</v>
      </c>
      <c r="Q424" s="78">
        <f t="shared" si="25"/>
        <v>0</v>
      </c>
      <c r="R424" s="143" t="str">
        <f t="shared" si="23"/>
        <v/>
      </c>
    </row>
    <row r="425" spans="1:18" x14ac:dyDescent="0.2">
      <c r="A425" s="430" t="str">
        <f>IF(B425="","",COUNT('Diário 1º PA'!$A$4:$A$2634)+COUNT('Diário 2º PA'!$A$4:$A$2000)+ROW()-3)</f>
        <v/>
      </c>
      <c r="B425" s="431"/>
      <c r="C425" s="455"/>
      <c r="D425" s="432"/>
      <c r="E425" s="432"/>
      <c r="F425" s="433"/>
      <c r="G425" s="432"/>
      <c r="H425" s="432"/>
      <c r="I425" s="434"/>
      <c r="J425" s="435"/>
      <c r="K425" s="435"/>
      <c r="L425" s="436"/>
      <c r="M425" s="435"/>
      <c r="N425" s="440"/>
      <c r="O425" s="429"/>
      <c r="P425" s="78">
        <f t="shared" si="24"/>
        <v>0</v>
      </c>
      <c r="Q425" s="78">
        <f t="shared" si="25"/>
        <v>0</v>
      </c>
      <c r="R425" s="100" t="str">
        <f t="shared" si="23"/>
        <v/>
      </c>
    </row>
    <row r="426" spans="1:18" x14ac:dyDescent="0.2">
      <c r="A426" s="430" t="str">
        <f>IF(B426="","",COUNT('Diário 1º PA'!$A$4:$A$2634)+COUNT('Diário 2º PA'!$A$4:$A$2000)+ROW()-3)</f>
        <v/>
      </c>
      <c r="B426" s="431"/>
      <c r="C426" s="455"/>
      <c r="D426" s="432"/>
      <c r="E426" s="432"/>
      <c r="F426" s="433"/>
      <c r="G426" s="432"/>
      <c r="H426" s="432"/>
      <c r="I426" s="434"/>
      <c r="J426" s="435"/>
      <c r="K426" s="435"/>
      <c r="L426" s="436"/>
      <c r="M426" s="435"/>
      <c r="N426" s="440"/>
      <c r="O426" s="429"/>
      <c r="P426" s="78">
        <f t="shared" si="24"/>
        <v>0</v>
      </c>
      <c r="Q426" s="78">
        <f t="shared" si="25"/>
        <v>0</v>
      </c>
      <c r="R426" s="100" t="str">
        <f t="shared" si="23"/>
        <v/>
      </c>
    </row>
    <row r="427" spans="1:18" x14ac:dyDescent="0.2">
      <c r="A427" s="430" t="str">
        <f>IF(B427="","",COUNT('Diário 1º PA'!$A$4:$A$2634)+COUNT('Diário 2º PA'!$A$4:$A$2000)+ROW()-3)</f>
        <v/>
      </c>
      <c r="B427" s="417"/>
      <c r="C427" s="418"/>
      <c r="D427" s="419"/>
      <c r="E427" s="419"/>
      <c r="F427" s="420"/>
      <c r="G427" s="419"/>
      <c r="H427" s="419"/>
      <c r="I427" s="421"/>
      <c r="J427" s="422"/>
      <c r="K427" s="422"/>
      <c r="L427" s="423"/>
      <c r="M427" s="422"/>
      <c r="N427" s="437"/>
      <c r="O427" s="429"/>
      <c r="P427" s="78">
        <f t="shared" si="24"/>
        <v>0</v>
      </c>
      <c r="Q427" s="78">
        <f t="shared" si="25"/>
        <v>0</v>
      </c>
      <c r="R427" s="143" t="str">
        <f t="shared" si="23"/>
        <v/>
      </c>
    </row>
    <row r="428" spans="1:18" x14ac:dyDescent="0.2">
      <c r="A428" s="430" t="str">
        <f>IF(B428="","",COUNT('Diário 1º PA'!$A$4:$A$2634)+COUNT('Diário 2º PA'!$A$4:$A$2000)+ROW()-3)</f>
        <v/>
      </c>
      <c r="B428" s="417"/>
      <c r="C428" s="418"/>
      <c r="D428" s="419"/>
      <c r="E428" s="419"/>
      <c r="F428" s="420"/>
      <c r="G428" s="419"/>
      <c r="H428" s="419"/>
      <c r="I428" s="421"/>
      <c r="J428" s="422"/>
      <c r="K428" s="422"/>
      <c r="L428" s="423"/>
      <c r="M428" s="422"/>
      <c r="N428" s="437"/>
      <c r="O428" s="429"/>
      <c r="P428" s="78">
        <f t="shared" si="24"/>
        <v>0</v>
      </c>
      <c r="Q428" s="78">
        <f t="shared" si="25"/>
        <v>0</v>
      </c>
      <c r="R428" s="100" t="str">
        <f t="shared" si="23"/>
        <v/>
      </c>
    </row>
    <row r="429" spans="1:18" x14ac:dyDescent="0.2">
      <c r="A429" s="430" t="str">
        <f>IF(B429="","",COUNT('Diário 1º PA'!$A$4:$A$2634)+COUNT('Diário 2º PA'!$A$4:$A$2000)+ROW()-3)</f>
        <v/>
      </c>
      <c r="B429" s="417"/>
      <c r="C429" s="418"/>
      <c r="D429" s="419"/>
      <c r="E429" s="419"/>
      <c r="F429" s="420"/>
      <c r="G429" s="419"/>
      <c r="H429" s="419"/>
      <c r="I429" s="421"/>
      <c r="J429" s="422"/>
      <c r="K429" s="422"/>
      <c r="L429" s="423"/>
      <c r="M429" s="422"/>
      <c r="N429" s="437"/>
      <c r="O429" s="429"/>
      <c r="P429" s="78">
        <f t="shared" si="24"/>
        <v>0</v>
      </c>
      <c r="Q429" s="78">
        <f t="shared" si="25"/>
        <v>0</v>
      </c>
      <c r="R429" s="100" t="str">
        <f t="shared" si="23"/>
        <v/>
      </c>
    </row>
    <row r="430" spans="1:18" x14ac:dyDescent="0.2">
      <c r="A430" s="430" t="str">
        <f>IF(B430="","",COUNT('Diário 1º PA'!$A$4:$A$2634)+COUNT('Diário 2º PA'!$A$4:$A$2000)+ROW()-3)</f>
        <v/>
      </c>
      <c r="B430" s="417"/>
      <c r="C430" s="418"/>
      <c r="D430" s="419"/>
      <c r="E430" s="419"/>
      <c r="F430" s="420"/>
      <c r="G430" s="419"/>
      <c r="H430" s="419"/>
      <c r="I430" s="421"/>
      <c r="J430" s="422"/>
      <c r="K430" s="422"/>
      <c r="L430" s="423"/>
      <c r="M430" s="422"/>
      <c r="N430" s="437"/>
      <c r="O430" s="429"/>
      <c r="P430" s="78">
        <f t="shared" si="24"/>
        <v>0</v>
      </c>
      <c r="Q430" s="78">
        <f t="shared" si="25"/>
        <v>0</v>
      </c>
      <c r="R430" s="143" t="str">
        <f t="shared" si="23"/>
        <v/>
      </c>
    </row>
    <row r="431" spans="1:18" x14ac:dyDescent="0.2">
      <c r="A431" s="430" t="str">
        <f>IF(B431="","",COUNT('Diário 1º PA'!$A$4:$A$2634)+COUNT('Diário 2º PA'!$A$4:$A$2000)+ROW()-3)</f>
        <v/>
      </c>
      <c r="B431" s="417"/>
      <c r="C431" s="418"/>
      <c r="D431" s="419"/>
      <c r="E431" s="419"/>
      <c r="F431" s="420"/>
      <c r="G431" s="419"/>
      <c r="H431" s="419"/>
      <c r="I431" s="421"/>
      <c r="J431" s="422"/>
      <c r="K431" s="422"/>
      <c r="L431" s="423"/>
      <c r="M431" s="445"/>
      <c r="N431" s="437"/>
      <c r="O431" s="429"/>
      <c r="P431" s="78">
        <f t="shared" si="24"/>
        <v>0</v>
      </c>
      <c r="Q431" s="78">
        <f t="shared" si="25"/>
        <v>0</v>
      </c>
      <c r="R431" s="100" t="str">
        <f t="shared" si="23"/>
        <v/>
      </c>
    </row>
    <row r="432" spans="1:18" x14ac:dyDescent="0.2">
      <c r="A432" s="430" t="str">
        <f>IF(B432="","",COUNT('Diário 1º PA'!$A$4:$A$2634)+COUNT('Diário 2º PA'!$A$4:$A$2000)+ROW()-3)</f>
        <v/>
      </c>
      <c r="B432" s="417"/>
      <c r="C432" s="418"/>
      <c r="D432" s="419"/>
      <c r="E432" s="419"/>
      <c r="F432" s="420"/>
      <c r="G432" s="419"/>
      <c r="H432" s="419"/>
      <c r="I432" s="421"/>
      <c r="J432" s="422"/>
      <c r="K432" s="422"/>
      <c r="L432" s="423"/>
      <c r="M432" s="422"/>
      <c r="N432" s="437"/>
      <c r="O432" s="429"/>
      <c r="P432" s="78">
        <f t="shared" si="24"/>
        <v>0</v>
      </c>
      <c r="Q432" s="78">
        <f t="shared" si="25"/>
        <v>0</v>
      </c>
      <c r="R432" s="100" t="str">
        <f t="shared" si="23"/>
        <v/>
      </c>
    </row>
    <row r="433" spans="1:18" x14ac:dyDescent="0.2">
      <c r="A433" s="430" t="str">
        <f>IF(B433="","",COUNT('Diário 1º PA'!$A$4:$A$2634)+COUNT('Diário 2º PA'!$A$4:$A$2000)+ROW()-3)</f>
        <v/>
      </c>
      <c r="B433" s="417"/>
      <c r="C433" s="418"/>
      <c r="D433" s="419"/>
      <c r="E433" s="419"/>
      <c r="F433" s="420"/>
      <c r="G433" s="432"/>
      <c r="H433" s="419"/>
      <c r="I433" s="421"/>
      <c r="J433" s="422"/>
      <c r="K433" s="422"/>
      <c r="L433" s="423"/>
      <c r="M433" s="422"/>
      <c r="N433" s="437"/>
      <c r="O433" s="429"/>
      <c r="P433" s="78">
        <f t="shared" si="24"/>
        <v>0</v>
      </c>
      <c r="Q433" s="78">
        <f t="shared" si="25"/>
        <v>0</v>
      </c>
      <c r="R433" s="143" t="str">
        <f t="shared" si="23"/>
        <v/>
      </c>
    </row>
    <row r="434" spans="1:18" x14ac:dyDescent="0.2">
      <c r="A434" s="430" t="str">
        <f>IF(B434="","",COUNT('Diário 1º PA'!$A$4:$A$2634)+COUNT('Diário 2º PA'!$A$4:$A$2000)+ROW()-3)</f>
        <v/>
      </c>
      <c r="B434" s="417"/>
      <c r="C434" s="418"/>
      <c r="D434" s="419"/>
      <c r="E434" s="419"/>
      <c r="F434" s="420"/>
      <c r="G434" s="419"/>
      <c r="H434" s="419"/>
      <c r="I434" s="421"/>
      <c r="J434" s="422"/>
      <c r="K434" s="422"/>
      <c r="L434" s="423"/>
      <c r="M434" s="422"/>
      <c r="N434" s="437"/>
      <c r="O434" s="429"/>
      <c r="P434" s="78">
        <f t="shared" si="24"/>
        <v>0</v>
      </c>
      <c r="Q434" s="78">
        <f t="shared" si="25"/>
        <v>0</v>
      </c>
      <c r="R434" s="100" t="str">
        <f t="shared" si="23"/>
        <v/>
      </c>
    </row>
    <row r="435" spans="1:18" x14ac:dyDescent="0.2">
      <c r="A435" s="430" t="str">
        <f>IF(B435="","",COUNT('Diário 1º PA'!$A$4:$A$2634)+COUNT('Diário 2º PA'!$A$4:$A$2000)+ROW()-3)</f>
        <v/>
      </c>
      <c r="B435" s="417"/>
      <c r="C435" s="418"/>
      <c r="D435" s="419"/>
      <c r="E435" s="419"/>
      <c r="F435" s="420"/>
      <c r="G435" s="419"/>
      <c r="H435" s="419"/>
      <c r="I435" s="421"/>
      <c r="J435" s="422"/>
      <c r="K435" s="422"/>
      <c r="L435" s="423"/>
      <c r="M435" s="422"/>
      <c r="N435" s="437"/>
      <c r="O435" s="429"/>
      <c r="P435" s="78">
        <f t="shared" si="24"/>
        <v>0</v>
      </c>
      <c r="Q435" s="78">
        <f t="shared" si="25"/>
        <v>0</v>
      </c>
      <c r="R435" s="100" t="str">
        <f t="shared" si="23"/>
        <v/>
      </c>
    </row>
    <row r="436" spans="1:18" x14ac:dyDescent="0.2">
      <c r="A436" s="430" t="str">
        <f>IF(B436="","",COUNT('Diário 1º PA'!$A$4:$A$2634)+COUNT('Diário 2º PA'!$A$4:$A$2000)+ROW()-3)</f>
        <v/>
      </c>
      <c r="B436" s="417"/>
      <c r="C436" s="418"/>
      <c r="D436" s="419"/>
      <c r="E436" s="419"/>
      <c r="F436" s="420"/>
      <c r="G436" s="419"/>
      <c r="H436" s="419"/>
      <c r="I436" s="421"/>
      <c r="J436" s="422"/>
      <c r="K436" s="422"/>
      <c r="L436" s="423"/>
      <c r="M436" s="422"/>
      <c r="N436" s="437"/>
      <c r="O436" s="429"/>
      <c r="P436" s="78">
        <f t="shared" si="24"/>
        <v>0</v>
      </c>
      <c r="Q436" s="78">
        <f t="shared" si="25"/>
        <v>0</v>
      </c>
      <c r="R436" s="143" t="str">
        <f t="shared" si="23"/>
        <v/>
      </c>
    </row>
    <row r="437" spans="1:18" x14ac:dyDescent="0.2">
      <c r="A437" s="430" t="str">
        <f>IF(B437="","",COUNT('Diário 1º PA'!$A$4:$A$2634)+COUNT('Diário 2º PA'!$A$4:$A$2000)+ROW()-3)</f>
        <v/>
      </c>
      <c r="B437" s="417"/>
      <c r="C437" s="418"/>
      <c r="D437" s="419"/>
      <c r="E437" s="419"/>
      <c r="F437" s="420"/>
      <c r="G437" s="419"/>
      <c r="H437" s="419"/>
      <c r="I437" s="421"/>
      <c r="J437" s="422"/>
      <c r="K437" s="422"/>
      <c r="L437" s="423"/>
      <c r="M437" s="422"/>
      <c r="N437" s="437"/>
      <c r="O437" s="429"/>
      <c r="P437" s="78">
        <f t="shared" si="24"/>
        <v>0</v>
      </c>
      <c r="Q437" s="78">
        <f t="shared" si="25"/>
        <v>0</v>
      </c>
      <c r="R437" s="100" t="str">
        <f t="shared" si="23"/>
        <v/>
      </c>
    </row>
    <row r="438" spans="1:18" x14ac:dyDescent="0.2">
      <c r="A438" s="430" t="str">
        <f>IF(B438="","",COUNT('Diário 1º PA'!$A$4:$A$2634)+COUNT('Diário 2º PA'!$A$4:$A$2000)+ROW()-3)</f>
        <v/>
      </c>
      <c r="B438" s="417"/>
      <c r="C438" s="418"/>
      <c r="D438" s="419"/>
      <c r="E438" s="419"/>
      <c r="F438" s="420"/>
      <c r="G438" s="419"/>
      <c r="H438" s="419"/>
      <c r="I438" s="421"/>
      <c r="J438" s="422"/>
      <c r="K438" s="422"/>
      <c r="L438" s="423"/>
      <c r="M438" s="422"/>
      <c r="N438" s="437"/>
      <c r="O438" s="429"/>
      <c r="P438" s="78">
        <f t="shared" si="24"/>
        <v>0</v>
      </c>
      <c r="Q438" s="78">
        <f t="shared" si="25"/>
        <v>0</v>
      </c>
      <c r="R438" s="100" t="str">
        <f t="shared" si="23"/>
        <v/>
      </c>
    </row>
    <row r="439" spans="1:18" x14ac:dyDescent="0.2">
      <c r="A439" s="430" t="str">
        <f>IF(B439="","",COUNT('Diário 1º PA'!$A$4:$A$2634)+COUNT('Diário 2º PA'!$A$4:$A$2000)+ROW()-3)</f>
        <v/>
      </c>
      <c r="B439" s="417"/>
      <c r="C439" s="418"/>
      <c r="D439" s="419"/>
      <c r="E439" s="419"/>
      <c r="F439" s="420"/>
      <c r="G439" s="419"/>
      <c r="H439" s="419"/>
      <c r="I439" s="421"/>
      <c r="J439" s="422"/>
      <c r="K439" s="422"/>
      <c r="L439" s="423"/>
      <c r="M439" s="422"/>
      <c r="N439" s="437"/>
      <c r="O439" s="429"/>
      <c r="P439" s="78">
        <f t="shared" si="24"/>
        <v>0</v>
      </c>
      <c r="Q439" s="78">
        <f t="shared" si="25"/>
        <v>0</v>
      </c>
      <c r="R439" s="143" t="str">
        <f t="shared" si="23"/>
        <v/>
      </c>
    </row>
    <row r="440" spans="1:18" x14ac:dyDescent="0.2">
      <c r="A440" s="430" t="str">
        <f>IF(B440="","",COUNT('Diário 1º PA'!$A$4:$A$2634)+COUNT('Diário 2º PA'!$A$4:$A$2000)+ROW()-3)</f>
        <v/>
      </c>
      <c r="B440" s="417"/>
      <c r="C440" s="418"/>
      <c r="D440" s="419"/>
      <c r="E440" s="419"/>
      <c r="F440" s="420"/>
      <c r="G440" s="419"/>
      <c r="H440" s="419"/>
      <c r="I440" s="421"/>
      <c r="J440" s="422"/>
      <c r="K440" s="422"/>
      <c r="L440" s="423"/>
      <c r="M440" s="422"/>
      <c r="N440" s="437"/>
      <c r="O440" s="429"/>
      <c r="P440" s="78">
        <f t="shared" si="24"/>
        <v>0</v>
      </c>
      <c r="Q440" s="78">
        <f t="shared" si="25"/>
        <v>0</v>
      </c>
      <c r="R440" s="100" t="str">
        <f t="shared" si="23"/>
        <v/>
      </c>
    </row>
    <row r="441" spans="1:18" x14ac:dyDescent="0.2">
      <c r="A441" s="430" t="str">
        <f>IF(B441="","",COUNT('Diário 1º PA'!$A$4:$A$2634)+COUNT('Diário 2º PA'!$A$4:$A$2000)+ROW()-3)</f>
        <v/>
      </c>
      <c r="B441" s="417"/>
      <c r="C441" s="418"/>
      <c r="D441" s="419"/>
      <c r="E441" s="419"/>
      <c r="F441" s="420"/>
      <c r="G441" s="419"/>
      <c r="H441" s="419"/>
      <c r="I441" s="421"/>
      <c r="J441" s="422"/>
      <c r="K441" s="422"/>
      <c r="L441" s="423"/>
      <c r="M441" s="422"/>
      <c r="N441" s="437"/>
      <c r="O441" s="429"/>
      <c r="P441" s="78">
        <f t="shared" si="24"/>
        <v>0</v>
      </c>
      <c r="Q441" s="78">
        <f t="shared" si="25"/>
        <v>0</v>
      </c>
      <c r="R441" s="100" t="str">
        <f t="shared" si="23"/>
        <v/>
      </c>
    </row>
    <row r="442" spans="1:18" x14ac:dyDescent="0.2">
      <c r="A442" s="430" t="str">
        <f>IF(B442="","",COUNT('Diário 1º PA'!$A$4:$A$2634)+COUNT('Diário 2º PA'!$A$4:$A$2000)+ROW()-3)</f>
        <v/>
      </c>
      <c r="B442" s="417"/>
      <c r="C442" s="418"/>
      <c r="D442" s="419"/>
      <c r="E442" s="419"/>
      <c r="F442" s="420"/>
      <c r="G442" s="419"/>
      <c r="H442" s="419"/>
      <c r="I442" s="421"/>
      <c r="J442" s="422"/>
      <c r="K442" s="422"/>
      <c r="L442" s="423"/>
      <c r="M442" s="422"/>
      <c r="N442" s="437"/>
      <c r="O442" s="429"/>
      <c r="P442" s="78">
        <f t="shared" si="24"/>
        <v>0</v>
      </c>
      <c r="Q442" s="78">
        <f t="shared" si="25"/>
        <v>0</v>
      </c>
      <c r="R442" s="143" t="str">
        <f t="shared" si="23"/>
        <v/>
      </c>
    </row>
    <row r="443" spans="1:18" x14ac:dyDescent="0.2">
      <c r="A443" s="430" t="str">
        <f>IF(B443="","",COUNT('Diário 1º PA'!$A$4:$A$2634)+COUNT('Diário 2º PA'!$A$4:$A$2000)+ROW()-3)</f>
        <v/>
      </c>
      <c r="B443" s="417"/>
      <c r="C443" s="418"/>
      <c r="D443" s="419"/>
      <c r="E443" s="419"/>
      <c r="F443" s="420"/>
      <c r="G443" s="419"/>
      <c r="H443" s="419"/>
      <c r="I443" s="421"/>
      <c r="J443" s="422"/>
      <c r="K443" s="422"/>
      <c r="L443" s="423"/>
      <c r="M443" s="422"/>
      <c r="N443" s="437"/>
      <c r="O443" s="429"/>
      <c r="P443" s="78">
        <f t="shared" si="24"/>
        <v>0</v>
      </c>
      <c r="Q443" s="78">
        <f t="shared" si="25"/>
        <v>0</v>
      </c>
      <c r="R443" s="100" t="str">
        <f t="shared" si="23"/>
        <v/>
      </c>
    </row>
    <row r="444" spans="1:18" x14ac:dyDescent="0.2">
      <c r="A444" s="430" t="str">
        <f>IF(B444="","",COUNT('Diário 1º PA'!$A$4:$A$2634)+COUNT('Diário 2º PA'!$A$4:$A$2000)+ROW()-3)</f>
        <v/>
      </c>
      <c r="B444" s="417"/>
      <c r="C444" s="418"/>
      <c r="D444" s="419"/>
      <c r="E444" s="419"/>
      <c r="F444" s="420"/>
      <c r="G444" s="419"/>
      <c r="H444" s="419"/>
      <c r="I444" s="421"/>
      <c r="J444" s="422"/>
      <c r="K444" s="422"/>
      <c r="L444" s="423"/>
      <c r="M444" s="422"/>
      <c r="N444" s="437"/>
      <c r="O444" s="429"/>
      <c r="P444" s="78">
        <f t="shared" si="24"/>
        <v>0</v>
      </c>
      <c r="Q444" s="78">
        <f t="shared" si="25"/>
        <v>0</v>
      </c>
      <c r="R444" s="100" t="str">
        <f t="shared" si="23"/>
        <v/>
      </c>
    </row>
    <row r="445" spans="1:18" x14ac:dyDescent="0.2">
      <c r="A445" s="430" t="str">
        <f>IF(B445="","",COUNT('Diário 1º PA'!$A$4:$A$2634)+COUNT('Diário 2º PA'!$A$4:$A$2000)+ROW()-3)</f>
        <v/>
      </c>
      <c r="B445" s="417"/>
      <c r="C445" s="418"/>
      <c r="D445" s="419"/>
      <c r="E445" s="419"/>
      <c r="F445" s="420"/>
      <c r="G445" s="421"/>
      <c r="H445" s="419"/>
      <c r="I445" s="421"/>
      <c r="J445" s="422"/>
      <c r="K445" s="422"/>
      <c r="L445" s="423"/>
      <c r="M445" s="422"/>
      <c r="N445" s="437"/>
      <c r="O445" s="429"/>
      <c r="P445" s="78">
        <f t="shared" si="24"/>
        <v>0</v>
      </c>
      <c r="Q445" s="78">
        <f t="shared" si="25"/>
        <v>0</v>
      </c>
      <c r="R445" s="143" t="str">
        <f t="shared" si="23"/>
        <v/>
      </c>
    </row>
    <row r="446" spans="1:18" x14ac:dyDescent="0.2">
      <c r="A446" s="430" t="str">
        <f>IF(B446="","",COUNT('Diário 1º PA'!$A$4:$A$2634)+COUNT('Diário 2º PA'!$A$4:$A$2000)+ROW()-3)</f>
        <v/>
      </c>
      <c r="B446" s="417"/>
      <c r="C446" s="418"/>
      <c r="D446" s="419"/>
      <c r="E446" s="419"/>
      <c r="F446" s="420"/>
      <c r="G446" s="421"/>
      <c r="H446" s="419"/>
      <c r="I446" s="421"/>
      <c r="J446" s="422"/>
      <c r="K446" s="422"/>
      <c r="L446" s="423"/>
      <c r="M446" s="422"/>
      <c r="N446" s="437"/>
      <c r="O446" s="429"/>
      <c r="P446" s="78">
        <f t="shared" si="24"/>
        <v>0</v>
      </c>
      <c r="Q446" s="78">
        <f t="shared" si="25"/>
        <v>0</v>
      </c>
      <c r="R446" s="100" t="str">
        <f t="shared" si="23"/>
        <v/>
      </c>
    </row>
    <row r="447" spans="1:18" x14ac:dyDescent="0.2">
      <c r="A447" s="430" t="str">
        <f>IF(B447="","",COUNT('Diário 1º PA'!$A$4:$A$2634)+COUNT('Diário 2º PA'!$A$4:$A$2000)+ROW()-3)</f>
        <v/>
      </c>
      <c r="B447" s="417"/>
      <c r="C447" s="418"/>
      <c r="D447" s="419"/>
      <c r="E447" s="419"/>
      <c r="F447" s="420"/>
      <c r="G447" s="421"/>
      <c r="H447" s="419"/>
      <c r="I447" s="421"/>
      <c r="J447" s="422"/>
      <c r="K447" s="422"/>
      <c r="L447" s="423"/>
      <c r="M447" s="445"/>
      <c r="N447" s="437"/>
      <c r="O447" s="429"/>
      <c r="P447" s="78">
        <f t="shared" si="24"/>
        <v>0</v>
      </c>
      <c r="Q447" s="78">
        <f t="shared" si="25"/>
        <v>0</v>
      </c>
      <c r="R447" s="100" t="str">
        <f t="shared" si="23"/>
        <v/>
      </c>
    </row>
    <row r="448" spans="1:18" x14ac:dyDescent="0.2">
      <c r="A448" s="430" t="str">
        <f>IF(B448="","",COUNT('Diário 1º PA'!$A$4:$A$2634)+COUNT('Diário 2º PA'!$A$4:$A$2000)+ROW()-3)</f>
        <v/>
      </c>
      <c r="B448" s="417"/>
      <c r="C448" s="418"/>
      <c r="D448" s="419"/>
      <c r="E448" s="419"/>
      <c r="F448" s="420"/>
      <c r="G448" s="419"/>
      <c r="H448" s="419"/>
      <c r="I448" s="421"/>
      <c r="J448" s="422"/>
      <c r="K448" s="422"/>
      <c r="L448" s="423"/>
      <c r="M448" s="422"/>
      <c r="N448" s="437"/>
      <c r="O448" s="429"/>
      <c r="P448" s="78">
        <f t="shared" si="24"/>
        <v>0</v>
      </c>
      <c r="Q448" s="78">
        <f t="shared" si="25"/>
        <v>0</v>
      </c>
      <c r="R448" s="143" t="str">
        <f t="shared" si="23"/>
        <v/>
      </c>
    </row>
    <row r="449" spans="1:18" x14ac:dyDescent="0.2">
      <c r="A449" s="430" t="str">
        <f>IF(B449="","",COUNT('Diário 1º PA'!$A$4:$A$2634)+COUNT('Diário 2º PA'!$A$4:$A$2000)+ROW()-3)</f>
        <v/>
      </c>
      <c r="B449" s="417"/>
      <c r="C449" s="418"/>
      <c r="D449" s="419"/>
      <c r="E449" s="419"/>
      <c r="F449" s="420"/>
      <c r="G449" s="419"/>
      <c r="H449" s="419"/>
      <c r="I449" s="421"/>
      <c r="J449" s="422"/>
      <c r="K449" s="422"/>
      <c r="L449" s="423"/>
      <c r="M449" s="422"/>
      <c r="N449" s="437"/>
      <c r="O449" s="429"/>
      <c r="P449" s="78">
        <f t="shared" si="24"/>
        <v>0</v>
      </c>
      <c r="Q449" s="78">
        <f t="shared" si="25"/>
        <v>0</v>
      </c>
      <c r="R449" s="100" t="str">
        <f t="shared" si="23"/>
        <v/>
      </c>
    </row>
    <row r="450" spans="1:18" x14ac:dyDescent="0.2">
      <c r="A450" s="430" t="str">
        <f>IF(B450="","",COUNT('Diário 1º PA'!$A$4:$A$2634)+COUNT('Diário 2º PA'!$A$4:$A$2000)+ROW()-3)</f>
        <v/>
      </c>
      <c r="B450" s="417"/>
      <c r="C450" s="418"/>
      <c r="D450" s="419"/>
      <c r="E450" s="419"/>
      <c r="F450" s="420"/>
      <c r="G450" s="419"/>
      <c r="H450" s="419"/>
      <c r="I450" s="421"/>
      <c r="J450" s="422"/>
      <c r="K450" s="422"/>
      <c r="L450" s="423"/>
      <c r="M450" s="422"/>
      <c r="N450" s="437"/>
      <c r="O450" s="429"/>
      <c r="P450" s="78">
        <f t="shared" si="24"/>
        <v>0</v>
      </c>
      <c r="Q450" s="78">
        <f t="shared" si="25"/>
        <v>0</v>
      </c>
      <c r="R450" s="100" t="str">
        <f t="shared" si="23"/>
        <v/>
      </c>
    </row>
    <row r="451" spans="1:18" x14ac:dyDescent="0.2">
      <c r="A451" s="430" t="str">
        <f>IF(B451="","",COUNT('Diário 1º PA'!$A$4:$A$2634)+COUNT('Diário 2º PA'!$A$4:$A$2000)+ROW()-3)</f>
        <v/>
      </c>
      <c r="B451" s="417"/>
      <c r="C451" s="418"/>
      <c r="D451" s="419"/>
      <c r="E451" s="419"/>
      <c r="F451" s="420"/>
      <c r="G451" s="419"/>
      <c r="H451" s="419"/>
      <c r="I451" s="421"/>
      <c r="J451" s="422"/>
      <c r="K451" s="422"/>
      <c r="L451" s="423"/>
      <c r="M451" s="422"/>
      <c r="N451" s="437"/>
      <c r="O451" s="429"/>
      <c r="P451" s="78">
        <f t="shared" si="24"/>
        <v>0</v>
      </c>
      <c r="Q451" s="78">
        <f t="shared" si="25"/>
        <v>0</v>
      </c>
      <c r="R451" s="143" t="str">
        <f t="shared" si="23"/>
        <v/>
      </c>
    </row>
    <row r="452" spans="1:18" x14ac:dyDescent="0.2">
      <c r="A452" s="430" t="str">
        <f>IF(B452="","",COUNT('Diário 1º PA'!$A$4:$A$2634)+COUNT('Diário 2º PA'!$A$4:$A$2000)+ROW()-3)</f>
        <v/>
      </c>
      <c r="B452" s="417"/>
      <c r="C452" s="418"/>
      <c r="D452" s="419"/>
      <c r="E452" s="419"/>
      <c r="F452" s="420"/>
      <c r="G452" s="419"/>
      <c r="H452" s="419"/>
      <c r="I452" s="421"/>
      <c r="J452" s="422"/>
      <c r="K452" s="422"/>
      <c r="L452" s="423"/>
      <c r="M452" s="422"/>
      <c r="N452" s="437"/>
      <c r="O452" s="429"/>
      <c r="P452" s="78">
        <f t="shared" si="24"/>
        <v>0</v>
      </c>
      <c r="Q452" s="78">
        <f t="shared" si="25"/>
        <v>0</v>
      </c>
      <c r="R452" s="100" t="str">
        <f t="shared" si="23"/>
        <v/>
      </c>
    </row>
    <row r="453" spans="1:18" x14ac:dyDescent="0.2">
      <c r="A453" s="430" t="str">
        <f>IF(B453="","",COUNT('Diário 1º PA'!$A$4:$A$2634)+COUNT('Diário 2º PA'!$A$4:$A$2000)+ROW()-3)</f>
        <v/>
      </c>
      <c r="B453" s="431"/>
      <c r="C453" s="455"/>
      <c r="D453" s="432"/>
      <c r="E453" s="432"/>
      <c r="F453" s="433"/>
      <c r="G453" s="432"/>
      <c r="H453" s="432"/>
      <c r="I453" s="421"/>
      <c r="J453" s="435"/>
      <c r="K453" s="435"/>
      <c r="L453" s="436"/>
      <c r="M453" s="435"/>
      <c r="N453" s="437"/>
      <c r="O453" s="429"/>
      <c r="P453" s="78">
        <f t="shared" si="24"/>
        <v>0</v>
      </c>
      <c r="Q453" s="78">
        <f t="shared" si="25"/>
        <v>0</v>
      </c>
      <c r="R453" s="100" t="str">
        <f t="shared" si="23"/>
        <v/>
      </c>
    </row>
    <row r="454" spans="1:18" x14ac:dyDescent="0.2">
      <c r="A454" s="430" t="str">
        <f>IF(B454="","",COUNT('Diário 1º PA'!$A$4:$A$2634)+COUNT('Diário 2º PA'!$A$4:$A$2000)+ROW()-3)</f>
        <v/>
      </c>
      <c r="B454" s="417"/>
      <c r="C454" s="418"/>
      <c r="D454" s="419"/>
      <c r="E454" s="419"/>
      <c r="F454" s="420"/>
      <c r="G454" s="419"/>
      <c r="H454" s="419"/>
      <c r="I454" s="421"/>
      <c r="J454" s="422"/>
      <c r="K454" s="422"/>
      <c r="L454" s="423"/>
      <c r="M454" s="422"/>
      <c r="N454" s="437"/>
      <c r="O454" s="429"/>
      <c r="P454" s="78">
        <f t="shared" si="24"/>
        <v>0</v>
      </c>
      <c r="Q454" s="78">
        <f t="shared" si="25"/>
        <v>0</v>
      </c>
      <c r="R454" s="143" t="str">
        <f t="shared" si="23"/>
        <v/>
      </c>
    </row>
    <row r="455" spans="1:18" x14ac:dyDescent="0.2">
      <c r="A455" s="430" t="str">
        <f>IF(B455="","",COUNT('Diário 1º PA'!$A$4:$A$2634)+COUNT('Diário 2º PA'!$A$4:$A$2000)+ROW()-3)</f>
        <v/>
      </c>
      <c r="B455" s="417"/>
      <c r="C455" s="418"/>
      <c r="D455" s="419"/>
      <c r="E455" s="419"/>
      <c r="F455" s="420"/>
      <c r="G455" s="419"/>
      <c r="H455" s="419"/>
      <c r="I455" s="421"/>
      <c r="J455" s="422"/>
      <c r="K455" s="422"/>
      <c r="L455" s="423"/>
      <c r="M455" s="422"/>
      <c r="N455" s="437"/>
      <c r="O455" s="429"/>
      <c r="P455" s="78">
        <f t="shared" si="24"/>
        <v>0</v>
      </c>
      <c r="Q455" s="78">
        <f t="shared" si="25"/>
        <v>0</v>
      </c>
      <c r="R455" s="100" t="str">
        <f t="shared" si="23"/>
        <v/>
      </c>
    </row>
    <row r="456" spans="1:18" x14ac:dyDescent="0.2">
      <c r="A456" s="430" t="str">
        <f>IF(B456="","",COUNT('Diário 1º PA'!$A$4:$A$2634)+COUNT('Diário 2º PA'!$A$4:$A$2000)+ROW()-3)</f>
        <v/>
      </c>
      <c r="B456" s="417"/>
      <c r="C456" s="418"/>
      <c r="D456" s="419"/>
      <c r="E456" s="419"/>
      <c r="F456" s="420"/>
      <c r="G456" s="419"/>
      <c r="H456" s="419"/>
      <c r="I456" s="421"/>
      <c r="J456" s="422"/>
      <c r="K456" s="422"/>
      <c r="L456" s="423"/>
      <c r="M456" s="422"/>
      <c r="N456" s="437"/>
      <c r="O456" s="429"/>
      <c r="P456" s="78">
        <f t="shared" si="24"/>
        <v>0</v>
      </c>
      <c r="Q456" s="78">
        <f t="shared" si="25"/>
        <v>0</v>
      </c>
      <c r="R456" s="100" t="str">
        <f t="shared" si="23"/>
        <v/>
      </c>
    </row>
    <row r="457" spans="1:18" x14ac:dyDescent="0.2">
      <c r="A457" s="430" t="str">
        <f>IF(B457="","",COUNT('Diário 1º PA'!$A$4:$A$2634)+COUNT('Diário 2º PA'!$A$4:$A$2000)+ROW()-3)</f>
        <v/>
      </c>
      <c r="B457" s="417"/>
      <c r="C457" s="418"/>
      <c r="D457" s="419"/>
      <c r="E457" s="419"/>
      <c r="F457" s="420"/>
      <c r="G457" s="419"/>
      <c r="H457" s="419"/>
      <c r="I457" s="421"/>
      <c r="J457" s="422"/>
      <c r="K457" s="422"/>
      <c r="L457" s="423"/>
      <c r="M457" s="422"/>
      <c r="N457" s="437"/>
      <c r="O457" s="429"/>
      <c r="P457" s="78">
        <f t="shared" si="24"/>
        <v>0</v>
      </c>
      <c r="Q457" s="78">
        <f t="shared" si="25"/>
        <v>0</v>
      </c>
      <c r="R457" s="143" t="str">
        <f t="shared" si="23"/>
        <v/>
      </c>
    </row>
    <row r="458" spans="1:18" x14ac:dyDescent="0.2">
      <c r="A458" s="430" t="str">
        <f>IF(B458="","",COUNT('Diário 1º PA'!$A$4:$A$2634)+COUNT('Diário 2º PA'!$A$4:$A$2000)+ROW()-3)</f>
        <v/>
      </c>
      <c r="B458" s="417"/>
      <c r="C458" s="418"/>
      <c r="D458" s="419"/>
      <c r="E458" s="419"/>
      <c r="F458" s="420"/>
      <c r="G458" s="419"/>
      <c r="H458" s="419"/>
      <c r="I458" s="421"/>
      <c r="J458" s="422"/>
      <c r="K458" s="422"/>
      <c r="L458" s="423"/>
      <c r="M458" s="422"/>
      <c r="N458" s="437"/>
      <c r="O458" s="429"/>
      <c r="P458" s="78">
        <f t="shared" si="24"/>
        <v>0</v>
      </c>
      <c r="Q458" s="78">
        <f t="shared" si="25"/>
        <v>0</v>
      </c>
      <c r="R458" s="100" t="str">
        <f t="shared" si="23"/>
        <v/>
      </c>
    </row>
    <row r="459" spans="1:18" x14ac:dyDescent="0.2">
      <c r="A459" s="430" t="str">
        <f>IF(B459="","",COUNT('Diário 1º PA'!$A$4:$A$2634)+COUNT('Diário 2º PA'!$A$4:$A$2000)+ROW()-3)</f>
        <v/>
      </c>
      <c r="B459" s="417"/>
      <c r="C459" s="418"/>
      <c r="D459" s="419"/>
      <c r="E459" s="419"/>
      <c r="F459" s="420"/>
      <c r="G459" s="419"/>
      <c r="H459" s="419"/>
      <c r="I459" s="421"/>
      <c r="J459" s="422"/>
      <c r="K459" s="422"/>
      <c r="L459" s="423"/>
      <c r="M459" s="422"/>
      <c r="N459" s="437"/>
      <c r="O459" s="429"/>
      <c r="P459" s="78">
        <f t="shared" si="24"/>
        <v>0</v>
      </c>
      <c r="Q459" s="78">
        <f t="shared" si="25"/>
        <v>0</v>
      </c>
      <c r="R459" s="100" t="str">
        <f t="shared" si="23"/>
        <v/>
      </c>
    </row>
    <row r="460" spans="1:18" x14ac:dyDescent="0.2">
      <c r="A460" s="430" t="str">
        <f>IF(B460="","",COUNT('Diário 1º PA'!$A$4:$A$2634)+COUNT('Diário 2º PA'!$A$4:$A$2000)+ROW()-3)</f>
        <v/>
      </c>
      <c r="B460" s="417"/>
      <c r="C460" s="418"/>
      <c r="D460" s="419"/>
      <c r="E460" s="419"/>
      <c r="F460" s="420"/>
      <c r="G460" s="419"/>
      <c r="H460" s="419"/>
      <c r="I460" s="421"/>
      <c r="J460" s="422"/>
      <c r="K460" s="422"/>
      <c r="L460" s="423"/>
      <c r="M460" s="422"/>
      <c r="N460" s="437"/>
      <c r="O460" s="429"/>
      <c r="P460" s="78">
        <f t="shared" si="24"/>
        <v>0</v>
      </c>
      <c r="Q460" s="78">
        <f t="shared" si="25"/>
        <v>0</v>
      </c>
      <c r="R460" s="143" t="str">
        <f t="shared" si="23"/>
        <v/>
      </c>
    </row>
    <row r="461" spans="1:18" x14ac:dyDescent="0.2">
      <c r="A461" s="430" t="str">
        <f>IF(B461="","",COUNT('Diário 1º PA'!$A$4:$A$2634)+COUNT('Diário 2º PA'!$A$4:$A$2000)+ROW()-3)</f>
        <v/>
      </c>
      <c r="B461" s="417"/>
      <c r="C461" s="418"/>
      <c r="D461" s="419"/>
      <c r="E461" s="419"/>
      <c r="F461" s="420"/>
      <c r="G461" s="419"/>
      <c r="H461" s="419"/>
      <c r="I461" s="421"/>
      <c r="J461" s="422"/>
      <c r="K461" s="422"/>
      <c r="L461" s="423"/>
      <c r="M461" s="422"/>
      <c r="N461" s="437"/>
      <c r="O461" s="429"/>
      <c r="P461" s="78">
        <f t="shared" si="24"/>
        <v>0</v>
      </c>
      <c r="Q461" s="78">
        <f t="shared" si="25"/>
        <v>0</v>
      </c>
      <c r="R461" s="100" t="str">
        <f t="shared" ref="R461:R524" si="26">SUBSTITUTE(D461," ","_")</f>
        <v/>
      </c>
    </row>
    <row r="462" spans="1:18" x14ac:dyDescent="0.2">
      <c r="A462" s="430" t="str">
        <f>IF(B462="","",COUNT('Diário 1º PA'!$A$4:$A$2634)+COUNT('Diário 2º PA'!$A$4:$A$2000)+ROW()-3)</f>
        <v/>
      </c>
      <c r="B462" s="417"/>
      <c r="C462" s="418"/>
      <c r="D462" s="419"/>
      <c r="E462" s="419"/>
      <c r="F462" s="420"/>
      <c r="G462" s="419"/>
      <c r="H462" s="419"/>
      <c r="I462" s="421"/>
      <c r="J462" s="422"/>
      <c r="K462" s="422"/>
      <c r="L462" s="423"/>
      <c r="M462" s="422"/>
      <c r="N462" s="437"/>
      <c r="O462" s="429"/>
      <c r="P462" s="78">
        <f t="shared" ref="P462:P525" si="27">IF(B462=0,0,IF(YEAR(B462)=$Q$1,MONTH(B462)-$P$1+1,(YEAR(B462)-$Q$1)*12-$P$1+1+MONTH(B462)))</f>
        <v>0</v>
      </c>
      <c r="Q462" s="78">
        <f t="shared" ref="Q462:Q525" si="28">IF(C462=0,0,IF(YEAR(C462)=$Q$1,MONTH(C462)-$P$1+1,(YEAR(C462)-$Q$1)*12-$P$1+1+MONTH(C462)))</f>
        <v>0</v>
      </c>
      <c r="R462" s="100" t="str">
        <f t="shared" si="26"/>
        <v/>
      </c>
    </row>
    <row r="463" spans="1:18" x14ac:dyDescent="0.2">
      <c r="A463" s="430" t="str">
        <f>IF(B463="","",COUNT('Diário 1º PA'!$A$4:$A$2634)+COUNT('Diário 2º PA'!$A$4:$A$2000)+ROW()-3)</f>
        <v/>
      </c>
      <c r="B463" s="417"/>
      <c r="C463" s="418"/>
      <c r="D463" s="419"/>
      <c r="E463" s="419"/>
      <c r="F463" s="420"/>
      <c r="G463" s="419"/>
      <c r="H463" s="419"/>
      <c r="I463" s="421"/>
      <c r="J463" s="422"/>
      <c r="K463" s="422"/>
      <c r="L463" s="423"/>
      <c r="M463" s="422"/>
      <c r="N463" s="437"/>
      <c r="O463" s="429"/>
      <c r="P463" s="78">
        <f t="shared" si="27"/>
        <v>0</v>
      </c>
      <c r="Q463" s="78">
        <f t="shared" si="28"/>
        <v>0</v>
      </c>
      <c r="R463" s="143" t="str">
        <f t="shared" si="26"/>
        <v/>
      </c>
    </row>
    <row r="464" spans="1:18" x14ac:dyDescent="0.2">
      <c r="A464" s="430" t="str">
        <f>IF(B464="","",COUNT('Diário 1º PA'!$A$4:$A$2634)+COUNT('Diário 2º PA'!$A$4:$A$2000)+ROW()-3)</f>
        <v/>
      </c>
      <c r="B464" s="417"/>
      <c r="C464" s="418"/>
      <c r="D464" s="419"/>
      <c r="E464" s="419"/>
      <c r="F464" s="420"/>
      <c r="G464" s="419"/>
      <c r="H464" s="419"/>
      <c r="I464" s="421"/>
      <c r="J464" s="422"/>
      <c r="K464" s="422"/>
      <c r="L464" s="423"/>
      <c r="M464" s="422"/>
      <c r="N464" s="437"/>
      <c r="O464" s="429"/>
      <c r="P464" s="78">
        <f t="shared" si="27"/>
        <v>0</v>
      </c>
      <c r="Q464" s="78">
        <f t="shared" si="28"/>
        <v>0</v>
      </c>
      <c r="R464" s="100" t="str">
        <f t="shared" si="26"/>
        <v/>
      </c>
    </row>
    <row r="465" spans="1:18" x14ac:dyDescent="0.2">
      <c r="A465" s="430" t="str">
        <f>IF(B465="","",COUNT('Diário 1º PA'!$A$4:$A$2634)+COUNT('Diário 2º PA'!$A$4:$A$2000)+ROW()-3)</f>
        <v/>
      </c>
      <c r="B465" s="417"/>
      <c r="C465" s="418"/>
      <c r="D465" s="419"/>
      <c r="E465" s="419"/>
      <c r="F465" s="420"/>
      <c r="G465" s="419"/>
      <c r="H465" s="419"/>
      <c r="I465" s="421"/>
      <c r="J465" s="422"/>
      <c r="K465" s="422"/>
      <c r="L465" s="423"/>
      <c r="M465" s="422"/>
      <c r="N465" s="437"/>
      <c r="O465" s="429"/>
      <c r="P465" s="78">
        <f t="shared" si="27"/>
        <v>0</v>
      </c>
      <c r="Q465" s="78">
        <f t="shared" si="28"/>
        <v>0</v>
      </c>
      <c r="R465" s="100" t="str">
        <f t="shared" si="26"/>
        <v/>
      </c>
    </row>
    <row r="466" spans="1:18" x14ac:dyDescent="0.2">
      <c r="A466" s="430" t="str">
        <f>IF(B466="","",COUNT('Diário 1º PA'!$A$4:$A$2634)+COUNT('Diário 2º PA'!$A$4:$A$2000)+ROW()-3)</f>
        <v/>
      </c>
      <c r="B466" s="417"/>
      <c r="C466" s="418"/>
      <c r="D466" s="419"/>
      <c r="E466" s="419"/>
      <c r="F466" s="420"/>
      <c r="G466" s="419"/>
      <c r="H466" s="419"/>
      <c r="I466" s="421"/>
      <c r="J466" s="422"/>
      <c r="K466" s="422"/>
      <c r="L466" s="423"/>
      <c r="M466" s="422"/>
      <c r="N466" s="437"/>
      <c r="O466" s="429"/>
      <c r="P466" s="78">
        <f t="shared" si="27"/>
        <v>0</v>
      </c>
      <c r="Q466" s="78">
        <f t="shared" si="28"/>
        <v>0</v>
      </c>
      <c r="R466" s="143" t="str">
        <f t="shared" si="26"/>
        <v/>
      </c>
    </row>
    <row r="467" spans="1:18" x14ac:dyDescent="0.2">
      <c r="A467" s="430" t="str">
        <f>IF(B467="","",COUNT('Diário 1º PA'!$A$4:$A$2634)+COUNT('Diário 2º PA'!$A$4:$A$2000)+ROW()-3)</f>
        <v/>
      </c>
      <c r="B467" s="417"/>
      <c r="C467" s="418"/>
      <c r="D467" s="419"/>
      <c r="E467" s="419"/>
      <c r="F467" s="420"/>
      <c r="G467" s="419"/>
      <c r="H467" s="419"/>
      <c r="I467" s="421"/>
      <c r="J467" s="422"/>
      <c r="K467" s="422"/>
      <c r="L467" s="423"/>
      <c r="M467" s="422"/>
      <c r="N467" s="437"/>
      <c r="O467" s="429"/>
      <c r="P467" s="78">
        <f t="shared" si="27"/>
        <v>0</v>
      </c>
      <c r="Q467" s="78">
        <f t="shared" si="28"/>
        <v>0</v>
      </c>
      <c r="R467" s="100" t="str">
        <f t="shared" si="26"/>
        <v/>
      </c>
    </row>
    <row r="468" spans="1:18" x14ac:dyDescent="0.2">
      <c r="A468" s="430" t="str">
        <f>IF(B468="","",COUNT('Diário 1º PA'!$A$4:$A$2634)+COUNT('Diário 2º PA'!$A$4:$A$2000)+ROW()-3)</f>
        <v/>
      </c>
      <c r="B468" s="417"/>
      <c r="C468" s="418"/>
      <c r="D468" s="419"/>
      <c r="E468" s="419"/>
      <c r="F468" s="420"/>
      <c r="G468" s="419"/>
      <c r="H468" s="419"/>
      <c r="I468" s="421"/>
      <c r="J468" s="422"/>
      <c r="K468" s="422"/>
      <c r="L468" s="423"/>
      <c r="M468" s="422"/>
      <c r="N468" s="437"/>
      <c r="O468" s="429"/>
      <c r="P468" s="78">
        <f t="shared" si="27"/>
        <v>0</v>
      </c>
      <c r="Q468" s="78">
        <f t="shared" si="28"/>
        <v>0</v>
      </c>
      <c r="R468" s="100" t="str">
        <f t="shared" si="26"/>
        <v/>
      </c>
    </row>
    <row r="469" spans="1:18" x14ac:dyDescent="0.2">
      <c r="A469" s="430" t="str">
        <f>IF(B469="","",COUNT('Diário 1º PA'!$A$4:$A$2634)+COUNT('Diário 2º PA'!$A$4:$A$2000)+ROW()-3)</f>
        <v/>
      </c>
      <c r="B469" s="417"/>
      <c r="C469" s="418"/>
      <c r="D469" s="419"/>
      <c r="E469" s="419"/>
      <c r="F469" s="420"/>
      <c r="G469" s="419"/>
      <c r="H469" s="419"/>
      <c r="I469" s="421"/>
      <c r="J469" s="422"/>
      <c r="K469" s="422"/>
      <c r="L469" s="423"/>
      <c r="M469" s="422"/>
      <c r="N469" s="437"/>
      <c r="O469" s="429"/>
      <c r="P469" s="78">
        <f t="shared" si="27"/>
        <v>0</v>
      </c>
      <c r="Q469" s="78">
        <f t="shared" si="28"/>
        <v>0</v>
      </c>
      <c r="R469" s="143" t="str">
        <f t="shared" si="26"/>
        <v/>
      </c>
    </row>
    <row r="470" spans="1:18" x14ac:dyDescent="0.2">
      <c r="A470" s="430" t="str">
        <f>IF(B470="","",COUNT('Diário 1º PA'!$A$4:$A$2634)+COUNT('Diário 2º PA'!$A$4:$A$2000)+ROW()-3)</f>
        <v/>
      </c>
      <c r="B470" s="417"/>
      <c r="C470" s="418"/>
      <c r="D470" s="419"/>
      <c r="E470" s="419"/>
      <c r="F470" s="420"/>
      <c r="G470" s="419"/>
      <c r="H470" s="419"/>
      <c r="I470" s="421"/>
      <c r="J470" s="422"/>
      <c r="K470" s="422"/>
      <c r="L470" s="423"/>
      <c r="M470" s="422"/>
      <c r="N470" s="437"/>
      <c r="O470" s="429"/>
      <c r="P470" s="78">
        <f t="shared" si="27"/>
        <v>0</v>
      </c>
      <c r="Q470" s="78">
        <f t="shared" si="28"/>
        <v>0</v>
      </c>
      <c r="R470" s="100" t="str">
        <f t="shared" si="26"/>
        <v/>
      </c>
    </row>
    <row r="471" spans="1:18" x14ac:dyDescent="0.2">
      <c r="A471" s="430" t="str">
        <f>IF(B471="","",COUNT('Diário 1º PA'!$A$4:$A$2634)+COUNT('Diário 2º PA'!$A$4:$A$2000)+ROW()-3)</f>
        <v/>
      </c>
      <c r="B471" s="417"/>
      <c r="C471" s="418"/>
      <c r="D471" s="419"/>
      <c r="E471" s="419"/>
      <c r="F471" s="420"/>
      <c r="G471" s="419"/>
      <c r="H471" s="419"/>
      <c r="I471" s="421"/>
      <c r="J471" s="422"/>
      <c r="K471" s="422"/>
      <c r="L471" s="423"/>
      <c r="M471" s="422"/>
      <c r="N471" s="437"/>
      <c r="O471" s="429"/>
      <c r="P471" s="78">
        <f t="shared" si="27"/>
        <v>0</v>
      </c>
      <c r="Q471" s="78">
        <f t="shared" si="28"/>
        <v>0</v>
      </c>
      <c r="R471" s="100" t="str">
        <f t="shared" si="26"/>
        <v/>
      </c>
    </row>
    <row r="472" spans="1:18" x14ac:dyDescent="0.2">
      <c r="A472" s="430" t="str">
        <f>IF(B472="","",COUNT('Diário 1º PA'!$A$4:$A$2634)+COUNT('Diário 2º PA'!$A$4:$A$2000)+ROW()-3)</f>
        <v/>
      </c>
      <c r="B472" s="417"/>
      <c r="C472" s="418"/>
      <c r="D472" s="419"/>
      <c r="E472" s="419"/>
      <c r="F472" s="420"/>
      <c r="G472" s="419"/>
      <c r="H472" s="419"/>
      <c r="I472" s="421"/>
      <c r="J472" s="422"/>
      <c r="K472" s="422"/>
      <c r="L472" s="423"/>
      <c r="M472" s="422"/>
      <c r="N472" s="437"/>
      <c r="O472" s="429"/>
      <c r="P472" s="78">
        <f t="shared" si="27"/>
        <v>0</v>
      </c>
      <c r="Q472" s="78">
        <f t="shared" si="28"/>
        <v>0</v>
      </c>
      <c r="R472" s="143" t="str">
        <f t="shared" si="26"/>
        <v/>
      </c>
    </row>
    <row r="473" spans="1:18" x14ac:dyDescent="0.2">
      <c r="A473" s="430" t="str">
        <f>IF(B473="","",COUNT('Diário 1º PA'!$A$4:$A$2634)+COUNT('Diário 2º PA'!$A$4:$A$2000)+ROW()-3)</f>
        <v/>
      </c>
      <c r="B473" s="417"/>
      <c r="C473" s="418"/>
      <c r="D473" s="419"/>
      <c r="E473" s="419"/>
      <c r="F473" s="420"/>
      <c r="G473" s="419"/>
      <c r="H473" s="419"/>
      <c r="I473" s="421"/>
      <c r="J473" s="422"/>
      <c r="K473" s="422"/>
      <c r="L473" s="423"/>
      <c r="M473" s="422"/>
      <c r="N473" s="437"/>
      <c r="O473" s="429"/>
      <c r="P473" s="78">
        <f t="shared" si="27"/>
        <v>0</v>
      </c>
      <c r="Q473" s="78">
        <f t="shared" si="28"/>
        <v>0</v>
      </c>
      <c r="R473" s="100" t="str">
        <f t="shared" si="26"/>
        <v/>
      </c>
    </row>
    <row r="474" spans="1:18" x14ac:dyDescent="0.2">
      <c r="A474" s="430" t="str">
        <f>IF(B474="","",COUNT('Diário 1º PA'!$A$4:$A$2634)+COUNT('Diário 2º PA'!$A$4:$A$2000)+ROW()-3)</f>
        <v/>
      </c>
      <c r="B474" s="417"/>
      <c r="C474" s="418"/>
      <c r="D474" s="419"/>
      <c r="E474" s="419"/>
      <c r="F474" s="420"/>
      <c r="G474" s="419"/>
      <c r="H474" s="419"/>
      <c r="I474" s="421"/>
      <c r="J474" s="422"/>
      <c r="K474" s="422"/>
      <c r="L474" s="423"/>
      <c r="M474" s="422"/>
      <c r="N474" s="437"/>
      <c r="O474" s="429"/>
      <c r="P474" s="78">
        <f t="shared" si="27"/>
        <v>0</v>
      </c>
      <c r="Q474" s="78">
        <f t="shared" si="28"/>
        <v>0</v>
      </c>
      <c r="R474" s="100" t="str">
        <f t="shared" si="26"/>
        <v/>
      </c>
    </row>
    <row r="475" spans="1:18" x14ac:dyDescent="0.2">
      <c r="A475" s="430" t="str">
        <f>IF(B475="","",COUNT('Diário 1º PA'!$A$4:$A$2634)+COUNT('Diário 2º PA'!$A$4:$A$2000)+ROW()-3)</f>
        <v/>
      </c>
      <c r="B475" s="417"/>
      <c r="C475" s="418"/>
      <c r="D475" s="419"/>
      <c r="E475" s="419"/>
      <c r="F475" s="420"/>
      <c r="G475" s="419"/>
      <c r="H475" s="419"/>
      <c r="I475" s="421"/>
      <c r="J475" s="422"/>
      <c r="K475" s="422"/>
      <c r="L475" s="423"/>
      <c r="M475" s="422"/>
      <c r="N475" s="437"/>
      <c r="O475" s="429"/>
      <c r="P475" s="78">
        <f t="shared" si="27"/>
        <v>0</v>
      </c>
      <c r="Q475" s="78">
        <f t="shared" si="28"/>
        <v>0</v>
      </c>
      <c r="R475" s="143" t="str">
        <f t="shared" si="26"/>
        <v/>
      </c>
    </row>
    <row r="476" spans="1:18" x14ac:dyDescent="0.2">
      <c r="A476" s="430" t="str">
        <f>IF(B476="","",COUNT('Diário 1º PA'!$A$4:$A$2634)+COUNT('Diário 2º PA'!$A$4:$A$2000)+ROW()-3)</f>
        <v/>
      </c>
      <c r="B476" s="417"/>
      <c r="C476" s="418"/>
      <c r="D476" s="419"/>
      <c r="E476" s="419"/>
      <c r="F476" s="420"/>
      <c r="G476" s="419"/>
      <c r="H476" s="419"/>
      <c r="I476" s="421"/>
      <c r="J476" s="422"/>
      <c r="K476" s="422"/>
      <c r="L476" s="423"/>
      <c r="M476" s="422"/>
      <c r="N476" s="437"/>
      <c r="O476" s="429"/>
      <c r="P476" s="78">
        <f t="shared" si="27"/>
        <v>0</v>
      </c>
      <c r="Q476" s="78">
        <f t="shared" si="28"/>
        <v>0</v>
      </c>
      <c r="R476" s="100" t="str">
        <f t="shared" si="26"/>
        <v/>
      </c>
    </row>
    <row r="477" spans="1:18" x14ac:dyDescent="0.2">
      <c r="A477" s="430" t="str">
        <f>IF(B477="","",COUNT('Diário 1º PA'!$A$4:$A$2634)+COUNT('Diário 2º PA'!$A$4:$A$2000)+ROW()-3)</f>
        <v/>
      </c>
      <c r="B477" s="417"/>
      <c r="C477" s="418"/>
      <c r="D477" s="419"/>
      <c r="E477" s="419"/>
      <c r="F477" s="420"/>
      <c r="G477" s="419"/>
      <c r="H477" s="419"/>
      <c r="I477" s="421"/>
      <c r="J477" s="422"/>
      <c r="K477" s="422"/>
      <c r="L477" s="423"/>
      <c r="M477" s="422"/>
      <c r="N477" s="437"/>
      <c r="O477" s="429"/>
      <c r="P477" s="78">
        <f t="shared" si="27"/>
        <v>0</v>
      </c>
      <c r="Q477" s="78">
        <f t="shared" si="28"/>
        <v>0</v>
      </c>
      <c r="R477" s="100" t="str">
        <f t="shared" si="26"/>
        <v/>
      </c>
    </row>
    <row r="478" spans="1:18" x14ac:dyDescent="0.2">
      <c r="A478" s="430" t="str">
        <f>IF(B478="","",COUNT('Diário 1º PA'!$A$4:$A$2634)+COUNT('Diário 2º PA'!$A$4:$A$2000)+ROW()-3)</f>
        <v/>
      </c>
      <c r="B478" s="417"/>
      <c r="C478" s="418"/>
      <c r="D478" s="419"/>
      <c r="E478" s="419"/>
      <c r="F478" s="420"/>
      <c r="G478" s="419"/>
      <c r="H478" s="419"/>
      <c r="I478" s="421"/>
      <c r="J478" s="422"/>
      <c r="K478" s="422"/>
      <c r="L478" s="423"/>
      <c r="M478" s="419"/>
      <c r="N478" s="437"/>
      <c r="O478" s="429"/>
      <c r="P478" s="78">
        <f t="shared" si="27"/>
        <v>0</v>
      </c>
      <c r="Q478" s="78">
        <f t="shared" si="28"/>
        <v>0</v>
      </c>
      <c r="R478" s="143" t="str">
        <f t="shared" si="26"/>
        <v/>
      </c>
    </row>
    <row r="479" spans="1:18" x14ac:dyDescent="0.2">
      <c r="A479" s="430" t="str">
        <f>IF(B479="","",COUNT('Diário 1º PA'!$A$4:$A$2634)+COUNT('Diário 2º PA'!$A$4:$A$2000)+ROW()-3)</f>
        <v/>
      </c>
      <c r="B479" s="417"/>
      <c r="C479" s="418"/>
      <c r="D479" s="419"/>
      <c r="E479" s="419"/>
      <c r="F479" s="420"/>
      <c r="G479" s="419"/>
      <c r="H479" s="419"/>
      <c r="I479" s="421"/>
      <c r="J479" s="422"/>
      <c r="K479" s="422"/>
      <c r="L479" s="423"/>
      <c r="M479" s="419"/>
      <c r="N479" s="437"/>
      <c r="O479" s="429"/>
      <c r="P479" s="78">
        <f t="shared" si="27"/>
        <v>0</v>
      </c>
      <c r="Q479" s="78">
        <f t="shared" si="28"/>
        <v>0</v>
      </c>
      <c r="R479" s="100" t="str">
        <f t="shared" si="26"/>
        <v/>
      </c>
    </row>
    <row r="480" spans="1:18" x14ac:dyDescent="0.2">
      <c r="A480" s="430" t="str">
        <f>IF(B480="","",COUNT('Diário 1º PA'!$A$4:$A$2634)+COUNT('Diário 2º PA'!$A$4:$A$2000)+ROW()-3)</f>
        <v/>
      </c>
      <c r="B480" s="417"/>
      <c r="C480" s="418"/>
      <c r="D480" s="419"/>
      <c r="E480" s="419"/>
      <c r="F480" s="420"/>
      <c r="G480" s="419"/>
      <c r="H480" s="419"/>
      <c r="I480" s="421"/>
      <c r="J480" s="422"/>
      <c r="K480" s="422"/>
      <c r="L480" s="423"/>
      <c r="M480" s="419"/>
      <c r="N480" s="437"/>
      <c r="O480" s="429"/>
      <c r="P480" s="78">
        <f t="shared" si="27"/>
        <v>0</v>
      </c>
      <c r="Q480" s="78">
        <f t="shared" si="28"/>
        <v>0</v>
      </c>
      <c r="R480" s="100" t="str">
        <f t="shared" si="26"/>
        <v/>
      </c>
    </row>
    <row r="481" spans="1:18" x14ac:dyDescent="0.2">
      <c r="A481" s="430" t="str">
        <f>IF(B481="","",COUNT('Diário 1º PA'!$A$4:$A$2634)+COUNT('Diário 2º PA'!$A$4:$A$2000)+ROW()-3)</f>
        <v/>
      </c>
      <c r="B481" s="417"/>
      <c r="C481" s="418"/>
      <c r="D481" s="419"/>
      <c r="E481" s="419"/>
      <c r="F481" s="420"/>
      <c r="G481" s="419"/>
      <c r="H481" s="419"/>
      <c r="I481" s="421"/>
      <c r="J481" s="422"/>
      <c r="K481" s="422"/>
      <c r="L481" s="423"/>
      <c r="M481" s="419"/>
      <c r="N481" s="437"/>
      <c r="O481" s="429"/>
      <c r="P481" s="78">
        <f t="shared" si="27"/>
        <v>0</v>
      </c>
      <c r="Q481" s="78">
        <f t="shared" si="28"/>
        <v>0</v>
      </c>
      <c r="R481" s="143" t="str">
        <f t="shared" si="26"/>
        <v/>
      </c>
    </row>
    <row r="482" spans="1:18" x14ac:dyDescent="0.2">
      <c r="A482" s="430" t="str">
        <f>IF(B482="","",COUNT('Diário 1º PA'!$A$4:$A$2634)+COUNT('Diário 2º PA'!$A$4:$A$2000)+ROW()-3)</f>
        <v/>
      </c>
      <c r="B482" s="417"/>
      <c r="C482" s="418"/>
      <c r="D482" s="419"/>
      <c r="E482" s="419"/>
      <c r="F482" s="420"/>
      <c r="G482" s="419"/>
      <c r="H482" s="419"/>
      <c r="I482" s="421"/>
      <c r="J482" s="422"/>
      <c r="K482" s="422"/>
      <c r="L482" s="423"/>
      <c r="M482" s="419"/>
      <c r="N482" s="437"/>
      <c r="O482" s="429"/>
      <c r="P482" s="78">
        <f t="shared" si="27"/>
        <v>0</v>
      </c>
      <c r="Q482" s="78">
        <f t="shared" si="28"/>
        <v>0</v>
      </c>
      <c r="R482" s="100" t="str">
        <f t="shared" si="26"/>
        <v/>
      </c>
    </row>
    <row r="483" spans="1:18" x14ac:dyDescent="0.2">
      <c r="A483" s="430" t="str">
        <f>IF(B483="","",COUNT('Diário 1º PA'!$A$4:$A$2634)+COUNT('Diário 2º PA'!$A$4:$A$2000)+ROW()-3)</f>
        <v/>
      </c>
      <c r="B483" s="417"/>
      <c r="C483" s="418"/>
      <c r="D483" s="419"/>
      <c r="E483" s="419"/>
      <c r="F483" s="420"/>
      <c r="G483" s="419"/>
      <c r="H483" s="419"/>
      <c r="I483" s="421"/>
      <c r="J483" s="422"/>
      <c r="K483" s="422"/>
      <c r="L483" s="423"/>
      <c r="M483" s="419"/>
      <c r="N483" s="437"/>
      <c r="O483" s="429"/>
      <c r="P483" s="78">
        <f t="shared" si="27"/>
        <v>0</v>
      </c>
      <c r="Q483" s="78">
        <f t="shared" si="28"/>
        <v>0</v>
      </c>
      <c r="R483" s="100" t="str">
        <f t="shared" si="26"/>
        <v/>
      </c>
    </row>
    <row r="484" spans="1:18" x14ac:dyDescent="0.2">
      <c r="A484" s="430" t="str">
        <f>IF(B484="","",COUNT('Diário 1º PA'!$A$4:$A$2634)+COUNT('Diário 2º PA'!$A$4:$A$2000)+ROW()-3)</f>
        <v/>
      </c>
      <c r="B484" s="417"/>
      <c r="C484" s="418"/>
      <c r="D484" s="419"/>
      <c r="E484" s="419"/>
      <c r="F484" s="420"/>
      <c r="G484" s="419"/>
      <c r="H484" s="419"/>
      <c r="I484" s="421"/>
      <c r="J484" s="422"/>
      <c r="K484" s="422"/>
      <c r="L484" s="423"/>
      <c r="M484" s="419"/>
      <c r="N484" s="437"/>
      <c r="O484" s="429"/>
      <c r="P484" s="78">
        <f t="shared" si="27"/>
        <v>0</v>
      </c>
      <c r="Q484" s="78">
        <f t="shared" si="28"/>
        <v>0</v>
      </c>
      <c r="R484" s="143" t="str">
        <f t="shared" si="26"/>
        <v/>
      </c>
    </row>
    <row r="485" spans="1:18" x14ac:dyDescent="0.2">
      <c r="A485" s="430" t="str">
        <f>IF(B485="","",COUNT('Diário 1º PA'!$A$4:$A$2634)+COUNT('Diário 2º PA'!$A$4:$A$2000)+ROW()-3)</f>
        <v/>
      </c>
      <c r="B485" s="417"/>
      <c r="C485" s="418"/>
      <c r="D485" s="419"/>
      <c r="E485" s="419"/>
      <c r="F485" s="420"/>
      <c r="G485" s="419"/>
      <c r="H485" s="419"/>
      <c r="I485" s="421"/>
      <c r="J485" s="422"/>
      <c r="K485" s="422"/>
      <c r="L485" s="423"/>
      <c r="M485" s="419"/>
      <c r="N485" s="437"/>
      <c r="O485" s="429"/>
      <c r="P485" s="78">
        <f t="shared" si="27"/>
        <v>0</v>
      </c>
      <c r="Q485" s="78">
        <f t="shared" si="28"/>
        <v>0</v>
      </c>
      <c r="R485" s="100" t="str">
        <f t="shared" si="26"/>
        <v/>
      </c>
    </row>
    <row r="486" spans="1:18" x14ac:dyDescent="0.2">
      <c r="A486" s="430" t="str">
        <f>IF(B486="","",COUNT('Diário 1º PA'!$A$4:$A$2634)+COUNT('Diário 2º PA'!$A$4:$A$2000)+ROW()-3)</f>
        <v/>
      </c>
      <c r="B486" s="417"/>
      <c r="C486" s="418"/>
      <c r="D486" s="419"/>
      <c r="E486" s="419"/>
      <c r="F486" s="420"/>
      <c r="G486" s="419"/>
      <c r="H486" s="419"/>
      <c r="I486" s="421"/>
      <c r="J486" s="422"/>
      <c r="K486" s="422"/>
      <c r="L486" s="423"/>
      <c r="M486" s="419"/>
      <c r="N486" s="437"/>
      <c r="O486" s="429"/>
      <c r="P486" s="78">
        <f t="shared" si="27"/>
        <v>0</v>
      </c>
      <c r="Q486" s="78">
        <f t="shared" si="28"/>
        <v>0</v>
      </c>
      <c r="R486" s="100" t="str">
        <f t="shared" si="26"/>
        <v/>
      </c>
    </row>
    <row r="487" spans="1:18" x14ac:dyDescent="0.2">
      <c r="A487" s="430" t="str">
        <f>IF(B487="","",COUNT('Diário 1º PA'!$A$4:$A$2634)+COUNT('Diário 2º PA'!$A$4:$A$2000)+ROW()-3)</f>
        <v/>
      </c>
      <c r="B487" s="417"/>
      <c r="C487" s="418"/>
      <c r="D487" s="419"/>
      <c r="E487" s="419"/>
      <c r="F487" s="420"/>
      <c r="G487" s="419"/>
      <c r="H487" s="419"/>
      <c r="I487" s="421"/>
      <c r="J487" s="422"/>
      <c r="K487" s="422"/>
      <c r="L487" s="423"/>
      <c r="M487" s="419"/>
      <c r="N487" s="437"/>
      <c r="O487" s="429"/>
      <c r="P487" s="78">
        <f t="shared" si="27"/>
        <v>0</v>
      </c>
      <c r="Q487" s="78">
        <f t="shared" si="28"/>
        <v>0</v>
      </c>
      <c r="R487" s="143" t="str">
        <f t="shared" si="26"/>
        <v/>
      </c>
    </row>
    <row r="488" spans="1:18" x14ac:dyDescent="0.2">
      <c r="A488" s="430" t="str">
        <f>IF(B488="","",COUNT('Diário 1º PA'!$A$4:$A$2634)+COUNT('Diário 2º PA'!$A$4:$A$2000)+ROW()-3)</f>
        <v/>
      </c>
      <c r="B488" s="417"/>
      <c r="C488" s="418"/>
      <c r="D488" s="419"/>
      <c r="E488" s="419"/>
      <c r="F488" s="420"/>
      <c r="G488" s="419"/>
      <c r="H488" s="419"/>
      <c r="I488" s="421"/>
      <c r="J488" s="422"/>
      <c r="K488" s="422"/>
      <c r="L488" s="423"/>
      <c r="M488" s="419"/>
      <c r="N488" s="437"/>
      <c r="O488" s="429"/>
      <c r="P488" s="78">
        <f t="shared" si="27"/>
        <v>0</v>
      </c>
      <c r="Q488" s="78">
        <f t="shared" si="28"/>
        <v>0</v>
      </c>
      <c r="R488" s="100" t="str">
        <f t="shared" si="26"/>
        <v/>
      </c>
    </row>
    <row r="489" spans="1:18" x14ac:dyDescent="0.2">
      <c r="A489" s="430" t="str">
        <f>IF(B489="","",COUNT('Diário 1º PA'!$A$4:$A$2634)+COUNT('Diário 2º PA'!$A$4:$A$2000)+ROW()-3)</f>
        <v/>
      </c>
      <c r="B489" s="417"/>
      <c r="C489" s="418"/>
      <c r="D489" s="419"/>
      <c r="E489" s="419"/>
      <c r="F489" s="420"/>
      <c r="G489" s="421"/>
      <c r="H489" s="419"/>
      <c r="I489" s="421"/>
      <c r="J489" s="422"/>
      <c r="K489" s="422"/>
      <c r="L489" s="423"/>
      <c r="M489" s="422"/>
      <c r="N489" s="437"/>
      <c r="O489" s="429"/>
      <c r="P489" s="78">
        <f t="shared" si="27"/>
        <v>0</v>
      </c>
      <c r="Q489" s="78">
        <f t="shared" si="28"/>
        <v>0</v>
      </c>
      <c r="R489" s="100" t="str">
        <f t="shared" si="26"/>
        <v/>
      </c>
    </row>
    <row r="490" spans="1:18" x14ac:dyDescent="0.2">
      <c r="A490" s="430" t="str">
        <f>IF(B490="","",COUNT('Diário 1º PA'!$A$4:$A$2634)+COUNT('Diário 2º PA'!$A$4:$A$2000)+ROW()-3)</f>
        <v/>
      </c>
      <c r="B490" s="417"/>
      <c r="C490" s="418"/>
      <c r="D490" s="419"/>
      <c r="E490" s="419"/>
      <c r="F490" s="420"/>
      <c r="G490" s="421"/>
      <c r="H490" s="419"/>
      <c r="I490" s="421"/>
      <c r="J490" s="422"/>
      <c r="K490" s="422"/>
      <c r="L490" s="423"/>
      <c r="M490" s="422"/>
      <c r="N490" s="437"/>
      <c r="O490" s="429"/>
      <c r="P490" s="78">
        <f t="shared" si="27"/>
        <v>0</v>
      </c>
      <c r="Q490" s="78">
        <f t="shared" si="28"/>
        <v>0</v>
      </c>
      <c r="R490" s="143" t="str">
        <f t="shared" si="26"/>
        <v/>
      </c>
    </row>
    <row r="491" spans="1:18" x14ac:dyDescent="0.2">
      <c r="A491" s="430" t="str">
        <f>IF(B491="","",COUNT('Diário 1º PA'!$A$4:$A$2634)+COUNT('Diário 2º PA'!$A$4:$A$2000)+ROW()-3)</f>
        <v/>
      </c>
      <c r="B491" s="417"/>
      <c r="C491" s="418"/>
      <c r="D491" s="419"/>
      <c r="E491" s="419"/>
      <c r="F491" s="420"/>
      <c r="G491" s="419"/>
      <c r="H491" s="419"/>
      <c r="I491" s="421"/>
      <c r="J491" s="422"/>
      <c r="K491" s="422"/>
      <c r="L491" s="423"/>
      <c r="M491" s="422"/>
      <c r="N491" s="437"/>
      <c r="O491" s="429"/>
      <c r="P491" s="78">
        <f t="shared" si="27"/>
        <v>0</v>
      </c>
      <c r="Q491" s="78">
        <f t="shared" si="28"/>
        <v>0</v>
      </c>
      <c r="R491" s="100" t="str">
        <f t="shared" si="26"/>
        <v/>
      </c>
    </row>
    <row r="492" spans="1:18" x14ac:dyDescent="0.2">
      <c r="A492" s="430" t="str">
        <f>IF(B492="","",COUNT('Diário 1º PA'!$A$4:$A$2634)+COUNT('Diário 2º PA'!$A$4:$A$2000)+ROW()-3)</f>
        <v/>
      </c>
      <c r="B492" s="417"/>
      <c r="C492" s="418"/>
      <c r="D492" s="419"/>
      <c r="E492" s="419"/>
      <c r="F492" s="420"/>
      <c r="G492" s="419"/>
      <c r="H492" s="419"/>
      <c r="I492" s="421"/>
      <c r="J492" s="422"/>
      <c r="K492" s="422"/>
      <c r="L492" s="423"/>
      <c r="M492" s="422"/>
      <c r="N492" s="437"/>
      <c r="O492" s="429"/>
      <c r="P492" s="78">
        <f t="shared" si="27"/>
        <v>0</v>
      </c>
      <c r="Q492" s="78">
        <f t="shared" si="28"/>
        <v>0</v>
      </c>
      <c r="R492" s="100" t="str">
        <f t="shared" si="26"/>
        <v/>
      </c>
    </row>
    <row r="493" spans="1:18" x14ac:dyDescent="0.2">
      <c r="A493" s="430" t="str">
        <f>IF(B493="","",COUNT('Diário 1º PA'!$A$4:$A$2634)+COUNT('Diário 2º PA'!$A$4:$A$2000)+ROW()-3)</f>
        <v/>
      </c>
      <c r="B493" s="417"/>
      <c r="C493" s="418"/>
      <c r="D493" s="419"/>
      <c r="E493" s="419"/>
      <c r="F493" s="420"/>
      <c r="G493" s="419"/>
      <c r="H493" s="419"/>
      <c r="I493" s="421"/>
      <c r="J493" s="422"/>
      <c r="K493" s="422"/>
      <c r="L493" s="423"/>
      <c r="M493" s="422"/>
      <c r="N493" s="437"/>
      <c r="O493" s="429"/>
      <c r="P493" s="78">
        <f t="shared" si="27"/>
        <v>0</v>
      </c>
      <c r="Q493" s="78">
        <f t="shared" si="28"/>
        <v>0</v>
      </c>
      <c r="R493" s="143" t="str">
        <f t="shared" si="26"/>
        <v/>
      </c>
    </row>
    <row r="494" spans="1:18" x14ac:dyDescent="0.2">
      <c r="A494" s="430" t="str">
        <f>IF(B494="","",COUNT('Diário 1º PA'!$A$4:$A$2634)+COUNT('Diário 2º PA'!$A$4:$A$2000)+ROW()-3)</f>
        <v/>
      </c>
      <c r="B494" s="417"/>
      <c r="C494" s="418"/>
      <c r="D494" s="419"/>
      <c r="E494" s="419"/>
      <c r="F494" s="420"/>
      <c r="G494" s="419"/>
      <c r="H494" s="419"/>
      <c r="I494" s="421"/>
      <c r="J494" s="422"/>
      <c r="K494" s="422"/>
      <c r="L494" s="423"/>
      <c r="M494" s="422"/>
      <c r="N494" s="437"/>
      <c r="O494" s="429"/>
      <c r="P494" s="78">
        <f t="shared" si="27"/>
        <v>0</v>
      </c>
      <c r="Q494" s="78">
        <f t="shared" si="28"/>
        <v>0</v>
      </c>
      <c r="R494" s="100" t="str">
        <f t="shared" si="26"/>
        <v/>
      </c>
    </row>
    <row r="495" spans="1:18" x14ac:dyDescent="0.2">
      <c r="A495" s="430" t="str">
        <f>IF(B495="","",COUNT('Diário 1º PA'!$A$4:$A$2634)+COUNT('Diário 2º PA'!$A$4:$A$2000)+ROW()-3)</f>
        <v/>
      </c>
      <c r="B495" s="417"/>
      <c r="C495" s="418"/>
      <c r="D495" s="419"/>
      <c r="E495" s="419"/>
      <c r="F495" s="420"/>
      <c r="G495" s="419"/>
      <c r="H495" s="419"/>
      <c r="I495" s="421"/>
      <c r="J495" s="422"/>
      <c r="K495" s="422"/>
      <c r="L495" s="423"/>
      <c r="M495" s="422"/>
      <c r="N495" s="437"/>
      <c r="O495" s="429"/>
      <c r="P495" s="78">
        <f t="shared" si="27"/>
        <v>0</v>
      </c>
      <c r="Q495" s="78">
        <f t="shared" si="28"/>
        <v>0</v>
      </c>
      <c r="R495" s="100" t="str">
        <f t="shared" si="26"/>
        <v/>
      </c>
    </row>
    <row r="496" spans="1:18" x14ac:dyDescent="0.2">
      <c r="A496" s="430" t="str">
        <f>IF(B496="","",COUNT('Diário 1º PA'!$A$4:$A$2634)+COUNT('Diário 2º PA'!$A$4:$A$2000)+ROW()-3)</f>
        <v/>
      </c>
      <c r="B496" s="417"/>
      <c r="C496" s="418"/>
      <c r="D496" s="432"/>
      <c r="E496" s="432"/>
      <c r="F496" s="433"/>
      <c r="G496" s="419"/>
      <c r="H496" s="419"/>
      <c r="I496" s="421"/>
      <c r="J496" s="422"/>
      <c r="K496" s="422"/>
      <c r="L496" s="423"/>
      <c r="M496" s="422"/>
      <c r="N496" s="437"/>
      <c r="O496" s="429"/>
      <c r="P496" s="78">
        <f t="shared" si="27"/>
        <v>0</v>
      </c>
      <c r="Q496" s="78">
        <f t="shared" si="28"/>
        <v>0</v>
      </c>
      <c r="R496" s="143" t="str">
        <f t="shared" si="26"/>
        <v/>
      </c>
    </row>
    <row r="497" spans="1:18" x14ac:dyDescent="0.2">
      <c r="A497" s="430" t="str">
        <f>IF(B497="","",COUNT('Diário 1º PA'!$A$4:$A$2634)+COUNT('Diário 2º PA'!$A$4:$A$2000)+ROW()-3)</f>
        <v/>
      </c>
      <c r="B497" s="417"/>
      <c r="C497" s="418"/>
      <c r="D497" s="419"/>
      <c r="E497" s="419"/>
      <c r="F497" s="420"/>
      <c r="G497" s="421"/>
      <c r="H497" s="419"/>
      <c r="I497" s="421"/>
      <c r="J497" s="423"/>
      <c r="K497" s="423"/>
      <c r="L497" s="423"/>
      <c r="M497" s="422"/>
      <c r="N497" s="437"/>
      <c r="O497" s="429"/>
      <c r="P497" s="78">
        <f t="shared" si="27"/>
        <v>0</v>
      </c>
      <c r="Q497" s="78">
        <f t="shared" si="28"/>
        <v>0</v>
      </c>
      <c r="R497" s="100" t="str">
        <f t="shared" si="26"/>
        <v/>
      </c>
    </row>
    <row r="498" spans="1:18" x14ac:dyDescent="0.2">
      <c r="A498" s="430" t="str">
        <f>IF(B498="","",COUNT('Diário 1º PA'!$A$4:$A$2634)+COUNT('Diário 2º PA'!$A$4:$A$2000)+ROW()-3)</f>
        <v/>
      </c>
      <c r="B498" s="417"/>
      <c r="C498" s="418"/>
      <c r="D498" s="419"/>
      <c r="E498" s="419"/>
      <c r="F498" s="420"/>
      <c r="G498" s="421"/>
      <c r="H498" s="419"/>
      <c r="I498" s="421"/>
      <c r="J498" s="423"/>
      <c r="K498" s="423"/>
      <c r="L498" s="423"/>
      <c r="M498" s="422"/>
      <c r="N498" s="437"/>
      <c r="O498" s="429"/>
      <c r="P498" s="78">
        <f t="shared" si="27"/>
        <v>0</v>
      </c>
      <c r="Q498" s="78">
        <f t="shared" si="28"/>
        <v>0</v>
      </c>
      <c r="R498" s="100" t="str">
        <f t="shared" si="26"/>
        <v/>
      </c>
    </row>
    <row r="499" spans="1:18" x14ac:dyDescent="0.2">
      <c r="A499" s="430" t="str">
        <f>IF(B499="","",COUNT('Diário 1º PA'!$A$4:$A$2634)+COUNT('Diário 2º PA'!$A$4:$A$2000)+ROW()-3)</f>
        <v/>
      </c>
      <c r="B499" s="417"/>
      <c r="C499" s="418"/>
      <c r="D499" s="419"/>
      <c r="E499" s="419"/>
      <c r="F499" s="420"/>
      <c r="G499" s="421"/>
      <c r="H499" s="419"/>
      <c r="I499" s="421"/>
      <c r="J499" s="422"/>
      <c r="K499" s="422"/>
      <c r="L499" s="423"/>
      <c r="M499" s="423"/>
      <c r="N499" s="437"/>
      <c r="O499" s="429"/>
      <c r="P499" s="78">
        <f t="shared" si="27"/>
        <v>0</v>
      </c>
      <c r="Q499" s="78">
        <f t="shared" si="28"/>
        <v>0</v>
      </c>
      <c r="R499" s="143" t="str">
        <f t="shared" si="26"/>
        <v/>
      </c>
    </row>
    <row r="500" spans="1:18" x14ac:dyDescent="0.2">
      <c r="A500" s="430" t="str">
        <f>IF(B500="","",COUNT('Diário 1º PA'!$A$4:$A$2634)+COUNT('Diário 2º PA'!$A$4:$A$2000)+ROW()-3)</f>
        <v/>
      </c>
      <c r="B500" s="417"/>
      <c r="C500" s="418"/>
      <c r="D500" s="419"/>
      <c r="E500" s="419"/>
      <c r="F500" s="420"/>
      <c r="G500" s="419"/>
      <c r="H500" s="419"/>
      <c r="I500" s="421"/>
      <c r="J500" s="422"/>
      <c r="K500" s="422"/>
      <c r="L500" s="423"/>
      <c r="M500" s="422"/>
      <c r="N500" s="437"/>
      <c r="O500" s="429"/>
      <c r="P500" s="78">
        <f t="shared" si="27"/>
        <v>0</v>
      </c>
      <c r="Q500" s="78">
        <f t="shared" si="28"/>
        <v>0</v>
      </c>
      <c r="R500" s="100" t="str">
        <f t="shared" si="26"/>
        <v/>
      </c>
    </row>
    <row r="501" spans="1:18" x14ac:dyDescent="0.2">
      <c r="A501" s="430" t="str">
        <f>IF(B501="","",COUNT('Diário 1º PA'!$A$4:$A$2634)+COUNT('Diário 2º PA'!$A$4:$A$2000)+ROW()-3)</f>
        <v/>
      </c>
      <c r="B501" s="417"/>
      <c r="C501" s="418"/>
      <c r="D501" s="419"/>
      <c r="E501" s="419"/>
      <c r="F501" s="420"/>
      <c r="G501" s="421"/>
      <c r="H501" s="419"/>
      <c r="I501" s="421"/>
      <c r="J501" s="421"/>
      <c r="K501" s="422"/>
      <c r="L501" s="423"/>
      <c r="M501" s="422"/>
      <c r="N501" s="437"/>
      <c r="O501" s="429"/>
      <c r="P501" s="78">
        <f t="shared" si="27"/>
        <v>0</v>
      </c>
      <c r="Q501" s="78">
        <f t="shared" si="28"/>
        <v>0</v>
      </c>
      <c r="R501" s="100" t="str">
        <f t="shared" si="26"/>
        <v/>
      </c>
    </row>
    <row r="502" spans="1:18" x14ac:dyDescent="0.2">
      <c r="A502" s="430" t="str">
        <f>IF(B502="","",COUNT('Diário 1º PA'!$A$4:$A$2634)+COUNT('Diário 2º PA'!$A$4:$A$2000)+ROW()-3)</f>
        <v/>
      </c>
      <c r="B502" s="417"/>
      <c r="C502" s="418"/>
      <c r="D502" s="419"/>
      <c r="E502" s="419"/>
      <c r="F502" s="420"/>
      <c r="G502" s="421"/>
      <c r="H502" s="419"/>
      <c r="I502" s="421"/>
      <c r="J502" s="422"/>
      <c r="K502" s="422"/>
      <c r="L502" s="423"/>
      <c r="M502" s="422"/>
      <c r="N502" s="437"/>
      <c r="O502" s="429"/>
      <c r="P502" s="78">
        <f t="shared" si="27"/>
        <v>0</v>
      </c>
      <c r="Q502" s="78">
        <f t="shared" si="28"/>
        <v>0</v>
      </c>
      <c r="R502" s="143" t="str">
        <f t="shared" si="26"/>
        <v/>
      </c>
    </row>
    <row r="503" spans="1:18" x14ac:dyDescent="0.2">
      <c r="A503" s="430" t="str">
        <f>IF(B503="","",COUNT('Diário 1º PA'!$A$4:$A$2634)+COUNT('Diário 2º PA'!$A$4:$A$2000)+ROW()-3)</f>
        <v/>
      </c>
      <c r="B503" s="417"/>
      <c r="C503" s="418"/>
      <c r="D503" s="419"/>
      <c r="E503" s="419"/>
      <c r="F503" s="420"/>
      <c r="G503" s="419"/>
      <c r="H503" s="419"/>
      <c r="I503" s="421"/>
      <c r="J503" s="422"/>
      <c r="K503" s="422"/>
      <c r="L503" s="423"/>
      <c r="M503" s="422"/>
      <c r="N503" s="437"/>
      <c r="O503" s="429"/>
      <c r="P503" s="78">
        <f t="shared" si="27"/>
        <v>0</v>
      </c>
      <c r="Q503" s="78">
        <f t="shared" si="28"/>
        <v>0</v>
      </c>
      <c r="R503" s="100" t="str">
        <f t="shared" si="26"/>
        <v/>
      </c>
    </row>
    <row r="504" spans="1:18" x14ac:dyDescent="0.2">
      <c r="A504" s="430" t="str">
        <f>IF(B504="","",COUNT('Diário 1º PA'!$A$4:$A$2634)+COUNT('Diário 2º PA'!$A$4:$A$2000)+ROW()-3)</f>
        <v/>
      </c>
      <c r="B504" s="417"/>
      <c r="C504" s="418"/>
      <c r="D504" s="419"/>
      <c r="E504" s="419"/>
      <c r="F504" s="420"/>
      <c r="G504" s="421"/>
      <c r="H504" s="419"/>
      <c r="I504" s="421"/>
      <c r="J504" s="422"/>
      <c r="K504" s="422"/>
      <c r="L504" s="423"/>
      <c r="M504" s="422"/>
      <c r="N504" s="437"/>
      <c r="O504" s="429"/>
      <c r="P504" s="78">
        <f t="shared" si="27"/>
        <v>0</v>
      </c>
      <c r="Q504" s="78">
        <f t="shared" si="28"/>
        <v>0</v>
      </c>
      <c r="R504" s="100" t="str">
        <f t="shared" si="26"/>
        <v/>
      </c>
    </row>
    <row r="505" spans="1:18" x14ac:dyDescent="0.2">
      <c r="A505" s="430" t="str">
        <f>IF(B505="","",COUNT('Diário 1º PA'!$A$4:$A$2634)+COUNT('Diário 2º PA'!$A$4:$A$2000)+ROW()-3)</f>
        <v/>
      </c>
      <c r="B505" s="417"/>
      <c r="C505" s="418"/>
      <c r="D505" s="419"/>
      <c r="E505" s="419"/>
      <c r="F505" s="420"/>
      <c r="G505" s="419"/>
      <c r="H505" s="419"/>
      <c r="I505" s="421"/>
      <c r="J505" s="422"/>
      <c r="K505" s="422"/>
      <c r="L505" s="423"/>
      <c r="M505" s="422"/>
      <c r="N505" s="437"/>
      <c r="O505" s="429"/>
      <c r="P505" s="78">
        <f t="shared" si="27"/>
        <v>0</v>
      </c>
      <c r="Q505" s="78">
        <f t="shared" si="28"/>
        <v>0</v>
      </c>
      <c r="R505" s="143" t="str">
        <f t="shared" si="26"/>
        <v/>
      </c>
    </row>
    <row r="506" spans="1:18" x14ac:dyDescent="0.2">
      <c r="A506" s="430" t="str">
        <f>IF(B506="","",COUNT('Diário 1º PA'!$A$4:$A$2634)+COUNT('Diário 2º PA'!$A$4:$A$2000)+ROW()-3)</f>
        <v/>
      </c>
      <c r="B506" s="417"/>
      <c r="C506" s="418"/>
      <c r="D506" s="419"/>
      <c r="E506" s="419"/>
      <c r="F506" s="420"/>
      <c r="G506" s="419"/>
      <c r="H506" s="419"/>
      <c r="I506" s="421"/>
      <c r="J506" s="422"/>
      <c r="K506" s="422"/>
      <c r="L506" s="423"/>
      <c r="M506" s="422"/>
      <c r="N506" s="437"/>
      <c r="O506" s="429"/>
      <c r="P506" s="78">
        <f t="shared" si="27"/>
        <v>0</v>
      </c>
      <c r="Q506" s="78">
        <f t="shared" si="28"/>
        <v>0</v>
      </c>
      <c r="R506" s="100" t="str">
        <f t="shared" si="26"/>
        <v/>
      </c>
    </row>
    <row r="507" spans="1:18" x14ac:dyDescent="0.2">
      <c r="A507" s="430" t="str">
        <f>IF(B507="","",COUNT('Diário 1º PA'!$A$4:$A$2634)+COUNT('Diário 2º PA'!$A$4:$A$2000)+ROW()-3)</f>
        <v/>
      </c>
      <c r="B507" s="417"/>
      <c r="C507" s="418"/>
      <c r="D507" s="419"/>
      <c r="E507" s="419"/>
      <c r="F507" s="420"/>
      <c r="G507" s="421"/>
      <c r="H507" s="419"/>
      <c r="I507" s="421"/>
      <c r="J507" s="422"/>
      <c r="K507" s="422"/>
      <c r="L507" s="423"/>
      <c r="M507" s="422"/>
      <c r="N507" s="437"/>
      <c r="O507" s="429"/>
      <c r="P507" s="78">
        <f t="shared" si="27"/>
        <v>0</v>
      </c>
      <c r="Q507" s="78">
        <f t="shared" si="28"/>
        <v>0</v>
      </c>
      <c r="R507" s="100" t="str">
        <f t="shared" si="26"/>
        <v/>
      </c>
    </row>
    <row r="508" spans="1:18" x14ac:dyDescent="0.2">
      <c r="A508" s="430" t="str">
        <f>IF(B508="","",COUNT('Diário 1º PA'!$A$4:$A$2634)+COUNT('Diário 2º PA'!$A$4:$A$2000)+ROW()-3)</f>
        <v/>
      </c>
      <c r="B508" s="417"/>
      <c r="C508" s="418"/>
      <c r="D508" s="419"/>
      <c r="E508" s="419"/>
      <c r="F508" s="420"/>
      <c r="G508" s="419"/>
      <c r="H508" s="419"/>
      <c r="I508" s="419"/>
      <c r="J508" s="422"/>
      <c r="K508" s="422"/>
      <c r="L508" s="423"/>
      <c r="M508" s="422"/>
      <c r="N508" s="437"/>
      <c r="O508" s="429"/>
      <c r="P508" s="78">
        <f t="shared" si="27"/>
        <v>0</v>
      </c>
      <c r="Q508" s="78">
        <f t="shared" si="28"/>
        <v>0</v>
      </c>
      <c r="R508" s="143" t="str">
        <f t="shared" si="26"/>
        <v/>
      </c>
    </row>
    <row r="509" spans="1:18" x14ac:dyDescent="0.2">
      <c r="A509" s="430" t="str">
        <f>IF(B509="","",COUNT('Diário 1º PA'!$A$4:$A$2634)+COUNT('Diário 2º PA'!$A$4:$A$2000)+ROW()-3)</f>
        <v/>
      </c>
      <c r="B509" s="417"/>
      <c r="C509" s="418"/>
      <c r="D509" s="419"/>
      <c r="E509" s="419"/>
      <c r="F509" s="420"/>
      <c r="G509" s="419"/>
      <c r="H509" s="419"/>
      <c r="I509" s="419"/>
      <c r="J509" s="422"/>
      <c r="K509" s="422"/>
      <c r="L509" s="423"/>
      <c r="M509" s="422"/>
      <c r="N509" s="437"/>
      <c r="O509" s="429"/>
      <c r="P509" s="78">
        <f t="shared" si="27"/>
        <v>0</v>
      </c>
      <c r="Q509" s="78">
        <f t="shared" si="28"/>
        <v>0</v>
      </c>
      <c r="R509" s="100" t="str">
        <f t="shared" si="26"/>
        <v/>
      </c>
    </row>
    <row r="510" spans="1:18" x14ac:dyDescent="0.2">
      <c r="A510" s="430" t="str">
        <f>IF(B510="","",COUNT('Diário 1º PA'!$A$4:$A$2634)+COUNT('Diário 2º PA'!$A$4:$A$2000)+ROW()-3)</f>
        <v/>
      </c>
      <c r="B510" s="417"/>
      <c r="C510" s="418"/>
      <c r="D510" s="419"/>
      <c r="E510" s="419"/>
      <c r="F510" s="420"/>
      <c r="G510" s="419"/>
      <c r="H510" s="419"/>
      <c r="I510" s="421"/>
      <c r="J510" s="422"/>
      <c r="K510" s="422"/>
      <c r="L510" s="423"/>
      <c r="M510" s="422"/>
      <c r="N510" s="437"/>
      <c r="O510" s="429"/>
      <c r="P510" s="78">
        <f t="shared" si="27"/>
        <v>0</v>
      </c>
      <c r="Q510" s="78">
        <f t="shared" si="28"/>
        <v>0</v>
      </c>
      <c r="R510" s="100" t="str">
        <f t="shared" si="26"/>
        <v/>
      </c>
    </row>
    <row r="511" spans="1:18" x14ac:dyDescent="0.2">
      <c r="A511" s="430" t="str">
        <f>IF(B511="","",COUNT('Diário 1º PA'!$A$4:$A$2634)+COUNT('Diário 2º PA'!$A$4:$A$2000)+ROW()-3)</f>
        <v/>
      </c>
      <c r="B511" s="417"/>
      <c r="C511" s="418"/>
      <c r="D511" s="419"/>
      <c r="E511" s="419"/>
      <c r="F511" s="420"/>
      <c r="G511" s="419"/>
      <c r="H511" s="419"/>
      <c r="I511" s="421"/>
      <c r="J511" s="422"/>
      <c r="K511" s="422"/>
      <c r="L511" s="423"/>
      <c r="M511" s="422"/>
      <c r="N511" s="437"/>
      <c r="O511" s="429"/>
      <c r="P511" s="78">
        <f t="shared" si="27"/>
        <v>0</v>
      </c>
      <c r="Q511" s="78">
        <f t="shared" si="28"/>
        <v>0</v>
      </c>
      <c r="R511" s="143" t="str">
        <f t="shared" si="26"/>
        <v/>
      </c>
    </row>
    <row r="512" spans="1:18" x14ac:dyDescent="0.2">
      <c r="A512" s="430" t="str">
        <f>IF(B512="","",COUNT('Diário 1º PA'!$A$4:$A$2634)+COUNT('Diário 2º PA'!$A$4:$A$2000)+ROW()-3)</f>
        <v/>
      </c>
      <c r="B512" s="417"/>
      <c r="C512" s="418"/>
      <c r="D512" s="419"/>
      <c r="E512" s="419"/>
      <c r="F512" s="420"/>
      <c r="G512" s="419"/>
      <c r="H512" s="419"/>
      <c r="I512" s="421"/>
      <c r="J512" s="422"/>
      <c r="K512" s="422"/>
      <c r="L512" s="423"/>
      <c r="M512" s="422"/>
      <c r="N512" s="437"/>
      <c r="O512" s="429"/>
      <c r="P512" s="78">
        <f t="shared" si="27"/>
        <v>0</v>
      </c>
      <c r="Q512" s="78">
        <f t="shared" si="28"/>
        <v>0</v>
      </c>
      <c r="R512" s="100" t="str">
        <f t="shared" si="26"/>
        <v/>
      </c>
    </row>
    <row r="513" spans="1:18" x14ac:dyDescent="0.2">
      <c r="A513" s="430" t="str">
        <f>IF(B513="","",COUNT('Diário 1º PA'!$A$4:$A$2634)+COUNT('Diário 2º PA'!$A$4:$A$2000)+ROW()-3)</f>
        <v/>
      </c>
      <c r="B513" s="417"/>
      <c r="C513" s="418"/>
      <c r="D513" s="419"/>
      <c r="E513" s="419"/>
      <c r="F513" s="420"/>
      <c r="G513" s="419"/>
      <c r="H513" s="419"/>
      <c r="I513" s="421"/>
      <c r="J513" s="422"/>
      <c r="K513" s="422"/>
      <c r="L513" s="423"/>
      <c r="M513" s="422"/>
      <c r="N513" s="437"/>
      <c r="O513" s="429"/>
      <c r="P513" s="78">
        <f t="shared" si="27"/>
        <v>0</v>
      </c>
      <c r="Q513" s="78">
        <f t="shared" si="28"/>
        <v>0</v>
      </c>
      <c r="R513" s="100" t="str">
        <f t="shared" si="26"/>
        <v/>
      </c>
    </row>
    <row r="514" spans="1:18" x14ac:dyDescent="0.2">
      <c r="A514" s="430" t="str">
        <f>IF(B514="","",COUNT('Diário 1º PA'!$A$4:$A$2634)+COUNT('Diário 2º PA'!$A$4:$A$2000)+ROW()-3)</f>
        <v/>
      </c>
      <c r="B514" s="417"/>
      <c r="C514" s="418"/>
      <c r="D514" s="419"/>
      <c r="E514" s="419"/>
      <c r="F514" s="420"/>
      <c r="G514" s="419"/>
      <c r="H514" s="419"/>
      <c r="I514" s="421"/>
      <c r="J514" s="422"/>
      <c r="K514" s="422"/>
      <c r="L514" s="423"/>
      <c r="M514" s="422"/>
      <c r="N514" s="437"/>
      <c r="O514" s="429"/>
      <c r="P514" s="78">
        <f t="shared" si="27"/>
        <v>0</v>
      </c>
      <c r="Q514" s="78">
        <f t="shared" si="28"/>
        <v>0</v>
      </c>
      <c r="R514" s="143" t="str">
        <f t="shared" si="26"/>
        <v/>
      </c>
    </row>
    <row r="515" spans="1:18" x14ac:dyDescent="0.2">
      <c r="A515" s="430" t="str">
        <f>IF(B515="","",COUNT('Diário 1º PA'!$A$4:$A$2634)+COUNT('Diário 2º PA'!$A$4:$A$2000)+ROW()-3)</f>
        <v/>
      </c>
      <c r="B515" s="417"/>
      <c r="C515" s="418"/>
      <c r="D515" s="419"/>
      <c r="E515" s="419"/>
      <c r="F515" s="420"/>
      <c r="G515" s="419"/>
      <c r="H515" s="419"/>
      <c r="I515" s="421"/>
      <c r="J515" s="422"/>
      <c r="K515" s="422"/>
      <c r="L515" s="423"/>
      <c r="M515" s="422"/>
      <c r="N515" s="437"/>
      <c r="O515" s="429"/>
      <c r="P515" s="78">
        <f t="shared" si="27"/>
        <v>0</v>
      </c>
      <c r="Q515" s="78">
        <f t="shared" si="28"/>
        <v>0</v>
      </c>
      <c r="R515" s="100" t="str">
        <f t="shared" si="26"/>
        <v/>
      </c>
    </row>
    <row r="516" spans="1:18" x14ac:dyDescent="0.2">
      <c r="A516" s="430" t="str">
        <f>IF(B516="","",COUNT('Diário 1º PA'!$A$4:$A$2634)+COUNT('Diário 2º PA'!$A$4:$A$2000)+ROW()-3)</f>
        <v/>
      </c>
      <c r="B516" s="417"/>
      <c r="C516" s="418"/>
      <c r="D516" s="419"/>
      <c r="E516" s="419"/>
      <c r="F516" s="420"/>
      <c r="G516" s="419"/>
      <c r="H516" s="419"/>
      <c r="I516" s="421"/>
      <c r="J516" s="422"/>
      <c r="K516" s="422"/>
      <c r="L516" s="423"/>
      <c r="M516" s="422"/>
      <c r="N516" s="437"/>
      <c r="O516" s="429"/>
      <c r="P516" s="78">
        <f t="shared" si="27"/>
        <v>0</v>
      </c>
      <c r="Q516" s="78">
        <f t="shared" si="28"/>
        <v>0</v>
      </c>
      <c r="R516" s="100" t="str">
        <f t="shared" si="26"/>
        <v/>
      </c>
    </row>
    <row r="517" spans="1:18" x14ac:dyDescent="0.2">
      <c r="A517" s="430" t="str">
        <f>IF(B517="","",COUNT('Diário 1º PA'!$A$4:$A$2634)+COUNT('Diário 2º PA'!$A$4:$A$2000)+ROW()-3)</f>
        <v/>
      </c>
      <c r="B517" s="417"/>
      <c r="C517" s="418"/>
      <c r="D517" s="419"/>
      <c r="E517" s="419"/>
      <c r="F517" s="420"/>
      <c r="G517" s="419"/>
      <c r="H517" s="419"/>
      <c r="I517" s="421"/>
      <c r="J517" s="422"/>
      <c r="K517" s="422"/>
      <c r="L517" s="423"/>
      <c r="M517" s="422"/>
      <c r="N517" s="437"/>
      <c r="O517" s="429"/>
      <c r="P517" s="78">
        <f t="shared" si="27"/>
        <v>0</v>
      </c>
      <c r="Q517" s="78">
        <f t="shared" si="28"/>
        <v>0</v>
      </c>
      <c r="R517" s="143" t="str">
        <f t="shared" si="26"/>
        <v/>
      </c>
    </row>
    <row r="518" spans="1:18" x14ac:dyDescent="0.2">
      <c r="A518" s="430" t="str">
        <f>IF(B518="","",COUNT('Diário 1º PA'!$A$4:$A$2634)+COUNT('Diário 2º PA'!$A$4:$A$2000)+ROW()-3)</f>
        <v/>
      </c>
      <c r="B518" s="417"/>
      <c r="C518" s="418"/>
      <c r="D518" s="419"/>
      <c r="E518" s="419"/>
      <c r="F518" s="420"/>
      <c r="G518" s="419"/>
      <c r="H518" s="419"/>
      <c r="I518" s="421"/>
      <c r="J518" s="422"/>
      <c r="K518" s="422"/>
      <c r="L518" s="423"/>
      <c r="M518" s="422"/>
      <c r="N518" s="437"/>
      <c r="O518" s="429"/>
      <c r="P518" s="78">
        <f t="shared" si="27"/>
        <v>0</v>
      </c>
      <c r="Q518" s="78">
        <f t="shared" si="28"/>
        <v>0</v>
      </c>
      <c r="R518" s="100" t="str">
        <f t="shared" si="26"/>
        <v/>
      </c>
    </row>
    <row r="519" spans="1:18" x14ac:dyDescent="0.2">
      <c r="A519" s="430" t="str">
        <f>IF(B519="","",COUNT('Diário 1º PA'!$A$4:$A$2634)+COUNT('Diário 2º PA'!$A$4:$A$2000)+ROW()-3)</f>
        <v/>
      </c>
      <c r="B519" s="417"/>
      <c r="C519" s="418"/>
      <c r="D519" s="419"/>
      <c r="E519" s="419"/>
      <c r="F519" s="420"/>
      <c r="G519" s="421"/>
      <c r="H519" s="419"/>
      <c r="I519" s="421"/>
      <c r="J519" s="422"/>
      <c r="K519" s="422"/>
      <c r="L519" s="423"/>
      <c r="M519" s="422"/>
      <c r="N519" s="437"/>
      <c r="O519" s="429"/>
      <c r="P519" s="78">
        <f t="shared" si="27"/>
        <v>0</v>
      </c>
      <c r="Q519" s="78">
        <f t="shared" si="28"/>
        <v>0</v>
      </c>
      <c r="R519" s="100" t="str">
        <f t="shared" si="26"/>
        <v/>
      </c>
    </row>
    <row r="520" spans="1:18" x14ac:dyDescent="0.2">
      <c r="A520" s="430" t="str">
        <f>IF(B520="","",COUNT('Diário 1º PA'!$A$4:$A$2634)+COUNT('Diário 2º PA'!$A$4:$A$2000)+ROW()-3)</f>
        <v/>
      </c>
      <c r="B520" s="417"/>
      <c r="C520" s="418"/>
      <c r="D520" s="419"/>
      <c r="E520" s="419"/>
      <c r="F520" s="420"/>
      <c r="G520" s="419"/>
      <c r="H520" s="419"/>
      <c r="I520" s="421"/>
      <c r="J520" s="422"/>
      <c r="K520" s="422"/>
      <c r="L520" s="423"/>
      <c r="M520" s="422"/>
      <c r="N520" s="437"/>
      <c r="O520" s="429"/>
      <c r="P520" s="78">
        <f t="shared" si="27"/>
        <v>0</v>
      </c>
      <c r="Q520" s="78">
        <f t="shared" si="28"/>
        <v>0</v>
      </c>
      <c r="R520" s="143" t="str">
        <f t="shared" si="26"/>
        <v/>
      </c>
    </row>
    <row r="521" spans="1:18" x14ac:dyDescent="0.2">
      <c r="A521" s="430" t="str">
        <f>IF(B521="","",COUNT('Diário 1º PA'!$A$4:$A$2634)+COUNT('Diário 2º PA'!$A$4:$A$2000)+ROW()-3)</f>
        <v/>
      </c>
      <c r="B521" s="417"/>
      <c r="C521" s="418"/>
      <c r="D521" s="419"/>
      <c r="E521" s="419"/>
      <c r="F521" s="420"/>
      <c r="G521" s="421"/>
      <c r="H521" s="419"/>
      <c r="I521" s="421"/>
      <c r="J521" s="422"/>
      <c r="K521" s="422"/>
      <c r="L521" s="423"/>
      <c r="M521" s="422"/>
      <c r="N521" s="437"/>
      <c r="O521" s="429"/>
      <c r="P521" s="78">
        <f t="shared" si="27"/>
        <v>0</v>
      </c>
      <c r="Q521" s="78">
        <f t="shared" si="28"/>
        <v>0</v>
      </c>
      <c r="R521" s="100" t="str">
        <f t="shared" si="26"/>
        <v/>
      </c>
    </row>
    <row r="522" spans="1:18" x14ac:dyDescent="0.2">
      <c r="A522" s="430" t="str">
        <f>IF(B522="","",COUNT('Diário 1º PA'!$A$4:$A$2634)+COUNT('Diário 2º PA'!$A$4:$A$2000)+ROW()-3)</f>
        <v/>
      </c>
      <c r="B522" s="417"/>
      <c r="C522" s="418"/>
      <c r="D522" s="419"/>
      <c r="E522" s="419"/>
      <c r="F522" s="420"/>
      <c r="G522" s="421"/>
      <c r="H522" s="419"/>
      <c r="I522" s="421"/>
      <c r="J522" s="422"/>
      <c r="K522" s="422"/>
      <c r="L522" s="423"/>
      <c r="M522" s="422"/>
      <c r="N522" s="437"/>
      <c r="O522" s="429"/>
      <c r="P522" s="78">
        <f t="shared" si="27"/>
        <v>0</v>
      </c>
      <c r="Q522" s="78">
        <f t="shared" si="28"/>
        <v>0</v>
      </c>
      <c r="R522" s="100" t="str">
        <f t="shared" si="26"/>
        <v/>
      </c>
    </row>
    <row r="523" spans="1:18" x14ac:dyDescent="0.2">
      <c r="A523" s="430" t="str">
        <f>IF(B523="","",COUNT('Diário 1º PA'!$A$4:$A$2634)+COUNT('Diário 2º PA'!$A$4:$A$2000)+ROW()-3)</f>
        <v/>
      </c>
      <c r="B523" s="417"/>
      <c r="C523" s="418"/>
      <c r="D523" s="419"/>
      <c r="E523" s="419"/>
      <c r="F523" s="420"/>
      <c r="G523" s="421"/>
      <c r="H523" s="419"/>
      <c r="I523" s="421"/>
      <c r="J523" s="422"/>
      <c r="K523" s="422"/>
      <c r="L523" s="423"/>
      <c r="M523" s="422"/>
      <c r="N523" s="437"/>
      <c r="O523" s="429"/>
      <c r="P523" s="78">
        <f t="shared" si="27"/>
        <v>0</v>
      </c>
      <c r="Q523" s="78">
        <f t="shared" si="28"/>
        <v>0</v>
      </c>
      <c r="R523" s="143" t="str">
        <f t="shared" si="26"/>
        <v/>
      </c>
    </row>
    <row r="524" spans="1:18" x14ac:dyDescent="0.2">
      <c r="A524" s="430" t="str">
        <f>IF(B524="","",COUNT('Diário 1º PA'!$A$4:$A$2634)+COUNT('Diário 2º PA'!$A$4:$A$2000)+ROW()-3)</f>
        <v/>
      </c>
      <c r="B524" s="417"/>
      <c r="C524" s="418"/>
      <c r="D524" s="419"/>
      <c r="E524" s="419"/>
      <c r="F524" s="420"/>
      <c r="G524" s="421"/>
      <c r="H524" s="419"/>
      <c r="I524" s="421"/>
      <c r="J524" s="422"/>
      <c r="K524" s="422"/>
      <c r="L524" s="423"/>
      <c r="M524" s="422"/>
      <c r="N524" s="437"/>
      <c r="O524" s="429"/>
      <c r="P524" s="78">
        <f t="shared" si="27"/>
        <v>0</v>
      </c>
      <c r="Q524" s="78">
        <f t="shared" si="28"/>
        <v>0</v>
      </c>
      <c r="R524" s="100" t="str">
        <f t="shared" si="26"/>
        <v/>
      </c>
    </row>
    <row r="525" spans="1:18" x14ac:dyDescent="0.2">
      <c r="A525" s="430" t="str">
        <f>IF(B525="","",COUNT('Diário 1º PA'!$A$4:$A$2634)+COUNT('Diário 2º PA'!$A$4:$A$2000)+ROW()-3)</f>
        <v/>
      </c>
      <c r="B525" s="417"/>
      <c r="C525" s="418"/>
      <c r="D525" s="419"/>
      <c r="E525" s="419"/>
      <c r="F525" s="420"/>
      <c r="G525" s="421"/>
      <c r="H525" s="419"/>
      <c r="I525" s="421"/>
      <c r="J525" s="422"/>
      <c r="K525" s="422"/>
      <c r="L525" s="423"/>
      <c r="M525" s="422"/>
      <c r="N525" s="437"/>
      <c r="O525" s="429"/>
      <c r="P525" s="78">
        <f t="shared" si="27"/>
        <v>0</v>
      </c>
      <c r="Q525" s="78">
        <f t="shared" si="28"/>
        <v>0</v>
      </c>
      <c r="R525" s="100" t="str">
        <f t="shared" ref="R525:R588" si="29">SUBSTITUTE(D525," ","_")</f>
        <v/>
      </c>
    </row>
    <row r="526" spans="1:18" x14ac:dyDescent="0.2">
      <c r="A526" s="430" t="str">
        <f>IF(B526="","",COUNT('Diário 1º PA'!$A$4:$A$2634)+COUNT('Diário 2º PA'!$A$4:$A$2000)+ROW()-3)</f>
        <v/>
      </c>
      <c r="B526" s="417"/>
      <c r="C526" s="418"/>
      <c r="D526" s="419"/>
      <c r="E526" s="419"/>
      <c r="F526" s="420"/>
      <c r="G526" s="421"/>
      <c r="H526" s="419"/>
      <c r="I526" s="421"/>
      <c r="J526" s="422"/>
      <c r="K526" s="422"/>
      <c r="L526" s="423"/>
      <c r="M526" s="422"/>
      <c r="N526" s="437"/>
      <c r="O526" s="429"/>
      <c r="P526" s="78">
        <f t="shared" ref="P526:P589" si="30">IF(B526=0,0,IF(YEAR(B526)=$Q$1,MONTH(B526)-$P$1+1,(YEAR(B526)-$Q$1)*12-$P$1+1+MONTH(B526)))</f>
        <v>0</v>
      </c>
      <c r="Q526" s="78">
        <f t="shared" ref="Q526:Q589" si="31">IF(C526=0,0,IF(YEAR(C526)=$Q$1,MONTH(C526)-$P$1+1,(YEAR(C526)-$Q$1)*12-$P$1+1+MONTH(C526)))</f>
        <v>0</v>
      </c>
      <c r="R526" s="143" t="str">
        <f t="shared" si="29"/>
        <v/>
      </c>
    </row>
    <row r="527" spans="1:18" x14ac:dyDescent="0.2">
      <c r="A527" s="430" t="str">
        <f>IF(B527="","",COUNT('Diário 1º PA'!$A$4:$A$2634)+COUNT('Diário 2º PA'!$A$4:$A$2000)+ROW()-3)</f>
        <v/>
      </c>
      <c r="B527" s="417"/>
      <c r="C527" s="418"/>
      <c r="D527" s="419"/>
      <c r="E527" s="419"/>
      <c r="F527" s="420"/>
      <c r="G527" s="421"/>
      <c r="H527" s="419"/>
      <c r="I527" s="421"/>
      <c r="J527" s="422"/>
      <c r="K527" s="422"/>
      <c r="L527" s="423"/>
      <c r="M527" s="422"/>
      <c r="N527" s="437"/>
      <c r="O527" s="429"/>
      <c r="P527" s="78">
        <f t="shared" si="30"/>
        <v>0</v>
      </c>
      <c r="Q527" s="78">
        <f t="shared" si="31"/>
        <v>0</v>
      </c>
      <c r="R527" s="100" t="str">
        <f t="shared" si="29"/>
        <v/>
      </c>
    </row>
    <row r="528" spans="1:18" x14ac:dyDescent="0.2">
      <c r="A528" s="430" t="str">
        <f>IF(B528="","",COUNT('Diário 1º PA'!$A$4:$A$2634)+COUNT('Diário 2º PA'!$A$4:$A$2000)+ROW()-3)</f>
        <v/>
      </c>
      <c r="B528" s="417"/>
      <c r="C528" s="418"/>
      <c r="D528" s="419"/>
      <c r="E528" s="419"/>
      <c r="F528" s="420"/>
      <c r="G528" s="421"/>
      <c r="H528" s="419"/>
      <c r="I528" s="421"/>
      <c r="J528" s="422"/>
      <c r="K528" s="422"/>
      <c r="L528" s="423"/>
      <c r="M528" s="422"/>
      <c r="N528" s="437"/>
      <c r="O528" s="429"/>
      <c r="P528" s="78">
        <f t="shared" si="30"/>
        <v>0</v>
      </c>
      <c r="Q528" s="78">
        <f t="shared" si="31"/>
        <v>0</v>
      </c>
      <c r="R528" s="100" t="str">
        <f t="shared" si="29"/>
        <v/>
      </c>
    </row>
    <row r="529" spans="1:18" x14ac:dyDescent="0.2">
      <c r="A529" s="430" t="str">
        <f>IF(B529="","",COUNT('Diário 1º PA'!$A$4:$A$2634)+COUNT('Diário 2º PA'!$A$4:$A$2000)+ROW()-3)</f>
        <v/>
      </c>
      <c r="B529" s="417"/>
      <c r="C529" s="418"/>
      <c r="D529" s="419"/>
      <c r="E529" s="419"/>
      <c r="F529" s="420"/>
      <c r="G529" s="421"/>
      <c r="H529" s="419"/>
      <c r="I529" s="421"/>
      <c r="J529" s="422"/>
      <c r="K529" s="422"/>
      <c r="L529" s="423"/>
      <c r="M529" s="422"/>
      <c r="N529" s="437"/>
      <c r="O529" s="429"/>
      <c r="P529" s="78">
        <f t="shared" si="30"/>
        <v>0</v>
      </c>
      <c r="Q529" s="78">
        <f t="shared" si="31"/>
        <v>0</v>
      </c>
      <c r="R529" s="143" t="str">
        <f t="shared" si="29"/>
        <v/>
      </c>
    </row>
    <row r="530" spans="1:18" x14ac:dyDescent="0.2">
      <c r="A530" s="430" t="str">
        <f>IF(B530="","",COUNT('Diário 1º PA'!$A$4:$A$2634)+COUNT('Diário 2º PA'!$A$4:$A$2000)+ROW()-3)</f>
        <v/>
      </c>
      <c r="B530" s="417"/>
      <c r="C530" s="418"/>
      <c r="D530" s="419"/>
      <c r="E530" s="419"/>
      <c r="F530" s="420"/>
      <c r="G530" s="419"/>
      <c r="H530" s="419"/>
      <c r="I530" s="421"/>
      <c r="J530" s="422"/>
      <c r="K530" s="422"/>
      <c r="L530" s="423"/>
      <c r="M530" s="422"/>
      <c r="N530" s="437"/>
      <c r="O530" s="429"/>
      <c r="P530" s="78">
        <f t="shared" si="30"/>
        <v>0</v>
      </c>
      <c r="Q530" s="78">
        <f t="shared" si="31"/>
        <v>0</v>
      </c>
      <c r="R530" s="100" t="str">
        <f t="shared" si="29"/>
        <v/>
      </c>
    </row>
    <row r="531" spans="1:18" x14ac:dyDescent="0.2">
      <c r="A531" s="430" t="str">
        <f>IF(B531="","",COUNT('Diário 1º PA'!$A$4:$A$2634)+COUNT('Diário 2º PA'!$A$4:$A$2000)+ROW()-3)</f>
        <v/>
      </c>
      <c r="B531" s="417"/>
      <c r="C531" s="418"/>
      <c r="D531" s="419"/>
      <c r="E531" s="419"/>
      <c r="F531" s="420"/>
      <c r="G531" s="419"/>
      <c r="H531" s="419"/>
      <c r="I531" s="421"/>
      <c r="J531" s="422"/>
      <c r="K531" s="422"/>
      <c r="L531" s="423"/>
      <c r="M531" s="422"/>
      <c r="N531" s="437"/>
      <c r="O531" s="429"/>
      <c r="P531" s="78">
        <f t="shared" si="30"/>
        <v>0</v>
      </c>
      <c r="Q531" s="78">
        <f t="shared" si="31"/>
        <v>0</v>
      </c>
      <c r="R531" s="100" t="str">
        <f t="shared" si="29"/>
        <v/>
      </c>
    </row>
    <row r="532" spans="1:18" x14ac:dyDescent="0.2">
      <c r="A532" s="430" t="str">
        <f>IF(B532="","",COUNT('Diário 1º PA'!$A$4:$A$2634)+COUNT('Diário 2º PA'!$A$4:$A$2000)+ROW()-3)</f>
        <v/>
      </c>
      <c r="B532" s="417"/>
      <c r="C532" s="418"/>
      <c r="D532" s="419"/>
      <c r="E532" s="419"/>
      <c r="F532" s="420"/>
      <c r="G532" s="419"/>
      <c r="H532" s="419"/>
      <c r="I532" s="421"/>
      <c r="J532" s="422"/>
      <c r="K532" s="422"/>
      <c r="L532" s="423"/>
      <c r="M532" s="422"/>
      <c r="N532" s="437"/>
      <c r="O532" s="429"/>
      <c r="P532" s="78">
        <f t="shared" si="30"/>
        <v>0</v>
      </c>
      <c r="Q532" s="78">
        <f t="shared" si="31"/>
        <v>0</v>
      </c>
      <c r="R532" s="143" t="str">
        <f t="shared" si="29"/>
        <v/>
      </c>
    </row>
    <row r="533" spans="1:18" x14ac:dyDescent="0.2">
      <c r="A533" s="430" t="str">
        <f>IF(B533="","",COUNT('Diário 1º PA'!$A$4:$A$2634)+COUNT('Diário 2º PA'!$A$4:$A$2000)+ROW()-3)</f>
        <v/>
      </c>
      <c r="B533" s="417"/>
      <c r="C533" s="418"/>
      <c r="D533" s="419"/>
      <c r="E533" s="419"/>
      <c r="F533" s="420"/>
      <c r="G533" s="419"/>
      <c r="H533" s="419"/>
      <c r="I533" s="421"/>
      <c r="J533" s="422"/>
      <c r="K533" s="422"/>
      <c r="L533" s="423"/>
      <c r="M533" s="422"/>
      <c r="N533" s="437"/>
      <c r="O533" s="429"/>
      <c r="P533" s="78">
        <f t="shared" si="30"/>
        <v>0</v>
      </c>
      <c r="Q533" s="78">
        <f t="shared" si="31"/>
        <v>0</v>
      </c>
      <c r="R533" s="100" t="str">
        <f t="shared" si="29"/>
        <v/>
      </c>
    </row>
    <row r="534" spans="1:18" x14ac:dyDescent="0.2">
      <c r="A534" s="430" t="str">
        <f>IF(B534="","",COUNT('Diário 1º PA'!$A$4:$A$2634)+COUNT('Diário 2º PA'!$A$4:$A$2000)+ROW()-3)</f>
        <v/>
      </c>
      <c r="B534" s="417"/>
      <c r="C534" s="418"/>
      <c r="D534" s="419"/>
      <c r="E534" s="419"/>
      <c r="F534" s="420"/>
      <c r="G534" s="419"/>
      <c r="H534" s="419"/>
      <c r="I534" s="421"/>
      <c r="J534" s="422"/>
      <c r="K534" s="422"/>
      <c r="L534" s="423"/>
      <c r="M534" s="422"/>
      <c r="N534" s="437"/>
      <c r="O534" s="429"/>
      <c r="P534" s="78">
        <f t="shared" si="30"/>
        <v>0</v>
      </c>
      <c r="Q534" s="78">
        <f t="shared" si="31"/>
        <v>0</v>
      </c>
      <c r="R534" s="100" t="str">
        <f t="shared" si="29"/>
        <v/>
      </c>
    </row>
    <row r="535" spans="1:18" x14ac:dyDescent="0.2">
      <c r="A535" s="430" t="str">
        <f>IF(B535="","",COUNT('Diário 1º PA'!$A$4:$A$2634)+COUNT('Diário 2º PA'!$A$4:$A$2000)+ROW()-3)</f>
        <v/>
      </c>
      <c r="B535" s="431"/>
      <c r="C535" s="455"/>
      <c r="D535" s="432"/>
      <c r="E535" s="432"/>
      <c r="F535" s="433"/>
      <c r="G535" s="434"/>
      <c r="H535" s="432"/>
      <c r="I535" s="434"/>
      <c r="J535" s="435"/>
      <c r="K535" s="435"/>
      <c r="L535" s="436"/>
      <c r="M535" s="435"/>
      <c r="N535" s="440"/>
      <c r="O535" s="429"/>
      <c r="P535" s="78">
        <f t="shared" si="30"/>
        <v>0</v>
      </c>
      <c r="Q535" s="78">
        <f t="shared" si="31"/>
        <v>0</v>
      </c>
      <c r="R535" s="143" t="str">
        <f t="shared" si="29"/>
        <v/>
      </c>
    </row>
    <row r="536" spans="1:18" x14ac:dyDescent="0.2">
      <c r="A536" s="430" t="str">
        <f>IF(B536="","",COUNT('Diário 1º PA'!$A$4:$A$2634)+COUNT('Diário 2º PA'!$A$4:$A$2000)+ROW()-3)</f>
        <v/>
      </c>
      <c r="B536" s="431"/>
      <c r="C536" s="455"/>
      <c r="D536" s="432"/>
      <c r="E536" s="432"/>
      <c r="F536" s="433"/>
      <c r="G536" s="434"/>
      <c r="H536" s="432"/>
      <c r="I536" s="434"/>
      <c r="J536" s="435"/>
      <c r="K536" s="435"/>
      <c r="L536" s="436"/>
      <c r="M536" s="435"/>
      <c r="N536" s="440"/>
      <c r="O536" s="429"/>
      <c r="P536" s="78">
        <f t="shared" si="30"/>
        <v>0</v>
      </c>
      <c r="Q536" s="78">
        <f t="shared" si="31"/>
        <v>0</v>
      </c>
      <c r="R536" s="100" t="str">
        <f t="shared" si="29"/>
        <v/>
      </c>
    </row>
    <row r="537" spans="1:18" x14ac:dyDescent="0.2">
      <c r="A537" s="430" t="str">
        <f>IF(B537="","",COUNT('Diário 1º PA'!$A$4:$A$2634)+COUNT('Diário 2º PA'!$A$4:$A$2000)+ROW()-3)</f>
        <v/>
      </c>
      <c r="B537" s="417"/>
      <c r="C537" s="418"/>
      <c r="D537" s="419"/>
      <c r="E537" s="419"/>
      <c r="F537" s="420"/>
      <c r="G537" s="419"/>
      <c r="H537" s="419"/>
      <c r="I537" s="421"/>
      <c r="J537" s="422"/>
      <c r="K537" s="422"/>
      <c r="L537" s="423"/>
      <c r="M537" s="422"/>
      <c r="N537" s="437"/>
      <c r="O537" s="429"/>
      <c r="P537" s="78">
        <f t="shared" si="30"/>
        <v>0</v>
      </c>
      <c r="Q537" s="78">
        <f t="shared" si="31"/>
        <v>0</v>
      </c>
      <c r="R537" s="100" t="str">
        <f t="shared" si="29"/>
        <v/>
      </c>
    </row>
    <row r="538" spans="1:18" x14ac:dyDescent="0.2">
      <c r="A538" s="430" t="str">
        <f>IF(B538="","",COUNT('Diário 1º PA'!$A$4:$A$2634)+COUNT('Diário 2º PA'!$A$4:$A$2000)+ROW()-3)</f>
        <v/>
      </c>
      <c r="B538" s="417"/>
      <c r="C538" s="418"/>
      <c r="D538" s="419"/>
      <c r="E538" s="419"/>
      <c r="F538" s="420"/>
      <c r="G538" s="419"/>
      <c r="H538" s="419"/>
      <c r="I538" s="421"/>
      <c r="J538" s="422"/>
      <c r="K538" s="422"/>
      <c r="L538" s="423"/>
      <c r="M538" s="422"/>
      <c r="N538" s="437"/>
      <c r="O538" s="429"/>
      <c r="P538" s="78">
        <f t="shared" si="30"/>
        <v>0</v>
      </c>
      <c r="Q538" s="78">
        <f t="shared" si="31"/>
        <v>0</v>
      </c>
      <c r="R538" s="143" t="str">
        <f t="shared" si="29"/>
        <v/>
      </c>
    </row>
    <row r="539" spans="1:18" x14ac:dyDescent="0.2">
      <c r="A539" s="430" t="str">
        <f>IF(B539="","",COUNT('Diário 1º PA'!$A$4:$A$2634)+COUNT('Diário 2º PA'!$A$4:$A$2000)+ROW()-3)</f>
        <v/>
      </c>
      <c r="B539" s="417"/>
      <c r="C539" s="418"/>
      <c r="D539" s="419"/>
      <c r="E539" s="419"/>
      <c r="F539" s="420"/>
      <c r="G539" s="421"/>
      <c r="H539" s="419"/>
      <c r="I539" s="421"/>
      <c r="J539" s="422"/>
      <c r="K539" s="422"/>
      <c r="L539" s="423"/>
      <c r="M539" s="422"/>
      <c r="N539" s="437"/>
      <c r="O539" s="429"/>
      <c r="P539" s="78">
        <f t="shared" si="30"/>
        <v>0</v>
      </c>
      <c r="Q539" s="78">
        <f t="shared" si="31"/>
        <v>0</v>
      </c>
      <c r="R539" s="100" t="str">
        <f t="shared" si="29"/>
        <v/>
      </c>
    </row>
    <row r="540" spans="1:18" x14ac:dyDescent="0.2">
      <c r="A540" s="430" t="str">
        <f>IF(B540="","",COUNT('Diário 1º PA'!$A$4:$A$2634)+COUNT('Diário 2º PA'!$A$4:$A$2000)+ROW()-3)</f>
        <v/>
      </c>
      <c r="B540" s="417"/>
      <c r="C540" s="418"/>
      <c r="D540" s="419"/>
      <c r="E540" s="419"/>
      <c r="F540" s="420"/>
      <c r="G540" s="419"/>
      <c r="H540" s="419"/>
      <c r="I540" s="421"/>
      <c r="J540" s="422"/>
      <c r="K540" s="422"/>
      <c r="L540" s="423"/>
      <c r="M540" s="422"/>
      <c r="N540" s="437"/>
      <c r="O540" s="429"/>
      <c r="P540" s="78">
        <f t="shared" si="30"/>
        <v>0</v>
      </c>
      <c r="Q540" s="78">
        <f t="shared" si="31"/>
        <v>0</v>
      </c>
      <c r="R540" s="100" t="str">
        <f t="shared" si="29"/>
        <v/>
      </c>
    </row>
    <row r="541" spans="1:18" x14ac:dyDescent="0.2">
      <c r="A541" s="430" t="str">
        <f>IF(B541="","",COUNT('Diário 1º PA'!$A$4:$A$2634)+COUNT('Diário 2º PA'!$A$4:$A$2000)+ROW()-3)</f>
        <v/>
      </c>
      <c r="B541" s="417"/>
      <c r="C541" s="418"/>
      <c r="D541" s="419"/>
      <c r="E541" s="419"/>
      <c r="F541" s="420"/>
      <c r="G541" s="419"/>
      <c r="H541" s="419"/>
      <c r="I541" s="421"/>
      <c r="J541" s="422"/>
      <c r="K541" s="422"/>
      <c r="L541" s="423"/>
      <c r="M541" s="422"/>
      <c r="N541" s="437"/>
      <c r="O541" s="429"/>
      <c r="P541" s="78">
        <f t="shared" si="30"/>
        <v>0</v>
      </c>
      <c r="Q541" s="78">
        <f t="shared" si="31"/>
        <v>0</v>
      </c>
      <c r="R541" s="143" t="str">
        <f t="shared" si="29"/>
        <v/>
      </c>
    </row>
    <row r="542" spans="1:18" x14ac:dyDescent="0.2">
      <c r="A542" s="430" t="str">
        <f>IF(B542="","",COUNT('Diário 1º PA'!$A$4:$A$2634)+COUNT('Diário 2º PA'!$A$4:$A$2000)+ROW()-3)</f>
        <v/>
      </c>
      <c r="B542" s="431"/>
      <c r="C542" s="455"/>
      <c r="D542" s="432"/>
      <c r="E542" s="432"/>
      <c r="F542" s="433"/>
      <c r="G542" s="432"/>
      <c r="H542" s="432"/>
      <c r="I542" s="434"/>
      <c r="J542" s="435"/>
      <c r="K542" s="435"/>
      <c r="L542" s="436"/>
      <c r="M542" s="435"/>
      <c r="N542" s="440"/>
      <c r="O542" s="429"/>
      <c r="P542" s="78">
        <f t="shared" si="30"/>
        <v>0</v>
      </c>
      <c r="Q542" s="78">
        <f t="shared" si="31"/>
        <v>0</v>
      </c>
      <c r="R542" s="100" t="str">
        <f t="shared" si="29"/>
        <v/>
      </c>
    </row>
    <row r="543" spans="1:18" x14ac:dyDescent="0.2">
      <c r="A543" s="430" t="str">
        <f>IF(B543="","",COUNT('Diário 1º PA'!$A$4:$A$2634)+COUNT('Diário 2º PA'!$A$4:$A$2000)+ROW()-3)</f>
        <v/>
      </c>
      <c r="B543" s="417"/>
      <c r="C543" s="418"/>
      <c r="D543" s="419"/>
      <c r="E543" s="419"/>
      <c r="F543" s="420"/>
      <c r="G543" s="419"/>
      <c r="H543" s="419"/>
      <c r="I543" s="421"/>
      <c r="J543" s="422"/>
      <c r="K543" s="422"/>
      <c r="L543" s="423"/>
      <c r="M543" s="422"/>
      <c r="N543" s="437"/>
      <c r="O543" s="429"/>
      <c r="P543" s="78">
        <f t="shared" si="30"/>
        <v>0</v>
      </c>
      <c r="Q543" s="78">
        <f t="shared" si="31"/>
        <v>0</v>
      </c>
      <c r="R543" s="100" t="str">
        <f t="shared" si="29"/>
        <v/>
      </c>
    </row>
    <row r="544" spans="1:18" x14ac:dyDescent="0.2">
      <c r="A544" s="430" t="str">
        <f>IF(B544="","",COUNT('Diário 1º PA'!$A$4:$A$2634)+COUNT('Diário 2º PA'!$A$4:$A$2000)+ROW()-3)</f>
        <v/>
      </c>
      <c r="B544" s="417"/>
      <c r="C544" s="418"/>
      <c r="D544" s="419"/>
      <c r="E544" s="419"/>
      <c r="F544" s="420"/>
      <c r="G544" s="419"/>
      <c r="H544" s="419"/>
      <c r="I544" s="421"/>
      <c r="J544" s="422"/>
      <c r="K544" s="422"/>
      <c r="L544" s="423"/>
      <c r="M544" s="422"/>
      <c r="N544" s="437"/>
      <c r="O544" s="429"/>
      <c r="P544" s="78">
        <f t="shared" si="30"/>
        <v>0</v>
      </c>
      <c r="Q544" s="78">
        <f t="shared" si="31"/>
        <v>0</v>
      </c>
      <c r="R544" s="143" t="str">
        <f t="shared" si="29"/>
        <v/>
      </c>
    </row>
    <row r="545" spans="1:18" x14ac:dyDescent="0.2">
      <c r="A545" s="430" t="str">
        <f>IF(B545="","",COUNT('Diário 1º PA'!$A$4:$A$2634)+COUNT('Diário 2º PA'!$A$4:$A$2000)+ROW()-3)</f>
        <v/>
      </c>
      <c r="B545" s="417"/>
      <c r="C545" s="418"/>
      <c r="D545" s="419"/>
      <c r="E545" s="419"/>
      <c r="F545" s="420"/>
      <c r="G545" s="419"/>
      <c r="H545" s="419"/>
      <c r="I545" s="421"/>
      <c r="J545" s="422"/>
      <c r="K545" s="422"/>
      <c r="L545" s="423"/>
      <c r="M545" s="422"/>
      <c r="N545" s="437"/>
      <c r="O545" s="429"/>
      <c r="P545" s="78">
        <f t="shared" si="30"/>
        <v>0</v>
      </c>
      <c r="Q545" s="78">
        <f t="shared" si="31"/>
        <v>0</v>
      </c>
      <c r="R545" s="100" t="str">
        <f t="shared" si="29"/>
        <v/>
      </c>
    </row>
    <row r="546" spans="1:18" x14ac:dyDescent="0.2">
      <c r="A546" s="430" t="str">
        <f>IF(B546="","",COUNT('Diário 1º PA'!$A$4:$A$2634)+COUNT('Diário 2º PA'!$A$4:$A$2000)+ROW()-3)</f>
        <v/>
      </c>
      <c r="B546" s="417"/>
      <c r="C546" s="418"/>
      <c r="D546" s="419"/>
      <c r="E546" s="419"/>
      <c r="F546" s="420"/>
      <c r="G546" s="419"/>
      <c r="H546" s="419"/>
      <c r="I546" s="421"/>
      <c r="J546" s="422"/>
      <c r="K546" s="422"/>
      <c r="L546" s="423"/>
      <c r="M546" s="422"/>
      <c r="N546" s="437"/>
      <c r="O546" s="429"/>
      <c r="P546" s="78">
        <f t="shared" si="30"/>
        <v>0</v>
      </c>
      <c r="Q546" s="78">
        <f t="shared" si="31"/>
        <v>0</v>
      </c>
      <c r="R546" s="100" t="str">
        <f t="shared" si="29"/>
        <v/>
      </c>
    </row>
    <row r="547" spans="1:18" x14ac:dyDescent="0.2">
      <c r="A547" s="430" t="str">
        <f>IF(B547="","",COUNT('Diário 1º PA'!$A$4:$A$2634)+COUNT('Diário 2º PA'!$A$4:$A$2000)+ROW()-3)</f>
        <v/>
      </c>
      <c r="B547" s="417"/>
      <c r="C547" s="418"/>
      <c r="D547" s="419"/>
      <c r="E547" s="419"/>
      <c r="F547" s="420"/>
      <c r="G547" s="419"/>
      <c r="H547" s="419"/>
      <c r="I547" s="421"/>
      <c r="J547" s="422"/>
      <c r="K547" s="422"/>
      <c r="L547" s="423"/>
      <c r="M547" s="422"/>
      <c r="N547" s="437"/>
      <c r="O547" s="429"/>
      <c r="P547" s="78">
        <f t="shared" si="30"/>
        <v>0</v>
      </c>
      <c r="Q547" s="78">
        <f t="shared" si="31"/>
        <v>0</v>
      </c>
      <c r="R547" s="143" t="str">
        <f t="shared" si="29"/>
        <v/>
      </c>
    </row>
    <row r="548" spans="1:18" x14ac:dyDescent="0.2">
      <c r="A548" s="430" t="str">
        <f>IF(B548="","",COUNT('Diário 1º PA'!$A$4:$A$2634)+COUNT('Diário 2º PA'!$A$4:$A$2000)+ROW()-3)</f>
        <v/>
      </c>
      <c r="B548" s="417"/>
      <c r="C548" s="418"/>
      <c r="D548" s="419"/>
      <c r="E548" s="419"/>
      <c r="F548" s="420"/>
      <c r="G548" s="419"/>
      <c r="H548" s="419"/>
      <c r="I548" s="421"/>
      <c r="J548" s="422"/>
      <c r="K548" s="422"/>
      <c r="L548" s="423"/>
      <c r="M548" s="422"/>
      <c r="N548" s="437"/>
      <c r="O548" s="429"/>
      <c r="P548" s="78">
        <f t="shared" si="30"/>
        <v>0</v>
      </c>
      <c r="Q548" s="78">
        <f t="shared" si="31"/>
        <v>0</v>
      </c>
      <c r="R548" s="100" t="str">
        <f t="shared" si="29"/>
        <v/>
      </c>
    </row>
    <row r="549" spans="1:18" x14ac:dyDescent="0.2">
      <c r="A549" s="430" t="str">
        <f>IF(B549="","",COUNT('Diário 1º PA'!$A$4:$A$2634)+COUNT('Diário 2º PA'!$A$4:$A$2000)+ROW()-3)</f>
        <v/>
      </c>
      <c r="B549" s="417"/>
      <c r="C549" s="418"/>
      <c r="D549" s="419"/>
      <c r="E549" s="419"/>
      <c r="F549" s="420"/>
      <c r="G549" s="419"/>
      <c r="H549" s="419"/>
      <c r="I549" s="421"/>
      <c r="J549" s="422"/>
      <c r="K549" s="422"/>
      <c r="L549" s="423"/>
      <c r="M549" s="422"/>
      <c r="N549" s="437"/>
      <c r="O549" s="429"/>
      <c r="P549" s="78">
        <f t="shared" si="30"/>
        <v>0</v>
      </c>
      <c r="Q549" s="78">
        <f t="shared" si="31"/>
        <v>0</v>
      </c>
      <c r="R549" s="100" t="str">
        <f t="shared" si="29"/>
        <v/>
      </c>
    </row>
    <row r="550" spans="1:18" x14ac:dyDescent="0.2">
      <c r="A550" s="430" t="str">
        <f>IF(B550="","",COUNT('Diário 1º PA'!$A$4:$A$2634)+COUNT('Diário 2º PA'!$A$4:$A$2000)+ROW()-3)</f>
        <v/>
      </c>
      <c r="B550" s="417"/>
      <c r="C550" s="418"/>
      <c r="D550" s="419"/>
      <c r="E550" s="419"/>
      <c r="F550" s="420"/>
      <c r="G550" s="419"/>
      <c r="H550" s="419"/>
      <c r="I550" s="421"/>
      <c r="J550" s="422"/>
      <c r="K550" s="422"/>
      <c r="L550" s="423"/>
      <c r="M550" s="422"/>
      <c r="N550" s="437"/>
      <c r="O550" s="429"/>
      <c r="P550" s="78">
        <f t="shared" si="30"/>
        <v>0</v>
      </c>
      <c r="Q550" s="78">
        <f t="shared" si="31"/>
        <v>0</v>
      </c>
      <c r="R550" s="143" t="str">
        <f t="shared" si="29"/>
        <v/>
      </c>
    </row>
    <row r="551" spans="1:18" x14ac:dyDescent="0.2">
      <c r="A551" s="430" t="str">
        <f>IF(B551="","",COUNT('Diário 1º PA'!$A$4:$A$2634)+COUNT('Diário 2º PA'!$A$4:$A$2000)+ROW()-3)</f>
        <v/>
      </c>
      <c r="B551" s="417"/>
      <c r="C551" s="418"/>
      <c r="D551" s="419"/>
      <c r="E551" s="419"/>
      <c r="F551" s="420"/>
      <c r="G551" s="419"/>
      <c r="H551" s="419"/>
      <c r="I551" s="421"/>
      <c r="J551" s="422"/>
      <c r="K551" s="422"/>
      <c r="L551" s="423"/>
      <c r="M551" s="422"/>
      <c r="N551" s="437"/>
      <c r="O551" s="429"/>
      <c r="P551" s="78">
        <f t="shared" si="30"/>
        <v>0</v>
      </c>
      <c r="Q551" s="78">
        <f t="shared" si="31"/>
        <v>0</v>
      </c>
      <c r="R551" s="100" t="str">
        <f t="shared" si="29"/>
        <v/>
      </c>
    </row>
    <row r="552" spans="1:18" x14ac:dyDescent="0.2">
      <c r="A552" s="430" t="str">
        <f>IF(B552="","",COUNT('Diário 1º PA'!$A$4:$A$2634)+COUNT('Diário 2º PA'!$A$4:$A$2000)+ROW()-3)</f>
        <v/>
      </c>
      <c r="B552" s="417"/>
      <c r="C552" s="418"/>
      <c r="D552" s="419"/>
      <c r="E552" s="419"/>
      <c r="F552" s="420"/>
      <c r="G552" s="419"/>
      <c r="H552" s="419"/>
      <c r="I552" s="421"/>
      <c r="J552" s="422"/>
      <c r="K552" s="422"/>
      <c r="L552" s="423"/>
      <c r="M552" s="422"/>
      <c r="N552" s="437"/>
      <c r="O552" s="429"/>
      <c r="P552" s="78">
        <f t="shared" si="30"/>
        <v>0</v>
      </c>
      <c r="Q552" s="78">
        <f t="shared" si="31"/>
        <v>0</v>
      </c>
      <c r="R552" s="100" t="str">
        <f t="shared" si="29"/>
        <v/>
      </c>
    </row>
    <row r="553" spans="1:18" x14ac:dyDescent="0.2">
      <c r="A553" s="430" t="str">
        <f>IF(B553="","",COUNT('Diário 1º PA'!$A$4:$A$2634)+COUNT('Diário 2º PA'!$A$4:$A$2000)+ROW()-3)</f>
        <v/>
      </c>
      <c r="B553" s="417"/>
      <c r="C553" s="418"/>
      <c r="D553" s="419"/>
      <c r="E553" s="419"/>
      <c r="F553" s="420"/>
      <c r="G553" s="419"/>
      <c r="H553" s="419"/>
      <c r="I553" s="421"/>
      <c r="J553" s="422"/>
      <c r="K553" s="422"/>
      <c r="L553" s="423"/>
      <c r="M553" s="422"/>
      <c r="N553" s="437"/>
      <c r="O553" s="429"/>
      <c r="P553" s="78">
        <f t="shared" si="30"/>
        <v>0</v>
      </c>
      <c r="Q553" s="78">
        <f t="shared" si="31"/>
        <v>0</v>
      </c>
      <c r="R553" s="143" t="str">
        <f t="shared" si="29"/>
        <v/>
      </c>
    </row>
    <row r="554" spans="1:18" x14ac:dyDescent="0.2">
      <c r="A554" s="430" t="str">
        <f>IF(B554="","",COUNT('Diário 1º PA'!$A$4:$A$2634)+COUNT('Diário 2º PA'!$A$4:$A$2000)+ROW()-3)</f>
        <v/>
      </c>
      <c r="B554" s="417"/>
      <c r="C554" s="418"/>
      <c r="D554" s="419"/>
      <c r="E554" s="419"/>
      <c r="F554" s="420"/>
      <c r="G554" s="419"/>
      <c r="H554" s="419"/>
      <c r="I554" s="421"/>
      <c r="J554" s="422"/>
      <c r="K554" s="422"/>
      <c r="L554" s="423"/>
      <c r="M554" s="422"/>
      <c r="N554" s="437"/>
      <c r="O554" s="429"/>
      <c r="P554" s="78">
        <f t="shared" si="30"/>
        <v>0</v>
      </c>
      <c r="Q554" s="78">
        <f t="shared" si="31"/>
        <v>0</v>
      </c>
      <c r="R554" s="100" t="str">
        <f t="shared" si="29"/>
        <v/>
      </c>
    </row>
    <row r="555" spans="1:18" x14ac:dyDescent="0.2">
      <c r="A555" s="430" t="str">
        <f>IF(B555="","",COUNT('Diário 1º PA'!$A$4:$A$2634)+COUNT('Diário 2º PA'!$A$4:$A$2000)+ROW()-3)</f>
        <v/>
      </c>
      <c r="B555" s="417"/>
      <c r="C555" s="418"/>
      <c r="D555" s="419"/>
      <c r="E555" s="419"/>
      <c r="F555" s="420"/>
      <c r="G555" s="419"/>
      <c r="H555" s="419"/>
      <c r="I555" s="421"/>
      <c r="J555" s="422"/>
      <c r="K555" s="422"/>
      <c r="L555" s="423"/>
      <c r="M555" s="422"/>
      <c r="N555" s="437"/>
      <c r="O555" s="429"/>
      <c r="P555" s="78">
        <f t="shared" si="30"/>
        <v>0</v>
      </c>
      <c r="Q555" s="78">
        <f t="shared" si="31"/>
        <v>0</v>
      </c>
      <c r="R555" s="100" t="str">
        <f t="shared" si="29"/>
        <v/>
      </c>
    </row>
    <row r="556" spans="1:18" x14ac:dyDescent="0.2">
      <c r="A556" s="430" t="str">
        <f>IF(B556="","",COUNT('Diário 1º PA'!$A$4:$A$2634)+COUNT('Diário 2º PA'!$A$4:$A$2000)+ROW()-3)</f>
        <v/>
      </c>
      <c r="B556" s="417"/>
      <c r="C556" s="418"/>
      <c r="D556" s="419"/>
      <c r="E556" s="419"/>
      <c r="F556" s="420"/>
      <c r="G556" s="419"/>
      <c r="H556" s="419"/>
      <c r="I556" s="421"/>
      <c r="J556" s="422"/>
      <c r="K556" s="422"/>
      <c r="L556" s="423"/>
      <c r="M556" s="422"/>
      <c r="N556" s="437"/>
      <c r="O556" s="429"/>
      <c r="P556" s="78">
        <f t="shared" si="30"/>
        <v>0</v>
      </c>
      <c r="Q556" s="78">
        <f t="shared" si="31"/>
        <v>0</v>
      </c>
      <c r="R556" s="143" t="str">
        <f t="shared" si="29"/>
        <v/>
      </c>
    </row>
    <row r="557" spans="1:18" x14ac:dyDescent="0.2">
      <c r="A557" s="430" t="str">
        <f>IF(B557="","",COUNT('Diário 1º PA'!$A$4:$A$2634)+COUNT('Diário 2º PA'!$A$4:$A$2000)+ROW()-3)</f>
        <v/>
      </c>
      <c r="B557" s="417"/>
      <c r="C557" s="418"/>
      <c r="D557" s="419"/>
      <c r="E557" s="419"/>
      <c r="F557" s="420"/>
      <c r="G557" s="419"/>
      <c r="H557" s="419"/>
      <c r="I557" s="421"/>
      <c r="J557" s="422"/>
      <c r="K557" s="422"/>
      <c r="L557" s="423"/>
      <c r="M557" s="422"/>
      <c r="N557" s="437"/>
      <c r="O557" s="429"/>
      <c r="P557" s="78">
        <f t="shared" si="30"/>
        <v>0</v>
      </c>
      <c r="Q557" s="78">
        <f t="shared" si="31"/>
        <v>0</v>
      </c>
      <c r="R557" s="100" t="str">
        <f t="shared" si="29"/>
        <v/>
      </c>
    </row>
    <row r="558" spans="1:18" x14ac:dyDescent="0.2">
      <c r="A558" s="430" t="str">
        <f>IF(B558="","",COUNT('Diário 1º PA'!$A$4:$A$2634)+COUNT('Diário 2º PA'!$A$4:$A$2000)+ROW()-3)</f>
        <v/>
      </c>
      <c r="B558" s="417"/>
      <c r="C558" s="418"/>
      <c r="D558" s="419"/>
      <c r="E558" s="419"/>
      <c r="F558" s="420"/>
      <c r="G558" s="419"/>
      <c r="H558" s="419"/>
      <c r="I558" s="421"/>
      <c r="J558" s="422"/>
      <c r="K558" s="422"/>
      <c r="L558" s="423"/>
      <c r="M558" s="422"/>
      <c r="N558" s="437"/>
      <c r="O558" s="429"/>
      <c r="P558" s="78">
        <f t="shared" si="30"/>
        <v>0</v>
      </c>
      <c r="Q558" s="78">
        <f t="shared" si="31"/>
        <v>0</v>
      </c>
      <c r="R558" s="100" t="str">
        <f t="shared" si="29"/>
        <v/>
      </c>
    </row>
    <row r="559" spans="1:18" x14ac:dyDescent="0.2">
      <c r="A559" s="430" t="str">
        <f>IF(B559="","",COUNT('Diário 1º PA'!$A$4:$A$2634)+COUNT('Diário 2º PA'!$A$4:$A$2000)+ROW()-3)</f>
        <v/>
      </c>
      <c r="B559" s="417"/>
      <c r="C559" s="418"/>
      <c r="D559" s="419"/>
      <c r="E559" s="419"/>
      <c r="F559" s="420"/>
      <c r="G559" s="419"/>
      <c r="H559" s="419"/>
      <c r="I559" s="421"/>
      <c r="J559" s="422"/>
      <c r="K559" s="422"/>
      <c r="L559" s="423"/>
      <c r="M559" s="422"/>
      <c r="N559" s="437"/>
      <c r="O559" s="429"/>
      <c r="P559" s="78">
        <f t="shared" si="30"/>
        <v>0</v>
      </c>
      <c r="Q559" s="78">
        <f t="shared" si="31"/>
        <v>0</v>
      </c>
      <c r="R559" s="143" t="str">
        <f t="shared" si="29"/>
        <v/>
      </c>
    </row>
    <row r="560" spans="1:18" x14ac:dyDescent="0.2">
      <c r="A560" s="430" t="str">
        <f>IF(B560="","",COUNT('Diário 1º PA'!$A$4:$A$2634)+COUNT('Diário 2º PA'!$A$4:$A$2000)+ROW()-3)</f>
        <v/>
      </c>
      <c r="B560" s="417"/>
      <c r="C560" s="418"/>
      <c r="D560" s="419"/>
      <c r="E560" s="419"/>
      <c r="F560" s="420"/>
      <c r="G560" s="419"/>
      <c r="H560" s="419"/>
      <c r="I560" s="421"/>
      <c r="J560" s="422"/>
      <c r="K560" s="422"/>
      <c r="L560" s="423"/>
      <c r="M560" s="422"/>
      <c r="N560" s="437"/>
      <c r="O560" s="429"/>
      <c r="P560" s="78">
        <f t="shared" si="30"/>
        <v>0</v>
      </c>
      <c r="Q560" s="78">
        <f t="shared" si="31"/>
        <v>0</v>
      </c>
      <c r="R560" s="100" t="str">
        <f t="shared" si="29"/>
        <v/>
      </c>
    </row>
    <row r="561" spans="1:18" x14ac:dyDescent="0.2">
      <c r="A561" s="430" t="str">
        <f>IF(B561="","",COUNT('Diário 1º PA'!$A$4:$A$2634)+COUNT('Diário 2º PA'!$A$4:$A$2000)+ROW()-3)</f>
        <v/>
      </c>
      <c r="B561" s="417"/>
      <c r="C561" s="418"/>
      <c r="D561" s="419"/>
      <c r="E561" s="419"/>
      <c r="F561" s="420"/>
      <c r="G561" s="419"/>
      <c r="H561" s="419"/>
      <c r="I561" s="421"/>
      <c r="J561" s="422"/>
      <c r="K561" s="422"/>
      <c r="L561" s="423"/>
      <c r="M561" s="422"/>
      <c r="N561" s="437"/>
      <c r="O561" s="429"/>
      <c r="P561" s="78">
        <f t="shared" si="30"/>
        <v>0</v>
      </c>
      <c r="Q561" s="78">
        <f t="shared" si="31"/>
        <v>0</v>
      </c>
      <c r="R561" s="100" t="str">
        <f t="shared" si="29"/>
        <v/>
      </c>
    </row>
    <row r="562" spans="1:18" x14ac:dyDescent="0.2">
      <c r="A562" s="430" t="str">
        <f>IF(B562="","",COUNT('Diário 1º PA'!$A$4:$A$2634)+COUNT('Diário 2º PA'!$A$4:$A$2000)+ROW()-3)</f>
        <v/>
      </c>
      <c r="B562" s="417"/>
      <c r="C562" s="418"/>
      <c r="D562" s="419"/>
      <c r="E562" s="419"/>
      <c r="F562" s="420"/>
      <c r="G562" s="419"/>
      <c r="H562" s="419"/>
      <c r="I562" s="421"/>
      <c r="J562" s="422"/>
      <c r="K562" s="422"/>
      <c r="L562" s="423"/>
      <c r="M562" s="422"/>
      <c r="N562" s="437"/>
      <c r="O562" s="429"/>
      <c r="P562" s="78">
        <f t="shared" si="30"/>
        <v>0</v>
      </c>
      <c r="Q562" s="78">
        <f t="shared" si="31"/>
        <v>0</v>
      </c>
      <c r="R562" s="143" t="str">
        <f t="shared" si="29"/>
        <v/>
      </c>
    </row>
    <row r="563" spans="1:18" x14ac:dyDescent="0.2">
      <c r="A563" s="430" t="str">
        <f>IF(B563="","",COUNT('Diário 1º PA'!$A$4:$A$2634)+COUNT('Diário 2º PA'!$A$4:$A$2000)+ROW()-3)</f>
        <v/>
      </c>
      <c r="B563" s="417"/>
      <c r="C563" s="418"/>
      <c r="D563" s="419"/>
      <c r="E563" s="419"/>
      <c r="F563" s="420"/>
      <c r="G563" s="419"/>
      <c r="H563" s="419"/>
      <c r="I563" s="421"/>
      <c r="J563" s="422"/>
      <c r="K563" s="422"/>
      <c r="L563" s="423"/>
      <c r="M563" s="422"/>
      <c r="N563" s="437"/>
      <c r="O563" s="429"/>
      <c r="P563" s="78">
        <f t="shared" si="30"/>
        <v>0</v>
      </c>
      <c r="Q563" s="78">
        <f t="shared" si="31"/>
        <v>0</v>
      </c>
      <c r="R563" s="100" t="str">
        <f t="shared" si="29"/>
        <v/>
      </c>
    </row>
    <row r="564" spans="1:18" x14ac:dyDescent="0.2">
      <c r="A564" s="430" t="str">
        <f>IF(B564="","",COUNT('Diário 1º PA'!$A$4:$A$2634)+COUNT('Diário 2º PA'!$A$4:$A$2000)+ROW()-3)</f>
        <v/>
      </c>
      <c r="B564" s="417"/>
      <c r="C564" s="418"/>
      <c r="D564" s="419"/>
      <c r="E564" s="419"/>
      <c r="F564" s="420"/>
      <c r="G564" s="419"/>
      <c r="H564" s="419"/>
      <c r="I564" s="421"/>
      <c r="J564" s="422"/>
      <c r="K564" s="422"/>
      <c r="L564" s="423"/>
      <c r="M564" s="422"/>
      <c r="N564" s="437"/>
      <c r="O564" s="429"/>
      <c r="P564" s="78">
        <f t="shared" si="30"/>
        <v>0</v>
      </c>
      <c r="Q564" s="78">
        <f t="shared" si="31"/>
        <v>0</v>
      </c>
      <c r="R564" s="100" t="str">
        <f t="shared" si="29"/>
        <v/>
      </c>
    </row>
    <row r="565" spans="1:18" x14ac:dyDescent="0.2">
      <c r="A565" s="430" t="str">
        <f>IF(B565="","",COUNT('Diário 1º PA'!$A$4:$A$2634)+COUNT('Diário 2º PA'!$A$4:$A$2000)+ROW()-3)</f>
        <v/>
      </c>
      <c r="B565" s="417"/>
      <c r="C565" s="418"/>
      <c r="D565" s="419"/>
      <c r="E565" s="419"/>
      <c r="F565" s="420"/>
      <c r="G565" s="419"/>
      <c r="H565" s="419"/>
      <c r="I565" s="421"/>
      <c r="J565" s="422"/>
      <c r="K565" s="422"/>
      <c r="L565" s="423"/>
      <c r="M565" s="422"/>
      <c r="N565" s="437"/>
      <c r="O565" s="429"/>
      <c r="P565" s="78">
        <f t="shared" si="30"/>
        <v>0</v>
      </c>
      <c r="Q565" s="78">
        <f t="shared" si="31"/>
        <v>0</v>
      </c>
      <c r="R565" s="143" t="str">
        <f t="shared" si="29"/>
        <v/>
      </c>
    </row>
    <row r="566" spans="1:18" x14ac:dyDescent="0.2">
      <c r="A566" s="430" t="str">
        <f>IF(B566="","",COUNT('Diário 1º PA'!$A$4:$A$2634)+COUNT('Diário 2º PA'!$A$4:$A$2000)+ROW()-3)</f>
        <v/>
      </c>
      <c r="B566" s="417"/>
      <c r="C566" s="418"/>
      <c r="D566" s="419"/>
      <c r="E566" s="419"/>
      <c r="F566" s="420"/>
      <c r="G566" s="419"/>
      <c r="H566" s="419"/>
      <c r="I566" s="421"/>
      <c r="J566" s="422"/>
      <c r="K566" s="422"/>
      <c r="L566" s="423"/>
      <c r="M566" s="422"/>
      <c r="N566" s="437"/>
      <c r="O566" s="429"/>
      <c r="P566" s="78">
        <f t="shared" si="30"/>
        <v>0</v>
      </c>
      <c r="Q566" s="78">
        <f t="shared" si="31"/>
        <v>0</v>
      </c>
      <c r="R566" s="100" t="str">
        <f t="shared" si="29"/>
        <v/>
      </c>
    </row>
    <row r="567" spans="1:18" x14ac:dyDescent="0.2">
      <c r="A567" s="430" t="str">
        <f>IF(B567="","",COUNT('Diário 1º PA'!$A$4:$A$2634)+COUNT('Diário 2º PA'!$A$4:$A$2000)+ROW()-3)</f>
        <v/>
      </c>
      <c r="B567" s="417"/>
      <c r="C567" s="418"/>
      <c r="D567" s="419"/>
      <c r="E567" s="419"/>
      <c r="F567" s="420"/>
      <c r="G567" s="419"/>
      <c r="H567" s="419"/>
      <c r="I567" s="421"/>
      <c r="J567" s="422"/>
      <c r="K567" s="422"/>
      <c r="L567" s="423"/>
      <c r="M567" s="422"/>
      <c r="N567" s="437"/>
      <c r="O567" s="429"/>
      <c r="P567" s="78">
        <f t="shared" si="30"/>
        <v>0</v>
      </c>
      <c r="Q567" s="78">
        <f t="shared" si="31"/>
        <v>0</v>
      </c>
      <c r="R567" s="100" t="str">
        <f t="shared" si="29"/>
        <v/>
      </c>
    </row>
    <row r="568" spans="1:18" x14ac:dyDescent="0.2">
      <c r="A568" s="430" t="str">
        <f>IF(B568="","",COUNT('Diário 1º PA'!$A$4:$A$2634)+COUNT('Diário 2º PA'!$A$4:$A$2000)+ROW()-3)</f>
        <v/>
      </c>
      <c r="B568" s="417"/>
      <c r="C568" s="418"/>
      <c r="D568" s="419"/>
      <c r="E568" s="419"/>
      <c r="F568" s="420"/>
      <c r="G568" s="419"/>
      <c r="H568" s="419"/>
      <c r="I568" s="421"/>
      <c r="J568" s="422"/>
      <c r="K568" s="422"/>
      <c r="L568" s="423"/>
      <c r="M568" s="422"/>
      <c r="N568" s="437"/>
      <c r="O568" s="429"/>
      <c r="P568" s="78">
        <f t="shared" si="30"/>
        <v>0</v>
      </c>
      <c r="Q568" s="78">
        <f t="shared" si="31"/>
        <v>0</v>
      </c>
      <c r="R568" s="143" t="str">
        <f t="shared" si="29"/>
        <v/>
      </c>
    </row>
    <row r="569" spans="1:18" x14ac:dyDescent="0.2">
      <c r="A569" s="430" t="str">
        <f>IF(B569="","",COUNT('Diário 1º PA'!$A$4:$A$2634)+COUNT('Diário 2º PA'!$A$4:$A$2000)+ROW()-3)</f>
        <v/>
      </c>
      <c r="B569" s="417"/>
      <c r="C569" s="418"/>
      <c r="D569" s="419"/>
      <c r="E569" s="419"/>
      <c r="F569" s="420"/>
      <c r="G569" s="421"/>
      <c r="H569" s="419"/>
      <c r="I569" s="421"/>
      <c r="J569" s="422"/>
      <c r="K569" s="422"/>
      <c r="L569" s="423"/>
      <c r="M569" s="422"/>
      <c r="N569" s="437"/>
      <c r="O569" s="429"/>
      <c r="P569" s="78">
        <f t="shared" si="30"/>
        <v>0</v>
      </c>
      <c r="Q569" s="78">
        <f t="shared" si="31"/>
        <v>0</v>
      </c>
      <c r="R569" s="100" t="str">
        <f t="shared" si="29"/>
        <v/>
      </c>
    </row>
    <row r="570" spans="1:18" x14ac:dyDescent="0.2">
      <c r="A570" s="430" t="str">
        <f>IF(B570="","",COUNT('Diário 1º PA'!$A$4:$A$2634)+COUNT('Diário 2º PA'!$A$4:$A$2000)+ROW()-3)</f>
        <v/>
      </c>
      <c r="B570" s="431"/>
      <c r="C570" s="455"/>
      <c r="D570" s="432"/>
      <c r="E570" s="432"/>
      <c r="F570" s="433"/>
      <c r="G570" s="432"/>
      <c r="H570" s="432"/>
      <c r="I570" s="434"/>
      <c r="J570" s="435"/>
      <c r="K570" s="435"/>
      <c r="L570" s="436"/>
      <c r="M570" s="435"/>
      <c r="N570" s="440"/>
      <c r="O570" s="429"/>
      <c r="P570" s="78">
        <f t="shared" si="30"/>
        <v>0</v>
      </c>
      <c r="Q570" s="78">
        <f t="shared" si="31"/>
        <v>0</v>
      </c>
      <c r="R570" s="100" t="str">
        <f t="shared" si="29"/>
        <v/>
      </c>
    </row>
    <row r="571" spans="1:18" x14ac:dyDescent="0.2">
      <c r="A571" s="430" t="str">
        <f>IF(B571="","",COUNT('Diário 1º PA'!$A$4:$A$2634)+COUNT('Diário 2º PA'!$A$4:$A$2000)+ROW()-3)</f>
        <v/>
      </c>
      <c r="B571" s="417"/>
      <c r="C571" s="418"/>
      <c r="D571" s="419"/>
      <c r="E571" s="419"/>
      <c r="F571" s="420"/>
      <c r="G571" s="421"/>
      <c r="H571" s="419"/>
      <c r="I571" s="421"/>
      <c r="J571" s="422"/>
      <c r="K571" s="422"/>
      <c r="L571" s="423"/>
      <c r="M571" s="422"/>
      <c r="N571" s="437"/>
      <c r="O571" s="429"/>
      <c r="P571" s="78">
        <f t="shared" si="30"/>
        <v>0</v>
      </c>
      <c r="Q571" s="78">
        <f t="shared" si="31"/>
        <v>0</v>
      </c>
      <c r="R571" s="143" t="str">
        <f t="shared" si="29"/>
        <v/>
      </c>
    </row>
    <row r="572" spans="1:18" x14ac:dyDescent="0.2">
      <c r="A572" s="430" t="str">
        <f>IF(B572="","",COUNT('Diário 1º PA'!$A$4:$A$2634)+COUNT('Diário 2º PA'!$A$4:$A$2000)+ROW()-3)</f>
        <v/>
      </c>
      <c r="B572" s="417"/>
      <c r="C572" s="418"/>
      <c r="D572" s="419"/>
      <c r="E572" s="419"/>
      <c r="F572" s="420"/>
      <c r="G572" s="421"/>
      <c r="H572" s="419"/>
      <c r="I572" s="421"/>
      <c r="J572" s="423"/>
      <c r="K572" s="423"/>
      <c r="L572" s="423"/>
      <c r="M572" s="422"/>
      <c r="N572" s="437"/>
      <c r="O572" s="429"/>
      <c r="P572" s="78">
        <f t="shared" si="30"/>
        <v>0</v>
      </c>
      <c r="Q572" s="78">
        <f t="shared" si="31"/>
        <v>0</v>
      </c>
      <c r="R572" s="100" t="str">
        <f t="shared" si="29"/>
        <v/>
      </c>
    </row>
    <row r="573" spans="1:18" x14ac:dyDescent="0.2">
      <c r="A573" s="430" t="str">
        <f>IF(B573="","",COUNT('Diário 1º PA'!$A$4:$A$2634)+COUNT('Diário 2º PA'!$A$4:$A$2000)+ROW()-3)</f>
        <v/>
      </c>
      <c r="B573" s="417"/>
      <c r="C573" s="418"/>
      <c r="D573" s="419"/>
      <c r="E573" s="419"/>
      <c r="F573" s="420"/>
      <c r="G573" s="421"/>
      <c r="H573" s="419"/>
      <c r="I573" s="421"/>
      <c r="J573" s="423"/>
      <c r="K573" s="423"/>
      <c r="L573" s="423"/>
      <c r="M573" s="422"/>
      <c r="N573" s="437"/>
      <c r="O573" s="429"/>
      <c r="P573" s="78">
        <f t="shared" si="30"/>
        <v>0</v>
      </c>
      <c r="Q573" s="78">
        <f t="shared" si="31"/>
        <v>0</v>
      </c>
      <c r="R573" s="100" t="str">
        <f t="shared" si="29"/>
        <v/>
      </c>
    </row>
    <row r="574" spans="1:18" x14ac:dyDescent="0.2">
      <c r="A574" s="430" t="str">
        <f>IF(B574="","",COUNT('Diário 1º PA'!$A$4:$A$2634)+COUNT('Diário 2º PA'!$A$4:$A$2000)+ROW()-3)</f>
        <v/>
      </c>
      <c r="B574" s="417"/>
      <c r="C574" s="418"/>
      <c r="D574" s="419"/>
      <c r="E574" s="419"/>
      <c r="F574" s="420"/>
      <c r="G574" s="421"/>
      <c r="H574" s="419"/>
      <c r="I574" s="421"/>
      <c r="J574" s="423"/>
      <c r="K574" s="423"/>
      <c r="L574" s="423"/>
      <c r="M574" s="422"/>
      <c r="N574" s="437"/>
      <c r="O574" s="429"/>
      <c r="P574" s="78">
        <f t="shared" si="30"/>
        <v>0</v>
      </c>
      <c r="Q574" s="78">
        <f t="shared" si="31"/>
        <v>0</v>
      </c>
      <c r="R574" s="143" t="str">
        <f t="shared" si="29"/>
        <v/>
      </c>
    </row>
    <row r="575" spans="1:18" x14ac:dyDescent="0.2">
      <c r="A575" s="430" t="str">
        <f>IF(B575="","",COUNT('Diário 1º PA'!$A$4:$A$2634)+COUNT('Diário 2º PA'!$A$4:$A$2000)+ROW()-3)</f>
        <v/>
      </c>
      <c r="B575" s="417"/>
      <c r="C575" s="418"/>
      <c r="D575" s="419"/>
      <c r="E575" s="419"/>
      <c r="F575" s="420"/>
      <c r="G575" s="421"/>
      <c r="H575" s="419"/>
      <c r="I575" s="421"/>
      <c r="J575" s="423"/>
      <c r="K575" s="423"/>
      <c r="L575" s="423"/>
      <c r="M575" s="422"/>
      <c r="N575" s="437"/>
      <c r="O575" s="429"/>
      <c r="P575" s="78">
        <f t="shared" si="30"/>
        <v>0</v>
      </c>
      <c r="Q575" s="78">
        <f t="shared" si="31"/>
        <v>0</v>
      </c>
      <c r="R575" s="100" t="str">
        <f t="shared" si="29"/>
        <v/>
      </c>
    </row>
    <row r="576" spans="1:18" x14ac:dyDescent="0.2">
      <c r="A576" s="430" t="str">
        <f>IF(B576="","",COUNT('Diário 1º PA'!$A$4:$A$2634)+COUNT('Diário 2º PA'!$A$4:$A$2000)+ROW()-3)</f>
        <v/>
      </c>
      <c r="B576" s="417"/>
      <c r="C576" s="418"/>
      <c r="D576" s="419"/>
      <c r="E576" s="419"/>
      <c r="F576" s="420"/>
      <c r="G576" s="421"/>
      <c r="H576" s="419"/>
      <c r="I576" s="421"/>
      <c r="J576" s="423"/>
      <c r="K576" s="423"/>
      <c r="L576" s="423"/>
      <c r="M576" s="422"/>
      <c r="N576" s="437"/>
      <c r="O576" s="429"/>
      <c r="P576" s="78">
        <f t="shared" si="30"/>
        <v>0</v>
      </c>
      <c r="Q576" s="78">
        <f t="shared" si="31"/>
        <v>0</v>
      </c>
      <c r="R576" s="100" t="str">
        <f t="shared" si="29"/>
        <v/>
      </c>
    </row>
    <row r="577" spans="1:18" x14ac:dyDescent="0.2">
      <c r="A577" s="430" t="str">
        <f>IF(B577="","",COUNT('Diário 1º PA'!$A$4:$A$2634)+COUNT('Diário 2º PA'!$A$4:$A$2000)+ROW()-3)</f>
        <v/>
      </c>
      <c r="B577" s="417"/>
      <c r="C577" s="418"/>
      <c r="D577" s="419"/>
      <c r="E577" s="419"/>
      <c r="F577" s="420"/>
      <c r="G577" s="421"/>
      <c r="H577" s="419"/>
      <c r="I577" s="421"/>
      <c r="J577" s="423"/>
      <c r="K577" s="423"/>
      <c r="L577" s="423"/>
      <c r="M577" s="422"/>
      <c r="N577" s="437"/>
      <c r="O577" s="429"/>
      <c r="P577" s="78">
        <f t="shared" si="30"/>
        <v>0</v>
      </c>
      <c r="Q577" s="78">
        <f t="shared" si="31"/>
        <v>0</v>
      </c>
      <c r="R577" s="143" t="str">
        <f t="shared" si="29"/>
        <v/>
      </c>
    </row>
    <row r="578" spans="1:18" x14ac:dyDescent="0.2">
      <c r="A578" s="430" t="str">
        <f>IF(B578="","",COUNT('Diário 1º PA'!$A$4:$A$2634)+COUNT('Diário 2º PA'!$A$4:$A$2000)+ROW()-3)</f>
        <v/>
      </c>
      <c r="B578" s="417"/>
      <c r="C578" s="418"/>
      <c r="D578" s="419"/>
      <c r="E578" s="419"/>
      <c r="F578" s="420"/>
      <c r="G578" s="421"/>
      <c r="H578" s="419"/>
      <c r="I578" s="421"/>
      <c r="J578" s="423"/>
      <c r="K578" s="423"/>
      <c r="L578" s="423"/>
      <c r="M578" s="422"/>
      <c r="N578" s="437"/>
      <c r="O578" s="429"/>
      <c r="P578" s="78">
        <f t="shared" si="30"/>
        <v>0</v>
      </c>
      <c r="Q578" s="78">
        <f t="shared" si="31"/>
        <v>0</v>
      </c>
      <c r="R578" s="100" t="str">
        <f t="shared" si="29"/>
        <v/>
      </c>
    </row>
    <row r="579" spans="1:18" x14ac:dyDescent="0.2">
      <c r="A579" s="430" t="str">
        <f>IF(B579="","",COUNT('Diário 1º PA'!$A$4:$A$2634)+COUNT('Diário 2º PA'!$A$4:$A$2000)+ROW()-3)</f>
        <v/>
      </c>
      <c r="B579" s="417"/>
      <c r="C579" s="418"/>
      <c r="D579" s="419"/>
      <c r="E579" s="419"/>
      <c r="F579" s="420"/>
      <c r="G579" s="421"/>
      <c r="H579" s="419"/>
      <c r="I579" s="421"/>
      <c r="J579" s="423"/>
      <c r="K579" s="423"/>
      <c r="L579" s="423"/>
      <c r="M579" s="422"/>
      <c r="N579" s="437"/>
      <c r="O579" s="429"/>
      <c r="P579" s="78">
        <f t="shared" si="30"/>
        <v>0</v>
      </c>
      <c r="Q579" s="78">
        <f t="shared" si="31"/>
        <v>0</v>
      </c>
      <c r="R579" s="100" t="str">
        <f t="shared" si="29"/>
        <v/>
      </c>
    </row>
    <row r="580" spans="1:18" x14ac:dyDescent="0.2">
      <c r="A580" s="430" t="str">
        <f>IF(B580="","",COUNT('Diário 1º PA'!$A$4:$A$2634)+COUNT('Diário 2º PA'!$A$4:$A$2000)+ROW()-3)</f>
        <v/>
      </c>
      <c r="B580" s="417"/>
      <c r="C580" s="418"/>
      <c r="D580" s="419"/>
      <c r="E580" s="419"/>
      <c r="F580" s="420"/>
      <c r="G580" s="421"/>
      <c r="H580" s="419"/>
      <c r="I580" s="421"/>
      <c r="J580" s="423"/>
      <c r="K580" s="423"/>
      <c r="L580" s="423"/>
      <c r="M580" s="422"/>
      <c r="N580" s="437"/>
      <c r="O580" s="429"/>
      <c r="P580" s="78">
        <f t="shared" si="30"/>
        <v>0</v>
      </c>
      <c r="Q580" s="78">
        <f t="shared" si="31"/>
        <v>0</v>
      </c>
      <c r="R580" s="143" t="str">
        <f t="shared" si="29"/>
        <v/>
      </c>
    </row>
    <row r="581" spans="1:18" x14ac:dyDescent="0.2">
      <c r="A581" s="430" t="str">
        <f>IF(B581="","",COUNT('Diário 1º PA'!$A$4:$A$2634)+COUNT('Diário 2º PA'!$A$4:$A$2000)+ROW()-3)</f>
        <v/>
      </c>
      <c r="B581" s="417"/>
      <c r="C581" s="418"/>
      <c r="D581" s="419"/>
      <c r="E581" s="419"/>
      <c r="F581" s="420"/>
      <c r="G581" s="421"/>
      <c r="H581" s="419"/>
      <c r="I581" s="421"/>
      <c r="J581" s="423"/>
      <c r="K581" s="423"/>
      <c r="L581" s="423"/>
      <c r="M581" s="422"/>
      <c r="N581" s="437"/>
      <c r="O581" s="429"/>
      <c r="P581" s="78">
        <f t="shared" si="30"/>
        <v>0</v>
      </c>
      <c r="Q581" s="78">
        <f t="shared" si="31"/>
        <v>0</v>
      </c>
      <c r="R581" s="100" t="str">
        <f t="shared" si="29"/>
        <v/>
      </c>
    </row>
    <row r="582" spans="1:18" x14ac:dyDescent="0.2">
      <c r="A582" s="430" t="str">
        <f>IF(B582="","",COUNT('Diário 1º PA'!$A$4:$A$2634)+COUNT('Diário 2º PA'!$A$4:$A$2000)+ROW()-3)</f>
        <v/>
      </c>
      <c r="B582" s="417"/>
      <c r="C582" s="418"/>
      <c r="D582" s="419"/>
      <c r="E582" s="419"/>
      <c r="F582" s="420"/>
      <c r="G582" s="421"/>
      <c r="H582" s="419"/>
      <c r="I582" s="421"/>
      <c r="J582" s="423"/>
      <c r="K582" s="423"/>
      <c r="L582" s="423"/>
      <c r="M582" s="422"/>
      <c r="N582" s="437"/>
      <c r="O582" s="429"/>
      <c r="P582" s="78">
        <f t="shared" si="30"/>
        <v>0</v>
      </c>
      <c r="Q582" s="78">
        <f t="shared" si="31"/>
        <v>0</v>
      </c>
      <c r="R582" s="100" t="str">
        <f t="shared" si="29"/>
        <v/>
      </c>
    </row>
    <row r="583" spans="1:18" x14ac:dyDescent="0.2">
      <c r="A583" s="430" t="str">
        <f>IF(B583="","",COUNT('Diário 1º PA'!$A$4:$A$2634)+COUNT('Diário 2º PA'!$A$4:$A$2000)+ROW()-3)</f>
        <v/>
      </c>
      <c r="B583" s="417"/>
      <c r="C583" s="418"/>
      <c r="D583" s="419"/>
      <c r="E583" s="419"/>
      <c r="F583" s="420"/>
      <c r="G583" s="421"/>
      <c r="H583" s="419"/>
      <c r="I583" s="421"/>
      <c r="J583" s="423"/>
      <c r="K583" s="423"/>
      <c r="L583" s="423"/>
      <c r="M583" s="422"/>
      <c r="N583" s="437"/>
      <c r="O583" s="429"/>
      <c r="P583" s="78">
        <f t="shared" si="30"/>
        <v>0</v>
      </c>
      <c r="Q583" s="78">
        <f t="shared" si="31"/>
        <v>0</v>
      </c>
      <c r="R583" s="143" t="str">
        <f t="shared" si="29"/>
        <v/>
      </c>
    </row>
    <row r="584" spans="1:18" x14ac:dyDescent="0.2">
      <c r="A584" s="430" t="str">
        <f>IF(B584="","",COUNT('Diário 1º PA'!$A$4:$A$2634)+COUNT('Diário 2º PA'!$A$4:$A$2000)+ROW()-3)</f>
        <v/>
      </c>
      <c r="B584" s="417"/>
      <c r="C584" s="418"/>
      <c r="D584" s="419"/>
      <c r="E584" s="419"/>
      <c r="F584" s="420"/>
      <c r="G584" s="421"/>
      <c r="H584" s="419"/>
      <c r="I584" s="421"/>
      <c r="J584" s="423"/>
      <c r="K584" s="423"/>
      <c r="L584" s="423"/>
      <c r="M584" s="422"/>
      <c r="N584" s="437"/>
      <c r="O584" s="429"/>
      <c r="P584" s="78">
        <f t="shared" si="30"/>
        <v>0</v>
      </c>
      <c r="Q584" s="78">
        <f t="shared" si="31"/>
        <v>0</v>
      </c>
      <c r="R584" s="100" t="str">
        <f t="shared" si="29"/>
        <v/>
      </c>
    </row>
    <row r="585" spans="1:18" x14ac:dyDescent="0.2">
      <c r="A585" s="430" t="str">
        <f>IF(B585="","",COUNT('Diário 1º PA'!$A$4:$A$2634)+COUNT('Diário 2º PA'!$A$4:$A$2000)+ROW()-3)</f>
        <v/>
      </c>
      <c r="B585" s="417"/>
      <c r="C585" s="418"/>
      <c r="D585" s="419"/>
      <c r="E585" s="419"/>
      <c r="F585" s="420"/>
      <c r="G585" s="421"/>
      <c r="H585" s="419"/>
      <c r="I585" s="421"/>
      <c r="J585" s="423"/>
      <c r="K585" s="423"/>
      <c r="L585" s="423"/>
      <c r="M585" s="422"/>
      <c r="N585" s="437"/>
      <c r="O585" s="429"/>
      <c r="P585" s="78">
        <f t="shared" si="30"/>
        <v>0</v>
      </c>
      <c r="Q585" s="78">
        <f t="shared" si="31"/>
        <v>0</v>
      </c>
      <c r="R585" s="100" t="str">
        <f t="shared" si="29"/>
        <v/>
      </c>
    </row>
    <row r="586" spans="1:18" x14ac:dyDescent="0.2">
      <c r="A586" s="430" t="str">
        <f>IF(B586="","",COUNT('Diário 1º PA'!$A$4:$A$2634)+COUNT('Diário 2º PA'!$A$4:$A$2000)+ROW()-3)</f>
        <v/>
      </c>
      <c r="B586" s="417"/>
      <c r="C586" s="418"/>
      <c r="D586" s="419"/>
      <c r="E586" s="419"/>
      <c r="F586" s="420"/>
      <c r="G586" s="421"/>
      <c r="H586" s="419"/>
      <c r="I586" s="421"/>
      <c r="J586" s="423"/>
      <c r="K586" s="423"/>
      <c r="L586" s="423"/>
      <c r="M586" s="422"/>
      <c r="N586" s="437"/>
      <c r="O586" s="429"/>
      <c r="P586" s="78">
        <f t="shared" si="30"/>
        <v>0</v>
      </c>
      <c r="Q586" s="78">
        <f t="shared" si="31"/>
        <v>0</v>
      </c>
      <c r="R586" s="143" t="str">
        <f t="shared" si="29"/>
        <v/>
      </c>
    </row>
    <row r="587" spans="1:18" x14ac:dyDescent="0.2">
      <c r="A587" s="430" t="str">
        <f>IF(B587="","",COUNT('Diário 1º PA'!$A$4:$A$2634)+COUNT('Diário 2º PA'!$A$4:$A$2000)+ROW()-3)</f>
        <v/>
      </c>
      <c r="B587" s="417"/>
      <c r="C587" s="418"/>
      <c r="D587" s="419"/>
      <c r="E587" s="419"/>
      <c r="F587" s="420"/>
      <c r="G587" s="419"/>
      <c r="H587" s="419"/>
      <c r="I587" s="421"/>
      <c r="J587" s="422"/>
      <c r="K587" s="422"/>
      <c r="L587" s="423"/>
      <c r="M587" s="422"/>
      <c r="N587" s="437"/>
      <c r="O587" s="429"/>
      <c r="P587" s="78">
        <f t="shared" si="30"/>
        <v>0</v>
      </c>
      <c r="Q587" s="78">
        <f t="shared" si="31"/>
        <v>0</v>
      </c>
      <c r="R587" s="100" t="str">
        <f t="shared" si="29"/>
        <v/>
      </c>
    </row>
    <row r="588" spans="1:18" x14ac:dyDescent="0.2">
      <c r="A588" s="430" t="str">
        <f>IF(B588="","",COUNT('Diário 1º PA'!$A$4:$A$2634)+COUNT('Diário 2º PA'!$A$4:$A$2000)+ROW()-3)</f>
        <v/>
      </c>
      <c r="B588" s="417"/>
      <c r="C588" s="418"/>
      <c r="D588" s="419"/>
      <c r="E588" s="419"/>
      <c r="F588" s="420"/>
      <c r="G588" s="419"/>
      <c r="H588" s="419"/>
      <c r="I588" s="421"/>
      <c r="J588" s="422"/>
      <c r="K588" s="422"/>
      <c r="L588" s="423"/>
      <c r="M588" s="422"/>
      <c r="N588" s="437"/>
      <c r="O588" s="429"/>
      <c r="P588" s="78">
        <f t="shared" si="30"/>
        <v>0</v>
      </c>
      <c r="Q588" s="78">
        <f t="shared" si="31"/>
        <v>0</v>
      </c>
      <c r="R588" s="100" t="str">
        <f t="shared" si="29"/>
        <v/>
      </c>
    </row>
    <row r="589" spans="1:18" x14ac:dyDescent="0.2">
      <c r="A589" s="430" t="str">
        <f>IF(B589="","",COUNT('Diário 1º PA'!$A$4:$A$2634)+COUNT('Diário 2º PA'!$A$4:$A$2000)+ROW()-3)</f>
        <v/>
      </c>
      <c r="B589" s="417"/>
      <c r="C589" s="418"/>
      <c r="D589" s="419"/>
      <c r="E589" s="419"/>
      <c r="F589" s="420"/>
      <c r="G589" s="419"/>
      <c r="H589" s="419"/>
      <c r="I589" s="421"/>
      <c r="J589" s="422"/>
      <c r="K589" s="422"/>
      <c r="L589" s="423"/>
      <c r="M589" s="422"/>
      <c r="N589" s="437"/>
      <c r="O589" s="429"/>
      <c r="P589" s="78">
        <f t="shared" si="30"/>
        <v>0</v>
      </c>
      <c r="Q589" s="78">
        <f t="shared" si="31"/>
        <v>0</v>
      </c>
      <c r="R589" s="143" t="str">
        <f t="shared" ref="R589:R652" si="32">SUBSTITUTE(D589," ","_")</f>
        <v/>
      </c>
    </row>
    <row r="590" spans="1:18" x14ac:dyDescent="0.2">
      <c r="A590" s="430" t="str">
        <f>IF(B590="","",COUNT('Diário 1º PA'!$A$4:$A$2634)+COUNT('Diário 2º PA'!$A$4:$A$2000)+ROW()-3)</f>
        <v/>
      </c>
      <c r="B590" s="417"/>
      <c r="C590" s="418"/>
      <c r="D590" s="419"/>
      <c r="E590" s="419"/>
      <c r="F590" s="420"/>
      <c r="G590" s="419"/>
      <c r="H590" s="419"/>
      <c r="I590" s="421"/>
      <c r="J590" s="422"/>
      <c r="K590" s="422"/>
      <c r="L590" s="423"/>
      <c r="M590" s="422"/>
      <c r="N590" s="437"/>
      <c r="O590" s="429"/>
      <c r="P590" s="78">
        <f t="shared" ref="P590:P653" si="33">IF(B590=0,0,IF(YEAR(B590)=$Q$1,MONTH(B590)-$P$1+1,(YEAR(B590)-$Q$1)*12-$P$1+1+MONTH(B590)))</f>
        <v>0</v>
      </c>
      <c r="Q590" s="78">
        <f t="shared" ref="Q590:Q653" si="34">IF(C590=0,0,IF(YEAR(C590)=$Q$1,MONTH(C590)-$P$1+1,(YEAR(C590)-$Q$1)*12-$P$1+1+MONTH(C590)))</f>
        <v>0</v>
      </c>
      <c r="R590" s="100" t="str">
        <f t="shared" si="32"/>
        <v/>
      </c>
    </row>
    <row r="591" spans="1:18" x14ac:dyDescent="0.2">
      <c r="A591" s="430" t="str">
        <f>IF(B591="","",COUNT('Diário 1º PA'!$A$4:$A$2634)+COUNT('Diário 2º PA'!$A$4:$A$2000)+ROW()-3)</f>
        <v/>
      </c>
      <c r="B591" s="417"/>
      <c r="C591" s="418"/>
      <c r="D591" s="419"/>
      <c r="E591" s="419"/>
      <c r="F591" s="433"/>
      <c r="G591" s="419"/>
      <c r="H591" s="419"/>
      <c r="I591" s="421"/>
      <c r="J591" s="422"/>
      <c r="K591" s="422"/>
      <c r="L591" s="423"/>
      <c r="M591" s="422"/>
      <c r="N591" s="437"/>
      <c r="O591" s="429"/>
      <c r="P591" s="78">
        <f t="shared" si="33"/>
        <v>0</v>
      </c>
      <c r="Q591" s="78">
        <f t="shared" si="34"/>
        <v>0</v>
      </c>
      <c r="R591" s="100" t="str">
        <f t="shared" si="32"/>
        <v/>
      </c>
    </row>
    <row r="592" spans="1:18" x14ac:dyDescent="0.2">
      <c r="A592" s="430" t="str">
        <f>IF(B592="","",COUNT('Diário 1º PA'!$A$4:$A$2634)+COUNT('Diário 2º PA'!$A$4:$A$2000)+ROW()-3)</f>
        <v/>
      </c>
      <c r="B592" s="417"/>
      <c r="C592" s="418"/>
      <c r="D592" s="419"/>
      <c r="E592" s="419"/>
      <c r="F592" s="420"/>
      <c r="G592" s="419"/>
      <c r="H592" s="419"/>
      <c r="I592" s="421"/>
      <c r="J592" s="422"/>
      <c r="K592" s="422"/>
      <c r="L592" s="423"/>
      <c r="M592" s="422"/>
      <c r="N592" s="437"/>
      <c r="O592" s="429"/>
      <c r="P592" s="78">
        <f t="shared" si="33"/>
        <v>0</v>
      </c>
      <c r="Q592" s="78">
        <f t="shared" si="34"/>
        <v>0</v>
      </c>
      <c r="R592" s="143" t="str">
        <f t="shared" si="32"/>
        <v/>
      </c>
    </row>
    <row r="593" spans="1:18" x14ac:dyDescent="0.2">
      <c r="A593" s="430" t="str">
        <f>IF(B593="","",COUNT('Diário 1º PA'!$A$4:$A$2634)+COUNT('Diário 2º PA'!$A$4:$A$2000)+ROW()-3)</f>
        <v/>
      </c>
      <c r="B593" s="417"/>
      <c r="C593" s="418"/>
      <c r="D593" s="419"/>
      <c r="E593" s="419"/>
      <c r="F593" s="420"/>
      <c r="G593" s="419"/>
      <c r="H593" s="419"/>
      <c r="I593" s="421"/>
      <c r="J593" s="422"/>
      <c r="K593" s="422"/>
      <c r="L593" s="423"/>
      <c r="M593" s="422"/>
      <c r="N593" s="437"/>
      <c r="O593" s="429"/>
      <c r="P593" s="78">
        <f t="shared" si="33"/>
        <v>0</v>
      </c>
      <c r="Q593" s="78">
        <f t="shared" si="34"/>
        <v>0</v>
      </c>
      <c r="R593" s="100" t="str">
        <f t="shared" si="32"/>
        <v/>
      </c>
    </row>
    <row r="594" spans="1:18" x14ac:dyDescent="0.2">
      <c r="A594" s="430" t="str">
        <f>IF(B594="","",COUNT('Diário 1º PA'!$A$4:$A$2634)+COUNT('Diário 2º PA'!$A$4:$A$2000)+ROW()-3)</f>
        <v/>
      </c>
      <c r="B594" s="417"/>
      <c r="C594" s="418"/>
      <c r="D594" s="419"/>
      <c r="E594" s="419"/>
      <c r="F594" s="420"/>
      <c r="G594" s="419"/>
      <c r="H594" s="419"/>
      <c r="I594" s="421"/>
      <c r="J594" s="422"/>
      <c r="K594" s="422"/>
      <c r="L594" s="423"/>
      <c r="M594" s="422"/>
      <c r="N594" s="437"/>
      <c r="O594" s="429"/>
      <c r="P594" s="78">
        <f t="shared" si="33"/>
        <v>0</v>
      </c>
      <c r="Q594" s="78">
        <f t="shared" si="34"/>
        <v>0</v>
      </c>
      <c r="R594" s="100" t="str">
        <f t="shared" si="32"/>
        <v/>
      </c>
    </row>
    <row r="595" spans="1:18" x14ac:dyDescent="0.2">
      <c r="A595" s="430" t="str">
        <f>IF(B595="","",COUNT('Diário 1º PA'!$A$4:$A$2634)+COUNT('Diário 2º PA'!$A$4:$A$2000)+ROW()-3)</f>
        <v/>
      </c>
      <c r="B595" s="417"/>
      <c r="C595" s="418"/>
      <c r="D595" s="419"/>
      <c r="E595" s="419"/>
      <c r="F595" s="420"/>
      <c r="G595" s="419"/>
      <c r="H595" s="419"/>
      <c r="I595" s="421"/>
      <c r="J595" s="422"/>
      <c r="K595" s="422"/>
      <c r="L595" s="423"/>
      <c r="M595" s="422"/>
      <c r="N595" s="437"/>
      <c r="O595" s="429"/>
      <c r="P595" s="78">
        <f t="shared" si="33"/>
        <v>0</v>
      </c>
      <c r="Q595" s="78">
        <f t="shared" si="34"/>
        <v>0</v>
      </c>
      <c r="R595" s="143" t="str">
        <f t="shared" si="32"/>
        <v/>
      </c>
    </row>
    <row r="596" spans="1:18" x14ac:dyDescent="0.2">
      <c r="A596" s="430" t="str">
        <f>IF(B596="","",COUNT('Diário 1º PA'!$A$4:$A$2634)+COUNT('Diário 2º PA'!$A$4:$A$2000)+ROW()-3)</f>
        <v/>
      </c>
      <c r="B596" s="417"/>
      <c r="C596" s="418"/>
      <c r="D596" s="419"/>
      <c r="E596" s="419"/>
      <c r="F596" s="420"/>
      <c r="G596" s="419"/>
      <c r="H596" s="419"/>
      <c r="I596" s="421"/>
      <c r="J596" s="422"/>
      <c r="K596" s="422"/>
      <c r="L596" s="423"/>
      <c r="M596" s="422"/>
      <c r="N596" s="437"/>
      <c r="O596" s="429"/>
      <c r="P596" s="78">
        <f t="shared" si="33"/>
        <v>0</v>
      </c>
      <c r="Q596" s="78">
        <f t="shared" si="34"/>
        <v>0</v>
      </c>
      <c r="R596" s="100" t="str">
        <f t="shared" si="32"/>
        <v/>
      </c>
    </row>
    <row r="597" spans="1:18" x14ac:dyDescent="0.2">
      <c r="A597" s="430" t="str">
        <f>IF(B597="","",COUNT('Diário 1º PA'!$A$4:$A$2634)+COUNT('Diário 2º PA'!$A$4:$A$2000)+ROW()-3)</f>
        <v/>
      </c>
      <c r="B597" s="417"/>
      <c r="C597" s="418"/>
      <c r="D597" s="419"/>
      <c r="E597" s="419"/>
      <c r="F597" s="420"/>
      <c r="G597" s="419"/>
      <c r="H597" s="419"/>
      <c r="I597" s="421"/>
      <c r="J597" s="422"/>
      <c r="K597" s="422"/>
      <c r="L597" s="423"/>
      <c r="M597" s="422"/>
      <c r="N597" s="437"/>
      <c r="O597" s="429"/>
      <c r="P597" s="78">
        <f t="shared" si="33"/>
        <v>0</v>
      </c>
      <c r="Q597" s="78">
        <f t="shared" si="34"/>
        <v>0</v>
      </c>
      <c r="R597" s="100" t="str">
        <f t="shared" si="32"/>
        <v/>
      </c>
    </row>
    <row r="598" spans="1:18" x14ac:dyDescent="0.2">
      <c r="A598" s="430" t="str">
        <f>IF(B598="","",COUNT('Diário 1º PA'!$A$4:$A$2634)+COUNT('Diário 2º PA'!$A$4:$A$2000)+ROW()-3)</f>
        <v/>
      </c>
      <c r="B598" s="417"/>
      <c r="C598" s="418"/>
      <c r="D598" s="419"/>
      <c r="E598" s="419"/>
      <c r="F598" s="420"/>
      <c r="G598" s="419"/>
      <c r="H598" s="419"/>
      <c r="I598" s="421"/>
      <c r="J598" s="422"/>
      <c r="K598" s="422"/>
      <c r="L598" s="423"/>
      <c r="M598" s="422"/>
      <c r="N598" s="437"/>
      <c r="O598" s="429"/>
      <c r="P598" s="78">
        <f t="shared" si="33"/>
        <v>0</v>
      </c>
      <c r="Q598" s="78">
        <f t="shared" si="34"/>
        <v>0</v>
      </c>
      <c r="R598" s="143" t="str">
        <f t="shared" si="32"/>
        <v/>
      </c>
    </row>
    <row r="599" spans="1:18" x14ac:dyDescent="0.2">
      <c r="A599" s="430" t="str">
        <f>IF(B599="","",COUNT('Diário 1º PA'!$A$4:$A$2634)+COUNT('Diário 2º PA'!$A$4:$A$2000)+ROW()-3)</f>
        <v/>
      </c>
      <c r="B599" s="417"/>
      <c r="C599" s="418"/>
      <c r="D599" s="419"/>
      <c r="E599" s="419"/>
      <c r="F599" s="420"/>
      <c r="G599" s="419"/>
      <c r="H599" s="419"/>
      <c r="I599" s="421"/>
      <c r="J599" s="422"/>
      <c r="K599" s="422"/>
      <c r="L599" s="423"/>
      <c r="M599" s="422"/>
      <c r="N599" s="437"/>
      <c r="O599" s="429"/>
      <c r="P599" s="78">
        <f t="shared" si="33"/>
        <v>0</v>
      </c>
      <c r="Q599" s="78">
        <f t="shared" si="34"/>
        <v>0</v>
      </c>
      <c r="R599" s="100" t="str">
        <f t="shared" si="32"/>
        <v/>
      </c>
    </row>
    <row r="600" spans="1:18" x14ac:dyDescent="0.2">
      <c r="A600" s="430" t="str">
        <f>IF(B600="","",COUNT('Diário 1º PA'!$A$4:$A$2634)+COUNT('Diário 2º PA'!$A$4:$A$2000)+ROW()-3)</f>
        <v/>
      </c>
      <c r="B600" s="417"/>
      <c r="C600" s="418"/>
      <c r="D600" s="419"/>
      <c r="E600" s="419"/>
      <c r="F600" s="420"/>
      <c r="G600" s="419"/>
      <c r="H600" s="419"/>
      <c r="I600" s="421"/>
      <c r="J600" s="422"/>
      <c r="K600" s="422"/>
      <c r="L600" s="423"/>
      <c r="M600" s="422"/>
      <c r="N600" s="437"/>
      <c r="O600" s="429"/>
      <c r="P600" s="78">
        <f t="shared" si="33"/>
        <v>0</v>
      </c>
      <c r="Q600" s="78">
        <f t="shared" si="34"/>
        <v>0</v>
      </c>
      <c r="R600" s="100" t="str">
        <f t="shared" si="32"/>
        <v/>
      </c>
    </row>
    <row r="601" spans="1:18" x14ac:dyDescent="0.2">
      <c r="A601" s="430" t="str">
        <f>IF(B601="","",COUNT('Diário 1º PA'!$A$4:$A$2634)+COUNT('Diário 2º PA'!$A$4:$A$2000)+ROW()-3)</f>
        <v/>
      </c>
      <c r="B601" s="417"/>
      <c r="C601" s="418"/>
      <c r="D601" s="419"/>
      <c r="E601" s="419"/>
      <c r="F601" s="420"/>
      <c r="G601" s="419"/>
      <c r="H601" s="419"/>
      <c r="I601" s="421"/>
      <c r="J601" s="422"/>
      <c r="K601" s="422"/>
      <c r="L601" s="423"/>
      <c r="M601" s="422"/>
      <c r="N601" s="437"/>
      <c r="O601" s="429"/>
      <c r="P601" s="78">
        <f t="shared" si="33"/>
        <v>0</v>
      </c>
      <c r="Q601" s="78">
        <f t="shared" si="34"/>
        <v>0</v>
      </c>
      <c r="R601" s="143" t="str">
        <f t="shared" si="32"/>
        <v/>
      </c>
    </row>
    <row r="602" spans="1:18" x14ac:dyDescent="0.2">
      <c r="A602" s="430" t="str">
        <f>IF(B602="","",COUNT('Diário 1º PA'!$A$4:$A$2634)+COUNT('Diário 2º PA'!$A$4:$A$2000)+ROW()-3)</f>
        <v/>
      </c>
      <c r="B602" s="417"/>
      <c r="C602" s="418"/>
      <c r="D602" s="419"/>
      <c r="E602" s="419"/>
      <c r="F602" s="420"/>
      <c r="G602" s="419"/>
      <c r="H602" s="419"/>
      <c r="I602" s="421"/>
      <c r="J602" s="422"/>
      <c r="K602" s="422"/>
      <c r="L602" s="423"/>
      <c r="M602" s="422"/>
      <c r="N602" s="437"/>
      <c r="O602" s="429"/>
      <c r="P602" s="78">
        <f t="shared" si="33"/>
        <v>0</v>
      </c>
      <c r="Q602" s="78">
        <f t="shared" si="34"/>
        <v>0</v>
      </c>
      <c r="R602" s="100" t="str">
        <f t="shared" si="32"/>
        <v/>
      </c>
    </row>
    <row r="603" spans="1:18" x14ac:dyDescent="0.2">
      <c r="A603" s="430" t="str">
        <f>IF(B603="","",COUNT('Diário 1º PA'!$A$4:$A$2634)+COUNT('Diário 2º PA'!$A$4:$A$2000)+ROW()-3)</f>
        <v/>
      </c>
      <c r="B603" s="431"/>
      <c r="C603" s="455"/>
      <c r="D603" s="432"/>
      <c r="E603" s="432"/>
      <c r="F603" s="433"/>
      <c r="G603" s="434"/>
      <c r="H603" s="432"/>
      <c r="I603" s="434"/>
      <c r="J603" s="436"/>
      <c r="K603" s="436"/>
      <c r="L603" s="436"/>
      <c r="M603" s="435"/>
      <c r="N603" s="440"/>
      <c r="O603" s="429"/>
      <c r="P603" s="78">
        <f t="shared" si="33"/>
        <v>0</v>
      </c>
      <c r="Q603" s="78">
        <f t="shared" si="34"/>
        <v>0</v>
      </c>
      <c r="R603" s="100" t="str">
        <f t="shared" si="32"/>
        <v/>
      </c>
    </row>
    <row r="604" spans="1:18" x14ac:dyDescent="0.2">
      <c r="A604" s="430" t="str">
        <f>IF(B604="","",COUNT('Diário 1º PA'!$A$4:$A$2634)+COUNT('Diário 2º PA'!$A$4:$A$2000)+ROW()-3)</f>
        <v/>
      </c>
      <c r="B604" s="431"/>
      <c r="C604" s="455"/>
      <c r="D604" s="432"/>
      <c r="E604" s="432"/>
      <c r="F604" s="433"/>
      <c r="G604" s="434"/>
      <c r="H604" s="432"/>
      <c r="I604" s="434"/>
      <c r="J604" s="436"/>
      <c r="K604" s="436"/>
      <c r="L604" s="436"/>
      <c r="M604" s="435"/>
      <c r="N604" s="440"/>
      <c r="O604" s="429"/>
      <c r="P604" s="78">
        <f t="shared" si="33"/>
        <v>0</v>
      </c>
      <c r="Q604" s="78">
        <f t="shared" si="34"/>
        <v>0</v>
      </c>
      <c r="R604" s="143" t="str">
        <f t="shared" si="32"/>
        <v/>
      </c>
    </row>
    <row r="605" spans="1:18" x14ac:dyDescent="0.2">
      <c r="A605" s="430" t="str">
        <f>IF(B605="","",COUNT('Diário 1º PA'!$A$4:$A$2634)+COUNT('Diário 2º PA'!$A$4:$A$2000)+ROW()-3)</f>
        <v/>
      </c>
      <c r="B605" s="417"/>
      <c r="C605" s="418"/>
      <c r="D605" s="419"/>
      <c r="E605" s="419"/>
      <c r="F605" s="420"/>
      <c r="G605" s="419"/>
      <c r="H605" s="419"/>
      <c r="I605" s="421"/>
      <c r="J605" s="422"/>
      <c r="K605" s="422"/>
      <c r="L605" s="423"/>
      <c r="M605" s="422"/>
      <c r="N605" s="437"/>
      <c r="O605" s="429"/>
      <c r="P605" s="78">
        <f t="shared" si="33"/>
        <v>0</v>
      </c>
      <c r="Q605" s="78">
        <f t="shared" si="34"/>
        <v>0</v>
      </c>
      <c r="R605" s="100" t="str">
        <f t="shared" si="32"/>
        <v/>
      </c>
    </row>
    <row r="606" spans="1:18" x14ac:dyDescent="0.2">
      <c r="A606" s="430" t="str">
        <f>IF(B606="","",COUNT('Diário 1º PA'!$A$4:$A$2634)+COUNT('Diário 2º PA'!$A$4:$A$2000)+ROW()-3)</f>
        <v/>
      </c>
      <c r="B606" s="417"/>
      <c r="C606" s="418"/>
      <c r="D606" s="419"/>
      <c r="E606" s="419"/>
      <c r="F606" s="420"/>
      <c r="G606" s="421"/>
      <c r="H606" s="419"/>
      <c r="I606" s="421"/>
      <c r="J606" s="423"/>
      <c r="K606" s="423"/>
      <c r="L606" s="423"/>
      <c r="M606" s="423"/>
      <c r="N606" s="442"/>
      <c r="O606" s="429"/>
      <c r="P606" s="78">
        <f t="shared" si="33"/>
        <v>0</v>
      </c>
      <c r="Q606" s="78">
        <f t="shared" si="34"/>
        <v>0</v>
      </c>
      <c r="R606" s="100" t="str">
        <f t="shared" si="32"/>
        <v/>
      </c>
    </row>
    <row r="607" spans="1:18" x14ac:dyDescent="0.2">
      <c r="A607" s="430" t="str">
        <f>IF(B607="","",COUNT('Diário 1º PA'!$A$4:$A$2634)+COUNT('Diário 2º PA'!$A$4:$A$2000)+ROW()-3)</f>
        <v/>
      </c>
      <c r="B607" s="417"/>
      <c r="C607" s="418"/>
      <c r="D607" s="419"/>
      <c r="E607" s="419"/>
      <c r="F607" s="420"/>
      <c r="G607" s="421"/>
      <c r="H607" s="419"/>
      <c r="I607" s="421"/>
      <c r="J607" s="423"/>
      <c r="K607" s="423"/>
      <c r="L607" s="423"/>
      <c r="M607" s="423"/>
      <c r="N607" s="471"/>
      <c r="O607" s="429"/>
      <c r="P607" s="78">
        <f t="shared" si="33"/>
        <v>0</v>
      </c>
      <c r="Q607" s="78">
        <f t="shared" si="34"/>
        <v>0</v>
      </c>
      <c r="R607" s="143" t="str">
        <f t="shared" si="32"/>
        <v/>
      </c>
    </row>
    <row r="608" spans="1:18" x14ac:dyDescent="0.2">
      <c r="A608" s="430" t="str">
        <f>IF(B608="","",COUNT('Diário 1º PA'!$A$4:$A$2634)+COUNT('Diário 2º PA'!$A$4:$A$2000)+ROW()-3)</f>
        <v/>
      </c>
      <c r="B608" s="417"/>
      <c r="C608" s="418"/>
      <c r="D608" s="419"/>
      <c r="E608" s="419"/>
      <c r="F608" s="420"/>
      <c r="G608" s="421"/>
      <c r="H608" s="419"/>
      <c r="I608" s="421"/>
      <c r="J608" s="422"/>
      <c r="K608" s="422"/>
      <c r="L608" s="423"/>
      <c r="M608" s="422"/>
      <c r="N608" s="437"/>
      <c r="O608" s="429"/>
      <c r="P608" s="78">
        <f t="shared" si="33"/>
        <v>0</v>
      </c>
      <c r="Q608" s="78">
        <f t="shared" si="34"/>
        <v>0</v>
      </c>
      <c r="R608" s="100" t="str">
        <f t="shared" si="32"/>
        <v/>
      </c>
    </row>
    <row r="609" spans="1:18" x14ac:dyDescent="0.2">
      <c r="A609" s="430" t="str">
        <f>IF(B609="","",COUNT('Diário 1º PA'!$A$4:$A$2634)+COUNT('Diário 2º PA'!$A$4:$A$2000)+ROW()-3)</f>
        <v/>
      </c>
      <c r="B609" s="417"/>
      <c r="C609" s="418"/>
      <c r="D609" s="419"/>
      <c r="E609" s="419"/>
      <c r="F609" s="420"/>
      <c r="G609" s="421"/>
      <c r="H609" s="419"/>
      <c r="I609" s="421"/>
      <c r="J609" s="422"/>
      <c r="K609" s="422"/>
      <c r="L609" s="423"/>
      <c r="M609" s="422"/>
      <c r="N609" s="437"/>
      <c r="O609" s="429"/>
      <c r="P609" s="78">
        <f t="shared" si="33"/>
        <v>0</v>
      </c>
      <c r="Q609" s="78">
        <f t="shared" si="34"/>
        <v>0</v>
      </c>
      <c r="R609" s="100" t="str">
        <f t="shared" si="32"/>
        <v/>
      </c>
    </row>
    <row r="610" spans="1:18" x14ac:dyDescent="0.2">
      <c r="A610" s="430" t="str">
        <f>IF(B610="","",COUNT('Diário 1º PA'!$A$4:$A$2634)+COUNT('Diário 2º PA'!$A$4:$A$2000)+ROW()-3)</f>
        <v/>
      </c>
      <c r="B610" s="417"/>
      <c r="C610" s="418"/>
      <c r="D610" s="419"/>
      <c r="E610" s="419"/>
      <c r="F610" s="420"/>
      <c r="G610" s="421"/>
      <c r="H610" s="419"/>
      <c r="I610" s="421"/>
      <c r="J610" s="422"/>
      <c r="K610" s="422"/>
      <c r="L610" s="423"/>
      <c r="M610" s="422"/>
      <c r="N610" s="437"/>
      <c r="O610" s="429"/>
      <c r="P610" s="78">
        <f t="shared" si="33"/>
        <v>0</v>
      </c>
      <c r="Q610" s="78">
        <f t="shared" si="34"/>
        <v>0</v>
      </c>
      <c r="R610" s="143" t="str">
        <f t="shared" si="32"/>
        <v/>
      </c>
    </row>
    <row r="611" spans="1:18" x14ac:dyDescent="0.2">
      <c r="A611" s="430" t="str">
        <f>IF(B611="","",COUNT('Diário 1º PA'!$A$4:$A$2634)+COUNT('Diário 2º PA'!$A$4:$A$2000)+ROW()-3)</f>
        <v/>
      </c>
      <c r="B611" s="417"/>
      <c r="C611" s="418"/>
      <c r="D611" s="419"/>
      <c r="E611" s="419"/>
      <c r="F611" s="420"/>
      <c r="G611" s="421"/>
      <c r="H611" s="419"/>
      <c r="I611" s="421"/>
      <c r="J611" s="422"/>
      <c r="K611" s="422"/>
      <c r="L611" s="423"/>
      <c r="M611" s="422"/>
      <c r="N611" s="437"/>
      <c r="O611" s="429"/>
      <c r="P611" s="78">
        <f t="shared" si="33"/>
        <v>0</v>
      </c>
      <c r="Q611" s="78">
        <f t="shared" si="34"/>
        <v>0</v>
      </c>
      <c r="R611" s="100" t="str">
        <f t="shared" si="32"/>
        <v/>
      </c>
    </row>
    <row r="612" spans="1:18" x14ac:dyDescent="0.2">
      <c r="A612" s="430" t="str">
        <f>IF(B612="","",COUNT('Diário 1º PA'!$A$4:$A$2634)+COUNT('Diário 2º PA'!$A$4:$A$2000)+ROW()-3)</f>
        <v/>
      </c>
      <c r="B612" s="417"/>
      <c r="C612" s="418"/>
      <c r="D612" s="419"/>
      <c r="E612" s="419"/>
      <c r="F612" s="420"/>
      <c r="G612" s="421"/>
      <c r="H612" s="419"/>
      <c r="I612" s="421"/>
      <c r="J612" s="422"/>
      <c r="K612" s="422"/>
      <c r="L612" s="423"/>
      <c r="M612" s="422"/>
      <c r="N612" s="437"/>
      <c r="O612" s="429"/>
      <c r="P612" s="78">
        <f t="shared" si="33"/>
        <v>0</v>
      </c>
      <c r="Q612" s="78">
        <f t="shared" si="34"/>
        <v>0</v>
      </c>
      <c r="R612" s="100" t="str">
        <f t="shared" si="32"/>
        <v/>
      </c>
    </row>
    <row r="613" spans="1:18" x14ac:dyDescent="0.2">
      <c r="A613" s="430" t="str">
        <f>IF(B613="","",COUNT('Diário 1º PA'!$A$4:$A$2634)+COUNT('Diário 2º PA'!$A$4:$A$2000)+ROW()-3)</f>
        <v/>
      </c>
      <c r="B613" s="417"/>
      <c r="C613" s="418"/>
      <c r="D613" s="419"/>
      <c r="E613" s="419"/>
      <c r="F613" s="420"/>
      <c r="G613" s="419"/>
      <c r="H613" s="419"/>
      <c r="I613" s="421"/>
      <c r="J613" s="422"/>
      <c r="K613" s="422"/>
      <c r="L613" s="423"/>
      <c r="M613" s="422"/>
      <c r="N613" s="437"/>
      <c r="O613" s="429"/>
      <c r="P613" s="78">
        <f t="shared" si="33"/>
        <v>0</v>
      </c>
      <c r="Q613" s="78">
        <f t="shared" si="34"/>
        <v>0</v>
      </c>
      <c r="R613" s="143" t="str">
        <f t="shared" si="32"/>
        <v/>
      </c>
    </row>
    <row r="614" spans="1:18" x14ac:dyDescent="0.2">
      <c r="A614" s="430" t="str">
        <f>IF(B614="","",COUNT('Diário 1º PA'!$A$4:$A$2634)+COUNT('Diário 2º PA'!$A$4:$A$2000)+ROW()-3)</f>
        <v/>
      </c>
      <c r="B614" s="417"/>
      <c r="C614" s="418"/>
      <c r="D614" s="419"/>
      <c r="E614" s="419"/>
      <c r="F614" s="420"/>
      <c r="G614" s="419"/>
      <c r="H614" s="419"/>
      <c r="I614" s="421"/>
      <c r="J614" s="422"/>
      <c r="K614" s="422"/>
      <c r="L614" s="423"/>
      <c r="M614" s="422"/>
      <c r="N614" s="437"/>
      <c r="O614" s="429"/>
      <c r="P614" s="78">
        <f t="shared" si="33"/>
        <v>0</v>
      </c>
      <c r="Q614" s="78">
        <f t="shared" si="34"/>
        <v>0</v>
      </c>
      <c r="R614" s="100" t="str">
        <f t="shared" si="32"/>
        <v/>
      </c>
    </row>
    <row r="615" spans="1:18" x14ac:dyDescent="0.2">
      <c r="A615" s="430" t="str">
        <f>IF(B615="","",COUNT('Diário 1º PA'!$A$4:$A$2634)+COUNT('Diário 2º PA'!$A$4:$A$2000)+ROW()-3)</f>
        <v/>
      </c>
      <c r="B615" s="417"/>
      <c r="C615" s="418"/>
      <c r="D615" s="419"/>
      <c r="E615" s="419"/>
      <c r="F615" s="420"/>
      <c r="G615" s="419"/>
      <c r="H615" s="419"/>
      <c r="I615" s="421"/>
      <c r="J615" s="422"/>
      <c r="K615" s="422"/>
      <c r="L615" s="423"/>
      <c r="M615" s="422"/>
      <c r="N615" s="437"/>
      <c r="O615" s="429"/>
      <c r="P615" s="78">
        <f t="shared" si="33"/>
        <v>0</v>
      </c>
      <c r="Q615" s="78">
        <f t="shared" si="34"/>
        <v>0</v>
      </c>
      <c r="R615" s="100" t="str">
        <f t="shared" si="32"/>
        <v/>
      </c>
    </row>
    <row r="616" spans="1:18" x14ac:dyDescent="0.2">
      <c r="A616" s="430" t="str">
        <f>IF(B616="","",COUNT('Diário 1º PA'!$A$4:$A$2634)+COUNT('Diário 2º PA'!$A$4:$A$2000)+ROW()-3)</f>
        <v/>
      </c>
      <c r="B616" s="417"/>
      <c r="C616" s="418"/>
      <c r="D616" s="419"/>
      <c r="E616" s="419"/>
      <c r="F616" s="420"/>
      <c r="G616" s="419"/>
      <c r="H616" s="419"/>
      <c r="I616" s="421"/>
      <c r="J616" s="422"/>
      <c r="K616" s="422"/>
      <c r="L616" s="423"/>
      <c r="M616" s="422"/>
      <c r="N616" s="437"/>
      <c r="O616" s="429"/>
      <c r="P616" s="78">
        <f t="shared" si="33"/>
        <v>0</v>
      </c>
      <c r="Q616" s="78">
        <f t="shared" si="34"/>
        <v>0</v>
      </c>
      <c r="R616" s="143" t="str">
        <f t="shared" si="32"/>
        <v/>
      </c>
    </row>
    <row r="617" spans="1:18" x14ac:dyDescent="0.2">
      <c r="A617" s="430" t="str">
        <f>IF(B617="","",COUNT('Diário 1º PA'!$A$4:$A$2634)+COUNT('Diário 2º PA'!$A$4:$A$2000)+ROW()-3)</f>
        <v/>
      </c>
      <c r="B617" s="417"/>
      <c r="C617" s="418"/>
      <c r="D617" s="419"/>
      <c r="E617" s="419"/>
      <c r="F617" s="420"/>
      <c r="G617" s="421"/>
      <c r="H617" s="419"/>
      <c r="I617" s="421"/>
      <c r="J617" s="422"/>
      <c r="K617" s="422"/>
      <c r="L617" s="423"/>
      <c r="M617" s="422"/>
      <c r="N617" s="437"/>
      <c r="O617" s="429"/>
      <c r="P617" s="78">
        <f t="shared" si="33"/>
        <v>0</v>
      </c>
      <c r="Q617" s="78">
        <f t="shared" si="34"/>
        <v>0</v>
      </c>
      <c r="R617" s="100" t="str">
        <f t="shared" si="32"/>
        <v/>
      </c>
    </row>
    <row r="618" spans="1:18" x14ac:dyDescent="0.2">
      <c r="A618" s="430" t="str">
        <f>IF(B618="","",COUNT('Diário 1º PA'!$A$4:$A$2634)+COUNT('Diário 2º PA'!$A$4:$A$2000)+ROW()-3)</f>
        <v/>
      </c>
      <c r="B618" s="417"/>
      <c r="C618" s="418"/>
      <c r="D618" s="419"/>
      <c r="E618" s="419"/>
      <c r="F618" s="420"/>
      <c r="G618" s="421"/>
      <c r="H618" s="419"/>
      <c r="I618" s="421"/>
      <c r="J618" s="422"/>
      <c r="K618" s="422"/>
      <c r="L618" s="423"/>
      <c r="M618" s="422"/>
      <c r="N618" s="437"/>
      <c r="O618" s="429"/>
      <c r="P618" s="78">
        <f t="shared" si="33"/>
        <v>0</v>
      </c>
      <c r="Q618" s="78">
        <f t="shared" si="34"/>
        <v>0</v>
      </c>
      <c r="R618" s="100" t="str">
        <f t="shared" si="32"/>
        <v/>
      </c>
    </row>
    <row r="619" spans="1:18" x14ac:dyDescent="0.2">
      <c r="A619" s="430" t="str">
        <f>IF(B619="","",COUNT('Diário 1º PA'!$A$4:$A$2634)+COUNT('Diário 2º PA'!$A$4:$A$2000)+ROW()-3)</f>
        <v/>
      </c>
      <c r="B619" s="417"/>
      <c r="C619" s="418"/>
      <c r="D619" s="419"/>
      <c r="E619" s="419"/>
      <c r="F619" s="420"/>
      <c r="G619" s="421"/>
      <c r="H619" s="419"/>
      <c r="I619" s="421"/>
      <c r="J619" s="422"/>
      <c r="K619" s="422"/>
      <c r="L619" s="423"/>
      <c r="M619" s="422"/>
      <c r="N619" s="437"/>
      <c r="O619" s="429"/>
      <c r="P619" s="78">
        <f t="shared" si="33"/>
        <v>0</v>
      </c>
      <c r="Q619" s="78">
        <f t="shared" si="34"/>
        <v>0</v>
      </c>
      <c r="R619" s="143" t="str">
        <f t="shared" si="32"/>
        <v/>
      </c>
    </row>
    <row r="620" spans="1:18" x14ac:dyDescent="0.2">
      <c r="A620" s="430" t="str">
        <f>IF(B620="","",COUNT('Diário 1º PA'!$A$4:$A$2634)+COUNT('Diário 2º PA'!$A$4:$A$2000)+ROW()-3)</f>
        <v/>
      </c>
      <c r="B620" s="417"/>
      <c r="C620" s="418"/>
      <c r="D620" s="419"/>
      <c r="E620" s="419"/>
      <c r="F620" s="420"/>
      <c r="G620" s="421"/>
      <c r="H620" s="419"/>
      <c r="I620" s="421"/>
      <c r="J620" s="422"/>
      <c r="K620" s="422"/>
      <c r="L620" s="423"/>
      <c r="M620" s="422"/>
      <c r="N620" s="437"/>
      <c r="O620" s="429"/>
      <c r="P620" s="78">
        <f t="shared" si="33"/>
        <v>0</v>
      </c>
      <c r="Q620" s="78">
        <f t="shared" si="34"/>
        <v>0</v>
      </c>
      <c r="R620" s="100" t="str">
        <f t="shared" si="32"/>
        <v/>
      </c>
    </row>
    <row r="621" spans="1:18" x14ac:dyDescent="0.2">
      <c r="A621" s="430" t="str">
        <f>IF(B621="","",COUNT('Diário 1º PA'!$A$4:$A$2634)+COUNT('Diário 2º PA'!$A$4:$A$2000)+ROW()-3)</f>
        <v/>
      </c>
      <c r="B621" s="417"/>
      <c r="C621" s="418"/>
      <c r="D621" s="419"/>
      <c r="E621" s="419"/>
      <c r="F621" s="420"/>
      <c r="G621" s="419"/>
      <c r="H621" s="419"/>
      <c r="I621" s="421"/>
      <c r="J621" s="422"/>
      <c r="K621" s="422"/>
      <c r="L621" s="423"/>
      <c r="M621" s="422"/>
      <c r="N621" s="437"/>
      <c r="O621" s="429"/>
      <c r="P621" s="78">
        <f t="shared" si="33"/>
        <v>0</v>
      </c>
      <c r="Q621" s="78">
        <f t="shared" si="34"/>
        <v>0</v>
      </c>
      <c r="R621" s="100" t="str">
        <f t="shared" si="32"/>
        <v/>
      </c>
    </row>
    <row r="622" spans="1:18" x14ac:dyDescent="0.2">
      <c r="A622" s="430" t="str">
        <f>IF(B622="","",COUNT('Diário 1º PA'!$A$4:$A$2634)+COUNT('Diário 2º PA'!$A$4:$A$2000)+ROW()-3)</f>
        <v/>
      </c>
      <c r="B622" s="417"/>
      <c r="C622" s="418"/>
      <c r="D622" s="419"/>
      <c r="E622" s="419"/>
      <c r="F622" s="420"/>
      <c r="G622" s="419"/>
      <c r="H622" s="419"/>
      <c r="I622" s="421"/>
      <c r="J622" s="422"/>
      <c r="K622" s="422"/>
      <c r="L622" s="423"/>
      <c r="M622" s="422"/>
      <c r="N622" s="437"/>
      <c r="O622" s="429"/>
      <c r="P622" s="78">
        <f t="shared" si="33"/>
        <v>0</v>
      </c>
      <c r="Q622" s="78">
        <f t="shared" si="34"/>
        <v>0</v>
      </c>
      <c r="R622" s="143" t="str">
        <f t="shared" si="32"/>
        <v/>
      </c>
    </row>
    <row r="623" spans="1:18" x14ac:dyDescent="0.2">
      <c r="A623" s="430" t="str">
        <f>IF(B623="","",COUNT('Diário 1º PA'!$A$4:$A$2634)+COUNT('Diário 2º PA'!$A$4:$A$2000)+ROW()-3)</f>
        <v/>
      </c>
      <c r="B623" s="417"/>
      <c r="C623" s="418"/>
      <c r="D623" s="419"/>
      <c r="E623" s="419"/>
      <c r="F623" s="420"/>
      <c r="G623" s="419"/>
      <c r="H623" s="419"/>
      <c r="I623" s="421"/>
      <c r="J623" s="422"/>
      <c r="K623" s="422"/>
      <c r="L623" s="423"/>
      <c r="M623" s="422"/>
      <c r="N623" s="437"/>
      <c r="O623" s="429"/>
      <c r="P623" s="78">
        <f t="shared" si="33"/>
        <v>0</v>
      </c>
      <c r="Q623" s="78">
        <f t="shared" si="34"/>
        <v>0</v>
      </c>
      <c r="R623" s="100" t="str">
        <f t="shared" si="32"/>
        <v/>
      </c>
    </row>
    <row r="624" spans="1:18" x14ac:dyDescent="0.2">
      <c r="A624" s="430" t="str">
        <f>IF(B624="","",COUNT('Diário 1º PA'!$A$4:$A$2634)+COUNT('Diário 2º PA'!$A$4:$A$2000)+ROW()-3)</f>
        <v/>
      </c>
      <c r="B624" s="417"/>
      <c r="C624" s="418"/>
      <c r="D624" s="419"/>
      <c r="E624" s="419"/>
      <c r="F624" s="420"/>
      <c r="G624" s="419"/>
      <c r="H624" s="419"/>
      <c r="I624" s="421"/>
      <c r="J624" s="422"/>
      <c r="K624" s="422"/>
      <c r="L624" s="423"/>
      <c r="M624" s="422"/>
      <c r="N624" s="437"/>
      <c r="O624" s="429"/>
      <c r="P624" s="78">
        <f t="shared" si="33"/>
        <v>0</v>
      </c>
      <c r="Q624" s="78">
        <f t="shared" si="34"/>
        <v>0</v>
      </c>
      <c r="R624" s="100" t="str">
        <f t="shared" si="32"/>
        <v/>
      </c>
    </row>
    <row r="625" spans="1:18" x14ac:dyDescent="0.2">
      <c r="A625" s="430" t="str">
        <f>IF(B625="","",COUNT('Diário 1º PA'!$A$4:$A$2634)+COUNT('Diário 2º PA'!$A$4:$A$2000)+ROW()-3)</f>
        <v/>
      </c>
      <c r="B625" s="417"/>
      <c r="C625" s="418"/>
      <c r="D625" s="419"/>
      <c r="E625" s="419"/>
      <c r="F625" s="420"/>
      <c r="G625" s="421"/>
      <c r="H625" s="419"/>
      <c r="I625" s="421"/>
      <c r="J625" s="422"/>
      <c r="K625" s="422"/>
      <c r="L625" s="423"/>
      <c r="M625" s="422"/>
      <c r="N625" s="437"/>
      <c r="O625" s="429"/>
      <c r="P625" s="78">
        <f t="shared" si="33"/>
        <v>0</v>
      </c>
      <c r="Q625" s="78">
        <f t="shared" si="34"/>
        <v>0</v>
      </c>
      <c r="R625" s="143" t="str">
        <f t="shared" si="32"/>
        <v/>
      </c>
    </row>
    <row r="626" spans="1:18" x14ac:dyDescent="0.2">
      <c r="A626" s="430" t="str">
        <f>IF(B626="","",COUNT('Diário 1º PA'!$A$4:$A$2634)+COUNT('Diário 2º PA'!$A$4:$A$2000)+ROW()-3)</f>
        <v/>
      </c>
      <c r="B626" s="417"/>
      <c r="C626" s="418"/>
      <c r="D626" s="419"/>
      <c r="E626" s="419"/>
      <c r="F626" s="420"/>
      <c r="G626" s="421"/>
      <c r="H626" s="419"/>
      <c r="I626" s="421"/>
      <c r="J626" s="422"/>
      <c r="K626" s="422"/>
      <c r="L626" s="423"/>
      <c r="M626" s="422"/>
      <c r="N626" s="437"/>
      <c r="O626" s="429"/>
      <c r="P626" s="78">
        <f t="shared" si="33"/>
        <v>0</v>
      </c>
      <c r="Q626" s="78">
        <f t="shared" si="34"/>
        <v>0</v>
      </c>
      <c r="R626" s="100" t="str">
        <f t="shared" si="32"/>
        <v/>
      </c>
    </row>
    <row r="627" spans="1:18" x14ac:dyDescent="0.2">
      <c r="A627" s="430" t="str">
        <f>IF(B627="","",COUNT('Diário 1º PA'!$A$4:$A$2634)+COUNT('Diário 2º PA'!$A$4:$A$2000)+ROW()-3)</f>
        <v/>
      </c>
      <c r="B627" s="417"/>
      <c r="C627" s="418"/>
      <c r="D627" s="419"/>
      <c r="E627" s="419"/>
      <c r="F627" s="420"/>
      <c r="G627" s="421"/>
      <c r="H627" s="419"/>
      <c r="I627" s="421"/>
      <c r="J627" s="422"/>
      <c r="K627" s="422"/>
      <c r="L627" s="423"/>
      <c r="M627" s="445"/>
      <c r="N627" s="437"/>
      <c r="O627" s="429"/>
      <c r="P627" s="78">
        <f t="shared" si="33"/>
        <v>0</v>
      </c>
      <c r="Q627" s="78">
        <f t="shared" si="34"/>
        <v>0</v>
      </c>
      <c r="R627" s="100" t="str">
        <f t="shared" si="32"/>
        <v/>
      </c>
    </row>
    <row r="628" spans="1:18" x14ac:dyDescent="0.2">
      <c r="A628" s="430" t="str">
        <f>IF(B628="","",COUNT('Diário 1º PA'!$A$4:$A$2634)+COUNT('Diário 2º PA'!$A$4:$A$2000)+ROW()-3)</f>
        <v/>
      </c>
      <c r="B628" s="417"/>
      <c r="C628" s="418"/>
      <c r="D628" s="419"/>
      <c r="E628" s="419"/>
      <c r="F628" s="420"/>
      <c r="G628" s="419"/>
      <c r="H628" s="419"/>
      <c r="I628" s="421"/>
      <c r="J628" s="422"/>
      <c r="K628" s="422"/>
      <c r="L628" s="423"/>
      <c r="M628" s="422"/>
      <c r="N628" s="437"/>
      <c r="O628" s="429"/>
      <c r="P628" s="78">
        <f t="shared" si="33"/>
        <v>0</v>
      </c>
      <c r="Q628" s="78">
        <f t="shared" si="34"/>
        <v>0</v>
      </c>
      <c r="R628" s="143" t="str">
        <f t="shared" si="32"/>
        <v/>
      </c>
    </row>
    <row r="629" spans="1:18" x14ac:dyDescent="0.2">
      <c r="A629" s="430" t="str">
        <f>IF(B629="","",COUNT('Diário 1º PA'!$A$4:$A$2634)+COUNT('Diário 2º PA'!$A$4:$A$2000)+ROW()-3)</f>
        <v/>
      </c>
      <c r="B629" s="417"/>
      <c r="C629" s="418"/>
      <c r="D629" s="419"/>
      <c r="E629" s="419"/>
      <c r="F629" s="420"/>
      <c r="G629" s="419"/>
      <c r="H629" s="419"/>
      <c r="I629" s="421"/>
      <c r="J629" s="422"/>
      <c r="K629" s="422"/>
      <c r="L629" s="423"/>
      <c r="M629" s="422"/>
      <c r="N629" s="437"/>
      <c r="O629" s="429"/>
      <c r="P629" s="78">
        <f t="shared" si="33"/>
        <v>0</v>
      </c>
      <c r="Q629" s="78">
        <f t="shared" si="34"/>
        <v>0</v>
      </c>
      <c r="R629" s="100" t="str">
        <f t="shared" si="32"/>
        <v/>
      </c>
    </row>
    <row r="630" spans="1:18" x14ac:dyDescent="0.2">
      <c r="A630" s="430" t="str">
        <f>IF(B630="","",COUNT('Diário 1º PA'!$A$4:$A$2634)+COUNT('Diário 2º PA'!$A$4:$A$2000)+ROW()-3)</f>
        <v/>
      </c>
      <c r="B630" s="417"/>
      <c r="C630" s="418"/>
      <c r="D630" s="419"/>
      <c r="E630" s="419"/>
      <c r="F630" s="420"/>
      <c r="G630" s="419"/>
      <c r="H630" s="419"/>
      <c r="I630" s="421"/>
      <c r="J630" s="422"/>
      <c r="K630" s="422"/>
      <c r="L630" s="423"/>
      <c r="M630" s="422"/>
      <c r="N630" s="437"/>
      <c r="O630" s="429"/>
      <c r="P630" s="78">
        <f t="shared" si="33"/>
        <v>0</v>
      </c>
      <c r="Q630" s="78">
        <f t="shared" si="34"/>
        <v>0</v>
      </c>
      <c r="R630" s="100" t="str">
        <f t="shared" si="32"/>
        <v/>
      </c>
    </row>
    <row r="631" spans="1:18" x14ac:dyDescent="0.2">
      <c r="A631" s="430" t="str">
        <f>IF(B631="","",COUNT('Diário 1º PA'!$A$4:$A$2634)+COUNT('Diário 2º PA'!$A$4:$A$2000)+ROW()-3)</f>
        <v/>
      </c>
      <c r="B631" s="417"/>
      <c r="C631" s="418"/>
      <c r="D631" s="419"/>
      <c r="E631" s="419"/>
      <c r="F631" s="420"/>
      <c r="G631" s="419"/>
      <c r="H631" s="419"/>
      <c r="I631" s="421"/>
      <c r="J631" s="422"/>
      <c r="K631" s="422"/>
      <c r="L631" s="423"/>
      <c r="M631" s="422"/>
      <c r="N631" s="437"/>
      <c r="O631" s="429"/>
      <c r="P631" s="78">
        <f t="shared" si="33"/>
        <v>0</v>
      </c>
      <c r="Q631" s="78">
        <f t="shared" si="34"/>
        <v>0</v>
      </c>
      <c r="R631" s="143" t="str">
        <f t="shared" si="32"/>
        <v/>
      </c>
    </row>
    <row r="632" spans="1:18" x14ac:dyDescent="0.2">
      <c r="A632" s="430" t="str">
        <f>IF(B632="","",COUNT('Diário 1º PA'!$A$4:$A$2634)+COUNT('Diário 2º PA'!$A$4:$A$2000)+ROW()-3)</f>
        <v/>
      </c>
      <c r="B632" s="417"/>
      <c r="C632" s="418"/>
      <c r="D632" s="419"/>
      <c r="E632" s="419"/>
      <c r="F632" s="420"/>
      <c r="G632" s="419"/>
      <c r="H632" s="419"/>
      <c r="I632" s="421"/>
      <c r="J632" s="422"/>
      <c r="K632" s="422"/>
      <c r="L632" s="423"/>
      <c r="M632" s="422"/>
      <c r="N632" s="437"/>
      <c r="O632" s="429"/>
      <c r="P632" s="78">
        <f t="shared" si="33"/>
        <v>0</v>
      </c>
      <c r="Q632" s="78">
        <f t="shared" si="34"/>
        <v>0</v>
      </c>
      <c r="R632" s="100" t="str">
        <f t="shared" si="32"/>
        <v/>
      </c>
    </row>
    <row r="633" spans="1:18" x14ac:dyDescent="0.2">
      <c r="A633" s="430" t="str">
        <f>IF(B633="","",COUNT('Diário 1º PA'!$A$4:$A$2634)+COUNT('Diário 2º PA'!$A$4:$A$2000)+ROW()-3)</f>
        <v/>
      </c>
      <c r="B633" s="417"/>
      <c r="C633" s="418"/>
      <c r="D633" s="419"/>
      <c r="E633" s="419"/>
      <c r="F633" s="420"/>
      <c r="G633" s="419"/>
      <c r="H633" s="419"/>
      <c r="I633" s="421"/>
      <c r="J633" s="422"/>
      <c r="K633" s="422"/>
      <c r="L633" s="423"/>
      <c r="M633" s="422"/>
      <c r="N633" s="437"/>
      <c r="O633" s="429"/>
      <c r="P633" s="78">
        <f t="shared" si="33"/>
        <v>0</v>
      </c>
      <c r="Q633" s="78">
        <f t="shared" si="34"/>
        <v>0</v>
      </c>
      <c r="R633" s="100" t="str">
        <f t="shared" si="32"/>
        <v/>
      </c>
    </row>
    <row r="634" spans="1:18" x14ac:dyDescent="0.2">
      <c r="A634" s="430" t="str">
        <f>IF(B634="","",COUNT('Diário 1º PA'!$A$4:$A$2634)+COUNT('Diário 2º PA'!$A$4:$A$2000)+ROW()-3)</f>
        <v/>
      </c>
      <c r="B634" s="417"/>
      <c r="C634" s="418"/>
      <c r="D634" s="419"/>
      <c r="E634" s="419"/>
      <c r="F634" s="420"/>
      <c r="G634" s="419"/>
      <c r="H634" s="419"/>
      <c r="I634" s="421"/>
      <c r="J634" s="422"/>
      <c r="K634" s="422"/>
      <c r="L634" s="423"/>
      <c r="M634" s="422"/>
      <c r="N634" s="437"/>
      <c r="O634" s="429"/>
      <c r="P634" s="78">
        <f t="shared" si="33"/>
        <v>0</v>
      </c>
      <c r="Q634" s="78">
        <f t="shared" si="34"/>
        <v>0</v>
      </c>
      <c r="R634" s="143" t="str">
        <f t="shared" si="32"/>
        <v/>
      </c>
    </row>
    <row r="635" spans="1:18" x14ac:dyDescent="0.2">
      <c r="A635" s="430" t="str">
        <f>IF(B635="","",COUNT('Diário 1º PA'!$A$4:$A$2634)+COUNT('Diário 2º PA'!$A$4:$A$2000)+ROW()-3)</f>
        <v/>
      </c>
      <c r="B635" s="417"/>
      <c r="C635" s="418"/>
      <c r="D635" s="419"/>
      <c r="E635" s="419"/>
      <c r="F635" s="420"/>
      <c r="G635" s="419"/>
      <c r="H635" s="419"/>
      <c r="I635" s="421"/>
      <c r="J635" s="422"/>
      <c r="K635" s="422"/>
      <c r="L635" s="423"/>
      <c r="M635" s="422"/>
      <c r="N635" s="437"/>
      <c r="O635" s="429"/>
      <c r="P635" s="78">
        <f t="shared" si="33"/>
        <v>0</v>
      </c>
      <c r="Q635" s="78">
        <f t="shared" si="34"/>
        <v>0</v>
      </c>
      <c r="R635" s="100" t="str">
        <f t="shared" si="32"/>
        <v/>
      </c>
    </row>
    <row r="636" spans="1:18" x14ac:dyDescent="0.2">
      <c r="A636" s="430" t="str">
        <f>IF(B636="","",COUNT('Diário 1º PA'!$A$4:$A$2634)+COUNT('Diário 2º PA'!$A$4:$A$2000)+ROW()-3)</f>
        <v/>
      </c>
      <c r="B636" s="417"/>
      <c r="C636" s="418"/>
      <c r="D636" s="419"/>
      <c r="E636" s="419"/>
      <c r="F636" s="420"/>
      <c r="G636" s="419"/>
      <c r="H636" s="419"/>
      <c r="I636" s="421"/>
      <c r="J636" s="422"/>
      <c r="K636" s="422"/>
      <c r="L636" s="423"/>
      <c r="M636" s="422"/>
      <c r="N636" s="437"/>
      <c r="O636" s="429"/>
      <c r="P636" s="78">
        <f t="shared" si="33"/>
        <v>0</v>
      </c>
      <c r="Q636" s="78">
        <f t="shared" si="34"/>
        <v>0</v>
      </c>
      <c r="R636" s="100" t="str">
        <f t="shared" si="32"/>
        <v/>
      </c>
    </row>
    <row r="637" spans="1:18" x14ac:dyDescent="0.2">
      <c r="A637" s="430" t="str">
        <f>IF(B637="","",COUNT('Diário 1º PA'!$A$4:$A$2634)+COUNT('Diário 2º PA'!$A$4:$A$2000)+ROW()-3)</f>
        <v/>
      </c>
      <c r="B637" s="417"/>
      <c r="C637" s="418"/>
      <c r="D637" s="419"/>
      <c r="E637" s="419"/>
      <c r="F637" s="420"/>
      <c r="G637" s="419"/>
      <c r="H637" s="419"/>
      <c r="I637" s="421"/>
      <c r="J637" s="422"/>
      <c r="K637" s="422"/>
      <c r="L637" s="423"/>
      <c r="M637" s="422"/>
      <c r="N637" s="437"/>
      <c r="O637" s="429"/>
      <c r="P637" s="78">
        <f t="shared" si="33"/>
        <v>0</v>
      </c>
      <c r="Q637" s="78">
        <f t="shared" si="34"/>
        <v>0</v>
      </c>
      <c r="R637" s="143" t="str">
        <f t="shared" si="32"/>
        <v/>
      </c>
    </row>
    <row r="638" spans="1:18" x14ac:dyDescent="0.2">
      <c r="A638" s="430" t="str">
        <f>IF(B638="","",COUNT('Diário 1º PA'!$A$4:$A$2634)+COUNT('Diário 2º PA'!$A$4:$A$2000)+ROW()-3)</f>
        <v/>
      </c>
      <c r="B638" s="417"/>
      <c r="C638" s="418"/>
      <c r="D638" s="419"/>
      <c r="E638" s="419"/>
      <c r="F638" s="420"/>
      <c r="G638" s="419"/>
      <c r="H638" s="419"/>
      <c r="I638" s="421"/>
      <c r="J638" s="422"/>
      <c r="K638" s="422"/>
      <c r="L638" s="423"/>
      <c r="M638" s="422"/>
      <c r="N638" s="437"/>
      <c r="O638" s="429"/>
      <c r="P638" s="78">
        <f t="shared" si="33"/>
        <v>0</v>
      </c>
      <c r="Q638" s="78">
        <f t="shared" si="34"/>
        <v>0</v>
      </c>
      <c r="R638" s="100" t="str">
        <f t="shared" si="32"/>
        <v/>
      </c>
    </row>
    <row r="639" spans="1:18" x14ac:dyDescent="0.2">
      <c r="A639" s="430" t="str">
        <f>IF(B639="","",COUNT('Diário 1º PA'!$A$4:$A$2634)+COUNT('Diário 2º PA'!$A$4:$A$2000)+ROW()-3)</f>
        <v/>
      </c>
      <c r="B639" s="417"/>
      <c r="C639" s="418"/>
      <c r="D639" s="419"/>
      <c r="E639" s="419"/>
      <c r="F639" s="420"/>
      <c r="G639" s="419"/>
      <c r="H639" s="419"/>
      <c r="I639" s="421"/>
      <c r="J639" s="422"/>
      <c r="K639" s="422"/>
      <c r="L639" s="423"/>
      <c r="M639" s="422"/>
      <c r="N639" s="437"/>
      <c r="O639" s="429"/>
      <c r="P639" s="78">
        <f t="shared" si="33"/>
        <v>0</v>
      </c>
      <c r="Q639" s="78">
        <f t="shared" si="34"/>
        <v>0</v>
      </c>
      <c r="R639" s="100" t="str">
        <f t="shared" si="32"/>
        <v/>
      </c>
    </row>
    <row r="640" spans="1:18" x14ac:dyDescent="0.2">
      <c r="A640" s="430" t="str">
        <f>IF(B640="","",COUNT('Diário 1º PA'!$A$4:$A$2634)+COUNT('Diário 2º PA'!$A$4:$A$2000)+ROW()-3)</f>
        <v/>
      </c>
      <c r="B640" s="417"/>
      <c r="C640" s="418"/>
      <c r="D640" s="419"/>
      <c r="E640" s="419"/>
      <c r="F640" s="420"/>
      <c r="G640" s="419"/>
      <c r="H640" s="419"/>
      <c r="I640" s="421"/>
      <c r="J640" s="422"/>
      <c r="K640" s="422"/>
      <c r="L640" s="423"/>
      <c r="M640" s="422"/>
      <c r="N640" s="437"/>
      <c r="O640" s="429"/>
      <c r="P640" s="78">
        <f t="shared" si="33"/>
        <v>0</v>
      </c>
      <c r="Q640" s="78">
        <f t="shared" si="34"/>
        <v>0</v>
      </c>
      <c r="R640" s="143" t="str">
        <f t="shared" si="32"/>
        <v/>
      </c>
    </row>
    <row r="641" spans="1:18" x14ac:dyDescent="0.2">
      <c r="A641" s="430" t="str">
        <f>IF(B641="","",COUNT('Diário 1º PA'!$A$4:$A$2634)+COUNT('Diário 2º PA'!$A$4:$A$2000)+ROW()-3)</f>
        <v/>
      </c>
      <c r="B641" s="417"/>
      <c r="C641" s="418"/>
      <c r="D641" s="419"/>
      <c r="E641" s="419"/>
      <c r="F641" s="420"/>
      <c r="G641" s="419"/>
      <c r="H641" s="419"/>
      <c r="I641" s="421"/>
      <c r="J641" s="422"/>
      <c r="K641" s="422"/>
      <c r="L641" s="423"/>
      <c r="M641" s="422"/>
      <c r="N641" s="437"/>
      <c r="O641" s="429"/>
      <c r="P641" s="78">
        <f t="shared" si="33"/>
        <v>0</v>
      </c>
      <c r="Q641" s="78">
        <f t="shared" si="34"/>
        <v>0</v>
      </c>
      <c r="R641" s="100" t="str">
        <f t="shared" si="32"/>
        <v/>
      </c>
    </row>
    <row r="642" spans="1:18" x14ac:dyDescent="0.2">
      <c r="A642" s="430" t="str">
        <f>IF(B642="","",COUNT('Diário 1º PA'!$A$4:$A$2634)+COUNT('Diário 2º PA'!$A$4:$A$2000)+ROW()-3)</f>
        <v/>
      </c>
      <c r="B642" s="417"/>
      <c r="C642" s="418"/>
      <c r="D642" s="419"/>
      <c r="E642" s="419"/>
      <c r="F642" s="420"/>
      <c r="G642" s="419"/>
      <c r="H642" s="419"/>
      <c r="I642" s="421"/>
      <c r="J642" s="422"/>
      <c r="K642" s="422"/>
      <c r="L642" s="423"/>
      <c r="M642" s="422"/>
      <c r="N642" s="437"/>
      <c r="O642" s="429"/>
      <c r="P642" s="78">
        <f t="shared" si="33"/>
        <v>0</v>
      </c>
      <c r="Q642" s="78">
        <f t="shared" si="34"/>
        <v>0</v>
      </c>
      <c r="R642" s="100" t="str">
        <f t="shared" si="32"/>
        <v/>
      </c>
    </row>
    <row r="643" spans="1:18" x14ac:dyDescent="0.2">
      <c r="A643" s="430" t="str">
        <f>IF(B643="","",COUNT('Diário 1º PA'!$A$4:$A$2634)+COUNT('Diário 2º PA'!$A$4:$A$2000)+ROW()-3)</f>
        <v/>
      </c>
      <c r="B643" s="417"/>
      <c r="C643" s="418"/>
      <c r="D643" s="419"/>
      <c r="E643" s="419"/>
      <c r="F643" s="420"/>
      <c r="G643" s="419"/>
      <c r="H643" s="419"/>
      <c r="I643" s="421"/>
      <c r="J643" s="422"/>
      <c r="K643" s="422"/>
      <c r="L643" s="423"/>
      <c r="M643" s="422"/>
      <c r="N643" s="437"/>
      <c r="O643" s="429"/>
      <c r="P643" s="78">
        <f t="shared" si="33"/>
        <v>0</v>
      </c>
      <c r="Q643" s="78">
        <f t="shared" si="34"/>
        <v>0</v>
      </c>
      <c r="R643" s="143" t="str">
        <f t="shared" si="32"/>
        <v/>
      </c>
    </row>
    <row r="644" spans="1:18" x14ac:dyDescent="0.2">
      <c r="A644" s="430" t="str">
        <f>IF(B644="","",COUNT('Diário 1º PA'!$A$4:$A$2634)+COUNT('Diário 2º PA'!$A$4:$A$2000)+ROW()-3)</f>
        <v/>
      </c>
      <c r="B644" s="417"/>
      <c r="C644" s="418"/>
      <c r="D644" s="419"/>
      <c r="E644" s="419"/>
      <c r="F644" s="420"/>
      <c r="G644" s="419"/>
      <c r="H644" s="419"/>
      <c r="I644" s="421"/>
      <c r="J644" s="422"/>
      <c r="K644" s="422"/>
      <c r="L644" s="423"/>
      <c r="M644" s="422"/>
      <c r="N644" s="437"/>
      <c r="O644" s="429"/>
      <c r="P644" s="78">
        <f t="shared" si="33"/>
        <v>0</v>
      </c>
      <c r="Q644" s="78">
        <f t="shared" si="34"/>
        <v>0</v>
      </c>
      <c r="R644" s="100" t="str">
        <f t="shared" si="32"/>
        <v/>
      </c>
    </row>
    <row r="645" spans="1:18" x14ac:dyDescent="0.2">
      <c r="A645" s="430" t="str">
        <f>IF(B645="","",COUNT('Diário 1º PA'!$A$4:$A$2634)+COUNT('Diário 2º PA'!$A$4:$A$2000)+ROW()-3)</f>
        <v/>
      </c>
      <c r="B645" s="417"/>
      <c r="C645" s="418"/>
      <c r="D645" s="419"/>
      <c r="E645" s="419"/>
      <c r="F645" s="420"/>
      <c r="G645" s="419"/>
      <c r="H645" s="419"/>
      <c r="I645" s="421"/>
      <c r="J645" s="422"/>
      <c r="K645" s="422"/>
      <c r="L645" s="423"/>
      <c r="M645" s="422"/>
      <c r="N645" s="437"/>
      <c r="O645" s="429"/>
      <c r="P645" s="78">
        <f t="shared" si="33"/>
        <v>0</v>
      </c>
      <c r="Q645" s="78">
        <f t="shared" si="34"/>
        <v>0</v>
      </c>
      <c r="R645" s="100" t="str">
        <f t="shared" si="32"/>
        <v/>
      </c>
    </row>
    <row r="646" spans="1:18" x14ac:dyDescent="0.2">
      <c r="A646" s="430" t="str">
        <f>IF(B646="","",COUNT('Diário 1º PA'!$A$4:$A$2634)+COUNT('Diário 2º PA'!$A$4:$A$2000)+ROW()-3)</f>
        <v/>
      </c>
      <c r="B646" s="417"/>
      <c r="C646" s="418"/>
      <c r="D646" s="419"/>
      <c r="E646" s="419"/>
      <c r="F646" s="420"/>
      <c r="G646" s="419"/>
      <c r="H646" s="419"/>
      <c r="I646" s="421"/>
      <c r="J646" s="422"/>
      <c r="K646" s="422"/>
      <c r="L646" s="423"/>
      <c r="M646" s="422"/>
      <c r="N646" s="437"/>
      <c r="O646" s="429"/>
      <c r="P646" s="78">
        <f t="shared" si="33"/>
        <v>0</v>
      </c>
      <c r="Q646" s="78">
        <f t="shared" si="34"/>
        <v>0</v>
      </c>
      <c r="R646" s="143" t="str">
        <f t="shared" si="32"/>
        <v/>
      </c>
    </row>
    <row r="647" spans="1:18" x14ac:dyDescent="0.2">
      <c r="A647" s="430" t="str">
        <f>IF(B647="","",COUNT('Diário 1º PA'!$A$4:$A$2634)+COUNT('Diário 2º PA'!$A$4:$A$2000)+ROW()-3)</f>
        <v/>
      </c>
      <c r="B647" s="417"/>
      <c r="C647" s="418"/>
      <c r="D647" s="419"/>
      <c r="E647" s="419"/>
      <c r="F647" s="420"/>
      <c r="G647" s="419"/>
      <c r="H647" s="419"/>
      <c r="I647" s="421"/>
      <c r="J647" s="422"/>
      <c r="K647" s="422"/>
      <c r="L647" s="423"/>
      <c r="M647" s="422"/>
      <c r="N647" s="437"/>
      <c r="O647" s="429"/>
      <c r="P647" s="78">
        <f t="shared" si="33"/>
        <v>0</v>
      </c>
      <c r="Q647" s="78">
        <f t="shared" si="34"/>
        <v>0</v>
      </c>
      <c r="R647" s="100" t="str">
        <f t="shared" si="32"/>
        <v/>
      </c>
    </row>
    <row r="648" spans="1:18" x14ac:dyDescent="0.2">
      <c r="A648" s="430" t="str">
        <f>IF(B648="","",COUNT('Diário 1º PA'!$A$4:$A$2634)+COUNT('Diário 2º PA'!$A$4:$A$2000)+ROW()-3)</f>
        <v/>
      </c>
      <c r="B648" s="417"/>
      <c r="C648" s="418"/>
      <c r="D648" s="419"/>
      <c r="E648" s="419"/>
      <c r="F648" s="420"/>
      <c r="G648" s="419"/>
      <c r="H648" s="419"/>
      <c r="I648" s="421"/>
      <c r="J648" s="422"/>
      <c r="K648" s="422"/>
      <c r="L648" s="423"/>
      <c r="M648" s="422"/>
      <c r="N648" s="437"/>
      <c r="O648" s="429"/>
      <c r="P648" s="78">
        <f t="shared" si="33"/>
        <v>0</v>
      </c>
      <c r="Q648" s="78">
        <f t="shared" si="34"/>
        <v>0</v>
      </c>
      <c r="R648" s="100" t="str">
        <f t="shared" si="32"/>
        <v/>
      </c>
    </row>
    <row r="649" spans="1:18" x14ac:dyDescent="0.2">
      <c r="A649" s="430" t="str">
        <f>IF(B649="","",COUNT('Diário 1º PA'!$A$4:$A$2634)+COUNT('Diário 2º PA'!$A$4:$A$2000)+ROW()-3)</f>
        <v/>
      </c>
      <c r="B649" s="417"/>
      <c r="C649" s="418"/>
      <c r="D649" s="419"/>
      <c r="E649" s="419"/>
      <c r="F649" s="420"/>
      <c r="G649" s="419"/>
      <c r="H649" s="419"/>
      <c r="I649" s="421"/>
      <c r="J649" s="422"/>
      <c r="K649" s="422"/>
      <c r="L649" s="423"/>
      <c r="M649" s="422"/>
      <c r="N649" s="437"/>
      <c r="O649" s="429"/>
      <c r="P649" s="78">
        <f t="shared" si="33"/>
        <v>0</v>
      </c>
      <c r="Q649" s="78">
        <f t="shared" si="34"/>
        <v>0</v>
      </c>
      <c r="R649" s="143" t="str">
        <f t="shared" si="32"/>
        <v/>
      </c>
    </row>
    <row r="650" spans="1:18" x14ac:dyDescent="0.2">
      <c r="A650" s="430" t="str">
        <f>IF(B650="","",COUNT('Diário 1º PA'!$A$4:$A$2634)+COUNT('Diário 2º PA'!$A$4:$A$2000)+ROW()-3)</f>
        <v/>
      </c>
      <c r="B650" s="417"/>
      <c r="C650" s="418"/>
      <c r="D650" s="419"/>
      <c r="E650" s="419"/>
      <c r="F650" s="420"/>
      <c r="G650" s="419"/>
      <c r="H650" s="419"/>
      <c r="I650" s="421"/>
      <c r="J650" s="422"/>
      <c r="K650" s="422"/>
      <c r="L650" s="423"/>
      <c r="M650" s="422"/>
      <c r="N650" s="437"/>
      <c r="O650" s="429"/>
      <c r="P650" s="78">
        <f t="shared" si="33"/>
        <v>0</v>
      </c>
      <c r="Q650" s="78">
        <f t="shared" si="34"/>
        <v>0</v>
      </c>
      <c r="R650" s="100" t="str">
        <f t="shared" si="32"/>
        <v/>
      </c>
    </row>
    <row r="651" spans="1:18" x14ac:dyDescent="0.2">
      <c r="A651" s="430" t="str">
        <f>IF(B651="","",COUNT('Diário 1º PA'!$A$4:$A$2634)+COUNT('Diário 2º PA'!$A$4:$A$2000)+ROW()-3)</f>
        <v/>
      </c>
      <c r="B651" s="417"/>
      <c r="C651" s="418"/>
      <c r="D651" s="419"/>
      <c r="E651" s="419"/>
      <c r="F651" s="420"/>
      <c r="G651" s="419"/>
      <c r="H651" s="419"/>
      <c r="I651" s="421"/>
      <c r="J651" s="422"/>
      <c r="K651" s="422"/>
      <c r="L651" s="423"/>
      <c r="M651" s="422"/>
      <c r="N651" s="437"/>
      <c r="O651" s="429"/>
      <c r="P651" s="78">
        <f t="shared" si="33"/>
        <v>0</v>
      </c>
      <c r="Q651" s="78">
        <f t="shared" si="34"/>
        <v>0</v>
      </c>
      <c r="R651" s="100" t="str">
        <f t="shared" si="32"/>
        <v/>
      </c>
    </row>
    <row r="652" spans="1:18" x14ac:dyDescent="0.2">
      <c r="A652" s="430" t="str">
        <f>IF(B652="","",COUNT('Diário 1º PA'!$A$4:$A$2634)+COUNT('Diário 2º PA'!$A$4:$A$2000)+ROW()-3)</f>
        <v/>
      </c>
      <c r="B652" s="417"/>
      <c r="C652" s="418"/>
      <c r="D652" s="419"/>
      <c r="E652" s="419"/>
      <c r="F652" s="420"/>
      <c r="G652" s="419"/>
      <c r="H652" s="419"/>
      <c r="I652" s="421"/>
      <c r="J652" s="422"/>
      <c r="K652" s="422"/>
      <c r="L652" s="423"/>
      <c r="M652" s="422"/>
      <c r="N652" s="437"/>
      <c r="O652" s="429"/>
      <c r="P652" s="78">
        <f t="shared" si="33"/>
        <v>0</v>
      </c>
      <c r="Q652" s="78">
        <f t="shared" si="34"/>
        <v>0</v>
      </c>
      <c r="R652" s="143" t="str">
        <f t="shared" si="32"/>
        <v/>
      </c>
    </row>
    <row r="653" spans="1:18" x14ac:dyDescent="0.2">
      <c r="A653" s="430" t="str">
        <f>IF(B653="","",COUNT('Diário 1º PA'!$A$4:$A$2634)+COUNT('Diário 2º PA'!$A$4:$A$2000)+ROW()-3)</f>
        <v/>
      </c>
      <c r="B653" s="417"/>
      <c r="C653" s="418"/>
      <c r="D653" s="419"/>
      <c r="E653" s="419"/>
      <c r="F653" s="420"/>
      <c r="G653" s="419"/>
      <c r="H653" s="419"/>
      <c r="I653" s="421"/>
      <c r="J653" s="422"/>
      <c r="K653" s="422"/>
      <c r="L653" s="423"/>
      <c r="M653" s="422"/>
      <c r="N653" s="437"/>
      <c r="O653" s="429"/>
      <c r="P653" s="78">
        <f t="shared" si="33"/>
        <v>0</v>
      </c>
      <c r="Q653" s="78">
        <f t="shared" si="34"/>
        <v>0</v>
      </c>
      <c r="R653" s="100" t="str">
        <f t="shared" ref="R653:R694" si="35">SUBSTITUTE(D653," ","_")</f>
        <v/>
      </c>
    </row>
    <row r="654" spans="1:18" x14ac:dyDescent="0.2">
      <c r="A654" s="430" t="str">
        <f>IF(B654="","",COUNT('Diário 1º PA'!$A$4:$A$2634)+COUNT('Diário 2º PA'!$A$4:$A$2000)+ROW()-3)</f>
        <v/>
      </c>
      <c r="B654" s="431"/>
      <c r="C654" s="455"/>
      <c r="D654" s="432"/>
      <c r="E654" s="432"/>
      <c r="F654" s="433"/>
      <c r="G654" s="434"/>
      <c r="H654" s="432"/>
      <c r="I654" s="434"/>
      <c r="J654" s="435"/>
      <c r="K654" s="435"/>
      <c r="L654" s="436"/>
      <c r="M654" s="435"/>
      <c r="N654" s="440"/>
      <c r="O654" s="429"/>
      <c r="P654" s="78">
        <f t="shared" ref="P654:P694" si="36">IF(B654=0,0,IF(YEAR(B654)=$Q$1,MONTH(B654)-$P$1+1,(YEAR(B654)-$Q$1)*12-$P$1+1+MONTH(B654)))</f>
        <v>0</v>
      </c>
      <c r="Q654" s="78">
        <f t="shared" ref="Q654:Q694" si="37">IF(C654=0,0,IF(YEAR(C654)=$Q$1,MONTH(C654)-$P$1+1,(YEAR(C654)-$Q$1)*12-$P$1+1+MONTH(C654)))</f>
        <v>0</v>
      </c>
      <c r="R654" s="100" t="str">
        <f t="shared" si="35"/>
        <v/>
      </c>
    </row>
    <row r="655" spans="1:18" x14ac:dyDescent="0.2">
      <c r="A655" s="430" t="str">
        <f>IF(B655="","",COUNT('Diário 1º PA'!$A$4:$A$2634)+COUNT('Diário 2º PA'!$A$4:$A$2000)+ROW()-3)</f>
        <v/>
      </c>
      <c r="B655" s="417"/>
      <c r="C655" s="418"/>
      <c r="D655" s="419"/>
      <c r="E655" s="419"/>
      <c r="F655" s="420"/>
      <c r="G655" s="421"/>
      <c r="H655" s="419"/>
      <c r="I655" s="421"/>
      <c r="J655" s="422"/>
      <c r="K655" s="422"/>
      <c r="L655" s="423"/>
      <c r="M655" s="422"/>
      <c r="N655" s="437"/>
      <c r="O655" s="429"/>
      <c r="P655" s="78">
        <f t="shared" si="36"/>
        <v>0</v>
      </c>
      <c r="Q655" s="78">
        <f t="shared" si="37"/>
        <v>0</v>
      </c>
      <c r="R655" s="143" t="str">
        <f t="shared" si="35"/>
        <v/>
      </c>
    </row>
    <row r="656" spans="1:18" x14ac:dyDescent="0.2">
      <c r="A656" s="430" t="str">
        <f>IF(B656="","",COUNT('Diário 1º PA'!$A$4:$A$2634)+COUNT('Diário 2º PA'!$A$4:$A$2000)+ROW()-3)</f>
        <v/>
      </c>
      <c r="B656" s="417"/>
      <c r="C656" s="418"/>
      <c r="D656" s="419"/>
      <c r="E656" s="419"/>
      <c r="F656" s="420"/>
      <c r="G656" s="421"/>
      <c r="H656" s="419"/>
      <c r="I656" s="421"/>
      <c r="J656" s="422"/>
      <c r="K656" s="422"/>
      <c r="L656" s="423"/>
      <c r="M656" s="422"/>
      <c r="N656" s="437"/>
      <c r="O656" s="429"/>
      <c r="P656" s="78">
        <f t="shared" si="36"/>
        <v>0</v>
      </c>
      <c r="Q656" s="78">
        <f t="shared" si="37"/>
        <v>0</v>
      </c>
      <c r="R656" s="100" t="str">
        <f t="shared" si="35"/>
        <v/>
      </c>
    </row>
    <row r="657" spans="1:18" x14ac:dyDescent="0.2">
      <c r="A657" s="430" t="str">
        <f>IF(B657="","",COUNT('Diário 1º PA'!$A$4:$A$2634)+COUNT('Diário 2º PA'!$A$4:$A$2000)+ROW()-3)</f>
        <v/>
      </c>
      <c r="B657" s="417"/>
      <c r="C657" s="418"/>
      <c r="D657" s="419"/>
      <c r="E657" s="419"/>
      <c r="F657" s="420"/>
      <c r="G657" s="421"/>
      <c r="H657" s="419"/>
      <c r="I657" s="421"/>
      <c r="J657" s="422"/>
      <c r="K657" s="422"/>
      <c r="L657" s="423"/>
      <c r="M657" s="422"/>
      <c r="N657" s="437"/>
      <c r="O657" s="429"/>
      <c r="P657" s="78">
        <f t="shared" si="36"/>
        <v>0</v>
      </c>
      <c r="Q657" s="78">
        <f t="shared" si="37"/>
        <v>0</v>
      </c>
      <c r="R657" s="100" t="str">
        <f t="shared" si="35"/>
        <v/>
      </c>
    </row>
    <row r="658" spans="1:18" x14ac:dyDescent="0.2">
      <c r="A658" s="430" t="str">
        <f>IF(B658="","",COUNT('Diário 1º PA'!$A$4:$A$2634)+COUNT('Diário 2º PA'!$A$4:$A$2000)+ROW()-3)</f>
        <v/>
      </c>
      <c r="B658" s="417"/>
      <c r="C658" s="418"/>
      <c r="D658" s="419"/>
      <c r="E658" s="419"/>
      <c r="F658" s="420"/>
      <c r="G658" s="421"/>
      <c r="H658" s="419"/>
      <c r="I658" s="421"/>
      <c r="J658" s="422"/>
      <c r="K658" s="422"/>
      <c r="L658" s="423"/>
      <c r="M658" s="422"/>
      <c r="N658" s="437"/>
      <c r="O658" s="429"/>
      <c r="P658" s="78">
        <f t="shared" si="36"/>
        <v>0</v>
      </c>
      <c r="Q658" s="78">
        <f t="shared" si="37"/>
        <v>0</v>
      </c>
      <c r="R658" s="143" t="str">
        <f t="shared" si="35"/>
        <v/>
      </c>
    </row>
    <row r="659" spans="1:18" x14ac:dyDescent="0.2">
      <c r="A659" s="430" t="str">
        <f>IF(B659="","",COUNT('Diário 1º PA'!$A$4:$A$2634)+COUNT('Diário 2º PA'!$A$4:$A$2000)+ROW()-3)</f>
        <v/>
      </c>
      <c r="B659" s="417"/>
      <c r="C659" s="418"/>
      <c r="D659" s="419"/>
      <c r="E659" s="419"/>
      <c r="F659" s="420"/>
      <c r="G659" s="421"/>
      <c r="H659" s="419"/>
      <c r="I659" s="421"/>
      <c r="J659" s="423"/>
      <c r="K659" s="422"/>
      <c r="L659" s="423"/>
      <c r="M659" s="422"/>
      <c r="N659" s="437"/>
      <c r="O659" s="429"/>
      <c r="P659" s="78">
        <f t="shared" si="36"/>
        <v>0</v>
      </c>
      <c r="Q659" s="78">
        <f t="shared" si="37"/>
        <v>0</v>
      </c>
      <c r="R659" s="100" t="str">
        <f t="shared" si="35"/>
        <v/>
      </c>
    </row>
    <row r="660" spans="1:18" x14ac:dyDescent="0.2">
      <c r="A660" s="430" t="str">
        <f>IF(B660="","",COUNT('Diário 1º PA'!$A$4:$A$2634)+COUNT('Diário 2º PA'!$A$4:$A$2000)+ROW()-3)</f>
        <v/>
      </c>
      <c r="B660" s="417"/>
      <c r="C660" s="418"/>
      <c r="D660" s="419"/>
      <c r="E660" s="419"/>
      <c r="F660" s="420"/>
      <c r="G660" s="419"/>
      <c r="H660" s="419"/>
      <c r="I660" s="421"/>
      <c r="J660" s="422"/>
      <c r="K660" s="422"/>
      <c r="L660" s="423"/>
      <c r="M660" s="422"/>
      <c r="N660" s="437"/>
      <c r="O660" s="429"/>
      <c r="P660" s="78">
        <f t="shared" si="36"/>
        <v>0</v>
      </c>
      <c r="Q660" s="78">
        <f t="shared" si="37"/>
        <v>0</v>
      </c>
      <c r="R660" s="100" t="str">
        <f t="shared" si="35"/>
        <v/>
      </c>
    </row>
    <row r="661" spans="1:18" x14ac:dyDescent="0.2">
      <c r="A661" s="430" t="str">
        <f>IF(B661="","",COUNT('Diário 1º PA'!$A$4:$A$2634)+COUNT('Diário 2º PA'!$A$4:$A$2000)+ROW()-3)</f>
        <v/>
      </c>
      <c r="B661" s="417"/>
      <c r="C661" s="418"/>
      <c r="D661" s="419"/>
      <c r="E661" s="419"/>
      <c r="F661" s="420"/>
      <c r="G661" s="421"/>
      <c r="H661" s="419"/>
      <c r="I661" s="421"/>
      <c r="J661" s="422"/>
      <c r="K661" s="422"/>
      <c r="L661" s="423"/>
      <c r="M661" s="422"/>
      <c r="N661" s="437"/>
      <c r="O661" s="429"/>
      <c r="P661" s="78">
        <f t="shared" si="36"/>
        <v>0</v>
      </c>
      <c r="Q661" s="78">
        <f t="shared" si="37"/>
        <v>0</v>
      </c>
      <c r="R661" s="143" t="str">
        <f t="shared" si="35"/>
        <v/>
      </c>
    </row>
    <row r="662" spans="1:18" x14ac:dyDescent="0.2">
      <c r="A662" s="430" t="str">
        <f>IF(B662="","",COUNT('Diário 1º PA'!$A$4:$A$2634)+COUNT('Diário 2º PA'!$A$4:$A$2000)+ROW()-3)</f>
        <v/>
      </c>
      <c r="B662" s="417"/>
      <c r="C662" s="418"/>
      <c r="D662" s="419"/>
      <c r="E662" s="419"/>
      <c r="F662" s="420"/>
      <c r="G662" s="421"/>
      <c r="H662" s="419"/>
      <c r="I662" s="421"/>
      <c r="J662" s="422"/>
      <c r="K662" s="422"/>
      <c r="L662" s="423"/>
      <c r="M662" s="422"/>
      <c r="N662" s="437"/>
      <c r="O662" s="429"/>
      <c r="P662" s="78">
        <f t="shared" si="36"/>
        <v>0</v>
      </c>
      <c r="Q662" s="78">
        <f t="shared" si="37"/>
        <v>0</v>
      </c>
      <c r="R662" s="100" t="str">
        <f t="shared" si="35"/>
        <v/>
      </c>
    </row>
    <row r="663" spans="1:18" x14ac:dyDescent="0.2">
      <c r="A663" s="430" t="str">
        <f>IF(B663="","",COUNT('Diário 1º PA'!$A$4:$A$2634)+COUNT('Diário 2º PA'!$A$4:$A$2000)+ROW()-3)</f>
        <v/>
      </c>
      <c r="B663" s="417"/>
      <c r="C663" s="418"/>
      <c r="D663" s="419"/>
      <c r="E663" s="419"/>
      <c r="F663" s="420"/>
      <c r="G663" s="419"/>
      <c r="H663" s="419"/>
      <c r="I663" s="421"/>
      <c r="J663" s="422"/>
      <c r="K663" s="423"/>
      <c r="L663" s="423"/>
      <c r="M663" s="422"/>
      <c r="N663" s="437"/>
      <c r="O663" s="429"/>
      <c r="P663" s="78">
        <f t="shared" si="36"/>
        <v>0</v>
      </c>
      <c r="Q663" s="78">
        <f t="shared" si="37"/>
        <v>0</v>
      </c>
      <c r="R663" s="100" t="str">
        <f t="shared" si="35"/>
        <v/>
      </c>
    </row>
    <row r="664" spans="1:18" x14ac:dyDescent="0.2">
      <c r="A664" s="430" t="str">
        <f>IF(B664="","",COUNT('Diário 1º PA'!$A$4:$A$2634)+COUNT('Diário 2º PA'!$A$4:$A$2000)+ROW()-3)</f>
        <v/>
      </c>
      <c r="B664" s="417"/>
      <c r="C664" s="418"/>
      <c r="D664" s="419"/>
      <c r="E664" s="419"/>
      <c r="F664" s="420"/>
      <c r="G664" s="419"/>
      <c r="H664" s="419"/>
      <c r="I664" s="421"/>
      <c r="J664" s="422"/>
      <c r="K664" s="423"/>
      <c r="L664" s="423"/>
      <c r="M664" s="422"/>
      <c r="N664" s="437"/>
      <c r="O664" s="429"/>
      <c r="P664" s="78">
        <f t="shared" si="36"/>
        <v>0</v>
      </c>
      <c r="Q664" s="78">
        <f t="shared" si="37"/>
        <v>0</v>
      </c>
      <c r="R664" s="143" t="str">
        <f t="shared" si="35"/>
        <v/>
      </c>
    </row>
    <row r="665" spans="1:18" x14ac:dyDescent="0.2">
      <c r="A665" s="430" t="str">
        <f>IF(B665="","",COUNT('Diário 1º PA'!$A$4:$A$2634)+COUNT('Diário 2º PA'!$A$4:$A$2000)+ROW()-3)</f>
        <v/>
      </c>
      <c r="B665" s="417"/>
      <c r="C665" s="418"/>
      <c r="D665" s="419"/>
      <c r="E665" s="419"/>
      <c r="F665" s="420"/>
      <c r="G665" s="419"/>
      <c r="H665" s="419"/>
      <c r="I665" s="421"/>
      <c r="J665" s="422"/>
      <c r="K665" s="423"/>
      <c r="L665" s="423"/>
      <c r="M665" s="422"/>
      <c r="N665" s="437"/>
      <c r="O665" s="429"/>
      <c r="P665" s="78">
        <f t="shared" si="36"/>
        <v>0</v>
      </c>
      <c r="Q665" s="78">
        <f t="shared" si="37"/>
        <v>0</v>
      </c>
      <c r="R665" s="100" t="str">
        <f t="shared" si="35"/>
        <v/>
      </c>
    </row>
    <row r="666" spans="1:18" x14ac:dyDescent="0.2">
      <c r="A666" s="430" t="str">
        <f>IF(B666="","",COUNT('Diário 1º PA'!$A$4:$A$2634)+COUNT('Diário 2º PA'!$A$4:$A$2000)+ROW()-3)</f>
        <v/>
      </c>
      <c r="B666" s="417"/>
      <c r="C666" s="418"/>
      <c r="D666" s="419"/>
      <c r="E666" s="419"/>
      <c r="F666" s="420"/>
      <c r="G666" s="419"/>
      <c r="H666" s="419"/>
      <c r="I666" s="421"/>
      <c r="J666" s="422"/>
      <c r="K666" s="423"/>
      <c r="L666" s="423"/>
      <c r="M666" s="422"/>
      <c r="N666" s="437"/>
      <c r="O666" s="429"/>
      <c r="P666" s="78">
        <f t="shared" si="36"/>
        <v>0</v>
      </c>
      <c r="Q666" s="78">
        <f t="shared" si="37"/>
        <v>0</v>
      </c>
      <c r="R666" s="100" t="str">
        <f t="shared" si="35"/>
        <v/>
      </c>
    </row>
    <row r="667" spans="1:18" x14ac:dyDescent="0.2">
      <c r="A667" s="430" t="str">
        <f>IF(B667="","",COUNT('Diário 1º PA'!$A$4:$A$2634)+COUNT('Diário 2º PA'!$A$4:$A$2000)+ROW()-3)</f>
        <v/>
      </c>
      <c r="B667" s="417"/>
      <c r="C667" s="418"/>
      <c r="D667" s="419"/>
      <c r="E667" s="419"/>
      <c r="F667" s="420"/>
      <c r="G667" s="419"/>
      <c r="H667" s="419"/>
      <c r="I667" s="421"/>
      <c r="J667" s="422"/>
      <c r="K667" s="423"/>
      <c r="L667" s="423"/>
      <c r="M667" s="422"/>
      <c r="N667" s="437"/>
      <c r="O667" s="429"/>
      <c r="P667" s="78">
        <f t="shared" si="36"/>
        <v>0</v>
      </c>
      <c r="Q667" s="78">
        <f t="shared" si="37"/>
        <v>0</v>
      </c>
      <c r="R667" s="143" t="str">
        <f t="shared" si="35"/>
        <v/>
      </c>
    </row>
    <row r="668" spans="1:18" x14ac:dyDescent="0.2">
      <c r="A668" s="430" t="str">
        <f>IF(B668="","",COUNT('Diário 1º PA'!$A$4:$A$2634)+COUNT('Diário 2º PA'!$A$4:$A$2000)+ROW()-3)</f>
        <v/>
      </c>
      <c r="B668" s="417"/>
      <c r="C668" s="418"/>
      <c r="D668" s="419"/>
      <c r="E668" s="419"/>
      <c r="F668" s="420"/>
      <c r="G668" s="419"/>
      <c r="H668" s="419"/>
      <c r="I668" s="421"/>
      <c r="J668" s="422"/>
      <c r="K668" s="423"/>
      <c r="L668" s="423"/>
      <c r="M668" s="422"/>
      <c r="N668" s="437"/>
      <c r="O668" s="429"/>
      <c r="P668" s="78">
        <f t="shared" si="36"/>
        <v>0</v>
      </c>
      <c r="Q668" s="78">
        <f t="shared" si="37"/>
        <v>0</v>
      </c>
      <c r="R668" s="100" t="str">
        <f t="shared" si="35"/>
        <v/>
      </c>
    </row>
    <row r="669" spans="1:18" x14ac:dyDescent="0.2">
      <c r="A669" s="430" t="str">
        <f>IF(B669="","",COUNT('Diário 1º PA'!$A$4:$A$2634)+COUNT('Diário 2º PA'!$A$4:$A$2000)+ROW()-3)</f>
        <v/>
      </c>
      <c r="B669" s="417"/>
      <c r="C669" s="418"/>
      <c r="D669" s="419"/>
      <c r="E669" s="419"/>
      <c r="F669" s="420"/>
      <c r="G669" s="419"/>
      <c r="H669" s="419"/>
      <c r="I669" s="421"/>
      <c r="J669" s="422"/>
      <c r="K669" s="423"/>
      <c r="L669" s="423"/>
      <c r="M669" s="422"/>
      <c r="N669" s="437"/>
      <c r="O669" s="429"/>
      <c r="P669" s="78">
        <f t="shared" si="36"/>
        <v>0</v>
      </c>
      <c r="Q669" s="78">
        <f t="shared" si="37"/>
        <v>0</v>
      </c>
      <c r="R669" s="100" t="str">
        <f t="shared" si="35"/>
        <v/>
      </c>
    </row>
    <row r="670" spans="1:18" x14ac:dyDescent="0.2">
      <c r="A670" s="430" t="str">
        <f>IF(B670="","",COUNT('Diário 1º PA'!$A$4:$A$2634)+COUNT('Diário 2º PA'!$A$4:$A$2000)+ROW()-3)</f>
        <v/>
      </c>
      <c r="B670" s="417"/>
      <c r="C670" s="418"/>
      <c r="D670" s="419"/>
      <c r="E670" s="419"/>
      <c r="F670" s="420"/>
      <c r="G670" s="419"/>
      <c r="H670" s="419"/>
      <c r="I670" s="421"/>
      <c r="J670" s="422"/>
      <c r="K670" s="423"/>
      <c r="L670" s="423"/>
      <c r="M670" s="422"/>
      <c r="N670" s="437"/>
      <c r="O670" s="429"/>
      <c r="P670" s="78">
        <f t="shared" si="36"/>
        <v>0</v>
      </c>
      <c r="Q670" s="78">
        <f t="shared" si="37"/>
        <v>0</v>
      </c>
      <c r="R670" s="143" t="str">
        <f t="shared" si="35"/>
        <v/>
      </c>
    </row>
    <row r="671" spans="1:18" x14ac:dyDescent="0.2">
      <c r="A671" s="430" t="str">
        <f>IF(B671="","",COUNT('Diário 1º PA'!$A$4:$A$2634)+COUNT('Diário 2º PA'!$A$4:$A$2000)+ROW()-3)</f>
        <v/>
      </c>
      <c r="B671" s="417"/>
      <c r="C671" s="418"/>
      <c r="D671" s="419"/>
      <c r="E671" s="419"/>
      <c r="F671" s="420"/>
      <c r="G671" s="419"/>
      <c r="H671" s="419"/>
      <c r="I671" s="421"/>
      <c r="J671" s="422"/>
      <c r="K671" s="423"/>
      <c r="L671" s="423"/>
      <c r="M671" s="422"/>
      <c r="N671" s="437"/>
      <c r="O671" s="429"/>
      <c r="P671" s="78">
        <f t="shared" si="36"/>
        <v>0</v>
      </c>
      <c r="Q671" s="78">
        <f t="shared" si="37"/>
        <v>0</v>
      </c>
      <c r="R671" s="100" t="str">
        <f t="shared" si="35"/>
        <v/>
      </c>
    </row>
    <row r="672" spans="1:18" x14ac:dyDescent="0.2">
      <c r="A672" s="430" t="str">
        <f>IF(B672="","",COUNT('Diário 1º PA'!$A$4:$A$2634)+COUNT('Diário 2º PA'!$A$4:$A$2000)+ROW()-3)</f>
        <v/>
      </c>
      <c r="B672" s="417"/>
      <c r="C672" s="418"/>
      <c r="D672" s="419"/>
      <c r="E672" s="419"/>
      <c r="F672" s="420"/>
      <c r="G672" s="419"/>
      <c r="H672" s="419"/>
      <c r="I672" s="421"/>
      <c r="J672" s="422"/>
      <c r="K672" s="423"/>
      <c r="L672" s="423"/>
      <c r="M672" s="422"/>
      <c r="N672" s="437"/>
      <c r="O672" s="429"/>
      <c r="P672" s="78">
        <f t="shared" si="36"/>
        <v>0</v>
      </c>
      <c r="Q672" s="78">
        <f t="shared" si="37"/>
        <v>0</v>
      </c>
      <c r="R672" s="100" t="str">
        <f t="shared" si="35"/>
        <v/>
      </c>
    </row>
    <row r="673" spans="1:18" x14ac:dyDescent="0.2">
      <c r="A673" s="430" t="str">
        <f>IF(B673="","",COUNT('Diário 1º PA'!$A$4:$A$2634)+COUNT('Diário 2º PA'!$A$4:$A$2000)+ROW()-3)</f>
        <v/>
      </c>
      <c r="B673" s="417"/>
      <c r="C673" s="418"/>
      <c r="D673" s="419"/>
      <c r="E673" s="419"/>
      <c r="F673" s="420"/>
      <c r="G673" s="419"/>
      <c r="H673" s="419"/>
      <c r="I673" s="421"/>
      <c r="J673" s="422"/>
      <c r="K673" s="423"/>
      <c r="L673" s="423"/>
      <c r="M673" s="422"/>
      <c r="N673" s="437"/>
      <c r="O673" s="429"/>
      <c r="P673" s="78">
        <f t="shared" si="36"/>
        <v>0</v>
      </c>
      <c r="Q673" s="78">
        <f t="shared" si="37"/>
        <v>0</v>
      </c>
      <c r="R673" s="143" t="str">
        <f t="shared" si="35"/>
        <v/>
      </c>
    </row>
    <row r="674" spans="1:18" x14ac:dyDescent="0.2">
      <c r="A674" s="430" t="str">
        <f>IF(B674="","",COUNT('Diário 1º PA'!$A$4:$A$2634)+COUNT('Diário 2º PA'!$A$4:$A$2000)+ROW()-3)</f>
        <v/>
      </c>
      <c r="B674" s="417"/>
      <c r="C674" s="418"/>
      <c r="D674" s="419"/>
      <c r="E674" s="419"/>
      <c r="F674" s="420"/>
      <c r="G674" s="419"/>
      <c r="H674" s="419"/>
      <c r="I674" s="421"/>
      <c r="J674" s="422"/>
      <c r="K674" s="423"/>
      <c r="L674" s="423"/>
      <c r="M674" s="422"/>
      <c r="N674" s="437"/>
      <c r="O674" s="429"/>
      <c r="P674" s="78">
        <f t="shared" si="36"/>
        <v>0</v>
      </c>
      <c r="Q674" s="78">
        <f t="shared" si="37"/>
        <v>0</v>
      </c>
      <c r="R674" s="100" t="str">
        <f t="shared" si="35"/>
        <v/>
      </c>
    </row>
    <row r="675" spans="1:18" x14ac:dyDescent="0.2">
      <c r="A675" s="430" t="str">
        <f>IF(B675="","",COUNT('Diário 1º PA'!$A$4:$A$2634)+COUNT('Diário 2º PA'!$A$4:$A$2000)+ROW()-3)</f>
        <v/>
      </c>
      <c r="B675" s="417"/>
      <c r="C675" s="418"/>
      <c r="D675" s="419"/>
      <c r="E675" s="419"/>
      <c r="F675" s="420"/>
      <c r="G675" s="419"/>
      <c r="H675" s="419"/>
      <c r="I675" s="421"/>
      <c r="J675" s="422"/>
      <c r="K675" s="422"/>
      <c r="L675" s="423"/>
      <c r="M675" s="422"/>
      <c r="N675" s="437"/>
      <c r="O675" s="429"/>
      <c r="P675" s="78">
        <f t="shared" si="36"/>
        <v>0</v>
      </c>
      <c r="Q675" s="78">
        <f t="shared" si="37"/>
        <v>0</v>
      </c>
      <c r="R675" s="100" t="str">
        <f t="shared" si="35"/>
        <v/>
      </c>
    </row>
    <row r="676" spans="1:18" x14ac:dyDescent="0.2">
      <c r="A676" s="430" t="str">
        <f>IF(B676="","",COUNT('Diário 1º PA'!$A$4:$A$2634)+COUNT('Diário 2º PA'!$A$4:$A$2000)+ROW()-3)</f>
        <v/>
      </c>
      <c r="B676" s="417"/>
      <c r="C676" s="418"/>
      <c r="D676" s="419"/>
      <c r="E676" s="419"/>
      <c r="F676" s="420"/>
      <c r="G676" s="419"/>
      <c r="H676" s="419"/>
      <c r="I676" s="421"/>
      <c r="J676" s="422"/>
      <c r="K676" s="422"/>
      <c r="L676" s="423"/>
      <c r="M676" s="422"/>
      <c r="N676" s="437"/>
      <c r="O676" s="429"/>
      <c r="P676" s="78">
        <f t="shared" si="36"/>
        <v>0</v>
      </c>
      <c r="Q676" s="78">
        <f t="shared" si="37"/>
        <v>0</v>
      </c>
      <c r="R676" s="143" t="str">
        <f t="shared" si="35"/>
        <v/>
      </c>
    </row>
    <row r="677" spans="1:18" x14ac:dyDescent="0.2">
      <c r="A677" s="430" t="str">
        <f>IF(B677="","",COUNT('Diário 1º PA'!$A$4:$A$2634)+COUNT('Diário 2º PA'!$A$4:$A$2000)+ROW()-3)</f>
        <v/>
      </c>
      <c r="B677" s="417"/>
      <c r="C677" s="418"/>
      <c r="D677" s="419"/>
      <c r="E677" s="419"/>
      <c r="F677" s="420"/>
      <c r="G677" s="419"/>
      <c r="H677" s="419"/>
      <c r="I677" s="421"/>
      <c r="J677" s="422"/>
      <c r="K677" s="422"/>
      <c r="L677" s="423"/>
      <c r="M677" s="422"/>
      <c r="N677" s="437"/>
      <c r="O677" s="429"/>
      <c r="P677" s="78">
        <f t="shared" si="36"/>
        <v>0</v>
      </c>
      <c r="Q677" s="78">
        <f t="shared" si="37"/>
        <v>0</v>
      </c>
      <c r="R677" s="100" t="str">
        <f t="shared" si="35"/>
        <v/>
      </c>
    </row>
    <row r="678" spans="1:18" x14ac:dyDescent="0.2">
      <c r="A678" s="430" t="str">
        <f>IF(B678="","",COUNT('Diário 1º PA'!$A$4:$A$2634)+COUNT('Diário 2º PA'!$A$4:$A$2000)+ROW()-3)</f>
        <v/>
      </c>
      <c r="B678" s="417"/>
      <c r="C678" s="418"/>
      <c r="D678" s="419"/>
      <c r="E678" s="419"/>
      <c r="F678" s="420"/>
      <c r="G678" s="419"/>
      <c r="H678" s="419"/>
      <c r="I678" s="421"/>
      <c r="J678" s="422"/>
      <c r="K678" s="422"/>
      <c r="L678" s="423"/>
      <c r="M678" s="422"/>
      <c r="N678" s="437"/>
      <c r="O678" s="429"/>
      <c r="P678" s="78">
        <f t="shared" si="36"/>
        <v>0</v>
      </c>
      <c r="Q678" s="78">
        <f t="shared" si="37"/>
        <v>0</v>
      </c>
      <c r="R678" s="100" t="str">
        <f t="shared" si="35"/>
        <v/>
      </c>
    </row>
    <row r="679" spans="1:18" x14ac:dyDescent="0.2">
      <c r="A679" s="430" t="str">
        <f>IF(B679="","",COUNT('Diário 1º PA'!$A$4:$A$2634)+COUNT('Diário 2º PA'!$A$4:$A$2000)+ROW()-3)</f>
        <v/>
      </c>
      <c r="B679" s="417"/>
      <c r="C679" s="418"/>
      <c r="D679" s="419"/>
      <c r="E679" s="419"/>
      <c r="F679" s="420"/>
      <c r="G679" s="419"/>
      <c r="H679" s="419"/>
      <c r="I679" s="421"/>
      <c r="J679" s="422"/>
      <c r="K679" s="422"/>
      <c r="L679" s="423"/>
      <c r="M679" s="422"/>
      <c r="N679" s="437"/>
      <c r="O679" s="429"/>
      <c r="P679" s="78">
        <f t="shared" si="36"/>
        <v>0</v>
      </c>
      <c r="Q679" s="78">
        <f t="shared" si="37"/>
        <v>0</v>
      </c>
      <c r="R679" s="143" t="str">
        <f t="shared" si="35"/>
        <v/>
      </c>
    </row>
    <row r="680" spans="1:18" x14ac:dyDescent="0.2">
      <c r="A680" s="430" t="str">
        <f>IF(B680="","",COUNT('Diário 1º PA'!$A$4:$A$2634)+COUNT('Diário 2º PA'!$A$4:$A$2000)+ROW()-3)</f>
        <v/>
      </c>
      <c r="B680" s="431"/>
      <c r="C680" s="455"/>
      <c r="D680" s="432"/>
      <c r="E680" s="432"/>
      <c r="F680" s="433"/>
      <c r="G680" s="432"/>
      <c r="H680" s="432"/>
      <c r="I680" s="434"/>
      <c r="J680" s="435"/>
      <c r="K680" s="435"/>
      <c r="L680" s="436"/>
      <c r="M680" s="422"/>
      <c r="N680" s="437"/>
      <c r="O680" s="429"/>
      <c r="P680" s="78">
        <f t="shared" si="36"/>
        <v>0</v>
      </c>
      <c r="Q680" s="78">
        <f t="shared" si="37"/>
        <v>0</v>
      </c>
      <c r="R680" s="100" t="str">
        <f t="shared" si="35"/>
        <v/>
      </c>
    </row>
    <row r="681" spans="1:18" x14ac:dyDescent="0.2">
      <c r="A681" s="430" t="str">
        <f>IF(B681="","",COUNT('Diário 1º PA'!$A$4:$A$2634)+COUNT('Diário 2º PA'!$A$4:$A$2000)+ROW()-3)</f>
        <v/>
      </c>
      <c r="B681" s="417"/>
      <c r="C681" s="418"/>
      <c r="D681" s="419"/>
      <c r="E681" s="419"/>
      <c r="F681" s="420"/>
      <c r="G681" s="419"/>
      <c r="H681" s="419"/>
      <c r="I681" s="421"/>
      <c r="J681" s="422"/>
      <c r="K681" s="422"/>
      <c r="L681" s="423"/>
      <c r="M681" s="422"/>
      <c r="N681" s="437"/>
      <c r="O681" s="429"/>
      <c r="P681" s="78">
        <f t="shared" si="36"/>
        <v>0</v>
      </c>
      <c r="Q681" s="78">
        <f t="shared" si="37"/>
        <v>0</v>
      </c>
      <c r="R681" s="100" t="str">
        <f t="shared" si="35"/>
        <v/>
      </c>
    </row>
    <row r="682" spans="1:18" x14ac:dyDescent="0.2">
      <c r="A682" s="430" t="str">
        <f>IF(B682="","",COUNT('Diário 1º PA'!$A$4:$A$2634)+COUNT('Diário 2º PA'!$A$4:$A$2000)+ROW()-3)</f>
        <v/>
      </c>
      <c r="B682" s="417"/>
      <c r="C682" s="418"/>
      <c r="D682" s="419"/>
      <c r="E682" s="419"/>
      <c r="F682" s="420"/>
      <c r="G682" s="419"/>
      <c r="H682" s="419"/>
      <c r="I682" s="421"/>
      <c r="J682" s="422"/>
      <c r="K682" s="422"/>
      <c r="L682" s="423"/>
      <c r="M682" s="422"/>
      <c r="N682" s="437"/>
      <c r="O682" s="429"/>
      <c r="P682" s="78">
        <f t="shared" si="36"/>
        <v>0</v>
      </c>
      <c r="Q682" s="78">
        <f t="shared" si="37"/>
        <v>0</v>
      </c>
      <c r="R682" s="143" t="str">
        <f t="shared" si="35"/>
        <v/>
      </c>
    </row>
    <row r="683" spans="1:18" x14ac:dyDescent="0.2">
      <c r="A683" s="430" t="str">
        <f>IF(B683="","",COUNT('Diário 1º PA'!$A$4:$A$2634)+COUNT('Diário 2º PA'!$A$4:$A$2000)+ROW()-3)</f>
        <v/>
      </c>
      <c r="B683" s="417"/>
      <c r="C683" s="418"/>
      <c r="D683" s="419"/>
      <c r="E683" s="419"/>
      <c r="F683" s="420"/>
      <c r="G683" s="432"/>
      <c r="H683" s="419"/>
      <c r="I683" s="421"/>
      <c r="J683" s="422"/>
      <c r="K683" s="422"/>
      <c r="L683" s="423"/>
      <c r="M683" s="422"/>
      <c r="N683" s="437"/>
      <c r="O683" s="429"/>
      <c r="P683" s="78">
        <f t="shared" si="36"/>
        <v>0</v>
      </c>
      <c r="Q683" s="78">
        <f t="shared" si="37"/>
        <v>0</v>
      </c>
      <c r="R683" s="100" t="str">
        <f t="shared" si="35"/>
        <v/>
      </c>
    </row>
    <row r="684" spans="1:18" x14ac:dyDescent="0.2">
      <c r="A684" s="430" t="str">
        <f>IF(B684="","",COUNT('Diário 1º PA'!$A$4:$A$2634)+COUNT('Diário 2º PA'!$A$4:$A$2000)+ROW()-3)</f>
        <v/>
      </c>
      <c r="B684" s="417"/>
      <c r="C684" s="418"/>
      <c r="D684" s="419"/>
      <c r="E684" s="419"/>
      <c r="F684" s="420"/>
      <c r="G684" s="419"/>
      <c r="H684" s="419"/>
      <c r="I684" s="421"/>
      <c r="J684" s="422"/>
      <c r="K684" s="422"/>
      <c r="L684" s="423"/>
      <c r="M684" s="422"/>
      <c r="N684" s="437"/>
      <c r="O684" s="429"/>
      <c r="P684" s="78">
        <f t="shared" si="36"/>
        <v>0</v>
      </c>
      <c r="Q684" s="78">
        <f t="shared" si="37"/>
        <v>0</v>
      </c>
      <c r="R684" s="100" t="str">
        <f t="shared" si="35"/>
        <v/>
      </c>
    </row>
    <row r="685" spans="1:18" x14ac:dyDescent="0.2">
      <c r="A685" s="430" t="str">
        <f>IF(B685="","",COUNT('Diário 1º PA'!$A$4:$A$2634)+COUNT('Diário 2º PA'!$A$4:$A$2000)+ROW()-3)</f>
        <v/>
      </c>
      <c r="B685" s="417"/>
      <c r="C685" s="418"/>
      <c r="D685" s="419"/>
      <c r="E685" s="419"/>
      <c r="F685" s="420"/>
      <c r="G685" s="419"/>
      <c r="H685" s="419"/>
      <c r="I685" s="421"/>
      <c r="J685" s="422"/>
      <c r="K685" s="422"/>
      <c r="L685" s="423"/>
      <c r="M685" s="422"/>
      <c r="N685" s="437"/>
      <c r="O685" s="429"/>
      <c r="P685" s="78">
        <f t="shared" si="36"/>
        <v>0</v>
      </c>
      <c r="Q685" s="78">
        <f t="shared" si="37"/>
        <v>0</v>
      </c>
      <c r="R685" s="143" t="str">
        <f t="shared" si="35"/>
        <v/>
      </c>
    </row>
    <row r="686" spans="1:18" x14ac:dyDescent="0.2">
      <c r="A686" s="430" t="str">
        <f>IF(B686="","",COUNT('Diário 1º PA'!$A$4:$A$2634)+COUNT('Diário 2º PA'!$A$4:$A$2000)+ROW()-3)</f>
        <v/>
      </c>
      <c r="B686" s="417"/>
      <c r="C686" s="418"/>
      <c r="D686" s="419"/>
      <c r="E686" s="419"/>
      <c r="F686" s="420"/>
      <c r="G686" s="419"/>
      <c r="H686" s="419"/>
      <c r="I686" s="421"/>
      <c r="J686" s="422"/>
      <c r="K686" s="422"/>
      <c r="L686" s="423"/>
      <c r="M686" s="422"/>
      <c r="N686" s="437"/>
      <c r="O686" s="429"/>
      <c r="P686" s="78">
        <f t="shared" si="36"/>
        <v>0</v>
      </c>
      <c r="Q686" s="78">
        <f t="shared" si="37"/>
        <v>0</v>
      </c>
      <c r="R686" s="100" t="str">
        <f t="shared" si="35"/>
        <v/>
      </c>
    </row>
    <row r="687" spans="1:18" x14ac:dyDescent="0.2">
      <c r="A687" s="430" t="str">
        <f>IF(B687="","",COUNT('Diário 1º PA'!$A$4:$A$2634)+COUNT('Diário 2º PA'!$A$4:$A$2000)+ROW()-3)</f>
        <v/>
      </c>
      <c r="B687" s="417"/>
      <c r="C687" s="418"/>
      <c r="D687" s="419"/>
      <c r="E687" s="419"/>
      <c r="F687" s="420"/>
      <c r="G687" s="419"/>
      <c r="H687" s="419"/>
      <c r="I687" s="421"/>
      <c r="J687" s="422"/>
      <c r="K687" s="422"/>
      <c r="L687" s="423"/>
      <c r="M687" s="422"/>
      <c r="N687" s="437"/>
      <c r="O687" s="429"/>
      <c r="P687" s="78">
        <f t="shared" si="36"/>
        <v>0</v>
      </c>
      <c r="Q687" s="78">
        <f t="shared" si="37"/>
        <v>0</v>
      </c>
      <c r="R687" s="100" t="str">
        <f t="shared" si="35"/>
        <v/>
      </c>
    </row>
    <row r="688" spans="1:18" x14ac:dyDescent="0.2">
      <c r="A688" s="430" t="str">
        <f>IF(B688="","",COUNT('Diário 1º PA'!$A$4:$A$2634)+COUNT('Diário 2º PA'!$A$4:$A$2000)+ROW()-3)</f>
        <v/>
      </c>
      <c r="B688" s="417"/>
      <c r="C688" s="418"/>
      <c r="D688" s="419"/>
      <c r="E688" s="419"/>
      <c r="F688" s="420"/>
      <c r="G688" s="419"/>
      <c r="H688" s="419"/>
      <c r="I688" s="421"/>
      <c r="J688" s="422"/>
      <c r="K688" s="422"/>
      <c r="L688" s="423"/>
      <c r="M688" s="422"/>
      <c r="N688" s="437"/>
      <c r="O688" s="429"/>
      <c r="P688" s="78">
        <f t="shared" si="36"/>
        <v>0</v>
      </c>
      <c r="Q688" s="78">
        <f t="shared" si="37"/>
        <v>0</v>
      </c>
      <c r="R688" s="143" t="str">
        <f t="shared" si="35"/>
        <v/>
      </c>
    </row>
    <row r="689" spans="1:18" x14ac:dyDescent="0.2">
      <c r="A689" s="430" t="str">
        <f>IF(B689="","",COUNT('Diário 1º PA'!$A$4:$A$2634)+COUNT('Diário 2º PA'!$A$4:$A$2000)+ROW()-3)</f>
        <v/>
      </c>
      <c r="B689" s="417"/>
      <c r="C689" s="418"/>
      <c r="D689" s="419"/>
      <c r="E689" s="419"/>
      <c r="F689" s="420"/>
      <c r="G689" s="419"/>
      <c r="H689" s="419"/>
      <c r="I689" s="421"/>
      <c r="J689" s="422"/>
      <c r="K689" s="422"/>
      <c r="L689" s="423"/>
      <c r="M689" s="422"/>
      <c r="N689" s="437"/>
      <c r="O689" s="429"/>
      <c r="P689" s="78">
        <f t="shared" si="36"/>
        <v>0</v>
      </c>
      <c r="Q689" s="78">
        <f t="shared" si="37"/>
        <v>0</v>
      </c>
      <c r="R689" s="100" t="str">
        <f t="shared" si="35"/>
        <v/>
      </c>
    </row>
    <row r="690" spans="1:18" x14ac:dyDescent="0.2">
      <c r="A690" s="430" t="str">
        <f>IF(B690="","",COUNT('Diário 1º PA'!$A$4:$A$2634)+COUNT('Diário 2º PA'!$A$4:$A$2000)+ROW()-3)</f>
        <v/>
      </c>
      <c r="B690" s="417"/>
      <c r="C690" s="418"/>
      <c r="D690" s="419"/>
      <c r="E690" s="419"/>
      <c r="F690" s="420"/>
      <c r="G690" s="419"/>
      <c r="H690" s="419"/>
      <c r="I690" s="421"/>
      <c r="J690" s="422"/>
      <c r="K690" s="422"/>
      <c r="L690" s="423"/>
      <c r="M690" s="422"/>
      <c r="N690" s="437"/>
      <c r="O690" s="429"/>
      <c r="P690" s="78">
        <f t="shared" si="36"/>
        <v>0</v>
      </c>
      <c r="Q690" s="78">
        <f t="shared" si="37"/>
        <v>0</v>
      </c>
      <c r="R690" s="100" t="str">
        <f t="shared" si="35"/>
        <v/>
      </c>
    </row>
    <row r="691" spans="1:18" x14ac:dyDescent="0.2">
      <c r="A691" s="430" t="str">
        <f>IF(B691="","",COUNT('Diário 1º PA'!$A$4:$A$2634)+COUNT('Diário 2º PA'!$A$4:$A$2000)+ROW()-3)</f>
        <v/>
      </c>
      <c r="B691" s="417"/>
      <c r="C691" s="418"/>
      <c r="D691" s="419"/>
      <c r="E691" s="419"/>
      <c r="F691" s="420"/>
      <c r="G691" s="419"/>
      <c r="H691" s="419"/>
      <c r="I691" s="421"/>
      <c r="J691" s="422"/>
      <c r="K691" s="422"/>
      <c r="L691" s="423"/>
      <c r="M691" s="422"/>
      <c r="N691" s="437"/>
      <c r="O691" s="429"/>
      <c r="P691" s="78">
        <f t="shared" si="36"/>
        <v>0</v>
      </c>
      <c r="Q691" s="78">
        <f t="shared" si="37"/>
        <v>0</v>
      </c>
      <c r="R691" s="143" t="str">
        <f t="shared" si="35"/>
        <v/>
      </c>
    </row>
    <row r="692" spans="1:18" x14ac:dyDescent="0.2">
      <c r="A692" s="430" t="str">
        <f>IF(B692="","",COUNT('Diário 1º PA'!$A$4:$A$2634)+COUNT('Diário 2º PA'!$A$4:$A$2000)+ROW()-3)</f>
        <v/>
      </c>
      <c r="B692" s="417"/>
      <c r="C692" s="418"/>
      <c r="D692" s="419"/>
      <c r="E692" s="419"/>
      <c r="F692" s="420"/>
      <c r="G692" s="419"/>
      <c r="H692" s="419"/>
      <c r="I692" s="421"/>
      <c r="J692" s="422"/>
      <c r="K692" s="422"/>
      <c r="L692" s="423"/>
      <c r="M692" s="422"/>
      <c r="N692" s="437"/>
      <c r="O692" s="429"/>
      <c r="P692" s="78">
        <f t="shared" si="36"/>
        <v>0</v>
      </c>
      <c r="Q692" s="78">
        <f t="shared" si="37"/>
        <v>0</v>
      </c>
      <c r="R692" s="143" t="str">
        <f t="shared" si="35"/>
        <v/>
      </c>
    </row>
    <row r="693" spans="1:18" x14ac:dyDescent="0.2">
      <c r="A693" s="430" t="str">
        <f>IF(B693="","",COUNT('Diário 1º PA'!$A$4:$A$2634)+COUNT('Diário 2º PA'!$A$4:$A$2000)+ROW()-3)</f>
        <v/>
      </c>
      <c r="B693" s="417"/>
      <c r="C693" s="418"/>
      <c r="D693" s="419"/>
      <c r="E693" s="419"/>
      <c r="F693" s="420"/>
      <c r="G693" s="419"/>
      <c r="H693" s="419"/>
      <c r="I693" s="421"/>
      <c r="J693" s="422"/>
      <c r="K693" s="422"/>
      <c r="L693" s="423"/>
      <c r="M693" s="422"/>
      <c r="N693" s="437"/>
      <c r="O693" s="429"/>
      <c r="P693" s="78">
        <f t="shared" si="36"/>
        <v>0</v>
      </c>
      <c r="Q693" s="78">
        <f t="shared" si="37"/>
        <v>0</v>
      </c>
      <c r="R693" s="100" t="str">
        <f t="shared" si="35"/>
        <v/>
      </c>
    </row>
    <row r="694" spans="1:18" x14ac:dyDescent="0.2">
      <c r="A694" s="430" t="str">
        <f>IF(B694="","",COUNT('Diário 1º PA'!$A$4:$A$2634)+COUNT('Diário 2º PA'!$A$4:$A$2000)+ROW()-3)</f>
        <v/>
      </c>
      <c r="B694" s="417"/>
      <c r="C694" s="418"/>
      <c r="D694" s="419"/>
      <c r="E694" s="419"/>
      <c r="F694" s="420"/>
      <c r="G694" s="421"/>
      <c r="H694" s="419"/>
      <c r="I694" s="421"/>
      <c r="J694" s="422"/>
      <c r="K694" s="422"/>
      <c r="L694" s="423"/>
      <c r="M694" s="422"/>
      <c r="N694" s="437"/>
      <c r="O694" s="429"/>
      <c r="P694" s="78">
        <f t="shared" si="36"/>
        <v>0</v>
      </c>
      <c r="Q694" s="78">
        <f t="shared" si="37"/>
        <v>0</v>
      </c>
      <c r="R694" s="100" t="str">
        <f t="shared" si="35"/>
        <v/>
      </c>
    </row>
    <row r="695" spans="1:18" x14ac:dyDescent="0.2">
      <c r="A695" s="430" t="str">
        <f>IF(B695="","",COUNT('Diário 1º PA'!$A$4:$A$2634)+COUNT('Diário 2º PA'!$A$4:$A$2000)+ROW()-3)</f>
        <v/>
      </c>
      <c r="B695" s="417"/>
      <c r="C695" s="418"/>
      <c r="D695" s="419"/>
      <c r="E695" s="419"/>
      <c r="F695" s="420"/>
      <c r="G695" s="421"/>
      <c r="H695" s="419"/>
      <c r="I695" s="421"/>
      <c r="J695" s="422"/>
      <c r="K695" s="422"/>
      <c r="L695" s="423"/>
      <c r="M695" s="422"/>
      <c r="N695" s="437"/>
      <c r="O695" s="429"/>
      <c r="P695" s="78">
        <f t="shared" ref="P695:P758" si="38">IF(B695=0,0,IF(YEAR(B695)=$Q$1,MONTH(B695)-$P$1+1,(YEAR(B695)-$Q$1)*12-$P$1+1+MONTH(B695)))</f>
        <v>0</v>
      </c>
      <c r="Q695" s="78">
        <f t="shared" ref="Q695:Q758" si="39">IF(C695=0,0,IF(YEAR(C695)=$Q$1,MONTH(C695)-$P$1+1,(YEAR(C695)-$Q$1)*12-$P$1+1+MONTH(C695)))</f>
        <v>0</v>
      </c>
      <c r="R695" s="143" t="str">
        <f t="shared" ref="R695:R758" si="40">SUBSTITUTE(D695," ","_")</f>
        <v/>
      </c>
    </row>
    <row r="696" spans="1:18" x14ac:dyDescent="0.2">
      <c r="A696" s="430" t="str">
        <f>IF(B696="","",COUNT('Diário 1º PA'!$A$4:$A$2634)+COUNT('Diário 2º PA'!$A$4:$A$2000)+ROW()-3)</f>
        <v/>
      </c>
      <c r="B696" s="417"/>
      <c r="C696" s="418"/>
      <c r="D696" s="419"/>
      <c r="E696" s="419"/>
      <c r="F696" s="420"/>
      <c r="G696" s="421"/>
      <c r="H696" s="419"/>
      <c r="I696" s="421"/>
      <c r="J696" s="422"/>
      <c r="K696" s="422"/>
      <c r="L696" s="423"/>
      <c r="M696" s="422"/>
      <c r="N696" s="437"/>
      <c r="O696" s="429"/>
      <c r="P696" s="78">
        <f t="shared" si="38"/>
        <v>0</v>
      </c>
      <c r="Q696" s="78">
        <f t="shared" si="39"/>
        <v>0</v>
      </c>
      <c r="R696" s="100" t="str">
        <f t="shared" si="40"/>
        <v/>
      </c>
    </row>
    <row r="697" spans="1:18" x14ac:dyDescent="0.2">
      <c r="A697" s="430" t="str">
        <f>IF(B697="","",COUNT('Diário 1º PA'!$A$4:$A$2634)+COUNT('Diário 2º PA'!$A$4:$A$2000)+ROW()-3)</f>
        <v/>
      </c>
      <c r="B697" s="417"/>
      <c r="C697" s="418"/>
      <c r="D697" s="419"/>
      <c r="E697" s="419"/>
      <c r="F697" s="420"/>
      <c r="G697" s="419"/>
      <c r="H697" s="419"/>
      <c r="I697" s="421"/>
      <c r="J697" s="422"/>
      <c r="K697" s="422"/>
      <c r="L697" s="423"/>
      <c r="M697" s="422"/>
      <c r="N697" s="437"/>
      <c r="O697" s="429"/>
      <c r="P697" s="78">
        <f t="shared" si="38"/>
        <v>0</v>
      </c>
      <c r="Q697" s="78">
        <f t="shared" si="39"/>
        <v>0</v>
      </c>
      <c r="R697" s="100" t="str">
        <f t="shared" si="40"/>
        <v/>
      </c>
    </row>
    <row r="698" spans="1:18" x14ac:dyDescent="0.2">
      <c r="A698" s="430" t="str">
        <f>IF(B698="","",COUNT('Diário 1º PA'!$A$4:$A$2634)+COUNT('Diário 2º PA'!$A$4:$A$2000)+ROW()-3)</f>
        <v/>
      </c>
      <c r="B698" s="417"/>
      <c r="C698" s="418"/>
      <c r="D698" s="419"/>
      <c r="E698" s="419"/>
      <c r="F698" s="420"/>
      <c r="G698" s="419"/>
      <c r="H698" s="419"/>
      <c r="I698" s="421"/>
      <c r="J698" s="422"/>
      <c r="K698" s="422"/>
      <c r="L698" s="423"/>
      <c r="M698" s="422"/>
      <c r="N698" s="437"/>
      <c r="O698" s="429"/>
      <c r="P698" s="78">
        <f t="shared" si="38"/>
        <v>0</v>
      </c>
      <c r="Q698" s="78">
        <f t="shared" si="39"/>
        <v>0</v>
      </c>
      <c r="R698" s="143" t="str">
        <f t="shared" si="40"/>
        <v/>
      </c>
    </row>
    <row r="699" spans="1:18" x14ac:dyDescent="0.2">
      <c r="A699" s="430" t="str">
        <f>IF(B699="","",COUNT('Diário 1º PA'!$A$4:$A$2634)+COUNT('Diário 2º PA'!$A$4:$A$2000)+ROW()-3)</f>
        <v/>
      </c>
      <c r="B699" s="417"/>
      <c r="C699" s="418"/>
      <c r="D699" s="419"/>
      <c r="E699" s="419"/>
      <c r="F699" s="420"/>
      <c r="G699" s="419"/>
      <c r="H699" s="419"/>
      <c r="I699" s="421"/>
      <c r="J699" s="422"/>
      <c r="K699" s="422"/>
      <c r="L699" s="423"/>
      <c r="M699" s="422"/>
      <c r="N699" s="437"/>
      <c r="O699" s="429"/>
      <c r="P699" s="78">
        <f t="shared" si="38"/>
        <v>0</v>
      </c>
      <c r="Q699" s="78">
        <f t="shared" si="39"/>
        <v>0</v>
      </c>
      <c r="R699" s="100" t="str">
        <f t="shared" si="40"/>
        <v/>
      </c>
    </row>
    <row r="700" spans="1:18" x14ac:dyDescent="0.2">
      <c r="A700" s="430" t="str">
        <f>IF(B700="","",COUNT('Diário 1º PA'!$A$4:$A$2634)+COUNT('Diário 2º PA'!$A$4:$A$2000)+ROW()-3)</f>
        <v/>
      </c>
      <c r="B700" s="417"/>
      <c r="C700" s="418"/>
      <c r="D700" s="419"/>
      <c r="E700" s="419"/>
      <c r="F700" s="420"/>
      <c r="G700" s="419"/>
      <c r="H700" s="419"/>
      <c r="I700" s="421"/>
      <c r="J700" s="422"/>
      <c r="K700" s="422"/>
      <c r="L700" s="423"/>
      <c r="M700" s="422"/>
      <c r="N700" s="437"/>
      <c r="O700" s="429"/>
      <c r="P700" s="78">
        <f t="shared" si="38"/>
        <v>0</v>
      </c>
      <c r="Q700" s="78">
        <f t="shared" si="39"/>
        <v>0</v>
      </c>
      <c r="R700" s="100" t="str">
        <f t="shared" si="40"/>
        <v/>
      </c>
    </row>
    <row r="701" spans="1:18" x14ac:dyDescent="0.2">
      <c r="A701" s="430" t="str">
        <f>IF(B701="","",COUNT('Diário 1º PA'!$A$4:$A$2634)+COUNT('Diário 2º PA'!$A$4:$A$2000)+ROW()-3)</f>
        <v/>
      </c>
      <c r="B701" s="431"/>
      <c r="C701" s="455"/>
      <c r="D701" s="432"/>
      <c r="E701" s="432"/>
      <c r="F701" s="433"/>
      <c r="G701" s="419"/>
      <c r="H701" s="419"/>
      <c r="I701" s="434"/>
      <c r="J701" s="435"/>
      <c r="K701" s="435"/>
      <c r="L701" s="436"/>
      <c r="M701" s="435"/>
      <c r="N701" s="440"/>
      <c r="O701" s="429"/>
      <c r="P701" s="78">
        <f t="shared" si="38"/>
        <v>0</v>
      </c>
      <c r="Q701" s="78">
        <f t="shared" si="39"/>
        <v>0</v>
      </c>
      <c r="R701" s="143" t="str">
        <f t="shared" si="40"/>
        <v/>
      </c>
    </row>
    <row r="702" spans="1:18" x14ac:dyDescent="0.2">
      <c r="A702" s="430" t="str">
        <f>IF(B702="","",COUNT('Diário 1º PA'!$A$4:$A$2634)+COUNT('Diário 2º PA'!$A$4:$A$2000)+ROW()-3)</f>
        <v/>
      </c>
      <c r="B702" s="431"/>
      <c r="C702" s="455"/>
      <c r="D702" s="432"/>
      <c r="E702" s="432"/>
      <c r="F702" s="433"/>
      <c r="G702" s="434"/>
      <c r="H702" s="432"/>
      <c r="I702" s="421"/>
      <c r="J702" s="423"/>
      <c r="K702" s="423"/>
      <c r="L702" s="423"/>
      <c r="M702" s="422"/>
      <c r="N702" s="437"/>
      <c r="O702" s="429"/>
      <c r="P702" s="78">
        <f t="shared" si="38"/>
        <v>0</v>
      </c>
      <c r="Q702" s="78">
        <f t="shared" si="39"/>
        <v>0</v>
      </c>
      <c r="R702" s="100" t="str">
        <f t="shared" si="40"/>
        <v/>
      </c>
    </row>
    <row r="703" spans="1:18" x14ac:dyDescent="0.2">
      <c r="A703" s="430" t="str">
        <f>IF(B703="","",COUNT('Diário 1º PA'!$A$4:$A$2634)+COUNT('Diário 2º PA'!$A$4:$A$2000)+ROW()-3)</f>
        <v/>
      </c>
      <c r="B703" s="431"/>
      <c r="C703" s="455"/>
      <c r="D703" s="432"/>
      <c r="E703" s="432"/>
      <c r="F703" s="433"/>
      <c r="G703" s="419"/>
      <c r="H703" s="432"/>
      <c r="I703" s="421"/>
      <c r="J703" s="422"/>
      <c r="K703" s="422"/>
      <c r="L703" s="423"/>
      <c r="M703" s="422"/>
      <c r="N703" s="437"/>
      <c r="O703" s="429"/>
      <c r="P703" s="78">
        <f t="shared" si="38"/>
        <v>0</v>
      </c>
      <c r="Q703" s="78">
        <f t="shared" si="39"/>
        <v>0</v>
      </c>
      <c r="R703" s="100" t="str">
        <f t="shared" si="40"/>
        <v/>
      </c>
    </row>
    <row r="704" spans="1:18" x14ac:dyDescent="0.2">
      <c r="A704" s="430" t="str">
        <f>IF(B704="","",COUNT('Diário 1º PA'!$A$4:$A$2634)+COUNT('Diário 2º PA'!$A$4:$A$2000)+ROW()-3)</f>
        <v/>
      </c>
      <c r="B704" s="431"/>
      <c r="C704" s="455"/>
      <c r="D704" s="432"/>
      <c r="E704" s="432"/>
      <c r="F704" s="433"/>
      <c r="G704" s="419"/>
      <c r="H704" s="432"/>
      <c r="I704" s="421"/>
      <c r="J704" s="422"/>
      <c r="K704" s="422"/>
      <c r="L704" s="423"/>
      <c r="M704" s="422"/>
      <c r="N704" s="437"/>
      <c r="O704" s="429"/>
      <c r="P704" s="78">
        <f t="shared" si="38"/>
        <v>0</v>
      </c>
      <c r="Q704" s="78">
        <f t="shared" si="39"/>
        <v>0</v>
      </c>
      <c r="R704" s="143" t="str">
        <f t="shared" si="40"/>
        <v/>
      </c>
    </row>
    <row r="705" spans="1:18" x14ac:dyDescent="0.2">
      <c r="A705" s="430" t="str">
        <f>IF(B705="","",COUNT('Diário 1º PA'!$A$4:$A$2634)+COUNT('Diário 2º PA'!$A$4:$A$2000)+ROW()-3)</f>
        <v/>
      </c>
      <c r="B705" s="431"/>
      <c r="C705" s="455"/>
      <c r="D705" s="432"/>
      <c r="E705" s="432"/>
      <c r="F705" s="433"/>
      <c r="G705" s="419"/>
      <c r="H705" s="432"/>
      <c r="I705" s="421"/>
      <c r="J705" s="422"/>
      <c r="K705" s="422"/>
      <c r="L705" s="423"/>
      <c r="M705" s="419"/>
      <c r="N705" s="437"/>
      <c r="O705" s="429"/>
      <c r="P705" s="78">
        <f t="shared" si="38"/>
        <v>0</v>
      </c>
      <c r="Q705" s="78">
        <f t="shared" si="39"/>
        <v>0</v>
      </c>
      <c r="R705" s="100" t="str">
        <f t="shared" si="40"/>
        <v/>
      </c>
    </row>
    <row r="706" spans="1:18" x14ac:dyDescent="0.2">
      <c r="A706" s="430" t="str">
        <f>IF(B706="","",COUNT('Diário 1º PA'!$A$4:$A$2634)+COUNT('Diário 2º PA'!$A$4:$A$2000)+ROW()-3)</f>
        <v/>
      </c>
      <c r="B706" s="417"/>
      <c r="C706" s="418"/>
      <c r="D706" s="419"/>
      <c r="E706" s="419"/>
      <c r="F706" s="420"/>
      <c r="G706" s="419"/>
      <c r="H706" s="419"/>
      <c r="I706" s="421"/>
      <c r="J706" s="422"/>
      <c r="K706" s="422"/>
      <c r="L706" s="423"/>
      <c r="M706" s="419"/>
      <c r="N706" s="437"/>
      <c r="O706" s="429"/>
      <c r="P706" s="78">
        <f t="shared" si="38"/>
        <v>0</v>
      </c>
      <c r="Q706" s="78">
        <f t="shared" si="39"/>
        <v>0</v>
      </c>
      <c r="R706" s="100" t="str">
        <f t="shared" si="40"/>
        <v/>
      </c>
    </row>
    <row r="707" spans="1:18" x14ac:dyDescent="0.2">
      <c r="A707" s="430" t="str">
        <f>IF(B707="","",COUNT('Diário 1º PA'!$A$4:$A$2634)+COUNT('Diário 2º PA'!$A$4:$A$2000)+ROW()-3)</f>
        <v/>
      </c>
      <c r="B707" s="417"/>
      <c r="C707" s="418"/>
      <c r="D707" s="419"/>
      <c r="E707" s="419"/>
      <c r="F707" s="420"/>
      <c r="G707" s="419"/>
      <c r="H707" s="419"/>
      <c r="I707" s="421"/>
      <c r="J707" s="422"/>
      <c r="K707" s="422"/>
      <c r="L707" s="423"/>
      <c r="M707" s="419"/>
      <c r="N707" s="437"/>
      <c r="O707" s="429"/>
      <c r="P707" s="78">
        <f t="shared" si="38"/>
        <v>0</v>
      </c>
      <c r="Q707" s="78">
        <f t="shared" si="39"/>
        <v>0</v>
      </c>
      <c r="R707" s="143" t="str">
        <f t="shared" si="40"/>
        <v/>
      </c>
    </row>
    <row r="708" spans="1:18" x14ac:dyDescent="0.2">
      <c r="A708" s="430" t="str">
        <f>IF(B708="","",COUNT('Diário 1º PA'!$A$4:$A$2634)+COUNT('Diário 2º PA'!$A$4:$A$2000)+ROW()-3)</f>
        <v/>
      </c>
      <c r="B708" s="417"/>
      <c r="C708" s="418"/>
      <c r="D708" s="419"/>
      <c r="E708" s="419"/>
      <c r="F708" s="420"/>
      <c r="G708" s="419"/>
      <c r="H708" s="419"/>
      <c r="I708" s="421"/>
      <c r="J708" s="422"/>
      <c r="K708" s="422"/>
      <c r="L708" s="423"/>
      <c r="M708" s="419"/>
      <c r="N708" s="437"/>
      <c r="O708" s="429"/>
      <c r="P708" s="78">
        <f t="shared" si="38"/>
        <v>0</v>
      </c>
      <c r="Q708" s="78">
        <f t="shared" si="39"/>
        <v>0</v>
      </c>
      <c r="R708" s="100" t="str">
        <f t="shared" si="40"/>
        <v/>
      </c>
    </row>
    <row r="709" spans="1:18" x14ac:dyDescent="0.2">
      <c r="A709" s="430" t="str">
        <f>IF(B709="","",COUNT('Diário 1º PA'!$A$4:$A$2634)+COUNT('Diário 2º PA'!$A$4:$A$2000)+ROW()-3)</f>
        <v/>
      </c>
      <c r="B709" s="417"/>
      <c r="C709" s="418"/>
      <c r="D709" s="419"/>
      <c r="E709" s="419"/>
      <c r="F709" s="420"/>
      <c r="G709" s="419"/>
      <c r="H709" s="419"/>
      <c r="I709" s="421"/>
      <c r="J709" s="422"/>
      <c r="K709" s="422"/>
      <c r="L709" s="423"/>
      <c r="M709" s="419"/>
      <c r="N709" s="437"/>
      <c r="O709" s="429"/>
      <c r="P709" s="78">
        <f t="shared" si="38"/>
        <v>0</v>
      </c>
      <c r="Q709" s="78">
        <f t="shared" si="39"/>
        <v>0</v>
      </c>
      <c r="R709" s="100" t="str">
        <f t="shared" si="40"/>
        <v/>
      </c>
    </row>
    <row r="710" spans="1:18" x14ac:dyDescent="0.2">
      <c r="A710" s="430" t="str">
        <f>IF(B710="","",COUNT('Diário 1º PA'!$A$4:$A$2634)+COUNT('Diário 2º PA'!$A$4:$A$2000)+ROW()-3)</f>
        <v/>
      </c>
      <c r="B710" s="417"/>
      <c r="C710" s="418"/>
      <c r="D710" s="419"/>
      <c r="E710" s="419"/>
      <c r="F710" s="420"/>
      <c r="G710" s="419"/>
      <c r="H710" s="419"/>
      <c r="I710" s="421"/>
      <c r="J710" s="422"/>
      <c r="K710" s="422"/>
      <c r="L710" s="423"/>
      <c r="M710" s="419"/>
      <c r="N710" s="437"/>
      <c r="O710" s="429"/>
      <c r="P710" s="78">
        <f t="shared" si="38"/>
        <v>0</v>
      </c>
      <c r="Q710" s="78">
        <f t="shared" si="39"/>
        <v>0</v>
      </c>
      <c r="R710" s="143" t="str">
        <f t="shared" si="40"/>
        <v/>
      </c>
    </row>
    <row r="711" spans="1:18" x14ac:dyDescent="0.2">
      <c r="A711" s="430" t="str">
        <f>IF(B711="","",COUNT('Diário 1º PA'!$A$4:$A$2634)+COUNT('Diário 2º PA'!$A$4:$A$2000)+ROW()-3)</f>
        <v/>
      </c>
      <c r="B711" s="417"/>
      <c r="C711" s="418"/>
      <c r="D711" s="419"/>
      <c r="E711" s="419"/>
      <c r="F711" s="420"/>
      <c r="G711" s="419"/>
      <c r="H711" s="419"/>
      <c r="I711" s="421"/>
      <c r="J711" s="422"/>
      <c r="K711" s="422"/>
      <c r="L711" s="423"/>
      <c r="M711" s="419"/>
      <c r="N711" s="437"/>
      <c r="O711" s="429"/>
      <c r="P711" s="78">
        <f t="shared" si="38"/>
        <v>0</v>
      </c>
      <c r="Q711" s="78">
        <f t="shared" si="39"/>
        <v>0</v>
      </c>
      <c r="R711" s="100" t="str">
        <f t="shared" si="40"/>
        <v/>
      </c>
    </row>
    <row r="712" spans="1:18" x14ac:dyDescent="0.2">
      <c r="A712" s="430" t="str">
        <f>IF(B712="","",COUNT('Diário 1º PA'!$A$4:$A$2634)+COUNT('Diário 2º PA'!$A$4:$A$2000)+ROW()-3)</f>
        <v/>
      </c>
      <c r="B712" s="417"/>
      <c r="C712" s="418"/>
      <c r="D712" s="419"/>
      <c r="E712" s="419"/>
      <c r="F712" s="420"/>
      <c r="G712" s="419"/>
      <c r="H712" s="419"/>
      <c r="I712" s="421"/>
      <c r="J712" s="422"/>
      <c r="K712" s="422"/>
      <c r="L712" s="423"/>
      <c r="M712" s="419"/>
      <c r="N712" s="437"/>
      <c r="O712" s="429"/>
      <c r="P712" s="78">
        <f t="shared" si="38"/>
        <v>0</v>
      </c>
      <c r="Q712" s="78">
        <f t="shared" si="39"/>
        <v>0</v>
      </c>
      <c r="R712" s="100" t="str">
        <f t="shared" si="40"/>
        <v/>
      </c>
    </row>
    <row r="713" spans="1:18" x14ac:dyDescent="0.2">
      <c r="A713" s="430" t="str">
        <f>IF(B713="","",COUNT('Diário 1º PA'!$A$4:$A$2634)+COUNT('Diário 2º PA'!$A$4:$A$2000)+ROW()-3)</f>
        <v/>
      </c>
      <c r="B713" s="417"/>
      <c r="C713" s="418"/>
      <c r="D713" s="419"/>
      <c r="E713" s="419"/>
      <c r="F713" s="420"/>
      <c r="G713" s="419"/>
      <c r="H713" s="419"/>
      <c r="I713" s="421"/>
      <c r="J713" s="422"/>
      <c r="K713" s="422"/>
      <c r="L713" s="423"/>
      <c r="M713" s="419"/>
      <c r="N713" s="437"/>
      <c r="O713" s="429"/>
      <c r="P713" s="78">
        <f t="shared" si="38"/>
        <v>0</v>
      </c>
      <c r="Q713" s="78">
        <f t="shared" si="39"/>
        <v>0</v>
      </c>
      <c r="R713" s="143" t="str">
        <f t="shared" si="40"/>
        <v/>
      </c>
    </row>
    <row r="714" spans="1:18" x14ac:dyDescent="0.2">
      <c r="A714" s="430" t="str">
        <f>IF(B714="","",COUNT('Diário 1º PA'!$A$4:$A$2634)+COUNT('Diário 2º PA'!$A$4:$A$2000)+ROW()-3)</f>
        <v/>
      </c>
      <c r="B714" s="417"/>
      <c r="C714" s="418"/>
      <c r="D714" s="419"/>
      <c r="E714" s="419"/>
      <c r="F714" s="420"/>
      <c r="G714" s="419"/>
      <c r="H714" s="419"/>
      <c r="I714" s="421"/>
      <c r="J714" s="422"/>
      <c r="K714" s="422"/>
      <c r="L714" s="423"/>
      <c r="M714" s="419"/>
      <c r="N714" s="437"/>
      <c r="O714" s="429"/>
      <c r="P714" s="78">
        <f t="shared" si="38"/>
        <v>0</v>
      </c>
      <c r="Q714" s="78">
        <f t="shared" si="39"/>
        <v>0</v>
      </c>
      <c r="R714" s="100" t="str">
        <f t="shared" si="40"/>
        <v/>
      </c>
    </row>
    <row r="715" spans="1:18" x14ac:dyDescent="0.2">
      <c r="A715" s="430" t="str">
        <f>IF(B715="","",COUNT('Diário 1º PA'!$A$4:$A$2634)+COUNT('Diário 2º PA'!$A$4:$A$2000)+ROW()-3)</f>
        <v/>
      </c>
      <c r="B715" s="417"/>
      <c r="C715" s="418"/>
      <c r="D715" s="419"/>
      <c r="E715" s="419"/>
      <c r="F715" s="420"/>
      <c r="G715" s="419"/>
      <c r="H715" s="419"/>
      <c r="I715" s="421"/>
      <c r="J715" s="422"/>
      <c r="K715" s="422"/>
      <c r="L715" s="423"/>
      <c r="M715" s="419"/>
      <c r="N715" s="437"/>
      <c r="O715" s="429"/>
      <c r="P715" s="78">
        <f t="shared" si="38"/>
        <v>0</v>
      </c>
      <c r="Q715" s="78">
        <f t="shared" si="39"/>
        <v>0</v>
      </c>
      <c r="R715" s="100" t="str">
        <f t="shared" si="40"/>
        <v/>
      </c>
    </row>
    <row r="716" spans="1:18" x14ac:dyDescent="0.2">
      <c r="A716" s="430" t="str">
        <f>IF(B716="","",COUNT('Diário 1º PA'!$A$4:$A$2634)+COUNT('Diário 2º PA'!$A$4:$A$2000)+ROW()-3)</f>
        <v/>
      </c>
      <c r="B716" s="417"/>
      <c r="C716" s="418"/>
      <c r="D716" s="419"/>
      <c r="E716" s="419"/>
      <c r="F716" s="420"/>
      <c r="G716" s="419"/>
      <c r="H716" s="419"/>
      <c r="I716" s="421"/>
      <c r="J716" s="422"/>
      <c r="K716" s="422"/>
      <c r="L716" s="423"/>
      <c r="M716" s="419"/>
      <c r="N716" s="437"/>
      <c r="O716" s="429"/>
      <c r="P716" s="78">
        <f t="shared" si="38"/>
        <v>0</v>
      </c>
      <c r="Q716" s="78">
        <f t="shared" si="39"/>
        <v>0</v>
      </c>
      <c r="R716" s="143" t="str">
        <f t="shared" si="40"/>
        <v/>
      </c>
    </row>
    <row r="717" spans="1:18" x14ac:dyDescent="0.2">
      <c r="A717" s="430" t="str">
        <f>IF(B717="","",COUNT('Diário 1º PA'!$A$4:$A$2634)+COUNT('Diário 2º PA'!$A$4:$A$2000)+ROW()-3)</f>
        <v/>
      </c>
      <c r="B717" s="417"/>
      <c r="C717" s="418"/>
      <c r="D717" s="419"/>
      <c r="E717" s="419"/>
      <c r="F717" s="420"/>
      <c r="G717" s="419"/>
      <c r="H717" s="419"/>
      <c r="I717" s="421"/>
      <c r="J717" s="422"/>
      <c r="K717" s="422"/>
      <c r="L717" s="423"/>
      <c r="M717" s="422"/>
      <c r="N717" s="437"/>
      <c r="O717" s="429"/>
      <c r="P717" s="78">
        <f t="shared" si="38"/>
        <v>0</v>
      </c>
      <c r="Q717" s="78">
        <f t="shared" si="39"/>
        <v>0</v>
      </c>
      <c r="R717" s="100" t="str">
        <f t="shared" si="40"/>
        <v/>
      </c>
    </row>
    <row r="718" spans="1:18" x14ac:dyDescent="0.2">
      <c r="A718" s="430" t="str">
        <f>IF(B718="","",COUNT('Diário 1º PA'!$A$4:$A$2634)+COUNT('Diário 2º PA'!$A$4:$A$2000)+ROW()-3)</f>
        <v/>
      </c>
      <c r="B718" s="417"/>
      <c r="C718" s="418"/>
      <c r="D718" s="419"/>
      <c r="E718" s="419"/>
      <c r="F718" s="420"/>
      <c r="G718" s="419"/>
      <c r="H718" s="419"/>
      <c r="I718" s="421"/>
      <c r="J718" s="422"/>
      <c r="K718" s="422"/>
      <c r="L718" s="423"/>
      <c r="M718" s="422"/>
      <c r="N718" s="446"/>
      <c r="O718" s="429"/>
      <c r="P718" s="78">
        <f t="shared" si="38"/>
        <v>0</v>
      </c>
      <c r="Q718" s="78">
        <f t="shared" si="39"/>
        <v>0</v>
      </c>
      <c r="R718" s="100" t="str">
        <f t="shared" si="40"/>
        <v/>
      </c>
    </row>
    <row r="719" spans="1:18" x14ac:dyDescent="0.2">
      <c r="A719" s="430" t="str">
        <f>IF(B719="","",COUNT('Diário 1º PA'!$A$4:$A$2634)+COUNT('Diário 2º PA'!$A$4:$A$2000)+ROW()-3)</f>
        <v/>
      </c>
      <c r="B719" s="417"/>
      <c r="C719" s="418"/>
      <c r="D719" s="419"/>
      <c r="E719" s="419"/>
      <c r="F719" s="420"/>
      <c r="G719" s="419"/>
      <c r="H719" s="419"/>
      <c r="I719" s="421"/>
      <c r="J719" s="422"/>
      <c r="K719" s="422"/>
      <c r="L719" s="423"/>
      <c r="M719" s="422"/>
      <c r="N719" s="446"/>
      <c r="O719" s="429"/>
      <c r="P719" s="78">
        <f t="shared" si="38"/>
        <v>0</v>
      </c>
      <c r="Q719" s="78">
        <f t="shared" si="39"/>
        <v>0</v>
      </c>
      <c r="R719" s="143" t="str">
        <f t="shared" si="40"/>
        <v/>
      </c>
    </row>
    <row r="720" spans="1:18" x14ac:dyDescent="0.2">
      <c r="A720" s="430" t="str">
        <f>IF(B720="","",COUNT('Diário 1º PA'!$A$4:$A$2634)+COUNT('Diário 2º PA'!$A$4:$A$2000)+ROW()-3)</f>
        <v/>
      </c>
      <c r="B720" s="417"/>
      <c r="C720" s="418"/>
      <c r="D720" s="419"/>
      <c r="E720" s="419"/>
      <c r="F720" s="420"/>
      <c r="G720" s="419"/>
      <c r="H720" s="419"/>
      <c r="I720" s="421"/>
      <c r="J720" s="422"/>
      <c r="K720" s="422"/>
      <c r="L720" s="423"/>
      <c r="M720" s="422"/>
      <c r="N720" s="446"/>
      <c r="O720" s="429"/>
      <c r="P720" s="78">
        <f t="shared" si="38"/>
        <v>0</v>
      </c>
      <c r="Q720" s="78">
        <f t="shared" si="39"/>
        <v>0</v>
      </c>
      <c r="R720" s="100" t="str">
        <f t="shared" si="40"/>
        <v/>
      </c>
    </row>
    <row r="721" spans="1:18" x14ac:dyDescent="0.2">
      <c r="A721" s="430" t="str">
        <f>IF(B721="","",COUNT('Diário 1º PA'!$A$4:$A$2634)+COUNT('Diário 2º PA'!$A$4:$A$2000)+ROW()-3)</f>
        <v/>
      </c>
      <c r="B721" s="417"/>
      <c r="C721" s="418"/>
      <c r="D721" s="419"/>
      <c r="E721" s="419"/>
      <c r="F721" s="420"/>
      <c r="G721" s="419"/>
      <c r="H721" s="419"/>
      <c r="I721" s="421"/>
      <c r="J721" s="422"/>
      <c r="K721" s="422"/>
      <c r="L721" s="423"/>
      <c r="M721" s="422"/>
      <c r="N721" s="446"/>
      <c r="O721" s="429"/>
      <c r="P721" s="78">
        <f t="shared" si="38"/>
        <v>0</v>
      </c>
      <c r="Q721" s="78">
        <f t="shared" si="39"/>
        <v>0</v>
      </c>
      <c r="R721" s="100" t="str">
        <f t="shared" si="40"/>
        <v/>
      </c>
    </row>
    <row r="722" spans="1:18" x14ac:dyDescent="0.2">
      <c r="A722" s="430" t="str">
        <f>IF(B722="","",COUNT('Diário 1º PA'!$A$4:$A$2634)+COUNT('Diário 2º PA'!$A$4:$A$2000)+ROW()-3)</f>
        <v/>
      </c>
      <c r="B722" s="417"/>
      <c r="C722" s="418"/>
      <c r="D722" s="419"/>
      <c r="E722" s="419"/>
      <c r="F722" s="420"/>
      <c r="G722" s="419"/>
      <c r="H722" s="419"/>
      <c r="I722" s="421"/>
      <c r="J722" s="422"/>
      <c r="K722" s="422"/>
      <c r="L722" s="423"/>
      <c r="M722" s="422"/>
      <c r="N722" s="446"/>
      <c r="O722" s="429"/>
      <c r="P722" s="78">
        <f t="shared" si="38"/>
        <v>0</v>
      </c>
      <c r="Q722" s="78">
        <f t="shared" si="39"/>
        <v>0</v>
      </c>
      <c r="R722" s="143" t="str">
        <f t="shared" si="40"/>
        <v/>
      </c>
    </row>
    <row r="723" spans="1:18" x14ac:dyDescent="0.2">
      <c r="A723" s="430" t="str">
        <f>IF(B723="","",COUNT('Diário 1º PA'!$A$4:$A$2634)+COUNT('Diário 2º PA'!$A$4:$A$2000)+ROW()-3)</f>
        <v/>
      </c>
      <c r="B723" s="417"/>
      <c r="C723" s="418"/>
      <c r="D723" s="419"/>
      <c r="E723" s="419"/>
      <c r="F723" s="420"/>
      <c r="G723" s="419"/>
      <c r="H723" s="419"/>
      <c r="I723" s="421"/>
      <c r="J723" s="422"/>
      <c r="K723" s="422"/>
      <c r="L723" s="423"/>
      <c r="M723" s="422"/>
      <c r="N723" s="446"/>
      <c r="O723" s="429"/>
      <c r="P723" s="78">
        <f t="shared" si="38"/>
        <v>0</v>
      </c>
      <c r="Q723" s="78">
        <f t="shared" si="39"/>
        <v>0</v>
      </c>
      <c r="R723" s="100" t="str">
        <f t="shared" si="40"/>
        <v/>
      </c>
    </row>
    <row r="724" spans="1:18" x14ac:dyDescent="0.2">
      <c r="A724" s="430" t="str">
        <f>IF(B724="","",COUNT('Diário 1º PA'!$A$4:$A$2634)+COUNT('Diário 2º PA'!$A$4:$A$2000)+ROW()-3)</f>
        <v/>
      </c>
      <c r="B724" s="417"/>
      <c r="C724" s="418"/>
      <c r="D724" s="419"/>
      <c r="E724" s="419"/>
      <c r="F724" s="420"/>
      <c r="G724" s="419"/>
      <c r="H724" s="419"/>
      <c r="I724" s="421"/>
      <c r="J724" s="422"/>
      <c r="K724" s="422"/>
      <c r="L724" s="423"/>
      <c r="M724" s="422"/>
      <c r="N724" s="446"/>
      <c r="O724" s="429"/>
      <c r="P724" s="78">
        <f t="shared" si="38"/>
        <v>0</v>
      </c>
      <c r="Q724" s="78">
        <f t="shared" si="39"/>
        <v>0</v>
      </c>
      <c r="R724" s="100" t="str">
        <f t="shared" si="40"/>
        <v/>
      </c>
    </row>
    <row r="725" spans="1:18" x14ac:dyDescent="0.2">
      <c r="A725" s="430" t="str">
        <f>IF(B725="","",COUNT('Diário 1º PA'!$A$4:$A$2634)+COUNT('Diário 2º PA'!$A$4:$A$2000)+ROW()-3)</f>
        <v/>
      </c>
      <c r="B725" s="417"/>
      <c r="C725" s="418"/>
      <c r="D725" s="419"/>
      <c r="E725" s="419"/>
      <c r="F725" s="420"/>
      <c r="G725" s="419"/>
      <c r="H725" s="419"/>
      <c r="I725" s="421"/>
      <c r="J725" s="422"/>
      <c r="K725" s="422"/>
      <c r="L725" s="423"/>
      <c r="M725" s="422"/>
      <c r="N725" s="446"/>
      <c r="O725" s="429"/>
      <c r="P725" s="78">
        <f t="shared" si="38"/>
        <v>0</v>
      </c>
      <c r="Q725" s="78">
        <f t="shared" si="39"/>
        <v>0</v>
      </c>
      <c r="R725" s="143" t="str">
        <f t="shared" si="40"/>
        <v/>
      </c>
    </row>
    <row r="726" spans="1:18" x14ac:dyDescent="0.2">
      <c r="A726" s="430" t="str">
        <f>IF(B726="","",COUNT('Diário 1º PA'!$A$4:$A$2634)+COUNT('Diário 2º PA'!$A$4:$A$2000)+ROW()-3)</f>
        <v/>
      </c>
      <c r="B726" s="417"/>
      <c r="C726" s="418"/>
      <c r="D726" s="419"/>
      <c r="E726" s="419"/>
      <c r="F726" s="420"/>
      <c r="G726" s="419"/>
      <c r="H726" s="419"/>
      <c r="I726" s="421"/>
      <c r="J726" s="422"/>
      <c r="K726" s="422"/>
      <c r="L726" s="423"/>
      <c r="M726" s="422"/>
      <c r="N726" s="446"/>
      <c r="O726" s="429"/>
      <c r="P726" s="78">
        <f t="shared" si="38"/>
        <v>0</v>
      </c>
      <c r="Q726" s="78">
        <f t="shared" si="39"/>
        <v>0</v>
      </c>
      <c r="R726" s="100" t="str">
        <f t="shared" si="40"/>
        <v/>
      </c>
    </row>
    <row r="727" spans="1:18" x14ac:dyDescent="0.2">
      <c r="A727" s="430" t="str">
        <f>IF(B727="","",COUNT('Diário 1º PA'!$A$4:$A$2634)+COUNT('Diário 2º PA'!$A$4:$A$2000)+ROW()-3)</f>
        <v/>
      </c>
      <c r="B727" s="417"/>
      <c r="C727" s="418"/>
      <c r="D727" s="419"/>
      <c r="E727" s="419"/>
      <c r="F727" s="420"/>
      <c r="G727" s="419"/>
      <c r="H727" s="419"/>
      <c r="I727" s="421"/>
      <c r="J727" s="422"/>
      <c r="K727" s="422"/>
      <c r="L727" s="423"/>
      <c r="M727" s="422"/>
      <c r="N727" s="446"/>
      <c r="O727" s="429"/>
      <c r="P727" s="78">
        <f t="shared" si="38"/>
        <v>0</v>
      </c>
      <c r="Q727" s="78">
        <f t="shared" si="39"/>
        <v>0</v>
      </c>
      <c r="R727" s="100" t="str">
        <f t="shared" si="40"/>
        <v/>
      </c>
    </row>
    <row r="728" spans="1:18" x14ac:dyDescent="0.2">
      <c r="A728" s="430" t="str">
        <f>IF(B728="","",COUNT('Diário 1º PA'!$A$4:$A$2634)+COUNT('Diário 2º PA'!$A$4:$A$2000)+ROW()-3)</f>
        <v/>
      </c>
      <c r="B728" s="417"/>
      <c r="C728" s="418"/>
      <c r="D728" s="419"/>
      <c r="E728" s="419"/>
      <c r="F728" s="420"/>
      <c r="G728" s="419"/>
      <c r="H728" s="419"/>
      <c r="I728" s="421"/>
      <c r="J728" s="422"/>
      <c r="K728" s="422"/>
      <c r="L728" s="423"/>
      <c r="M728" s="422"/>
      <c r="N728" s="446"/>
      <c r="O728" s="429"/>
      <c r="P728" s="78">
        <f t="shared" si="38"/>
        <v>0</v>
      </c>
      <c r="Q728" s="78">
        <f t="shared" si="39"/>
        <v>0</v>
      </c>
      <c r="R728" s="143" t="str">
        <f t="shared" si="40"/>
        <v/>
      </c>
    </row>
    <row r="729" spans="1:18" x14ac:dyDescent="0.2">
      <c r="A729" s="430" t="str">
        <f>IF(B729="","",COUNT('Diário 1º PA'!$A$4:$A$2634)+COUNT('Diário 2º PA'!$A$4:$A$2000)+ROW()-3)</f>
        <v/>
      </c>
      <c r="B729" s="417"/>
      <c r="C729" s="418"/>
      <c r="D729" s="419"/>
      <c r="E729" s="419"/>
      <c r="F729" s="420"/>
      <c r="G729" s="419"/>
      <c r="H729" s="419"/>
      <c r="I729" s="421"/>
      <c r="J729" s="422"/>
      <c r="K729" s="422"/>
      <c r="L729" s="423"/>
      <c r="M729" s="422"/>
      <c r="N729" s="446"/>
      <c r="O729" s="429"/>
      <c r="P729" s="78">
        <f t="shared" si="38"/>
        <v>0</v>
      </c>
      <c r="Q729" s="78">
        <f t="shared" si="39"/>
        <v>0</v>
      </c>
      <c r="R729" s="100" t="str">
        <f t="shared" si="40"/>
        <v/>
      </c>
    </row>
    <row r="730" spans="1:18" x14ac:dyDescent="0.2">
      <c r="A730" s="430" t="str">
        <f>IF(B730="","",COUNT('Diário 1º PA'!$A$4:$A$2634)+COUNT('Diário 2º PA'!$A$4:$A$2000)+ROW()-3)</f>
        <v/>
      </c>
      <c r="B730" s="417"/>
      <c r="C730" s="418"/>
      <c r="D730" s="419"/>
      <c r="E730" s="419"/>
      <c r="F730" s="420"/>
      <c r="G730" s="419"/>
      <c r="H730" s="419"/>
      <c r="I730" s="421"/>
      <c r="J730" s="422"/>
      <c r="K730" s="422"/>
      <c r="L730" s="423"/>
      <c r="M730" s="422"/>
      <c r="N730" s="446"/>
      <c r="O730" s="429"/>
      <c r="P730" s="78">
        <f t="shared" si="38"/>
        <v>0</v>
      </c>
      <c r="Q730" s="78">
        <f t="shared" si="39"/>
        <v>0</v>
      </c>
      <c r="R730" s="100" t="str">
        <f t="shared" si="40"/>
        <v/>
      </c>
    </row>
    <row r="731" spans="1:18" x14ac:dyDescent="0.2">
      <c r="A731" s="430" t="str">
        <f>IF(B731="","",COUNT('Diário 1º PA'!$A$4:$A$2634)+COUNT('Diário 2º PA'!$A$4:$A$2000)+ROW()-3)</f>
        <v/>
      </c>
      <c r="B731" s="417"/>
      <c r="C731" s="418"/>
      <c r="D731" s="419"/>
      <c r="E731" s="419"/>
      <c r="F731" s="420"/>
      <c r="G731" s="419"/>
      <c r="H731" s="419"/>
      <c r="I731" s="421"/>
      <c r="J731" s="422"/>
      <c r="K731" s="422"/>
      <c r="L731" s="423"/>
      <c r="M731" s="422"/>
      <c r="N731" s="446"/>
      <c r="O731" s="429"/>
      <c r="P731" s="78">
        <f t="shared" si="38"/>
        <v>0</v>
      </c>
      <c r="Q731" s="78">
        <f t="shared" si="39"/>
        <v>0</v>
      </c>
      <c r="R731" s="143" t="str">
        <f t="shared" si="40"/>
        <v/>
      </c>
    </row>
    <row r="732" spans="1:18" x14ac:dyDescent="0.2">
      <c r="A732" s="430" t="str">
        <f>IF(B732="","",COUNT('Diário 1º PA'!$A$4:$A$2634)+COUNT('Diário 2º PA'!$A$4:$A$2000)+ROW()-3)</f>
        <v/>
      </c>
      <c r="B732" s="417"/>
      <c r="C732" s="418"/>
      <c r="D732" s="419"/>
      <c r="E732" s="419"/>
      <c r="F732" s="420"/>
      <c r="G732" s="419"/>
      <c r="H732" s="419"/>
      <c r="I732" s="421"/>
      <c r="J732" s="422"/>
      <c r="K732" s="422"/>
      <c r="L732" s="423"/>
      <c r="M732" s="422"/>
      <c r="N732" s="446"/>
      <c r="O732" s="429"/>
      <c r="P732" s="78">
        <f t="shared" si="38"/>
        <v>0</v>
      </c>
      <c r="Q732" s="78">
        <f t="shared" si="39"/>
        <v>0</v>
      </c>
      <c r="R732" s="100" t="str">
        <f t="shared" si="40"/>
        <v/>
      </c>
    </row>
    <row r="733" spans="1:18" x14ac:dyDescent="0.2">
      <c r="A733" s="430" t="str">
        <f>IF(B733="","",COUNT('Diário 1º PA'!$A$4:$A$2634)+COUNT('Diário 2º PA'!$A$4:$A$2000)+ROW()-3)</f>
        <v/>
      </c>
      <c r="B733" s="417"/>
      <c r="C733" s="418"/>
      <c r="D733" s="419"/>
      <c r="E733" s="419"/>
      <c r="F733" s="420"/>
      <c r="G733" s="419"/>
      <c r="H733" s="419"/>
      <c r="I733" s="421"/>
      <c r="J733" s="422"/>
      <c r="K733" s="422"/>
      <c r="L733" s="423"/>
      <c r="M733" s="422"/>
      <c r="N733" s="446"/>
      <c r="O733" s="429"/>
      <c r="P733" s="78">
        <f t="shared" si="38"/>
        <v>0</v>
      </c>
      <c r="Q733" s="78">
        <f t="shared" si="39"/>
        <v>0</v>
      </c>
      <c r="R733" s="100" t="str">
        <f t="shared" si="40"/>
        <v/>
      </c>
    </row>
    <row r="734" spans="1:18" x14ac:dyDescent="0.2">
      <c r="A734" s="430" t="str">
        <f>IF(B734="","",COUNT('Diário 1º PA'!$A$4:$A$2634)+COUNT('Diário 2º PA'!$A$4:$A$2000)+ROW()-3)</f>
        <v/>
      </c>
      <c r="B734" s="417"/>
      <c r="C734" s="418"/>
      <c r="D734" s="419"/>
      <c r="E734" s="419"/>
      <c r="F734" s="420"/>
      <c r="G734" s="419"/>
      <c r="H734" s="419"/>
      <c r="I734" s="421"/>
      <c r="J734" s="422"/>
      <c r="K734" s="422"/>
      <c r="L734" s="423"/>
      <c r="M734" s="422"/>
      <c r="N734" s="446"/>
      <c r="O734" s="429"/>
      <c r="P734" s="78">
        <f t="shared" si="38"/>
        <v>0</v>
      </c>
      <c r="Q734" s="78">
        <f t="shared" si="39"/>
        <v>0</v>
      </c>
      <c r="R734" s="143" t="str">
        <f t="shared" si="40"/>
        <v/>
      </c>
    </row>
    <row r="735" spans="1:18" x14ac:dyDescent="0.2">
      <c r="A735" s="430" t="str">
        <f>IF(B735="","",COUNT('Diário 1º PA'!$A$4:$A$2634)+COUNT('Diário 2º PA'!$A$4:$A$2000)+ROW()-3)</f>
        <v/>
      </c>
      <c r="B735" s="417"/>
      <c r="C735" s="418"/>
      <c r="D735" s="419"/>
      <c r="E735" s="419"/>
      <c r="F735" s="420"/>
      <c r="G735" s="419"/>
      <c r="H735" s="419"/>
      <c r="I735" s="421"/>
      <c r="J735" s="422"/>
      <c r="K735" s="422"/>
      <c r="L735" s="423"/>
      <c r="M735" s="422"/>
      <c r="N735" s="446"/>
      <c r="O735" s="429"/>
      <c r="P735" s="78">
        <f t="shared" si="38"/>
        <v>0</v>
      </c>
      <c r="Q735" s="78">
        <f t="shared" si="39"/>
        <v>0</v>
      </c>
      <c r="R735" s="100" t="str">
        <f t="shared" si="40"/>
        <v/>
      </c>
    </row>
    <row r="736" spans="1:18" x14ac:dyDescent="0.2">
      <c r="A736" s="430" t="str">
        <f>IF(B736="","",COUNT('Diário 1º PA'!$A$4:$A$2634)+COUNT('Diário 2º PA'!$A$4:$A$2000)+ROW()-3)</f>
        <v/>
      </c>
      <c r="B736" s="417"/>
      <c r="C736" s="418"/>
      <c r="D736" s="419"/>
      <c r="E736" s="419"/>
      <c r="F736" s="420"/>
      <c r="G736" s="419"/>
      <c r="H736" s="419"/>
      <c r="I736" s="421"/>
      <c r="J736" s="422"/>
      <c r="K736" s="422"/>
      <c r="L736" s="423"/>
      <c r="M736" s="422"/>
      <c r="N736" s="446"/>
      <c r="O736" s="429"/>
      <c r="P736" s="78">
        <f t="shared" si="38"/>
        <v>0</v>
      </c>
      <c r="Q736" s="78">
        <f t="shared" si="39"/>
        <v>0</v>
      </c>
      <c r="R736" s="100" t="str">
        <f t="shared" si="40"/>
        <v/>
      </c>
    </row>
    <row r="737" spans="1:18" x14ac:dyDescent="0.2">
      <c r="A737" s="430" t="str">
        <f>IF(B737="","",COUNT('Diário 1º PA'!$A$4:$A$2634)+COUNT('Diário 2º PA'!$A$4:$A$2000)+ROW()-3)</f>
        <v/>
      </c>
      <c r="B737" s="417"/>
      <c r="C737" s="418"/>
      <c r="D737" s="419"/>
      <c r="E737" s="419"/>
      <c r="F737" s="420"/>
      <c r="G737" s="419"/>
      <c r="H737" s="419"/>
      <c r="I737" s="421"/>
      <c r="J737" s="422"/>
      <c r="K737" s="422"/>
      <c r="L737" s="423"/>
      <c r="M737" s="422"/>
      <c r="N737" s="446"/>
      <c r="O737" s="429"/>
      <c r="P737" s="78">
        <f t="shared" si="38"/>
        <v>0</v>
      </c>
      <c r="Q737" s="78">
        <f t="shared" si="39"/>
        <v>0</v>
      </c>
      <c r="R737" s="143" t="str">
        <f t="shared" si="40"/>
        <v/>
      </c>
    </row>
    <row r="738" spans="1:18" x14ac:dyDescent="0.2">
      <c r="A738" s="430" t="str">
        <f>IF(B738="","",COUNT('Diário 1º PA'!$A$4:$A$2634)+COUNT('Diário 2º PA'!$A$4:$A$2000)+ROW()-3)</f>
        <v/>
      </c>
      <c r="B738" s="417"/>
      <c r="C738" s="418"/>
      <c r="D738" s="419"/>
      <c r="E738" s="419"/>
      <c r="F738" s="420"/>
      <c r="G738" s="419"/>
      <c r="H738" s="419"/>
      <c r="I738" s="421"/>
      <c r="J738" s="422"/>
      <c r="K738" s="422"/>
      <c r="L738" s="423"/>
      <c r="M738" s="422"/>
      <c r="N738" s="446"/>
      <c r="O738" s="429"/>
      <c r="P738" s="78">
        <f t="shared" si="38"/>
        <v>0</v>
      </c>
      <c r="Q738" s="78">
        <f t="shared" si="39"/>
        <v>0</v>
      </c>
      <c r="R738" s="100" t="str">
        <f t="shared" si="40"/>
        <v/>
      </c>
    </row>
    <row r="739" spans="1:18" x14ac:dyDescent="0.2">
      <c r="A739" s="430" t="str">
        <f>IF(B739="","",COUNT('Diário 1º PA'!$A$4:$A$2634)+COUNT('Diário 2º PA'!$A$4:$A$2000)+ROW()-3)</f>
        <v/>
      </c>
      <c r="B739" s="417"/>
      <c r="C739" s="418"/>
      <c r="D739" s="419"/>
      <c r="E739" s="419"/>
      <c r="F739" s="420"/>
      <c r="G739" s="419"/>
      <c r="H739" s="419"/>
      <c r="I739" s="421"/>
      <c r="J739" s="422"/>
      <c r="K739" s="422"/>
      <c r="L739" s="423"/>
      <c r="M739" s="422"/>
      <c r="N739" s="446"/>
      <c r="O739" s="429"/>
      <c r="P739" s="78">
        <f t="shared" si="38"/>
        <v>0</v>
      </c>
      <c r="Q739" s="78">
        <f t="shared" si="39"/>
        <v>0</v>
      </c>
      <c r="R739" s="100" t="str">
        <f t="shared" si="40"/>
        <v/>
      </c>
    </row>
    <row r="740" spans="1:18" x14ac:dyDescent="0.2">
      <c r="A740" s="430" t="str">
        <f>IF(B740="","",COUNT('Diário 1º PA'!$A$4:$A$2634)+COUNT('Diário 2º PA'!$A$4:$A$2000)+ROW()-3)</f>
        <v/>
      </c>
      <c r="B740" s="417"/>
      <c r="C740" s="418"/>
      <c r="D740" s="419"/>
      <c r="E740" s="419"/>
      <c r="F740" s="420"/>
      <c r="G740" s="419"/>
      <c r="H740" s="419"/>
      <c r="I740" s="421"/>
      <c r="J740" s="422"/>
      <c r="K740" s="422"/>
      <c r="L740" s="423"/>
      <c r="M740" s="422"/>
      <c r="N740" s="446"/>
      <c r="O740" s="429"/>
      <c r="P740" s="78">
        <f t="shared" si="38"/>
        <v>0</v>
      </c>
      <c r="Q740" s="78">
        <f t="shared" si="39"/>
        <v>0</v>
      </c>
      <c r="R740" s="143" t="str">
        <f t="shared" si="40"/>
        <v/>
      </c>
    </row>
    <row r="741" spans="1:18" x14ac:dyDescent="0.2">
      <c r="A741" s="430" t="str">
        <f>IF(B741="","",COUNT('Diário 1º PA'!$A$4:$A$2634)+COUNT('Diário 2º PA'!$A$4:$A$2000)+ROW()-3)</f>
        <v/>
      </c>
      <c r="B741" s="417"/>
      <c r="C741" s="418"/>
      <c r="D741" s="419"/>
      <c r="E741" s="419"/>
      <c r="F741" s="420"/>
      <c r="G741" s="419"/>
      <c r="H741" s="419"/>
      <c r="I741" s="421"/>
      <c r="J741" s="422"/>
      <c r="K741" s="422"/>
      <c r="L741" s="423"/>
      <c r="M741" s="422"/>
      <c r="N741" s="446"/>
      <c r="O741" s="429"/>
      <c r="P741" s="78">
        <f t="shared" si="38"/>
        <v>0</v>
      </c>
      <c r="Q741" s="78">
        <f t="shared" si="39"/>
        <v>0</v>
      </c>
      <c r="R741" s="100" t="str">
        <f t="shared" si="40"/>
        <v/>
      </c>
    </row>
    <row r="742" spans="1:18" x14ac:dyDescent="0.2">
      <c r="A742" s="430" t="str">
        <f>IF(B742="","",COUNT('Diário 1º PA'!$A$4:$A$2634)+COUNT('Diário 2º PA'!$A$4:$A$2000)+ROW()-3)</f>
        <v/>
      </c>
      <c r="B742" s="417"/>
      <c r="C742" s="418"/>
      <c r="D742" s="419"/>
      <c r="E742" s="419"/>
      <c r="F742" s="420"/>
      <c r="G742" s="419"/>
      <c r="H742" s="419"/>
      <c r="I742" s="421"/>
      <c r="J742" s="422"/>
      <c r="K742" s="422"/>
      <c r="L742" s="423"/>
      <c r="M742" s="422"/>
      <c r="N742" s="446"/>
      <c r="O742" s="429"/>
      <c r="P742" s="78">
        <f t="shared" si="38"/>
        <v>0</v>
      </c>
      <c r="Q742" s="78">
        <f t="shared" si="39"/>
        <v>0</v>
      </c>
      <c r="R742" s="100" t="str">
        <f t="shared" si="40"/>
        <v/>
      </c>
    </row>
    <row r="743" spans="1:18" x14ac:dyDescent="0.2">
      <c r="A743" s="430" t="str">
        <f>IF(B743="","",COUNT('Diário 1º PA'!$A$4:$A$2634)+COUNT('Diário 2º PA'!$A$4:$A$2000)+ROW()-3)</f>
        <v/>
      </c>
      <c r="B743" s="417"/>
      <c r="C743" s="418"/>
      <c r="D743" s="419"/>
      <c r="E743" s="419"/>
      <c r="F743" s="420"/>
      <c r="G743" s="419"/>
      <c r="H743" s="419"/>
      <c r="I743" s="421"/>
      <c r="J743" s="422"/>
      <c r="K743" s="422"/>
      <c r="L743" s="423"/>
      <c r="M743" s="422"/>
      <c r="N743" s="446"/>
      <c r="O743" s="429"/>
      <c r="P743" s="78">
        <f t="shared" si="38"/>
        <v>0</v>
      </c>
      <c r="Q743" s="78">
        <f t="shared" si="39"/>
        <v>0</v>
      </c>
      <c r="R743" s="143" t="str">
        <f t="shared" si="40"/>
        <v/>
      </c>
    </row>
    <row r="744" spans="1:18" x14ac:dyDescent="0.2">
      <c r="A744" s="430" t="str">
        <f>IF(B744="","",COUNT('Diário 1º PA'!$A$4:$A$2634)+COUNT('Diário 2º PA'!$A$4:$A$2000)+ROW()-3)</f>
        <v/>
      </c>
      <c r="B744" s="417"/>
      <c r="C744" s="418"/>
      <c r="D744" s="419"/>
      <c r="E744" s="419"/>
      <c r="F744" s="420"/>
      <c r="G744" s="419"/>
      <c r="H744" s="419"/>
      <c r="I744" s="421"/>
      <c r="J744" s="422"/>
      <c r="K744" s="422"/>
      <c r="L744" s="423"/>
      <c r="M744" s="422"/>
      <c r="N744" s="446"/>
      <c r="O744" s="429"/>
      <c r="P744" s="78">
        <f t="shared" si="38"/>
        <v>0</v>
      </c>
      <c r="Q744" s="78">
        <f t="shared" si="39"/>
        <v>0</v>
      </c>
      <c r="R744" s="100" t="str">
        <f t="shared" si="40"/>
        <v/>
      </c>
    </row>
    <row r="745" spans="1:18" x14ac:dyDescent="0.2">
      <c r="A745" s="430" t="str">
        <f>IF(B745="","",COUNT('Diário 1º PA'!$A$4:$A$2634)+COUNT('Diário 2º PA'!$A$4:$A$2000)+ROW()-3)</f>
        <v/>
      </c>
      <c r="B745" s="417"/>
      <c r="C745" s="418"/>
      <c r="D745" s="419"/>
      <c r="E745" s="419"/>
      <c r="F745" s="420"/>
      <c r="G745" s="419"/>
      <c r="H745" s="419"/>
      <c r="I745" s="421"/>
      <c r="J745" s="422"/>
      <c r="K745" s="422"/>
      <c r="L745" s="423"/>
      <c r="M745" s="422"/>
      <c r="N745" s="446"/>
      <c r="O745" s="429"/>
      <c r="P745" s="78">
        <f t="shared" si="38"/>
        <v>0</v>
      </c>
      <c r="Q745" s="78">
        <f t="shared" si="39"/>
        <v>0</v>
      </c>
      <c r="R745" s="100" t="str">
        <f t="shared" si="40"/>
        <v/>
      </c>
    </row>
    <row r="746" spans="1:18" x14ac:dyDescent="0.2">
      <c r="A746" s="430" t="str">
        <f>IF(B746="","",COUNT('Diário 1º PA'!$A$4:$A$2634)+COUNT('Diário 2º PA'!$A$4:$A$2000)+ROW()-3)</f>
        <v/>
      </c>
      <c r="B746" s="417"/>
      <c r="C746" s="418"/>
      <c r="D746" s="419"/>
      <c r="E746" s="419"/>
      <c r="F746" s="420"/>
      <c r="G746" s="419"/>
      <c r="H746" s="419"/>
      <c r="I746" s="421"/>
      <c r="J746" s="422"/>
      <c r="K746" s="422"/>
      <c r="L746" s="423"/>
      <c r="M746" s="422"/>
      <c r="N746" s="446"/>
      <c r="O746" s="429"/>
      <c r="P746" s="78">
        <f t="shared" si="38"/>
        <v>0</v>
      </c>
      <c r="Q746" s="78">
        <f t="shared" si="39"/>
        <v>0</v>
      </c>
      <c r="R746" s="143" t="str">
        <f t="shared" si="40"/>
        <v/>
      </c>
    </row>
    <row r="747" spans="1:18" x14ac:dyDescent="0.2">
      <c r="A747" s="430" t="str">
        <f>IF(B747="","",COUNT('Diário 1º PA'!$A$4:$A$2634)+COUNT('Diário 2º PA'!$A$4:$A$2000)+ROW()-3)</f>
        <v/>
      </c>
      <c r="B747" s="417"/>
      <c r="C747" s="418"/>
      <c r="D747" s="419"/>
      <c r="E747" s="419"/>
      <c r="F747" s="420"/>
      <c r="G747" s="419"/>
      <c r="H747" s="419"/>
      <c r="I747" s="421"/>
      <c r="J747" s="422"/>
      <c r="K747" s="422"/>
      <c r="L747" s="423"/>
      <c r="M747" s="422"/>
      <c r="N747" s="446"/>
      <c r="O747" s="429"/>
      <c r="P747" s="78">
        <f t="shared" si="38"/>
        <v>0</v>
      </c>
      <c r="Q747" s="78">
        <f t="shared" si="39"/>
        <v>0</v>
      </c>
      <c r="R747" s="100" t="str">
        <f t="shared" si="40"/>
        <v/>
      </c>
    </row>
    <row r="748" spans="1:18" x14ac:dyDescent="0.2">
      <c r="A748" s="430" t="str">
        <f>IF(B748="","",COUNT('Diário 1º PA'!$A$4:$A$2634)+COUNT('Diário 2º PA'!$A$4:$A$2000)+ROW()-3)</f>
        <v/>
      </c>
      <c r="B748" s="417"/>
      <c r="C748" s="418"/>
      <c r="D748" s="419"/>
      <c r="E748" s="419"/>
      <c r="F748" s="420"/>
      <c r="G748" s="419"/>
      <c r="H748" s="419"/>
      <c r="I748" s="421"/>
      <c r="J748" s="422"/>
      <c r="K748" s="422"/>
      <c r="L748" s="423"/>
      <c r="M748" s="422"/>
      <c r="N748" s="446"/>
      <c r="O748" s="429"/>
      <c r="P748" s="78">
        <f t="shared" si="38"/>
        <v>0</v>
      </c>
      <c r="Q748" s="78">
        <f t="shared" si="39"/>
        <v>0</v>
      </c>
      <c r="R748" s="100" t="str">
        <f t="shared" si="40"/>
        <v/>
      </c>
    </row>
    <row r="749" spans="1:18" x14ac:dyDescent="0.2">
      <c r="A749" s="430" t="str">
        <f>IF(B749="","",COUNT('Diário 1º PA'!$A$4:$A$2634)+COUNT('Diário 2º PA'!$A$4:$A$2000)+ROW()-3)</f>
        <v/>
      </c>
      <c r="B749" s="417"/>
      <c r="C749" s="418"/>
      <c r="D749" s="419"/>
      <c r="E749" s="419"/>
      <c r="F749" s="420"/>
      <c r="G749" s="419"/>
      <c r="H749" s="419"/>
      <c r="I749" s="421"/>
      <c r="J749" s="422"/>
      <c r="K749" s="422"/>
      <c r="L749" s="423"/>
      <c r="M749" s="422"/>
      <c r="N749" s="446"/>
      <c r="O749" s="429"/>
      <c r="P749" s="78">
        <f t="shared" si="38"/>
        <v>0</v>
      </c>
      <c r="Q749" s="78">
        <f t="shared" si="39"/>
        <v>0</v>
      </c>
      <c r="R749" s="143" t="str">
        <f t="shared" si="40"/>
        <v/>
      </c>
    </row>
    <row r="750" spans="1:18" x14ac:dyDescent="0.2">
      <c r="A750" s="430" t="str">
        <f>IF(B750="","",COUNT('Diário 1º PA'!$A$4:$A$2634)+COUNT('Diário 2º PA'!$A$4:$A$2000)+ROW()-3)</f>
        <v/>
      </c>
      <c r="B750" s="417"/>
      <c r="C750" s="418"/>
      <c r="D750" s="419"/>
      <c r="E750" s="419"/>
      <c r="F750" s="420"/>
      <c r="G750" s="419"/>
      <c r="H750" s="419"/>
      <c r="I750" s="421"/>
      <c r="J750" s="422"/>
      <c r="K750" s="422"/>
      <c r="L750" s="423"/>
      <c r="M750" s="422"/>
      <c r="N750" s="446"/>
      <c r="O750" s="429"/>
      <c r="P750" s="78">
        <f t="shared" si="38"/>
        <v>0</v>
      </c>
      <c r="Q750" s="78">
        <f t="shared" si="39"/>
        <v>0</v>
      </c>
      <c r="R750" s="100" t="str">
        <f t="shared" si="40"/>
        <v/>
      </c>
    </row>
    <row r="751" spans="1:18" x14ac:dyDescent="0.2">
      <c r="A751" s="430" t="str">
        <f>IF(B751="","",COUNT('Diário 1º PA'!$A$4:$A$2634)+COUNT('Diário 2º PA'!$A$4:$A$2000)+ROW()-3)</f>
        <v/>
      </c>
      <c r="B751" s="417"/>
      <c r="C751" s="418"/>
      <c r="D751" s="419"/>
      <c r="E751" s="419"/>
      <c r="F751" s="420"/>
      <c r="G751" s="419"/>
      <c r="H751" s="419"/>
      <c r="I751" s="421"/>
      <c r="J751" s="422"/>
      <c r="K751" s="422"/>
      <c r="L751" s="423"/>
      <c r="M751" s="422"/>
      <c r="N751" s="446"/>
      <c r="O751" s="429"/>
      <c r="P751" s="78">
        <f t="shared" si="38"/>
        <v>0</v>
      </c>
      <c r="Q751" s="78">
        <f t="shared" si="39"/>
        <v>0</v>
      </c>
      <c r="R751" s="100" t="str">
        <f t="shared" si="40"/>
        <v/>
      </c>
    </row>
    <row r="752" spans="1:18" x14ac:dyDescent="0.2">
      <c r="A752" s="430" t="str">
        <f>IF(B752="","",COUNT('Diário 1º PA'!$A$4:$A$2634)+COUNT('Diário 2º PA'!$A$4:$A$2000)+ROW()-3)</f>
        <v/>
      </c>
      <c r="B752" s="417"/>
      <c r="C752" s="418"/>
      <c r="D752" s="419"/>
      <c r="E752" s="419"/>
      <c r="F752" s="420"/>
      <c r="G752" s="419"/>
      <c r="H752" s="419"/>
      <c r="I752" s="421"/>
      <c r="J752" s="422"/>
      <c r="K752" s="422"/>
      <c r="L752" s="423"/>
      <c r="M752" s="422"/>
      <c r="N752" s="446"/>
      <c r="O752" s="429"/>
      <c r="P752" s="78">
        <f t="shared" si="38"/>
        <v>0</v>
      </c>
      <c r="Q752" s="78">
        <f t="shared" si="39"/>
        <v>0</v>
      </c>
      <c r="R752" s="143" t="str">
        <f t="shared" si="40"/>
        <v/>
      </c>
    </row>
    <row r="753" spans="1:18" x14ac:dyDescent="0.2">
      <c r="A753" s="430" t="str">
        <f>IF(B753="","",COUNT('Diário 1º PA'!$A$4:$A$2634)+COUNT('Diário 2º PA'!$A$4:$A$2000)+ROW()-3)</f>
        <v/>
      </c>
      <c r="B753" s="417"/>
      <c r="C753" s="418"/>
      <c r="D753" s="419"/>
      <c r="E753" s="419"/>
      <c r="F753" s="420"/>
      <c r="G753" s="419"/>
      <c r="H753" s="419"/>
      <c r="I753" s="421"/>
      <c r="J753" s="422"/>
      <c r="K753" s="422"/>
      <c r="L753" s="423"/>
      <c r="M753" s="422"/>
      <c r="N753" s="446"/>
      <c r="O753" s="429"/>
      <c r="P753" s="78">
        <f t="shared" si="38"/>
        <v>0</v>
      </c>
      <c r="Q753" s="78">
        <f t="shared" si="39"/>
        <v>0</v>
      </c>
      <c r="R753" s="100" t="str">
        <f t="shared" si="40"/>
        <v/>
      </c>
    </row>
    <row r="754" spans="1:18" x14ac:dyDescent="0.2">
      <c r="A754" s="430" t="str">
        <f>IF(B754="","",COUNT('Diário 1º PA'!$A$4:$A$2634)+COUNT('Diário 2º PA'!$A$4:$A$2000)+ROW()-3)</f>
        <v/>
      </c>
      <c r="B754" s="417"/>
      <c r="C754" s="418"/>
      <c r="D754" s="419"/>
      <c r="E754" s="419"/>
      <c r="F754" s="420"/>
      <c r="G754" s="419"/>
      <c r="H754" s="419"/>
      <c r="I754" s="421"/>
      <c r="J754" s="422"/>
      <c r="K754" s="422"/>
      <c r="L754" s="423"/>
      <c r="M754" s="422"/>
      <c r="N754" s="446"/>
      <c r="O754" s="429"/>
      <c r="P754" s="78">
        <f t="shared" si="38"/>
        <v>0</v>
      </c>
      <c r="Q754" s="78">
        <f t="shared" si="39"/>
        <v>0</v>
      </c>
      <c r="R754" s="100" t="str">
        <f t="shared" si="40"/>
        <v/>
      </c>
    </row>
    <row r="755" spans="1:18" x14ac:dyDescent="0.2">
      <c r="A755" s="430" t="str">
        <f>IF(B755="","",COUNT('Diário 1º PA'!$A$4:$A$2634)+COUNT('Diário 2º PA'!$A$4:$A$2000)+ROW()-3)</f>
        <v/>
      </c>
      <c r="B755" s="417"/>
      <c r="C755" s="418"/>
      <c r="D755" s="419"/>
      <c r="E755" s="419"/>
      <c r="F755" s="420"/>
      <c r="G755" s="419"/>
      <c r="H755" s="419"/>
      <c r="I755" s="421"/>
      <c r="J755" s="422"/>
      <c r="K755" s="422"/>
      <c r="L755" s="423"/>
      <c r="M755" s="422"/>
      <c r="N755" s="446"/>
      <c r="O755" s="429"/>
      <c r="P755" s="78">
        <f t="shared" si="38"/>
        <v>0</v>
      </c>
      <c r="Q755" s="78">
        <f t="shared" si="39"/>
        <v>0</v>
      </c>
      <c r="R755" s="143" t="str">
        <f t="shared" si="40"/>
        <v/>
      </c>
    </row>
    <row r="756" spans="1:18" x14ac:dyDescent="0.2">
      <c r="A756" s="430" t="str">
        <f>IF(B756="","",COUNT('Diário 1º PA'!$A$4:$A$2634)+COUNT('Diário 2º PA'!$A$4:$A$2000)+ROW()-3)</f>
        <v/>
      </c>
      <c r="B756" s="417"/>
      <c r="C756" s="418"/>
      <c r="D756" s="419"/>
      <c r="E756" s="419"/>
      <c r="F756" s="420"/>
      <c r="G756" s="419"/>
      <c r="H756" s="419"/>
      <c r="I756" s="421"/>
      <c r="J756" s="422"/>
      <c r="K756" s="422"/>
      <c r="L756" s="423"/>
      <c r="M756" s="422"/>
      <c r="N756" s="446"/>
      <c r="O756" s="429"/>
      <c r="P756" s="78">
        <f t="shared" si="38"/>
        <v>0</v>
      </c>
      <c r="Q756" s="78">
        <f t="shared" si="39"/>
        <v>0</v>
      </c>
      <c r="R756" s="100" t="str">
        <f t="shared" si="40"/>
        <v/>
      </c>
    </row>
    <row r="757" spans="1:18" x14ac:dyDescent="0.2">
      <c r="A757" s="430" t="str">
        <f>IF(B757="","",COUNT('Diário 1º PA'!$A$4:$A$2634)+COUNT('Diário 2º PA'!$A$4:$A$2000)+ROW()-3)</f>
        <v/>
      </c>
      <c r="B757" s="417"/>
      <c r="C757" s="418"/>
      <c r="D757" s="419"/>
      <c r="E757" s="419"/>
      <c r="F757" s="420"/>
      <c r="G757" s="419"/>
      <c r="H757" s="419"/>
      <c r="I757" s="421"/>
      <c r="J757" s="422"/>
      <c r="K757" s="422"/>
      <c r="L757" s="423"/>
      <c r="M757" s="422"/>
      <c r="N757" s="446"/>
      <c r="O757" s="429"/>
      <c r="P757" s="78">
        <f t="shared" si="38"/>
        <v>0</v>
      </c>
      <c r="Q757" s="78">
        <f t="shared" si="39"/>
        <v>0</v>
      </c>
      <c r="R757" s="100" t="str">
        <f t="shared" si="40"/>
        <v/>
      </c>
    </row>
    <row r="758" spans="1:18" x14ac:dyDescent="0.2">
      <c r="A758" s="430" t="str">
        <f>IF(B758="","",COUNT('Diário 1º PA'!$A$4:$A$2634)+COUNT('Diário 2º PA'!$A$4:$A$2000)+ROW()-3)</f>
        <v/>
      </c>
      <c r="B758" s="417"/>
      <c r="C758" s="418"/>
      <c r="D758" s="419"/>
      <c r="E758" s="419"/>
      <c r="F758" s="420"/>
      <c r="G758" s="419"/>
      <c r="H758" s="419"/>
      <c r="I758" s="421"/>
      <c r="J758" s="422"/>
      <c r="K758" s="422"/>
      <c r="L758" s="423"/>
      <c r="M758" s="422"/>
      <c r="N758" s="446"/>
      <c r="O758" s="429"/>
      <c r="P758" s="78">
        <f t="shared" si="38"/>
        <v>0</v>
      </c>
      <c r="Q758" s="78">
        <f t="shared" si="39"/>
        <v>0</v>
      </c>
      <c r="R758" s="143" t="str">
        <f t="shared" si="40"/>
        <v/>
      </c>
    </row>
    <row r="759" spans="1:18" x14ac:dyDescent="0.2">
      <c r="A759" s="430" t="str">
        <f>IF(B759="","",COUNT('Diário 1º PA'!$A$4:$A$2634)+COUNT('Diário 2º PA'!$A$4:$A$2000)+ROW()-3)</f>
        <v/>
      </c>
      <c r="B759" s="417"/>
      <c r="C759" s="418"/>
      <c r="D759" s="419"/>
      <c r="E759" s="419"/>
      <c r="F759" s="420"/>
      <c r="G759" s="419"/>
      <c r="H759" s="419"/>
      <c r="I759" s="421"/>
      <c r="J759" s="422"/>
      <c r="K759" s="422"/>
      <c r="L759" s="423"/>
      <c r="M759" s="422"/>
      <c r="N759" s="446"/>
      <c r="O759" s="429"/>
      <c r="P759" s="78">
        <f t="shared" ref="P759" si="41">IF(B759=0,0,IF(YEAR(B759)=$Q$1,MONTH(B759)-$P$1+1,(YEAR(B759)-$Q$1)*12-$P$1+1+MONTH(B759)))</f>
        <v>0</v>
      </c>
      <c r="Q759" s="78">
        <f t="shared" ref="Q759" si="42">IF(C759=0,0,IF(YEAR(C759)=$Q$1,MONTH(C759)-$P$1+1,(YEAR(C759)-$Q$1)*12-$P$1+1+MONTH(C759)))</f>
        <v>0</v>
      </c>
      <c r="R759" s="100" t="str">
        <f t="shared" ref="R759" si="43">SUBSTITUTE(D759," ","_")</f>
        <v/>
      </c>
    </row>
    <row r="760" spans="1:18" x14ac:dyDescent="0.2">
      <c r="A760" s="430" t="str">
        <f>IF(B760="","",COUNT('Diário 1º PA'!$A$4:$A$2634)+COUNT('Diário 2º PA'!$A$4:$A$2000)+ROW()-3)</f>
        <v/>
      </c>
      <c r="B760" s="417"/>
      <c r="C760" s="418"/>
      <c r="D760" s="419"/>
      <c r="E760" s="419"/>
      <c r="F760" s="420"/>
      <c r="G760" s="419"/>
      <c r="H760" s="419"/>
      <c r="I760" s="421"/>
      <c r="J760" s="422"/>
      <c r="K760" s="422"/>
      <c r="L760" s="423"/>
      <c r="M760" s="422"/>
      <c r="N760" s="446"/>
      <c r="O760" s="429"/>
      <c r="P760" s="78">
        <f t="shared" ref="P760:P783" si="44">IF(B760=0,0,IF(YEAR(B760)=$Q$1,MONTH(B760)-$P$1+1,(YEAR(B760)-$Q$1)*12-$P$1+1+MONTH(B760)))</f>
        <v>0</v>
      </c>
      <c r="Q760" s="78">
        <f t="shared" ref="Q760:Q783" si="45">IF(C760=0,0,IF(YEAR(C760)=$Q$1,MONTH(C760)-$P$1+1,(YEAR(C760)-$Q$1)*12-$P$1+1+MONTH(C760)))</f>
        <v>0</v>
      </c>
      <c r="R760" s="100" t="str">
        <f t="shared" ref="R760:R782" si="46">SUBSTITUTE(D760," ","_")</f>
        <v/>
      </c>
    </row>
    <row r="761" spans="1:18" x14ac:dyDescent="0.2">
      <c r="A761" s="430" t="str">
        <f>IF(B761="","",COUNT('Diário 1º PA'!$A$4:$A$2634)+COUNT('Diário 2º PA'!$A$4:$A$2000)+ROW()-3)</f>
        <v/>
      </c>
      <c r="B761" s="417"/>
      <c r="C761" s="418"/>
      <c r="D761" s="419"/>
      <c r="E761" s="419"/>
      <c r="F761" s="420"/>
      <c r="G761" s="419"/>
      <c r="H761" s="419"/>
      <c r="I761" s="421"/>
      <c r="J761" s="422"/>
      <c r="K761" s="422"/>
      <c r="L761" s="423"/>
      <c r="M761" s="422"/>
      <c r="N761" s="446"/>
      <c r="O761" s="429"/>
      <c r="P761" s="78">
        <f t="shared" si="44"/>
        <v>0</v>
      </c>
      <c r="Q761" s="78">
        <f t="shared" si="45"/>
        <v>0</v>
      </c>
      <c r="R761" s="100" t="str">
        <f t="shared" si="46"/>
        <v/>
      </c>
    </row>
    <row r="762" spans="1:18" x14ac:dyDescent="0.2">
      <c r="A762" s="430" t="str">
        <f>IF(B762="","",COUNT('Diário 1º PA'!$A$4:$A$2634)+COUNT('Diário 2º PA'!$A$4:$A$2000)+ROW()-3)</f>
        <v/>
      </c>
      <c r="B762" s="417"/>
      <c r="C762" s="418"/>
      <c r="D762" s="419"/>
      <c r="E762" s="419"/>
      <c r="F762" s="420"/>
      <c r="G762" s="419"/>
      <c r="H762" s="419"/>
      <c r="I762" s="421"/>
      <c r="J762" s="422"/>
      <c r="K762" s="422"/>
      <c r="L762" s="423"/>
      <c r="M762" s="422"/>
      <c r="N762" s="446"/>
      <c r="O762" s="429"/>
      <c r="P762" s="78">
        <f t="shared" si="44"/>
        <v>0</v>
      </c>
      <c r="Q762" s="78">
        <f t="shared" si="45"/>
        <v>0</v>
      </c>
      <c r="R762" s="143" t="str">
        <f t="shared" si="46"/>
        <v/>
      </c>
    </row>
    <row r="763" spans="1:18" x14ac:dyDescent="0.2">
      <c r="A763" s="430" t="str">
        <f>IF(B763="","",COUNT('Diário 1º PA'!$A$4:$A$2634)+COUNT('Diário 2º PA'!$A$4:$A$2000)+ROW()-3)</f>
        <v/>
      </c>
      <c r="B763" s="417"/>
      <c r="C763" s="418"/>
      <c r="D763" s="419"/>
      <c r="E763" s="419"/>
      <c r="F763" s="420"/>
      <c r="G763" s="419"/>
      <c r="H763" s="419"/>
      <c r="I763" s="421"/>
      <c r="J763" s="422"/>
      <c r="K763" s="422"/>
      <c r="L763" s="423"/>
      <c r="M763" s="422"/>
      <c r="N763" s="446"/>
      <c r="O763" s="429"/>
      <c r="P763" s="78">
        <f t="shared" si="44"/>
        <v>0</v>
      </c>
      <c r="Q763" s="78">
        <f t="shared" si="45"/>
        <v>0</v>
      </c>
      <c r="R763" s="100" t="str">
        <f t="shared" si="46"/>
        <v/>
      </c>
    </row>
    <row r="764" spans="1:18" x14ac:dyDescent="0.2">
      <c r="A764" s="430" t="str">
        <f>IF(B764="","",COUNT('Diário 1º PA'!$A$4:$A$2634)+COUNT('Diário 2º PA'!$A$4:$A$2000)+ROW()-3)</f>
        <v/>
      </c>
      <c r="B764" s="417"/>
      <c r="C764" s="418"/>
      <c r="D764" s="419"/>
      <c r="E764" s="419"/>
      <c r="F764" s="420"/>
      <c r="G764" s="419"/>
      <c r="H764" s="419"/>
      <c r="I764" s="421"/>
      <c r="J764" s="422"/>
      <c r="K764" s="422"/>
      <c r="L764" s="423"/>
      <c r="M764" s="422"/>
      <c r="N764" s="446"/>
      <c r="O764" s="429"/>
      <c r="P764" s="78">
        <f t="shared" si="44"/>
        <v>0</v>
      </c>
      <c r="Q764" s="78">
        <f t="shared" si="45"/>
        <v>0</v>
      </c>
      <c r="R764" s="100" t="str">
        <f t="shared" si="46"/>
        <v/>
      </c>
    </row>
    <row r="765" spans="1:18" x14ac:dyDescent="0.2">
      <c r="A765" s="430" t="str">
        <f>IF(B765="","",COUNT('Diário 1º PA'!$A$4:$A$2634)+COUNT('Diário 2º PA'!$A$4:$A$2000)+ROW()-3)</f>
        <v/>
      </c>
      <c r="B765" s="417"/>
      <c r="C765" s="418"/>
      <c r="D765" s="419"/>
      <c r="E765" s="419"/>
      <c r="F765" s="420"/>
      <c r="G765" s="419"/>
      <c r="H765" s="419"/>
      <c r="I765" s="421"/>
      <c r="J765" s="422"/>
      <c r="K765" s="422"/>
      <c r="L765" s="423"/>
      <c r="M765" s="422"/>
      <c r="N765" s="446"/>
      <c r="O765" s="429"/>
      <c r="P765" s="78">
        <f t="shared" si="44"/>
        <v>0</v>
      </c>
      <c r="Q765" s="78">
        <f t="shared" si="45"/>
        <v>0</v>
      </c>
      <c r="R765" s="143" t="str">
        <f t="shared" si="46"/>
        <v/>
      </c>
    </row>
    <row r="766" spans="1:18" x14ac:dyDescent="0.2">
      <c r="A766" s="430" t="str">
        <f>IF(B766="","",COUNT('Diário 1º PA'!$A$4:$A$2634)+COUNT('Diário 2º PA'!$A$4:$A$2000)+ROW()-3)</f>
        <v/>
      </c>
      <c r="B766" s="417"/>
      <c r="C766" s="418"/>
      <c r="D766" s="419"/>
      <c r="E766" s="419"/>
      <c r="F766" s="420"/>
      <c r="G766" s="419"/>
      <c r="H766" s="419"/>
      <c r="I766" s="421"/>
      <c r="J766" s="422"/>
      <c r="K766" s="422"/>
      <c r="L766" s="423"/>
      <c r="M766" s="422"/>
      <c r="N766" s="446"/>
      <c r="O766" s="429"/>
      <c r="P766" s="78">
        <f t="shared" si="44"/>
        <v>0</v>
      </c>
      <c r="Q766" s="78">
        <f t="shared" si="45"/>
        <v>0</v>
      </c>
      <c r="R766" s="100" t="str">
        <f t="shared" si="46"/>
        <v/>
      </c>
    </row>
    <row r="767" spans="1:18" x14ac:dyDescent="0.2">
      <c r="A767" s="430" t="str">
        <f>IF(B767="","",COUNT('Diário 1º PA'!$A$4:$A$2634)+COUNT('Diário 2º PA'!$A$4:$A$2000)+ROW()-3)</f>
        <v/>
      </c>
      <c r="B767" s="417"/>
      <c r="C767" s="418"/>
      <c r="D767" s="419"/>
      <c r="E767" s="419"/>
      <c r="F767" s="420"/>
      <c r="G767" s="419"/>
      <c r="H767" s="419"/>
      <c r="I767" s="421"/>
      <c r="J767" s="422"/>
      <c r="K767" s="422"/>
      <c r="L767" s="423"/>
      <c r="M767" s="422"/>
      <c r="N767" s="446"/>
      <c r="O767" s="429"/>
      <c r="P767" s="78">
        <f t="shared" si="44"/>
        <v>0</v>
      </c>
      <c r="Q767" s="78">
        <f t="shared" si="45"/>
        <v>0</v>
      </c>
      <c r="R767" s="100" t="str">
        <f t="shared" si="46"/>
        <v/>
      </c>
    </row>
    <row r="768" spans="1:18" x14ac:dyDescent="0.2">
      <c r="A768" s="430" t="str">
        <f>IF(B768="","",COUNT('Diário 1º PA'!$A$4:$A$2634)+COUNT('Diário 2º PA'!$A$4:$A$2000)+ROW()-3)</f>
        <v/>
      </c>
      <c r="B768" s="417"/>
      <c r="C768" s="418"/>
      <c r="D768" s="419"/>
      <c r="E768" s="419"/>
      <c r="F768" s="420"/>
      <c r="G768" s="419"/>
      <c r="H768" s="419"/>
      <c r="I768" s="421"/>
      <c r="J768" s="422"/>
      <c r="K768" s="422"/>
      <c r="L768" s="423"/>
      <c r="M768" s="422"/>
      <c r="N768" s="446"/>
      <c r="O768" s="429"/>
      <c r="P768" s="78">
        <f t="shared" si="44"/>
        <v>0</v>
      </c>
      <c r="Q768" s="78">
        <f t="shared" si="45"/>
        <v>0</v>
      </c>
      <c r="R768" s="143" t="str">
        <f t="shared" si="46"/>
        <v/>
      </c>
    </row>
    <row r="769" spans="1:18" x14ac:dyDescent="0.2">
      <c r="A769" s="430" t="str">
        <f>IF(B769="","",COUNT('Diário 1º PA'!$A$4:$A$2634)+COUNT('Diário 2º PA'!$A$4:$A$2000)+ROW()-3)</f>
        <v/>
      </c>
      <c r="B769" s="417"/>
      <c r="C769" s="418"/>
      <c r="D769" s="419"/>
      <c r="E769" s="419"/>
      <c r="F769" s="420"/>
      <c r="G769" s="419"/>
      <c r="H769" s="419"/>
      <c r="I769" s="421"/>
      <c r="J769" s="422"/>
      <c r="K769" s="422"/>
      <c r="L769" s="423"/>
      <c r="M769" s="422"/>
      <c r="N769" s="446"/>
      <c r="O769" s="429"/>
      <c r="P769" s="78">
        <f t="shared" si="44"/>
        <v>0</v>
      </c>
      <c r="Q769" s="78">
        <f t="shared" si="45"/>
        <v>0</v>
      </c>
      <c r="R769" s="100" t="str">
        <f t="shared" si="46"/>
        <v/>
      </c>
    </row>
    <row r="770" spans="1:18" x14ac:dyDescent="0.2">
      <c r="A770" s="430" t="str">
        <f>IF(B770="","",COUNT('Diário 1º PA'!$A$4:$A$2634)+COUNT('Diário 2º PA'!$A$4:$A$2000)+ROW()-3)</f>
        <v/>
      </c>
      <c r="B770" s="417"/>
      <c r="C770" s="418"/>
      <c r="D770" s="419"/>
      <c r="E770" s="419"/>
      <c r="F770" s="420"/>
      <c r="G770" s="419"/>
      <c r="H770" s="419"/>
      <c r="I770" s="421"/>
      <c r="J770" s="422"/>
      <c r="K770" s="422"/>
      <c r="L770" s="423"/>
      <c r="M770" s="422"/>
      <c r="N770" s="446"/>
      <c r="O770" s="429"/>
      <c r="P770" s="78">
        <f t="shared" si="44"/>
        <v>0</v>
      </c>
      <c r="Q770" s="78">
        <f t="shared" si="45"/>
        <v>0</v>
      </c>
      <c r="R770" s="100" t="str">
        <f t="shared" si="46"/>
        <v/>
      </c>
    </row>
    <row r="771" spans="1:18" x14ac:dyDescent="0.2">
      <c r="A771" s="430" t="str">
        <f>IF(B771="","",COUNT('Diário 1º PA'!$A$4:$A$2634)+COUNT('Diário 2º PA'!$A$4:$A$2000)+ROW()-3)</f>
        <v/>
      </c>
      <c r="B771" s="417"/>
      <c r="C771" s="418"/>
      <c r="D771" s="419"/>
      <c r="E771" s="419"/>
      <c r="F771" s="420"/>
      <c r="G771" s="419"/>
      <c r="H771" s="419"/>
      <c r="I771" s="421"/>
      <c r="J771" s="422"/>
      <c r="K771" s="422"/>
      <c r="L771" s="423"/>
      <c r="M771" s="422"/>
      <c r="N771" s="446"/>
      <c r="O771" s="429"/>
      <c r="P771" s="78">
        <f t="shared" si="44"/>
        <v>0</v>
      </c>
      <c r="Q771" s="78">
        <f t="shared" si="45"/>
        <v>0</v>
      </c>
      <c r="R771" s="143" t="str">
        <f t="shared" si="46"/>
        <v/>
      </c>
    </row>
    <row r="772" spans="1:18" x14ac:dyDescent="0.2">
      <c r="A772" s="430" t="str">
        <f>IF(B772="","",COUNT('Diário 1º PA'!$A$4:$A$2634)+COUNT('Diário 2º PA'!$A$4:$A$2000)+ROW()-3)</f>
        <v/>
      </c>
      <c r="B772" s="417"/>
      <c r="C772" s="418"/>
      <c r="D772" s="419"/>
      <c r="E772" s="419"/>
      <c r="F772" s="420"/>
      <c r="G772" s="419"/>
      <c r="H772" s="419"/>
      <c r="I772" s="421"/>
      <c r="J772" s="422"/>
      <c r="K772" s="422"/>
      <c r="L772" s="423"/>
      <c r="M772" s="422"/>
      <c r="N772" s="446"/>
      <c r="O772" s="429"/>
      <c r="P772" s="78">
        <f t="shared" si="44"/>
        <v>0</v>
      </c>
      <c r="Q772" s="78">
        <f t="shared" si="45"/>
        <v>0</v>
      </c>
      <c r="R772" s="100" t="str">
        <f t="shared" si="46"/>
        <v/>
      </c>
    </row>
    <row r="773" spans="1:18" x14ac:dyDescent="0.2">
      <c r="A773" s="430" t="str">
        <f>IF(B773="","",COUNT('Diário 1º PA'!$A$4:$A$2634)+COUNT('Diário 2º PA'!$A$4:$A$2000)+ROW()-3)</f>
        <v/>
      </c>
      <c r="B773" s="417"/>
      <c r="C773" s="418"/>
      <c r="D773" s="419"/>
      <c r="E773" s="419"/>
      <c r="F773" s="420"/>
      <c r="G773" s="419"/>
      <c r="H773" s="419"/>
      <c r="I773" s="421"/>
      <c r="J773" s="422"/>
      <c r="K773" s="422"/>
      <c r="L773" s="423"/>
      <c r="M773" s="422"/>
      <c r="N773" s="446"/>
      <c r="O773" s="429"/>
      <c r="P773" s="78">
        <f t="shared" si="44"/>
        <v>0</v>
      </c>
      <c r="Q773" s="78">
        <f t="shared" si="45"/>
        <v>0</v>
      </c>
      <c r="R773" s="100" t="str">
        <f t="shared" si="46"/>
        <v/>
      </c>
    </row>
    <row r="774" spans="1:18" x14ac:dyDescent="0.2">
      <c r="A774" s="430" t="str">
        <f>IF(B774="","",COUNT('Diário 1º PA'!$A$4:$A$2634)+COUNT('Diário 2º PA'!$A$4:$A$2000)+ROW()-3)</f>
        <v/>
      </c>
      <c r="B774" s="417"/>
      <c r="C774" s="418"/>
      <c r="D774" s="419"/>
      <c r="E774" s="419"/>
      <c r="F774" s="420"/>
      <c r="G774" s="419"/>
      <c r="H774" s="419"/>
      <c r="I774" s="421"/>
      <c r="J774" s="422"/>
      <c r="K774" s="422"/>
      <c r="L774" s="423"/>
      <c r="M774" s="422"/>
      <c r="N774" s="446"/>
      <c r="O774" s="429"/>
      <c r="P774" s="78">
        <f t="shared" si="44"/>
        <v>0</v>
      </c>
      <c r="Q774" s="78">
        <f t="shared" si="45"/>
        <v>0</v>
      </c>
      <c r="R774" s="143" t="str">
        <f t="shared" si="46"/>
        <v/>
      </c>
    </row>
    <row r="775" spans="1:18" x14ac:dyDescent="0.2">
      <c r="A775" s="430" t="str">
        <f>IF(B775="","",COUNT('Diário 1º PA'!$A$4:$A$2634)+COUNT('Diário 2º PA'!$A$4:$A$2000)+ROW()-3)</f>
        <v/>
      </c>
      <c r="B775" s="417"/>
      <c r="C775" s="418"/>
      <c r="D775" s="419"/>
      <c r="E775" s="419"/>
      <c r="F775" s="420"/>
      <c r="G775" s="419"/>
      <c r="H775" s="419"/>
      <c r="I775" s="421"/>
      <c r="J775" s="422"/>
      <c r="K775" s="422"/>
      <c r="L775" s="423"/>
      <c r="M775" s="422"/>
      <c r="N775" s="446"/>
      <c r="O775" s="429"/>
      <c r="P775" s="78">
        <f t="shared" si="44"/>
        <v>0</v>
      </c>
      <c r="Q775" s="78">
        <f t="shared" si="45"/>
        <v>0</v>
      </c>
      <c r="R775" s="100" t="str">
        <f t="shared" si="46"/>
        <v/>
      </c>
    </row>
    <row r="776" spans="1:18" x14ac:dyDescent="0.2">
      <c r="A776" s="430" t="str">
        <f>IF(B776="","",COUNT('Diário 1º PA'!$A$4:$A$2634)+COUNT('Diário 2º PA'!$A$4:$A$2000)+ROW()-3)</f>
        <v/>
      </c>
      <c r="B776" s="417"/>
      <c r="C776" s="418"/>
      <c r="D776" s="419"/>
      <c r="E776" s="419"/>
      <c r="F776" s="420"/>
      <c r="G776" s="419"/>
      <c r="H776" s="419"/>
      <c r="I776" s="421"/>
      <c r="J776" s="422"/>
      <c r="K776" s="422"/>
      <c r="L776" s="423"/>
      <c r="M776" s="422"/>
      <c r="N776" s="446"/>
      <c r="O776" s="429"/>
      <c r="P776" s="78">
        <f t="shared" si="44"/>
        <v>0</v>
      </c>
      <c r="Q776" s="78">
        <f t="shared" si="45"/>
        <v>0</v>
      </c>
      <c r="R776" s="100" t="str">
        <f t="shared" si="46"/>
        <v/>
      </c>
    </row>
    <row r="777" spans="1:18" x14ac:dyDescent="0.2">
      <c r="A777" s="430" t="str">
        <f>IF(B777="","",COUNT('Diário 1º PA'!$A$4:$A$2634)+COUNT('Diário 2º PA'!$A$4:$A$2000)+ROW()-3)</f>
        <v/>
      </c>
      <c r="B777" s="417"/>
      <c r="C777" s="418"/>
      <c r="D777" s="419"/>
      <c r="E777" s="419"/>
      <c r="F777" s="420"/>
      <c r="G777" s="419"/>
      <c r="H777" s="419"/>
      <c r="I777" s="421"/>
      <c r="J777" s="422"/>
      <c r="K777" s="422"/>
      <c r="L777" s="423"/>
      <c r="M777" s="422"/>
      <c r="N777" s="446"/>
      <c r="O777" s="429"/>
      <c r="P777" s="78">
        <f t="shared" si="44"/>
        <v>0</v>
      </c>
      <c r="Q777" s="78">
        <f t="shared" si="45"/>
        <v>0</v>
      </c>
      <c r="R777" s="143" t="str">
        <f t="shared" si="46"/>
        <v/>
      </c>
    </row>
    <row r="778" spans="1:18" x14ac:dyDescent="0.2">
      <c r="A778" s="430" t="str">
        <f>IF(B778="","",COUNT('Diário 1º PA'!$A$4:$A$2634)+COUNT('Diário 2º PA'!$A$4:$A$2000)+ROW()-3)</f>
        <v/>
      </c>
      <c r="B778" s="417"/>
      <c r="C778" s="418"/>
      <c r="D778" s="419"/>
      <c r="E778" s="419"/>
      <c r="F778" s="420"/>
      <c r="G778" s="419"/>
      <c r="H778" s="419"/>
      <c r="I778" s="421"/>
      <c r="J778" s="422"/>
      <c r="K778" s="422"/>
      <c r="L778" s="423"/>
      <c r="M778" s="422"/>
      <c r="N778" s="446"/>
      <c r="O778" s="429"/>
      <c r="P778" s="78">
        <f t="shared" si="44"/>
        <v>0</v>
      </c>
      <c r="Q778" s="78">
        <f t="shared" si="45"/>
        <v>0</v>
      </c>
      <c r="R778" s="100" t="str">
        <f t="shared" si="46"/>
        <v/>
      </c>
    </row>
    <row r="779" spans="1:18" x14ac:dyDescent="0.2">
      <c r="A779" s="430" t="str">
        <f>IF(B779="","",COUNT('Diário 1º PA'!$A$4:$A$2634)+COUNT('Diário 2º PA'!$A$4:$A$2000)+ROW()-3)</f>
        <v/>
      </c>
      <c r="B779" s="417"/>
      <c r="C779" s="418"/>
      <c r="D779" s="419"/>
      <c r="E779" s="419"/>
      <c r="F779" s="420"/>
      <c r="G779" s="419"/>
      <c r="H779" s="419"/>
      <c r="I779" s="421"/>
      <c r="J779" s="422"/>
      <c r="K779" s="422"/>
      <c r="L779" s="423"/>
      <c r="M779" s="422"/>
      <c r="N779" s="446"/>
      <c r="O779" s="429"/>
      <c r="P779" s="78">
        <f t="shared" si="44"/>
        <v>0</v>
      </c>
      <c r="Q779" s="78">
        <f t="shared" si="45"/>
        <v>0</v>
      </c>
      <c r="R779" s="100" t="str">
        <f t="shared" si="46"/>
        <v/>
      </c>
    </row>
    <row r="780" spans="1:18" x14ac:dyDescent="0.2">
      <c r="A780" s="430" t="str">
        <f>IF(B780="","",COUNT('Diário 1º PA'!$A$4:$A$2634)+COUNT('Diário 2º PA'!$A$4:$A$2000)+ROW()-3)</f>
        <v/>
      </c>
      <c r="B780" s="417"/>
      <c r="C780" s="418"/>
      <c r="D780" s="419"/>
      <c r="E780" s="419"/>
      <c r="F780" s="420"/>
      <c r="G780" s="419"/>
      <c r="H780" s="419"/>
      <c r="I780" s="421"/>
      <c r="J780" s="422"/>
      <c r="K780" s="422"/>
      <c r="L780" s="423"/>
      <c r="M780" s="422"/>
      <c r="N780" s="446"/>
      <c r="O780" s="429"/>
      <c r="P780" s="78">
        <f t="shared" si="44"/>
        <v>0</v>
      </c>
      <c r="Q780" s="78">
        <f t="shared" si="45"/>
        <v>0</v>
      </c>
      <c r="R780" s="143" t="str">
        <f t="shared" si="46"/>
        <v/>
      </c>
    </row>
    <row r="781" spans="1:18" x14ac:dyDescent="0.2">
      <c r="A781" s="430" t="str">
        <f>IF(B781="","",COUNT('Diário 1º PA'!$A$4:$A$2634)+COUNT('Diário 2º PA'!$A$4:$A$2000)+ROW()-3)</f>
        <v/>
      </c>
      <c r="B781" s="417"/>
      <c r="C781" s="418"/>
      <c r="D781" s="419"/>
      <c r="E781" s="419"/>
      <c r="F781" s="420"/>
      <c r="G781" s="419"/>
      <c r="H781" s="419"/>
      <c r="I781" s="421"/>
      <c r="J781" s="422"/>
      <c r="K781" s="422"/>
      <c r="L781" s="423"/>
      <c r="M781" s="422"/>
      <c r="N781" s="446"/>
      <c r="O781" s="429"/>
      <c r="P781" s="78">
        <f t="shared" si="44"/>
        <v>0</v>
      </c>
      <c r="Q781" s="78">
        <f t="shared" si="45"/>
        <v>0</v>
      </c>
      <c r="R781" s="100" t="str">
        <f t="shared" si="46"/>
        <v/>
      </c>
    </row>
    <row r="782" spans="1:18" x14ac:dyDescent="0.2">
      <c r="A782" s="430" t="str">
        <f>IF(B782="","",COUNT('Diário 1º PA'!$A$4:$A$2634)+COUNT('Diário 2º PA'!$A$4:$A$2000)+ROW()-3)</f>
        <v/>
      </c>
      <c r="B782" s="417"/>
      <c r="C782" s="418"/>
      <c r="D782" s="419"/>
      <c r="E782" s="419"/>
      <c r="F782" s="420"/>
      <c r="G782" s="419"/>
      <c r="H782" s="419"/>
      <c r="I782" s="421"/>
      <c r="J782" s="422"/>
      <c r="K782" s="422"/>
      <c r="L782" s="423"/>
      <c r="M782" s="422"/>
      <c r="N782" s="446"/>
      <c r="O782" s="429"/>
      <c r="P782" s="78">
        <f t="shared" si="44"/>
        <v>0</v>
      </c>
      <c r="Q782" s="78">
        <f t="shared" si="45"/>
        <v>0</v>
      </c>
      <c r="R782" s="100" t="str">
        <f t="shared" si="46"/>
        <v/>
      </c>
    </row>
    <row r="783" spans="1:18" x14ac:dyDescent="0.2">
      <c r="A783" s="430" t="str">
        <f>IF(B783="","",COUNT('Diário 1º PA'!$A$4:$A$2634)+COUNT('Diário 2º PA'!$A$4:$A$2000)+ROW()-3)</f>
        <v/>
      </c>
      <c r="B783" s="417"/>
      <c r="C783" s="418"/>
      <c r="D783" s="419"/>
      <c r="E783" s="419"/>
      <c r="F783" s="420"/>
      <c r="G783" s="419"/>
      <c r="H783" s="419"/>
      <c r="I783" s="421"/>
      <c r="J783" s="422"/>
      <c r="K783" s="422"/>
      <c r="L783" s="423"/>
      <c r="M783" s="422"/>
      <c r="N783" s="446"/>
      <c r="O783" s="429"/>
      <c r="P783" s="78">
        <f t="shared" si="44"/>
        <v>0</v>
      </c>
      <c r="Q783" s="78">
        <f t="shared" si="45"/>
        <v>0</v>
      </c>
      <c r="R783" s="143" t="str">
        <f t="shared" ref="R783:R846" si="47">SUBSTITUTE(D783," ","_")</f>
        <v/>
      </c>
    </row>
    <row r="784" spans="1:18" x14ac:dyDescent="0.2">
      <c r="A784" s="430" t="str">
        <f>IF(B784="","",COUNT('Diário 1º PA'!$A$4:$A$2634)+COUNT('Diário 2º PA'!$A$4:$A$2000)+ROW()-3)</f>
        <v/>
      </c>
      <c r="B784" s="417"/>
      <c r="C784" s="418"/>
      <c r="D784" s="419"/>
      <c r="E784" s="419"/>
      <c r="F784" s="420"/>
      <c r="G784" s="419"/>
      <c r="H784" s="419"/>
      <c r="I784" s="421"/>
      <c r="J784" s="422"/>
      <c r="K784" s="422"/>
      <c r="L784" s="423"/>
      <c r="M784" s="422"/>
      <c r="N784" s="446"/>
      <c r="O784" s="429"/>
      <c r="P784" s="78">
        <f t="shared" ref="P784:P847" si="48">IF(B784=0,0,IF(YEAR(B784)=$Q$1,MONTH(B784)-$P$1+1,(YEAR(B784)-$Q$1)*12-$P$1+1+MONTH(B784)))</f>
        <v>0</v>
      </c>
      <c r="Q784" s="78">
        <f t="shared" ref="Q784:Q847" si="49">IF(C784=0,0,IF(YEAR(C784)=$Q$1,MONTH(C784)-$P$1+1,(YEAR(C784)-$Q$1)*12-$P$1+1+MONTH(C784)))</f>
        <v>0</v>
      </c>
      <c r="R784" s="100" t="str">
        <f t="shared" si="47"/>
        <v/>
      </c>
    </row>
    <row r="785" spans="1:18" x14ac:dyDescent="0.2">
      <c r="A785" s="430" t="str">
        <f>IF(B785="","",COUNT('Diário 1º PA'!$A$4:$A$2634)+COUNT('Diário 2º PA'!$A$4:$A$2000)+ROW()-3)</f>
        <v/>
      </c>
      <c r="B785" s="417"/>
      <c r="C785" s="418"/>
      <c r="D785" s="419"/>
      <c r="E785" s="419"/>
      <c r="F785" s="420"/>
      <c r="G785" s="419"/>
      <c r="H785" s="419"/>
      <c r="I785" s="421"/>
      <c r="J785" s="422"/>
      <c r="K785" s="422"/>
      <c r="L785" s="423"/>
      <c r="M785" s="422"/>
      <c r="N785" s="446"/>
      <c r="O785" s="429"/>
      <c r="P785" s="78">
        <f t="shared" si="48"/>
        <v>0</v>
      </c>
      <c r="Q785" s="78">
        <f t="shared" si="49"/>
        <v>0</v>
      </c>
      <c r="R785" s="100" t="str">
        <f t="shared" si="47"/>
        <v/>
      </c>
    </row>
    <row r="786" spans="1:18" x14ac:dyDescent="0.2">
      <c r="A786" s="430" t="str">
        <f>IF(B786="","",COUNT('Diário 1º PA'!$A$4:$A$2634)+COUNT('Diário 2º PA'!$A$4:$A$2000)+ROW()-3)</f>
        <v/>
      </c>
      <c r="B786" s="417"/>
      <c r="C786" s="418"/>
      <c r="D786" s="419"/>
      <c r="E786" s="419"/>
      <c r="F786" s="420"/>
      <c r="G786" s="419"/>
      <c r="H786" s="419"/>
      <c r="I786" s="421"/>
      <c r="J786" s="422"/>
      <c r="K786" s="422"/>
      <c r="L786" s="423"/>
      <c r="M786" s="422"/>
      <c r="N786" s="446"/>
      <c r="O786" s="429"/>
      <c r="P786" s="78">
        <f t="shared" si="48"/>
        <v>0</v>
      </c>
      <c r="Q786" s="78">
        <f t="shared" si="49"/>
        <v>0</v>
      </c>
      <c r="R786" s="143" t="str">
        <f t="shared" si="47"/>
        <v/>
      </c>
    </row>
    <row r="787" spans="1:18" x14ac:dyDescent="0.2">
      <c r="A787" s="430" t="str">
        <f>IF(B787="","",COUNT('Diário 1º PA'!$A$4:$A$2634)+COUNT('Diário 2º PA'!$A$4:$A$2000)+ROW()-3)</f>
        <v/>
      </c>
      <c r="B787" s="417"/>
      <c r="C787" s="418"/>
      <c r="D787" s="419"/>
      <c r="E787" s="419"/>
      <c r="F787" s="420"/>
      <c r="G787" s="419"/>
      <c r="H787" s="419"/>
      <c r="I787" s="421"/>
      <c r="J787" s="422"/>
      <c r="K787" s="422"/>
      <c r="L787" s="423"/>
      <c r="M787" s="422"/>
      <c r="N787" s="446"/>
      <c r="O787" s="429"/>
      <c r="P787" s="78">
        <f t="shared" si="48"/>
        <v>0</v>
      </c>
      <c r="Q787" s="78">
        <f t="shared" si="49"/>
        <v>0</v>
      </c>
      <c r="R787" s="100" t="str">
        <f t="shared" si="47"/>
        <v/>
      </c>
    </row>
    <row r="788" spans="1:18" x14ac:dyDescent="0.2">
      <c r="A788" s="430" t="str">
        <f>IF(B788="","",COUNT('Diário 1º PA'!$A$4:$A$2634)+COUNT('Diário 2º PA'!$A$4:$A$2000)+ROW()-3)</f>
        <v/>
      </c>
      <c r="B788" s="417"/>
      <c r="C788" s="418"/>
      <c r="D788" s="419"/>
      <c r="E788" s="419"/>
      <c r="F788" s="420"/>
      <c r="G788" s="419"/>
      <c r="H788" s="419"/>
      <c r="I788" s="421"/>
      <c r="J788" s="422"/>
      <c r="K788" s="422"/>
      <c r="L788" s="423"/>
      <c r="M788" s="422"/>
      <c r="N788" s="446"/>
      <c r="O788" s="429"/>
      <c r="P788" s="78">
        <f t="shared" si="48"/>
        <v>0</v>
      </c>
      <c r="Q788" s="78">
        <f t="shared" si="49"/>
        <v>0</v>
      </c>
      <c r="R788" s="100" t="str">
        <f t="shared" si="47"/>
        <v/>
      </c>
    </row>
    <row r="789" spans="1:18" x14ac:dyDescent="0.2">
      <c r="A789" s="430" t="str">
        <f>IF(B789="","",COUNT('Diário 1º PA'!$A$4:$A$2634)+COUNT('Diário 2º PA'!$A$4:$A$2000)+ROW()-3)</f>
        <v/>
      </c>
      <c r="B789" s="417"/>
      <c r="C789" s="418"/>
      <c r="D789" s="419"/>
      <c r="E789" s="419"/>
      <c r="F789" s="420"/>
      <c r="G789" s="419"/>
      <c r="H789" s="419"/>
      <c r="I789" s="421"/>
      <c r="J789" s="422"/>
      <c r="K789" s="422"/>
      <c r="L789" s="423"/>
      <c r="M789" s="422"/>
      <c r="N789" s="446"/>
      <c r="O789" s="429"/>
      <c r="P789" s="78">
        <f t="shared" si="48"/>
        <v>0</v>
      </c>
      <c r="Q789" s="78">
        <f t="shared" si="49"/>
        <v>0</v>
      </c>
      <c r="R789" s="143" t="str">
        <f t="shared" si="47"/>
        <v/>
      </c>
    </row>
    <row r="790" spans="1:18" x14ac:dyDescent="0.2">
      <c r="A790" s="430" t="str">
        <f>IF(B790="","",COUNT('Diário 1º PA'!$A$4:$A$2634)+COUNT('Diário 2º PA'!$A$4:$A$2000)+ROW()-3)</f>
        <v/>
      </c>
      <c r="B790" s="417"/>
      <c r="C790" s="418"/>
      <c r="D790" s="419"/>
      <c r="E790" s="419"/>
      <c r="F790" s="420"/>
      <c r="G790" s="419"/>
      <c r="H790" s="419"/>
      <c r="I790" s="421"/>
      <c r="J790" s="422"/>
      <c r="K790" s="422"/>
      <c r="L790" s="423"/>
      <c r="M790" s="422"/>
      <c r="N790" s="446"/>
      <c r="O790" s="429"/>
      <c r="P790" s="78">
        <f t="shared" si="48"/>
        <v>0</v>
      </c>
      <c r="Q790" s="78">
        <f t="shared" si="49"/>
        <v>0</v>
      </c>
      <c r="R790" s="100" t="str">
        <f t="shared" si="47"/>
        <v/>
      </c>
    </row>
    <row r="791" spans="1:18" x14ac:dyDescent="0.2">
      <c r="A791" s="430" t="str">
        <f>IF(B791="","",COUNT('Diário 1º PA'!$A$4:$A$2634)+COUNT('Diário 2º PA'!$A$4:$A$2000)+ROW()-3)</f>
        <v/>
      </c>
      <c r="B791" s="417"/>
      <c r="C791" s="418"/>
      <c r="D791" s="419"/>
      <c r="E791" s="419"/>
      <c r="F791" s="420"/>
      <c r="G791" s="419"/>
      <c r="H791" s="419"/>
      <c r="I791" s="421"/>
      <c r="J791" s="422"/>
      <c r="K791" s="422"/>
      <c r="L791" s="423"/>
      <c r="M791" s="422"/>
      <c r="N791" s="446"/>
      <c r="O791" s="429"/>
      <c r="P791" s="78">
        <f t="shared" si="48"/>
        <v>0</v>
      </c>
      <c r="Q791" s="78">
        <f t="shared" si="49"/>
        <v>0</v>
      </c>
      <c r="R791" s="100" t="str">
        <f t="shared" si="47"/>
        <v/>
      </c>
    </row>
    <row r="792" spans="1:18" x14ac:dyDescent="0.2">
      <c r="A792" s="430" t="str">
        <f>IF(B792="","",COUNT('Diário 1º PA'!$A$4:$A$2634)+COUNT('Diário 2º PA'!$A$4:$A$2000)+ROW()-3)</f>
        <v/>
      </c>
      <c r="B792" s="417"/>
      <c r="C792" s="418"/>
      <c r="D792" s="419"/>
      <c r="E792" s="419"/>
      <c r="F792" s="420"/>
      <c r="G792" s="419"/>
      <c r="H792" s="419"/>
      <c r="I792" s="421"/>
      <c r="J792" s="422"/>
      <c r="K792" s="422"/>
      <c r="L792" s="423"/>
      <c r="M792" s="422"/>
      <c r="N792" s="446"/>
      <c r="O792" s="429"/>
      <c r="P792" s="78">
        <f t="shared" si="48"/>
        <v>0</v>
      </c>
      <c r="Q792" s="78">
        <f t="shared" si="49"/>
        <v>0</v>
      </c>
      <c r="R792" s="143" t="str">
        <f t="shared" si="47"/>
        <v/>
      </c>
    </row>
    <row r="793" spans="1:18" x14ac:dyDescent="0.2">
      <c r="A793" s="430" t="str">
        <f>IF(B793="","",COUNT('Diário 1º PA'!$A$4:$A$2634)+COUNT('Diário 2º PA'!$A$4:$A$2000)+ROW()-3)</f>
        <v/>
      </c>
      <c r="B793" s="417"/>
      <c r="C793" s="418"/>
      <c r="D793" s="419"/>
      <c r="E793" s="419"/>
      <c r="F793" s="420"/>
      <c r="G793" s="419"/>
      <c r="H793" s="419"/>
      <c r="I793" s="421"/>
      <c r="J793" s="422"/>
      <c r="K793" s="422"/>
      <c r="L793" s="423"/>
      <c r="M793" s="422"/>
      <c r="N793" s="446"/>
      <c r="O793" s="429"/>
      <c r="P793" s="78">
        <f t="shared" si="48"/>
        <v>0</v>
      </c>
      <c r="Q793" s="78">
        <f t="shared" si="49"/>
        <v>0</v>
      </c>
      <c r="R793" s="100" t="str">
        <f t="shared" si="47"/>
        <v/>
      </c>
    </row>
    <row r="794" spans="1:18" x14ac:dyDescent="0.2">
      <c r="A794" s="430" t="str">
        <f>IF(B794="","",COUNT('Diário 1º PA'!$A$4:$A$2634)+COUNT('Diário 2º PA'!$A$4:$A$2000)+ROW()-3)</f>
        <v/>
      </c>
      <c r="B794" s="417"/>
      <c r="C794" s="418"/>
      <c r="D794" s="419"/>
      <c r="E794" s="419"/>
      <c r="F794" s="420"/>
      <c r="G794" s="419"/>
      <c r="H794" s="419"/>
      <c r="I794" s="421"/>
      <c r="J794" s="422"/>
      <c r="K794" s="422"/>
      <c r="L794" s="423"/>
      <c r="M794" s="422"/>
      <c r="N794" s="446"/>
      <c r="O794" s="429"/>
      <c r="P794" s="78">
        <f t="shared" si="48"/>
        <v>0</v>
      </c>
      <c r="Q794" s="78">
        <f t="shared" si="49"/>
        <v>0</v>
      </c>
      <c r="R794" s="100" t="str">
        <f t="shared" si="47"/>
        <v/>
      </c>
    </row>
    <row r="795" spans="1:18" x14ac:dyDescent="0.2">
      <c r="A795" s="430" t="str">
        <f>IF(B795="","",COUNT('Diário 1º PA'!$A$4:$A$2634)+COUNT('Diário 2º PA'!$A$4:$A$2000)+ROW()-3)</f>
        <v/>
      </c>
      <c r="B795" s="417"/>
      <c r="C795" s="418"/>
      <c r="D795" s="419"/>
      <c r="E795" s="419"/>
      <c r="F795" s="420"/>
      <c r="G795" s="419"/>
      <c r="H795" s="419"/>
      <c r="I795" s="421"/>
      <c r="J795" s="422"/>
      <c r="K795" s="422"/>
      <c r="L795" s="423"/>
      <c r="M795" s="422"/>
      <c r="N795" s="446"/>
      <c r="O795" s="429"/>
      <c r="P795" s="78">
        <f t="shared" si="48"/>
        <v>0</v>
      </c>
      <c r="Q795" s="78">
        <f t="shared" si="49"/>
        <v>0</v>
      </c>
      <c r="R795" s="143" t="str">
        <f t="shared" si="47"/>
        <v/>
      </c>
    </row>
    <row r="796" spans="1:18" x14ac:dyDescent="0.2">
      <c r="A796" s="430" t="str">
        <f>IF(B796="","",COUNT('Diário 1º PA'!$A$4:$A$2634)+COUNT('Diário 2º PA'!$A$4:$A$2000)+ROW()-3)</f>
        <v/>
      </c>
      <c r="B796" s="417"/>
      <c r="C796" s="418"/>
      <c r="D796" s="419"/>
      <c r="E796" s="419"/>
      <c r="F796" s="420"/>
      <c r="G796" s="419"/>
      <c r="H796" s="419"/>
      <c r="I796" s="421"/>
      <c r="J796" s="422"/>
      <c r="K796" s="422"/>
      <c r="L796" s="423"/>
      <c r="M796" s="422"/>
      <c r="N796" s="446"/>
      <c r="O796" s="429"/>
      <c r="P796" s="78">
        <f t="shared" si="48"/>
        <v>0</v>
      </c>
      <c r="Q796" s="78">
        <f t="shared" si="49"/>
        <v>0</v>
      </c>
      <c r="R796" s="100" t="str">
        <f t="shared" si="47"/>
        <v/>
      </c>
    </row>
    <row r="797" spans="1:18" x14ac:dyDescent="0.2">
      <c r="A797" s="430" t="str">
        <f>IF(B797="","",COUNT('Diário 1º PA'!$A$4:$A$2634)+COUNT('Diário 2º PA'!$A$4:$A$2000)+ROW()-3)</f>
        <v/>
      </c>
      <c r="B797" s="417"/>
      <c r="C797" s="418"/>
      <c r="D797" s="419"/>
      <c r="E797" s="419"/>
      <c r="F797" s="420"/>
      <c r="G797" s="419"/>
      <c r="H797" s="419"/>
      <c r="I797" s="421"/>
      <c r="J797" s="422"/>
      <c r="K797" s="422"/>
      <c r="L797" s="423"/>
      <c r="M797" s="422"/>
      <c r="N797" s="446"/>
      <c r="O797" s="429"/>
      <c r="P797" s="78">
        <f t="shared" si="48"/>
        <v>0</v>
      </c>
      <c r="Q797" s="78">
        <f t="shared" si="49"/>
        <v>0</v>
      </c>
      <c r="R797" s="100" t="str">
        <f t="shared" si="47"/>
        <v/>
      </c>
    </row>
    <row r="798" spans="1:18" x14ac:dyDescent="0.2">
      <c r="A798" s="430" t="str">
        <f>IF(B798="","",COUNT('Diário 1º PA'!$A$4:$A$2634)+COUNT('Diário 2º PA'!$A$4:$A$2000)+ROW()-3)</f>
        <v/>
      </c>
      <c r="B798" s="417"/>
      <c r="C798" s="418"/>
      <c r="D798" s="419"/>
      <c r="E798" s="419"/>
      <c r="F798" s="420"/>
      <c r="G798" s="419"/>
      <c r="H798" s="419"/>
      <c r="I798" s="421"/>
      <c r="J798" s="422"/>
      <c r="K798" s="422"/>
      <c r="L798" s="423"/>
      <c r="M798" s="422"/>
      <c r="N798" s="446"/>
      <c r="O798" s="429"/>
      <c r="P798" s="78">
        <f t="shared" si="48"/>
        <v>0</v>
      </c>
      <c r="Q798" s="78">
        <f t="shared" si="49"/>
        <v>0</v>
      </c>
      <c r="R798" s="143" t="str">
        <f t="shared" si="47"/>
        <v/>
      </c>
    </row>
    <row r="799" spans="1:18" x14ac:dyDescent="0.2">
      <c r="A799" s="430" t="str">
        <f>IF(B799="","",COUNT('Diário 1º PA'!$A$4:$A$2634)+COUNT('Diário 2º PA'!$A$4:$A$2000)+ROW()-3)</f>
        <v/>
      </c>
      <c r="B799" s="417"/>
      <c r="C799" s="418"/>
      <c r="D799" s="419"/>
      <c r="E799" s="419"/>
      <c r="F799" s="420"/>
      <c r="G799" s="419"/>
      <c r="H799" s="419"/>
      <c r="I799" s="421"/>
      <c r="J799" s="422"/>
      <c r="K799" s="422"/>
      <c r="L799" s="423"/>
      <c r="M799" s="422"/>
      <c r="N799" s="446"/>
      <c r="O799" s="429"/>
      <c r="P799" s="78">
        <f t="shared" si="48"/>
        <v>0</v>
      </c>
      <c r="Q799" s="78">
        <f t="shared" si="49"/>
        <v>0</v>
      </c>
      <c r="R799" s="100" t="str">
        <f t="shared" si="47"/>
        <v/>
      </c>
    </row>
    <row r="800" spans="1:18" x14ac:dyDescent="0.2">
      <c r="A800" s="430" t="str">
        <f>IF(B800="","",COUNT('Diário 1º PA'!$A$4:$A$2634)+COUNT('Diário 2º PA'!$A$4:$A$2000)+ROW()-3)</f>
        <v/>
      </c>
      <c r="B800" s="417"/>
      <c r="C800" s="418"/>
      <c r="D800" s="419"/>
      <c r="E800" s="419"/>
      <c r="F800" s="420"/>
      <c r="G800" s="419"/>
      <c r="H800" s="419"/>
      <c r="I800" s="421"/>
      <c r="J800" s="422"/>
      <c r="K800" s="422"/>
      <c r="L800" s="423"/>
      <c r="M800" s="422"/>
      <c r="N800" s="446"/>
      <c r="O800" s="429"/>
      <c r="P800" s="78">
        <f t="shared" si="48"/>
        <v>0</v>
      </c>
      <c r="Q800" s="78">
        <f t="shared" si="49"/>
        <v>0</v>
      </c>
      <c r="R800" s="100" t="str">
        <f t="shared" si="47"/>
        <v/>
      </c>
    </row>
    <row r="801" spans="1:18" x14ac:dyDescent="0.2">
      <c r="A801" s="430" t="str">
        <f>IF(B801="","",COUNT('Diário 1º PA'!$A$4:$A$2634)+COUNT('Diário 2º PA'!$A$4:$A$2000)+ROW()-3)</f>
        <v/>
      </c>
      <c r="B801" s="417"/>
      <c r="C801" s="418"/>
      <c r="D801" s="419"/>
      <c r="E801" s="419"/>
      <c r="F801" s="420"/>
      <c r="G801" s="419"/>
      <c r="H801" s="419"/>
      <c r="I801" s="421"/>
      <c r="J801" s="422"/>
      <c r="K801" s="422"/>
      <c r="L801" s="423"/>
      <c r="M801" s="422"/>
      <c r="N801" s="446"/>
      <c r="O801" s="429"/>
      <c r="P801" s="78">
        <f t="shared" si="48"/>
        <v>0</v>
      </c>
      <c r="Q801" s="78">
        <f t="shared" si="49"/>
        <v>0</v>
      </c>
      <c r="R801" s="143" t="str">
        <f t="shared" si="47"/>
        <v/>
      </c>
    </row>
    <row r="802" spans="1:18" x14ac:dyDescent="0.2">
      <c r="A802" s="430" t="str">
        <f>IF(B802="","",COUNT('Diário 1º PA'!$A$4:$A$2634)+COUNT('Diário 2º PA'!$A$4:$A$2000)+ROW()-3)</f>
        <v/>
      </c>
      <c r="B802" s="417"/>
      <c r="C802" s="418"/>
      <c r="D802" s="419"/>
      <c r="E802" s="419"/>
      <c r="F802" s="420"/>
      <c r="G802" s="419"/>
      <c r="H802" s="419"/>
      <c r="I802" s="421"/>
      <c r="J802" s="422"/>
      <c r="K802" s="422"/>
      <c r="L802" s="423"/>
      <c r="M802" s="422"/>
      <c r="N802" s="446"/>
      <c r="O802" s="429"/>
      <c r="P802" s="78">
        <f t="shared" si="48"/>
        <v>0</v>
      </c>
      <c r="Q802" s="78">
        <f t="shared" si="49"/>
        <v>0</v>
      </c>
      <c r="R802" s="100" t="str">
        <f t="shared" si="47"/>
        <v/>
      </c>
    </row>
    <row r="803" spans="1:18" x14ac:dyDescent="0.2">
      <c r="A803" s="430" t="str">
        <f>IF(B803="","",COUNT('Diário 1º PA'!$A$4:$A$2634)+COUNT('Diário 2º PA'!$A$4:$A$2000)+ROW()-3)</f>
        <v/>
      </c>
      <c r="B803" s="417"/>
      <c r="C803" s="418"/>
      <c r="D803" s="419"/>
      <c r="E803" s="419"/>
      <c r="F803" s="420"/>
      <c r="G803" s="419"/>
      <c r="H803" s="419"/>
      <c r="I803" s="421"/>
      <c r="J803" s="422"/>
      <c r="K803" s="422"/>
      <c r="L803" s="423"/>
      <c r="M803" s="422"/>
      <c r="N803" s="446"/>
      <c r="O803" s="429"/>
      <c r="P803" s="78">
        <f t="shared" si="48"/>
        <v>0</v>
      </c>
      <c r="Q803" s="78">
        <f t="shared" si="49"/>
        <v>0</v>
      </c>
      <c r="R803" s="100" t="str">
        <f t="shared" si="47"/>
        <v/>
      </c>
    </row>
    <row r="804" spans="1:18" x14ac:dyDescent="0.2">
      <c r="A804" s="430" t="str">
        <f>IF(B804="","",COUNT('Diário 1º PA'!$A$4:$A$2634)+COUNT('Diário 2º PA'!$A$4:$A$2000)+ROW()-3)</f>
        <v/>
      </c>
      <c r="B804" s="417"/>
      <c r="C804" s="418"/>
      <c r="D804" s="419"/>
      <c r="E804" s="419"/>
      <c r="F804" s="420"/>
      <c r="G804" s="419"/>
      <c r="H804" s="419"/>
      <c r="I804" s="421"/>
      <c r="J804" s="422"/>
      <c r="K804" s="422"/>
      <c r="L804" s="423"/>
      <c r="M804" s="422"/>
      <c r="N804" s="446"/>
      <c r="O804" s="429"/>
      <c r="P804" s="78">
        <f t="shared" si="48"/>
        <v>0</v>
      </c>
      <c r="Q804" s="78">
        <f t="shared" si="49"/>
        <v>0</v>
      </c>
      <c r="R804" s="143" t="str">
        <f t="shared" si="47"/>
        <v/>
      </c>
    </row>
    <row r="805" spans="1:18" x14ac:dyDescent="0.2">
      <c r="A805" s="430" t="str">
        <f>IF(B805="","",COUNT('Diário 1º PA'!$A$4:$A$2634)+COUNT('Diário 2º PA'!$A$4:$A$2000)+ROW()-3)</f>
        <v/>
      </c>
      <c r="B805" s="417"/>
      <c r="C805" s="418"/>
      <c r="D805" s="419"/>
      <c r="E805" s="419"/>
      <c r="F805" s="420"/>
      <c r="G805" s="419"/>
      <c r="H805" s="419"/>
      <c r="I805" s="421"/>
      <c r="J805" s="422"/>
      <c r="K805" s="422"/>
      <c r="L805" s="423"/>
      <c r="M805" s="422"/>
      <c r="N805" s="446"/>
      <c r="O805" s="429"/>
      <c r="P805" s="78">
        <f t="shared" si="48"/>
        <v>0</v>
      </c>
      <c r="Q805" s="78">
        <f t="shared" si="49"/>
        <v>0</v>
      </c>
      <c r="R805" s="100" t="str">
        <f t="shared" si="47"/>
        <v/>
      </c>
    </row>
    <row r="806" spans="1:18" x14ac:dyDescent="0.2">
      <c r="A806" s="430" t="str">
        <f>IF(B806="","",COUNT('Diário 1º PA'!$A$4:$A$2634)+COUNT('Diário 2º PA'!$A$4:$A$2000)+ROW()-3)</f>
        <v/>
      </c>
      <c r="B806" s="417"/>
      <c r="C806" s="418"/>
      <c r="D806" s="419"/>
      <c r="E806" s="419"/>
      <c r="F806" s="420"/>
      <c r="G806" s="419"/>
      <c r="H806" s="419"/>
      <c r="I806" s="421"/>
      <c r="J806" s="422"/>
      <c r="K806" s="422"/>
      <c r="L806" s="423"/>
      <c r="M806" s="422"/>
      <c r="N806" s="446"/>
      <c r="O806" s="429"/>
      <c r="P806" s="78">
        <f t="shared" si="48"/>
        <v>0</v>
      </c>
      <c r="Q806" s="78">
        <f t="shared" si="49"/>
        <v>0</v>
      </c>
      <c r="R806" s="100" t="str">
        <f t="shared" si="47"/>
        <v/>
      </c>
    </row>
    <row r="807" spans="1:18" x14ac:dyDescent="0.2">
      <c r="A807" s="430" t="str">
        <f>IF(B807="","",COUNT('Diário 1º PA'!$A$4:$A$2634)+COUNT('Diário 2º PA'!$A$4:$A$2000)+ROW()-3)</f>
        <v/>
      </c>
      <c r="B807" s="417"/>
      <c r="C807" s="418"/>
      <c r="D807" s="419"/>
      <c r="E807" s="419"/>
      <c r="F807" s="420"/>
      <c r="G807" s="419"/>
      <c r="H807" s="419"/>
      <c r="I807" s="421"/>
      <c r="J807" s="422"/>
      <c r="K807" s="422"/>
      <c r="L807" s="423"/>
      <c r="M807" s="422"/>
      <c r="N807" s="446"/>
      <c r="O807" s="429"/>
      <c r="P807" s="78">
        <f t="shared" si="48"/>
        <v>0</v>
      </c>
      <c r="Q807" s="78">
        <f t="shared" si="49"/>
        <v>0</v>
      </c>
      <c r="R807" s="143" t="str">
        <f t="shared" si="47"/>
        <v/>
      </c>
    </row>
    <row r="808" spans="1:18" x14ac:dyDescent="0.2">
      <c r="A808" s="430" t="str">
        <f>IF(B808="","",COUNT('Diário 1º PA'!$A$4:$A$2634)+COUNT('Diário 2º PA'!$A$4:$A$2000)+ROW()-3)</f>
        <v/>
      </c>
      <c r="B808" s="417"/>
      <c r="C808" s="418"/>
      <c r="D808" s="419"/>
      <c r="E808" s="419"/>
      <c r="F808" s="420"/>
      <c r="G808" s="419"/>
      <c r="H808" s="419"/>
      <c r="I808" s="421"/>
      <c r="J808" s="422"/>
      <c r="K808" s="422"/>
      <c r="L808" s="423"/>
      <c r="M808" s="422"/>
      <c r="N808" s="446"/>
      <c r="O808" s="429"/>
      <c r="P808" s="78">
        <f t="shared" si="48"/>
        <v>0</v>
      </c>
      <c r="Q808" s="78">
        <f t="shared" si="49"/>
        <v>0</v>
      </c>
      <c r="R808" s="100" t="str">
        <f t="shared" si="47"/>
        <v/>
      </c>
    </row>
    <row r="809" spans="1:18" x14ac:dyDescent="0.2">
      <c r="A809" s="430" t="str">
        <f>IF(B809="","",COUNT('Diário 1º PA'!$A$4:$A$2634)+COUNT('Diário 2º PA'!$A$4:$A$2000)+ROW()-3)</f>
        <v/>
      </c>
      <c r="B809" s="417"/>
      <c r="C809" s="418"/>
      <c r="D809" s="419"/>
      <c r="E809" s="419"/>
      <c r="F809" s="420"/>
      <c r="G809" s="419"/>
      <c r="H809" s="419"/>
      <c r="I809" s="421"/>
      <c r="J809" s="422"/>
      <c r="K809" s="422"/>
      <c r="L809" s="423"/>
      <c r="M809" s="422"/>
      <c r="N809" s="446"/>
      <c r="O809" s="429"/>
      <c r="P809" s="78">
        <f t="shared" si="48"/>
        <v>0</v>
      </c>
      <c r="Q809" s="78">
        <f t="shared" si="49"/>
        <v>0</v>
      </c>
      <c r="R809" s="100" t="str">
        <f t="shared" si="47"/>
        <v/>
      </c>
    </row>
    <row r="810" spans="1:18" x14ac:dyDescent="0.2">
      <c r="A810" s="430" t="str">
        <f>IF(B810="","",COUNT('Diário 1º PA'!$A$4:$A$2634)+COUNT('Diário 2º PA'!$A$4:$A$2000)+ROW()-3)</f>
        <v/>
      </c>
      <c r="B810" s="417"/>
      <c r="C810" s="418"/>
      <c r="D810" s="419"/>
      <c r="E810" s="419"/>
      <c r="F810" s="420"/>
      <c r="G810" s="419"/>
      <c r="H810" s="419"/>
      <c r="I810" s="421"/>
      <c r="J810" s="422"/>
      <c r="K810" s="422"/>
      <c r="L810" s="423"/>
      <c r="M810" s="422"/>
      <c r="N810" s="446"/>
      <c r="O810" s="429"/>
      <c r="P810" s="78">
        <f t="shared" si="48"/>
        <v>0</v>
      </c>
      <c r="Q810" s="78">
        <f t="shared" si="49"/>
        <v>0</v>
      </c>
      <c r="R810" s="143" t="str">
        <f t="shared" si="47"/>
        <v/>
      </c>
    </row>
    <row r="811" spans="1:18" x14ac:dyDescent="0.2">
      <c r="A811" s="430" t="str">
        <f>IF(B811="","",COUNT('Diário 1º PA'!$A$4:$A$2634)+COUNT('Diário 2º PA'!$A$4:$A$2000)+ROW()-3)</f>
        <v/>
      </c>
      <c r="B811" s="417"/>
      <c r="C811" s="418"/>
      <c r="D811" s="419"/>
      <c r="E811" s="419"/>
      <c r="F811" s="420"/>
      <c r="G811" s="419"/>
      <c r="H811" s="419"/>
      <c r="I811" s="421"/>
      <c r="J811" s="422"/>
      <c r="K811" s="422"/>
      <c r="L811" s="423"/>
      <c r="M811" s="422"/>
      <c r="N811" s="446"/>
      <c r="O811" s="429"/>
      <c r="P811" s="78">
        <f t="shared" si="48"/>
        <v>0</v>
      </c>
      <c r="Q811" s="78">
        <f t="shared" si="49"/>
        <v>0</v>
      </c>
      <c r="R811" s="100" t="str">
        <f t="shared" si="47"/>
        <v/>
      </c>
    </row>
    <row r="812" spans="1:18" x14ac:dyDescent="0.2">
      <c r="A812" s="430" t="str">
        <f>IF(B812="","",COUNT('Diário 1º PA'!$A$4:$A$2634)+COUNT('Diário 2º PA'!$A$4:$A$2000)+ROW()-3)</f>
        <v/>
      </c>
      <c r="B812" s="417"/>
      <c r="C812" s="418"/>
      <c r="D812" s="419"/>
      <c r="E812" s="419"/>
      <c r="F812" s="420"/>
      <c r="G812" s="419"/>
      <c r="H812" s="419"/>
      <c r="I812" s="421"/>
      <c r="J812" s="422"/>
      <c r="K812" s="422"/>
      <c r="L812" s="423"/>
      <c r="M812" s="422"/>
      <c r="N812" s="446"/>
      <c r="O812" s="429"/>
      <c r="P812" s="78">
        <f t="shared" si="48"/>
        <v>0</v>
      </c>
      <c r="Q812" s="78">
        <f t="shared" si="49"/>
        <v>0</v>
      </c>
      <c r="R812" s="100" t="str">
        <f t="shared" si="47"/>
        <v/>
      </c>
    </row>
    <row r="813" spans="1:18" x14ac:dyDescent="0.2">
      <c r="A813" s="430" t="str">
        <f>IF(B813="","",COUNT('Diário 1º PA'!$A$4:$A$2634)+COUNT('Diário 2º PA'!$A$4:$A$2000)+ROW()-3)</f>
        <v/>
      </c>
      <c r="B813" s="417"/>
      <c r="C813" s="418"/>
      <c r="D813" s="419"/>
      <c r="E813" s="419"/>
      <c r="F813" s="420"/>
      <c r="G813" s="419"/>
      <c r="H813" s="419"/>
      <c r="I813" s="421"/>
      <c r="J813" s="422"/>
      <c r="K813" s="422"/>
      <c r="L813" s="423"/>
      <c r="M813" s="422"/>
      <c r="N813" s="446"/>
      <c r="O813" s="429"/>
      <c r="P813" s="78">
        <f t="shared" si="48"/>
        <v>0</v>
      </c>
      <c r="Q813" s="78">
        <f t="shared" si="49"/>
        <v>0</v>
      </c>
      <c r="R813" s="143" t="str">
        <f t="shared" si="47"/>
        <v/>
      </c>
    </row>
    <row r="814" spans="1:18" x14ac:dyDescent="0.2">
      <c r="A814" s="430" t="str">
        <f>IF(B814="","",COUNT('Diário 1º PA'!$A$4:$A$2634)+COUNT('Diário 2º PA'!$A$4:$A$2000)+ROW()-3)</f>
        <v/>
      </c>
      <c r="B814" s="417"/>
      <c r="C814" s="418"/>
      <c r="D814" s="419"/>
      <c r="E814" s="419"/>
      <c r="F814" s="420"/>
      <c r="G814" s="419"/>
      <c r="H814" s="419"/>
      <c r="I814" s="421"/>
      <c r="J814" s="422"/>
      <c r="K814" s="422"/>
      <c r="L814" s="423"/>
      <c r="M814" s="422"/>
      <c r="N814" s="446"/>
      <c r="O814" s="429"/>
      <c r="P814" s="78">
        <f t="shared" si="48"/>
        <v>0</v>
      </c>
      <c r="Q814" s="78">
        <f t="shared" si="49"/>
        <v>0</v>
      </c>
      <c r="R814" s="100" t="str">
        <f t="shared" si="47"/>
        <v/>
      </c>
    </row>
    <row r="815" spans="1:18" x14ac:dyDescent="0.2">
      <c r="A815" s="430" t="str">
        <f>IF(B815="","",COUNT('Diário 1º PA'!$A$4:$A$2634)+COUNT('Diário 2º PA'!$A$4:$A$2000)+ROW()-3)</f>
        <v/>
      </c>
      <c r="B815" s="417"/>
      <c r="C815" s="418"/>
      <c r="D815" s="419"/>
      <c r="E815" s="419"/>
      <c r="F815" s="420"/>
      <c r="G815" s="419"/>
      <c r="H815" s="419"/>
      <c r="I815" s="421"/>
      <c r="J815" s="422"/>
      <c r="K815" s="422"/>
      <c r="L815" s="423"/>
      <c r="M815" s="422"/>
      <c r="N815" s="446"/>
      <c r="O815" s="429"/>
      <c r="P815" s="78">
        <f t="shared" si="48"/>
        <v>0</v>
      </c>
      <c r="Q815" s="78">
        <f t="shared" si="49"/>
        <v>0</v>
      </c>
      <c r="R815" s="100" t="str">
        <f t="shared" si="47"/>
        <v/>
      </c>
    </row>
    <row r="816" spans="1:18" x14ac:dyDescent="0.2">
      <c r="A816" s="430" t="str">
        <f>IF(B816="","",COUNT('Diário 1º PA'!$A$4:$A$2634)+COUNT('Diário 2º PA'!$A$4:$A$2000)+ROW()-3)</f>
        <v/>
      </c>
      <c r="B816" s="417"/>
      <c r="C816" s="418"/>
      <c r="D816" s="419"/>
      <c r="E816" s="419"/>
      <c r="F816" s="420"/>
      <c r="G816" s="419"/>
      <c r="H816" s="419"/>
      <c r="I816" s="421"/>
      <c r="J816" s="422"/>
      <c r="K816" s="422"/>
      <c r="L816" s="423"/>
      <c r="M816" s="422"/>
      <c r="N816" s="446"/>
      <c r="O816" s="429"/>
      <c r="P816" s="78">
        <f t="shared" si="48"/>
        <v>0</v>
      </c>
      <c r="Q816" s="78">
        <f t="shared" si="49"/>
        <v>0</v>
      </c>
      <c r="R816" s="143" t="str">
        <f t="shared" si="47"/>
        <v/>
      </c>
    </row>
    <row r="817" spans="1:18" x14ac:dyDescent="0.2">
      <c r="A817" s="430" t="str">
        <f>IF(B817="","",COUNT('Diário 1º PA'!$A$4:$A$2634)+COUNT('Diário 2º PA'!$A$4:$A$2000)+ROW()-3)</f>
        <v/>
      </c>
      <c r="B817" s="417"/>
      <c r="C817" s="418"/>
      <c r="D817" s="419"/>
      <c r="E817" s="419"/>
      <c r="F817" s="420"/>
      <c r="G817" s="419"/>
      <c r="H817" s="419"/>
      <c r="I817" s="421"/>
      <c r="J817" s="422"/>
      <c r="K817" s="422"/>
      <c r="L817" s="423"/>
      <c r="M817" s="422"/>
      <c r="N817" s="446"/>
      <c r="O817" s="429"/>
      <c r="P817" s="78">
        <f t="shared" si="48"/>
        <v>0</v>
      </c>
      <c r="Q817" s="78">
        <f t="shared" si="49"/>
        <v>0</v>
      </c>
      <c r="R817" s="100" t="str">
        <f t="shared" si="47"/>
        <v/>
      </c>
    </row>
    <row r="818" spans="1:18" x14ac:dyDescent="0.2">
      <c r="A818" s="430" t="str">
        <f>IF(B818="","",COUNT('Diário 1º PA'!$A$4:$A$2634)+COUNT('Diário 2º PA'!$A$4:$A$2000)+ROW()-3)</f>
        <v/>
      </c>
      <c r="B818" s="417"/>
      <c r="C818" s="418"/>
      <c r="D818" s="419"/>
      <c r="E818" s="419"/>
      <c r="F818" s="420"/>
      <c r="G818" s="419"/>
      <c r="H818" s="419"/>
      <c r="I818" s="421"/>
      <c r="J818" s="422"/>
      <c r="K818" s="422"/>
      <c r="L818" s="423"/>
      <c r="M818" s="422"/>
      <c r="N818" s="446"/>
      <c r="O818" s="429"/>
      <c r="P818" s="78">
        <f t="shared" si="48"/>
        <v>0</v>
      </c>
      <c r="Q818" s="78">
        <f t="shared" si="49"/>
        <v>0</v>
      </c>
      <c r="R818" s="100" t="str">
        <f t="shared" si="47"/>
        <v/>
      </c>
    </row>
    <row r="819" spans="1:18" x14ac:dyDescent="0.2">
      <c r="A819" s="430" t="str">
        <f>IF(B819="","",COUNT('Diário 1º PA'!$A$4:$A$2634)+COUNT('Diário 2º PA'!$A$4:$A$2000)+ROW()-3)</f>
        <v/>
      </c>
      <c r="B819" s="417"/>
      <c r="C819" s="418"/>
      <c r="D819" s="419"/>
      <c r="E819" s="419"/>
      <c r="F819" s="420"/>
      <c r="G819" s="419"/>
      <c r="H819" s="419"/>
      <c r="I819" s="421"/>
      <c r="J819" s="422"/>
      <c r="K819" s="422"/>
      <c r="L819" s="423"/>
      <c r="M819" s="422"/>
      <c r="N819" s="446"/>
      <c r="O819" s="429"/>
      <c r="P819" s="78">
        <f t="shared" si="48"/>
        <v>0</v>
      </c>
      <c r="Q819" s="78">
        <f t="shared" si="49"/>
        <v>0</v>
      </c>
      <c r="R819" s="143" t="str">
        <f t="shared" si="47"/>
        <v/>
      </c>
    </row>
    <row r="820" spans="1:18" x14ac:dyDescent="0.2">
      <c r="A820" s="430" t="str">
        <f>IF(B820="","",COUNT('Diário 1º PA'!$A$4:$A$2634)+COUNT('Diário 2º PA'!$A$4:$A$2000)+ROW()-3)</f>
        <v/>
      </c>
      <c r="B820" s="417"/>
      <c r="C820" s="418"/>
      <c r="D820" s="419"/>
      <c r="E820" s="419"/>
      <c r="F820" s="420"/>
      <c r="G820" s="419"/>
      <c r="H820" s="419"/>
      <c r="I820" s="421"/>
      <c r="J820" s="422"/>
      <c r="K820" s="422"/>
      <c r="L820" s="423"/>
      <c r="M820" s="422"/>
      <c r="N820" s="446"/>
      <c r="O820" s="429"/>
      <c r="P820" s="78">
        <f t="shared" si="48"/>
        <v>0</v>
      </c>
      <c r="Q820" s="78">
        <f t="shared" si="49"/>
        <v>0</v>
      </c>
      <c r="R820" s="100" t="str">
        <f t="shared" si="47"/>
        <v/>
      </c>
    </row>
    <row r="821" spans="1:18" x14ac:dyDescent="0.2">
      <c r="A821" s="430" t="str">
        <f>IF(B821="","",COUNT('Diário 1º PA'!$A$4:$A$2634)+COUNT('Diário 2º PA'!$A$4:$A$2000)+ROW()-3)</f>
        <v/>
      </c>
      <c r="B821" s="417"/>
      <c r="C821" s="418"/>
      <c r="D821" s="419"/>
      <c r="E821" s="419"/>
      <c r="F821" s="420"/>
      <c r="G821" s="419"/>
      <c r="H821" s="419"/>
      <c r="I821" s="421"/>
      <c r="J821" s="422"/>
      <c r="K821" s="422"/>
      <c r="L821" s="423"/>
      <c r="M821" s="422"/>
      <c r="N821" s="446"/>
      <c r="O821" s="429"/>
      <c r="P821" s="78">
        <f t="shared" si="48"/>
        <v>0</v>
      </c>
      <c r="Q821" s="78">
        <f t="shared" si="49"/>
        <v>0</v>
      </c>
      <c r="R821" s="100" t="str">
        <f t="shared" si="47"/>
        <v/>
      </c>
    </row>
    <row r="822" spans="1:18" x14ac:dyDescent="0.2">
      <c r="A822" s="430" t="str">
        <f>IF(B822="","",COUNT('Diário 1º PA'!$A$4:$A$2634)+COUNT('Diário 2º PA'!$A$4:$A$2000)+ROW()-3)</f>
        <v/>
      </c>
      <c r="B822" s="417"/>
      <c r="C822" s="418"/>
      <c r="D822" s="419"/>
      <c r="E822" s="419"/>
      <c r="F822" s="420"/>
      <c r="G822" s="419"/>
      <c r="H822" s="419"/>
      <c r="I822" s="421"/>
      <c r="J822" s="422"/>
      <c r="K822" s="422"/>
      <c r="L822" s="423"/>
      <c r="M822" s="422"/>
      <c r="N822" s="446"/>
      <c r="O822" s="429"/>
      <c r="P822" s="78">
        <f t="shared" si="48"/>
        <v>0</v>
      </c>
      <c r="Q822" s="78">
        <f t="shared" si="49"/>
        <v>0</v>
      </c>
      <c r="R822" s="143" t="str">
        <f t="shared" si="47"/>
        <v/>
      </c>
    </row>
    <row r="823" spans="1:18" x14ac:dyDescent="0.2">
      <c r="A823" s="430" t="str">
        <f>IF(B823="","",COUNT('Diário 1º PA'!$A$4:$A$2634)+COUNT('Diário 2º PA'!$A$4:$A$2000)+ROW()-3)</f>
        <v/>
      </c>
      <c r="B823" s="417"/>
      <c r="C823" s="418"/>
      <c r="D823" s="419"/>
      <c r="E823" s="419"/>
      <c r="F823" s="420"/>
      <c r="G823" s="419"/>
      <c r="H823" s="419"/>
      <c r="I823" s="421"/>
      <c r="J823" s="422"/>
      <c r="K823" s="422"/>
      <c r="L823" s="423"/>
      <c r="M823" s="422"/>
      <c r="N823" s="446"/>
      <c r="O823" s="429"/>
      <c r="P823" s="78">
        <f t="shared" si="48"/>
        <v>0</v>
      </c>
      <c r="Q823" s="78">
        <f t="shared" si="49"/>
        <v>0</v>
      </c>
      <c r="R823" s="100" t="str">
        <f t="shared" si="47"/>
        <v/>
      </c>
    </row>
    <row r="824" spans="1:18" x14ac:dyDescent="0.2">
      <c r="A824" s="430" t="str">
        <f>IF(B824="","",COUNT('Diário 1º PA'!$A$4:$A$2634)+COUNT('Diário 2º PA'!$A$4:$A$2000)+ROW()-3)</f>
        <v/>
      </c>
      <c r="B824" s="417"/>
      <c r="C824" s="418"/>
      <c r="D824" s="419"/>
      <c r="E824" s="419"/>
      <c r="F824" s="420"/>
      <c r="G824" s="419"/>
      <c r="H824" s="419"/>
      <c r="I824" s="421"/>
      <c r="J824" s="422"/>
      <c r="K824" s="422"/>
      <c r="L824" s="423"/>
      <c r="M824" s="422"/>
      <c r="N824" s="446"/>
      <c r="O824" s="429"/>
      <c r="P824" s="78">
        <f t="shared" si="48"/>
        <v>0</v>
      </c>
      <c r="Q824" s="78">
        <f t="shared" si="49"/>
        <v>0</v>
      </c>
      <c r="R824" s="100" t="str">
        <f t="shared" si="47"/>
        <v/>
      </c>
    </row>
    <row r="825" spans="1:18" x14ac:dyDescent="0.2">
      <c r="A825" s="430" t="str">
        <f>IF(B825="","",COUNT('Diário 1º PA'!$A$4:$A$2634)+COUNT('Diário 2º PA'!$A$4:$A$2000)+ROW()-3)</f>
        <v/>
      </c>
      <c r="B825" s="417"/>
      <c r="C825" s="418"/>
      <c r="D825" s="419"/>
      <c r="E825" s="419"/>
      <c r="F825" s="420"/>
      <c r="G825" s="419"/>
      <c r="H825" s="419"/>
      <c r="I825" s="421"/>
      <c r="J825" s="422"/>
      <c r="K825" s="422"/>
      <c r="L825" s="423"/>
      <c r="M825" s="422"/>
      <c r="N825" s="446"/>
      <c r="O825" s="429"/>
      <c r="P825" s="78">
        <f t="shared" si="48"/>
        <v>0</v>
      </c>
      <c r="Q825" s="78">
        <f t="shared" si="49"/>
        <v>0</v>
      </c>
      <c r="R825" s="143" t="str">
        <f t="shared" si="47"/>
        <v/>
      </c>
    </row>
    <row r="826" spans="1:18" x14ac:dyDescent="0.2">
      <c r="A826" s="430" t="str">
        <f>IF(B826="","",COUNT('Diário 1º PA'!$A$4:$A$2634)+COUNT('Diário 2º PA'!$A$4:$A$2000)+ROW()-3)</f>
        <v/>
      </c>
      <c r="B826" s="417"/>
      <c r="C826" s="418"/>
      <c r="D826" s="419"/>
      <c r="E826" s="419"/>
      <c r="F826" s="420"/>
      <c r="G826" s="419"/>
      <c r="H826" s="419"/>
      <c r="I826" s="421"/>
      <c r="J826" s="422"/>
      <c r="K826" s="422"/>
      <c r="L826" s="423"/>
      <c r="M826" s="422"/>
      <c r="N826" s="446"/>
      <c r="O826" s="429"/>
      <c r="P826" s="78">
        <f t="shared" si="48"/>
        <v>0</v>
      </c>
      <c r="Q826" s="78">
        <f t="shared" si="49"/>
        <v>0</v>
      </c>
      <c r="R826" s="100" t="str">
        <f t="shared" si="47"/>
        <v/>
      </c>
    </row>
    <row r="827" spans="1:18" x14ac:dyDescent="0.2">
      <c r="A827" s="430" t="str">
        <f>IF(B827="","",COUNT('Diário 1º PA'!$A$4:$A$2634)+COUNT('Diário 2º PA'!$A$4:$A$2000)+ROW()-3)</f>
        <v/>
      </c>
      <c r="B827" s="417"/>
      <c r="C827" s="418"/>
      <c r="D827" s="419"/>
      <c r="E827" s="419"/>
      <c r="F827" s="420"/>
      <c r="G827" s="419"/>
      <c r="H827" s="419"/>
      <c r="I827" s="421"/>
      <c r="J827" s="422"/>
      <c r="K827" s="422"/>
      <c r="L827" s="423"/>
      <c r="M827" s="422"/>
      <c r="N827" s="446"/>
      <c r="O827" s="429"/>
      <c r="P827" s="78">
        <f t="shared" si="48"/>
        <v>0</v>
      </c>
      <c r="Q827" s="78">
        <f t="shared" si="49"/>
        <v>0</v>
      </c>
      <c r="R827" s="100" t="str">
        <f t="shared" si="47"/>
        <v/>
      </c>
    </row>
    <row r="828" spans="1:18" x14ac:dyDescent="0.2">
      <c r="A828" s="430" t="str">
        <f>IF(B828="","",COUNT('Diário 1º PA'!$A$4:$A$2634)+COUNT('Diário 2º PA'!$A$4:$A$2000)+ROW()-3)</f>
        <v/>
      </c>
      <c r="B828" s="417"/>
      <c r="C828" s="418"/>
      <c r="D828" s="419"/>
      <c r="E828" s="419"/>
      <c r="F828" s="420"/>
      <c r="G828" s="419"/>
      <c r="H828" s="419"/>
      <c r="I828" s="421"/>
      <c r="J828" s="422"/>
      <c r="K828" s="422"/>
      <c r="L828" s="423"/>
      <c r="M828" s="422"/>
      <c r="N828" s="446"/>
      <c r="O828" s="429"/>
      <c r="P828" s="78">
        <f t="shared" si="48"/>
        <v>0</v>
      </c>
      <c r="Q828" s="78">
        <f t="shared" si="49"/>
        <v>0</v>
      </c>
      <c r="R828" s="143" t="str">
        <f t="shared" si="47"/>
        <v/>
      </c>
    </row>
    <row r="829" spans="1:18" x14ac:dyDescent="0.2">
      <c r="A829" s="430" t="str">
        <f>IF(B829="","",COUNT('Diário 1º PA'!$A$4:$A$2634)+COUNT('Diário 2º PA'!$A$4:$A$2000)+ROW()-3)</f>
        <v/>
      </c>
      <c r="B829" s="417"/>
      <c r="C829" s="418"/>
      <c r="D829" s="419"/>
      <c r="E829" s="419"/>
      <c r="F829" s="420"/>
      <c r="G829" s="419"/>
      <c r="H829" s="419"/>
      <c r="I829" s="421"/>
      <c r="J829" s="422"/>
      <c r="K829" s="422"/>
      <c r="L829" s="423"/>
      <c r="M829" s="422"/>
      <c r="N829" s="446"/>
      <c r="O829" s="429"/>
      <c r="P829" s="78">
        <f t="shared" si="48"/>
        <v>0</v>
      </c>
      <c r="Q829" s="78">
        <f t="shared" si="49"/>
        <v>0</v>
      </c>
      <c r="R829" s="100" t="str">
        <f t="shared" si="47"/>
        <v/>
      </c>
    </row>
    <row r="830" spans="1:18" x14ac:dyDescent="0.2">
      <c r="A830" s="430" t="str">
        <f>IF(B830="","",COUNT('Diário 1º PA'!$A$4:$A$2634)+COUNT('Diário 2º PA'!$A$4:$A$2000)+ROW()-3)</f>
        <v/>
      </c>
      <c r="B830" s="417"/>
      <c r="C830" s="418"/>
      <c r="D830" s="419"/>
      <c r="E830" s="419"/>
      <c r="F830" s="420"/>
      <c r="G830" s="419"/>
      <c r="H830" s="419"/>
      <c r="I830" s="421"/>
      <c r="J830" s="422"/>
      <c r="K830" s="422"/>
      <c r="L830" s="423"/>
      <c r="M830" s="422"/>
      <c r="N830" s="446"/>
      <c r="O830" s="429"/>
      <c r="P830" s="78">
        <f t="shared" si="48"/>
        <v>0</v>
      </c>
      <c r="Q830" s="78">
        <f t="shared" si="49"/>
        <v>0</v>
      </c>
      <c r="R830" s="100" t="str">
        <f t="shared" si="47"/>
        <v/>
      </c>
    </row>
    <row r="831" spans="1:18" x14ac:dyDescent="0.2">
      <c r="A831" s="430" t="str">
        <f>IF(B831="","",COUNT('Diário 1º PA'!$A$4:$A$2634)+COUNT('Diário 2º PA'!$A$4:$A$2000)+ROW()-3)</f>
        <v/>
      </c>
      <c r="B831" s="417"/>
      <c r="C831" s="418"/>
      <c r="D831" s="419"/>
      <c r="E831" s="419"/>
      <c r="F831" s="420"/>
      <c r="G831" s="419"/>
      <c r="H831" s="419"/>
      <c r="I831" s="421"/>
      <c r="J831" s="422"/>
      <c r="K831" s="422"/>
      <c r="L831" s="423"/>
      <c r="M831" s="422"/>
      <c r="N831" s="446"/>
      <c r="O831" s="429"/>
      <c r="P831" s="78">
        <f t="shared" si="48"/>
        <v>0</v>
      </c>
      <c r="Q831" s="78">
        <f t="shared" si="49"/>
        <v>0</v>
      </c>
      <c r="R831" s="143" t="str">
        <f t="shared" si="47"/>
        <v/>
      </c>
    </row>
    <row r="832" spans="1:18" x14ac:dyDescent="0.2">
      <c r="A832" s="430" t="str">
        <f>IF(B832="","",COUNT('Diário 1º PA'!$A$4:$A$2634)+COUNT('Diário 2º PA'!$A$4:$A$2000)+ROW()-3)</f>
        <v/>
      </c>
      <c r="B832" s="417"/>
      <c r="C832" s="418"/>
      <c r="D832" s="419"/>
      <c r="E832" s="419"/>
      <c r="F832" s="420"/>
      <c r="G832" s="419"/>
      <c r="H832" s="419"/>
      <c r="I832" s="421"/>
      <c r="J832" s="422"/>
      <c r="K832" s="422"/>
      <c r="L832" s="423"/>
      <c r="M832" s="422"/>
      <c r="N832" s="446"/>
      <c r="O832" s="429"/>
      <c r="P832" s="78">
        <f t="shared" si="48"/>
        <v>0</v>
      </c>
      <c r="Q832" s="78">
        <f t="shared" si="49"/>
        <v>0</v>
      </c>
      <c r="R832" s="100" t="str">
        <f t="shared" si="47"/>
        <v/>
      </c>
    </row>
    <row r="833" spans="1:18" x14ac:dyDescent="0.2">
      <c r="A833" s="430" t="str">
        <f>IF(B833="","",COUNT('Diário 1º PA'!$A$4:$A$2634)+COUNT('Diário 2º PA'!$A$4:$A$2000)+ROW()-3)</f>
        <v/>
      </c>
      <c r="B833" s="417"/>
      <c r="C833" s="418"/>
      <c r="D833" s="419"/>
      <c r="E833" s="419"/>
      <c r="F833" s="420"/>
      <c r="G833" s="419"/>
      <c r="H833" s="419"/>
      <c r="I833" s="421"/>
      <c r="J833" s="422"/>
      <c r="K833" s="422"/>
      <c r="L833" s="423"/>
      <c r="M833" s="422"/>
      <c r="N833" s="446"/>
      <c r="O833" s="429"/>
      <c r="P833" s="78">
        <f t="shared" si="48"/>
        <v>0</v>
      </c>
      <c r="Q833" s="78">
        <f t="shared" si="49"/>
        <v>0</v>
      </c>
      <c r="R833" s="100" t="str">
        <f t="shared" si="47"/>
        <v/>
      </c>
    </row>
    <row r="834" spans="1:18" x14ac:dyDescent="0.2">
      <c r="A834" s="430" t="str">
        <f>IF(B834="","",COUNT('Diário 1º PA'!$A$4:$A$2634)+COUNT('Diário 2º PA'!$A$4:$A$2000)+ROW()-3)</f>
        <v/>
      </c>
      <c r="B834" s="417"/>
      <c r="C834" s="418"/>
      <c r="D834" s="419"/>
      <c r="E834" s="419"/>
      <c r="F834" s="420"/>
      <c r="G834" s="419"/>
      <c r="H834" s="419"/>
      <c r="I834" s="421"/>
      <c r="J834" s="422"/>
      <c r="K834" s="422"/>
      <c r="L834" s="423"/>
      <c r="M834" s="422"/>
      <c r="N834" s="446"/>
      <c r="O834" s="429"/>
      <c r="P834" s="78">
        <f t="shared" si="48"/>
        <v>0</v>
      </c>
      <c r="Q834" s="78">
        <f t="shared" si="49"/>
        <v>0</v>
      </c>
      <c r="R834" s="143" t="str">
        <f t="shared" si="47"/>
        <v/>
      </c>
    </row>
    <row r="835" spans="1:18" x14ac:dyDescent="0.2">
      <c r="A835" s="430" t="str">
        <f>IF(B835="","",COUNT('Diário 1º PA'!$A$4:$A$2634)+COUNT('Diário 2º PA'!$A$4:$A$2000)+ROW()-3)</f>
        <v/>
      </c>
      <c r="B835" s="417"/>
      <c r="C835" s="418"/>
      <c r="D835" s="419"/>
      <c r="E835" s="419"/>
      <c r="F835" s="420"/>
      <c r="G835" s="419"/>
      <c r="H835" s="419"/>
      <c r="I835" s="421"/>
      <c r="J835" s="422"/>
      <c r="K835" s="422"/>
      <c r="L835" s="423"/>
      <c r="M835" s="422"/>
      <c r="N835" s="446"/>
      <c r="O835" s="429"/>
      <c r="P835" s="78">
        <f t="shared" si="48"/>
        <v>0</v>
      </c>
      <c r="Q835" s="78">
        <f t="shared" si="49"/>
        <v>0</v>
      </c>
      <c r="R835" s="100" t="str">
        <f t="shared" si="47"/>
        <v/>
      </c>
    </row>
    <row r="836" spans="1:18" x14ac:dyDescent="0.2">
      <c r="A836" s="430" t="str">
        <f>IF(B836="","",COUNT('Diário 1º PA'!$A$4:$A$2634)+COUNT('Diário 2º PA'!$A$4:$A$2000)+ROW()-3)</f>
        <v/>
      </c>
      <c r="B836" s="417"/>
      <c r="C836" s="418"/>
      <c r="D836" s="419"/>
      <c r="E836" s="419"/>
      <c r="F836" s="420"/>
      <c r="G836" s="419"/>
      <c r="H836" s="419"/>
      <c r="I836" s="421"/>
      <c r="J836" s="422"/>
      <c r="K836" s="422"/>
      <c r="L836" s="423"/>
      <c r="M836" s="422"/>
      <c r="N836" s="446"/>
      <c r="O836" s="429"/>
      <c r="P836" s="78">
        <f t="shared" si="48"/>
        <v>0</v>
      </c>
      <c r="Q836" s="78">
        <f t="shared" si="49"/>
        <v>0</v>
      </c>
      <c r="R836" s="100" t="str">
        <f t="shared" si="47"/>
        <v/>
      </c>
    </row>
    <row r="837" spans="1:18" x14ac:dyDescent="0.2">
      <c r="A837" s="430" t="str">
        <f>IF(B837="","",COUNT('Diário 1º PA'!$A$4:$A$2634)+COUNT('Diário 2º PA'!$A$4:$A$2000)+ROW()-3)</f>
        <v/>
      </c>
      <c r="B837" s="417"/>
      <c r="C837" s="418"/>
      <c r="D837" s="419"/>
      <c r="E837" s="419"/>
      <c r="F837" s="420"/>
      <c r="G837" s="419"/>
      <c r="H837" s="419"/>
      <c r="I837" s="421"/>
      <c r="J837" s="422"/>
      <c r="K837" s="422"/>
      <c r="L837" s="423"/>
      <c r="M837" s="422"/>
      <c r="N837" s="446"/>
      <c r="O837" s="429"/>
      <c r="P837" s="78">
        <f t="shared" si="48"/>
        <v>0</v>
      </c>
      <c r="Q837" s="78">
        <f t="shared" si="49"/>
        <v>0</v>
      </c>
      <c r="R837" s="143" t="str">
        <f t="shared" si="47"/>
        <v/>
      </c>
    </row>
    <row r="838" spans="1:18" x14ac:dyDescent="0.2">
      <c r="A838" s="430" t="str">
        <f>IF(B838="","",COUNT('Diário 1º PA'!$A$4:$A$2634)+COUNT('Diário 2º PA'!$A$4:$A$2000)+ROW()-3)</f>
        <v/>
      </c>
      <c r="B838" s="417"/>
      <c r="C838" s="418"/>
      <c r="D838" s="419"/>
      <c r="E838" s="419"/>
      <c r="F838" s="420"/>
      <c r="G838" s="419"/>
      <c r="H838" s="419"/>
      <c r="I838" s="421"/>
      <c r="J838" s="422"/>
      <c r="K838" s="422"/>
      <c r="L838" s="423"/>
      <c r="M838" s="422"/>
      <c r="N838" s="446"/>
      <c r="O838" s="429"/>
      <c r="P838" s="78">
        <f t="shared" si="48"/>
        <v>0</v>
      </c>
      <c r="Q838" s="78">
        <f t="shared" si="49"/>
        <v>0</v>
      </c>
      <c r="R838" s="100" t="str">
        <f t="shared" si="47"/>
        <v/>
      </c>
    </row>
    <row r="839" spans="1:18" x14ac:dyDescent="0.2">
      <c r="A839" s="430" t="str">
        <f>IF(B839="","",COUNT('Diário 1º PA'!$A$4:$A$2634)+COUNT('Diário 2º PA'!$A$4:$A$2000)+ROW()-3)</f>
        <v/>
      </c>
      <c r="B839" s="417"/>
      <c r="C839" s="418"/>
      <c r="D839" s="419"/>
      <c r="E839" s="419"/>
      <c r="F839" s="420"/>
      <c r="G839" s="419"/>
      <c r="H839" s="419"/>
      <c r="I839" s="421"/>
      <c r="J839" s="422"/>
      <c r="K839" s="422"/>
      <c r="L839" s="423"/>
      <c r="M839" s="422"/>
      <c r="N839" s="446"/>
      <c r="O839" s="429"/>
      <c r="P839" s="78">
        <f t="shared" si="48"/>
        <v>0</v>
      </c>
      <c r="Q839" s="78">
        <f t="shared" si="49"/>
        <v>0</v>
      </c>
      <c r="R839" s="100" t="str">
        <f t="shared" si="47"/>
        <v/>
      </c>
    </row>
    <row r="840" spans="1:18" x14ac:dyDescent="0.2">
      <c r="A840" s="430" t="str">
        <f>IF(B840="","",COUNT('Diário 1º PA'!$A$4:$A$2634)+COUNT('Diário 2º PA'!$A$4:$A$2000)+ROW()-3)</f>
        <v/>
      </c>
      <c r="B840" s="417"/>
      <c r="C840" s="418"/>
      <c r="D840" s="419"/>
      <c r="E840" s="419"/>
      <c r="F840" s="420"/>
      <c r="G840" s="419"/>
      <c r="H840" s="419"/>
      <c r="I840" s="421"/>
      <c r="J840" s="422"/>
      <c r="K840" s="422"/>
      <c r="L840" s="423"/>
      <c r="M840" s="422"/>
      <c r="N840" s="446"/>
      <c r="O840" s="429"/>
      <c r="P840" s="78">
        <f t="shared" si="48"/>
        <v>0</v>
      </c>
      <c r="Q840" s="78">
        <f t="shared" si="49"/>
        <v>0</v>
      </c>
      <c r="R840" s="143" t="str">
        <f t="shared" si="47"/>
        <v/>
      </c>
    </row>
    <row r="841" spans="1:18" x14ac:dyDescent="0.2">
      <c r="A841" s="430" t="str">
        <f>IF(B841="","",COUNT('Diário 1º PA'!$A$4:$A$2634)+COUNT('Diário 2º PA'!$A$4:$A$2000)+ROW()-3)</f>
        <v/>
      </c>
      <c r="B841" s="417"/>
      <c r="C841" s="418"/>
      <c r="D841" s="419"/>
      <c r="E841" s="419"/>
      <c r="F841" s="420"/>
      <c r="G841" s="419"/>
      <c r="H841" s="419"/>
      <c r="I841" s="421"/>
      <c r="J841" s="422"/>
      <c r="K841" s="422"/>
      <c r="L841" s="423"/>
      <c r="M841" s="422"/>
      <c r="N841" s="446"/>
      <c r="O841" s="429"/>
      <c r="P841" s="78">
        <f t="shared" si="48"/>
        <v>0</v>
      </c>
      <c r="Q841" s="78">
        <f t="shared" si="49"/>
        <v>0</v>
      </c>
      <c r="R841" s="100" t="str">
        <f t="shared" si="47"/>
        <v/>
      </c>
    </row>
    <row r="842" spans="1:18" x14ac:dyDescent="0.2">
      <c r="A842" s="430" t="str">
        <f>IF(B842="","",COUNT('Diário 1º PA'!$A$4:$A$2634)+COUNT('Diário 2º PA'!$A$4:$A$2000)+ROW()-3)</f>
        <v/>
      </c>
      <c r="B842" s="417"/>
      <c r="C842" s="418"/>
      <c r="D842" s="419"/>
      <c r="E842" s="419"/>
      <c r="F842" s="420"/>
      <c r="G842" s="419"/>
      <c r="H842" s="419"/>
      <c r="I842" s="421"/>
      <c r="J842" s="422"/>
      <c r="K842" s="422"/>
      <c r="L842" s="423"/>
      <c r="M842" s="422"/>
      <c r="N842" s="446"/>
      <c r="O842" s="429"/>
      <c r="P842" s="78">
        <f t="shared" si="48"/>
        <v>0</v>
      </c>
      <c r="Q842" s="78">
        <f t="shared" si="49"/>
        <v>0</v>
      </c>
      <c r="R842" s="100" t="str">
        <f t="shared" si="47"/>
        <v/>
      </c>
    </row>
    <row r="843" spans="1:18" x14ac:dyDescent="0.2">
      <c r="A843" s="430" t="str">
        <f>IF(B843="","",COUNT('Diário 1º PA'!$A$4:$A$2634)+COUNT('Diário 2º PA'!$A$4:$A$2000)+ROW()-3)</f>
        <v/>
      </c>
      <c r="B843" s="417"/>
      <c r="C843" s="418"/>
      <c r="D843" s="419"/>
      <c r="E843" s="419"/>
      <c r="F843" s="420"/>
      <c r="G843" s="419"/>
      <c r="H843" s="419"/>
      <c r="I843" s="421"/>
      <c r="J843" s="422"/>
      <c r="K843" s="422"/>
      <c r="L843" s="423"/>
      <c r="M843" s="422"/>
      <c r="N843" s="446"/>
      <c r="O843" s="429"/>
      <c r="P843" s="78">
        <f t="shared" si="48"/>
        <v>0</v>
      </c>
      <c r="Q843" s="78">
        <f t="shared" si="49"/>
        <v>0</v>
      </c>
      <c r="R843" s="143" t="str">
        <f t="shared" si="47"/>
        <v/>
      </c>
    </row>
    <row r="844" spans="1:18" x14ac:dyDescent="0.2">
      <c r="A844" s="430" t="str">
        <f>IF(B844="","",COUNT('Diário 1º PA'!$A$4:$A$2634)+COUNT('Diário 2º PA'!$A$4:$A$2000)+ROW()-3)</f>
        <v/>
      </c>
      <c r="B844" s="417"/>
      <c r="C844" s="418"/>
      <c r="D844" s="419"/>
      <c r="E844" s="419"/>
      <c r="F844" s="420"/>
      <c r="G844" s="419"/>
      <c r="H844" s="419"/>
      <c r="I844" s="421"/>
      <c r="J844" s="422"/>
      <c r="K844" s="422"/>
      <c r="L844" s="423"/>
      <c r="M844" s="422"/>
      <c r="N844" s="446"/>
      <c r="O844" s="429"/>
      <c r="P844" s="78">
        <f t="shared" si="48"/>
        <v>0</v>
      </c>
      <c r="Q844" s="78">
        <f t="shared" si="49"/>
        <v>0</v>
      </c>
      <c r="R844" s="100" t="str">
        <f t="shared" si="47"/>
        <v/>
      </c>
    </row>
    <row r="845" spans="1:18" x14ac:dyDescent="0.2">
      <c r="A845" s="430" t="str">
        <f>IF(B845="","",COUNT('Diário 1º PA'!$A$4:$A$2634)+COUNT('Diário 2º PA'!$A$4:$A$2000)+ROW()-3)</f>
        <v/>
      </c>
      <c r="B845" s="417"/>
      <c r="C845" s="418"/>
      <c r="D845" s="419"/>
      <c r="E845" s="419"/>
      <c r="F845" s="420"/>
      <c r="G845" s="419"/>
      <c r="H845" s="419"/>
      <c r="I845" s="421"/>
      <c r="J845" s="422"/>
      <c r="K845" s="422"/>
      <c r="L845" s="423"/>
      <c r="M845" s="422"/>
      <c r="N845" s="446"/>
      <c r="O845" s="429"/>
      <c r="P845" s="78">
        <f t="shared" si="48"/>
        <v>0</v>
      </c>
      <c r="Q845" s="78">
        <f t="shared" si="49"/>
        <v>0</v>
      </c>
      <c r="R845" s="100" t="str">
        <f t="shared" si="47"/>
        <v/>
      </c>
    </row>
    <row r="846" spans="1:18" x14ac:dyDescent="0.2">
      <c r="A846" s="430" t="str">
        <f>IF(B846="","",COUNT('Diário 1º PA'!$A$4:$A$2634)+COUNT('Diário 2º PA'!$A$4:$A$2000)+ROW()-3)</f>
        <v/>
      </c>
      <c r="B846" s="417"/>
      <c r="C846" s="418"/>
      <c r="D846" s="419"/>
      <c r="E846" s="419"/>
      <c r="F846" s="420"/>
      <c r="G846" s="419"/>
      <c r="H846" s="419"/>
      <c r="I846" s="421"/>
      <c r="J846" s="422"/>
      <c r="K846" s="422"/>
      <c r="L846" s="423"/>
      <c r="M846" s="422"/>
      <c r="N846" s="446"/>
      <c r="O846" s="429"/>
      <c r="P846" s="78">
        <f t="shared" si="48"/>
        <v>0</v>
      </c>
      <c r="Q846" s="78">
        <f t="shared" si="49"/>
        <v>0</v>
      </c>
      <c r="R846" s="143" t="str">
        <f t="shared" si="47"/>
        <v/>
      </c>
    </row>
    <row r="847" spans="1:18" x14ac:dyDescent="0.2">
      <c r="A847" s="430" t="str">
        <f>IF(B847="","",COUNT('Diário 1º PA'!$A$4:$A$2634)+COUNT('Diário 2º PA'!$A$4:$A$2000)+ROW()-3)</f>
        <v/>
      </c>
      <c r="B847" s="417"/>
      <c r="C847" s="418"/>
      <c r="D847" s="419"/>
      <c r="E847" s="419"/>
      <c r="F847" s="420"/>
      <c r="G847" s="419"/>
      <c r="H847" s="419"/>
      <c r="I847" s="421"/>
      <c r="J847" s="422"/>
      <c r="K847" s="422"/>
      <c r="L847" s="423"/>
      <c r="M847" s="422"/>
      <c r="N847" s="446"/>
      <c r="O847" s="429"/>
      <c r="P847" s="78">
        <f t="shared" si="48"/>
        <v>0</v>
      </c>
      <c r="Q847" s="78">
        <f t="shared" si="49"/>
        <v>0</v>
      </c>
      <c r="R847" s="100" t="str">
        <f t="shared" ref="R847:R910" si="50">SUBSTITUTE(D847," ","_")</f>
        <v/>
      </c>
    </row>
    <row r="848" spans="1:18" x14ac:dyDescent="0.2">
      <c r="A848" s="430" t="str">
        <f>IF(B848="","",COUNT('Diário 1º PA'!$A$4:$A$2634)+COUNT('Diário 2º PA'!$A$4:$A$2000)+ROW()-3)</f>
        <v/>
      </c>
      <c r="B848" s="417"/>
      <c r="C848" s="418"/>
      <c r="D848" s="419"/>
      <c r="E848" s="419"/>
      <c r="F848" s="420"/>
      <c r="G848" s="419"/>
      <c r="H848" s="419"/>
      <c r="I848" s="421"/>
      <c r="J848" s="422"/>
      <c r="K848" s="422"/>
      <c r="L848" s="423"/>
      <c r="M848" s="422"/>
      <c r="N848" s="446"/>
      <c r="O848" s="429"/>
      <c r="P848" s="78">
        <f t="shared" ref="P848:P911" si="51">IF(B848=0,0,IF(YEAR(B848)=$Q$1,MONTH(B848)-$P$1+1,(YEAR(B848)-$Q$1)*12-$P$1+1+MONTH(B848)))</f>
        <v>0</v>
      </c>
      <c r="Q848" s="78">
        <f t="shared" ref="Q848:Q911" si="52">IF(C848=0,0,IF(YEAR(C848)=$Q$1,MONTH(C848)-$P$1+1,(YEAR(C848)-$Q$1)*12-$P$1+1+MONTH(C848)))</f>
        <v>0</v>
      </c>
      <c r="R848" s="100" t="str">
        <f t="shared" si="50"/>
        <v/>
      </c>
    </row>
    <row r="849" spans="1:18" x14ac:dyDescent="0.2">
      <c r="A849" s="430" t="str">
        <f>IF(B849="","",COUNT('Diário 1º PA'!$A$4:$A$2634)+COUNT('Diário 2º PA'!$A$4:$A$2000)+ROW()-3)</f>
        <v/>
      </c>
      <c r="B849" s="417"/>
      <c r="C849" s="418"/>
      <c r="D849" s="419"/>
      <c r="E849" s="419"/>
      <c r="F849" s="420"/>
      <c r="G849" s="419"/>
      <c r="H849" s="419"/>
      <c r="I849" s="421"/>
      <c r="J849" s="422"/>
      <c r="K849" s="422"/>
      <c r="L849" s="423"/>
      <c r="M849" s="422"/>
      <c r="N849" s="446"/>
      <c r="O849" s="429"/>
      <c r="P849" s="78">
        <f t="shared" si="51"/>
        <v>0</v>
      </c>
      <c r="Q849" s="78">
        <f t="shared" si="52"/>
        <v>0</v>
      </c>
      <c r="R849" s="143" t="str">
        <f t="shared" si="50"/>
        <v/>
      </c>
    </row>
    <row r="850" spans="1:18" x14ac:dyDescent="0.2">
      <c r="A850" s="430" t="str">
        <f>IF(B850="","",COUNT('Diário 1º PA'!$A$4:$A$2634)+COUNT('Diário 2º PA'!$A$4:$A$2000)+ROW()-3)</f>
        <v/>
      </c>
      <c r="B850" s="417"/>
      <c r="C850" s="418"/>
      <c r="D850" s="419"/>
      <c r="E850" s="419"/>
      <c r="F850" s="420"/>
      <c r="G850" s="419"/>
      <c r="H850" s="419"/>
      <c r="I850" s="421"/>
      <c r="J850" s="422"/>
      <c r="K850" s="422"/>
      <c r="L850" s="423"/>
      <c r="M850" s="422"/>
      <c r="N850" s="446"/>
      <c r="O850" s="429"/>
      <c r="P850" s="78">
        <f t="shared" si="51"/>
        <v>0</v>
      </c>
      <c r="Q850" s="78">
        <f t="shared" si="52"/>
        <v>0</v>
      </c>
      <c r="R850" s="100" t="str">
        <f t="shared" si="50"/>
        <v/>
      </c>
    </row>
    <row r="851" spans="1:18" x14ac:dyDescent="0.2">
      <c r="A851" s="430" t="str">
        <f>IF(B851="","",COUNT('Diário 1º PA'!$A$4:$A$2634)+COUNT('Diário 2º PA'!$A$4:$A$2000)+ROW()-3)</f>
        <v/>
      </c>
      <c r="B851" s="417"/>
      <c r="C851" s="418"/>
      <c r="D851" s="419"/>
      <c r="E851" s="419"/>
      <c r="F851" s="420"/>
      <c r="G851" s="419"/>
      <c r="H851" s="419"/>
      <c r="I851" s="421"/>
      <c r="J851" s="422"/>
      <c r="K851" s="422"/>
      <c r="L851" s="423"/>
      <c r="M851" s="422"/>
      <c r="N851" s="446"/>
      <c r="O851" s="429"/>
      <c r="P851" s="78">
        <f t="shared" si="51"/>
        <v>0</v>
      </c>
      <c r="Q851" s="78">
        <f t="shared" si="52"/>
        <v>0</v>
      </c>
      <c r="R851" s="100" t="str">
        <f t="shared" si="50"/>
        <v/>
      </c>
    </row>
    <row r="852" spans="1:18" x14ac:dyDescent="0.2">
      <c r="A852" s="430" t="str">
        <f>IF(B852="","",COUNT('Diário 1º PA'!$A$4:$A$2634)+COUNT('Diário 2º PA'!$A$4:$A$2000)+ROW()-3)</f>
        <v/>
      </c>
      <c r="B852" s="417"/>
      <c r="C852" s="418"/>
      <c r="D852" s="419"/>
      <c r="E852" s="419"/>
      <c r="F852" s="420"/>
      <c r="G852" s="419"/>
      <c r="H852" s="419"/>
      <c r="I852" s="421"/>
      <c r="J852" s="422"/>
      <c r="K852" s="422"/>
      <c r="L852" s="423"/>
      <c r="M852" s="422"/>
      <c r="N852" s="446"/>
      <c r="O852" s="429"/>
      <c r="P852" s="78">
        <f t="shared" si="51"/>
        <v>0</v>
      </c>
      <c r="Q852" s="78">
        <f t="shared" si="52"/>
        <v>0</v>
      </c>
      <c r="R852" s="143" t="str">
        <f t="shared" si="50"/>
        <v/>
      </c>
    </row>
    <row r="853" spans="1:18" x14ac:dyDescent="0.2">
      <c r="A853" s="430" t="str">
        <f>IF(B853="","",COUNT('Diário 1º PA'!$A$4:$A$2634)+COUNT('Diário 2º PA'!$A$4:$A$2000)+ROW()-3)</f>
        <v/>
      </c>
      <c r="B853" s="417"/>
      <c r="C853" s="418"/>
      <c r="D853" s="419"/>
      <c r="E853" s="419"/>
      <c r="F853" s="420"/>
      <c r="G853" s="419"/>
      <c r="H853" s="419"/>
      <c r="I853" s="421"/>
      <c r="J853" s="422"/>
      <c r="K853" s="422"/>
      <c r="L853" s="423"/>
      <c r="M853" s="422"/>
      <c r="N853" s="446"/>
      <c r="O853" s="429"/>
      <c r="P853" s="78">
        <f t="shared" si="51"/>
        <v>0</v>
      </c>
      <c r="Q853" s="78">
        <f t="shared" si="52"/>
        <v>0</v>
      </c>
      <c r="R853" s="100" t="str">
        <f t="shared" si="50"/>
        <v/>
      </c>
    </row>
    <row r="854" spans="1:18" x14ac:dyDescent="0.2">
      <c r="A854" s="430" t="str">
        <f>IF(B854="","",COUNT('Diário 1º PA'!$A$4:$A$2634)+COUNT('Diário 2º PA'!$A$4:$A$2000)+ROW()-3)</f>
        <v/>
      </c>
      <c r="B854" s="417"/>
      <c r="C854" s="418"/>
      <c r="D854" s="419"/>
      <c r="E854" s="419"/>
      <c r="F854" s="420"/>
      <c r="G854" s="419"/>
      <c r="H854" s="419"/>
      <c r="I854" s="421"/>
      <c r="J854" s="422"/>
      <c r="K854" s="422"/>
      <c r="L854" s="423"/>
      <c r="M854" s="422"/>
      <c r="N854" s="446"/>
      <c r="O854" s="429"/>
      <c r="P854" s="78">
        <f t="shared" si="51"/>
        <v>0</v>
      </c>
      <c r="Q854" s="78">
        <f t="shared" si="52"/>
        <v>0</v>
      </c>
      <c r="R854" s="100" t="str">
        <f t="shared" si="50"/>
        <v/>
      </c>
    </row>
    <row r="855" spans="1:18" x14ac:dyDescent="0.2">
      <c r="A855" s="430" t="str">
        <f>IF(B855="","",COUNT('Diário 1º PA'!$A$4:$A$2634)+COUNT('Diário 2º PA'!$A$4:$A$2000)+ROW()-3)</f>
        <v/>
      </c>
      <c r="B855" s="417"/>
      <c r="C855" s="418"/>
      <c r="D855" s="419"/>
      <c r="E855" s="419"/>
      <c r="F855" s="420"/>
      <c r="G855" s="419"/>
      <c r="H855" s="419"/>
      <c r="I855" s="421"/>
      <c r="J855" s="422"/>
      <c r="K855" s="422"/>
      <c r="L855" s="423"/>
      <c r="M855" s="422"/>
      <c r="N855" s="446"/>
      <c r="O855" s="429"/>
      <c r="P855" s="78">
        <f t="shared" si="51"/>
        <v>0</v>
      </c>
      <c r="Q855" s="78">
        <f t="shared" si="52"/>
        <v>0</v>
      </c>
      <c r="R855" s="143" t="str">
        <f t="shared" si="50"/>
        <v/>
      </c>
    </row>
    <row r="856" spans="1:18" x14ac:dyDescent="0.2">
      <c r="A856" s="430" t="str">
        <f>IF(B856="","",COUNT('Diário 1º PA'!$A$4:$A$2634)+COUNT('Diário 2º PA'!$A$4:$A$2000)+ROW()-3)</f>
        <v/>
      </c>
      <c r="B856" s="417"/>
      <c r="C856" s="418"/>
      <c r="D856" s="419"/>
      <c r="E856" s="419"/>
      <c r="F856" s="420"/>
      <c r="G856" s="419"/>
      <c r="H856" s="419"/>
      <c r="I856" s="421"/>
      <c r="J856" s="422"/>
      <c r="K856" s="422"/>
      <c r="L856" s="423"/>
      <c r="M856" s="422"/>
      <c r="N856" s="446"/>
      <c r="O856" s="429"/>
      <c r="P856" s="78">
        <f t="shared" si="51"/>
        <v>0</v>
      </c>
      <c r="Q856" s="78">
        <f t="shared" si="52"/>
        <v>0</v>
      </c>
      <c r="R856" s="100" t="str">
        <f t="shared" si="50"/>
        <v/>
      </c>
    </row>
    <row r="857" spans="1:18" x14ac:dyDescent="0.2">
      <c r="A857" s="430" t="str">
        <f>IF(B857="","",COUNT('Diário 1º PA'!$A$4:$A$2634)+COUNT('Diário 2º PA'!$A$4:$A$2000)+ROW()-3)</f>
        <v/>
      </c>
      <c r="B857" s="417"/>
      <c r="C857" s="418"/>
      <c r="D857" s="419"/>
      <c r="E857" s="419"/>
      <c r="F857" s="420"/>
      <c r="G857" s="419"/>
      <c r="H857" s="419"/>
      <c r="I857" s="421"/>
      <c r="J857" s="422"/>
      <c r="K857" s="422"/>
      <c r="L857" s="423"/>
      <c r="M857" s="422"/>
      <c r="N857" s="446"/>
      <c r="O857" s="429"/>
      <c r="P857" s="78">
        <f t="shared" si="51"/>
        <v>0</v>
      </c>
      <c r="Q857" s="78">
        <f t="shared" si="52"/>
        <v>0</v>
      </c>
      <c r="R857" s="100" t="str">
        <f t="shared" si="50"/>
        <v/>
      </c>
    </row>
    <row r="858" spans="1:18" x14ac:dyDescent="0.2">
      <c r="A858" s="430" t="str">
        <f>IF(B858="","",COUNT('Diário 1º PA'!$A$4:$A$2634)+COUNT('Diário 2º PA'!$A$4:$A$2000)+ROW()-3)</f>
        <v/>
      </c>
      <c r="B858" s="417"/>
      <c r="C858" s="418"/>
      <c r="D858" s="419"/>
      <c r="E858" s="419"/>
      <c r="F858" s="420"/>
      <c r="G858" s="419"/>
      <c r="H858" s="419"/>
      <c r="I858" s="421"/>
      <c r="J858" s="422"/>
      <c r="K858" s="422"/>
      <c r="L858" s="423"/>
      <c r="M858" s="422"/>
      <c r="N858" s="446"/>
      <c r="O858" s="429"/>
      <c r="P858" s="78">
        <f t="shared" si="51"/>
        <v>0</v>
      </c>
      <c r="Q858" s="78">
        <f t="shared" si="52"/>
        <v>0</v>
      </c>
      <c r="R858" s="143" t="str">
        <f t="shared" si="50"/>
        <v/>
      </c>
    </row>
    <row r="859" spans="1:18" x14ac:dyDescent="0.2">
      <c r="A859" s="430" t="str">
        <f>IF(B859="","",COUNT('Diário 1º PA'!$A$4:$A$2634)+COUNT('Diário 2º PA'!$A$4:$A$2000)+ROW()-3)</f>
        <v/>
      </c>
      <c r="B859" s="417"/>
      <c r="C859" s="418"/>
      <c r="D859" s="419"/>
      <c r="E859" s="419"/>
      <c r="F859" s="420"/>
      <c r="G859" s="419"/>
      <c r="H859" s="419"/>
      <c r="I859" s="421"/>
      <c r="J859" s="422"/>
      <c r="K859" s="422"/>
      <c r="L859" s="423"/>
      <c r="M859" s="422"/>
      <c r="N859" s="446"/>
      <c r="O859" s="429"/>
      <c r="P859" s="78">
        <f t="shared" si="51"/>
        <v>0</v>
      </c>
      <c r="Q859" s="78">
        <f t="shared" si="52"/>
        <v>0</v>
      </c>
      <c r="R859" s="100" t="str">
        <f t="shared" si="50"/>
        <v/>
      </c>
    </row>
    <row r="860" spans="1:18" x14ac:dyDescent="0.2">
      <c r="A860" s="430" t="str">
        <f>IF(B860="","",COUNT('Diário 1º PA'!$A$4:$A$2634)+COUNT('Diário 2º PA'!$A$4:$A$2000)+ROW()-3)</f>
        <v/>
      </c>
      <c r="B860" s="417"/>
      <c r="C860" s="418"/>
      <c r="D860" s="419"/>
      <c r="E860" s="419"/>
      <c r="F860" s="420"/>
      <c r="G860" s="419"/>
      <c r="H860" s="419"/>
      <c r="I860" s="421"/>
      <c r="J860" s="422"/>
      <c r="K860" s="422"/>
      <c r="L860" s="423"/>
      <c r="M860" s="422"/>
      <c r="N860" s="446"/>
      <c r="O860" s="429"/>
      <c r="P860" s="78">
        <f t="shared" si="51"/>
        <v>0</v>
      </c>
      <c r="Q860" s="78">
        <f t="shared" si="52"/>
        <v>0</v>
      </c>
      <c r="R860" s="100" t="str">
        <f t="shared" si="50"/>
        <v/>
      </c>
    </row>
    <row r="861" spans="1:18" x14ac:dyDescent="0.2">
      <c r="A861" s="430" t="str">
        <f>IF(B861="","",COUNT('Diário 1º PA'!$A$4:$A$2634)+COUNT('Diário 2º PA'!$A$4:$A$2000)+ROW()-3)</f>
        <v/>
      </c>
      <c r="B861" s="417"/>
      <c r="C861" s="418"/>
      <c r="D861" s="419"/>
      <c r="E861" s="419"/>
      <c r="F861" s="420"/>
      <c r="G861" s="419"/>
      <c r="H861" s="419"/>
      <c r="I861" s="421"/>
      <c r="J861" s="422"/>
      <c r="K861" s="422"/>
      <c r="L861" s="423"/>
      <c r="M861" s="422"/>
      <c r="N861" s="446"/>
      <c r="O861" s="429"/>
      <c r="P861" s="78">
        <f t="shared" si="51"/>
        <v>0</v>
      </c>
      <c r="Q861" s="78">
        <f t="shared" si="52"/>
        <v>0</v>
      </c>
      <c r="R861" s="143" t="str">
        <f t="shared" si="50"/>
        <v/>
      </c>
    </row>
    <row r="862" spans="1:18" x14ac:dyDescent="0.2">
      <c r="A862" s="430" t="str">
        <f>IF(B862="","",COUNT('Diário 1º PA'!$A$4:$A$2634)+COUNT('Diário 2º PA'!$A$4:$A$2000)+ROW()-3)</f>
        <v/>
      </c>
      <c r="B862" s="417"/>
      <c r="C862" s="418"/>
      <c r="D862" s="419"/>
      <c r="E862" s="419"/>
      <c r="F862" s="420"/>
      <c r="G862" s="419"/>
      <c r="H862" s="419"/>
      <c r="I862" s="421"/>
      <c r="J862" s="422"/>
      <c r="K862" s="422"/>
      <c r="L862" s="423"/>
      <c r="M862" s="422"/>
      <c r="N862" s="446"/>
      <c r="O862" s="429"/>
      <c r="P862" s="78">
        <f t="shared" si="51"/>
        <v>0</v>
      </c>
      <c r="Q862" s="78">
        <f t="shared" si="52"/>
        <v>0</v>
      </c>
      <c r="R862" s="100" t="str">
        <f t="shared" si="50"/>
        <v/>
      </c>
    </row>
    <row r="863" spans="1:18" x14ac:dyDescent="0.2">
      <c r="A863" s="430" t="str">
        <f>IF(B863="","",COUNT('Diário 1º PA'!$A$4:$A$2634)+COUNT('Diário 2º PA'!$A$4:$A$2000)+ROW()-3)</f>
        <v/>
      </c>
      <c r="B863" s="417"/>
      <c r="C863" s="418"/>
      <c r="D863" s="419"/>
      <c r="E863" s="419"/>
      <c r="F863" s="420"/>
      <c r="G863" s="419"/>
      <c r="H863" s="419"/>
      <c r="I863" s="421"/>
      <c r="J863" s="422"/>
      <c r="K863" s="422"/>
      <c r="L863" s="423"/>
      <c r="M863" s="422"/>
      <c r="N863" s="446"/>
      <c r="O863" s="429"/>
      <c r="P863" s="78">
        <f t="shared" si="51"/>
        <v>0</v>
      </c>
      <c r="Q863" s="78">
        <f t="shared" si="52"/>
        <v>0</v>
      </c>
      <c r="R863" s="100" t="str">
        <f t="shared" si="50"/>
        <v/>
      </c>
    </row>
    <row r="864" spans="1:18" x14ac:dyDescent="0.2">
      <c r="A864" s="430" t="str">
        <f>IF(B864="","",COUNT('Diário 1º PA'!$A$4:$A$2634)+COUNT('Diário 2º PA'!$A$4:$A$2000)+ROW()-3)</f>
        <v/>
      </c>
      <c r="B864" s="417"/>
      <c r="C864" s="418"/>
      <c r="D864" s="419"/>
      <c r="E864" s="419"/>
      <c r="F864" s="420"/>
      <c r="G864" s="419"/>
      <c r="H864" s="419"/>
      <c r="I864" s="421"/>
      <c r="J864" s="422"/>
      <c r="K864" s="422"/>
      <c r="L864" s="423"/>
      <c r="M864" s="422"/>
      <c r="N864" s="446"/>
      <c r="O864" s="429"/>
      <c r="P864" s="78">
        <f t="shared" si="51"/>
        <v>0</v>
      </c>
      <c r="Q864" s="78">
        <f t="shared" si="52"/>
        <v>0</v>
      </c>
      <c r="R864" s="143" t="str">
        <f t="shared" si="50"/>
        <v/>
      </c>
    </row>
    <row r="865" spans="1:18" x14ac:dyDescent="0.2">
      <c r="A865" s="430" t="str">
        <f>IF(B865="","",COUNT('Diário 1º PA'!$A$4:$A$2634)+COUNT('Diário 2º PA'!$A$4:$A$2000)+ROW()-3)</f>
        <v/>
      </c>
      <c r="B865" s="417"/>
      <c r="C865" s="418"/>
      <c r="D865" s="419"/>
      <c r="E865" s="419"/>
      <c r="F865" s="420"/>
      <c r="G865" s="419"/>
      <c r="H865" s="419"/>
      <c r="I865" s="421"/>
      <c r="J865" s="422"/>
      <c r="K865" s="422"/>
      <c r="L865" s="423"/>
      <c r="M865" s="422"/>
      <c r="N865" s="446"/>
      <c r="O865" s="429"/>
      <c r="P865" s="78">
        <f t="shared" si="51"/>
        <v>0</v>
      </c>
      <c r="Q865" s="78">
        <f t="shared" si="52"/>
        <v>0</v>
      </c>
      <c r="R865" s="100" t="str">
        <f t="shared" si="50"/>
        <v/>
      </c>
    </row>
    <row r="866" spans="1:18" x14ac:dyDescent="0.2">
      <c r="A866" s="430" t="str">
        <f>IF(B866="","",COUNT('Diário 1º PA'!$A$4:$A$2634)+COUNT('Diário 2º PA'!$A$4:$A$2000)+ROW()-3)</f>
        <v/>
      </c>
      <c r="B866" s="417"/>
      <c r="C866" s="418"/>
      <c r="D866" s="419"/>
      <c r="E866" s="419"/>
      <c r="F866" s="420"/>
      <c r="G866" s="419"/>
      <c r="H866" s="419"/>
      <c r="I866" s="421"/>
      <c r="J866" s="422"/>
      <c r="K866" s="422"/>
      <c r="L866" s="423"/>
      <c r="M866" s="422"/>
      <c r="N866" s="446"/>
      <c r="O866" s="429"/>
      <c r="P866" s="78">
        <f t="shared" si="51"/>
        <v>0</v>
      </c>
      <c r="Q866" s="78">
        <f t="shared" si="52"/>
        <v>0</v>
      </c>
      <c r="R866" s="100" t="str">
        <f t="shared" si="50"/>
        <v/>
      </c>
    </row>
    <row r="867" spans="1:18" x14ac:dyDescent="0.2">
      <c r="A867" s="430" t="str">
        <f>IF(B867="","",COUNT('Diário 1º PA'!$A$4:$A$2634)+COUNT('Diário 2º PA'!$A$4:$A$2000)+ROW()-3)</f>
        <v/>
      </c>
      <c r="B867" s="417"/>
      <c r="C867" s="418"/>
      <c r="D867" s="419"/>
      <c r="E867" s="419"/>
      <c r="F867" s="420"/>
      <c r="G867" s="419"/>
      <c r="H867" s="419"/>
      <c r="I867" s="421"/>
      <c r="J867" s="422"/>
      <c r="K867" s="422"/>
      <c r="L867" s="423"/>
      <c r="M867" s="422"/>
      <c r="N867" s="446"/>
      <c r="O867" s="429"/>
      <c r="P867" s="78">
        <f t="shared" si="51"/>
        <v>0</v>
      </c>
      <c r="Q867" s="78">
        <f t="shared" si="52"/>
        <v>0</v>
      </c>
      <c r="R867" s="143" t="str">
        <f t="shared" si="50"/>
        <v/>
      </c>
    </row>
    <row r="868" spans="1:18" x14ac:dyDescent="0.2">
      <c r="A868" s="430" t="str">
        <f>IF(B868="","",COUNT('Diário 1º PA'!$A$4:$A$2634)+COUNT('Diário 2º PA'!$A$4:$A$2000)+ROW()-3)</f>
        <v/>
      </c>
      <c r="B868" s="417"/>
      <c r="C868" s="418"/>
      <c r="D868" s="419"/>
      <c r="E868" s="419"/>
      <c r="F868" s="420"/>
      <c r="G868" s="419"/>
      <c r="H868" s="419"/>
      <c r="I868" s="421"/>
      <c r="J868" s="422"/>
      <c r="K868" s="422"/>
      <c r="L868" s="423"/>
      <c r="M868" s="422"/>
      <c r="N868" s="446"/>
      <c r="O868" s="429"/>
      <c r="P868" s="78">
        <f t="shared" si="51"/>
        <v>0</v>
      </c>
      <c r="Q868" s="78">
        <f t="shared" si="52"/>
        <v>0</v>
      </c>
      <c r="R868" s="100" t="str">
        <f t="shared" si="50"/>
        <v/>
      </c>
    </row>
    <row r="869" spans="1:18" x14ac:dyDescent="0.2">
      <c r="A869" s="430" t="str">
        <f>IF(B869="","",COUNT('Diário 1º PA'!$A$4:$A$2634)+COUNT('Diário 2º PA'!$A$4:$A$2000)+ROW()-3)</f>
        <v/>
      </c>
      <c r="B869" s="417"/>
      <c r="C869" s="418"/>
      <c r="D869" s="419"/>
      <c r="E869" s="419"/>
      <c r="F869" s="420"/>
      <c r="G869" s="419"/>
      <c r="H869" s="419"/>
      <c r="I869" s="421"/>
      <c r="J869" s="422"/>
      <c r="K869" s="422"/>
      <c r="L869" s="423"/>
      <c r="M869" s="422"/>
      <c r="N869" s="446"/>
      <c r="O869" s="429"/>
      <c r="P869" s="78">
        <f t="shared" si="51"/>
        <v>0</v>
      </c>
      <c r="Q869" s="78">
        <f t="shared" si="52"/>
        <v>0</v>
      </c>
      <c r="R869" s="100" t="str">
        <f t="shared" si="50"/>
        <v/>
      </c>
    </row>
    <row r="870" spans="1:18" x14ac:dyDescent="0.2">
      <c r="A870" s="430" t="str">
        <f>IF(B870="","",COUNT('Diário 1º PA'!$A$4:$A$2634)+COUNT('Diário 2º PA'!$A$4:$A$2000)+ROW()-3)</f>
        <v/>
      </c>
      <c r="B870" s="417"/>
      <c r="C870" s="418"/>
      <c r="D870" s="419"/>
      <c r="E870" s="419"/>
      <c r="F870" s="420"/>
      <c r="G870" s="419"/>
      <c r="H870" s="419"/>
      <c r="I870" s="421"/>
      <c r="J870" s="422"/>
      <c r="K870" s="422"/>
      <c r="L870" s="423"/>
      <c r="M870" s="422"/>
      <c r="N870" s="446"/>
      <c r="O870" s="429"/>
      <c r="P870" s="78">
        <f t="shared" si="51"/>
        <v>0</v>
      </c>
      <c r="Q870" s="78">
        <f t="shared" si="52"/>
        <v>0</v>
      </c>
      <c r="R870" s="143" t="str">
        <f t="shared" si="50"/>
        <v/>
      </c>
    </row>
    <row r="871" spans="1:18" x14ac:dyDescent="0.2">
      <c r="A871" s="430" t="str">
        <f>IF(B871="","",COUNT('Diário 1º PA'!$A$4:$A$2634)+COUNT('Diário 2º PA'!$A$4:$A$2000)+ROW()-3)</f>
        <v/>
      </c>
      <c r="B871" s="417"/>
      <c r="C871" s="418"/>
      <c r="D871" s="419"/>
      <c r="E871" s="419"/>
      <c r="F871" s="420"/>
      <c r="G871" s="419"/>
      <c r="H871" s="419"/>
      <c r="I871" s="421"/>
      <c r="J871" s="422"/>
      <c r="K871" s="422"/>
      <c r="L871" s="423"/>
      <c r="M871" s="422"/>
      <c r="N871" s="446"/>
      <c r="O871" s="429"/>
      <c r="P871" s="78">
        <f t="shared" si="51"/>
        <v>0</v>
      </c>
      <c r="Q871" s="78">
        <f t="shared" si="52"/>
        <v>0</v>
      </c>
      <c r="R871" s="100" t="str">
        <f t="shared" si="50"/>
        <v/>
      </c>
    </row>
    <row r="872" spans="1:18" x14ac:dyDescent="0.2">
      <c r="A872" s="430" t="str">
        <f>IF(B872="","",COUNT('Diário 1º PA'!$A$4:$A$2634)+COUNT('Diário 2º PA'!$A$4:$A$2000)+ROW()-3)</f>
        <v/>
      </c>
      <c r="B872" s="417"/>
      <c r="C872" s="418"/>
      <c r="D872" s="419"/>
      <c r="E872" s="419"/>
      <c r="F872" s="420"/>
      <c r="G872" s="419"/>
      <c r="H872" s="419"/>
      <c r="I872" s="421"/>
      <c r="J872" s="422"/>
      <c r="K872" s="422"/>
      <c r="L872" s="423"/>
      <c r="M872" s="422"/>
      <c r="N872" s="446"/>
      <c r="O872" s="429"/>
      <c r="P872" s="78">
        <f t="shared" si="51"/>
        <v>0</v>
      </c>
      <c r="Q872" s="78">
        <f t="shared" si="52"/>
        <v>0</v>
      </c>
      <c r="R872" s="100" t="str">
        <f t="shared" si="50"/>
        <v/>
      </c>
    </row>
    <row r="873" spans="1:18" x14ac:dyDescent="0.2">
      <c r="A873" s="430" t="str">
        <f>IF(B873="","",COUNT('Diário 1º PA'!$A$4:$A$2634)+COUNT('Diário 2º PA'!$A$4:$A$2000)+ROW()-3)</f>
        <v/>
      </c>
      <c r="B873" s="417"/>
      <c r="C873" s="418"/>
      <c r="D873" s="419"/>
      <c r="E873" s="419"/>
      <c r="F873" s="420"/>
      <c r="G873" s="419"/>
      <c r="H873" s="419"/>
      <c r="I873" s="421"/>
      <c r="J873" s="422"/>
      <c r="K873" s="422"/>
      <c r="L873" s="423"/>
      <c r="M873" s="422"/>
      <c r="N873" s="446"/>
      <c r="O873" s="429"/>
      <c r="P873" s="78">
        <f t="shared" si="51"/>
        <v>0</v>
      </c>
      <c r="Q873" s="78">
        <f t="shared" si="52"/>
        <v>0</v>
      </c>
      <c r="R873" s="143" t="str">
        <f t="shared" si="50"/>
        <v/>
      </c>
    </row>
    <row r="874" spans="1:18" x14ac:dyDescent="0.2">
      <c r="A874" s="430" t="str">
        <f>IF(B874="","",COUNT('Diário 1º PA'!$A$4:$A$2634)+COUNT('Diário 2º PA'!$A$4:$A$2000)+ROW()-3)</f>
        <v/>
      </c>
      <c r="B874" s="417"/>
      <c r="C874" s="418"/>
      <c r="D874" s="419"/>
      <c r="E874" s="419"/>
      <c r="F874" s="420"/>
      <c r="G874" s="419"/>
      <c r="H874" s="419"/>
      <c r="I874" s="421"/>
      <c r="J874" s="422"/>
      <c r="K874" s="422"/>
      <c r="L874" s="423"/>
      <c r="M874" s="422"/>
      <c r="N874" s="446"/>
      <c r="O874" s="429"/>
      <c r="P874" s="78">
        <f t="shared" si="51"/>
        <v>0</v>
      </c>
      <c r="Q874" s="78">
        <f t="shared" si="52"/>
        <v>0</v>
      </c>
      <c r="R874" s="100" t="str">
        <f t="shared" si="50"/>
        <v/>
      </c>
    </row>
    <row r="875" spans="1:18" x14ac:dyDescent="0.2">
      <c r="A875" s="430" t="str">
        <f>IF(B875="","",COUNT('Diário 1º PA'!$A$4:$A$2634)+COUNT('Diário 2º PA'!$A$4:$A$2000)+ROW()-3)</f>
        <v/>
      </c>
      <c r="B875" s="417"/>
      <c r="C875" s="418"/>
      <c r="D875" s="419"/>
      <c r="E875" s="419"/>
      <c r="F875" s="420"/>
      <c r="G875" s="419"/>
      <c r="H875" s="419"/>
      <c r="I875" s="421"/>
      <c r="J875" s="422"/>
      <c r="K875" s="422"/>
      <c r="L875" s="423"/>
      <c r="M875" s="422"/>
      <c r="N875" s="446"/>
      <c r="O875" s="429"/>
      <c r="P875" s="78">
        <f t="shared" si="51"/>
        <v>0</v>
      </c>
      <c r="Q875" s="78">
        <f t="shared" si="52"/>
        <v>0</v>
      </c>
      <c r="R875" s="100" t="str">
        <f t="shared" si="50"/>
        <v/>
      </c>
    </row>
    <row r="876" spans="1:18" x14ac:dyDescent="0.2">
      <c r="A876" s="430" t="str">
        <f>IF(B876="","",COUNT('Diário 1º PA'!$A$4:$A$2634)+COUNT('Diário 2º PA'!$A$4:$A$2000)+ROW()-3)</f>
        <v/>
      </c>
      <c r="B876" s="417"/>
      <c r="C876" s="418"/>
      <c r="D876" s="419"/>
      <c r="E876" s="419"/>
      <c r="F876" s="420"/>
      <c r="G876" s="419"/>
      <c r="H876" s="419"/>
      <c r="I876" s="421"/>
      <c r="J876" s="422"/>
      <c r="K876" s="422"/>
      <c r="L876" s="423"/>
      <c r="M876" s="422"/>
      <c r="N876" s="446"/>
      <c r="O876" s="429"/>
      <c r="P876" s="78">
        <f t="shared" si="51"/>
        <v>0</v>
      </c>
      <c r="Q876" s="78">
        <f t="shared" si="52"/>
        <v>0</v>
      </c>
      <c r="R876" s="143" t="str">
        <f t="shared" si="50"/>
        <v/>
      </c>
    </row>
    <row r="877" spans="1:18" x14ac:dyDescent="0.2">
      <c r="A877" s="430" t="str">
        <f>IF(B877="","",COUNT('Diário 1º PA'!$A$4:$A$2634)+COUNT('Diário 2º PA'!$A$4:$A$2000)+ROW()-3)</f>
        <v/>
      </c>
      <c r="B877" s="417"/>
      <c r="C877" s="418"/>
      <c r="D877" s="419"/>
      <c r="E877" s="419"/>
      <c r="F877" s="420"/>
      <c r="G877" s="419"/>
      <c r="H877" s="419"/>
      <c r="I877" s="421"/>
      <c r="J877" s="422"/>
      <c r="K877" s="422"/>
      <c r="L877" s="423"/>
      <c r="M877" s="422"/>
      <c r="N877" s="446"/>
      <c r="O877" s="429"/>
      <c r="P877" s="78">
        <f t="shared" si="51"/>
        <v>0</v>
      </c>
      <c r="Q877" s="78">
        <f t="shared" si="52"/>
        <v>0</v>
      </c>
      <c r="R877" s="100" t="str">
        <f t="shared" si="50"/>
        <v/>
      </c>
    </row>
    <row r="878" spans="1:18" x14ac:dyDescent="0.2">
      <c r="A878" s="430" t="str">
        <f>IF(B878="","",COUNT('Diário 1º PA'!$A$4:$A$2634)+COUNT('Diário 2º PA'!$A$4:$A$2000)+ROW()-3)</f>
        <v/>
      </c>
      <c r="B878" s="417"/>
      <c r="C878" s="418"/>
      <c r="D878" s="419"/>
      <c r="E878" s="419"/>
      <c r="F878" s="420"/>
      <c r="G878" s="419"/>
      <c r="H878" s="419"/>
      <c r="I878" s="421"/>
      <c r="J878" s="422"/>
      <c r="K878" s="422"/>
      <c r="L878" s="423"/>
      <c r="M878" s="422"/>
      <c r="N878" s="446"/>
      <c r="O878" s="429"/>
      <c r="P878" s="78">
        <f t="shared" si="51"/>
        <v>0</v>
      </c>
      <c r="Q878" s="78">
        <f t="shared" si="52"/>
        <v>0</v>
      </c>
      <c r="R878" s="100" t="str">
        <f t="shared" si="50"/>
        <v/>
      </c>
    </row>
    <row r="879" spans="1:18" x14ac:dyDescent="0.2">
      <c r="A879" s="430" t="str">
        <f>IF(B879="","",COUNT('Diário 1º PA'!$A$4:$A$2634)+COUNT('Diário 2º PA'!$A$4:$A$2000)+ROW()-3)</f>
        <v/>
      </c>
      <c r="B879" s="417"/>
      <c r="C879" s="418"/>
      <c r="D879" s="419"/>
      <c r="E879" s="419"/>
      <c r="F879" s="420"/>
      <c r="G879" s="419"/>
      <c r="H879" s="419"/>
      <c r="I879" s="421"/>
      <c r="J879" s="422"/>
      <c r="K879" s="422"/>
      <c r="L879" s="423"/>
      <c r="M879" s="422"/>
      <c r="N879" s="446"/>
      <c r="O879" s="429"/>
      <c r="P879" s="78">
        <f t="shared" si="51"/>
        <v>0</v>
      </c>
      <c r="Q879" s="78">
        <f t="shared" si="52"/>
        <v>0</v>
      </c>
      <c r="R879" s="143" t="str">
        <f t="shared" si="50"/>
        <v/>
      </c>
    </row>
    <row r="880" spans="1:18" x14ac:dyDescent="0.2">
      <c r="A880" s="430" t="str">
        <f>IF(B880="","",COUNT('Diário 1º PA'!$A$4:$A$2634)+COUNT('Diário 2º PA'!$A$4:$A$2000)+ROW()-3)</f>
        <v/>
      </c>
      <c r="B880" s="417"/>
      <c r="C880" s="418"/>
      <c r="D880" s="419"/>
      <c r="E880" s="419"/>
      <c r="F880" s="420"/>
      <c r="G880" s="419"/>
      <c r="H880" s="419"/>
      <c r="I880" s="421"/>
      <c r="J880" s="422"/>
      <c r="K880" s="422"/>
      <c r="L880" s="423"/>
      <c r="M880" s="422"/>
      <c r="N880" s="446"/>
      <c r="O880" s="429"/>
      <c r="P880" s="78">
        <f t="shared" si="51"/>
        <v>0</v>
      </c>
      <c r="Q880" s="78">
        <f t="shared" si="52"/>
        <v>0</v>
      </c>
      <c r="R880" s="100" t="str">
        <f t="shared" si="50"/>
        <v/>
      </c>
    </row>
    <row r="881" spans="1:18" x14ac:dyDescent="0.2">
      <c r="A881" s="430" t="str">
        <f>IF(B881="","",COUNT('Diário 1º PA'!$A$4:$A$2634)+COUNT('Diário 2º PA'!$A$4:$A$2000)+ROW()-3)</f>
        <v/>
      </c>
      <c r="B881" s="417"/>
      <c r="C881" s="418"/>
      <c r="D881" s="419"/>
      <c r="E881" s="419"/>
      <c r="F881" s="420"/>
      <c r="G881" s="419"/>
      <c r="H881" s="419"/>
      <c r="I881" s="421"/>
      <c r="J881" s="422"/>
      <c r="K881" s="422"/>
      <c r="L881" s="423"/>
      <c r="M881" s="422"/>
      <c r="N881" s="446"/>
      <c r="O881" s="429"/>
      <c r="P881" s="78">
        <f t="shared" si="51"/>
        <v>0</v>
      </c>
      <c r="Q881" s="78">
        <f t="shared" si="52"/>
        <v>0</v>
      </c>
      <c r="R881" s="100" t="str">
        <f t="shared" si="50"/>
        <v/>
      </c>
    </row>
    <row r="882" spans="1:18" x14ac:dyDescent="0.2">
      <c r="A882" s="430" t="str">
        <f>IF(B882="","",COUNT('Diário 1º PA'!$A$4:$A$2634)+COUNT('Diário 2º PA'!$A$4:$A$2000)+ROW()-3)</f>
        <v/>
      </c>
      <c r="B882" s="417"/>
      <c r="C882" s="418"/>
      <c r="D882" s="419"/>
      <c r="E882" s="419"/>
      <c r="F882" s="420"/>
      <c r="G882" s="419"/>
      <c r="H882" s="419"/>
      <c r="I882" s="421"/>
      <c r="J882" s="422"/>
      <c r="K882" s="422"/>
      <c r="L882" s="423"/>
      <c r="M882" s="422"/>
      <c r="N882" s="446"/>
      <c r="O882" s="429"/>
      <c r="P882" s="78">
        <f t="shared" si="51"/>
        <v>0</v>
      </c>
      <c r="Q882" s="78">
        <f t="shared" si="52"/>
        <v>0</v>
      </c>
      <c r="R882" s="143" t="str">
        <f t="shared" si="50"/>
        <v/>
      </c>
    </row>
    <row r="883" spans="1:18" x14ac:dyDescent="0.2">
      <c r="A883" s="430" t="str">
        <f>IF(B883="","",COUNT('Diário 1º PA'!$A$4:$A$2634)+COUNT('Diário 2º PA'!$A$4:$A$2000)+ROW()-3)</f>
        <v/>
      </c>
      <c r="B883" s="417"/>
      <c r="C883" s="418"/>
      <c r="D883" s="419"/>
      <c r="E883" s="419"/>
      <c r="F883" s="420"/>
      <c r="G883" s="419"/>
      <c r="H883" s="419"/>
      <c r="I883" s="421"/>
      <c r="J883" s="422"/>
      <c r="K883" s="422"/>
      <c r="L883" s="423"/>
      <c r="M883" s="422"/>
      <c r="N883" s="446"/>
      <c r="O883" s="429"/>
      <c r="P883" s="78">
        <f t="shared" si="51"/>
        <v>0</v>
      </c>
      <c r="Q883" s="78">
        <f t="shared" si="52"/>
        <v>0</v>
      </c>
      <c r="R883" s="100" t="str">
        <f t="shared" si="50"/>
        <v/>
      </c>
    </row>
    <row r="884" spans="1:18" x14ac:dyDescent="0.2">
      <c r="A884" s="430" t="str">
        <f>IF(B884="","",COUNT('Diário 1º PA'!$A$4:$A$2634)+COUNT('Diário 2º PA'!$A$4:$A$2000)+ROW()-3)</f>
        <v/>
      </c>
      <c r="B884" s="417"/>
      <c r="C884" s="418"/>
      <c r="D884" s="419"/>
      <c r="E884" s="419"/>
      <c r="F884" s="420"/>
      <c r="G884" s="419"/>
      <c r="H884" s="419"/>
      <c r="I884" s="421"/>
      <c r="J884" s="422"/>
      <c r="K884" s="422"/>
      <c r="L884" s="423"/>
      <c r="M884" s="422"/>
      <c r="N884" s="446"/>
      <c r="O884" s="429"/>
      <c r="P884" s="78">
        <f t="shared" si="51"/>
        <v>0</v>
      </c>
      <c r="Q884" s="78">
        <f t="shared" si="52"/>
        <v>0</v>
      </c>
      <c r="R884" s="100" t="str">
        <f t="shared" si="50"/>
        <v/>
      </c>
    </row>
    <row r="885" spans="1:18" x14ac:dyDescent="0.2">
      <c r="A885" s="430" t="str">
        <f>IF(B885="","",COUNT('Diário 1º PA'!$A$4:$A$2634)+COUNT('Diário 2º PA'!$A$4:$A$2000)+ROW()-3)</f>
        <v/>
      </c>
      <c r="B885" s="417"/>
      <c r="C885" s="418"/>
      <c r="D885" s="419"/>
      <c r="E885" s="419"/>
      <c r="F885" s="420"/>
      <c r="G885" s="419"/>
      <c r="H885" s="419"/>
      <c r="I885" s="421"/>
      <c r="J885" s="422"/>
      <c r="K885" s="422"/>
      <c r="L885" s="423"/>
      <c r="M885" s="422"/>
      <c r="N885" s="446"/>
      <c r="O885" s="429"/>
      <c r="P885" s="78">
        <f t="shared" si="51"/>
        <v>0</v>
      </c>
      <c r="Q885" s="78">
        <f t="shared" si="52"/>
        <v>0</v>
      </c>
      <c r="R885" s="143" t="str">
        <f t="shared" si="50"/>
        <v/>
      </c>
    </row>
    <row r="886" spans="1:18" x14ac:dyDescent="0.2">
      <c r="A886" s="430" t="str">
        <f>IF(B886="","",COUNT('Diário 1º PA'!$A$4:$A$2634)+COUNT('Diário 2º PA'!$A$4:$A$2000)+ROW()-3)</f>
        <v/>
      </c>
      <c r="B886" s="417"/>
      <c r="C886" s="418"/>
      <c r="D886" s="419"/>
      <c r="E886" s="419"/>
      <c r="F886" s="420"/>
      <c r="G886" s="419"/>
      <c r="H886" s="419"/>
      <c r="I886" s="421"/>
      <c r="J886" s="422"/>
      <c r="K886" s="422"/>
      <c r="L886" s="423"/>
      <c r="M886" s="422"/>
      <c r="N886" s="446"/>
      <c r="O886" s="429"/>
      <c r="P886" s="78">
        <f t="shared" si="51"/>
        <v>0</v>
      </c>
      <c r="Q886" s="78">
        <f t="shared" si="52"/>
        <v>0</v>
      </c>
      <c r="R886" s="100" t="str">
        <f t="shared" si="50"/>
        <v/>
      </c>
    </row>
    <row r="887" spans="1:18" x14ac:dyDescent="0.2">
      <c r="A887" s="430" t="str">
        <f>IF(B887="","",COUNT('Diário 1º PA'!$A$4:$A$2634)+COUNT('Diário 2º PA'!$A$4:$A$2000)+ROW()-3)</f>
        <v/>
      </c>
      <c r="B887" s="417"/>
      <c r="C887" s="418"/>
      <c r="D887" s="419"/>
      <c r="E887" s="419"/>
      <c r="F887" s="420"/>
      <c r="G887" s="419"/>
      <c r="H887" s="419"/>
      <c r="I887" s="421"/>
      <c r="J887" s="422"/>
      <c r="K887" s="422"/>
      <c r="L887" s="423"/>
      <c r="M887" s="422"/>
      <c r="N887" s="446"/>
      <c r="O887" s="429"/>
      <c r="P887" s="78">
        <f t="shared" si="51"/>
        <v>0</v>
      </c>
      <c r="Q887" s="78">
        <f t="shared" si="52"/>
        <v>0</v>
      </c>
      <c r="R887" s="100" t="str">
        <f t="shared" si="50"/>
        <v/>
      </c>
    </row>
    <row r="888" spans="1:18" x14ac:dyDescent="0.2">
      <c r="A888" s="430" t="str">
        <f>IF(B888="","",COUNT('Diário 1º PA'!$A$4:$A$2634)+COUNT('Diário 2º PA'!$A$4:$A$2000)+ROW()-3)</f>
        <v/>
      </c>
      <c r="B888" s="417"/>
      <c r="C888" s="418"/>
      <c r="D888" s="419"/>
      <c r="E888" s="419"/>
      <c r="F888" s="420"/>
      <c r="G888" s="419"/>
      <c r="H888" s="419"/>
      <c r="I888" s="421"/>
      <c r="J888" s="422"/>
      <c r="K888" s="422"/>
      <c r="L888" s="423"/>
      <c r="M888" s="422"/>
      <c r="N888" s="446"/>
      <c r="O888" s="429"/>
      <c r="P888" s="78">
        <f t="shared" si="51"/>
        <v>0</v>
      </c>
      <c r="Q888" s="78">
        <f t="shared" si="52"/>
        <v>0</v>
      </c>
      <c r="R888" s="143" t="str">
        <f t="shared" si="50"/>
        <v/>
      </c>
    </row>
    <row r="889" spans="1:18" x14ac:dyDescent="0.2">
      <c r="A889" s="430" t="str">
        <f>IF(B889="","",COUNT('Diário 1º PA'!$A$4:$A$2634)+COUNT('Diário 2º PA'!$A$4:$A$2000)+ROW()-3)</f>
        <v/>
      </c>
      <c r="B889" s="417"/>
      <c r="C889" s="418"/>
      <c r="D889" s="419"/>
      <c r="E889" s="419"/>
      <c r="F889" s="420"/>
      <c r="G889" s="419"/>
      <c r="H889" s="419"/>
      <c r="I889" s="421"/>
      <c r="J889" s="422"/>
      <c r="K889" s="422"/>
      <c r="L889" s="423"/>
      <c r="M889" s="422"/>
      <c r="N889" s="446"/>
      <c r="O889" s="429"/>
      <c r="P889" s="78">
        <f t="shared" si="51"/>
        <v>0</v>
      </c>
      <c r="Q889" s="78">
        <f t="shared" si="52"/>
        <v>0</v>
      </c>
      <c r="R889" s="100" t="str">
        <f t="shared" si="50"/>
        <v/>
      </c>
    </row>
    <row r="890" spans="1:18" x14ac:dyDescent="0.2">
      <c r="A890" s="430" t="str">
        <f>IF(B890="","",COUNT('Diário 1º PA'!$A$4:$A$2634)+COUNT('Diário 2º PA'!$A$4:$A$2000)+ROW()-3)</f>
        <v/>
      </c>
      <c r="B890" s="417"/>
      <c r="C890" s="418"/>
      <c r="D890" s="419"/>
      <c r="E890" s="419"/>
      <c r="F890" s="420"/>
      <c r="G890" s="419"/>
      <c r="H890" s="419"/>
      <c r="I890" s="421"/>
      <c r="J890" s="422"/>
      <c r="K890" s="422"/>
      <c r="L890" s="423"/>
      <c r="M890" s="422"/>
      <c r="N890" s="446"/>
      <c r="O890" s="429"/>
      <c r="P890" s="78">
        <f t="shared" si="51"/>
        <v>0</v>
      </c>
      <c r="Q890" s="78">
        <f t="shared" si="52"/>
        <v>0</v>
      </c>
      <c r="R890" s="100" t="str">
        <f t="shared" si="50"/>
        <v/>
      </c>
    </row>
    <row r="891" spans="1:18" x14ac:dyDescent="0.2">
      <c r="A891" s="430" t="str">
        <f>IF(B891="","",COUNT('Diário 1º PA'!$A$4:$A$2634)+COUNT('Diário 2º PA'!$A$4:$A$2000)+ROW()-3)</f>
        <v/>
      </c>
      <c r="B891" s="417"/>
      <c r="C891" s="418"/>
      <c r="D891" s="419"/>
      <c r="E891" s="419"/>
      <c r="F891" s="420"/>
      <c r="G891" s="419"/>
      <c r="H891" s="419"/>
      <c r="I891" s="421"/>
      <c r="J891" s="422"/>
      <c r="K891" s="422"/>
      <c r="L891" s="423"/>
      <c r="M891" s="422"/>
      <c r="N891" s="446"/>
      <c r="O891" s="429"/>
      <c r="P891" s="78">
        <f t="shared" si="51"/>
        <v>0</v>
      </c>
      <c r="Q891" s="78">
        <f t="shared" si="52"/>
        <v>0</v>
      </c>
      <c r="R891" s="143" t="str">
        <f t="shared" si="50"/>
        <v/>
      </c>
    </row>
    <row r="892" spans="1:18" x14ac:dyDescent="0.2">
      <c r="A892" s="430" t="str">
        <f>IF(B892="","",COUNT('Diário 1º PA'!$A$4:$A$2634)+COUNT('Diário 2º PA'!$A$4:$A$2000)+ROW()-3)</f>
        <v/>
      </c>
      <c r="B892" s="417"/>
      <c r="C892" s="418"/>
      <c r="D892" s="419"/>
      <c r="E892" s="419"/>
      <c r="F892" s="420"/>
      <c r="G892" s="419"/>
      <c r="H892" s="419"/>
      <c r="I892" s="421"/>
      <c r="J892" s="422"/>
      <c r="K892" s="422"/>
      <c r="L892" s="423"/>
      <c r="M892" s="422"/>
      <c r="N892" s="446"/>
      <c r="O892" s="429"/>
      <c r="P892" s="78">
        <f t="shared" si="51"/>
        <v>0</v>
      </c>
      <c r="Q892" s="78">
        <f t="shared" si="52"/>
        <v>0</v>
      </c>
      <c r="R892" s="100" t="str">
        <f t="shared" si="50"/>
        <v/>
      </c>
    </row>
    <row r="893" spans="1:18" x14ac:dyDescent="0.2">
      <c r="A893" s="430" t="str">
        <f>IF(B893="","",COUNT('Diário 1º PA'!$A$4:$A$2634)+COUNT('Diário 2º PA'!$A$4:$A$2000)+ROW()-3)</f>
        <v/>
      </c>
      <c r="B893" s="417"/>
      <c r="C893" s="418"/>
      <c r="D893" s="419"/>
      <c r="E893" s="419"/>
      <c r="F893" s="420"/>
      <c r="G893" s="419"/>
      <c r="H893" s="419"/>
      <c r="I893" s="421"/>
      <c r="J893" s="422"/>
      <c r="K893" s="422"/>
      <c r="L893" s="423"/>
      <c r="M893" s="422"/>
      <c r="N893" s="446"/>
      <c r="O893" s="429"/>
      <c r="P893" s="78">
        <f t="shared" si="51"/>
        <v>0</v>
      </c>
      <c r="Q893" s="78">
        <f t="shared" si="52"/>
        <v>0</v>
      </c>
      <c r="R893" s="100" t="str">
        <f t="shared" si="50"/>
        <v/>
      </c>
    </row>
    <row r="894" spans="1:18" x14ac:dyDescent="0.2">
      <c r="A894" s="430" t="str">
        <f>IF(B894="","",COUNT('Diário 1º PA'!$A$4:$A$2634)+COUNT('Diário 2º PA'!$A$4:$A$2000)+ROW()-3)</f>
        <v/>
      </c>
      <c r="B894" s="417"/>
      <c r="C894" s="418"/>
      <c r="D894" s="419"/>
      <c r="E894" s="419"/>
      <c r="F894" s="420"/>
      <c r="G894" s="419"/>
      <c r="H894" s="419"/>
      <c r="I894" s="421"/>
      <c r="J894" s="422"/>
      <c r="K894" s="422"/>
      <c r="L894" s="423"/>
      <c r="M894" s="422"/>
      <c r="N894" s="446"/>
      <c r="O894" s="429"/>
      <c r="P894" s="78">
        <f t="shared" si="51"/>
        <v>0</v>
      </c>
      <c r="Q894" s="78">
        <f t="shared" si="52"/>
        <v>0</v>
      </c>
      <c r="R894" s="143" t="str">
        <f t="shared" si="50"/>
        <v/>
      </c>
    </row>
    <row r="895" spans="1:18" x14ac:dyDescent="0.2">
      <c r="A895" s="430" t="str">
        <f>IF(B895="","",COUNT('Diário 1º PA'!$A$4:$A$2634)+COUNT('Diário 2º PA'!$A$4:$A$2000)+ROW()-3)</f>
        <v/>
      </c>
      <c r="B895" s="417"/>
      <c r="C895" s="418"/>
      <c r="D895" s="419"/>
      <c r="E895" s="419"/>
      <c r="F895" s="420"/>
      <c r="G895" s="419"/>
      <c r="H895" s="419"/>
      <c r="I895" s="421"/>
      <c r="J895" s="422"/>
      <c r="K895" s="422"/>
      <c r="L895" s="423"/>
      <c r="M895" s="422"/>
      <c r="N895" s="446"/>
      <c r="O895" s="429"/>
      <c r="P895" s="78">
        <f t="shared" si="51"/>
        <v>0</v>
      </c>
      <c r="Q895" s="78">
        <f t="shared" si="52"/>
        <v>0</v>
      </c>
      <c r="R895" s="100" t="str">
        <f t="shared" si="50"/>
        <v/>
      </c>
    </row>
    <row r="896" spans="1:18" x14ac:dyDescent="0.2">
      <c r="A896" s="430" t="str">
        <f>IF(B896="","",COUNT('Diário 1º PA'!$A$4:$A$2634)+COUNT('Diário 2º PA'!$A$4:$A$2000)+ROW()-3)</f>
        <v/>
      </c>
      <c r="B896" s="417"/>
      <c r="C896" s="418"/>
      <c r="D896" s="419"/>
      <c r="E896" s="419"/>
      <c r="F896" s="420"/>
      <c r="G896" s="419"/>
      <c r="H896" s="419"/>
      <c r="I896" s="421"/>
      <c r="J896" s="422"/>
      <c r="K896" s="422"/>
      <c r="L896" s="423"/>
      <c r="M896" s="422"/>
      <c r="N896" s="446"/>
      <c r="O896" s="429"/>
      <c r="P896" s="78">
        <f t="shared" si="51"/>
        <v>0</v>
      </c>
      <c r="Q896" s="78">
        <f t="shared" si="52"/>
        <v>0</v>
      </c>
      <c r="R896" s="100" t="str">
        <f t="shared" si="50"/>
        <v/>
      </c>
    </row>
    <row r="897" spans="1:18" x14ac:dyDescent="0.2">
      <c r="A897" s="430" t="str">
        <f>IF(B897="","",COUNT('Diário 1º PA'!$A$4:$A$2634)+COUNT('Diário 2º PA'!$A$4:$A$2000)+ROW()-3)</f>
        <v/>
      </c>
      <c r="B897" s="417"/>
      <c r="C897" s="418"/>
      <c r="D897" s="419"/>
      <c r="E897" s="419"/>
      <c r="F897" s="420"/>
      <c r="G897" s="419"/>
      <c r="H897" s="419"/>
      <c r="I897" s="421"/>
      <c r="J897" s="422"/>
      <c r="K897" s="422"/>
      <c r="L897" s="423"/>
      <c r="M897" s="422"/>
      <c r="N897" s="446"/>
      <c r="O897" s="429"/>
      <c r="P897" s="78">
        <f t="shared" si="51"/>
        <v>0</v>
      </c>
      <c r="Q897" s="78">
        <f t="shared" si="52"/>
        <v>0</v>
      </c>
      <c r="R897" s="143" t="str">
        <f t="shared" si="50"/>
        <v/>
      </c>
    </row>
    <row r="898" spans="1:18" x14ac:dyDescent="0.2">
      <c r="A898" s="430" t="str">
        <f>IF(B898="","",COUNT('Diário 1º PA'!$A$4:$A$2634)+COUNT('Diário 2º PA'!$A$4:$A$2000)+ROW()-3)</f>
        <v/>
      </c>
      <c r="B898" s="417"/>
      <c r="C898" s="418"/>
      <c r="D898" s="419"/>
      <c r="E898" s="419"/>
      <c r="F898" s="420"/>
      <c r="G898" s="419"/>
      <c r="H898" s="419"/>
      <c r="I898" s="421"/>
      <c r="J898" s="422"/>
      <c r="K898" s="422"/>
      <c r="L898" s="423"/>
      <c r="M898" s="422"/>
      <c r="N898" s="446"/>
      <c r="O898" s="429"/>
      <c r="P898" s="78">
        <f t="shared" si="51"/>
        <v>0</v>
      </c>
      <c r="Q898" s="78">
        <f t="shared" si="52"/>
        <v>0</v>
      </c>
      <c r="R898" s="100" t="str">
        <f t="shared" si="50"/>
        <v/>
      </c>
    </row>
    <row r="899" spans="1:18" x14ac:dyDescent="0.2">
      <c r="A899" s="430" t="str">
        <f>IF(B899="","",COUNT('Diário 1º PA'!$A$4:$A$2634)+COUNT('Diário 2º PA'!$A$4:$A$2000)+ROW()-3)</f>
        <v/>
      </c>
      <c r="B899" s="417"/>
      <c r="C899" s="418"/>
      <c r="D899" s="419"/>
      <c r="E899" s="419"/>
      <c r="F899" s="420"/>
      <c r="G899" s="419"/>
      <c r="H899" s="419"/>
      <c r="I899" s="421"/>
      <c r="J899" s="422"/>
      <c r="K899" s="422"/>
      <c r="L899" s="423"/>
      <c r="M899" s="422"/>
      <c r="N899" s="446"/>
      <c r="O899" s="429"/>
      <c r="P899" s="78">
        <f t="shared" si="51"/>
        <v>0</v>
      </c>
      <c r="Q899" s="78">
        <f t="shared" si="52"/>
        <v>0</v>
      </c>
      <c r="R899" s="100" t="str">
        <f t="shared" si="50"/>
        <v/>
      </c>
    </row>
    <row r="900" spans="1:18" x14ac:dyDescent="0.2">
      <c r="A900" s="430" t="str">
        <f>IF(B900="","",COUNT('Diário 1º PA'!$A$4:$A$2634)+COUNT('Diário 2º PA'!$A$4:$A$2000)+ROW()-3)</f>
        <v/>
      </c>
      <c r="B900" s="417"/>
      <c r="C900" s="418"/>
      <c r="D900" s="419"/>
      <c r="E900" s="419"/>
      <c r="F900" s="420"/>
      <c r="G900" s="419"/>
      <c r="H900" s="419"/>
      <c r="I900" s="421"/>
      <c r="J900" s="422"/>
      <c r="K900" s="422"/>
      <c r="L900" s="423"/>
      <c r="M900" s="422"/>
      <c r="N900" s="446"/>
      <c r="O900" s="429"/>
      <c r="P900" s="78">
        <f t="shared" si="51"/>
        <v>0</v>
      </c>
      <c r="Q900" s="78">
        <f t="shared" si="52"/>
        <v>0</v>
      </c>
      <c r="R900" s="143" t="str">
        <f t="shared" si="50"/>
        <v/>
      </c>
    </row>
    <row r="901" spans="1:18" x14ac:dyDescent="0.2">
      <c r="A901" s="430" t="str">
        <f>IF(B901="","",COUNT('Diário 1º PA'!$A$4:$A$2634)+COUNT('Diário 2º PA'!$A$4:$A$2000)+ROW()-3)</f>
        <v/>
      </c>
      <c r="B901" s="417"/>
      <c r="C901" s="418"/>
      <c r="D901" s="419"/>
      <c r="E901" s="419"/>
      <c r="F901" s="420"/>
      <c r="G901" s="419"/>
      <c r="H901" s="419"/>
      <c r="I901" s="421"/>
      <c r="J901" s="422"/>
      <c r="K901" s="422"/>
      <c r="L901" s="423"/>
      <c r="M901" s="422"/>
      <c r="N901" s="446"/>
      <c r="O901" s="429"/>
      <c r="P901" s="78">
        <f t="shared" si="51"/>
        <v>0</v>
      </c>
      <c r="Q901" s="78">
        <f t="shared" si="52"/>
        <v>0</v>
      </c>
      <c r="R901" s="100" t="str">
        <f t="shared" si="50"/>
        <v/>
      </c>
    </row>
    <row r="902" spans="1:18" x14ac:dyDescent="0.2">
      <c r="A902" s="430" t="str">
        <f>IF(B902="","",COUNT('Diário 1º PA'!$A$4:$A$2634)+COUNT('Diário 2º PA'!$A$4:$A$2000)+ROW()-3)</f>
        <v/>
      </c>
      <c r="B902" s="417"/>
      <c r="C902" s="418"/>
      <c r="D902" s="419"/>
      <c r="E902" s="419"/>
      <c r="F902" s="420"/>
      <c r="G902" s="419"/>
      <c r="H902" s="419"/>
      <c r="I902" s="421"/>
      <c r="J902" s="422"/>
      <c r="K902" s="422"/>
      <c r="L902" s="423"/>
      <c r="M902" s="422"/>
      <c r="N902" s="446"/>
      <c r="O902" s="429"/>
      <c r="P902" s="78">
        <f t="shared" si="51"/>
        <v>0</v>
      </c>
      <c r="Q902" s="78">
        <f t="shared" si="52"/>
        <v>0</v>
      </c>
      <c r="R902" s="100" t="str">
        <f t="shared" si="50"/>
        <v/>
      </c>
    </row>
    <row r="903" spans="1:18" x14ac:dyDescent="0.2">
      <c r="A903" s="430" t="str">
        <f>IF(B903="","",COUNT('Diário 1º PA'!$A$4:$A$2634)+COUNT('Diário 2º PA'!$A$4:$A$2000)+ROW()-3)</f>
        <v/>
      </c>
      <c r="B903" s="417"/>
      <c r="C903" s="418"/>
      <c r="D903" s="419"/>
      <c r="E903" s="419"/>
      <c r="F903" s="420"/>
      <c r="G903" s="419"/>
      <c r="H903" s="419"/>
      <c r="I903" s="421"/>
      <c r="J903" s="422"/>
      <c r="K903" s="422"/>
      <c r="L903" s="423"/>
      <c r="M903" s="422"/>
      <c r="N903" s="446"/>
      <c r="O903" s="429"/>
      <c r="P903" s="78">
        <f t="shared" si="51"/>
        <v>0</v>
      </c>
      <c r="Q903" s="78">
        <f t="shared" si="52"/>
        <v>0</v>
      </c>
      <c r="R903" s="143" t="str">
        <f t="shared" si="50"/>
        <v/>
      </c>
    </row>
    <row r="904" spans="1:18" x14ac:dyDescent="0.2">
      <c r="A904" s="430" t="str">
        <f>IF(B904="","",COUNT('Diário 1º PA'!$A$4:$A$2634)+COUNT('Diário 2º PA'!$A$4:$A$2000)+ROW()-3)</f>
        <v/>
      </c>
      <c r="B904" s="417"/>
      <c r="C904" s="418"/>
      <c r="D904" s="419"/>
      <c r="E904" s="419"/>
      <c r="F904" s="420"/>
      <c r="G904" s="419"/>
      <c r="H904" s="419"/>
      <c r="I904" s="421"/>
      <c r="J904" s="422"/>
      <c r="K904" s="422"/>
      <c r="L904" s="423"/>
      <c r="M904" s="422"/>
      <c r="N904" s="446"/>
      <c r="O904" s="429"/>
      <c r="P904" s="78">
        <f t="shared" si="51"/>
        <v>0</v>
      </c>
      <c r="Q904" s="78">
        <f t="shared" si="52"/>
        <v>0</v>
      </c>
      <c r="R904" s="100" t="str">
        <f t="shared" si="50"/>
        <v/>
      </c>
    </row>
    <row r="905" spans="1:18" x14ac:dyDescent="0.2">
      <c r="A905" s="430" t="str">
        <f>IF(B905="","",COUNT('Diário 1º PA'!$A$4:$A$2634)+COUNT('Diário 2º PA'!$A$4:$A$2000)+ROW()-3)</f>
        <v/>
      </c>
      <c r="B905" s="417"/>
      <c r="C905" s="418"/>
      <c r="D905" s="419"/>
      <c r="E905" s="419"/>
      <c r="F905" s="420"/>
      <c r="G905" s="419"/>
      <c r="H905" s="419"/>
      <c r="I905" s="421"/>
      <c r="J905" s="422"/>
      <c r="K905" s="422"/>
      <c r="L905" s="423"/>
      <c r="M905" s="422"/>
      <c r="N905" s="446"/>
      <c r="O905" s="429"/>
      <c r="P905" s="78">
        <f t="shared" si="51"/>
        <v>0</v>
      </c>
      <c r="Q905" s="78">
        <f t="shared" si="52"/>
        <v>0</v>
      </c>
      <c r="R905" s="100" t="str">
        <f t="shared" si="50"/>
        <v/>
      </c>
    </row>
    <row r="906" spans="1:18" x14ac:dyDescent="0.2">
      <c r="A906" s="430" t="str">
        <f>IF(B906="","",COUNT('Diário 1º PA'!$A$4:$A$2634)+COUNT('Diário 2º PA'!$A$4:$A$2000)+ROW()-3)</f>
        <v/>
      </c>
      <c r="B906" s="417"/>
      <c r="C906" s="418"/>
      <c r="D906" s="419"/>
      <c r="E906" s="419"/>
      <c r="F906" s="420"/>
      <c r="G906" s="419"/>
      <c r="H906" s="419"/>
      <c r="I906" s="421"/>
      <c r="J906" s="422"/>
      <c r="K906" s="422"/>
      <c r="L906" s="423"/>
      <c r="M906" s="422"/>
      <c r="N906" s="446"/>
      <c r="O906" s="429"/>
      <c r="P906" s="78">
        <f t="shared" si="51"/>
        <v>0</v>
      </c>
      <c r="Q906" s="78">
        <f t="shared" si="52"/>
        <v>0</v>
      </c>
      <c r="R906" s="143" t="str">
        <f t="shared" si="50"/>
        <v/>
      </c>
    </row>
    <row r="907" spans="1:18" x14ac:dyDescent="0.2">
      <c r="A907" s="430" t="str">
        <f>IF(B907="","",COUNT('Diário 1º PA'!$A$4:$A$2634)+COUNT('Diário 2º PA'!$A$4:$A$2000)+ROW()-3)</f>
        <v/>
      </c>
      <c r="B907" s="417"/>
      <c r="C907" s="418"/>
      <c r="D907" s="419"/>
      <c r="E907" s="419"/>
      <c r="F907" s="420"/>
      <c r="G907" s="419"/>
      <c r="H907" s="419"/>
      <c r="I907" s="421"/>
      <c r="J907" s="422"/>
      <c r="K907" s="422"/>
      <c r="L907" s="423"/>
      <c r="M907" s="422"/>
      <c r="N907" s="446"/>
      <c r="O907" s="429"/>
      <c r="P907" s="78">
        <f t="shared" si="51"/>
        <v>0</v>
      </c>
      <c r="Q907" s="78">
        <f t="shared" si="52"/>
        <v>0</v>
      </c>
      <c r="R907" s="100" t="str">
        <f t="shared" si="50"/>
        <v/>
      </c>
    </row>
    <row r="908" spans="1:18" x14ac:dyDescent="0.2">
      <c r="A908" s="430" t="str">
        <f>IF(B908="","",COUNT('Diário 1º PA'!$A$4:$A$2634)+COUNT('Diário 2º PA'!$A$4:$A$2000)+ROW()-3)</f>
        <v/>
      </c>
      <c r="B908" s="417"/>
      <c r="C908" s="418"/>
      <c r="D908" s="419"/>
      <c r="E908" s="419"/>
      <c r="F908" s="420"/>
      <c r="G908" s="419"/>
      <c r="H908" s="419"/>
      <c r="I908" s="421"/>
      <c r="J908" s="422"/>
      <c r="K908" s="422"/>
      <c r="L908" s="423"/>
      <c r="M908" s="422"/>
      <c r="N908" s="446"/>
      <c r="O908" s="429"/>
      <c r="P908" s="78">
        <f t="shared" si="51"/>
        <v>0</v>
      </c>
      <c r="Q908" s="78">
        <f t="shared" si="52"/>
        <v>0</v>
      </c>
      <c r="R908" s="100" t="str">
        <f t="shared" si="50"/>
        <v/>
      </c>
    </row>
    <row r="909" spans="1:18" x14ac:dyDescent="0.2">
      <c r="A909" s="430" t="str">
        <f>IF(B909="","",COUNT('Diário 1º PA'!$A$4:$A$2634)+COUNT('Diário 2º PA'!$A$4:$A$2000)+ROW()-3)</f>
        <v/>
      </c>
      <c r="B909" s="417"/>
      <c r="C909" s="418"/>
      <c r="D909" s="419"/>
      <c r="E909" s="419"/>
      <c r="F909" s="420"/>
      <c r="G909" s="419"/>
      <c r="H909" s="419"/>
      <c r="I909" s="421"/>
      <c r="J909" s="422"/>
      <c r="K909" s="422"/>
      <c r="L909" s="423"/>
      <c r="M909" s="422"/>
      <c r="N909" s="446"/>
      <c r="O909" s="429"/>
      <c r="P909" s="78">
        <f t="shared" si="51"/>
        <v>0</v>
      </c>
      <c r="Q909" s="78">
        <f t="shared" si="52"/>
        <v>0</v>
      </c>
      <c r="R909" s="143" t="str">
        <f t="shared" si="50"/>
        <v/>
      </c>
    </row>
    <row r="910" spans="1:18" x14ac:dyDescent="0.2">
      <c r="A910" s="430" t="str">
        <f>IF(B910="","",COUNT('Diário 1º PA'!$A$4:$A$2634)+COUNT('Diário 2º PA'!$A$4:$A$2000)+ROW()-3)</f>
        <v/>
      </c>
      <c r="B910" s="417"/>
      <c r="C910" s="418"/>
      <c r="D910" s="419"/>
      <c r="E910" s="419"/>
      <c r="F910" s="420"/>
      <c r="G910" s="419"/>
      <c r="H910" s="419"/>
      <c r="I910" s="421"/>
      <c r="J910" s="422"/>
      <c r="K910" s="422"/>
      <c r="L910" s="423"/>
      <c r="M910" s="422"/>
      <c r="N910" s="446"/>
      <c r="O910" s="429"/>
      <c r="P910" s="78">
        <f t="shared" si="51"/>
        <v>0</v>
      </c>
      <c r="Q910" s="78">
        <f t="shared" si="52"/>
        <v>0</v>
      </c>
      <c r="R910" s="100" t="str">
        <f t="shared" si="50"/>
        <v/>
      </c>
    </row>
    <row r="911" spans="1:18" x14ac:dyDescent="0.2">
      <c r="A911" s="430" t="str">
        <f>IF(B911="","",COUNT('Diário 1º PA'!$A$4:$A$2634)+COUNT('Diário 2º PA'!$A$4:$A$2000)+ROW()-3)</f>
        <v/>
      </c>
      <c r="B911" s="417"/>
      <c r="C911" s="418"/>
      <c r="D911" s="419"/>
      <c r="E911" s="419"/>
      <c r="F911" s="420"/>
      <c r="G911" s="419"/>
      <c r="H911" s="419"/>
      <c r="I911" s="421"/>
      <c r="J911" s="422"/>
      <c r="K911" s="422"/>
      <c r="L911" s="423"/>
      <c r="M911" s="422"/>
      <c r="N911" s="446"/>
      <c r="O911" s="429"/>
      <c r="P911" s="78">
        <f t="shared" si="51"/>
        <v>0</v>
      </c>
      <c r="Q911" s="78">
        <f t="shared" si="52"/>
        <v>0</v>
      </c>
      <c r="R911" s="100" t="str">
        <f t="shared" ref="R911:R974" si="53">SUBSTITUTE(D911," ","_")</f>
        <v/>
      </c>
    </row>
    <row r="912" spans="1:18" x14ac:dyDescent="0.2">
      <c r="A912" s="430" t="str">
        <f>IF(B912="","",COUNT('Diário 1º PA'!$A$4:$A$2634)+COUNT('Diário 2º PA'!$A$4:$A$2000)+ROW()-3)</f>
        <v/>
      </c>
      <c r="B912" s="417"/>
      <c r="C912" s="418"/>
      <c r="D912" s="419"/>
      <c r="E912" s="419"/>
      <c r="F912" s="420"/>
      <c r="G912" s="419"/>
      <c r="H912" s="419"/>
      <c r="I912" s="421"/>
      <c r="J912" s="422"/>
      <c r="K912" s="422"/>
      <c r="L912" s="423"/>
      <c r="M912" s="422"/>
      <c r="N912" s="446"/>
      <c r="O912" s="429"/>
      <c r="P912" s="78">
        <f t="shared" ref="P912:P975" si="54">IF(B912=0,0,IF(YEAR(B912)=$Q$1,MONTH(B912)-$P$1+1,(YEAR(B912)-$Q$1)*12-$P$1+1+MONTH(B912)))</f>
        <v>0</v>
      </c>
      <c r="Q912" s="78">
        <f t="shared" ref="Q912:Q975" si="55">IF(C912=0,0,IF(YEAR(C912)=$Q$1,MONTH(C912)-$P$1+1,(YEAR(C912)-$Q$1)*12-$P$1+1+MONTH(C912)))</f>
        <v>0</v>
      </c>
      <c r="R912" s="143" t="str">
        <f t="shared" si="53"/>
        <v/>
      </c>
    </row>
    <row r="913" spans="1:18" x14ac:dyDescent="0.2">
      <c r="A913" s="430" t="str">
        <f>IF(B913="","",COUNT('Diário 1º PA'!$A$4:$A$2634)+COUNT('Diário 2º PA'!$A$4:$A$2000)+ROW()-3)</f>
        <v/>
      </c>
      <c r="B913" s="417"/>
      <c r="C913" s="418"/>
      <c r="D913" s="419"/>
      <c r="E913" s="419"/>
      <c r="F913" s="420"/>
      <c r="G913" s="419"/>
      <c r="H913" s="419"/>
      <c r="I913" s="421"/>
      <c r="J913" s="422"/>
      <c r="K913" s="422"/>
      <c r="L913" s="423"/>
      <c r="M913" s="422"/>
      <c r="N913" s="446"/>
      <c r="O913" s="429"/>
      <c r="P913" s="78">
        <f t="shared" si="54"/>
        <v>0</v>
      </c>
      <c r="Q913" s="78">
        <f t="shared" si="55"/>
        <v>0</v>
      </c>
      <c r="R913" s="100" t="str">
        <f t="shared" si="53"/>
        <v/>
      </c>
    </row>
    <row r="914" spans="1:18" x14ac:dyDescent="0.2">
      <c r="A914" s="430" t="str">
        <f>IF(B914="","",COUNT('Diário 1º PA'!$A$4:$A$2634)+COUNT('Diário 2º PA'!$A$4:$A$2000)+ROW()-3)</f>
        <v/>
      </c>
      <c r="B914" s="417"/>
      <c r="C914" s="418"/>
      <c r="D914" s="419"/>
      <c r="E914" s="419"/>
      <c r="F914" s="420"/>
      <c r="G914" s="419"/>
      <c r="H914" s="419"/>
      <c r="I914" s="421"/>
      <c r="J914" s="422"/>
      <c r="K914" s="422"/>
      <c r="L914" s="423"/>
      <c r="M914" s="422"/>
      <c r="N914" s="446"/>
      <c r="O914" s="429"/>
      <c r="P914" s="78">
        <f t="shared" si="54"/>
        <v>0</v>
      </c>
      <c r="Q914" s="78">
        <f t="shared" si="55"/>
        <v>0</v>
      </c>
      <c r="R914" s="100" t="str">
        <f t="shared" si="53"/>
        <v/>
      </c>
    </row>
    <row r="915" spans="1:18" x14ac:dyDescent="0.2">
      <c r="A915" s="430" t="str">
        <f>IF(B915="","",COUNT('Diário 1º PA'!$A$4:$A$2634)+COUNT('Diário 2º PA'!$A$4:$A$2000)+ROW()-3)</f>
        <v/>
      </c>
      <c r="B915" s="417"/>
      <c r="C915" s="418"/>
      <c r="D915" s="419"/>
      <c r="E915" s="419"/>
      <c r="F915" s="420"/>
      <c r="G915" s="419"/>
      <c r="H915" s="419"/>
      <c r="I915" s="421"/>
      <c r="J915" s="422"/>
      <c r="K915" s="422"/>
      <c r="L915" s="423"/>
      <c r="M915" s="422"/>
      <c r="N915" s="446"/>
      <c r="O915" s="429"/>
      <c r="P915" s="78">
        <f t="shared" si="54"/>
        <v>0</v>
      </c>
      <c r="Q915" s="78">
        <f t="shared" si="55"/>
        <v>0</v>
      </c>
      <c r="R915" s="143" t="str">
        <f t="shared" si="53"/>
        <v/>
      </c>
    </row>
    <row r="916" spans="1:18" x14ac:dyDescent="0.2">
      <c r="A916" s="430" t="str">
        <f>IF(B916="","",COUNT('Diário 1º PA'!$A$4:$A$2634)+COUNT('Diário 2º PA'!$A$4:$A$2000)+ROW()-3)</f>
        <v/>
      </c>
      <c r="B916" s="417"/>
      <c r="C916" s="418"/>
      <c r="D916" s="419"/>
      <c r="E916" s="419"/>
      <c r="F916" s="420"/>
      <c r="G916" s="419"/>
      <c r="H916" s="419"/>
      <c r="I916" s="421"/>
      <c r="J916" s="422"/>
      <c r="K916" s="422"/>
      <c r="L916" s="423"/>
      <c r="M916" s="422"/>
      <c r="N916" s="446"/>
      <c r="O916" s="429"/>
      <c r="P916" s="78">
        <f t="shared" si="54"/>
        <v>0</v>
      </c>
      <c r="Q916" s="78">
        <f t="shared" si="55"/>
        <v>0</v>
      </c>
      <c r="R916" s="100" t="str">
        <f t="shared" si="53"/>
        <v/>
      </c>
    </row>
    <row r="917" spans="1:18" x14ac:dyDescent="0.2">
      <c r="A917" s="430" t="str">
        <f>IF(B917="","",COUNT('Diário 1º PA'!$A$4:$A$2634)+COUNT('Diário 2º PA'!$A$4:$A$2000)+ROW()-3)</f>
        <v/>
      </c>
      <c r="B917" s="417"/>
      <c r="C917" s="418"/>
      <c r="D917" s="419"/>
      <c r="E917" s="419"/>
      <c r="F917" s="420"/>
      <c r="G917" s="419"/>
      <c r="H917" s="419"/>
      <c r="I917" s="421"/>
      <c r="J917" s="422"/>
      <c r="K917" s="422"/>
      <c r="L917" s="423"/>
      <c r="M917" s="422"/>
      <c r="N917" s="446"/>
      <c r="O917" s="429"/>
      <c r="P917" s="78">
        <f t="shared" si="54"/>
        <v>0</v>
      </c>
      <c r="Q917" s="78">
        <f t="shared" si="55"/>
        <v>0</v>
      </c>
      <c r="R917" s="100" t="str">
        <f t="shared" si="53"/>
        <v/>
      </c>
    </row>
    <row r="918" spans="1:18" x14ac:dyDescent="0.2">
      <c r="A918" s="430" t="str">
        <f>IF(B918="","",COUNT('Diário 1º PA'!$A$4:$A$2634)+COUNT('Diário 2º PA'!$A$4:$A$2000)+ROW()-3)</f>
        <v/>
      </c>
      <c r="B918" s="417"/>
      <c r="C918" s="418"/>
      <c r="D918" s="419"/>
      <c r="E918" s="419"/>
      <c r="F918" s="420"/>
      <c r="G918" s="419"/>
      <c r="H918" s="419"/>
      <c r="I918" s="421"/>
      <c r="J918" s="422"/>
      <c r="K918" s="422"/>
      <c r="L918" s="423"/>
      <c r="M918" s="422"/>
      <c r="N918" s="446"/>
      <c r="O918" s="429"/>
      <c r="P918" s="78">
        <f t="shared" si="54"/>
        <v>0</v>
      </c>
      <c r="Q918" s="78">
        <f t="shared" si="55"/>
        <v>0</v>
      </c>
      <c r="R918" s="143" t="str">
        <f t="shared" si="53"/>
        <v/>
      </c>
    </row>
    <row r="919" spans="1:18" x14ac:dyDescent="0.2">
      <c r="A919" s="430" t="str">
        <f>IF(B919="","",COUNT('Diário 1º PA'!$A$4:$A$2634)+COUNT('Diário 2º PA'!$A$4:$A$2000)+ROW()-3)</f>
        <v/>
      </c>
      <c r="B919" s="417"/>
      <c r="C919" s="418"/>
      <c r="D919" s="419"/>
      <c r="E919" s="419"/>
      <c r="F919" s="420"/>
      <c r="G919" s="419"/>
      <c r="H919" s="419"/>
      <c r="I919" s="421"/>
      <c r="J919" s="422"/>
      <c r="K919" s="422"/>
      <c r="L919" s="423"/>
      <c r="M919" s="422"/>
      <c r="N919" s="446"/>
      <c r="O919" s="429"/>
      <c r="P919" s="78">
        <f t="shared" si="54"/>
        <v>0</v>
      </c>
      <c r="Q919" s="78">
        <f t="shared" si="55"/>
        <v>0</v>
      </c>
      <c r="R919" s="100" t="str">
        <f t="shared" si="53"/>
        <v/>
      </c>
    </row>
    <row r="920" spans="1:18" x14ac:dyDescent="0.2">
      <c r="A920" s="430" t="str">
        <f>IF(B920="","",COUNT('Diário 1º PA'!$A$4:$A$2634)+COUNT('Diário 2º PA'!$A$4:$A$2000)+ROW()-3)</f>
        <v/>
      </c>
      <c r="B920" s="417"/>
      <c r="C920" s="418"/>
      <c r="D920" s="419"/>
      <c r="E920" s="419"/>
      <c r="F920" s="420"/>
      <c r="G920" s="419"/>
      <c r="H920" s="419"/>
      <c r="I920" s="421"/>
      <c r="J920" s="422"/>
      <c r="K920" s="422"/>
      <c r="L920" s="423"/>
      <c r="M920" s="422"/>
      <c r="N920" s="446"/>
      <c r="O920" s="429"/>
      <c r="P920" s="78">
        <f t="shared" si="54"/>
        <v>0</v>
      </c>
      <c r="Q920" s="78">
        <f t="shared" si="55"/>
        <v>0</v>
      </c>
      <c r="R920" s="100" t="str">
        <f t="shared" si="53"/>
        <v/>
      </c>
    </row>
    <row r="921" spans="1:18" x14ac:dyDescent="0.2">
      <c r="A921" s="430" t="str">
        <f>IF(B921="","",COUNT('Diário 1º PA'!$A$4:$A$2634)+COUNT('Diário 2º PA'!$A$4:$A$2000)+ROW()-3)</f>
        <v/>
      </c>
      <c r="B921" s="417"/>
      <c r="C921" s="418"/>
      <c r="D921" s="419"/>
      <c r="E921" s="419"/>
      <c r="F921" s="420"/>
      <c r="G921" s="419"/>
      <c r="H921" s="419"/>
      <c r="I921" s="421"/>
      <c r="J921" s="422"/>
      <c r="K921" s="422"/>
      <c r="L921" s="423"/>
      <c r="M921" s="422"/>
      <c r="N921" s="446"/>
      <c r="O921" s="429"/>
      <c r="P921" s="78">
        <f t="shared" si="54"/>
        <v>0</v>
      </c>
      <c r="Q921" s="78">
        <f t="shared" si="55"/>
        <v>0</v>
      </c>
      <c r="R921" s="143" t="str">
        <f t="shared" si="53"/>
        <v/>
      </c>
    </row>
    <row r="922" spans="1:18" x14ac:dyDescent="0.2">
      <c r="A922" s="430" t="str">
        <f>IF(B922="","",COUNT('Diário 1º PA'!$A$4:$A$2634)+COUNT('Diário 2º PA'!$A$4:$A$2000)+ROW()-3)</f>
        <v/>
      </c>
      <c r="B922" s="417"/>
      <c r="C922" s="418"/>
      <c r="D922" s="419"/>
      <c r="E922" s="419"/>
      <c r="F922" s="420"/>
      <c r="G922" s="419"/>
      <c r="H922" s="419"/>
      <c r="I922" s="421"/>
      <c r="J922" s="422"/>
      <c r="K922" s="422"/>
      <c r="L922" s="423"/>
      <c r="M922" s="422"/>
      <c r="N922" s="446"/>
      <c r="O922" s="429"/>
      <c r="P922" s="78">
        <f t="shared" si="54"/>
        <v>0</v>
      </c>
      <c r="Q922" s="78">
        <f t="shared" si="55"/>
        <v>0</v>
      </c>
      <c r="R922" s="100" t="str">
        <f t="shared" si="53"/>
        <v/>
      </c>
    </row>
    <row r="923" spans="1:18" x14ac:dyDescent="0.2">
      <c r="A923" s="430" t="str">
        <f>IF(B923="","",COUNT('Diário 1º PA'!$A$4:$A$2634)+COUNT('Diário 2º PA'!$A$4:$A$2000)+ROW()-3)</f>
        <v/>
      </c>
      <c r="B923" s="417"/>
      <c r="C923" s="418"/>
      <c r="D923" s="419"/>
      <c r="E923" s="419"/>
      <c r="F923" s="420"/>
      <c r="G923" s="419"/>
      <c r="H923" s="419"/>
      <c r="I923" s="421"/>
      <c r="J923" s="422"/>
      <c r="K923" s="422"/>
      <c r="L923" s="423"/>
      <c r="M923" s="422"/>
      <c r="N923" s="446"/>
      <c r="O923" s="429"/>
      <c r="P923" s="78">
        <f t="shared" si="54"/>
        <v>0</v>
      </c>
      <c r="Q923" s="78">
        <f t="shared" si="55"/>
        <v>0</v>
      </c>
      <c r="R923" s="100" t="str">
        <f t="shared" si="53"/>
        <v/>
      </c>
    </row>
    <row r="924" spans="1:18" x14ac:dyDescent="0.2">
      <c r="A924" s="430" t="str">
        <f>IF(B924="","",COUNT('Diário 1º PA'!$A$4:$A$2634)+COUNT('Diário 2º PA'!$A$4:$A$2000)+ROW()-3)</f>
        <v/>
      </c>
      <c r="B924" s="417"/>
      <c r="C924" s="418"/>
      <c r="D924" s="419"/>
      <c r="E924" s="419"/>
      <c r="F924" s="420"/>
      <c r="G924" s="419"/>
      <c r="H924" s="419"/>
      <c r="I924" s="421"/>
      <c r="J924" s="422"/>
      <c r="K924" s="422"/>
      <c r="L924" s="423"/>
      <c r="M924" s="422"/>
      <c r="N924" s="446"/>
      <c r="O924" s="429"/>
      <c r="P924" s="78">
        <f t="shared" si="54"/>
        <v>0</v>
      </c>
      <c r="Q924" s="78">
        <f t="shared" si="55"/>
        <v>0</v>
      </c>
      <c r="R924" s="143" t="str">
        <f t="shared" si="53"/>
        <v/>
      </c>
    </row>
    <row r="925" spans="1:18" x14ac:dyDescent="0.2">
      <c r="A925" s="430" t="str">
        <f>IF(B925="","",COUNT('Diário 1º PA'!$A$4:$A$2634)+COUNT('Diário 2º PA'!$A$4:$A$2000)+ROW()-3)</f>
        <v/>
      </c>
      <c r="B925" s="417"/>
      <c r="C925" s="418"/>
      <c r="D925" s="419"/>
      <c r="E925" s="419"/>
      <c r="F925" s="420"/>
      <c r="G925" s="419"/>
      <c r="H925" s="419"/>
      <c r="I925" s="421"/>
      <c r="J925" s="422"/>
      <c r="K925" s="422"/>
      <c r="L925" s="423"/>
      <c r="M925" s="422"/>
      <c r="N925" s="446"/>
      <c r="O925" s="429"/>
      <c r="P925" s="78">
        <f t="shared" si="54"/>
        <v>0</v>
      </c>
      <c r="Q925" s="78">
        <f t="shared" si="55"/>
        <v>0</v>
      </c>
      <c r="R925" s="100" t="str">
        <f t="shared" si="53"/>
        <v/>
      </c>
    </row>
    <row r="926" spans="1:18" x14ac:dyDescent="0.2">
      <c r="A926" s="430" t="str">
        <f>IF(B926="","",COUNT('Diário 1º PA'!$A$4:$A$2634)+COUNT('Diário 2º PA'!$A$4:$A$2000)+ROW()-3)</f>
        <v/>
      </c>
      <c r="B926" s="417"/>
      <c r="C926" s="418"/>
      <c r="D926" s="419"/>
      <c r="E926" s="419"/>
      <c r="F926" s="420"/>
      <c r="G926" s="419"/>
      <c r="H926" s="419"/>
      <c r="I926" s="421"/>
      <c r="J926" s="422"/>
      <c r="K926" s="422"/>
      <c r="L926" s="423"/>
      <c r="M926" s="422"/>
      <c r="N926" s="446"/>
      <c r="O926" s="429"/>
      <c r="P926" s="78">
        <f t="shared" si="54"/>
        <v>0</v>
      </c>
      <c r="Q926" s="78">
        <f t="shared" si="55"/>
        <v>0</v>
      </c>
      <c r="R926" s="100" t="str">
        <f t="shared" si="53"/>
        <v/>
      </c>
    </row>
    <row r="927" spans="1:18" x14ac:dyDescent="0.2">
      <c r="A927" s="430" t="str">
        <f>IF(B927="","",COUNT('Diário 1º PA'!$A$4:$A$2634)+COUNT('Diário 2º PA'!$A$4:$A$2000)+ROW()-3)</f>
        <v/>
      </c>
      <c r="B927" s="417"/>
      <c r="C927" s="418"/>
      <c r="D927" s="419"/>
      <c r="E927" s="419"/>
      <c r="F927" s="420"/>
      <c r="G927" s="419"/>
      <c r="H927" s="419"/>
      <c r="I927" s="421"/>
      <c r="J927" s="422"/>
      <c r="K927" s="422"/>
      <c r="L927" s="423"/>
      <c r="M927" s="422"/>
      <c r="N927" s="446"/>
      <c r="O927" s="429"/>
      <c r="P927" s="78">
        <f t="shared" si="54"/>
        <v>0</v>
      </c>
      <c r="Q927" s="78">
        <f t="shared" si="55"/>
        <v>0</v>
      </c>
      <c r="R927" s="143" t="str">
        <f t="shared" si="53"/>
        <v/>
      </c>
    </row>
    <row r="928" spans="1:18" x14ac:dyDescent="0.2">
      <c r="A928" s="430" t="str">
        <f>IF(B928="","",COUNT('Diário 1º PA'!$A$4:$A$2634)+COUNT('Diário 2º PA'!$A$4:$A$2000)+ROW()-3)</f>
        <v/>
      </c>
      <c r="B928" s="417"/>
      <c r="C928" s="418"/>
      <c r="D928" s="419"/>
      <c r="E928" s="419"/>
      <c r="F928" s="420"/>
      <c r="G928" s="419"/>
      <c r="H928" s="419"/>
      <c r="I928" s="421"/>
      <c r="J928" s="422"/>
      <c r="K928" s="422"/>
      <c r="L928" s="423"/>
      <c r="M928" s="422"/>
      <c r="N928" s="446"/>
      <c r="O928" s="429"/>
      <c r="P928" s="78">
        <f t="shared" si="54"/>
        <v>0</v>
      </c>
      <c r="Q928" s="78">
        <f t="shared" si="55"/>
        <v>0</v>
      </c>
      <c r="R928" s="100" t="str">
        <f t="shared" si="53"/>
        <v/>
      </c>
    </row>
    <row r="929" spans="1:18" x14ac:dyDescent="0.2">
      <c r="A929" s="430" t="str">
        <f>IF(B929="","",COUNT('Diário 1º PA'!$A$4:$A$2634)+COUNT('Diário 2º PA'!$A$4:$A$2000)+ROW()-3)</f>
        <v/>
      </c>
      <c r="B929" s="417"/>
      <c r="C929" s="418"/>
      <c r="D929" s="419"/>
      <c r="E929" s="419"/>
      <c r="F929" s="420"/>
      <c r="G929" s="419"/>
      <c r="H929" s="419"/>
      <c r="I929" s="421"/>
      <c r="J929" s="422"/>
      <c r="K929" s="422"/>
      <c r="L929" s="423"/>
      <c r="M929" s="422"/>
      <c r="N929" s="446"/>
      <c r="O929" s="429"/>
      <c r="P929" s="78">
        <f t="shared" si="54"/>
        <v>0</v>
      </c>
      <c r="Q929" s="78">
        <f t="shared" si="55"/>
        <v>0</v>
      </c>
      <c r="R929" s="100" t="str">
        <f t="shared" si="53"/>
        <v/>
      </c>
    </row>
    <row r="930" spans="1:18" x14ac:dyDescent="0.2">
      <c r="A930" s="430" t="str">
        <f>IF(B930="","",COUNT('Diário 1º PA'!$A$4:$A$2634)+COUNT('Diário 2º PA'!$A$4:$A$2000)+ROW()-3)</f>
        <v/>
      </c>
      <c r="B930" s="417"/>
      <c r="C930" s="418"/>
      <c r="D930" s="419"/>
      <c r="E930" s="419"/>
      <c r="F930" s="420"/>
      <c r="G930" s="419"/>
      <c r="H930" s="419"/>
      <c r="I930" s="421"/>
      <c r="J930" s="422"/>
      <c r="K930" s="422"/>
      <c r="L930" s="423"/>
      <c r="M930" s="422"/>
      <c r="N930" s="446"/>
      <c r="O930" s="429"/>
      <c r="P930" s="78">
        <f t="shared" si="54"/>
        <v>0</v>
      </c>
      <c r="Q930" s="78">
        <f t="shared" si="55"/>
        <v>0</v>
      </c>
      <c r="R930" s="143" t="str">
        <f t="shared" si="53"/>
        <v/>
      </c>
    </row>
    <row r="931" spans="1:18" x14ac:dyDescent="0.2">
      <c r="A931" s="430" t="str">
        <f>IF(B931="","",COUNT('Diário 1º PA'!$A$4:$A$2634)+COUNT('Diário 2º PA'!$A$4:$A$2000)+ROW()-3)</f>
        <v/>
      </c>
      <c r="B931" s="417"/>
      <c r="C931" s="418"/>
      <c r="D931" s="419"/>
      <c r="E931" s="419"/>
      <c r="F931" s="420"/>
      <c r="G931" s="419"/>
      <c r="H931" s="419"/>
      <c r="I931" s="421"/>
      <c r="J931" s="422"/>
      <c r="K931" s="422"/>
      <c r="L931" s="423"/>
      <c r="M931" s="422"/>
      <c r="N931" s="446"/>
      <c r="O931" s="429"/>
      <c r="P931" s="78">
        <f t="shared" si="54"/>
        <v>0</v>
      </c>
      <c r="Q931" s="78">
        <f t="shared" si="55"/>
        <v>0</v>
      </c>
      <c r="R931" s="100" t="str">
        <f t="shared" si="53"/>
        <v/>
      </c>
    </row>
    <row r="932" spans="1:18" x14ac:dyDescent="0.2">
      <c r="A932" s="430" t="str">
        <f>IF(B932="","",COUNT('Diário 1º PA'!$A$4:$A$2634)+COUNT('Diário 2º PA'!$A$4:$A$2000)+ROW()-3)</f>
        <v/>
      </c>
      <c r="B932" s="417"/>
      <c r="C932" s="418"/>
      <c r="D932" s="419"/>
      <c r="E932" s="419"/>
      <c r="F932" s="420"/>
      <c r="G932" s="419"/>
      <c r="H932" s="419"/>
      <c r="I932" s="421"/>
      <c r="J932" s="422"/>
      <c r="K932" s="422"/>
      <c r="L932" s="423"/>
      <c r="M932" s="422"/>
      <c r="N932" s="446"/>
      <c r="O932" s="429"/>
      <c r="P932" s="78">
        <f t="shared" si="54"/>
        <v>0</v>
      </c>
      <c r="Q932" s="78">
        <f t="shared" si="55"/>
        <v>0</v>
      </c>
      <c r="R932" s="100" t="str">
        <f t="shared" si="53"/>
        <v/>
      </c>
    </row>
    <row r="933" spans="1:18" x14ac:dyDescent="0.2">
      <c r="A933" s="430" t="str">
        <f>IF(B933="","",COUNT('Diário 1º PA'!$A$4:$A$2634)+COUNT('Diário 2º PA'!$A$4:$A$2000)+ROW()-3)</f>
        <v/>
      </c>
      <c r="B933" s="417"/>
      <c r="C933" s="418"/>
      <c r="D933" s="419"/>
      <c r="E933" s="419"/>
      <c r="F933" s="420"/>
      <c r="G933" s="419"/>
      <c r="H933" s="419"/>
      <c r="I933" s="421"/>
      <c r="J933" s="422"/>
      <c r="K933" s="422"/>
      <c r="L933" s="423"/>
      <c r="M933" s="422"/>
      <c r="N933" s="446"/>
      <c r="O933" s="429"/>
      <c r="P933" s="78">
        <f t="shared" si="54"/>
        <v>0</v>
      </c>
      <c r="Q933" s="78">
        <f t="shared" si="55"/>
        <v>0</v>
      </c>
      <c r="R933" s="143" t="str">
        <f t="shared" si="53"/>
        <v/>
      </c>
    </row>
    <row r="934" spans="1:18" x14ac:dyDescent="0.2">
      <c r="A934" s="430" t="str">
        <f>IF(B934="","",COUNT('Diário 1º PA'!$A$4:$A$2634)+COUNT('Diário 2º PA'!$A$4:$A$2000)+ROW()-3)</f>
        <v/>
      </c>
      <c r="B934" s="417"/>
      <c r="C934" s="418"/>
      <c r="D934" s="419"/>
      <c r="E934" s="419"/>
      <c r="F934" s="420"/>
      <c r="G934" s="419"/>
      <c r="H934" s="419"/>
      <c r="I934" s="421"/>
      <c r="J934" s="422"/>
      <c r="K934" s="422"/>
      <c r="L934" s="423"/>
      <c r="M934" s="422"/>
      <c r="N934" s="446"/>
      <c r="O934" s="429"/>
      <c r="P934" s="78">
        <f t="shared" si="54"/>
        <v>0</v>
      </c>
      <c r="Q934" s="78">
        <f t="shared" si="55"/>
        <v>0</v>
      </c>
      <c r="R934" s="100" t="str">
        <f t="shared" si="53"/>
        <v/>
      </c>
    </row>
    <row r="935" spans="1:18" x14ac:dyDescent="0.2">
      <c r="A935" s="430" t="str">
        <f>IF(B935="","",COUNT('Diário 1º PA'!$A$4:$A$2634)+COUNT('Diário 2º PA'!$A$4:$A$2000)+ROW()-3)</f>
        <v/>
      </c>
      <c r="B935" s="417"/>
      <c r="C935" s="418"/>
      <c r="D935" s="419"/>
      <c r="E935" s="419"/>
      <c r="F935" s="420"/>
      <c r="G935" s="419"/>
      <c r="H935" s="419"/>
      <c r="I935" s="421"/>
      <c r="J935" s="422"/>
      <c r="K935" s="422"/>
      <c r="L935" s="423"/>
      <c r="M935" s="422"/>
      <c r="N935" s="446"/>
      <c r="O935" s="429"/>
      <c r="P935" s="78">
        <f t="shared" si="54"/>
        <v>0</v>
      </c>
      <c r="Q935" s="78">
        <f t="shared" si="55"/>
        <v>0</v>
      </c>
      <c r="R935" s="100" t="str">
        <f t="shared" si="53"/>
        <v/>
      </c>
    </row>
    <row r="936" spans="1:18" x14ac:dyDescent="0.2">
      <c r="A936" s="430" t="str">
        <f>IF(B936="","",COUNT('Diário 1º PA'!$A$4:$A$2634)+COUNT('Diário 2º PA'!$A$4:$A$2000)+ROW()-3)</f>
        <v/>
      </c>
      <c r="B936" s="417"/>
      <c r="C936" s="418"/>
      <c r="D936" s="419"/>
      <c r="E936" s="419"/>
      <c r="F936" s="420"/>
      <c r="G936" s="419"/>
      <c r="H936" s="419"/>
      <c r="I936" s="421"/>
      <c r="J936" s="422"/>
      <c r="K936" s="422"/>
      <c r="L936" s="423"/>
      <c r="M936" s="422"/>
      <c r="N936" s="446"/>
      <c r="O936" s="429"/>
      <c r="P936" s="78">
        <f t="shared" si="54"/>
        <v>0</v>
      </c>
      <c r="Q936" s="78">
        <f t="shared" si="55"/>
        <v>0</v>
      </c>
      <c r="R936" s="143" t="str">
        <f t="shared" si="53"/>
        <v/>
      </c>
    </row>
    <row r="937" spans="1:18" x14ac:dyDescent="0.2">
      <c r="A937" s="430" t="str">
        <f>IF(B937="","",COUNT('Diário 1º PA'!$A$4:$A$2634)+COUNT('Diário 2º PA'!$A$4:$A$2000)+ROW()-3)</f>
        <v/>
      </c>
      <c r="B937" s="417"/>
      <c r="C937" s="418"/>
      <c r="D937" s="419"/>
      <c r="E937" s="419"/>
      <c r="F937" s="420"/>
      <c r="G937" s="419"/>
      <c r="H937" s="419"/>
      <c r="I937" s="421"/>
      <c r="J937" s="422"/>
      <c r="K937" s="422"/>
      <c r="L937" s="423"/>
      <c r="M937" s="422"/>
      <c r="N937" s="446"/>
      <c r="O937" s="429"/>
      <c r="P937" s="78">
        <f t="shared" si="54"/>
        <v>0</v>
      </c>
      <c r="Q937" s="78">
        <f t="shared" si="55"/>
        <v>0</v>
      </c>
      <c r="R937" s="100" t="str">
        <f t="shared" si="53"/>
        <v/>
      </c>
    </row>
    <row r="938" spans="1:18" x14ac:dyDescent="0.2">
      <c r="A938" s="430" t="str">
        <f>IF(B938="","",COUNT('Diário 1º PA'!$A$4:$A$2634)+COUNT('Diário 2º PA'!$A$4:$A$2000)+ROW()-3)</f>
        <v/>
      </c>
      <c r="B938" s="417"/>
      <c r="C938" s="418"/>
      <c r="D938" s="419"/>
      <c r="E938" s="419"/>
      <c r="F938" s="420"/>
      <c r="G938" s="419"/>
      <c r="H938" s="419"/>
      <c r="I938" s="421"/>
      <c r="J938" s="422"/>
      <c r="K938" s="422"/>
      <c r="L938" s="423"/>
      <c r="M938" s="422"/>
      <c r="N938" s="446"/>
      <c r="O938" s="429"/>
      <c r="P938" s="78">
        <f t="shared" si="54"/>
        <v>0</v>
      </c>
      <c r="Q938" s="78">
        <f t="shared" si="55"/>
        <v>0</v>
      </c>
      <c r="R938" s="100" t="str">
        <f t="shared" si="53"/>
        <v/>
      </c>
    </row>
    <row r="939" spans="1:18" x14ac:dyDescent="0.2">
      <c r="A939" s="430" t="str">
        <f>IF(B939="","",COUNT('Diário 1º PA'!$A$4:$A$2634)+COUNT('Diário 2º PA'!$A$4:$A$2000)+ROW()-3)</f>
        <v/>
      </c>
      <c r="B939" s="417"/>
      <c r="C939" s="418"/>
      <c r="D939" s="419"/>
      <c r="E939" s="419"/>
      <c r="F939" s="420"/>
      <c r="G939" s="419"/>
      <c r="H939" s="419"/>
      <c r="I939" s="421"/>
      <c r="J939" s="422"/>
      <c r="K939" s="422"/>
      <c r="L939" s="423"/>
      <c r="M939" s="422"/>
      <c r="N939" s="446"/>
      <c r="O939" s="429"/>
      <c r="P939" s="78">
        <f t="shared" si="54"/>
        <v>0</v>
      </c>
      <c r="Q939" s="78">
        <f t="shared" si="55"/>
        <v>0</v>
      </c>
      <c r="R939" s="143" t="str">
        <f t="shared" si="53"/>
        <v/>
      </c>
    </row>
    <row r="940" spans="1:18" x14ac:dyDescent="0.2">
      <c r="A940" s="430" t="str">
        <f>IF(B940="","",COUNT('Diário 1º PA'!$A$4:$A$2634)+COUNT('Diário 2º PA'!$A$4:$A$2000)+ROW()-3)</f>
        <v/>
      </c>
      <c r="B940" s="417"/>
      <c r="C940" s="418"/>
      <c r="D940" s="419"/>
      <c r="E940" s="419"/>
      <c r="F940" s="420"/>
      <c r="G940" s="419"/>
      <c r="H940" s="419"/>
      <c r="I940" s="421"/>
      <c r="J940" s="422"/>
      <c r="K940" s="422"/>
      <c r="L940" s="423"/>
      <c r="M940" s="422"/>
      <c r="N940" s="446"/>
      <c r="O940" s="429"/>
      <c r="P940" s="78">
        <f t="shared" si="54"/>
        <v>0</v>
      </c>
      <c r="Q940" s="78">
        <f t="shared" si="55"/>
        <v>0</v>
      </c>
      <c r="R940" s="100" t="str">
        <f t="shared" si="53"/>
        <v/>
      </c>
    </row>
    <row r="941" spans="1:18" x14ac:dyDescent="0.2">
      <c r="A941" s="430" t="str">
        <f>IF(B941="","",COUNT('Diário 1º PA'!$A$4:$A$2634)+COUNT('Diário 2º PA'!$A$4:$A$2000)+ROW()-3)</f>
        <v/>
      </c>
      <c r="B941" s="417"/>
      <c r="C941" s="418"/>
      <c r="D941" s="419"/>
      <c r="E941" s="419"/>
      <c r="F941" s="420"/>
      <c r="G941" s="419"/>
      <c r="H941" s="419"/>
      <c r="I941" s="421"/>
      <c r="J941" s="422"/>
      <c r="K941" s="422"/>
      <c r="L941" s="423"/>
      <c r="M941" s="422"/>
      <c r="N941" s="446"/>
      <c r="O941" s="429"/>
      <c r="P941" s="78">
        <f t="shared" si="54"/>
        <v>0</v>
      </c>
      <c r="Q941" s="78">
        <f t="shared" si="55"/>
        <v>0</v>
      </c>
      <c r="R941" s="100" t="str">
        <f t="shared" si="53"/>
        <v/>
      </c>
    </row>
    <row r="942" spans="1:18" x14ac:dyDescent="0.2">
      <c r="A942" s="430" t="str">
        <f>IF(B942="","",COUNT('Diário 1º PA'!$A$4:$A$2634)+COUNT('Diário 2º PA'!$A$4:$A$2000)+ROW()-3)</f>
        <v/>
      </c>
      <c r="B942" s="417"/>
      <c r="C942" s="418"/>
      <c r="D942" s="419"/>
      <c r="E942" s="419"/>
      <c r="F942" s="420"/>
      <c r="G942" s="419"/>
      <c r="H942" s="419"/>
      <c r="I942" s="421"/>
      <c r="J942" s="422"/>
      <c r="K942" s="422"/>
      <c r="L942" s="423"/>
      <c r="M942" s="422"/>
      <c r="N942" s="446"/>
      <c r="O942" s="429"/>
      <c r="P942" s="78">
        <f t="shared" si="54"/>
        <v>0</v>
      </c>
      <c r="Q942" s="78">
        <f t="shared" si="55"/>
        <v>0</v>
      </c>
      <c r="R942" s="143" t="str">
        <f t="shared" si="53"/>
        <v/>
      </c>
    </row>
    <row r="943" spans="1:18" x14ac:dyDescent="0.2">
      <c r="A943" s="430" t="str">
        <f>IF(B943="","",COUNT('Diário 1º PA'!$A$4:$A$2634)+COUNT('Diário 2º PA'!$A$4:$A$2000)+ROW()-3)</f>
        <v/>
      </c>
      <c r="B943" s="417"/>
      <c r="C943" s="418"/>
      <c r="D943" s="419"/>
      <c r="E943" s="419"/>
      <c r="F943" s="420"/>
      <c r="G943" s="419"/>
      <c r="H943" s="419"/>
      <c r="I943" s="421"/>
      <c r="J943" s="422"/>
      <c r="K943" s="422"/>
      <c r="L943" s="423"/>
      <c r="M943" s="422"/>
      <c r="N943" s="446"/>
      <c r="O943" s="429"/>
      <c r="P943" s="78">
        <f t="shared" si="54"/>
        <v>0</v>
      </c>
      <c r="Q943" s="78">
        <f t="shared" si="55"/>
        <v>0</v>
      </c>
      <c r="R943" s="100" t="str">
        <f t="shared" si="53"/>
        <v/>
      </c>
    </row>
    <row r="944" spans="1:18" x14ac:dyDescent="0.2">
      <c r="A944" s="430" t="str">
        <f>IF(B944="","",COUNT('Diário 1º PA'!$A$4:$A$2634)+COUNT('Diário 2º PA'!$A$4:$A$2000)+ROW()-3)</f>
        <v/>
      </c>
      <c r="B944" s="417"/>
      <c r="C944" s="418"/>
      <c r="D944" s="419"/>
      <c r="E944" s="419"/>
      <c r="F944" s="420"/>
      <c r="G944" s="419"/>
      <c r="H944" s="419"/>
      <c r="I944" s="421"/>
      <c r="J944" s="422"/>
      <c r="K944" s="422"/>
      <c r="L944" s="423"/>
      <c r="M944" s="422"/>
      <c r="N944" s="446"/>
      <c r="O944" s="429"/>
      <c r="P944" s="78">
        <f t="shared" si="54"/>
        <v>0</v>
      </c>
      <c r="Q944" s="78">
        <f t="shared" si="55"/>
        <v>0</v>
      </c>
      <c r="R944" s="100" t="str">
        <f t="shared" si="53"/>
        <v/>
      </c>
    </row>
    <row r="945" spans="1:18" x14ac:dyDescent="0.2">
      <c r="A945" s="430" t="str">
        <f>IF(B945="","",COUNT('Diário 1º PA'!$A$4:$A$2634)+COUNT('Diário 2º PA'!$A$4:$A$2000)+ROW()-3)</f>
        <v/>
      </c>
      <c r="B945" s="417"/>
      <c r="C945" s="418"/>
      <c r="D945" s="419"/>
      <c r="E945" s="419"/>
      <c r="F945" s="420"/>
      <c r="G945" s="419"/>
      <c r="H945" s="419"/>
      <c r="I945" s="421"/>
      <c r="J945" s="422"/>
      <c r="K945" s="422"/>
      <c r="L945" s="423"/>
      <c r="M945" s="422"/>
      <c r="N945" s="446"/>
      <c r="O945" s="429"/>
      <c r="P945" s="78">
        <f t="shared" si="54"/>
        <v>0</v>
      </c>
      <c r="Q945" s="78">
        <f t="shared" si="55"/>
        <v>0</v>
      </c>
      <c r="R945" s="143" t="str">
        <f t="shared" si="53"/>
        <v/>
      </c>
    </row>
    <row r="946" spans="1:18" x14ac:dyDescent="0.2">
      <c r="A946" s="430" t="str">
        <f>IF(B946="","",COUNT('Diário 1º PA'!$A$4:$A$2634)+COUNT('Diário 2º PA'!$A$4:$A$2000)+ROW()-3)</f>
        <v/>
      </c>
      <c r="B946" s="417"/>
      <c r="C946" s="418"/>
      <c r="D946" s="419"/>
      <c r="E946" s="419"/>
      <c r="F946" s="420"/>
      <c r="G946" s="419"/>
      <c r="H946" s="419"/>
      <c r="I946" s="421"/>
      <c r="J946" s="422"/>
      <c r="K946" s="422"/>
      <c r="L946" s="423"/>
      <c r="M946" s="422"/>
      <c r="N946" s="446"/>
      <c r="O946" s="429"/>
      <c r="P946" s="78">
        <f t="shared" si="54"/>
        <v>0</v>
      </c>
      <c r="Q946" s="78">
        <f t="shared" si="55"/>
        <v>0</v>
      </c>
      <c r="R946" s="100" t="str">
        <f t="shared" si="53"/>
        <v/>
      </c>
    </row>
    <row r="947" spans="1:18" x14ac:dyDescent="0.2">
      <c r="A947" s="430" t="str">
        <f>IF(B947="","",COUNT('Diário 1º PA'!$A$4:$A$2634)+COUNT('Diário 2º PA'!$A$4:$A$2000)+ROW()-3)</f>
        <v/>
      </c>
      <c r="B947" s="417"/>
      <c r="C947" s="418"/>
      <c r="D947" s="419"/>
      <c r="E947" s="419"/>
      <c r="F947" s="420"/>
      <c r="G947" s="419"/>
      <c r="H947" s="419"/>
      <c r="I947" s="421"/>
      <c r="J947" s="422"/>
      <c r="K947" s="422"/>
      <c r="L947" s="423"/>
      <c r="M947" s="422"/>
      <c r="N947" s="446"/>
      <c r="O947" s="429"/>
      <c r="P947" s="78">
        <f t="shared" si="54"/>
        <v>0</v>
      </c>
      <c r="Q947" s="78">
        <f t="shared" si="55"/>
        <v>0</v>
      </c>
      <c r="R947" s="100" t="str">
        <f t="shared" si="53"/>
        <v/>
      </c>
    </row>
    <row r="948" spans="1:18" x14ac:dyDescent="0.2">
      <c r="A948" s="430" t="str">
        <f>IF(B948="","",COUNT('Diário 1º PA'!$A$4:$A$2634)+COUNT('Diário 2º PA'!$A$4:$A$2000)+ROW()-3)</f>
        <v/>
      </c>
      <c r="B948" s="417"/>
      <c r="C948" s="418"/>
      <c r="D948" s="419"/>
      <c r="E948" s="419"/>
      <c r="F948" s="420"/>
      <c r="G948" s="419"/>
      <c r="H948" s="419"/>
      <c r="I948" s="421"/>
      <c r="J948" s="422"/>
      <c r="K948" s="422"/>
      <c r="L948" s="423"/>
      <c r="M948" s="422"/>
      <c r="N948" s="446"/>
      <c r="O948" s="429"/>
      <c r="P948" s="78">
        <f t="shared" si="54"/>
        <v>0</v>
      </c>
      <c r="Q948" s="78">
        <f t="shared" si="55"/>
        <v>0</v>
      </c>
      <c r="R948" s="143" t="str">
        <f t="shared" si="53"/>
        <v/>
      </c>
    </row>
    <row r="949" spans="1:18" x14ac:dyDescent="0.2">
      <c r="A949" s="430" t="str">
        <f>IF(B949="","",COUNT('Diário 1º PA'!$A$4:$A$2634)+COUNT('Diário 2º PA'!$A$4:$A$2000)+ROW()-3)</f>
        <v/>
      </c>
      <c r="B949" s="417"/>
      <c r="C949" s="418"/>
      <c r="D949" s="419"/>
      <c r="E949" s="419"/>
      <c r="F949" s="420"/>
      <c r="G949" s="419"/>
      <c r="H949" s="419"/>
      <c r="I949" s="421"/>
      <c r="J949" s="422"/>
      <c r="K949" s="422"/>
      <c r="L949" s="423"/>
      <c r="M949" s="422"/>
      <c r="N949" s="446"/>
      <c r="O949" s="429"/>
      <c r="P949" s="78">
        <f t="shared" si="54"/>
        <v>0</v>
      </c>
      <c r="Q949" s="78">
        <f t="shared" si="55"/>
        <v>0</v>
      </c>
      <c r="R949" s="100" t="str">
        <f t="shared" si="53"/>
        <v/>
      </c>
    </row>
    <row r="950" spans="1:18" x14ac:dyDescent="0.2">
      <c r="A950" s="430" t="str">
        <f>IF(B950="","",COUNT('Diário 1º PA'!$A$4:$A$2634)+COUNT('Diário 2º PA'!$A$4:$A$2000)+ROW()-3)</f>
        <v/>
      </c>
      <c r="B950" s="417"/>
      <c r="C950" s="418"/>
      <c r="D950" s="419"/>
      <c r="E950" s="419"/>
      <c r="F950" s="420"/>
      <c r="G950" s="419"/>
      <c r="H950" s="419"/>
      <c r="I950" s="421"/>
      <c r="J950" s="422"/>
      <c r="K950" s="422"/>
      <c r="L950" s="423"/>
      <c r="M950" s="422"/>
      <c r="N950" s="446"/>
      <c r="O950" s="429"/>
      <c r="P950" s="78">
        <f t="shared" si="54"/>
        <v>0</v>
      </c>
      <c r="Q950" s="78">
        <f t="shared" si="55"/>
        <v>0</v>
      </c>
      <c r="R950" s="100" t="str">
        <f t="shared" si="53"/>
        <v/>
      </c>
    </row>
    <row r="951" spans="1:18" x14ac:dyDescent="0.2">
      <c r="A951" s="430" t="str">
        <f>IF(B951="","",COUNT('Diário 1º PA'!$A$4:$A$2634)+COUNT('Diário 2º PA'!$A$4:$A$2000)+ROW()-3)</f>
        <v/>
      </c>
      <c r="B951" s="417"/>
      <c r="C951" s="418"/>
      <c r="D951" s="419"/>
      <c r="E951" s="419"/>
      <c r="F951" s="420"/>
      <c r="G951" s="419"/>
      <c r="H951" s="419"/>
      <c r="I951" s="421"/>
      <c r="J951" s="422"/>
      <c r="K951" s="422"/>
      <c r="L951" s="423"/>
      <c r="M951" s="422"/>
      <c r="N951" s="446"/>
      <c r="O951" s="429"/>
      <c r="P951" s="78">
        <f t="shared" si="54"/>
        <v>0</v>
      </c>
      <c r="Q951" s="78">
        <f t="shared" si="55"/>
        <v>0</v>
      </c>
      <c r="R951" s="143" t="str">
        <f t="shared" si="53"/>
        <v/>
      </c>
    </row>
    <row r="952" spans="1:18" x14ac:dyDescent="0.2">
      <c r="A952" s="430" t="str">
        <f>IF(B952="","",COUNT('Diário 1º PA'!$A$4:$A$2634)+COUNT('Diário 2º PA'!$A$4:$A$2000)+ROW()-3)</f>
        <v/>
      </c>
      <c r="B952" s="417"/>
      <c r="C952" s="418"/>
      <c r="D952" s="419"/>
      <c r="E952" s="419"/>
      <c r="F952" s="420"/>
      <c r="G952" s="419"/>
      <c r="H952" s="419"/>
      <c r="I952" s="421"/>
      <c r="J952" s="422"/>
      <c r="K952" s="422"/>
      <c r="L952" s="423"/>
      <c r="M952" s="422"/>
      <c r="N952" s="446"/>
      <c r="O952" s="429"/>
      <c r="P952" s="78">
        <f t="shared" si="54"/>
        <v>0</v>
      </c>
      <c r="Q952" s="78">
        <f t="shared" si="55"/>
        <v>0</v>
      </c>
      <c r="R952" s="100" t="str">
        <f t="shared" si="53"/>
        <v/>
      </c>
    </row>
    <row r="953" spans="1:18" x14ac:dyDescent="0.2">
      <c r="A953" s="430" t="str">
        <f>IF(B953="","",COUNT('Diário 1º PA'!$A$4:$A$2634)+COUNT('Diário 2º PA'!$A$4:$A$2000)+ROW()-3)</f>
        <v/>
      </c>
      <c r="B953" s="417"/>
      <c r="C953" s="418"/>
      <c r="D953" s="419"/>
      <c r="E953" s="419"/>
      <c r="F953" s="420"/>
      <c r="G953" s="419"/>
      <c r="H953" s="419"/>
      <c r="I953" s="421"/>
      <c r="J953" s="422"/>
      <c r="K953" s="422"/>
      <c r="L953" s="423"/>
      <c r="M953" s="422"/>
      <c r="N953" s="446"/>
      <c r="O953" s="429"/>
      <c r="P953" s="78">
        <f t="shared" si="54"/>
        <v>0</v>
      </c>
      <c r="Q953" s="78">
        <f t="shared" si="55"/>
        <v>0</v>
      </c>
      <c r="R953" s="100" t="str">
        <f t="shared" si="53"/>
        <v/>
      </c>
    </row>
    <row r="954" spans="1:18" x14ac:dyDescent="0.2">
      <c r="A954" s="430" t="str">
        <f>IF(B954="","",COUNT('Diário 1º PA'!$A$4:$A$2634)+COUNT('Diário 2º PA'!$A$4:$A$2000)+ROW()-3)</f>
        <v/>
      </c>
      <c r="B954" s="417"/>
      <c r="C954" s="418"/>
      <c r="D954" s="419"/>
      <c r="E954" s="419"/>
      <c r="F954" s="420"/>
      <c r="G954" s="419"/>
      <c r="H954" s="419"/>
      <c r="I954" s="421"/>
      <c r="J954" s="422"/>
      <c r="K954" s="422"/>
      <c r="L954" s="423"/>
      <c r="M954" s="422"/>
      <c r="N954" s="446"/>
      <c r="O954" s="429"/>
      <c r="P954" s="78">
        <f t="shared" si="54"/>
        <v>0</v>
      </c>
      <c r="Q954" s="78">
        <f t="shared" si="55"/>
        <v>0</v>
      </c>
      <c r="R954" s="143" t="str">
        <f t="shared" si="53"/>
        <v/>
      </c>
    </row>
    <row r="955" spans="1:18" x14ac:dyDescent="0.2">
      <c r="A955" s="430" t="str">
        <f>IF(B955="","",COUNT('Diário 1º PA'!$A$4:$A$2634)+COUNT('Diário 2º PA'!$A$4:$A$2000)+ROW()-3)</f>
        <v/>
      </c>
      <c r="B955" s="417"/>
      <c r="C955" s="418"/>
      <c r="D955" s="419"/>
      <c r="E955" s="419"/>
      <c r="F955" s="420"/>
      <c r="G955" s="419"/>
      <c r="H955" s="419"/>
      <c r="I955" s="421"/>
      <c r="J955" s="422"/>
      <c r="K955" s="422"/>
      <c r="L955" s="423"/>
      <c r="M955" s="422"/>
      <c r="N955" s="446"/>
      <c r="O955" s="429"/>
      <c r="P955" s="78">
        <f t="shared" si="54"/>
        <v>0</v>
      </c>
      <c r="Q955" s="78">
        <f t="shared" si="55"/>
        <v>0</v>
      </c>
      <c r="R955" s="100" t="str">
        <f t="shared" si="53"/>
        <v/>
      </c>
    </row>
    <row r="956" spans="1:18" x14ac:dyDescent="0.2">
      <c r="A956" s="430" t="str">
        <f>IF(B956="","",COUNT('Diário 1º PA'!$A$4:$A$2634)+COUNT('Diário 2º PA'!$A$4:$A$2000)+ROW()-3)</f>
        <v/>
      </c>
      <c r="B956" s="417"/>
      <c r="C956" s="418"/>
      <c r="D956" s="419"/>
      <c r="E956" s="419"/>
      <c r="F956" s="420"/>
      <c r="G956" s="419"/>
      <c r="H956" s="419"/>
      <c r="I956" s="421"/>
      <c r="J956" s="422"/>
      <c r="K956" s="422"/>
      <c r="L956" s="423"/>
      <c r="M956" s="422"/>
      <c r="N956" s="446"/>
      <c r="O956" s="429"/>
      <c r="P956" s="78">
        <f t="shared" si="54"/>
        <v>0</v>
      </c>
      <c r="Q956" s="78">
        <f t="shared" si="55"/>
        <v>0</v>
      </c>
      <c r="R956" s="100" t="str">
        <f t="shared" si="53"/>
        <v/>
      </c>
    </row>
    <row r="957" spans="1:18" x14ac:dyDescent="0.2">
      <c r="A957" s="430" t="str">
        <f>IF(B957="","",COUNT('Diário 1º PA'!$A$4:$A$2634)+COUNT('Diário 2º PA'!$A$4:$A$2000)+ROW()-3)</f>
        <v/>
      </c>
      <c r="B957" s="417"/>
      <c r="C957" s="418"/>
      <c r="D957" s="419"/>
      <c r="E957" s="419"/>
      <c r="F957" s="420"/>
      <c r="G957" s="419"/>
      <c r="H957" s="419"/>
      <c r="I957" s="421"/>
      <c r="J957" s="422"/>
      <c r="K957" s="422"/>
      <c r="L957" s="423"/>
      <c r="M957" s="422"/>
      <c r="N957" s="446"/>
      <c r="O957" s="429"/>
      <c r="P957" s="78">
        <f t="shared" si="54"/>
        <v>0</v>
      </c>
      <c r="Q957" s="78">
        <f t="shared" si="55"/>
        <v>0</v>
      </c>
      <c r="R957" s="143" t="str">
        <f t="shared" si="53"/>
        <v/>
      </c>
    </row>
    <row r="958" spans="1:18" x14ac:dyDescent="0.2">
      <c r="A958" s="430" t="str">
        <f>IF(B958="","",COUNT('Diário 1º PA'!$A$4:$A$2634)+COUNT('Diário 2º PA'!$A$4:$A$2000)+ROW()-3)</f>
        <v/>
      </c>
      <c r="B958" s="417"/>
      <c r="C958" s="418"/>
      <c r="D958" s="419"/>
      <c r="E958" s="419"/>
      <c r="F958" s="420"/>
      <c r="G958" s="419"/>
      <c r="H958" s="419"/>
      <c r="I958" s="421"/>
      <c r="J958" s="422"/>
      <c r="K958" s="422"/>
      <c r="L958" s="423"/>
      <c r="M958" s="422"/>
      <c r="N958" s="446"/>
      <c r="O958" s="429"/>
      <c r="P958" s="78">
        <f t="shared" si="54"/>
        <v>0</v>
      </c>
      <c r="Q958" s="78">
        <f t="shared" si="55"/>
        <v>0</v>
      </c>
      <c r="R958" s="100" t="str">
        <f t="shared" si="53"/>
        <v/>
      </c>
    </row>
    <row r="959" spans="1:18" x14ac:dyDescent="0.2">
      <c r="A959" s="430" t="str">
        <f>IF(B959="","",COUNT('Diário 1º PA'!$A$4:$A$2634)+COUNT('Diário 2º PA'!$A$4:$A$2000)+ROW()-3)</f>
        <v/>
      </c>
      <c r="B959" s="417"/>
      <c r="C959" s="418"/>
      <c r="D959" s="419"/>
      <c r="E959" s="419"/>
      <c r="F959" s="420"/>
      <c r="G959" s="419"/>
      <c r="H959" s="419"/>
      <c r="I959" s="421"/>
      <c r="J959" s="422"/>
      <c r="K959" s="422"/>
      <c r="L959" s="423"/>
      <c r="M959" s="422"/>
      <c r="N959" s="446"/>
      <c r="O959" s="429"/>
      <c r="P959" s="78">
        <f t="shared" si="54"/>
        <v>0</v>
      </c>
      <c r="Q959" s="78">
        <f t="shared" si="55"/>
        <v>0</v>
      </c>
      <c r="R959" s="100" t="str">
        <f t="shared" si="53"/>
        <v/>
      </c>
    </row>
    <row r="960" spans="1:18" x14ac:dyDescent="0.2">
      <c r="A960" s="430" t="str">
        <f>IF(B960="","",COUNT('Diário 1º PA'!$A$4:$A$2634)+COUNT('Diário 2º PA'!$A$4:$A$2000)+ROW()-3)</f>
        <v/>
      </c>
      <c r="B960" s="417"/>
      <c r="C960" s="418"/>
      <c r="D960" s="419"/>
      <c r="E960" s="419"/>
      <c r="F960" s="420"/>
      <c r="G960" s="419"/>
      <c r="H960" s="419"/>
      <c r="I960" s="421"/>
      <c r="J960" s="422"/>
      <c r="K960" s="422"/>
      <c r="L960" s="423"/>
      <c r="M960" s="422"/>
      <c r="N960" s="446"/>
      <c r="O960" s="429"/>
      <c r="P960" s="78">
        <f t="shared" si="54"/>
        <v>0</v>
      </c>
      <c r="Q960" s="78">
        <f t="shared" si="55"/>
        <v>0</v>
      </c>
      <c r="R960" s="143" t="str">
        <f t="shared" si="53"/>
        <v/>
      </c>
    </row>
    <row r="961" spans="1:18" x14ac:dyDescent="0.2">
      <c r="A961" s="430" t="str">
        <f>IF(B961="","",COUNT('Diário 1º PA'!$A$4:$A$2634)+COUNT('Diário 2º PA'!$A$4:$A$2000)+ROW()-3)</f>
        <v/>
      </c>
      <c r="B961" s="417"/>
      <c r="C961" s="418"/>
      <c r="D961" s="419"/>
      <c r="E961" s="419"/>
      <c r="F961" s="420"/>
      <c r="G961" s="419"/>
      <c r="H961" s="419"/>
      <c r="I961" s="421"/>
      <c r="J961" s="422"/>
      <c r="K961" s="422"/>
      <c r="L961" s="423"/>
      <c r="M961" s="422"/>
      <c r="N961" s="446"/>
      <c r="O961" s="429"/>
      <c r="P961" s="78">
        <f t="shared" si="54"/>
        <v>0</v>
      </c>
      <c r="Q961" s="78">
        <f t="shared" si="55"/>
        <v>0</v>
      </c>
      <c r="R961" s="100" t="str">
        <f t="shared" si="53"/>
        <v/>
      </c>
    </row>
    <row r="962" spans="1:18" x14ac:dyDescent="0.2">
      <c r="A962" s="430" t="str">
        <f>IF(B962="","",COUNT('Diário 1º PA'!$A$4:$A$2634)+COUNT('Diário 2º PA'!$A$4:$A$2000)+ROW()-3)</f>
        <v/>
      </c>
      <c r="B962" s="417"/>
      <c r="C962" s="418"/>
      <c r="D962" s="419"/>
      <c r="E962" s="419"/>
      <c r="F962" s="420"/>
      <c r="G962" s="419"/>
      <c r="H962" s="419"/>
      <c r="I962" s="421"/>
      <c r="J962" s="422"/>
      <c r="K962" s="422"/>
      <c r="L962" s="423"/>
      <c r="M962" s="422"/>
      <c r="N962" s="446"/>
      <c r="O962" s="429"/>
      <c r="P962" s="78">
        <f t="shared" si="54"/>
        <v>0</v>
      </c>
      <c r="Q962" s="78">
        <f t="shared" si="55"/>
        <v>0</v>
      </c>
      <c r="R962" s="100" t="str">
        <f t="shared" si="53"/>
        <v/>
      </c>
    </row>
    <row r="963" spans="1:18" x14ac:dyDescent="0.2">
      <c r="A963" s="430" t="str">
        <f>IF(B963="","",COUNT('Diário 1º PA'!$A$4:$A$2634)+COUNT('Diário 2º PA'!$A$4:$A$2000)+ROW()-3)</f>
        <v/>
      </c>
      <c r="B963" s="417"/>
      <c r="C963" s="418"/>
      <c r="D963" s="419"/>
      <c r="E963" s="419"/>
      <c r="F963" s="420"/>
      <c r="G963" s="419"/>
      <c r="H963" s="419"/>
      <c r="I963" s="421"/>
      <c r="J963" s="422"/>
      <c r="K963" s="422"/>
      <c r="L963" s="423"/>
      <c r="M963" s="422"/>
      <c r="N963" s="446"/>
      <c r="O963" s="429"/>
      <c r="P963" s="78">
        <f t="shared" si="54"/>
        <v>0</v>
      </c>
      <c r="Q963" s="78">
        <f t="shared" si="55"/>
        <v>0</v>
      </c>
      <c r="R963" s="143" t="str">
        <f t="shared" si="53"/>
        <v/>
      </c>
    </row>
    <row r="964" spans="1:18" x14ac:dyDescent="0.2">
      <c r="A964" s="430" t="str">
        <f>IF(B964="","",COUNT('Diário 1º PA'!$A$4:$A$2634)+COUNT('Diário 2º PA'!$A$4:$A$2000)+ROW()-3)</f>
        <v/>
      </c>
      <c r="B964" s="417"/>
      <c r="C964" s="418"/>
      <c r="D964" s="419"/>
      <c r="E964" s="419"/>
      <c r="F964" s="420"/>
      <c r="G964" s="419"/>
      <c r="H964" s="419"/>
      <c r="I964" s="421"/>
      <c r="J964" s="422"/>
      <c r="K964" s="422"/>
      <c r="L964" s="423"/>
      <c r="M964" s="422"/>
      <c r="N964" s="446"/>
      <c r="O964" s="429"/>
      <c r="P964" s="78">
        <f t="shared" si="54"/>
        <v>0</v>
      </c>
      <c r="Q964" s="78">
        <f t="shared" si="55"/>
        <v>0</v>
      </c>
      <c r="R964" s="100" t="str">
        <f t="shared" si="53"/>
        <v/>
      </c>
    </row>
    <row r="965" spans="1:18" x14ac:dyDescent="0.2">
      <c r="A965" s="430" t="str">
        <f>IF(B965="","",COUNT('Diário 1º PA'!$A$4:$A$2634)+COUNT('Diário 2º PA'!$A$4:$A$2000)+ROW()-3)</f>
        <v/>
      </c>
      <c r="B965" s="417"/>
      <c r="C965" s="418"/>
      <c r="D965" s="419"/>
      <c r="E965" s="419"/>
      <c r="F965" s="420"/>
      <c r="G965" s="419"/>
      <c r="H965" s="419"/>
      <c r="I965" s="421"/>
      <c r="J965" s="422"/>
      <c r="K965" s="422"/>
      <c r="L965" s="423"/>
      <c r="M965" s="422"/>
      <c r="N965" s="446"/>
      <c r="O965" s="429"/>
      <c r="P965" s="78">
        <f t="shared" si="54"/>
        <v>0</v>
      </c>
      <c r="Q965" s="78">
        <f t="shared" si="55"/>
        <v>0</v>
      </c>
      <c r="R965" s="100" t="str">
        <f t="shared" si="53"/>
        <v/>
      </c>
    </row>
    <row r="966" spans="1:18" x14ac:dyDescent="0.2">
      <c r="A966" s="430" t="str">
        <f>IF(B966="","",COUNT('Diário 1º PA'!$A$4:$A$2634)+COUNT('Diário 2º PA'!$A$4:$A$2000)+ROW()-3)</f>
        <v/>
      </c>
      <c r="B966" s="417"/>
      <c r="C966" s="418"/>
      <c r="D966" s="419"/>
      <c r="E966" s="419"/>
      <c r="F966" s="420"/>
      <c r="G966" s="419"/>
      <c r="H966" s="419"/>
      <c r="I966" s="421"/>
      <c r="J966" s="422"/>
      <c r="K966" s="422"/>
      <c r="L966" s="423"/>
      <c r="M966" s="422"/>
      <c r="N966" s="446"/>
      <c r="O966" s="429"/>
      <c r="P966" s="78">
        <f t="shared" si="54"/>
        <v>0</v>
      </c>
      <c r="Q966" s="78">
        <f t="shared" si="55"/>
        <v>0</v>
      </c>
      <c r="R966" s="143" t="str">
        <f t="shared" si="53"/>
        <v/>
      </c>
    </row>
    <row r="967" spans="1:18" x14ac:dyDescent="0.2">
      <c r="A967" s="430" t="str">
        <f>IF(B967="","",COUNT('Diário 1º PA'!$A$4:$A$2634)+COUNT('Diário 2º PA'!$A$4:$A$2000)+ROW()-3)</f>
        <v/>
      </c>
      <c r="B967" s="417"/>
      <c r="C967" s="418"/>
      <c r="D967" s="419"/>
      <c r="E967" s="419"/>
      <c r="F967" s="420"/>
      <c r="G967" s="419"/>
      <c r="H967" s="419"/>
      <c r="I967" s="421"/>
      <c r="J967" s="422"/>
      <c r="K967" s="422"/>
      <c r="L967" s="423"/>
      <c r="M967" s="422"/>
      <c r="N967" s="446"/>
      <c r="O967" s="429"/>
      <c r="P967" s="78">
        <f t="shared" si="54"/>
        <v>0</v>
      </c>
      <c r="Q967" s="78">
        <f t="shared" si="55"/>
        <v>0</v>
      </c>
      <c r="R967" s="100" t="str">
        <f t="shared" si="53"/>
        <v/>
      </c>
    </row>
    <row r="968" spans="1:18" x14ac:dyDescent="0.2">
      <c r="A968" s="430" t="str">
        <f>IF(B968="","",COUNT('Diário 1º PA'!$A$4:$A$2634)+COUNT('Diário 2º PA'!$A$4:$A$2000)+ROW()-3)</f>
        <v/>
      </c>
      <c r="B968" s="417"/>
      <c r="C968" s="418"/>
      <c r="D968" s="419"/>
      <c r="E968" s="419"/>
      <c r="F968" s="420"/>
      <c r="G968" s="419"/>
      <c r="H968" s="419"/>
      <c r="I968" s="421"/>
      <c r="J968" s="422"/>
      <c r="K968" s="422"/>
      <c r="L968" s="423"/>
      <c r="M968" s="422"/>
      <c r="N968" s="446"/>
      <c r="O968" s="429"/>
      <c r="P968" s="78">
        <f t="shared" si="54"/>
        <v>0</v>
      </c>
      <c r="Q968" s="78">
        <f t="shared" si="55"/>
        <v>0</v>
      </c>
      <c r="R968" s="100" t="str">
        <f t="shared" si="53"/>
        <v/>
      </c>
    </row>
    <row r="969" spans="1:18" x14ac:dyDescent="0.2">
      <c r="A969" s="430" t="str">
        <f>IF(B969="","",COUNT('Diário 1º PA'!$A$4:$A$2634)+COUNT('Diário 2º PA'!$A$4:$A$2000)+ROW()-3)</f>
        <v/>
      </c>
      <c r="B969" s="417"/>
      <c r="C969" s="418"/>
      <c r="D969" s="419"/>
      <c r="E969" s="419"/>
      <c r="F969" s="420"/>
      <c r="G969" s="419"/>
      <c r="H969" s="419"/>
      <c r="I969" s="421"/>
      <c r="J969" s="422"/>
      <c r="K969" s="422"/>
      <c r="L969" s="423"/>
      <c r="M969" s="422"/>
      <c r="N969" s="446"/>
      <c r="O969" s="429"/>
      <c r="P969" s="78">
        <f t="shared" si="54"/>
        <v>0</v>
      </c>
      <c r="Q969" s="78">
        <f t="shared" si="55"/>
        <v>0</v>
      </c>
      <c r="R969" s="143" t="str">
        <f t="shared" si="53"/>
        <v/>
      </c>
    </row>
    <row r="970" spans="1:18" x14ac:dyDescent="0.2">
      <c r="A970" s="430" t="str">
        <f>IF(B970="","",COUNT('Diário 1º PA'!$A$4:$A$2634)+COUNT('Diário 2º PA'!$A$4:$A$2000)+ROW()-3)</f>
        <v/>
      </c>
      <c r="B970" s="417"/>
      <c r="C970" s="418"/>
      <c r="D970" s="419"/>
      <c r="E970" s="419"/>
      <c r="F970" s="420"/>
      <c r="G970" s="419"/>
      <c r="H970" s="419"/>
      <c r="I970" s="421"/>
      <c r="J970" s="422"/>
      <c r="K970" s="422"/>
      <c r="L970" s="423"/>
      <c r="M970" s="422"/>
      <c r="N970" s="446"/>
      <c r="O970" s="429"/>
      <c r="P970" s="78">
        <f t="shared" si="54"/>
        <v>0</v>
      </c>
      <c r="Q970" s="78">
        <f t="shared" si="55"/>
        <v>0</v>
      </c>
      <c r="R970" s="100" t="str">
        <f t="shared" si="53"/>
        <v/>
      </c>
    </row>
    <row r="971" spans="1:18" x14ac:dyDescent="0.2">
      <c r="A971" s="430" t="str">
        <f>IF(B971="","",COUNT('Diário 1º PA'!$A$4:$A$2634)+COUNT('Diário 2º PA'!$A$4:$A$2000)+ROW()-3)</f>
        <v/>
      </c>
      <c r="B971" s="417"/>
      <c r="C971" s="418"/>
      <c r="D971" s="419"/>
      <c r="E971" s="419"/>
      <c r="F971" s="420"/>
      <c r="G971" s="419"/>
      <c r="H971" s="419"/>
      <c r="I971" s="421"/>
      <c r="J971" s="422"/>
      <c r="K971" s="422"/>
      <c r="L971" s="423"/>
      <c r="M971" s="422"/>
      <c r="N971" s="446"/>
      <c r="O971" s="429"/>
      <c r="P971" s="78">
        <f t="shared" si="54"/>
        <v>0</v>
      </c>
      <c r="Q971" s="78">
        <f t="shared" si="55"/>
        <v>0</v>
      </c>
      <c r="R971" s="100" t="str">
        <f t="shared" si="53"/>
        <v/>
      </c>
    </row>
    <row r="972" spans="1:18" x14ac:dyDescent="0.2">
      <c r="A972" s="430" t="str">
        <f>IF(B972="","",COUNT('Diário 1º PA'!$A$4:$A$2634)+COUNT('Diário 2º PA'!$A$4:$A$2000)+ROW()-3)</f>
        <v/>
      </c>
      <c r="B972" s="417"/>
      <c r="C972" s="418"/>
      <c r="D972" s="419"/>
      <c r="E972" s="419"/>
      <c r="F972" s="420"/>
      <c r="G972" s="419"/>
      <c r="H972" s="419"/>
      <c r="I972" s="421"/>
      <c r="J972" s="422"/>
      <c r="K972" s="422"/>
      <c r="L972" s="423"/>
      <c r="M972" s="422"/>
      <c r="N972" s="446"/>
      <c r="O972" s="429"/>
      <c r="P972" s="78">
        <f t="shared" si="54"/>
        <v>0</v>
      </c>
      <c r="Q972" s="78">
        <f t="shared" si="55"/>
        <v>0</v>
      </c>
      <c r="R972" s="143" t="str">
        <f t="shared" si="53"/>
        <v/>
      </c>
    </row>
    <row r="973" spans="1:18" x14ac:dyDescent="0.2">
      <c r="A973" s="430" t="str">
        <f>IF(B973="","",COUNT('Diário 1º PA'!$A$4:$A$2634)+COUNT('Diário 2º PA'!$A$4:$A$2000)+ROW()-3)</f>
        <v/>
      </c>
      <c r="B973" s="417"/>
      <c r="C973" s="418"/>
      <c r="D973" s="419"/>
      <c r="E973" s="419"/>
      <c r="F973" s="420"/>
      <c r="G973" s="419"/>
      <c r="H973" s="419"/>
      <c r="I973" s="421"/>
      <c r="J973" s="422"/>
      <c r="K973" s="422"/>
      <c r="L973" s="423"/>
      <c r="M973" s="422"/>
      <c r="N973" s="446"/>
      <c r="O973" s="429"/>
      <c r="P973" s="78">
        <f t="shared" si="54"/>
        <v>0</v>
      </c>
      <c r="Q973" s="78">
        <f t="shared" si="55"/>
        <v>0</v>
      </c>
      <c r="R973" s="100" t="str">
        <f t="shared" si="53"/>
        <v/>
      </c>
    </row>
    <row r="974" spans="1:18" x14ac:dyDescent="0.2">
      <c r="A974" s="430" t="str">
        <f>IF(B974="","",COUNT('Diário 1º PA'!$A$4:$A$2634)+COUNT('Diário 2º PA'!$A$4:$A$2000)+ROW()-3)</f>
        <v/>
      </c>
      <c r="B974" s="417"/>
      <c r="C974" s="418"/>
      <c r="D974" s="419"/>
      <c r="E974" s="419"/>
      <c r="F974" s="420"/>
      <c r="G974" s="419"/>
      <c r="H974" s="419"/>
      <c r="I974" s="421"/>
      <c r="J974" s="422"/>
      <c r="K974" s="422"/>
      <c r="L974" s="423"/>
      <c r="M974" s="422"/>
      <c r="N974" s="446"/>
      <c r="O974" s="429"/>
      <c r="P974" s="78">
        <f t="shared" si="54"/>
        <v>0</v>
      </c>
      <c r="Q974" s="78">
        <f t="shared" si="55"/>
        <v>0</v>
      </c>
      <c r="R974" s="100" t="str">
        <f t="shared" si="53"/>
        <v/>
      </c>
    </row>
    <row r="975" spans="1:18" x14ac:dyDescent="0.2">
      <c r="A975" s="430" t="str">
        <f>IF(B975="","",COUNT('Diário 1º PA'!$A$4:$A$2634)+COUNT('Diário 2º PA'!$A$4:$A$2000)+ROW()-3)</f>
        <v/>
      </c>
      <c r="B975" s="417"/>
      <c r="C975" s="418"/>
      <c r="D975" s="419"/>
      <c r="E975" s="419"/>
      <c r="F975" s="420"/>
      <c r="G975" s="419"/>
      <c r="H975" s="419"/>
      <c r="I975" s="421"/>
      <c r="J975" s="422"/>
      <c r="K975" s="422"/>
      <c r="L975" s="423"/>
      <c r="M975" s="422"/>
      <c r="N975" s="446"/>
      <c r="O975" s="429"/>
      <c r="P975" s="78">
        <f t="shared" si="54"/>
        <v>0</v>
      </c>
      <c r="Q975" s="78">
        <f t="shared" si="55"/>
        <v>0</v>
      </c>
      <c r="R975" s="143" t="str">
        <f t="shared" ref="R975:R1038" si="56">SUBSTITUTE(D975," ","_")</f>
        <v/>
      </c>
    </row>
    <row r="976" spans="1:18" x14ac:dyDescent="0.2">
      <c r="A976" s="430" t="str">
        <f>IF(B976="","",COUNT('Diário 1º PA'!$A$4:$A$2634)+COUNT('Diário 2º PA'!$A$4:$A$2000)+ROW()-3)</f>
        <v/>
      </c>
      <c r="B976" s="417"/>
      <c r="C976" s="418"/>
      <c r="D976" s="419"/>
      <c r="E976" s="419"/>
      <c r="F976" s="420"/>
      <c r="G976" s="419"/>
      <c r="H976" s="419"/>
      <c r="I976" s="421"/>
      <c r="J976" s="422"/>
      <c r="K976" s="422"/>
      <c r="L976" s="423"/>
      <c r="M976" s="422"/>
      <c r="N976" s="446"/>
      <c r="O976" s="429"/>
      <c r="P976" s="78">
        <f t="shared" ref="P976:P1039" si="57">IF(B976=0,0,IF(YEAR(B976)=$Q$1,MONTH(B976)-$P$1+1,(YEAR(B976)-$Q$1)*12-$P$1+1+MONTH(B976)))</f>
        <v>0</v>
      </c>
      <c r="Q976" s="78">
        <f t="shared" ref="Q976:Q1039" si="58">IF(C976=0,0,IF(YEAR(C976)=$Q$1,MONTH(C976)-$P$1+1,(YEAR(C976)-$Q$1)*12-$P$1+1+MONTH(C976)))</f>
        <v>0</v>
      </c>
      <c r="R976" s="100" t="str">
        <f t="shared" si="56"/>
        <v/>
      </c>
    </row>
    <row r="977" spans="1:18" x14ac:dyDescent="0.2">
      <c r="A977" s="430" t="str">
        <f>IF(B977="","",COUNT('Diário 1º PA'!$A$4:$A$2634)+COUNT('Diário 2º PA'!$A$4:$A$2000)+ROW()-3)</f>
        <v/>
      </c>
      <c r="B977" s="417"/>
      <c r="C977" s="418"/>
      <c r="D977" s="419"/>
      <c r="E977" s="419"/>
      <c r="F977" s="420"/>
      <c r="G977" s="419"/>
      <c r="H977" s="419"/>
      <c r="I977" s="421"/>
      <c r="J977" s="422"/>
      <c r="K977" s="422"/>
      <c r="L977" s="423"/>
      <c r="M977" s="422"/>
      <c r="N977" s="446"/>
      <c r="O977" s="429"/>
      <c r="P977" s="78">
        <f t="shared" si="57"/>
        <v>0</v>
      </c>
      <c r="Q977" s="78">
        <f t="shared" si="58"/>
        <v>0</v>
      </c>
      <c r="R977" s="100" t="str">
        <f t="shared" si="56"/>
        <v/>
      </c>
    </row>
    <row r="978" spans="1:18" x14ac:dyDescent="0.2">
      <c r="A978" s="430" t="str">
        <f>IF(B978="","",COUNT('Diário 1º PA'!$A$4:$A$2634)+COUNT('Diário 2º PA'!$A$4:$A$2000)+ROW()-3)</f>
        <v/>
      </c>
      <c r="B978" s="417"/>
      <c r="C978" s="418"/>
      <c r="D978" s="419"/>
      <c r="E978" s="419"/>
      <c r="F978" s="420"/>
      <c r="G978" s="419"/>
      <c r="H978" s="419"/>
      <c r="I978" s="421"/>
      <c r="J978" s="422"/>
      <c r="K978" s="422"/>
      <c r="L978" s="423"/>
      <c r="M978" s="422"/>
      <c r="N978" s="446"/>
      <c r="O978" s="429"/>
      <c r="P978" s="78">
        <f t="shared" si="57"/>
        <v>0</v>
      </c>
      <c r="Q978" s="78">
        <f t="shared" si="58"/>
        <v>0</v>
      </c>
      <c r="R978" s="143" t="str">
        <f t="shared" si="56"/>
        <v/>
      </c>
    </row>
    <row r="979" spans="1:18" x14ac:dyDescent="0.2">
      <c r="A979" s="430" t="str">
        <f>IF(B979="","",COUNT('Diário 1º PA'!$A$4:$A$2634)+COUNT('Diário 2º PA'!$A$4:$A$2000)+ROW()-3)</f>
        <v/>
      </c>
      <c r="B979" s="417"/>
      <c r="C979" s="418"/>
      <c r="D979" s="419"/>
      <c r="E979" s="419"/>
      <c r="F979" s="420"/>
      <c r="G979" s="419"/>
      <c r="H979" s="419"/>
      <c r="I979" s="421"/>
      <c r="J979" s="422"/>
      <c r="K979" s="422"/>
      <c r="L979" s="423"/>
      <c r="M979" s="422"/>
      <c r="N979" s="446"/>
      <c r="O979" s="429"/>
      <c r="P979" s="78">
        <f t="shared" si="57"/>
        <v>0</v>
      </c>
      <c r="Q979" s="78">
        <f t="shared" si="58"/>
        <v>0</v>
      </c>
      <c r="R979" s="100" t="str">
        <f t="shared" si="56"/>
        <v/>
      </c>
    </row>
    <row r="980" spans="1:18" x14ac:dyDescent="0.2">
      <c r="A980" s="430" t="str">
        <f>IF(B980="","",COUNT('Diário 1º PA'!$A$4:$A$2634)+COUNT('Diário 2º PA'!$A$4:$A$2000)+ROW()-3)</f>
        <v/>
      </c>
      <c r="B980" s="417"/>
      <c r="C980" s="418"/>
      <c r="D980" s="419"/>
      <c r="E980" s="419"/>
      <c r="F980" s="420"/>
      <c r="G980" s="419"/>
      <c r="H980" s="419"/>
      <c r="I980" s="421"/>
      <c r="J980" s="422"/>
      <c r="K980" s="422"/>
      <c r="L980" s="423"/>
      <c r="M980" s="422"/>
      <c r="N980" s="446"/>
      <c r="O980" s="429"/>
      <c r="P980" s="78">
        <f t="shared" si="57"/>
        <v>0</v>
      </c>
      <c r="Q980" s="78">
        <f t="shared" si="58"/>
        <v>0</v>
      </c>
      <c r="R980" s="100" t="str">
        <f t="shared" si="56"/>
        <v/>
      </c>
    </row>
    <row r="981" spans="1:18" x14ac:dyDescent="0.2">
      <c r="A981" s="430" t="str">
        <f>IF(B981="","",COUNT('Diário 1º PA'!$A$4:$A$2634)+COUNT('Diário 2º PA'!$A$4:$A$2000)+ROW()-3)</f>
        <v/>
      </c>
      <c r="B981" s="417"/>
      <c r="C981" s="418"/>
      <c r="D981" s="419"/>
      <c r="E981" s="419"/>
      <c r="F981" s="420"/>
      <c r="G981" s="419"/>
      <c r="H981" s="419"/>
      <c r="I981" s="421"/>
      <c r="J981" s="422"/>
      <c r="K981" s="422"/>
      <c r="L981" s="423"/>
      <c r="M981" s="422"/>
      <c r="N981" s="446"/>
      <c r="O981" s="429"/>
      <c r="P981" s="78">
        <f t="shared" si="57"/>
        <v>0</v>
      </c>
      <c r="Q981" s="78">
        <f t="shared" si="58"/>
        <v>0</v>
      </c>
      <c r="R981" s="143" t="str">
        <f t="shared" si="56"/>
        <v/>
      </c>
    </row>
    <row r="982" spans="1:18" x14ac:dyDescent="0.2">
      <c r="A982" s="430" t="str">
        <f>IF(B982="","",COUNT('Diário 1º PA'!$A$4:$A$2634)+COUNT('Diário 2º PA'!$A$4:$A$2000)+ROW()-3)</f>
        <v/>
      </c>
      <c r="B982" s="417"/>
      <c r="C982" s="418"/>
      <c r="D982" s="419"/>
      <c r="E982" s="419"/>
      <c r="F982" s="420"/>
      <c r="G982" s="419"/>
      <c r="H982" s="419"/>
      <c r="I982" s="421"/>
      <c r="J982" s="422"/>
      <c r="K982" s="422"/>
      <c r="L982" s="423"/>
      <c r="M982" s="422"/>
      <c r="N982" s="446"/>
      <c r="O982" s="429"/>
      <c r="P982" s="78">
        <f t="shared" si="57"/>
        <v>0</v>
      </c>
      <c r="Q982" s="78">
        <f t="shared" si="58"/>
        <v>0</v>
      </c>
      <c r="R982" s="100" t="str">
        <f t="shared" si="56"/>
        <v/>
      </c>
    </row>
    <row r="983" spans="1:18" x14ac:dyDescent="0.2">
      <c r="A983" s="430" t="str">
        <f>IF(B983="","",COUNT('Diário 1º PA'!$A$4:$A$2634)+COUNT('Diário 2º PA'!$A$4:$A$2000)+ROW()-3)</f>
        <v/>
      </c>
      <c r="B983" s="417"/>
      <c r="C983" s="418"/>
      <c r="D983" s="419"/>
      <c r="E983" s="419"/>
      <c r="F983" s="420"/>
      <c r="G983" s="419"/>
      <c r="H983" s="419"/>
      <c r="I983" s="421"/>
      <c r="J983" s="422"/>
      <c r="K983" s="422"/>
      <c r="L983" s="423"/>
      <c r="M983" s="422"/>
      <c r="N983" s="446"/>
      <c r="O983" s="429"/>
      <c r="P983" s="78">
        <f t="shared" si="57"/>
        <v>0</v>
      </c>
      <c r="Q983" s="78">
        <f t="shared" si="58"/>
        <v>0</v>
      </c>
      <c r="R983" s="100" t="str">
        <f t="shared" si="56"/>
        <v/>
      </c>
    </row>
    <row r="984" spans="1:18" x14ac:dyDescent="0.2">
      <c r="A984" s="430" t="str">
        <f>IF(B984="","",COUNT('Diário 1º PA'!$A$4:$A$2634)+COUNT('Diário 2º PA'!$A$4:$A$2000)+ROW()-3)</f>
        <v/>
      </c>
      <c r="B984" s="417"/>
      <c r="C984" s="418"/>
      <c r="D984" s="419"/>
      <c r="E984" s="419"/>
      <c r="F984" s="420"/>
      <c r="G984" s="419"/>
      <c r="H984" s="419"/>
      <c r="I984" s="421"/>
      <c r="J984" s="422"/>
      <c r="K984" s="422"/>
      <c r="L984" s="423"/>
      <c r="M984" s="422"/>
      <c r="N984" s="446"/>
      <c r="O984" s="429"/>
      <c r="P984" s="78">
        <f t="shared" si="57"/>
        <v>0</v>
      </c>
      <c r="Q984" s="78">
        <f t="shared" si="58"/>
        <v>0</v>
      </c>
      <c r="R984" s="143" t="str">
        <f t="shared" si="56"/>
        <v/>
      </c>
    </row>
    <row r="985" spans="1:18" x14ac:dyDescent="0.2">
      <c r="A985" s="430" t="str">
        <f>IF(B985="","",COUNT('Diário 1º PA'!$A$4:$A$2634)+COUNT('Diário 2º PA'!$A$4:$A$2000)+ROW()-3)</f>
        <v/>
      </c>
      <c r="B985" s="417"/>
      <c r="C985" s="418"/>
      <c r="D985" s="419"/>
      <c r="E985" s="419"/>
      <c r="F985" s="420"/>
      <c r="G985" s="419"/>
      <c r="H985" s="419"/>
      <c r="I985" s="421"/>
      <c r="J985" s="422"/>
      <c r="K985" s="422"/>
      <c r="L985" s="423"/>
      <c r="M985" s="422"/>
      <c r="N985" s="446"/>
      <c r="O985" s="429"/>
      <c r="P985" s="78">
        <f t="shared" si="57"/>
        <v>0</v>
      </c>
      <c r="Q985" s="78">
        <f t="shared" si="58"/>
        <v>0</v>
      </c>
      <c r="R985" s="100" t="str">
        <f t="shared" si="56"/>
        <v/>
      </c>
    </row>
    <row r="986" spans="1:18" x14ac:dyDescent="0.2">
      <c r="A986" s="430" t="str">
        <f>IF(B986="","",COUNT('Diário 1º PA'!$A$4:$A$2634)+COUNT('Diário 2º PA'!$A$4:$A$2000)+ROW()-3)</f>
        <v/>
      </c>
      <c r="B986" s="417"/>
      <c r="C986" s="418"/>
      <c r="D986" s="419"/>
      <c r="E986" s="419"/>
      <c r="F986" s="420"/>
      <c r="G986" s="419"/>
      <c r="H986" s="419"/>
      <c r="I986" s="421"/>
      <c r="J986" s="422"/>
      <c r="K986" s="422"/>
      <c r="L986" s="423"/>
      <c r="M986" s="422"/>
      <c r="N986" s="446"/>
      <c r="O986" s="429"/>
      <c r="P986" s="78">
        <f t="shared" si="57"/>
        <v>0</v>
      </c>
      <c r="Q986" s="78">
        <f t="shared" si="58"/>
        <v>0</v>
      </c>
      <c r="R986" s="100" t="str">
        <f t="shared" si="56"/>
        <v/>
      </c>
    </row>
    <row r="987" spans="1:18" x14ac:dyDescent="0.2">
      <c r="A987" s="430" t="str">
        <f>IF(B987="","",COUNT('Diário 1º PA'!$A$4:$A$2634)+COUNT('Diário 2º PA'!$A$4:$A$2000)+ROW()-3)</f>
        <v/>
      </c>
      <c r="B987" s="417"/>
      <c r="C987" s="418"/>
      <c r="D987" s="419"/>
      <c r="E987" s="419"/>
      <c r="F987" s="420"/>
      <c r="G987" s="419"/>
      <c r="H987" s="419"/>
      <c r="I987" s="421"/>
      <c r="J987" s="422"/>
      <c r="K987" s="422"/>
      <c r="L987" s="423"/>
      <c r="M987" s="422"/>
      <c r="N987" s="446"/>
      <c r="O987" s="429"/>
      <c r="P987" s="78">
        <f t="shared" si="57"/>
        <v>0</v>
      </c>
      <c r="Q987" s="78">
        <f t="shared" si="58"/>
        <v>0</v>
      </c>
      <c r="R987" s="143" t="str">
        <f t="shared" si="56"/>
        <v/>
      </c>
    </row>
    <row r="988" spans="1:18" x14ac:dyDescent="0.2">
      <c r="A988" s="430" t="str">
        <f>IF(B988="","",COUNT('Diário 1º PA'!$A$4:$A$2634)+COUNT('Diário 2º PA'!$A$4:$A$2000)+ROW()-3)</f>
        <v/>
      </c>
      <c r="B988" s="417"/>
      <c r="C988" s="418"/>
      <c r="D988" s="419"/>
      <c r="E988" s="419"/>
      <c r="F988" s="420"/>
      <c r="G988" s="419"/>
      <c r="H988" s="419"/>
      <c r="I988" s="421"/>
      <c r="J988" s="422"/>
      <c r="K988" s="422"/>
      <c r="L988" s="423"/>
      <c r="M988" s="422"/>
      <c r="N988" s="446"/>
      <c r="O988" s="429"/>
      <c r="P988" s="78">
        <f t="shared" si="57"/>
        <v>0</v>
      </c>
      <c r="Q988" s="78">
        <f t="shared" si="58"/>
        <v>0</v>
      </c>
      <c r="R988" s="100" t="str">
        <f t="shared" si="56"/>
        <v/>
      </c>
    </row>
    <row r="989" spans="1:18" x14ac:dyDescent="0.2">
      <c r="A989" s="430" t="str">
        <f>IF(B989="","",COUNT('Diário 1º PA'!$A$4:$A$2634)+COUNT('Diário 2º PA'!$A$4:$A$2000)+ROW()-3)</f>
        <v/>
      </c>
      <c r="B989" s="417"/>
      <c r="C989" s="418"/>
      <c r="D989" s="419"/>
      <c r="E989" s="419"/>
      <c r="F989" s="420"/>
      <c r="G989" s="419"/>
      <c r="H989" s="419"/>
      <c r="I989" s="421"/>
      <c r="J989" s="422"/>
      <c r="K989" s="422"/>
      <c r="L989" s="423"/>
      <c r="M989" s="422"/>
      <c r="N989" s="446"/>
      <c r="O989" s="429"/>
      <c r="P989" s="78">
        <f t="shared" si="57"/>
        <v>0</v>
      </c>
      <c r="Q989" s="78">
        <f t="shared" si="58"/>
        <v>0</v>
      </c>
      <c r="R989" s="100" t="str">
        <f t="shared" si="56"/>
        <v/>
      </c>
    </row>
    <row r="990" spans="1:18" x14ac:dyDescent="0.2">
      <c r="A990" s="430" t="str">
        <f>IF(B990="","",COUNT('Diário 1º PA'!$A$4:$A$2634)+COUNT('Diário 2º PA'!$A$4:$A$2000)+ROW()-3)</f>
        <v/>
      </c>
      <c r="B990" s="417"/>
      <c r="C990" s="418"/>
      <c r="D990" s="419"/>
      <c r="E990" s="419"/>
      <c r="F990" s="420"/>
      <c r="G990" s="419"/>
      <c r="H990" s="419"/>
      <c r="I990" s="421"/>
      <c r="J990" s="422"/>
      <c r="K990" s="422"/>
      <c r="L990" s="423"/>
      <c r="M990" s="422"/>
      <c r="N990" s="446"/>
      <c r="O990" s="429"/>
      <c r="P990" s="78">
        <f t="shared" si="57"/>
        <v>0</v>
      </c>
      <c r="Q990" s="78">
        <f t="shared" si="58"/>
        <v>0</v>
      </c>
      <c r="R990" s="143" t="str">
        <f t="shared" si="56"/>
        <v/>
      </c>
    </row>
    <row r="991" spans="1:18" x14ac:dyDescent="0.2">
      <c r="A991" s="430" t="str">
        <f>IF(B991="","",COUNT('Diário 1º PA'!$A$4:$A$2634)+COUNT('Diário 2º PA'!$A$4:$A$2000)+ROW()-3)</f>
        <v/>
      </c>
      <c r="B991" s="417"/>
      <c r="C991" s="418"/>
      <c r="D991" s="419"/>
      <c r="E991" s="419"/>
      <c r="F991" s="420"/>
      <c r="G991" s="419"/>
      <c r="H991" s="419"/>
      <c r="I991" s="421"/>
      <c r="J991" s="422"/>
      <c r="K991" s="422"/>
      <c r="L991" s="423"/>
      <c r="M991" s="422"/>
      <c r="N991" s="446"/>
      <c r="O991" s="429"/>
      <c r="P991" s="78">
        <f t="shared" si="57"/>
        <v>0</v>
      </c>
      <c r="Q991" s="78">
        <f t="shared" si="58"/>
        <v>0</v>
      </c>
      <c r="R991" s="100" t="str">
        <f t="shared" si="56"/>
        <v/>
      </c>
    </row>
    <row r="992" spans="1:18" x14ac:dyDescent="0.2">
      <c r="A992" s="430" t="str">
        <f>IF(B992="","",COUNT('Diário 1º PA'!$A$4:$A$2634)+COUNT('Diário 2º PA'!$A$4:$A$2000)+ROW()-3)</f>
        <v/>
      </c>
      <c r="B992" s="417"/>
      <c r="C992" s="418"/>
      <c r="D992" s="419"/>
      <c r="E992" s="419"/>
      <c r="F992" s="420"/>
      <c r="G992" s="419"/>
      <c r="H992" s="419"/>
      <c r="I992" s="421"/>
      <c r="J992" s="422"/>
      <c r="K992" s="422"/>
      <c r="L992" s="423"/>
      <c r="M992" s="422"/>
      <c r="N992" s="446"/>
      <c r="O992" s="429"/>
      <c r="P992" s="78">
        <f t="shared" si="57"/>
        <v>0</v>
      </c>
      <c r="Q992" s="78">
        <f t="shared" si="58"/>
        <v>0</v>
      </c>
      <c r="R992" s="100" t="str">
        <f t="shared" si="56"/>
        <v/>
      </c>
    </row>
    <row r="993" spans="1:18" x14ac:dyDescent="0.2">
      <c r="A993" s="430" t="str">
        <f>IF(B993="","",COUNT('Diário 1º PA'!$A$4:$A$2634)+COUNT('Diário 2º PA'!$A$4:$A$2000)+ROW()-3)</f>
        <v/>
      </c>
      <c r="B993" s="417"/>
      <c r="C993" s="418"/>
      <c r="D993" s="419"/>
      <c r="E993" s="419"/>
      <c r="F993" s="420"/>
      <c r="G993" s="419"/>
      <c r="H993" s="419"/>
      <c r="I993" s="421"/>
      <c r="J993" s="422"/>
      <c r="K993" s="422"/>
      <c r="L993" s="423"/>
      <c r="M993" s="422"/>
      <c r="N993" s="446"/>
      <c r="O993" s="429"/>
      <c r="P993" s="78">
        <f t="shared" si="57"/>
        <v>0</v>
      </c>
      <c r="Q993" s="78">
        <f t="shared" si="58"/>
        <v>0</v>
      </c>
      <c r="R993" s="143" t="str">
        <f t="shared" si="56"/>
        <v/>
      </c>
    </row>
    <row r="994" spans="1:18" x14ac:dyDescent="0.2">
      <c r="A994" s="430" t="str">
        <f>IF(B994="","",COUNT('Diário 1º PA'!$A$4:$A$2634)+COUNT('Diário 2º PA'!$A$4:$A$2000)+ROW()-3)</f>
        <v/>
      </c>
      <c r="B994" s="417"/>
      <c r="C994" s="418"/>
      <c r="D994" s="419"/>
      <c r="E994" s="419"/>
      <c r="F994" s="420"/>
      <c r="G994" s="419"/>
      <c r="H994" s="419"/>
      <c r="I994" s="421"/>
      <c r="J994" s="422"/>
      <c r="K994" s="422"/>
      <c r="L994" s="423"/>
      <c r="M994" s="422"/>
      <c r="N994" s="446"/>
      <c r="O994" s="429"/>
      <c r="P994" s="78">
        <f t="shared" si="57"/>
        <v>0</v>
      </c>
      <c r="Q994" s="78">
        <f t="shared" si="58"/>
        <v>0</v>
      </c>
      <c r="R994" s="100" t="str">
        <f t="shared" si="56"/>
        <v/>
      </c>
    </row>
    <row r="995" spans="1:18" x14ac:dyDescent="0.2">
      <c r="A995" s="430" t="str">
        <f>IF(B995="","",COUNT('Diário 1º PA'!$A$4:$A$2634)+COUNT('Diário 2º PA'!$A$4:$A$2000)+ROW()-3)</f>
        <v/>
      </c>
      <c r="B995" s="417"/>
      <c r="C995" s="418"/>
      <c r="D995" s="419"/>
      <c r="E995" s="419"/>
      <c r="F995" s="420"/>
      <c r="G995" s="419"/>
      <c r="H995" s="419"/>
      <c r="I995" s="421"/>
      <c r="J995" s="422"/>
      <c r="K995" s="422"/>
      <c r="L995" s="423"/>
      <c r="M995" s="422"/>
      <c r="N995" s="446"/>
      <c r="O995" s="429"/>
      <c r="P995" s="78">
        <f t="shared" si="57"/>
        <v>0</v>
      </c>
      <c r="Q995" s="78">
        <f t="shared" si="58"/>
        <v>0</v>
      </c>
      <c r="R995" s="100" t="str">
        <f t="shared" si="56"/>
        <v/>
      </c>
    </row>
    <row r="996" spans="1:18" x14ac:dyDescent="0.2">
      <c r="A996" s="430" t="str">
        <f>IF(B996="","",COUNT('Diário 1º PA'!$A$4:$A$2634)+COUNT('Diário 2º PA'!$A$4:$A$2000)+ROW()-3)</f>
        <v/>
      </c>
      <c r="B996" s="417"/>
      <c r="C996" s="418"/>
      <c r="D996" s="419"/>
      <c r="E996" s="419"/>
      <c r="F996" s="420"/>
      <c r="G996" s="419"/>
      <c r="H996" s="419"/>
      <c r="I996" s="421"/>
      <c r="J996" s="422"/>
      <c r="K996" s="422"/>
      <c r="L996" s="423"/>
      <c r="M996" s="422"/>
      <c r="N996" s="446"/>
      <c r="O996" s="429"/>
      <c r="P996" s="78">
        <f t="shared" si="57"/>
        <v>0</v>
      </c>
      <c r="Q996" s="78">
        <f t="shared" si="58"/>
        <v>0</v>
      </c>
      <c r="R996" s="143" t="str">
        <f t="shared" si="56"/>
        <v/>
      </c>
    </row>
    <row r="997" spans="1:18" x14ac:dyDescent="0.2">
      <c r="A997" s="430" t="str">
        <f>IF(B997="","",COUNT('Diário 1º PA'!$A$4:$A$2634)+COUNT('Diário 2º PA'!$A$4:$A$2000)+ROW()-3)</f>
        <v/>
      </c>
      <c r="B997" s="417"/>
      <c r="C997" s="418"/>
      <c r="D997" s="419"/>
      <c r="E997" s="419"/>
      <c r="F997" s="420"/>
      <c r="G997" s="419"/>
      <c r="H997" s="419"/>
      <c r="I997" s="421"/>
      <c r="J997" s="422"/>
      <c r="K997" s="422"/>
      <c r="L997" s="423"/>
      <c r="M997" s="422"/>
      <c r="N997" s="446"/>
      <c r="O997" s="429"/>
      <c r="P997" s="78">
        <f t="shared" si="57"/>
        <v>0</v>
      </c>
      <c r="Q997" s="78">
        <f t="shared" si="58"/>
        <v>0</v>
      </c>
      <c r="R997" s="100" t="str">
        <f t="shared" si="56"/>
        <v/>
      </c>
    </row>
    <row r="998" spans="1:18" x14ac:dyDescent="0.2">
      <c r="A998" s="430" t="str">
        <f>IF(B998="","",COUNT('Diário 1º PA'!$A$4:$A$2634)+COUNT('Diário 2º PA'!$A$4:$A$2000)+ROW()-3)</f>
        <v/>
      </c>
      <c r="B998" s="417"/>
      <c r="C998" s="418"/>
      <c r="D998" s="419"/>
      <c r="E998" s="419"/>
      <c r="F998" s="420"/>
      <c r="G998" s="419"/>
      <c r="H998" s="419"/>
      <c r="I998" s="421"/>
      <c r="J998" s="422"/>
      <c r="K998" s="422"/>
      <c r="L998" s="423"/>
      <c r="M998" s="422"/>
      <c r="N998" s="446"/>
      <c r="O998" s="429"/>
      <c r="P998" s="78">
        <f t="shared" si="57"/>
        <v>0</v>
      </c>
      <c r="Q998" s="78">
        <f t="shared" si="58"/>
        <v>0</v>
      </c>
      <c r="R998" s="100" t="str">
        <f t="shared" si="56"/>
        <v/>
      </c>
    </row>
    <row r="999" spans="1:18" x14ac:dyDescent="0.2">
      <c r="A999" s="430" t="str">
        <f>IF(B999="","",COUNT('Diário 1º PA'!$A$4:$A$2634)+COUNT('Diário 2º PA'!$A$4:$A$2000)+ROW()-3)</f>
        <v/>
      </c>
      <c r="B999" s="417"/>
      <c r="C999" s="418"/>
      <c r="D999" s="419"/>
      <c r="E999" s="419"/>
      <c r="F999" s="420"/>
      <c r="G999" s="419"/>
      <c r="H999" s="419"/>
      <c r="I999" s="421"/>
      <c r="J999" s="422"/>
      <c r="K999" s="422"/>
      <c r="L999" s="423"/>
      <c r="M999" s="422"/>
      <c r="N999" s="446"/>
      <c r="O999" s="429"/>
      <c r="P999" s="78">
        <f t="shared" si="57"/>
        <v>0</v>
      </c>
      <c r="Q999" s="78">
        <f t="shared" si="58"/>
        <v>0</v>
      </c>
      <c r="R999" s="143" t="str">
        <f t="shared" si="56"/>
        <v/>
      </c>
    </row>
    <row r="1000" spans="1:18" x14ac:dyDescent="0.2">
      <c r="A1000" s="430" t="str">
        <f>IF(B1000="","",COUNT('Diário 1º PA'!$A$4:$A$2634)+COUNT('Diário 2º PA'!$A$4:$A$2000)+ROW()-3)</f>
        <v/>
      </c>
      <c r="B1000" s="417"/>
      <c r="C1000" s="418"/>
      <c r="D1000" s="419"/>
      <c r="E1000" s="419"/>
      <c r="F1000" s="420"/>
      <c r="G1000" s="419"/>
      <c r="H1000" s="419"/>
      <c r="I1000" s="421"/>
      <c r="J1000" s="422"/>
      <c r="K1000" s="422"/>
      <c r="L1000" s="423"/>
      <c r="M1000" s="422"/>
      <c r="N1000" s="446"/>
      <c r="O1000" s="429"/>
      <c r="P1000" s="78">
        <f t="shared" si="57"/>
        <v>0</v>
      </c>
      <c r="Q1000" s="78">
        <f t="shared" si="58"/>
        <v>0</v>
      </c>
      <c r="R1000" s="100" t="str">
        <f t="shared" si="56"/>
        <v/>
      </c>
    </row>
    <row r="1001" spans="1:18" x14ac:dyDescent="0.2">
      <c r="A1001" s="430" t="str">
        <f>IF(B1001="","",COUNT('Diário 1º PA'!$A$4:$A$2634)+COUNT('Diário 2º PA'!$A$4:$A$2000)+ROW()-3)</f>
        <v/>
      </c>
      <c r="B1001" s="417"/>
      <c r="C1001" s="418"/>
      <c r="D1001" s="419"/>
      <c r="E1001" s="419"/>
      <c r="F1001" s="420"/>
      <c r="G1001" s="419"/>
      <c r="H1001" s="419"/>
      <c r="I1001" s="421"/>
      <c r="J1001" s="422"/>
      <c r="K1001" s="422"/>
      <c r="L1001" s="423"/>
      <c r="M1001" s="422"/>
      <c r="N1001" s="446"/>
      <c r="O1001" s="429"/>
      <c r="P1001" s="78">
        <f t="shared" si="57"/>
        <v>0</v>
      </c>
      <c r="Q1001" s="78">
        <f t="shared" si="58"/>
        <v>0</v>
      </c>
      <c r="R1001" s="100" t="str">
        <f t="shared" si="56"/>
        <v/>
      </c>
    </row>
    <row r="1002" spans="1:18" x14ac:dyDescent="0.2">
      <c r="A1002" s="430" t="str">
        <f>IF(B1002="","",COUNT('Diário 1º PA'!$A$4:$A$2634)+COUNT('Diário 2º PA'!$A$4:$A$2000)+ROW()-3)</f>
        <v/>
      </c>
      <c r="B1002" s="417"/>
      <c r="C1002" s="418"/>
      <c r="D1002" s="419"/>
      <c r="E1002" s="419"/>
      <c r="F1002" s="420"/>
      <c r="G1002" s="419"/>
      <c r="H1002" s="419"/>
      <c r="I1002" s="421"/>
      <c r="J1002" s="422"/>
      <c r="K1002" s="422"/>
      <c r="L1002" s="423"/>
      <c r="M1002" s="422"/>
      <c r="N1002" s="446"/>
      <c r="O1002" s="429"/>
      <c r="P1002" s="78">
        <f t="shared" si="57"/>
        <v>0</v>
      </c>
      <c r="Q1002" s="78">
        <f t="shared" si="58"/>
        <v>0</v>
      </c>
      <c r="R1002" s="143" t="str">
        <f t="shared" si="56"/>
        <v/>
      </c>
    </row>
    <row r="1003" spans="1:18" x14ac:dyDescent="0.2">
      <c r="A1003" s="430" t="str">
        <f>IF(B1003="","",COUNT('Diário 1º PA'!$A$4:$A$2634)+COUNT('Diário 2º PA'!$A$4:$A$2000)+ROW()-3)</f>
        <v/>
      </c>
      <c r="B1003" s="417"/>
      <c r="C1003" s="418"/>
      <c r="D1003" s="419"/>
      <c r="E1003" s="419"/>
      <c r="F1003" s="420"/>
      <c r="G1003" s="419"/>
      <c r="H1003" s="419"/>
      <c r="I1003" s="421"/>
      <c r="J1003" s="422"/>
      <c r="K1003" s="422"/>
      <c r="L1003" s="423"/>
      <c r="M1003" s="422"/>
      <c r="N1003" s="446"/>
      <c r="O1003" s="429"/>
      <c r="P1003" s="78">
        <f t="shared" si="57"/>
        <v>0</v>
      </c>
      <c r="Q1003" s="78">
        <f t="shared" si="58"/>
        <v>0</v>
      </c>
      <c r="R1003" s="100" t="str">
        <f t="shared" si="56"/>
        <v/>
      </c>
    </row>
    <row r="1004" spans="1:18" x14ac:dyDescent="0.2">
      <c r="A1004" s="430" t="str">
        <f>IF(B1004="","",COUNT('Diário 1º PA'!$A$4:$A$2634)+COUNT('Diário 2º PA'!$A$4:$A$2000)+ROW()-3)</f>
        <v/>
      </c>
      <c r="B1004" s="417"/>
      <c r="C1004" s="418"/>
      <c r="D1004" s="419"/>
      <c r="E1004" s="419"/>
      <c r="F1004" s="420"/>
      <c r="G1004" s="419"/>
      <c r="H1004" s="419"/>
      <c r="I1004" s="421"/>
      <c r="J1004" s="422"/>
      <c r="K1004" s="422"/>
      <c r="L1004" s="423"/>
      <c r="M1004" s="422"/>
      <c r="N1004" s="446"/>
      <c r="O1004" s="429"/>
      <c r="P1004" s="78">
        <f t="shared" si="57"/>
        <v>0</v>
      </c>
      <c r="Q1004" s="78">
        <f t="shared" si="58"/>
        <v>0</v>
      </c>
      <c r="R1004" s="100" t="str">
        <f t="shared" si="56"/>
        <v/>
      </c>
    </row>
    <row r="1005" spans="1:18" x14ac:dyDescent="0.2">
      <c r="A1005" s="430" t="str">
        <f>IF(B1005="","",COUNT('Diário 1º PA'!$A$4:$A$2634)+COUNT('Diário 2º PA'!$A$4:$A$2000)+ROW()-3)</f>
        <v/>
      </c>
      <c r="B1005" s="417"/>
      <c r="C1005" s="418"/>
      <c r="D1005" s="419"/>
      <c r="E1005" s="419"/>
      <c r="F1005" s="420"/>
      <c r="G1005" s="419"/>
      <c r="H1005" s="419"/>
      <c r="I1005" s="421"/>
      <c r="J1005" s="422"/>
      <c r="K1005" s="422"/>
      <c r="L1005" s="423"/>
      <c r="M1005" s="422"/>
      <c r="N1005" s="446"/>
      <c r="O1005" s="429"/>
      <c r="P1005" s="78">
        <f t="shared" si="57"/>
        <v>0</v>
      </c>
      <c r="Q1005" s="78">
        <f t="shared" si="58"/>
        <v>0</v>
      </c>
      <c r="R1005" s="143" t="str">
        <f t="shared" si="56"/>
        <v/>
      </c>
    </row>
    <row r="1006" spans="1:18" x14ac:dyDescent="0.2">
      <c r="A1006" s="430" t="str">
        <f>IF(B1006="","",COUNT('Diário 1º PA'!$A$4:$A$2634)+COUNT('Diário 2º PA'!$A$4:$A$2000)+ROW()-3)</f>
        <v/>
      </c>
      <c r="B1006" s="417"/>
      <c r="C1006" s="418"/>
      <c r="D1006" s="419"/>
      <c r="E1006" s="419"/>
      <c r="F1006" s="420"/>
      <c r="G1006" s="419"/>
      <c r="H1006" s="419"/>
      <c r="I1006" s="421"/>
      <c r="J1006" s="422"/>
      <c r="K1006" s="422"/>
      <c r="L1006" s="423"/>
      <c r="M1006" s="422"/>
      <c r="N1006" s="446"/>
      <c r="O1006" s="429"/>
      <c r="P1006" s="78">
        <f t="shared" si="57"/>
        <v>0</v>
      </c>
      <c r="Q1006" s="78">
        <f t="shared" si="58"/>
        <v>0</v>
      </c>
      <c r="R1006" s="100" t="str">
        <f t="shared" si="56"/>
        <v/>
      </c>
    </row>
    <row r="1007" spans="1:18" x14ac:dyDescent="0.2">
      <c r="A1007" s="430" t="str">
        <f>IF(B1007="","",COUNT('Diário 1º PA'!$A$4:$A$2634)+COUNT('Diário 2º PA'!$A$4:$A$2000)+ROW()-3)</f>
        <v/>
      </c>
      <c r="B1007" s="417"/>
      <c r="C1007" s="418"/>
      <c r="D1007" s="419"/>
      <c r="E1007" s="419"/>
      <c r="F1007" s="420"/>
      <c r="G1007" s="419"/>
      <c r="H1007" s="419"/>
      <c r="I1007" s="421"/>
      <c r="J1007" s="422"/>
      <c r="K1007" s="422"/>
      <c r="L1007" s="423"/>
      <c r="M1007" s="422"/>
      <c r="N1007" s="446"/>
      <c r="O1007" s="429"/>
      <c r="P1007" s="78">
        <f t="shared" si="57"/>
        <v>0</v>
      </c>
      <c r="Q1007" s="78">
        <f t="shared" si="58"/>
        <v>0</v>
      </c>
      <c r="R1007" s="100" t="str">
        <f t="shared" si="56"/>
        <v/>
      </c>
    </row>
    <row r="1008" spans="1:18" x14ac:dyDescent="0.2">
      <c r="A1008" s="430" t="str">
        <f>IF(B1008="","",COUNT('Diário 1º PA'!$A$4:$A$2634)+COUNT('Diário 2º PA'!$A$4:$A$2000)+ROW()-3)</f>
        <v/>
      </c>
      <c r="B1008" s="417"/>
      <c r="C1008" s="418"/>
      <c r="D1008" s="419"/>
      <c r="E1008" s="419"/>
      <c r="F1008" s="420"/>
      <c r="G1008" s="419"/>
      <c r="H1008" s="419"/>
      <c r="I1008" s="421"/>
      <c r="J1008" s="422"/>
      <c r="K1008" s="422"/>
      <c r="L1008" s="423"/>
      <c r="M1008" s="422"/>
      <c r="N1008" s="446"/>
      <c r="O1008" s="429"/>
      <c r="P1008" s="78">
        <f t="shared" si="57"/>
        <v>0</v>
      </c>
      <c r="Q1008" s="78">
        <f t="shared" si="58"/>
        <v>0</v>
      </c>
      <c r="R1008" s="143" t="str">
        <f t="shared" si="56"/>
        <v/>
      </c>
    </row>
    <row r="1009" spans="1:18" x14ac:dyDescent="0.2">
      <c r="A1009" s="430" t="str">
        <f>IF(B1009="","",COUNT('Diário 1º PA'!$A$4:$A$2634)+COUNT('Diário 2º PA'!$A$4:$A$2000)+ROW()-3)</f>
        <v/>
      </c>
      <c r="B1009" s="417"/>
      <c r="C1009" s="418"/>
      <c r="D1009" s="419"/>
      <c r="E1009" s="419"/>
      <c r="F1009" s="420"/>
      <c r="G1009" s="419"/>
      <c r="H1009" s="419"/>
      <c r="I1009" s="421"/>
      <c r="J1009" s="422"/>
      <c r="K1009" s="422"/>
      <c r="L1009" s="423"/>
      <c r="M1009" s="422"/>
      <c r="N1009" s="446"/>
      <c r="O1009" s="429"/>
      <c r="P1009" s="78">
        <f t="shared" si="57"/>
        <v>0</v>
      </c>
      <c r="Q1009" s="78">
        <f t="shared" si="58"/>
        <v>0</v>
      </c>
      <c r="R1009" s="100" t="str">
        <f t="shared" si="56"/>
        <v/>
      </c>
    </row>
    <row r="1010" spans="1:18" x14ac:dyDescent="0.2">
      <c r="A1010" s="430" t="str">
        <f>IF(B1010="","",COUNT('Diário 1º PA'!$A$4:$A$2634)+COUNT('Diário 2º PA'!$A$4:$A$2000)+ROW()-3)</f>
        <v/>
      </c>
      <c r="B1010" s="417"/>
      <c r="C1010" s="418"/>
      <c r="D1010" s="419"/>
      <c r="E1010" s="419"/>
      <c r="F1010" s="420"/>
      <c r="G1010" s="419"/>
      <c r="H1010" s="419"/>
      <c r="I1010" s="421"/>
      <c r="J1010" s="422"/>
      <c r="K1010" s="422"/>
      <c r="L1010" s="423"/>
      <c r="M1010" s="422"/>
      <c r="N1010" s="446"/>
      <c r="O1010" s="429"/>
      <c r="P1010" s="78">
        <f t="shared" si="57"/>
        <v>0</v>
      </c>
      <c r="Q1010" s="78">
        <f t="shared" si="58"/>
        <v>0</v>
      </c>
      <c r="R1010" s="100" t="str">
        <f t="shared" si="56"/>
        <v/>
      </c>
    </row>
    <row r="1011" spans="1:18" x14ac:dyDescent="0.2">
      <c r="A1011" s="430" t="str">
        <f>IF(B1011="","",COUNT('Diário 1º PA'!$A$4:$A$2634)+COUNT('Diário 2º PA'!$A$4:$A$2000)+ROW()-3)</f>
        <v/>
      </c>
      <c r="B1011" s="417"/>
      <c r="C1011" s="418"/>
      <c r="D1011" s="419"/>
      <c r="E1011" s="419"/>
      <c r="F1011" s="420"/>
      <c r="G1011" s="419"/>
      <c r="H1011" s="419"/>
      <c r="I1011" s="421"/>
      <c r="J1011" s="422"/>
      <c r="K1011" s="422"/>
      <c r="L1011" s="423"/>
      <c r="M1011" s="422"/>
      <c r="N1011" s="446"/>
      <c r="O1011" s="429"/>
      <c r="P1011" s="78">
        <f t="shared" si="57"/>
        <v>0</v>
      </c>
      <c r="Q1011" s="78">
        <f t="shared" si="58"/>
        <v>0</v>
      </c>
      <c r="R1011" s="143" t="str">
        <f t="shared" si="56"/>
        <v/>
      </c>
    </row>
    <row r="1012" spans="1:18" x14ac:dyDescent="0.2">
      <c r="A1012" s="430" t="str">
        <f>IF(B1012="","",COUNT('Diário 1º PA'!$A$4:$A$2634)+COUNT('Diário 2º PA'!$A$4:$A$2000)+ROW()-3)</f>
        <v/>
      </c>
      <c r="B1012" s="417"/>
      <c r="C1012" s="418"/>
      <c r="D1012" s="419"/>
      <c r="E1012" s="419"/>
      <c r="F1012" s="420"/>
      <c r="G1012" s="419"/>
      <c r="H1012" s="419"/>
      <c r="I1012" s="421"/>
      <c r="J1012" s="422"/>
      <c r="K1012" s="422"/>
      <c r="L1012" s="423"/>
      <c r="M1012" s="422"/>
      <c r="N1012" s="446"/>
      <c r="O1012" s="429"/>
      <c r="P1012" s="78">
        <f t="shared" si="57"/>
        <v>0</v>
      </c>
      <c r="Q1012" s="78">
        <f t="shared" si="58"/>
        <v>0</v>
      </c>
      <c r="R1012" s="100" t="str">
        <f t="shared" si="56"/>
        <v/>
      </c>
    </row>
    <row r="1013" spans="1:18" x14ac:dyDescent="0.2">
      <c r="A1013" s="430" t="str">
        <f>IF(B1013="","",COUNT('Diário 1º PA'!$A$4:$A$2634)+COUNT('Diário 2º PA'!$A$4:$A$2000)+ROW()-3)</f>
        <v/>
      </c>
      <c r="B1013" s="417"/>
      <c r="C1013" s="418"/>
      <c r="D1013" s="419"/>
      <c r="E1013" s="419"/>
      <c r="F1013" s="420"/>
      <c r="G1013" s="419"/>
      <c r="H1013" s="419"/>
      <c r="I1013" s="421"/>
      <c r="J1013" s="422"/>
      <c r="K1013" s="422"/>
      <c r="L1013" s="423"/>
      <c r="M1013" s="422"/>
      <c r="N1013" s="446"/>
      <c r="O1013" s="429"/>
      <c r="P1013" s="78">
        <f t="shared" si="57"/>
        <v>0</v>
      </c>
      <c r="Q1013" s="78">
        <f t="shared" si="58"/>
        <v>0</v>
      </c>
      <c r="R1013" s="100" t="str">
        <f t="shared" si="56"/>
        <v/>
      </c>
    </row>
    <row r="1014" spans="1:18" x14ac:dyDescent="0.2">
      <c r="A1014" s="430" t="str">
        <f>IF(B1014="","",COUNT('Diário 1º PA'!$A$4:$A$2634)+COUNT('Diário 2º PA'!$A$4:$A$2000)+ROW()-3)</f>
        <v/>
      </c>
      <c r="B1014" s="417"/>
      <c r="C1014" s="418"/>
      <c r="D1014" s="419"/>
      <c r="E1014" s="419"/>
      <c r="F1014" s="420"/>
      <c r="G1014" s="419"/>
      <c r="H1014" s="419"/>
      <c r="I1014" s="421"/>
      <c r="J1014" s="422"/>
      <c r="K1014" s="422"/>
      <c r="L1014" s="423"/>
      <c r="M1014" s="422"/>
      <c r="N1014" s="446"/>
      <c r="O1014" s="429"/>
      <c r="P1014" s="78">
        <f t="shared" si="57"/>
        <v>0</v>
      </c>
      <c r="Q1014" s="78">
        <f t="shared" si="58"/>
        <v>0</v>
      </c>
      <c r="R1014" s="143" t="str">
        <f t="shared" si="56"/>
        <v/>
      </c>
    </row>
    <row r="1015" spans="1:18" x14ac:dyDescent="0.2">
      <c r="A1015" s="430" t="str">
        <f>IF(B1015="","",COUNT('Diário 1º PA'!$A$4:$A$2634)+COUNT('Diário 2º PA'!$A$4:$A$2000)+ROW()-3)</f>
        <v/>
      </c>
      <c r="B1015" s="417"/>
      <c r="C1015" s="418"/>
      <c r="D1015" s="419"/>
      <c r="E1015" s="419"/>
      <c r="F1015" s="420"/>
      <c r="G1015" s="419"/>
      <c r="H1015" s="419"/>
      <c r="I1015" s="421"/>
      <c r="J1015" s="422"/>
      <c r="K1015" s="422"/>
      <c r="L1015" s="423"/>
      <c r="M1015" s="422"/>
      <c r="N1015" s="446"/>
      <c r="O1015" s="429"/>
      <c r="P1015" s="78">
        <f t="shared" si="57"/>
        <v>0</v>
      </c>
      <c r="Q1015" s="78">
        <f t="shared" si="58"/>
        <v>0</v>
      </c>
      <c r="R1015" s="100" t="str">
        <f t="shared" si="56"/>
        <v/>
      </c>
    </row>
    <row r="1016" spans="1:18" x14ac:dyDescent="0.2">
      <c r="A1016" s="430" t="str">
        <f>IF(B1016="","",COUNT('Diário 1º PA'!$A$4:$A$2634)+COUNT('Diário 2º PA'!$A$4:$A$2000)+ROW()-3)</f>
        <v/>
      </c>
      <c r="B1016" s="417"/>
      <c r="C1016" s="418"/>
      <c r="D1016" s="419"/>
      <c r="E1016" s="419"/>
      <c r="F1016" s="420"/>
      <c r="G1016" s="419"/>
      <c r="H1016" s="419"/>
      <c r="I1016" s="421"/>
      <c r="J1016" s="422"/>
      <c r="K1016" s="422"/>
      <c r="L1016" s="423"/>
      <c r="M1016" s="422"/>
      <c r="N1016" s="446"/>
      <c r="O1016" s="429"/>
      <c r="P1016" s="78">
        <f t="shared" si="57"/>
        <v>0</v>
      </c>
      <c r="Q1016" s="78">
        <f t="shared" si="58"/>
        <v>0</v>
      </c>
      <c r="R1016" s="100" t="str">
        <f t="shared" si="56"/>
        <v/>
      </c>
    </row>
    <row r="1017" spans="1:18" x14ac:dyDescent="0.2">
      <c r="A1017" s="430" t="str">
        <f>IF(B1017="","",COUNT('Diário 1º PA'!$A$4:$A$2634)+COUNT('Diário 2º PA'!$A$4:$A$2000)+ROW()-3)</f>
        <v/>
      </c>
      <c r="B1017" s="417"/>
      <c r="C1017" s="418"/>
      <c r="D1017" s="419"/>
      <c r="E1017" s="419"/>
      <c r="F1017" s="420"/>
      <c r="G1017" s="419"/>
      <c r="H1017" s="419"/>
      <c r="I1017" s="421"/>
      <c r="J1017" s="422"/>
      <c r="K1017" s="422"/>
      <c r="L1017" s="423"/>
      <c r="M1017" s="422"/>
      <c r="N1017" s="446"/>
      <c r="O1017" s="429"/>
      <c r="P1017" s="78">
        <f t="shared" si="57"/>
        <v>0</v>
      </c>
      <c r="Q1017" s="78">
        <f t="shared" si="58"/>
        <v>0</v>
      </c>
      <c r="R1017" s="143" t="str">
        <f t="shared" si="56"/>
        <v/>
      </c>
    </row>
    <row r="1018" spans="1:18" x14ac:dyDescent="0.2">
      <c r="A1018" s="430" t="str">
        <f>IF(B1018="","",COUNT('Diário 1º PA'!$A$4:$A$2634)+COUNT('Diário 2º PA'!$A$4:$A$2000)+ROW()-3)</f>
        <v/>
      </c>
      <c r="B1018" s="417"/>
      <c r="C1018" s="418"/>
      <c r="D1018" s="419"/>
      <c r="E1018" s="419"/>
      <c r="F1018" s="420"/>
      <c r="G1018" s="419"/>
      <c r="H1018" s="419"/>
      <c r="I1018" s="421"/>
      <c r="J1018" s="422"/>
      <c r="K1018" s="422"/>
      <c r="L1018" s="423"/>
      <c r="M1018" s="422"/>
      <c r="N1018" s="446"/>
      <c r="O1018" s="429"/>
      <c r="P1018" s="78">
        <f t="shared" si="57"/>
        <v>0</v>
      </c>
      <c r="Q1018" s="78">
        <f t="shared" si="58"/>
        <v>0</v>
      </c>
      <c r="R1018" s="100" t="str">
        <f t="shared" si="56"/>
        <v/>
      </c>
    </row>
    <row r="1019" spans="1:18" x14ac:dyDescent="0.2">
      <c r="A1019" s="430" t="str">
        <f>IF(B1019="","",COUNT('Diário 1º PA'!$A$4:$A$2634)+COUNT('Diário 2º PA'!$A$4:$A$2000)+ROW()-3)</f>
        <v/>
      </c>
      <c r="B1019" s="417"/>
      <c r="C1019" s="418"/>
      <c r="D1019" s="419"/>
      <c r="E1019" s="419"/>
      <c r="F1019" s="420"/>
      <c r="G1019" s="419"/>
      <c r="H1019" s="419"/>
      <c r="I1019" s="421"/>
      <c r="J1019" s="422"/>
      <c r="K1019" s="422"/>
      <c r="L1019" s="423"/>
      <c r="M1019" s="422"/>
      <c r="N1019" s="446"/>
      <c r="O1019" s="429"/>
      <c r="P1019" s="78">
        <f t="shared" si="57"/>
        <v>0</v>
      </c>
      <c r="Q1019" s="78">
        <f t="shared" si="58"/>
        <v>0</v>
      </c>
      <c r="R1019" s="100" t="str">
        <f t="shared" si="56"/>
        <v/>
      </c>
    </row>
    <row r="1020" spans="1:18" x14ac:dyDescent="0.2">
      <c r="A1020" s="430" t="str">
        <f>IF(B1020="","",COUNT('Diário 1º PA'!$A$4:$A$2634)+COUNT('Diário 2º PA'!$A$4:$A$2000)+ROW()-3)</f>
        <v/>
      </c>
      <c r="B1020" s="417"/>
      <c r="C1020" s="418"/>
      <c r="D1020" s="419"/>
      <c r="E1020" s="419"/>
      <c r="F1020" s="420"/>
      <c r="G1020" s="419"/>
      <c r="H1020" s="419"/>
      <c r="I1020" s="421"/>
      <c r="J1020" s="422"/>
      <c r="K1020" s="422"/>
      <c r="L1020" s="423"/>
      <c r="M1020" s="422"/>
      <c r="N1020" s="446"/>
      <c r="O1020" s="429"/>
      <c r="P1020" s="78">
        <f t="shared" si="57"/>
        <v>0</v>
      </c>
      <c r="Q1020" s="78">
        <f t="shared" si="58"/>
        <v>0</v>
      </c>
      <c r="R1020" s="143" t="str">
        <f t="shared" si="56"/>
        <v/>
      </c>
    </row>
    <row r="1021" spans="1:18" x14ac:dyDescent="0.2">
      <c r="A1021" s="430" t="str">
        <f>IF(B1021="","",COUNT('Diário 1º PA'!$A$4:$A$2634)+COUNT('Diário 2º PA'!$A$4:$A$2000)+ROW()-3)</f>
        <v/>
      </c>
      <c r="B1021" s="417"/>
      <c r="C1021" s="418"/>
      <c r="D1021" s="419"/>
      <c r="E1021" s="419"/>
      <c r="F1021" s="420"/>
      <c r="G1021" s="419"/>
      <c r="H1021" s="419"/>
      <c r="I1021" s="421"/>
      <c r="J1021" s="422"/>
      <c r="K1021" s="422"/>
      <c r="L1021" s="423"/>
      <c r="M1021" s="422"/>
      <c r="N1021" s="446"/>
      <c r="O1021" s="429"/>
      <c r="P1021" s="78">
        <f t="shared" si="57"/>
        <v>0</v>
      </c>
      <c r="Q1021" s="78">
        <f t="shared" si="58"/>
        <v>0</v>
      </c>
      <c r="R1021" s="100" t="str">
        <f t="shared" si="56"/>
        <v/>
      </c>
    </row>
    <row r="1022" spans="1:18" x14ac:dyDescent="0.2">
      <c r="A1022" s="430" t="str">
        <f>IF(B1022="","",COUNT('Diário 1º PA'!$A$4:$A$2634)+COUNT('Diário 2º PA'!$A$4:$A$2000)+ROW()-3)</f>
        <v/>
      </c>
      <c r="B1022" s="417"/>
      <c r="C1022" s="418"/>
      <c r="D1022" s="419"/>
      <c r="E1022" s="419"/>
      <c r="F1022" s="420"/>
      <c r="G1022" s="419"/>
      <c r="H1022" s="419"/>
      <c r="I1022" s="421"/>
      <c r="J1022" s="422"/>
      <c r="K1022" s="422"/>
      <c r="L1022" s="423"/>
      <c r="M1022" s="422"/>
      <c r="N1022" s="446"/>
      <c r="O1022" s="429"/>
      <c r="P1022" s="78">
        <f t="shared" si="57"/>
        <v>0</v>
      </c>
      <c r="Q1022" s="78">
        <f t="shared" si="58"/>
        <v>0</v>
      </c>
      <c r="R1022" s="100" t="str">
        <f t="shared" si="56"/>
        <v/>
      </c>
    </row>
    <row r="1023" spans="1:18" x14ac:dyDescent="0.2">
      <c r="A1023" s="430" t="str">
        <f>IF(B1023="","",COUNT('Diário 1º PA'!$A$4:$A$2634)+COUNT('Diário 2º PA'!$A$4:$A$2000)+ROW()-3)</f>
        <v/>
      </c>
      <c r="B1023" s="417"/>
      <c r="C1023" s="418"/>
      <c r="D1023" s="419"/>
      <c r="E1023" s="419"/>
      <c r="F1023" s="420"/>
      <c r="G1023" s="419"/>
      <c r="H1023" s="419"/>
      <c r="I1023" s="421"/>
      <c r="J1023" s="422"/>
      <c r="K1023" s="422"/>
      <c r="L1023" s="423"/>
      <c r="M1023" s="422"/>
      <c r="N1023" s="446"/>
      <c r="O1023" s="429"/>
      <c r="P1023" s="78">
        <f t="shared" si="57"/>
        <v>0</v>
      </c>
      <c r="Q1023" s="78">
        <f t="shared" si="58"/>
        <v>0</v>
      </c>
      <c r="R1023" s="143" t="str">
        <f t="shared" si="56"/>
        <v/>
      </c>
    </row>
    <row r="1024" spans="1:18" x14ac:dyDescent="0.2">
      <c r="A1024" s="430" t="str">
        <f>IF(B1024="","",COUNT('Diário 1º PA'!$A$4:$A$2634)+COUNT('Diário 2º PA'!$A$4:$A$2000)+ROW()-3)</f>
        <v/>
      </c>
      <c r="B1024" s="417"/>
      <c r="C1024" s="418"/>
      <c r="D1024" s="419"/>
      <c r="E1024" s="419"/>
      <c r="F1024" s="420"/>
      <c r="G1024" s="419"/>
      <c r="H1024" s="419"/>
      <c r="I1024" s="421"/>
      <c r="J1024" s="422"/>
      <c r="K1024" s="422"/>
      <c r="L1024" s="423"/>
      <c r="M1024" s="422"/>
      <c r="N1024" s="446"/>
      <c r="O1024" s="429"/>
      <c r="P1024" s="78">
        <f t="shared" si="57"/>
        <v>0</v>
      </c>
      <c r="Q1024" s="78">
        <f t="shared" si="58"/>
        <v>0</v>
      </c>
      <c r="R1024" s="100" t="str">
        <f t="shared" si="56"/>
        <v/>
      </c>
    </row>
    <row r="1025" spans="1:18" x14ac:dyDescent="0.2">
      <c r="A1025" s="430" t="str">
        <f>IF(B1025="","",COUNT('Diário 1º PA'!$A$4:$A$2634)+COUNT('Diário 2º PA'!$A$4:$A$2000)+ROW()-3)</f>
        <v/>
      </c>
      <c r="B1025" s="417"/>
      <c r="C1025" s="418"/>
      <c r="D1025" s="419"/>
      <c r="E1025" s="419"/>
      <c r="F1025" s="420"/>
      <c r="G1025" s="419"/>
      <c r="H1025" s="419"/>
      <c r="I1025" s="421"/>
      <c r="J1025" s="422"/>
      <c r="K1025" s="422"/>
      <c r="L1025" s="423"/>
      <c r="M1025" s="422"/>
      <c r="N1025" s="446"/>
      <c r="O1025" s="429"/>
      <c r="P1025" s="78">
        <f t="shared" si="57"/>
        <v>0</v>
      </c>
      <c r="Q1025" s="78">
        <f t="shared" si="58"/>
        <v>0</v>
      </c>
      <c r="R1025" s="100" t="str">
        <f t="shared" si="56"/>
        <v/>
      </c>
    </row>
    <row r="1026" spans="1:18" x14ac:dyDescent="0.2">
      <c r="A1026" s="430" t="str">
        <f>IF(B1026="","",COUNT('Diário 1º PA'!$A$4:$A$2634)+COUNT('Diário 2º PA'!$A$4:$A$2000)+ROW()-3)</f>
        <v/>
      </c>
      <c r="B1026" s="417"/>
      <c r="C1026" s="418"/>
      <c r="D1026" s="419"/>
      <c r="E1026" s="419"/>
      <c r="F1026" s="420"/>
      <c r="G1026" s="419"/>
      <c r="H1026" s="419"/>
      <c r="I1026" s="421"/>
      <c r="J1026" s="422"/>
      <c r="K1026" s="422"/>
      <c r="L1026" s="423"/>
      <c r="M1026" s="422"/>
      <c r="N1026" s="446"/>
      <c r="O1026" s="429"/>
      <c r="P1026" s="78">
        <f t="shared" si="57"/>
        <v>0</v>
      </c>
      <c r="Q1026" s="78">
        <f t="shared" si="58"/>
        <v>0</v>
      </c>
      <c r="R1026" s="143" t="str">
        <f t="shared" si="56"/>
        <v/>
      </c>
    </row>
    <row r="1027" spans="1:18" x14ac:dyDescent="0.2">
      <c r="A1027" s="430" t="str">
        <f>IF(B1027="","",COUNT('Diário 1º PA'!$A$4:$A$2634)+COUNT('Diário 2º PA'!$A$4:$A$2000)+ROW()-3)</f>
        <v/>
      </c>
      <c r="B1027" s="417"/>
      <c r="C1027" s="418"/>
      <c r="D1027" s="419"/>
      <c r="E1027" s="419"/>
      <c r="F1027" s="420"/>
      <c r="G1027" s="419"/>
      <c r="H1027" s="419"/>
      <c r="I1027" s="421"/>
      <c r="J1027" s="422"/>
      <c r="K1027" s="422"/>
      <c r="L1027" s="423"/>
      <c r="M1027" s="422"/>
      <c r="N1027" s="446"/>
      <c r="O1027" s="429"/>
      <c r="P1027" s="78">
        <f t="shared" si="57"/>
        <v>0</v>
      </c>
      <c r="Q1027" s="78">
        <f t="shared" si="58"/>
        <v>0</v>
      </c>
      <c r="R1027" s="100" t="str">
        <f t="shared" si="56"/>
        <v/>
      </c>
    </row>
    <row r="1028" spans="1:18" x14ac:dyDescent="0.2">
      <c r="A1028" s="430" t="str">
        <f>IF(B1028="","",COUNT('Diário 1º PA'!$A$4:$A$2634)+COUNT('Diário 2º PA'!$A$4:$A$2000)+ROW()-3)</f>
        <v/>
      </c>
      <c r="B1028" s="417"/>
      <c r="C1028" s="418"/>
      <c r="D1028" s="419"/>
      <c r="E1028" s="419"/>
      <c r="F1028" s="420"/>
      <c r="G1028" s="419"/>
      <c r="H1028" s="419"/>
      <c r="I1028" s="421"/>
      <c r="J1028" s="422"/>
      <c r="K1028" s="422"/>
      <c r="L1028" s="423"/>
      <c r="M1028" s="422"/>
      <c r="N1028" s="446"/>
      <c r="O1028" s="429"/>
      <c r="P1028" s="78">
        <f t="shared" si="57"/>
        <v>0</v>
      </c>
      <c r="Q1028" s="78">
        <f t="shared" si="58"/>
        <v>0</v>
      </c>
      <c r="R1028" s="100" t="str">
        <f t="shared" si="56"/>
        <v/>
      </c>
    </row>
    <row r="1029" spans="1:18" x14ac:dyDescent="0.2">
      <c r="A1029" s="430" t="str">
        <f>IF(B1029="","",COUNT('Diário 1º PA'!$A$4:$A$2634)+COUNT('Diário 2º PA'!$A$4:$A$2000)+ROW()-3)</f>
        <v/>
      </c>
      <c r="B1029" s="417"/>
      <c r="C1029" s="418"/>
      <c r="D1029" s="419"/>
      <c r="E1029" s="419"/>
      <c r="F1029" s="420"/>
      <c r="G1029" s="419"/>
      <c r="H1029" s="419"/>
      <c r="I1029" s="421"/>
      <c r="J1029" s="422"/>
      <c r="K1029" s="422"/>
      <c r="L1029" s="423"/>
      <c r="M1029" s="422"/>
      <c r="N1029" s="446"/>
      <c r="O1029" s="429"/>
      <c r="P1029" s="78">
        <f t="shared" si="57"/>
        <v>0</v>
      </c>
      <c r="Q1029" s="78">
        <f t="shared" si="58"/>
        <v>0</v>
      </c>
      <c r="R1029" s="143" t="str">
        <f t="shared" si="56"/>
        <v/>
      </c>
    </row>
    <row r="1030" spans="1:18" x14ac:dyDescent="0.2">
      <c r="A1030" s="430" t="str">
        <f>IF(B1030="","",COUNT('Diário 1º PA'!$A$4:$A$2634)+COUNT('Diário 2º PA'!$A$4:$A$2000)+ROW()-3)</f>
        <v/>
      </c>
      <c r="B1030" s="417"/>
      <c r="C1030" s="418"/>
      <c r="D1030" s="419"/>
      <c r="E1030" s="419"/>
      <c r="F1030" s="420"/>
      <c r="G1030" s="419"/>
      <c r="H1030" s="419"/>
      <c r="I1030" s="421"/>
      <c r="J1030" s="422"/>
      <c r="K1030" s="422"/>
      <c r="L1030" s="423"/>
      <c r="M1030" s="422"/>
      <c r="N1030" s="446"/>
      <c r="O1030" s="429"/>
      <c r="P1030" s="78">
        <f t="shared" si="57"/>
        <v>0</v>
      </c>
      <c r="Q1030" s="78">
        <f t="shared" si="58"/>
        <v>0</v>
      </c>
      <c r="R1030" s="100" t="str">
        <f t="shared" si="56"/>
        <v/>
      </c>
    </row>
    <row r="1031" spans="1:18" x14ac:dyDescent="0.2">
      <c r="A1031" s="430" t="str">
        <f>IF(B1031="","",COUNT('Diário 1º PA'!$A$4:$A$2634)+COUNT('Diário 2º PA'!$A$4:$A$2000)+ROW()-3)</f>
        <v/>
      </c>
      <c r="B1031" s="417"/>
      <c r="C1031" s="418"/>
      <c r="D1031" s="419"/>
      <c r="E1031" s="419"/>
      <c r="F1031" s="420"/>
      <c r="G1031" s="419"/>
      <c r="H1031" s="419"/>
      <c r="I1031" s="421"/>
      <c r="J1031" s="422"/>
      <c r="K1031" s="422"/>
      <c r="L1031" s="423"/>
      <c r="M1031" s="422"/>
      <c r="N1031" s="446"/>
      <c r="O1031" s="429"/>
      <c r="P1031" s="78">
        <f t="shared" si="57"/>
        <v>0</v>
      </c>
      <c r="Q1031" s="78">
        <f t="shared" si="58"/>
        <v>0</v>
      </c>
      <c r="R1031" s="100" t="str">
        <f t="shared" si="56"/>
        <v/>
      </c>
    </row>
    <row r="1032" spans="1:18" x14ac:dyDescent="0.2">
      <c r="A1032" s="430" t="str">
        <f>IF(B1032="","",COUNT('Diário 1º PA'!$A$4:$A$2634)+COUNT('Diário 2º PA'!$A$4:$A$2000)+ROW()-3)</f>
        <v/>
      </c>
      <c r="B1032" s="417"/>
      <c r="C1032" s="418"/>
      <c r="D1032" s="419"/>
      <c r="E1032" s="419"/>
      <c r="F1032" s="420"/>
      <c r="G1032" s="419"/>
      <c r="H1032" s="419"/>
      <c r="I1032" s="421"/>
      <c r="J1032" s="422"/>
      <c r="K1032" s="422"/>
      <c r="L1032" s="423"/>
      <c r="M1032" s="422"/>
      <c r="N1032" s="446"/>
      <c r="O1032" s="429"/>
      <c r="P1032" s="78">
        <f t="shared" si="57"/>
        <v>0</v>
      </c>
      <c r="Q1032" s="78">
        <f t="shared" si="58"/>
        <v>0</v>
      </c>
      <c r="R1032" s="143" t="str">
        <f t="shared" si="56"/>
        <v/>
      </c>
    </row>
    <row r="1033" spans="1:18" x14ac:dyDescent="0.2">
      <c r="A1033" s="430" t="str">
        <f>IF(B1033="","",COUNT('Diário 1º PA'!$A$4:$A$2634)+COUNT('Diário 2º PA'!$A$4:$A$2000)+ROW()-3)</f>
        <v/>
      </c>
      <c r="B1033" s="417"/>
      <c r="C1033" s="418"/>
      <c r="D1033" s="419"/>
      <c r="E1033" s="419"/>
      <c r="F1033" s="420"/>
      <c r="G1033" s="419"/>
      <c r="H1033" s="419"/>
      <c r="I1033" s="421"/>
      <c r="J1033" s="422"/>
      <c r="K1033" s="422"/>
      <c r="L1033" s="423"/>
      <c r="M1033" s="422"/>
      <c r="N1033" s="446"/>
      <c r="O1033" s="429"/>
      <c r="P1033" s="78">
        <f t="shared" si="57"/>
        <v>0</v>
      </c>
      <c r="Q1033" s="78">
        <f t="shared" si="58"/>
        <v>0</v>
      </c>
      <c r="R1033" s="100" t="str">
        <f t="shared" si="56"/>
        <v/>
      </c>
    </row>
    <row r="1034" spans="1:18" x14ac:dyDescent="0.2">
      <c r="A1034" s="430" t="str">
        <f>IF(B1034="","",COUNT('Diário 1º PA'!$A$4:$A$2634)+COUNT('Diário 2º PA'!$A$4:$A$2000)+ROW()-3)</f>
        <v/>
      </c>
      <c r="B1034" s="417"/>
      <c r="C1034" s="418"/>
      <c r="D1034" s="419"/>
      <c r="E1034" s="419"/>
      <c r="F1034" s="420"/>
      <c r="G1034" s="419"/>
      <c r="H1034" s="419"/>
      <c r="I1034" s="421"/>
      <c r="J1034" s="422"/>
      <c r="K1034" s="422"/>
      <c r="L1034" s="423"/>
      <c r="M1034" s="422"/>
      <c r="N1034" s="446"/>
      <c r="O1034" s="429"/>
      <c r="P1034" s="78">
        <f t="shared" si="57"/>
        <v>0</v>
      </c>
      <c r="Q1034" s="78">
        <f t="shared" si="58"/>
        <v>0</v>
      </c>
      <c r="R1034" s="100" t="str">
        <f t="shared" si="56"/>
        <v/>
      </c>
    </row>
    <row r="1035" spans="1:18" x14ac:dyDescent="0.2">
      <c r="A1035" s="430" t="str">
        <f>IF(B1035="","",COUNT('Diário 1º PA'!$A$4:$A$2634)+COUNT('Diário 2º PA'!$A$4:$A$2000)+ROW()-3)</f>
        <v/>
      </c>
      <c r="B1035" s="417"/>
      <c r="C1035" s="418"/>
      <c r="D1035" s="419"/>
      <c r="E1035" s="419"/>
      <c r="F1035" s="420"/>
      <c r="G1035" s="419"/>
      <c r="H1035" s="419"/>
      <c r="I1035" s="421"/>
      <c r="J1035" s="422"/>
      <c r="K1035" s="422"/>
      <c r="L1035" s="423"/>
      <c r="M1035" s="422"/>
      <c r="N1035" s="446"/>
      <c r="O1035" s="429"/>
      <c r="P1035" s="78">
        <f t="shared" si="57"/>
        <v>0</v>
      </c>
      <c r="Q1035" s="78">
        <f t="shared" si="58"/>
        <v>0</v>
      </c>
      <c r="R1035" s="143" t="str">
        <f t="shared" si="56"/>
        <v/>
      </c>
    </row>
    <row r="1036" spans="1:18" x14ac:dyDescent="0.2">
      <c r="A1036" s="430" t="str">
        <f>IF(B1036="","",COUNT('Diário 1º PA'!$A$4:$A$2634)+COUNT('Diário 2º PA'!$A$4:$A$2000)+ROW()-3)</f>
        <v/>
      </c>
      <c r="B1036" s="417"/>
      <c r="C1036" s="418"/>
      <c r="D1036" s="419"/>
      <c r="E1036" s="419"/>
      <c r="F1036" s="420"/>
      <c r="G1036" s="419"/>
      <c r="H1036" s="419"/>
      <c r="I1036" s="421"/>
      <c r="J1036" s="422"/>
      <c r="K1036" s="422"/>
      <c r="L1036" s="423"/>
      <c r="M1036" s="422"/>
      <c r="N1036" s="446"/>
      <c r="O1036" s="429"/>
      <c r="P1036" s="78">
        <f t="shared" si="57"/>
        <v>0</v>
      </c>
      <c r="Q1036" s="78">
        <f t="shared" si="58"/>
        <v>0</v>
      </c>
      <c r="R1036" s="100" t="str">
        <f t="shared" si="56"/>
        <v/>
      </c>
    </row>
    <row r="1037" spans="1:18" x14ac:dyDescent="0.2">
      <c r="A1037" s="430" t="str">
        <f>IF(B1037="","",COUNT('Diário 1º PA'!$A$4:$A$2634)+COUNT('Diário 2º PA'!$A$4:$A$2000)+ROW()-3)</f>
        <v/>
      </c>
      <c r="B1037" s="417"/>
      <c r="C1037" s="438"/>
      <c r="D1037" s="419"/>
      <c r="E1037" s="419"/>
      <c r="F1037" s="420"/>
      <c r="G1037" s="419"/>
      <c r="H1037" s="419"/>
      <c r="I1037" s="421"/>
      <c r="J1037" s="422"/>
      <c r="K1037" s="422"/>
      <c r="L1037" s="423"/>
      <c r="M1037" s="422"/>
      <c r="N1037" s="446"/>
      <c r="O1037" s="429"/>
      <c r="P1037" s="78">
        <f t="shared" si="57"/>
        <v>0</v>
      </c>
      <c r="Q1037" s="78">
        <f t="shared" si="58"/>
        <v>0</v>
      </c>
      <c r="R1037" s="100" t="str">
        <f t="shared" si="56"/>
        <v/>
      </c>
    </row>
    <row r="1038" spans="1:18" x14ac:dyDescent="0.2">
      <c r="A1038" s="430" t="str">
        <f>IF(B1038="","",COUNT('Diário 1º PA'!$A$4:$A$2634)+COUNT('Diário 2º PA'!$A$4:$A$2000)+ROW()-3)</f>
        <v/>
      </c>
      <c r="B1038" s="417"/>
      <c r="C1038" s="438"/>
      <c r="D1038" s="419"/>
      <c r="E1038" s="419"/>
      <c r="F1038" s="420"/>
      <c r="G1038" s="419"/>
      <c r="H1038" s="419"/>
      <c r="I1038" s="421"/>
      <c r="J1038" s="422"/>
      <c r="K1038" s="422"/>
      <c r="L1038" s="423"/>
      <c r="M1038" s="422"/>
      <c r="N1038" s="446"/>
      <c r="O1038" s="429"/>
      <c r="P1038" s="78">
        <f t="shared" si="57"/>
        <v>0</v>
      </c>
      <c r="Q1038" s="78">
        <f t="shared" si="58"/>
        <v>0</v>
      </c>
      <c r="R1038" s="143" t="str">
        <f t="shared" si="56"/>
        <v/>
      </c>
    </row>
    <row r="1039" spans="1:18" x14ac:dyDescent="0.2">
      <c r="A1039" s="430" t="str">
        <f>IF(B1039="","",COUNT('Diário 1º PA'!$A$4:$A$2634)+COUNT('Diário 2º PA'!$A$4:$A$2000)+ROW()-3)</f>
        <v/>
      </c>
      <c r="B1039" s="417"/>
      <c r="C1039" s="438"/>
      <c r="D1039" s="419"/>
      <c r="E1039" s="419"/>
      <c r="F1039" s="420"/>
      <c r="G1039" s="419"/>
      <c r="H1039" s="419"/>
      <c r="I1039" s="421"/>
      <c r="J1039" s="422"/>
      <c r="K1039" s="422"/>
      <c r="L1039" s="423"/>
      <c r="M1039" s="422"/>
      <c r="N1039" s="446"/>
      <c r="O1039" s="429"/>
      <c r="P1039" s="78">
        <f t="shared" si="57"/>
        <v>0</v>
      </c>
      <c r="Q1039" s="78">
        <f t="shared" si="58"/>
        <v>0</v>
      </c>
      <c r="R1039" s="100" t="str">
        <f t="shared" ref="R1039:R1102" si="59">SUBSTITUTE(D1039," ","_")</f>
        <v/>
      </c>
    </row>
    <row r="1040" spans="1:18" x14ac:dyDescent="0.2">
      <c r="A1040" s="430" t="str">
        <f>IF(B1040="","",COUNT('Diário 1º PA'!$A$4:$A$2634)+COUNT('Diário 2º PA'!$A$4:$A$2000)+ROW()-3)</f>
        <v/>
      </c>
      <c r="B1040" s="417"/>
      <c r="C1040" s="438"/>
      <c r="D1040" s="419"/>
      <c r="E1040" s="419"/>
      <c r="F1040" s="420"/>
      <c r="G1040" s="419"/>
      <c r="H1040" s="419"/>
      <c r="I1040" s="421"/>
      <c r="J1040" s="422"/>
      <c r="K1040" s="422"/>
      <c r="L1040" s="423"/>
      <c r="M1040" s="422"/>
      <c r="N1040" s="446"/>
      <c r="O1040" s="429"/>
      <c r="P1040" s="78">
        <f t="shared" ref="P1040:P1103" si="60">IF(B1040=0,0,IF(YEAR(B1040)=$Q$1,MONTH(B1040)-$P$1+1,(YEAR(B1040)-$Q$1)*12-$P$1+1+MONTH(B1040)))</f>
        <v>0</v>
      </c>
      <c r="Q1040" s="78">
        <f t="shared" ref="Q1040:Q1103" si="61">IF(C1040=0,0,IF(YEAR(C1040)=$Q$1,MONTH(C1040)-$P$1+1,(YEAR(C1040)-$Q$1)*12-$P$1+1+MONTH(C1040)))</f>
        <v>0</v>
      </c>
      <c r="R1040" s="100" t="str">
        <f t="shared" si="59"/>
        <v/>
      </c>
    </row>
    <row r="1041" spans="1:18" x14ac:dyDescent="0.2">
      <c r="A1041" s="430" t="str">
        <f>IF(B1041="","",COUNT('Diário 1º PA'!$A$4:$A$2634)+COUNT('Diário 2º PA'!$A$4:$A$2000)+ROW()-3)</f>
        <v/>
      </c>
      <c r="B1041" s="417"/>
      <c r="C1041" s="438"/>
      <c r="D1041" s="419"/>
      <c r="E1041" s="419"/>
      <c r="F1041" s="420"/>
      <c r="G1041" s="419"/>
      <c r="H1041" s="419"/>
      <c r="I1041" s="421"/>
      <c r="J1041" s="422"/>
      <c r="K1041" s="422"/>
      <c r="L1041" s="423"/>
      <c r="M1041" s="422"/>
      <c r="N1041" s="437"/>
      <c r="O1041" s="429"/>
      <c r="P1041" s="78">
        <f t="shared" si="60"/>
        <v>0</v>
      </c>
      <c r="Q1041" s="78">
        <f t="shared" si="61"/>
        <v>0</v>
      </c>
      <c r="R1041" s="143" t="str">
        <f t="shared" si="59"/>
        <v/>
      </c>
    </row>
    <row r="1042" spans="1:18" x14ac:dyDescent="0.2">
      <c r="A1042" s="430" t="str">
        <f>IF(B1042="","",COUNT('Diário 1º PA'!$A$4:$A$2634)+COUNT('Diário 2º PA'!$A$4:$A$2000)+ROW()-3)</f>
        <v/>
      </c>
      <c r="B1042" s="417"/>
      <c r="C1042" s="438"/>
      <c r="D1042" s="419"/>
      <c r="E1042" s="419"/>
      <c r="F1042" s="420"/>
      <c r="G1042" s="419"/>
      <c r="H1042" s="419"/>
      <c r="I1042" s="421"/>
      <c r="J1042" s="422"/>
      <c r="K1042" s="422"/>
      <c r="L1042" s="423"/>
      <c r="M1042" s="422"/>
      <c r="N1042" s="437"/>
      <c r="O1042" s="429"/>
      <c r="P1042" s="78">
        <f t="shared" si="60"/>
        <v>0</v>
      </c>
      <c r="Q1042" s="78">
        <f t="shared" si="61"/>
        <v>0</v>
      </c>
      <c r="R1042" s="100" t="str">
        <f t="shared" si="59"/>
        <v/>
      </c>
    </row>
    <row r="1043" spans="1:18" x14ac:dyDescent="0.2">
      <c r="A1043" s="430" t="str">
        <f>IF(B1043="","",COUNT('Diário 1º PA'!$A$4:$A$2634)+COUNT('Diário 2º PA'!$A$4:$A$2000)+ROW()-3)</f>
        <v/>
      </c>
      <c r="B1043" s="417"/>
      <c r="C1043" s="438"/>
      <c r="D1043" s="419"/>
      <c r="E1043" s="419"/>
      <c r="F1043" s="420"/>
      <c r="G1043" s="419"/>
      <c r="H1043" s="419"/>
      <c r="I1043" s="421"/>
      <c r="J1043" s="422"/>
      <c r="K1043" s="422"/>
      <c r="L1043" s="423"/>
      <c r="M1043" s="422"/>
      <c r="N1043" s="437"/>
      <c r="O1043" s="429"/>
      <c r="P1043" s="78">
        <f t="shared" si="60"/>
        <v>0</v>
      </c>
      <c r="Q1043" s="78">
        <f t="shared" si="61"/>
        <v>0</v>
      </c>
      <c r="R1043" s="100" t="str">
        <f t="shared" si="59"/>
        <v/>
      </c>
    </row>
    <row r="1044" spans="1:18" x14ac:dyDescent="0.2">
      <c r="A1044" s="430" t="str">
        <f>IF(B1044="","",COUNT('Diário 1º PA'!$A$4:$A$2634)+COUNT('Diário 2º PA'!$A$4:$A$2000)+ROW()-3)</f>
        <v/>
      </c>
      <c r="B1044" s="417"/>
      <c r="C1044" s="438"/>
      <c r="D1044" s="419"/>
      <c r="E1044" s="419"/>
      <c r="F1044" s="420"/>
      <c r="G1044" s="419"/>
      <c r="H1044" s="419"/>
      <c r="I1044" s="421"/>
      <c r="J1044" s="422"/>
      <c r="K1044" s="422"/>
      <c r="L1044" s="423"/>
      <c r="M1044" s="422"/>
      <c r="N1044" s="437"/>
      <c r="O1044" s="429"/>
      <c r="P1044" s="78">
        <f t="shared" si="60"/>
        <v>0</v>
      </c>
      <c r="Q1044" s="78">
        <f t="shared" si="61"/>
        <v>0</v>
      </c>
      <c r="R1044" s="143" t="str">
        <f t="shared" si="59"/>
        <v/>
      </c>
    </row>
    <row r="1045" spans="1:18" x14ac:dyDescent="0.2">
      <c r="A1045" s="430" t="str">
        <f>IF(B1045="","",COUNT('Diário 1º PA'!$A$4:$A$2634)+COUNT('Diário 2º PA'!$A$4:$A$2000)+ROW()-3)</f>
        <v/>
      </c>
      <c r="B1045" s="417"/>
      <c r="C1045" s="438"/>
      <c r="D1045" s="419"/>
      <c r="E1045" s="419"/>
      <c r="F1045" s="420"/>
      <c r="G1045" s="419"/>
      <c r="H1045" s="419"/>
      <c r="I1045" s="421"/>
      <c r="J1045" s="422"/>
      <c r="K1045" s="422"/>
      <c r="L1045" s="423"/>
      <c r="M1045" s="422"/>
      <c r="N1045" s="437"/>
      <c r="O1045" s="429"/>
      <c r="P1045" s="78">
        <f t="shared" si="60"/>
        <v>0</v>
      </c>
      <c r="Q1045" s="78">
        <f t="shared" si="61"/>
        <v>0</v>
      </c>
      <c r="R1045" s="100" t="str">
        <f t="shared" si="59"/>
        <v/>
      </c>
    </row>
    <row r="1046" spans="1:18" x14ac:dyDescent="0.2">
      <c r="A1046" s="430" t="str">
        <f>IF(B1046="","",COUNT('Diário 1º PA'!$A$4:$A$2634)+COUNT('Diário 2º PA'!$A$4:$A$2000)+ROW()-3)</f>
        <v/>
      </c>
      <c r="B1046" s="417"/>
      <c r="C1046" s="438"/>
      <c r="D1046" s="419"/>
      <c r="E1046" s="419"/>
      <c r="F1046" s="420"/>
      <c r="G1046" s="419"/>
      <c r="H1046" s="419"/>
      <c r="I1046" s="421"/>
      <c r="J1046" s="422"/>
      <c r="K1046" s="422"/>
      <c r="L1046" s="423"/>
      <c r="M1046" s="422"/>
      <c r="N1046" s="437"/>
      <c r="O1046" s="429"/>
      <c r="P1046" s="78">
        <f t="shared" si="60"/>
        <v>0</v>
      </c>
      <c r="Q1046" s="78">
        <f t="shared" si="61"/>
        <v>0</v>
      </c>
      <c r="R1046" s="100" t="str">
        <f t="shared" si="59"/>
        <v/>
      </c>
    </row>
    <row r="1047" spans="1:18" x14ac:dyDescent="0.2">
      <c r="A1047" s="430" t="str">
        <f>IF(B1047="","",COUNT('Diário 1º PA'!$A$4:$A$2634)+COUNT('Diário 2º PA'!$A$4:$A$2000)+ROW()-3)</f>
        <v/>
      </c>
      <c r="B1047" s="417"/>
      <c r="C1047" s="438"/>
      <c r="D1047" s="419"/>
      <c r="E1047" s="419"/>
      <c r="F1047" s="420"/>
      <c r="G1047" s="419"/>
      <c r="H1047" s="419"/>
      <c r="I1047" s="421"/>
      <c r="J1047" s="422"/>
      <c r="K1047" s="422"/>
      <c r="L1047" s="423"/>
      <c r="M1047" s="422"/>
      <c r="N1047" s="437"/>
      <c r="O1047" s="429"/>
      <c r="P1047" s="78">
        <f t="shared" si="60"/>
        <v>0</v>
      </c>
      <c r="Q1047" s="78">
        <f t="shared" si="61"/>
        <v>0</v>
      </c>
      <c r="R1047" s="143" t="str">
        <f t="shared" si="59"/>
        <v/>
      </c>
    </row>
    <row r="1048" spans="1:18" x14ac:dyDescent="0.2">
      <c r="A1048" s="430" t="str">
        <f>IF(B1048="","",COUNT('Diário 1º PA'!$A$4:$A$2634)+COUNT('Diário 2º PA'!$A$4:$A$2000)+ROW()-3)</f>
        <v/>
      </c>
      <c r="B1048" s="417"/>
      <c r="C1048" s="438"/>
      <c r="D1048" s="419"/>
      <c r="E1048" s="419"/>
      <c r="F1048" s="420"/>
      <c r="G1048" s="419"/>
      <c r="H1048" s="419"/>
      <c r="I1048" s="421"/>
      <c r="J1048" s="422"/>
      <c r="K1048" s="422"/>
      <c r="L1048" s="423"/>
      <c r="M1048" s="422"/>
      <c r="N1048" s="437"/>
      <c r="O1048" s="429"/>
      <c r="P1048" s="78">
        <f t="shared" si="60"/>
        <v>0</v>
      </c>
      <c r="Q1048" s="78">
        <f t="shared" si="61"/>
        <v>0</v>
      </c>
      <c r="R1048" s="100" t="str">
        <f t="shared" si="59"/>
        <v/>
      </c>
    </row>
    <row r="1049" spans="1:18" x14ac:dyDescent="0.2">
      <c r="A1049" s="430" t="str">
        <f>IF(B1049="","",COUNT('Diário 1º PA'!$A$4:$A$2634)+COUNT('Diário 2º PA'!$A$4:$A$2000)+ROW()-3)</f>
        <v/>
      </c>
      <c r="B1049" s="417"/>
      <c r="C1049" s="438"/>
      <c r="D1049" s="419"/>
      <c r="E1049" s="419"/>
      <c r="F1049" s="420"/>
      <c r="G1049" s="419"/>
      <c r="H1049" s="419"/>
      <c r="I1049" s="421"/>
      <c r="J1049" s="422"/>
      <c r="K1049" s="422"/>
      <c r="L1049" s="423"/>
      <c r="M1049" s="422"/>
      <c r="N1049" s="437"/>
      <c r="O1049" s="429"/>
      <c r="P1049" s="78">
        <f t="shared" si="60"/>
        <v>0</v>
      </c>
      <c r="Q1049" s="78">
        <f t="shared" si="61"/>
        <v>0</v>
      </c>
      <c r="R1049" s="100" t="str">
        <f t="shared" si="59"/>
        <v/>
      </c>
    </row>
    <row r="1050" spans="1:18" x14ac:dyDescent="0.2">
      <c r="A1050" s="430" t="str">
        <f>IF(B1050="","",COUNT('Diário 1º PA'!$A$4:$A$2634)+COUNT('Diário 2º PA'!$A$4:$A$2000)+ROW()-3)</f>
        <v/>
      </c>
      <c r="B1050" s="417"/>
      <c r="C1050" s="438"/>
      <c r="D1050" s="419"/>
      <c r="E1050" s="419"/>
      <c r="F1050" s="420"/>
      <c r="G1050" s="419"/>
      <c r="H1050" s="419"/>
      <c r="I1050" s="421"/>
      <c r="J1050" s="422"/>
      <c r="K1050" s="422"/>
      <c r="L1050" s="423"/>
      <c r="M1050" s="422"/>
      <c r="N1050" s="437"/>
      <c r="O1050" s="429"/>
      <c r="P1050" s="78">
        <f t="shared" si="60"/>
        <v>0</v>
      </c>
      <c r="Q1050" s="78">
        <f t="shared" si="61"/>
        <v>0</v>
      </c>
      <c r="R1050" s="143" t="str">
        <f t="shared" si="59"/>
        <v/>
      </c>
    </row>
    <row r="1051" spans="1:18" x14ac:dyDescent="0.2">
      <c r="A1051" s="430" t="str">
        <f>IF(B1051="","",COUNT('Diário 1º PA'!$A$4:$A$2634)+COUNT('Diário 2º PA'!$A$4:$A$2000)+ROW()-3)</f>
        <v/>
      </c>
      <c r="B1051" s="417"/>
      <c r="C1051" s="438"/>
      <c r="D1051" s="419"/>
      <c r="E1051" s="419"/>
      <c r="F1051" s="420"/>
      <c r="G1051" s="419"/>
      <c r="H1051" s="419"/>
      <c r="I1051" s="421"/>
      <c r="J1051" s="422"/>
      <c r="K1051" s="422"/>
      <c r="L1051" s="423"/>
      <c r="M1051" s="422"/>
      <c r="N1051" s="437"/>
      <c r="O1051" s="429"/>
      <c r="P1051" s="78">
        <f t="shared" si="60"/>
        <v>0</v>
      </c>
      <c r="Q1051" s="78">
        <f t="shared" si="61"/>
        <v>0</v>
      </c>
      <c r="R1051" s="100" t="str">
        <f t="shared" si="59"/>
        <v/>
      </c>
    </row>
    <row r="1052" spans="1:18" x14ac:dyDescent="0.2">
      <c r="A1052" s="430" t="str">
        <f>IF(B1052="","",COUNT('Diário 1º PA'!$A$4:$A$2634)+COUNT('Diário 2º PA'!$A$4:$A$2000)+ROW()-3)</f>
        <v/>
      </c>
      <c r="B1052" s="417"/>
      <c r="C1052" s="438"/>
      <c r="D1052" s="419"/>
      <c r="E1052" s="419"/>
      <c r="F1052" s="420"/>
      <c r="G1052" s="419"/>
      <c r="H1052" s="419"/>
      <c r="I1052" s="421"/>
      <c r="J1052" s="422"/>
      <c r="K1052" s="422"/>
      <c r="L1052" s="423"/>
      <c r="M1052" s="422"/>
      <c r="N1052" s="437"/>
      <c r="O1052" s="429"/>
      <c r="P1052" s="78">
        <f t="shared" si="60"/>
        <v>0</v>
      </c>
      <c r="Q1052" s="78">
        <f t="shared" si="61"/>
        <v>0</v>
      </c>
      <c r="R1052" s="100" t="str">
        <f t="shared" si="59"/>
        <v/>
      </c>
    </row>
    <row r="1053" spans="1:18" x14ac:dyDescent="0.2">
      <c r="A1053" s="430" t="str">
        <f>IF(B1053="","",COUNT('Diário 1º PA'!$A$4:$A$2634)+COUNT('Diário 2º PA'!$A$4:$A$2000)+ROW()-3)</f>
        <v/>
      </c>
      <c r="B1053" s="417"/>
      <c r="C1053" s="438"/>
      <c r="D1053" s="419"/>
      <c r="E1053" s="419"/>
      <c r="F1053" s="420"/>
      <c r="G1053" s="419"/>
      <c r="H1053" s="419"/>
      <c r="I1053" s="421"/>
      <c r="J1053" s="422"/>
      <c r="K1053" s="422"/>
      <c r="L1053" s="423"/>
      <c r="M1053" s="422"/>
      <c r="N1053" s="437"/>
      <c r="O1053" s="429"/>
      <c r="P1053" s="78">
        <f t="shared" si="60"/>
        <v>0</v>
      </c>
      <c r="Q1053" s="78">
        <f t="shared" si="61"/>
        <v>0</v>
      </c>
      <c r="R1053" s="143" t="str">
        <f t="shared" si="59"/>
        <v/>
      </c>
    </row>
    <row r="1054" spans="1:18" x14ac:dyDescent="0.2">
      <c r="A1054" s="430" t="str">
        <f>IF(B1054="","",COUNT('Diário 1º PA'!$A$4:$A$2634)+COUNT('Diário 2º PA'!$A$4:$A$2000)+ROW()-3)</f>
        <v/>
      </c>
      <c r="B1054" s="417"/>
      <c r="C1054" s="438"/>
      <c r="D1054" s="419"/>
      <c r="E1054" s="419"/>
      <c r="F1054" s="420"/>
      <c r="G1054" s="419"/>
      <c r="H1054" s="419"/>
      <c r="I1054" s="421"/>
      <c r="J1054" s="422"/>
      <c r="K1054" s="422"/>
      <c r="L1054" s="423"/>
      <c r="M1054" s="422"/>
      <c r="N1054" s="437"/>
      <c r="O1054" s="429"/>
      <c r="P1054" s="78">
        <f t="shared" si="60"/>
        <v>0</v>
      </c>
      <c r="Q1054" s="78">
        <f t="shared" si="61"/>
        <v>0</v>
      </c>
      <c r="R1054" s="100" t="str">
        <f t="shared" si="59"/>
        <v/>
      </c>
    </row>
    <row r="1055" spans="1:18" x14ac:dyDescent="0.2">
      <c r="A1055" s="430" t="str">
        <f>IF(B1055="","",COUNT('Diário 1º PA'!$A$4:$A$2634)+COUNT('Diário 2º PA'!$A$4:$A$2000)+ROW()-3)</f>
        <v/>
      </c>
      <c r="B1055" s="417"/>
      <c r="C1055" s="438"/>
      <c r="D1055" s="419"/>
      <c r="E1055" s="419"/>
      <c r="F1055" s="420"/>
      <c r="G1055" s="419"/>
      <c r="H1055" s="419"/>
      <c r="I1055" s="421"/>
      <c r="J1055" s="422"/>
      <c r="K1055" s="422"/>
      <c r="L1055" s="423"/>
      <c r="M1055" s="422"/>
      <c r="N1055" s="437"/>
      <c r="O1055" s="429"/>
      <c r="P1055" s="78">
        <f t="shared" si="60"/>
        <v>0</v>
      </c>
      <c r="Q1055" s="78">
        <f t="shared" si="61"/>
        <v>0</v>
      </c>
      <c r="R1055" s="100" t="str">
        <f t="shared" si="59"/>
        <v/>
      </c>
    </row>
    <row r="1056" spans="1:18" x14ac:dyDescent="0.2">
      <c r="A1056" s="430" t="str">
        <f>IF(B1056="","",COUNT('Diário 1º PA'!$A$4:$A$2634)+COUNT('Diário 2º PA'!$A$4:$A$2000)+ROW()-3)</f>
        <v/>
      </c>
      <c r="B1056" s="417"/>
      <c r="C1056" s="438"/>
      <c r="D1056" s="419"/>
      <c r="E1056" s="419"/>
      <c r="F1056" s="420"/>
      <c r="G1056" s="419"/>
      <c r="H1056" s="419"/>
      <c r="I1056" s="421"/>
      <c r="J1056" s="422"/>
      <c r="K1056" s="422"/>
      <c r="L1056" s="423"/>
      <c r="M1056" s="422"/>
      <c r="N1056" s="437"/>
      <c r="O1056" s="429"/>
      <c r="P1056" s="78">
        <f t="shared" si="60"/>
        <v>0</v>
      </c>
      <c r="Q1056" s="78">
        <f t="shared" si="61"/>
        <v>0</v>
      </c>
      <c r="R1056" s="143" t="str">
        <f t="shared" si="59"/>
        <v/>
      </c>
    </row>
    <row r="1057" spans="1:18" x14ac:dyDescent="0.2">
      <c r="A1057" s="430" t="str">
        <f>IF(B1057="","",COUNT('Diário 1º PA'!$A$4:$A$2634)+COUNT('Diário 2º PA'!$A$4:$A$2000)+ROW()-3)</f>
        <v/>
      </c>
      <c r="B1057" s="417"/>
      <c r="C1057" s="438"/>
      <c r="D1057" s="419"/>
      <c r="E1057" s="419"/>
      <c r="F1057" s="420"/>
      <c r="G1057" s="419"/>
      <c r="H1057" s="419"/>
      <c r="I1057" s="421"/>
      <c r="J1057" s="422"/>
      <c r="K1057" s="422"/>
      <c r="L1057" s="423"/>
      <c r="M1057" s="422"/>
      <c r="N1057" s="437"/>
      <c r="O1057" s="429"/>
      <c r="P1057" s="78">
        <f t="shared" si="60"/>
        <v>0</v>
      </c>
      <c r="Q1057" s="78">
        <f t="shared" si="61"/>
        <v>0</v>
      </c>
      <c r="R1057" s="100" t="str">
        <f t="shared" si="59"/>
        <v/>
      </c>
    </row>
    <row r="1058" spans="1:18" x14ac:dyDescent="0.2">
      <c r="A1058" s="430" t="str">
        <f>IF(B1058="","",COUNT('Diário 1º PA'!$A$4:$A$2634)+COUNT('Diário 2º PA'!$A$4:$A$2000)+ROW()-3)</f>
        <v/>
      </c>
      <c r="B1058" s="417"/>
      <c r="C1058" s="438"/>
      <c r="D1058" s="419"/>
      <c r="E1058" s="419"/>
      <c r="F1058" s="420"/>
      <c r="G1058" s="419"/>
      <c r="H1058" s="419"/>
      <c r="I1058" s="421"/>
      <c r="J1058" s="422"/>
      <c r="K1058" s="422"/>
      <c r="L1058" s="423"/>
      <c r="M1058" s="422"/>
      <c r="N1058" s="437"/>
      <c r="O1058" s="429"/>
      <c r="P1058" s="78">
        <f t="shared" si="60"/>
        <v>0</v>
      </c>
      <c r="Q1058" s="78">
        <f t="shared" si="61"/>
        <v>0</v>
      </c>
      <c r="R1058" s="100" t="str">
        <f t="shared" si="59"/>
        <v/>
      </c>
    </row>
    <row r="1059" spans="1:18" x14ac:dyDescent="0.2">
      <c r="A1059" s="430" t="str">
        <f>IF(B1059="","",COUNT('Diário 1º PA'!$A$4:$A$2634)+COUNT('Diário 2º PA'!$A$4:$A$2000)+ROW()-3)</f>
        <v/>
      </c>
      <c r="B1059" s="417"/>
      <c r="C1059" s="438"/>
      <c r="D1059" s="419"/>
      <c r="E1059" s="419"/>
      <c r="F1059" s="420"/>
      <c r="G1059" s="419"/>
      <c r="H1059" s="419"/>
      <c r="I1059" s="421"/>
      <c r="J1059" s="422"/>
      <c r="K1059" s="422"/>
      <c r="L1059" s="423"/>
      <c r="M1059" s="422"/>
      <c r="N1059" s="437"/>
      <c r="O1059" s="429"/>
      <c r="P1059" s="78">
        <f t="shared" si="60"/>
        <v>0</v>
      </c>
      <c r="Q1059" s="78">
        <f t="shared" si="61"/>
        <v>0</v>
      </c>
      <c r="R1059" s="143" t="str">
        <f t="shared" si="59"/>
        <v/>
      </c>
    </row>
    <row r="1060" spans="1:18" x14ac:dyDescent="0.2">
      <c r="A1060" s="430" t="str">
        <f>IF(B1060="","",COUNT('Diário 1º PA'!$A$4:$A$2634)+COUNT('Diário 2º PA'!$A$4:$A$2000)+ROW()-3)</f>
        <v/>
      </c>
      <c r="B1060" s="417"/>
      <c r="C1060" s="438"/>
      <c r="D1060" s="419"/>
      <c r="E1060" s="419"/>
      <c r="F1060" s="420"/>
      <c r="G1060" s="419"/>
      <c r="H1060" s="419"/>
      <c r="I1060" s="421"/>
      <c r="J1060" s="422"/>
      <c r="K1060" s="422"/>
      <c r="L1060" s="423"/>
      <c r="M1060" s="422"/>
      <c r="N1060" s="437"/>
      <c r="O1060" s="429"/>
      <c r="P1060" s="78">
        <f t="shared" si="60"/>
        <v>0</v>
      </c>
      <c r="Q1060" s="78">
        <f t="shared" si="61"/>
        <v>0</v>
      </c>
      <c r="R1060" s="100" t="str">
        <f t="shared" si="59"/>
        <v/>
      </c>
    </row>
    <row r="1061" spans="1:18" x14ac:dyDescent="0.2">
      <c r="A1061" s="430" t="str">
        <f>IF(B1061="","",COUNT('Diário 1º PA'!$A$4:$A$2634)+COUNT('Diário 2º PA'!$A$4:$A$2000)+ROW()-3)</f>
        <v/>
      </c>
      <c r="B1061" s="417"/>
      <c r="C1061" s="438"/>
      <c r="D1061" s="419"/>
      <c r="E1061" s="419"/>
      <c r="F1061" s="420"/>
      <c r="G1061" s="419"/>
      <c r="H1061" s="419"/>
      <c r="I1061" s="421"/>
      <c r="J1061" s="422"/>
      <c r="K1061" s="422"/>
      <c r="L1061" s="423"/>
      <c r="M1061" s="422"/>
      <c r="N1061" s="437"/>
      <c r="O1061" s="429"/>
      <c r="P1061" s="78">
        <f t="shared" si="60"/>
        <v>0</v>
      </c>
      <c r="Q1061" s="78">
        <f t="shared" si="61"/>
        <v>0</v>
      </c>
      <c r="R1061" s="100" t="str">
        <f t="shared" si="59"/>
        <v/>
      </c>
    </row>
    <row r="1062" spans="1:18" x14ac:dyDescent="0.2">
      <c r="A1062" s="430" t="str">
        <f>IF(B1062="","",COUNT('Diário 1º PA'!$A$4:$A$2634)+COUNT('Diário 2º PA'!$A$4:$A$2000)+ROW()-3)</f>
        <v/>
      </c>
      <c r="B1062" s="417"/>
      <c r="C1062" s="438"/>
      <c r="D1062" s="419"/>
      <c r="E1062" s="419"/>
      <c r="F1062" s="420"/>
      <c r="G1062" s="419"/>
      <c r="H1062" s="419"/>
      <c r="I1062" s="421"/>
      <c r="J1062" s="422"/>
      <c r="K1062" s="422"/>
      <c r="L1062" s="423"/>
      <c r="M1062" s="422"/>
      <c r="N1062" s="437"/>
      <c r="O1062" s="429"/>
      <c r="P1062" s="78">
        <f t="shared" si="60"/>
        <v>0</v>
      </c>
      <c r="Q1062" s="78">
        <f t="shared" si="61"/>
        <v>0</v>
      </c>
      <c r="R1062" s="143" t="str">
        <f t="shared" si="59"/>
        <v/>
      </c>
    </row>
    <row r="1063" spans="1:18" x14ac:dyDescent="0.2">
      <c r="A1063" s="430" t="str">
        <f>IF(B1063="","",COUNT('Diário 1º PA'!$A$4:$A$2634)+COUNT('Diário 2º PA'!$A$4:$A$2000)+ROW()-3)</f>
        <v/>
      </c>
      <c r="B1063" s="417"/>
      <c r="C1063" s="438"/>
      <c r="D1063" s="419"/>
      <c r="E1063" s="419"/>
      <c r="F1063" s="420"/>
      <c r="G1063" s="419"/>
      <c r="H1063" s="419"/>
      <c r="I1063" s="421"/>
      <c r="J1063" s="422"/>
      <c r="K1063" s="422"/>
      <c r="L1063" s="423"/>
      <c r="M1063" s="422"/>
      <c r="N1063" s="437"/>
      <c r="O1063" s="429"/>
      <c r="P1063" s="78">
        <f t="shared" si="60"/>
        <v>0</v>
      </c>
      <c r="Q1063" s="78">
        <f t="shared" si="61"/>
        <v>0</v>
      </c>
      <c r="R1063" s="100" t="str">
        <f t="shared" si="59"/>
        <v/>
      </c>
    </row>
    <row r="1064" spans="1:18" x14ac:dyDescent="0.2">
      <c r="A1064" s="430" t="str">
        <f>IF(B1064="","",COUNT('Diário 1º PA'!$A$4:$A$2634)+COUNT('Diário 2º PA'!$A$4:$A$2000)+ROW()-3)</f>
        <v/>
      </c>
      <c r="B1064" s="417"/>
      <c r="C1064" s="438"/>
      <c r="D1064" s="419"/>
      <c r="E1064" s="419"/>
      <c r="F1064" s="420"/>
      <c r="G1064" s="419"/>
      <c r="H1064" s="419"/>
      <c r="I1064" s="421"/>
      <c r="J1064" s="422"/>
      <c r="K1064" s="422"/>
      <c r="L1064" s="423"/>
      <c r="M1064" s="422"/>
      <c r="N1064" s="437"/>
      <c r="O1064" s="429"/>
      <c r="P1064" s="78">
        <f t="shared" si="60"/>
        <v>0</v>
      </c>
      <c r="Q1064" s="78">
        <f t="shared" si="61"/>
        <v>0</v>
      </c>
      <c r="R1064" s="100" t="str">
        <f t="shared" si="59"/>
        <v/>
      </c>
    </row>
    <row r="1065" spans="1:18" x14ac:dyDescent="0.2">
      <c r="A1065" s="430" t="str">
        <f>IF(B1065="","",COUNT('Diário 1º PA'!$A$4:$A$2634)+COUNT('Diário 2º PA'!$A$4:$A$2000)+ROW()-3)</f>
        <v/>
      </c>
      <c r="B1065" s="417"/>
      <c r="C1065" s="438"/>
      <c r="D1065" s="419"/>
      <c r="E1065" s="419"/>
      <c r="F1065" s="420"/>
      <c r="G1065" s="419"/>
      <c r="H1065" s="419"/>
      <c r="I1065" s="421"/>
      <c r="J1065" s="422"/>
      <c r="K1065" s="422"/>
      <c r="L1065" s="423"/>
      <c r="M1065" s="422"/>
      <c r="N1065" s="437"/>
      <c r="O1065" s="429"/>
      <c r="P1065" s="78">
        <f t="shared" si="60"/>
        <v>0</v>
      </c>
      <c r="Q1065" s="78">
        <f t="shared" si="61"/>
        <v>0</v>
      </c>
      <c r="R1065" s="143" t="str">
        <f t="shared" si="59"/>
        <v/>
      </c>
    </row>
    <row r="1066" spans="1:18" x14ac:dyDescent="0.2">
      <c r="A1066" s="430" t="str">
        <f>IF(B1066="","",COUNT('Diário 1º PA'!$A$4:$A$2634)+COUNT('Diário 2º PA'!$A$4:$A$2000)+ROW()-3)</f>
        <v/>
      </c>
      <c r="B1066" s="417"/>
      <c r="C1066" s="438"/>
      <c r="D1066" s="419"/>
      <c r="E1066" s="419"/>
      <c r="F1066" s="420"/>
      <c r="G1066" s="419"/>
      <c r="H1066" s="419"/>
      <c r="I1066" s="421"/>
      <c r="J1066" s="422"/>
      <c r="K1066" s="422"/>
      <c r="L1066" s="423"/>
      <c r="M1066" s="422"/>
      <c r="N1066" s="437"/>
      <c r="O1066" s="429"/>
      <c r="P1066" s="78">
        <f t="shared" si="60"/>
        <v>0</v>
      </c>
      <c r="Q1066" s="78">
        <f t="shared" si="61"/>
        <v>0</v>
      </c>
      <c r="R1066" s="100" t="str">
        <f t="shared" si="59"/>
        <v/>
      </c>
    </row>
    <row r="1067" spans="1:18" x14ac:dyDescent="0.2">
      <c r="A1067" s="430" t="str">
        <f>IF(B1067="","",COUNT('Diário 1º PA'!$A$4:$A$2634)+COUNT('Diário 2º PA'!$A$4:$A$2000)+ROW()-3)</f>
        <v/>
      </c>
      <c r="B1067" s="417"/>
      <c r="C1067" s="438"/>
      <c r="D1067" s="419"/>
      <c r="E1067" s="419"/>
      <c r="F1067" s="420"/>
      <c r="G1067" s="419"/>
      <c r="H1067" s="419"/>
      <c r="I1067" s="421"/>
      <c r="J1067" s="422"/>
      <c r="K1067" s="422"/>
      <c r="L1067" s="423"/>
      <c r="M1067" s="422"/>
      <c r="N1067" s="446"/>
      <c r="O1067" s="429"/>
      <c r="P1067" s="78">
        <f t="shared" si="60"/>
        <v>0</v>
      </c>
      <c r="Q1067" s="78">
        <f t="shared" si="61"/>
        <v>0</v>
      </c>
      <c r="R1067" s="100" t="str">
        <f t="shared" si="59"/>
        <v/>
      </c>
    </row>
    <row r="1068" spans="1:18" x14ac:dyDescent="0.2">
      <c r="A1068" s="430" t="str">
        <f>IF(B1068="","",COUNT('Diário 1º PA'!$A$4:$A$2634)+COUNT('Diário 2º PA'!$A$4:$A$2000)+ROW()-3)</f>
        <v/>
      </c>
      <c r="B1068" s="417"/>
      <c r="C1068" s="438"/>
      <c r="D1068" s="419"/>
      <c r="E1068" s="419"/>
      <c r="F1068" s="420"/>
      <c r="G1068" s="419"/>
      <c r="H1068" s="419"/>
      <c r="I1068" s="421"/>
      <c r="J1068" s="422"/>
      <c r="K1068" s="422"/>
      <c r="L1068" s="423"/>
      <c r="M1068" s="422"/>
      <c r="N1068" s="446"/>
      <c r="O1068" s="429"/>
      <c r="P1068" s="78">
        <f t="shared" si="60"/>
        <v>0</v>
      </c>
      <c r="Q1068" s="78">
        <f t="shared" si="61"/>
        <v>0</v>
      </c>
      <c r="R1068" s="143" t="str">
        <f t="shared" si="59"/>
        <v/>
      </c>
    </row>
    <row r="1069" spans="1:18" x14ac:dyDescent="0.2">
      <c r="A1069" s="430" t="str">
        <f>IF(B1069="","",COUNT('Diário 1º PA'!$A$4:$A$2634)+COUNT('Diário 2º PA'!$A$4:$A$2000)+ROW()-3)</f>
        <v/>
      </c>
      <c r="B1069" s="417"/>
      <c r="C1069" s="438"/>
      <c r="D1069" s="419"/>
      <c r="E1069" s="419"/>
      <c r="F1069" s="420"/>
      <c r="G1069" s="419"/>
      <c r="H1069" s="419"/>
      <c r="I1069" s="421"/>
      <c r="J1069" s="422"/>
      <c r="K1069" s="422"/>
      <c r="L1069" s="423"/>
      <c r="M1069" s="422"/>
      <c r="N1069" s="446"/>
      <c r="O1069" s="429"/>
      <c r="P1069" s="78">
        <f t="shared" si="60"/>
        <v>0</v>
      </c>
      <c r="Q1069" s="78">
        <f t="shared" si="61"/>
        <v>0</v>
      </c>
      <c r="R1069" s="100" t="str">
        <f t="shared" si="59"/>
        <v/>
      </c>
    </row>
    <row r="1070" spans="1:18" x14ac:dyDescent="0.2">
      <c r="A1070" s="430" t="str">
        <f>IF(B1070="","",COUNT('Diário 1º PA'!$A$4:$A$2634)+COUNT('Diário 2º PA'!$A$4:$A$2000)+ROW()-3)</f>
        <v/>
      </c>
      <c r="B1070" s="417"/>
      <c r="C1070" s="438"/>
      <c r="D1070" s="419"/>
      <c r="E1070" s="419"/>
      <c r="F1070" s="420"/>
      <c r="G1070" s="419"/>
      <c r="H1070" s="419"/>
      <c r="I1070" s="421"/>
      <c r="J1070" s="422"/>
      <c r="K1070" s="422"/>
      <c r="L1070" s="423"/>
      <c r="M1070" s="422"/>
      <c r="N1070" s="446"/>
      <c r="O1070" s="429"/>
      <c r="P1070" s="78">
        <f t="shared" si="60"/>
        <v>0</v>
      </c>
      <c r="Q1070" s="78">
        <f t="shared" si="61"/>
        <v>0</v>
      </c>
      <c r="R1070" s="100" t="str">
        <f t="shared" si="59"/>
        <v/>
      </c>
    </row>
    <row r="1071" spans="1:18" x14ac:dyDescent="0.2">
      <c r="A1071" s="430" t="str">
        <f>IF(B1071="","",COUNT('Diário 1º PA'!$A$4:$A$2634)+COUNT('Diário 2º PA'!$A$4:$A$2000)+ROW()-3)</f>
        <v/>
      </c>
      <c r="B1071" s="417"/>
      <c r="C1071" s="438"/>
      <c r="D1071" s="419"/>
      <c r="E1071" s="419"/>
      <c r="F1071" s="420"/>
      <c r="G1071" s="419"/>
      <c r="H1071" s="419"/>
      <c r="I1071" s="421"/>
      <c r="J1071" s="422"/>
      <c r="K1071" s="422"/>
      <c r="L1071" s="423"/>
      <c r="M1071" s="422"/>
      <c r="N1071" s="446"/>
      <c r="O1071" s="429"/>
      <c r="P1071" s="78">
        <f t="shared" si="60"/>
        <v>0</v>
      </c>
      <c r="Q1071" s="78">
        <f t="shared" si="61"/>
        <v>0</v>
      </c>
      <c r="R1071" s="143" t="str">
        <f t="shared" si="59"/>
        <v/>
      </c>
    </row>
    <row r="1072" spans="1:18" x14ac:dyDescent="0.2">
      <c r="A1072" s="430" t="str">
        <f>IF(B1072="","",COUNT('Diário 1º PA'!$A$4:$A$2634)+COUNT('Diário 2º PA'!$A$4:$A$2000)+ROW()-3)</f>
        <v/>
      </c>
      <c r="B1072" s="417"/>
      <c r="C1072" s="438"/>
      <c r="D1072" s="419"/>
      <c r="E1072" s="419"/>
      <c r="F1072" s="420"/>
      <c r="G1072" s="419"/>
      <c r="H1072" s="419"/>
      <c r="I1072" s="421"/>
      <c r="J1072" s="422"/>
      <c r="K1072" s="422"/>
      <c r="L1072" s="423"/>
      <c r="M1072" s="422"/>
      <c r="N1072" s="446"/>
      <c r="O1072" s="429"/>
      <c r="P1072" s="78">
        <f t="shared" si="60"/>
        <v>0</v>
      </c>
      <c r="Q1072" s="78">
        <f t="shared" si="61"/>
        <v>0</v>
      </c>
      <c r="R1072" s="100" t="str">
        <f t="shared" si="59"/>
        <v/>
      </c>
    </row>
    <row r="1073" spans="1:18" x14ac:dyDescent="0.2">
      <c r="A1073" s="430" t="str">
        <f>IF(B1073="","",COUNT('Diário 1º PA'!$A$4:$A$2634)+COUNT('Diário 2º PA'!$A$4:$A$2000)+ROW()-3)</f>
        <v/>
      </c>
      <c r="B1073" s="417"/>
      <c r="C1073" s="438"/>
      <c r="D1073" s="419"/>
      <c r="E1073" s="419"/>
      <c r="F1073" s="420"/>
      <c r="G1073" s="419"/>
      <c r="H1073" s="419"/>
      <c r="I1073" s="421"/>
      <c r="J1073" s="422"/>
      <c r="K1073" s="422"/>
      <c r="L1073" s="423"/>
      <c r="M1073" s="422"/>
      <c r="N1073" s="446"/>
      <c r="O1073" s="429"/>
      <c r="P1073" s="78">
        <f t="shared" si="60"/>
        <v>0</v>
      </c>
      <c r="Q1073" s="78">
        <f t="shared" si="61"/>
        <v>0</v>
      </c>
      <c r="R1073" s="100" t="str">
        <f t="shared" si="59"/>
        <v/>
      </c>
    </row>
    <row r="1074" spans="1:18" x14ac:dyDescent="0.2">
      <c r="A1074" s="430" t="str">
        <f>IF(B1074="","",COUNT('Diário 1º PA'!$A$4:$A$2634)+COUNT('Diário 2º PA'!$A$4:$A$2000)+ROW()-3)</f>
        <v/>
      </c>
      <c r="B1074" s="417"/>
      <c r="C1074" s="438"/>
      <c r="D1074" s="419"/>
      <c r="E1074" s="419"/>
      <c r="F1074" s="420"/>
      <c r="G1074" s="419"/>
      <c r="H1074" s="419"/>
      <c r="I1074" s="421"/>
      <c r="J1074" s="422"/>
      <c r="K1074" s="422"/>
      <c r="L1074" s="423"/>
      <c r="M1074" s="422"/>
      <c r="N1074" s="446"/>
      <c r="O1074" s="429"/>
      <c r="P1074" s="78">
        <f t="shared" si="60"/>
        <v>0</v>
      </c>
      <c r="Q1074" s="78">
        <f t="shared" si="61"/>
        <v>0</v>
      </c>
      <c r="R1074" s="143" t="str">
        <f t="shared" si="59"/>
        <v/>
      </c>
    </row>
    <row r="1075" spans="1:18" x14ac:dyDescent="0.2">
      <c r="A1075" s="430" t="str">
        <f>IF(B1075="","",COUNT('Diário 1º PA'!$A$4:$A$2634)+COUNT('Diário 2º PA'!$A$4:$A$2000)+ROW()-3)</f>
        <v/>
      </c>
      <c r="B1075" s="417"/>
      <c r="C1075" s="438"/>
      <c r="D1075" s="419"/>
      <c r="E1075" s="419"/>
      <c r="F1075" s="420"/>
      <c r="G1075" s="419"/>
      <c r="H1075" s="419"/>
      <c r="I1075" s="421"/>
      <c r="J1075" s="422"/>
      <c r="K1075" s="422"/>
      <c r="L1075" s="423"/>
      <c r="M1075" s="422"/>
      <c r="N1075" s="446"/>
      <c r="O1075" s="429"/>
      <c r="P1075" s="78">
        <f t="shared" si="60"/>
        <v>0</v>
      </c>
      <c r="Q1075" s="78">
        <f t="shared" si="61"/>
        <v>0</v>
      </c>
      <c r="R1075" s="100" t="str">
        <f t="shared" si="59"/>
        <v/>
      </c>
    </row>
    <row r="1076" spans="1:18" x14ac:dyDescent="0.2">
      <c r="A1076" s="430" t="str">
        <f>IF(B1076="","",COUNT('Diário 1º PA'!$A$4:$A$2634)+COUNT('Diário 2º PA'!$A$4:$A$2000)+ROW()-3)</f>
        <v/>
      </c>
      <c r="B1076" s="417"/>
      <c r="C1076" s="438"/>
      <c r="D1076" s="419"/>
      <c r="E1076" s="419"/>
      <c r="F1076" s="420"/>
      <c r="G1076" s="419"/>
      <c r="H1076" s="419"/>
      <c r="I1076" s="421"/>
      <c r="J1076" s="422"/>
      <c r="K1076" s="422"/>
      <c r="L1076" s="423"/>
      <c r="M1076" s="422"/>
      <c r="N1076" s="446"/>
      <c r="O1076" s="429"/>
      <c r="P1076" s="78">
        <f t="shared" si="60"/>
        <v>0</v>
      </c>
      <c r="Q1076" s="78">
        <f t="shared" si="61"/>
        <v>0</v>
      </c>
      <c r="R1076" s="100" t="str">
        <f t="shared" si="59"/>
        <v/>
      </c>
    </row>
    <row r="1077" spans="1:18" x14ac:dyDescent="0.2">
      <c r="A1077" s="430" t="str">
        <f>IF(B1077="","",COUNT('Diário 1º PA'!$A$4:$A$2634)+COUNT('Diário 2º PA'!$A$4:$A$2000)+ROW()-3)</f>
        <v/>
      </c>
      <c r="B1077" s="417"/>
      <c r="C1077" s="438"/>
      <c r="D1077" s="419"/>
      <c r="E1077" s="419"/>
      <c r="F1077" s="420"/>
      <c r="G1077" s="419"/>
      <c r="H1077" s="419"/>
      <c r="I1077" s="421"/>
      <c r="J1077" s="422"/>
      <c r="K1077" s="422"/>
      <c r="L1077" s="423"/>
      <c r="M1077" s="422"/>
      <c r="N1077" s="446"/>
      <c r="O1077" s="429"/>
      <c r="P1077" s="78">
        <f t="shared" si="60"/>
        <v>0</v>
      </c>
      <c r="Q1077" s="78">
        <f t="shared" si="61"/>
        <v>0</v>
      </c>
      <c r="R1077" s="143" t="str">
        <f t="shared" si="59"/>
        <v/>
      </c>
    </row>
    <row r="1078" spans="1:18" x14ac:dyDescent="0.2">
      <c r="A1078" s="430" t="str">
        <f>IF(B1078="","",COUNT('Diário 1º PA'!$A$4:$A$2634)+COUNT('Diário 2º PA'!$A$4:$A$2000)+ROW()-3)</f>
        <v/>
      </c>
      <c r="B1078" s="417"/>
      <c r="C1078" s="438"/>
      <c r="D1078" s="419"/>
      <c r="E1078" s="419"/>
      <c r="F1078" s="420"/>
      <c r="G1078" s="419"/>
      <c r="H1078" s="419"/>
      <c r="I1078" s="421"/>
      <c r="J1078" s="422"/>
      <c r="K1078" s="422"/>
      <c r="L1078" s="423"/>
      <c r="M1078" s="422"/>
      <c r="N1078" s="446"/>
      <c r="O1078" s="429"/>
      <c r="P1078" s="78">
        <f t="shared" si="60"/>
        <v>0</v>
      </c>
      <c r="Q1078" s="78">
        <f t="shared" si="61"/>
        <v>0</v>
      </c>
      <c r="R1078" s="100" t="str">
        <f t="shared" si="59"/>
        <v/>
      </c>
    </row>
    <row r="1079" spans="1:18" x14ac:dyDescent="0.2">
      <c r="A1079" s="430" t="str">
        <f>IF(B1079="","",COUNT('Diário 1º PA'!$A$4:$A$2634)+COUNT('Diário 2º PA'!$A$4:$A$2000)+ROW()-3)</f>
        <v/>
      </c>
      <c r="B1079" s="417"/>
      <c r="C1079" s="438"/>
      <c r="D1079" s="419"/>
      <c r="E1079" s="419"/>
      <c r="F1079" s="420"/>
      <c r="G1079" s="419"/>
      <c r="H1079" s="419"/>
      <c r="I1079" s="421"/>
      <c r="J1079" s="422"/>
      <c r="K1079" s="422"/>
      <c r="L1079" s="423"/>
      <c r="M1079" s="422"/>
      <c r="N1079" s="446"/>
      <c r="O1079" s="429"/>
      <c r="P1079" s="78">
        <f t="shared" si="60"/>
        <v>0</v>
      </c>
      <c r="Q1079" s="78">
        <f t="shared" si="61"/>
        <v>0</v>
      </c>
      <c r="R1079" s="100" t="str">
        <f t="shared" si="59"/>
        <v/>
      </c>
    </row>
    <row r="1080" spans="1:18" x14ac:dyDescent="0.2">
      <c r="A1080" s="430" t="str">
        <f>IF(B1080="","",COUNT('Diário 1º PA'!$A$4:$A$2634)+COUNT('Diário 2º PA'!$A$4:$A$2000)+ROW()-3)</f>
        <v/>
      </c>
      <c r="B1080" s="417"/>
      <c r="C1080" s="438"/>
      <c r="D1080" s="419"/>
      <c r="E1080" s="419"/>
      <c r="F1080" s="420"/>
      <c r="G1080" s="419"/>
      <c r="H1080" s="419"/>
      <c r="I1080" s="421"/>
      <c r="J1080" s="422"/>
      <c r="K1080" s="422"/>
      <c r="L1080" s="423"/>
      <c r="M1080" s="422"/>
      <c r="N1080" s="446"/>
      <c r="O1080" s="429"/>
      <c r="P1080" s="78">
        <f t="shared" si="60"/>
        <v>0</v>
      </c>
      <c r="Q1080" s="78">
        <f t="shared" si="61"/>
        <v>0</v>
      </c>
      <c r="R1080" s="143" t="str">
        <f t="shared" si="59"/>
        <v/>
      </c>
    </row>
    <row r="1081" spans="1:18" x14ac:dyDescent="0.2">
      <c r="A1081" s="430" t="str">
        <f>IF(B1081="","",COUNT('Diário 1º PA'!$A$4:$A$2634)+COUNT('Diário 2º PA'!$A$4:$A$2000)+ROW()-3)</f>
        <v/>
      </c>
      <c r="B1081" s="417"/>
      <c r="C1081" s="438"/>
      <c r="D1081" s="419"/>
      <c r="E1081" s="419"/>
      <c r="F1081" s="420"/>
      <c r="G1081" s="419"/>
      <c r="H1081" s="419"/>
      <c r="I1081" s="421"/>
      <c r="J1081" s="422"/>
      <c r="K1081" s="422"/>
      <c r="L1081" s="423"/>
      <c r="M1081" s="422"/>
      <c r="N1081" s="446"/>
      <c r="O1081" s="429"/>
      <c r="P1081" s="78">
        <f t="shared" si="60"/>
        <v>0</v>
      </c>
      <c r="Q1081" s="78">
        <f t="shared" si="61"/>
        <v>0</v>
      </c>
      <c r="R1081" s="100" t="str">
        <f t="shared" si="59"/>
        <v/>
      </c>
    </row>
    <row r="1082" spans="1:18" x14ac:dyDescent="0.2">
      <c r="A1082" s="430" t="str">
        <f>IF(B1082="","",COUNT('Diário 1º PA'!$A$4:$A$2634)+COUNT('Diário 2º PA'!$A$4:$A$2000)+ROW()-3)</f>
        <v/>
      </c>
      <c r="B1082" s="417"/>
      <c r="C1082" s="438"/>
      <c r="D1082" s="419"/>
      <c r="E1082" s="419"/>
      <c r="F1082" s="420"/>
      <c r="G1082" s="419"/>
      <c r="H1082" s="419"/>
      <c r="I1082" s="421"/>
      <c r="J1082" s="422"/>
      <c r="K1082" s="422"/>
      <c r="L1082" s="423"/>
      <c r="M1082" s="422"/>
      <c r="N1082" s="446"/>
      <c r="O1082" s="429"/>
      <c r="P1082" s="78">
        <f t="shared" si="60"/>
        <v>0</v>
      </c>
      <c r="Q1082" s="78">
        <f t="shared" si="61"/>
        <v>0</v>
      </c>
      <c r="R1082" s="100" t="str">
        <f t="shared" si="59"/>
        <v/>
      </c>
    </row>
    <row r="1083" spans="1:18" x14ac:dyDescent="0.2">
      <c r="A1083" s="430" t="str">
        <f>IF(B1083="","",COUNT('Diário 1º PA'!$A$4:$A$2634)+COUNT('Diário 2º PA'!$A$4:$A$2000)+ROW()-3)</f>
        <v/>
      </c>
      <c r="B1083" s="417"/>
      <c r="C1083" s="438"/>
      <c r="D1083" s="419"/>
      <c r="E1083" s="419"/>
      <c r="F1083" s="420"/>
      <c r="G1083" s="419"/>
      <c r="H1083" s="419"/>
      <c r="I1083" s="421"/>
      <c r="J1083" s="422"/>
      <c r="K1083" s="422"/>
      <c r="L1083" s="423"/>
      <c r="M1083" s="422"/>
      <c r="N1083" s="446"/>
      <c r="O1083" s="429"/>
      <c r="P1083" s="78">
        <f t="shared" si="60"/>
        <v>0</v>
      </c>
      <c r="Q1083" s="78">
        <f t="shared" si="61"/>
        <v>0</v>
      </c>
      <c r="R1083" s="143" t="str">
        <f t="shared" si="59"/>
        <v/>
      </c>
    </row>
    <row r="1084" spans="1:18" x14ac:dyDescent="0.2">
      <c r="A1084" s="430" t="str">
        <f>IF(B1084="","",COUNT('Diário 1º PA'!$A$4:$A$2634)+COUNT('Diário 2º PA'!$A$4:$A$2000)+ROW()-3)</f>
        <v/>
      </c>
      <c r="B1084" s="417"/>
      <c r="C1084" s="438"/>
      <c r="D1084" s="419"/>
      <c r="E1084" s="419"/>
      <c r="F1084" s="420"/>
      <c r="G1084" s="419"/>
      <c r="H1084" s="419"/>
      <c r="I1084" s="421"/>
      <c r="J1084" s="422"/>
      <c r="K1084" s="422"/>
      <c r="L1084" s="423"/>
      <c r="M1084" s="422"/>
      <c r="N1084" s="446"/>
      <c r="O1084" s="429"/>
      <c r="P1084" s="78">
        <f t="shared" si="60"/>
        <v>0</v>
      </c>
      <c r="Q1084" s="78">
        <f t="shared" si="61"/>
        <v>0</v>
      </c>
      <c r="R1084" s="100" t="str">
        <f t="shared" si="59"/>
        <v/>
      </c>
    </row>
    <row r="1085" spans="1:18" x14ac:dyDescent="0.2">
      <c r="A1085" s="430" t="str">
        <f>IF(B1085="","",COUNT('Diário 1º PA'!$A$4:$A$2634)+COUNT('Diário 2º PA'!$A$4:$A$2000)+ROW()-3)</f>
        <v/>
      </c>
      <c r="B1085" s="417"/>
      <c r="C1085" s="438"/>
      <c r="D1085" s="419"/>
      <c r="E1085" s="419"/>
      <c r="F1085" s="420"/>
      <c r="G1085" s="419"/>
      <c r="H1085" s="419"/>
      <c r="I1085" s="421"/>
      <c r="J1085" s="422"/>
      <c r="K1085" s="422"/>
      <c r="L1085" s="423"/>
      <c r="M1085" s="422"/>
      <c r="N1085" s="446"/>
      <c r="O1085" s="429"/>
      <c r="P1085" s="78">
        <f t="shared" si="60"/>
        <v>0</v>
      </c>
      <c r="Q1085" s="78">
        <f t="shared" si="61"/>
        <v>0</v>
      </c>
      <c r="R1085" s="100" t="str">
        <f t="shared" si="59"/>
        <v/>
      </c>
    </row>
    <row r="1086" spans="1:18" x14ac:dyDescent="0.2">
      <c r="A1086" s="430" t="str">
        <f>IF(B1086="","",COUNT('Diário 1º PA'!$A$4:$A$2634)+COUNT('Diário 2º PA'!$A$4:$A$2000)+ROW()-3)</f>
        <v/>
      </c>
      <c r="B1086" s="417"/>
      <c r="C1086" s="438"/>
      <c r="D1086" s="419"/>
      <c r="E1086" s="419"/>
      <c r="F1086" s="420"/>
      <c r="G1086" s="419"/>
      <c r="H1086" s="419"/>
      <c r="I1086" s="421"/>
      <c r="J1086" s="422"/>
      <c r="K1086" s="422"/>
      <c r="L1086" s="423"/>
      <c r="M1086" s="422"/>
      <c r="N1086" s="446"/>
      <c r="O1086" s="429"/>
      <c r="P1086" s="78">
        <f t="shared" si="60"/>
        <v>0</v>
      </c>
      <c r="Q1086" s="78">
        <f t="shared" si="61"/>
        <v>0</v>
      </c>
      <c r="R1086" s="143" t="str">
        <f t="shared" si="59"/>
        <v/>
      </c>
    </row>
    <row r="1087" spans="1:18" x14ac:dyDescent="0.2">
      <c r="A1087" s="430" t="str">
        <f>IF(B1087="","",COUNT('Diário 1º PA'!$A$4:$A$2634)+COUNT('Diário 2º PA'!$A$4:$A$2000)+ROW()-3)</f>
        <v/>
      </c>
      <c r="B1087" s="417"/>
      <c r="C1087" s="438"/>
      <c r="D1087" s="419"/>
      <c r="E1087" s="419"/>
      <c r="F1087" s="420"/>
      <c r="G1087" s="419"/>
      <c r="H1087" s="419"/>
      <c r="I1087" s="421"/>
      <c r="J1087" s="422"/>
      <c r="K1087" s="422"/>
      <c r="L1087" s="423"/>
      <c r="M1087" s="422"/>
      <c r="N1087" s="446"/>
      <c r="O1087" s="429"/>
      <c r="P1087" s="78">
        <f t="shared" si="60"/>
        <v>0</v>
      </c>
      <c r="Q1087" s="78">
        <f t="shared" si="61"/>
        <v>0</v>
      </c>
      <c r="R1087" s="100" t="str">
        <f t="shared" si="59"/>
        <v/>
      </c>
    </row>
    <row r="1088" spans="1:18" x14ac:dyDescent="0.2">
      <c r="A1088" s="430" t="str">
        <f>IF(B1088="","",COUNT('Diário 1º PA'!$A$4:$A$2634)+COUNT('Diário 2º PA'!$A$4:$A$2000)+ROW()-3)</f>
        <v/>
      </c>
      <c r="B1088" s="417"/>
      <c r="C1088" s="438"/>
      <c r="D1088" s="419"/>
      <c r="E1088" s="419"/>
      <c r="F1088" s="420"/>
      <c r="G1088" s="419"/>
      <c r="H1088" s="419"/>
      <c r="I1088" s="421"/>
      <c r="J1088" s="422"/>
      <c r="K1088" s="422"/>
      <c r="L1088" s="423"/>
      <c r="M1088" s="422"/>
      <c r="N1088" s="446"/>
      <c r="O1088" s="429"/>
      <c r="P1088" s="78">
        <f t="shared" si="60"/>
        <v>0</v>
      </c>
      <c r="Q1088" s="78">
        <f t="shared" si="61"/>
        <v>0</v>
      </c>
      <c r="R1088" s="100" t="str">
        <f t="shared" si="59"/>
        <v/>
      </c>
    </row>
    <row r="1089" spans="1:18" x14ac:dyDescent="0.2">
      <c r="A1089" s="430" t="str">
        <f>IF(B1089="","",COUNT('Diário 1º PA'!$A$4:$A$2634)+COUNT('Diário 2º PA'!$A$4:$A$2000)+ROW()-3)</f>
        <v/>
      </c>
      <c r="B1089" s="417"/>
      <c r="C1089" s="438"/>
      <c r="D1089" s="419"/>
      <c r="E1089" s="419"/>
      <c r="F1089" s="420"/>
      <c r="G1089" s="419"/>
      <c r="H1089" s="419"/>
      <c r="I1089" s="421"/>
      <c r="J1089" s="422"/>
      <c r="K1089" s="422"/>
      <c r="L1089" s="423"/>
      <c r="M1089" s="422"/>
      <c r="N1089" s="446"/>
      <c r="O1089" s="429"/>
      <c r="P1089" s="78">
        <f t="shared" si="60"/>
        <v>0</v>
      </c>
      <c r="Q1089" s="78">
        <f t="shared" si="61"/>
        <v>0</v>
      </c>
      <c r="R1089" s="143" t="str">
        <f t="shared" si="59"/>
        <v/>
      </c>
    </row>
    <row r="1090" spans="1:18" x14ac:dyDescent="0.2">
      <c r="A1090" s="430" t="str">
        <f>IF(B1090="","",COUNT('Diário 1º PA'!$A$4:$A$2634)+COUNT('Diário 2º PA'!$A$4:$A$2000)+ROW()-3)</f>
        <v/>
      </c>
      <c r="B1090" s="417"/>
      <c r="C1090" s="438"/>
      <c r="D1090" s="419"/>
      <c r="E1090" s="419"/>
      <c r="F1090" s="420"/>
      <c r="G1090" s="419"/>
      <c r="H1090" s="419"/>
      <c r="I1090" s="421"/>
      <c r="J1090" s="422"/>
      <c r="K1090" s="422"/>
      <c r="L1090" s="423"/>
      <c r="M1090" s="422"/>
      <c r="N1090" s="446"/>
      <c r="O1090" s="429"/>
      <c r="P1090" s="78">
        <f t="shared" si="60"/>
        <v>0</v>
      </c>
      <c r="Q1090" s="78">
        <f t="shared" si="61"/>
        <v>0</v>
      </c>
      <c r="R1090" s="100" t="str">
        <f t="shared" si="59"/>
        <v/>
      </c>
    </row>
    <row r="1091" spans="1:18" x14ac:dyDescent="0.2">
      <c r="A1091" s="430" t="str">
        <f>IF(B1091="","",COUNT('Diário 1º PA'!$A$4:$A$2634)+COUNT('Diário 2º PA'!$A$4:$A$2000)+ROW()-3)</f>
        <v/>
      </c>
      <c r="B1091" s="417"/>
      <c r="C1091" s="438"/>
      <c r="D1091" s="419"/>
      <c r="E1091" s="419"/>
      <c r="F1091" s="420"/>
      <c r="G1091" s="419"/>
      <c r="H1091" s="419"/>
      <c r="I1091" s="421"/>
      <c r="J1091" s="422"/>
      <c r="K1091" s="422"/>
      <c r="L1091" s="423"/>
      <c r="M1091" s="422"/>
      <c r="N1091" s="446"/>
      <c r="O1091" s="429"/>
      <c r="P1091" s="78">
        <f t="shared" si="60"/>
        <v>0</v>
      </c>
      <c r="Q1091" s="78">
        <f t="shared" si="61"/>
        <v>0</v>
      </c>
      <c r="R1091" s="100" t="str">
        <f t="shared" si="59"/>
        <v/>
      </c>
    </row>
    <row r="1092" spans="1:18" x14ac:dyDescent="0.2">
      <c r="A1092" s="430" t="str">
        <f>IF(B1092="","",COUNT('Diário 1º PA'!$A$4:$A$2634)+COUNT('Diário 2º PA'!$A$4:$A$2000)+ROW()-3)</f>
        <v/>
      </c>
      <c r="B1092" s="417"/>
      <c r="C1092" s="438"/>
      <c r="D1092" s="419"/>
      <c r="E1092" s="419"/>
      <c r="F1092" s="420"/>
      <c r="G1092" s="419"/>
      <c r="H1092" s="419"/>
      <c r="I1092" s="421"/>
      <c r="J1092" s="422"/>
      <c r="K1092" s="422"/>
      <c r="L1092" s="423"/>
      <c r="M1092" s="422"/>
      <c r="N1092" s="446"/>
      <c r="O1092" s="429"/>
      <c r="P1092" s="78">
        <f t="shared" si="60"/>
        <v>0</v>
      </c>
      <c r="Q1092" s="78">
        <f t="shared" si="61"/>
        <v>0</v>
      </c>
      <c r="R1092" s="143" t="str">
        <f t="shared" si="59"/>
        <v/>
      </c>
    </row>
    <row r="1093" spans="1:18" x14ac:dyDescent="0.2">
      <c r="A1093" s="430" t="str">
        <f>IF(B1093="","",COUNT('Diário 1º PA'!$A$4:$A$2634)+COUNT('Diário 2º PA'!$A$4:$A$2000)+ROW()-3)</f>
        <v/>
      </c>
      <c r="B1093" s="417"/>
      <c r="C1093" s="438"/>
      <c r="D1093" s="419"/>
      <c r="E1093" s="419"/>
      <c r="F1093" s="420"/>
      <c r="G1093" s="419"/>
      <c r="H1093" s="419"/>
      <c r="I1093" s="421"/>
      <c r="J1093" s="422"/>
      <c r="K1093" s="422"/>
      <c r="L1093" s="423"/>
      <c r="M1093" s="422"/>
      <c r="N1093" s="446"/>
      <c r="O1093" s="429"/>
      <c r="P1093" s="78">
        <f t="shared" si="60"/>
        <v>0</v>
      </c>
      <c r="Q1093" s="78">
        <f t="shared" si="61"/>
        <v>0</v>
      </c>
      <c r="R1093" s="100" t="str">
        <f t="shared" si="59"/>
        <v/>
      </c>
    </row>
    <row r="1094" spans="1:18" x14ac:dyDescent="0.2">
      <c r="A1094" s="430" t="str">
        <f>IF(B1094="","",COUNT('Diário 1º PA'!$A$4:$A$2634)+COUNT('Diário 2º PA'!$A$4:$A$2000)+ROW()-3)</f>
        <v/>
      </c>
      <c r="B1094" s="417"/>
      <c r="C1094" s="438"/>
      <c r="D1094" s="419"/>
      <c r="E1094" s="419"/>
      <c r="F1094" s="420"/>
      <c r="G1094" s="419"/>
      <c r="H1094" s="419"/>
      <c r="I1094" s="421"/>
      <c r="J1094" s="422"/>
      <c r="K1094" s="422"/>
      <c r="L1094" s="423"/>
      <c r="M1094" s="422"/>
      <c r="N1094" s="446"/>
      <c r="O1094" s="429"/>
      <c r="P1094" s="78">
        <f t="shared" si="60"/>
        <v>0</v>
      </c>
      <c r="Q1094" s="78">
        <f t="shared" si="61"/>
        <v>0</v>
      </c>
      <c r="R1094" s="100" t="str">
        <f t="shared" si="59"/>
        <v/>
      </c>
    </row>
    <row r="1095" spans="1:18" x14ac:dyDescent="0.2">
      <c r="A1095" s="430" t="str">
        <f>IF(B1095="","",COUNT('Diário 1º PA'!$A$4:$A$2634)+COUNT('Diário 2º PA'!$A$4:$A$2000)+ROW()-3)</f>
        <v/>
      </c>
      <c r="B1095" s="417"/>
      <c r="C1095" s="438"/>
      <c r="D1095" s="419"/>
      <c r="E1095" s="419"/>
      <c r="F1095" s="420"/>
      <c r="G1095" s="419"/>
      <c r="H1095" s="419"/>
      <c r="I1095" s="421"/>
      <c r="J1095" s="422"/>
      <c r="K1095" s="422"/>
      <c r="L1095" s="423"/>
      <c r="M1095" s="422"/>
      <c r="N1095" s="446"/>
      <c r="O1095" s="429"/>
      <c r="P1095" s="78">
        <f t="shared" si="60"/>
        <v>0</v>
      </c>
      <c r="Q1095" s="78">
        <f t="shared" si="61"/>
        <v>0</v>
      </c>
      <c r="R1095" s="143" t="str">
        <f t="shared" si="59"/>
        <v/>
      </c>
    </row>
    <row r="1096" spans="1:18" x14ac:dyDescent="0.2">
      <c r="A1096" s="430" t="str">
        <f>IF(B1096="","",COUNT('Diário 1º PA'!$A$4:$A$2634)+COUNT('Diário 2º PA'!$A$4:$A$2000)+ROW()-3)</f>
        <v/>
      </c>
      <c r="B1096" s="417"/>
      <c r="C1096" s="438"/>
      <c r="D1096" s="419"/>
      <c r="E1096" s="419"/>
      <c r="F1096" s="420"/>
      <c r="G1096" s="419"/>
      <c r="H1096" s="419"/>
      <c r="I1096" s="421"/>
      <c r="J1096" s="422"/>
      <c r="K1096" s="422"/>
      <c r="L1096" s="423"/>
      <c r="M1096" s="422"/>
      <c r="N1096" s="446"/>
      <c r="O1096" s="429"/>
      <c r="P1096" s="78">
        <f t="shared" si="60"/>
        <v>0</v>
      </c>
      <c r="Q1096" s="78">
        <f t="shared" si="61"/>
        <v>0</v>
      </c>
      <c r="R1096" s="100" t="str">
        <f t="shared" si="59"/>
        <v/>
      </c>
    </row>
    <row r="1097" spans="1:18" x14ac:dyDescent="0.2">
      <c r="A1097" s="430" t="str">
        <f>IF(B1097="","",COUNT('Diário 1º PA'!$A$4:$A$2634)+COUNT('Diário 2º PA'!$A$4:$A$2000)+ROW()-3)</f>
        <v/>
      </c>
      <c r="B1097" s="417"/>
      <c r="C1097" s="438"/>
      <c r="D1097" s="419"/>
      <c r="E1097" s="419"/>
      <c r="F1097" s="420"/>
      <c r="G1097" s="419"/>
      <c r="H1097" s="419"/>
      <c r="I1097" s="421"/>
      <c r="J1097" s="422"/>
      <c r="K1097" s="422"/>
      <c r="L1097" s="423"/>
      <c r="M1097" s="422"/>
      <c r="N1097" s="446"/>
      <c r="O1097" s="429"/>
      <c r="P1097" s="78">
        <f t="shared" si="60"/>
        <v>0</v>
      </c>
      <c r="Q1097" s="78">
        <f t="shared" si="61"/>
        <v>0</v>
      </c>
      <c r="R1097" s="100" t="str">
        <f t="shared" si="59"/>
        <v/>
      </c>
    </row>
    <row r="1098" spans="1:18" x14ac:dyDescent="0.2">
      <c r="A1098" s="430" t="str">
        <f>IF(B1098="","",COUNT('Diário 1º PA'!$A$4:$A$2634)+COUNT('Diário 2º PA'!$A$4:$A$2000)+ROW()-3)</f>
        <v/>
      </c>
      <c r="B1098" s="417"/>
      <c r="C1098" s="438"/>
      <c r="D1098" s="419"/>
      <c r="E1098" s="419"/>
      <c r="F1098" s="420"/>
      <c r="G1098" s="419"/>
      <c r="H1098" s="419"/>
      <c r="I1098" s="421"/>
      <c r="J1098" s="422"/>
      <c r="K1098" s="422"/>
      <c r="L1098" s="423"/>
      <c r="M1098" s="422"/>
      <c r="N1098" s="446"/>
      <c r="O1098" s="429"/>
      <c r="P1098" s="78">
        <f t="shared" si="60"/>
        <v>0</v>
      </c>
      <c r="Q1098" s="78">
        <f t="shared" si="61"/>
        <v>0</v>
      </c>
      <c r="R1098" s="143" t="str">
        <f t="shared" si="59"/>
        <v/>
      </c>
    </row>
    <row r="1099" spans="1:18" x14ac:dyDescent="0.2">
      <c r="A1099" s="430" t="str">
        <f>IF(B1099="","",COUNT('Diário 1º PA'!$A$4:$A$2634)+COUNT('Diário 2º PA'!$A$4:$A$2000)+ROW()-3)</f>
        <v/>
      </c>
      <c r="B1099" s="417"/>
      <c r="C1099" s="438"/>
      <c r="D1099" s="419"/>
      <c r="E1099" s="419"/>
      <c r="F1099" s="420"/>
      <c r="G1099" s="419"/>
      <c r="H1099" s="419"/>
      <c r="I1099" s="421"/>
      <c r="J1099" s="422"/>
      <c r="K1099" s="422"/>
      <c r="L1099" s="423"/>
      <c r="M1099" s="422"/>
      <c r="N1099" s="446"/>
      <c r="O1099" s="429"/>
      <c r="P1099" s="78">
        <f t="shared" si="60"/>
        <v>0</v>
      </c>
      <c r="Q1099" s="78">
        <f t="shared" si="61"/>
        <v>0</v>
      </c>
      <c r="R1099" s="100" t="str">
        <f t="shared" si="59"/>
        <v/>
      </c>
    </row>
    <row r="1100" spans="1:18" x14ac:dyDescent="0.2">
      <c r="A1100" s="430" t="str">
        <f>IF(B1100="","",COUNT('Diário 1º PA'!$A$4:$A$2634)+COUNT('Diário 2º PA'!$A$4:$A$2000)+ROW()-3)</f>
        <v/>
      </c>
      <c r="B1100" s="417"/>
      <c r="C1100" s="438"/>
      <c r="D1100" s="419"/>
      <c r="E1100" s="419"/>
      <c r="F1100" s="420"/>
      <c r="G1100" s="419"/>
      <c r="H1100" s="419"/>
      <c r="I1100" s="421"/>
      <c r="J1100" s="422"/>
      <c r="K1100" s="422"/>
      <c r="L1100" s="423"/>
      <c r="M1100" s="422"/>
      <c r="N1100" s="446"/>
      <c r="O1100" s="429"/>
      <c r="P1100" s="78">
        <f t="shared" si="60"/>
        <v>0</v>
      </c>
      <c r="Q1100" s="78">
        <f t="shared" si="61"/>
        <v>0</v>
      </c>
      <c r="R1100" s="100" t="str">
        <f t="shared" si="59"/>
        <v/>
      </c>
    </row>
    <row r="1101" spans="1:18" x14ac:dyDescent="0.2">
      <c r="A1101" s="430" t="str">
        <f>IF(B1101="","",COUNT('Diário 1º PA'!$A$4:$A$2634)+COUNT('Diário 2º PA'!$A$4:$A$2000)+ROW()-3)</f>
        <v/>
      </c>
      <c r="B1101" s="417"/>
      <c r="C1101" s="438"/>
      <c r="D1101" s="419"/>
      <c r="E1101" s="419"/>
      <c r="F1101" s="420"/>
      <c r="G1101" s="419"/>
      <c r="H1101" s="419"/>
      <c r="I1101" s="421"/>
      <c r="J1101" s="422"/>
      <c r="K1101" s="422"/>
      <c r="L1101" s="423"/>
      <c r="M1101" s="422"/>
      <c r="N1101" s="446"/>
      <c r="O1101" s="429"/>
      <c r="P1101" s="78">
        <f t="shared" si="60"/>
        <v>0</v>
      </c>
      <c r="Q1101" s="78">
        <f t="shared" si="61"/>
        <v>0</v>
      </c>
      <c r="R1101" s="143" t="str">
        <f t="shared" si="59"/>
        <v/>
      </c>
    </row>
    <row r="1102" spans="1:18" x14ac:dyDescent="0.2">
      <c r="A1102" s="430" t="str">
        <f>IF(B1102="","",COUNT('Diário 1º PA'!$A$4:$A$2634)+COUNT('Diário 2º PA'!$A$4:$A$2000)+ROW()-3)</f>
        <v/>
      </c>
      <c r="B1102" s="417"/>
      <c r="C1102" s="438"/>
      <c r="D1102" s="419"/>
      <c r="E1102" s="419"/>
      <c r="F1102" s="420"/>
      <c r="G1102" s="419"/>
      <c r="H1102" s="419"/>
      <c r="I1102" s="421"/>
      <c r="J1102" s="422"/>
      <c r="K1102" s="422"/>
      <c r="L1102" s="423"/>
      <c r="M1102" s="422"/>
      <c r="N1102" s="446"/>
      <c r="O1102" s="429"/>
      <c r="P1102" s="78">
        <f t="shared" si="60"/>
        <v>0</v>
      </c>
      <c r="Q1102" s="78">
        <f t="shared" si="61"/>
        <v>0</v>
      </c>
      <c r="R1102" s="100" t="str">
        <f t="shared" si="59"/>
        <v/>
      </c>
    </row>
    <row r="1103" spans="1:18" x14ac:dyDescent="0.2">
      <c r="A1103" s="430" t="str">
        <f>IF(B1103="","",COUNT('Diário 1º PA'!$A$4:$A$2634)+COUNT('Diário 2º PA'!$A$4:$A$2000)+ROW()-3)</f>
        <v/>
      </c>
      <c r="B1103" s="417"/>
      <c r="C1103" s="438"/>
      <c r="D1103" s="419"/>
      <c r="E1103" s="419"/>
      <c r="F1103" s="420"/>
      <c r="G1103" s="419"/>
      <c r="H1103" s="419"/>
      <c r="I1103" s="421"/>
      <c r="J1103" s="422"/>
      <c r="K1103" s="422"/>
      <c r="L1103" s="423"/>
      <c r="M1103" s="422"/>
      <c r="N1103" s="446"/>
      <c r="O1103" s="429"/>
      <c r="P1103" s="78">
        <f t="shared" si="60"/>
        <v>0</v>
      </c>
      <c r="Q1103" s="78">
        <f t="shared" si="61"/>
        <v>0</v>
      </c>
      <c r="R1103" s="100" t="str">
        <f t="shared" ref="R1103:R1166" si="62">SUBSTITUTE(D1103," ","_")</f>
        <v/>
      </c>
    </row>
    <row r="1104" spans="1:18" x14ac:dyDescent="0.2">
      <c r="A1104" s="430" t="str">
        <f>IF(B1104="","",COUNT('Diário 1º PA'!$A$4:$A$2634)+COUNT('Diário 2º PA'!$A$4:$A$2000)+ROW()-3)</f>
        <v/>
      </c>
      <c r="B1104" s="417"/>
      <c r="C1104" s="438"/>
      <c r="D1104" s="419"/>
      <c r="E1104" s="419"/>
      <c r="F1104" s="420"/>
      <c r="G1104" s="419"/>
      <c r="H1104" s="419"/>
      <c r="I1104" s="421"/>
      <c r="J1104" s="422"/>
      <c r="K1104" s="422"/>
      <c r="L1104" s="423"/>
      <c r="M1104" s="422"/>
      <c r="N1104" s="446"/>
      <c r="O1104" s="429"/>
      <c r="P1104" s="78">
        <f t="shared" ref="P1104:P1167" si="63">IF(B1104=0,0,IF(YEAR(B1104)=$Q$1,MONTH(B1104)-$P$1+1,(YEAR(B1104)-$Q$1)*12-$P$1+1+MONTH(B1104)))</f>
        <v>0</v>
      </c>
      <c r="Q1104" s="78">
        <f t="shared" ref="Q1104:Q1167" si="64">IF(C1104=0,0,IF(YEAR(C1104)=$Q$1,MONTH(C1104)-$P$1+1,(YEAR(C1104)-$Q$1)*12-$P$1+1+MONTH(C1104)))</f>
        <v>0</v>
      </c>
      <c r="R1104" s="143" t="str">
        <f t="shared" si="62"/>
        <v/>
      </c>
    </row>
    <row r="1105" spans="1:18" x14ac:dyDescent="0.2">
      <c r="A1105" s="430" t="str">
        <f>IF(B1105="","",COUNT('Diário 1º PA'!$A$4:$A$2634)+COUNT('Diário 2º PA'!$A$4:$A$2000)+ROW()-3)</f>
        <v/>
      </c>
      <c r="B1105" s="417"/>
      <c r="C1105" s="438"/>
      <c r="D1105" s="419"/>
      <c r="E1105" s="419"/>
      <c r="F1105" s="420"/>
      <c r="G1105" s="419"/>
      <c r="H1105" s="419"/>
      <c r="I1105" s="421"/>
      <c r="J1105" s="422"/>
      <c r="K1105" s="422"/>
      <c r="L1105" s="423"/>
      <c r="M1105" s="422"/>
      <c r="N1105" s="446"/>
      <c r="O1105" s="429"/>
      <c r="P1105" s="78">
        <f t="shared" si="63"/>
        <v>0</v>
      </c>
      <c r="Q1105" s="78">
        <f t="shared" si="64"/>
        <v>0</v>
      </c>
      <c r="R1105" s="100" t="str">
        <f t="shared" si="62"/>
        <v/>
      </c>
    </row>
    <row r="1106" spans="1:18" x14ac:dyDescent="0.2">
      <c r="A1106" s="430" t="str">
        <f>IF(B1106="","",COUNT('Diário 1º PA'!$A$4:$A$2634)+COUNT('Diário 2º PA'!$A$4:$A$2000)+ROW()-3)</f>
        <v/>
      </c>
      <c r="B1106" s="417"/>
      <c r="C1106" s="438"/>
      <c r="D1106" s="419"/>
      <c r="E1106" s="419"/>
      <c r="F1106" s="420"/>
      <c r="G1106" s="419"/>
      <c r="H1106" s="419"/>
      <c r="I1106" s="421"/>
      <c r="J1106" s="422"/>
      <c r="K1106" s="422"/>
      <c r="L1106" s="423"/>
      <c r="M1106" s="422"/>
      <c r="N1106" s="446"/>
      <c r="O1106" s="429"/>
      <c r="P1106" s="78">
        <f t="shared" si="63"/>
        <v>0</v>
      </c>
      <c r="Q1106" s="78">
        <f t="shared" si="64"/>
        <v>0</v>
      </c>
      <c r="R1106" s="100" t="str">
        <f t="shared" si="62"/>
        <v/>
      </c>
    </row>
    <row r="1107" spans="1:18" x14ac:dyDescent="0.2">
      <c r="A1107" s="430" t="str">
        <f>IF(B1107="","",COUNT('Diário 1º PA'!$A$4:$A$2634)+COUNT('Diário 2º PA'!$A$4:$A$2000)+ROW()-3)</f>
        <v/>
      </c>
      <c r="B1107" s="417"/>
      <c r="C1107" s="438"/>
      <c r="D1107" s="419"/>
      <c r="E1107" s="419"/>
      <c r="F1107" s="420"/>
      <c r="G1107" s="419"/>
      <c r="H1107" s="419"/>
      <c r="I1107" s="421"/>
      <c r="J1107" s="422"/>
      <c r="K1107" s="422"/>
      <c r="L1107" s="423"/>
      <c r="M1107" s="422"/>
      <c r="N1107" s="446"/>
      <c r="O1107" s="429"/>
      <c r="P1107" s="78">
        <f t="shared" si="63"/>
        <v>0</v>
      </c>
      <c r="Q1107" s="78">
        <f t="shared" si="64"/>
        <v>0</v>
      </c>
      <c r="R1107" s="143" t="str">
        <f t="shared" si="62"/>
        <v/>
      </c>
    </row>
    <row r="1108" spans="1:18" x14ac:dyDescent="0.2">
      <c r="A1108" s="430" t="str">
        <f>IF(B1108="","",COUNT('Diário 1º PA'!$A$4:$A$2634)+COUNT('Diário 2º PA'!$A$4:$A$2000)+ROW()-3)</f>
        <v/>
      </c>
      <c r="B1108" s="417"/>
      <c r="C1108" s="438"/>
      <c r="D1108" s="419"/>
      <c r="E1108" s="419"/>
      <c r="F1108" s="420"/>
      <c r="G1108" s="419"/>
      <c r="H1108" s="419"/>
      <c r="I1108" s="421"/>
      <c r="J1108" s="422"/>
      <c r="K1108" s="422"/>
      <c r="L1108" s="423"/>
      <c r="M1108" s="422"/>
      <c r="N1108" s="446"/>
      <c r="O1108" s="429"/>
      <c r="P1108" s="78">
        <f t="shared" si="63"/>
        <v>0</v>
      </c>
      <c r="Q1108" s="78">
        <f t="shared" si="64"/>
        <v>0</v>
      </c>
      <c r="R1108" s="100" t="str">
        <f t="shared" si="62"/>
        <v/>
      </c>
    </row>
    <row r="1109" spans="1:18" x14ac:dyDescent="0.2">
      <c r="A1109" s="430" t="str">
        <f>IF(B1109="","",COUNT('Diário 1º PA'!$A$4:$A$2634)+COUNT('Diário 2º PA'!$A$4:$A$2000)+ROW()-3)</f>
        <v/>
      </c>
      <c r="B1109" s="417"/>
      <c r="C1109" s="438"/>
      <c r="D1109" s="419"/>
      <c r="E1109" s="419"/>
      <c r="F1109" s="420"/>
      <c r="G1109" s="419"/>
      <c r="H1109" s="419"/>
      <c r="I1109" s="421"/>
      <c r="J1109" s="422"/>
      <c r="K1109" s="422"/>
      <c r="L1109" s="423"/>
      <c r="M1109" s="422"/>
      <c r="N1109" s="446"/>
      <c r="O1109" s="429"/>
      <c r="P1109" s="78">
        <f t="shared" si="63"/>
        <v>0</v>
      </c>
      <c r="Q1109" s="78">
        <f t="shared" si="64"/>
        <v>0</v>
      </c>
      <c r="R1109" s="100" t="str">
        <f t="shared" si="62"/>
        <v/>
      </c>
    </row>
    <row r="1110" spans="1:18" x14ac:dyDescent="0.2">
      <c r="A1110" s="430" t="str">
        <f>IF(B1110="","",COUNT('Diário 1º PA'!$A$4:$A$2634)+COUNT('Diário 2º PA'!$A$4:$A$2000)+ROW()-3)</f>
        <v/>
      </c>
      <c r="B1110" s="417"/>
      <c r="C1110" s="438"/>
      <c r="D1110" s="419"/>
      <c r="E1110" s="419"/>
      <c r="F1110" s="420"/>
      <c r="G1110" s="419"/>
      <c r="H1110" s="419"/>
      <c r="I1110" s="421"/>
      <c r="J1110" s="422"/>
      <c r="K1110" s="422"/>
      <c r="L1110" s="423"/>
      <c r="M1110" s="422"/>
      <c r="N1110" s="446"/>
      <c r="O1110" s="429"/>
      <c r="P1110" s="78">
        <f t="shared" si="63"/>
        <v>0</v>
      </c>
      <c r="Q1110" s="78">
        <f t="shared" si="64"/>
        <v>0</v>
      </c>
      <c r="R1110" s="143" t="str">
        <f t="shared" si="62"/>
        <v/>
      </c>
    </row>
    <row r="1111" spans="1:18" x14ac:dyDescent="0.2">
      <c r="A1111" s="430" t="str">
        <f>IF(B1111="","",COUNT('Diário 1º PA'!$A$4:$A$2634)+COUNT('Diário 2º PA'!$A$4:$A$2000)+ROW()-3)</f>
        <v/>
      </c>
      <c r="B1111" s="417"/>
      <c r="C1111" s="438"/>
      <c r="D1111" s="419"/>
      <c r="E1111" s="419"/>
      <c r="F1111" s="420"/>
      <c r="G1111" s="419"/>
      <c r="H1111" s="419"/>
      <c r="I1111" s="421"/>
      <c r="J1111" s="422"/>
      <c r="K1111" s="422"/>
      <c r="L1111" s="423"/>
      <c r="M1111" s="422"/>
      <c r="N1111" s="446"/>
      <c r="O1111" s="429"/>
      <c r="P1111" s="78">
        <f t="shared" si="63"/>
        <v>0</v>
      </c>
      <c r="Q1111" s="78">
        <f t="shared" si="64"/>
        <v>0</v>
      </c>
      <c r="R1111" s="100" t="str">
        <f t="shared" si="62"/>
        <v/>
      </c>
    </row>
    <row r="1112" spans="1:18" x14ac:dyDescent="0.2">
      <c r="A1112" s="430" t="str">
        <f>IF(B1112="","",COUNT('Diário 1º PA'!$A$4:$A$2634)+COUNT('Diário 2º PA'!$A$4:$A$2000)+ROW()-3)</f>
        <v/>
      </c>
      <c r="B1112" s="417"/>
      <c r="C1112" s="438"/>
      <c r="D1112" s="419"/>
      <c r="E1112" s="419"/>
      <c r="F1112" s="420"/>
      <c r="G1112" s="419"/>
      <c r="H1112" s="419"/>
      <c r="I1112" s="421"/>
      <c r="J1112" s="422"/>
      <c r="K1112" s="422"/>
      <c r="L1112" s="423"/>
      <c r="M1112" s="422"/>
      <c r="N1112" s="446"/>
      <c r="O1112" s="429"/>
      <c r="P1112" s="78">
        <f t="shared" si="63"/>
        <v>0</v>
      </c>
      <c r="Q1112" s="78">
        <f t="shared" si="64"/>
        <v>0</v>
      </c>
      <c r="R1112" s="100" t="str">
        <f t="shared" si="62"/>
        <v/>
      </c>
    </row>
    <row r="1113" spans="1:18" x14ac:dyDescent="0.2">
      <c r="A1113" s="430" t="str">
        <f>IF(B1113="","",COUNT('Diário 1º PA'!$A$4:$A$2634)+COUNT('Diário 2º PA'!$A$4:$A$2000)+ROW()-3)</f>
        <v/>
      </c>
      <c r="B1113" s="417"/>
      <c r="C1113" s="438"/>
      <c r="D1113" s="419"/>
      <c r="E1113" s="419"/>
      <c r="F1113" s="420"/>
      <c r="G1113" s="419"/>
      <c r="H1113" s="419"/>
      <c r="I1113" s="421"/>
      <c r="J1113" s="422"/>
      <c r="K1113" s="422"/>
      <c r="L1113" s="423"/>
      <c r="M1113" s="422"/>
      <c r="N1113" s="446"/>
      <c r="O1113" s="429"/>
      <c r="P1113" s="78">
        <f t="shared" si="63"/>
        <v>0</v>
      </c>
      <c r="Q1113" s="78">
        <f t="shared" si="64"/>
        <v>0</v>
      </c>
      <c r="R1113" s="143" t="str">
        <f t="shared" si="62"/>
        <v/>
      </c>
    </row>
    <row r="1114" spans="1:18" x14ac:dyDescent="0.2">
      <c r="A1114" s="430" t="str">
        <f>IF(B1114="","",COUNT('Diário 1º PA'!$A$4:$A$2634)+COUNT('Diário 2º PA'!$A$4:$A$2000)+ROW()-3)</f>
        <v/>
      </c>
      <c r="B1114" s="417"/>
      <c r="C1114" s="438"/>
      <c r="D1114" s="419"/>
      <c r="E1114" s="419"/>
      <c r="F1114" s="420"/>
      <c r="G1114" s="419"/>
      <c r="H1114" s="419"/>
      <c r="I1114" s="421"/>
      <c r="J1114" s="422"/>
      <c r="K1114" s="422"/>
      <c r="L1114" s="423"/>
      <c r="M1114" s="422"/>
      <c r="N1114" s="446"/>
      <c r="O1114" s="429"/>
      <c r="P1114" s="78">
        <f t="shared" si="63"/>
        <v>0</v>
      </c>
      <c r="Q1114" s="78">
        <f t="shared" si="64"/>
        <v>0</v>
      </c>
      <c r="R1114" s="100" t="str">
        <f t="shared" si="62"/>
        <v/>
      </c>
    </row>
    <row r="1115" spans="1:18" x14ac:dyDescent="0.2">
      <c r="A1115" s="430" t="str">
        <f>IF(B1115="","",COUNT('Diário 1º PA'!$A$4:$A$2634)+COUNT('Diário 2º PA'!$A$4:$A$2000)+ROW()-3)</f>
        <v/>
      </c>
      <c r="B1115" s="417"/>
      <c r="C1115" s="438"/>
      <c r="D1115" s="419"/>
      <c r="E1115" s="419"/>
      <c r="F1115" s="420"/>
      <c r="G1115" s="419"/>
      <c r="H1115" s="419"/>
      <c r="I1115" s="421"/>
      <c r="J1115" s="422"/>
      <c r="K1115" s="422"/>
      <c r="L1115" s="423"/>
      <c r="M1115" s="422"/>
      <c r="N1115" s="446"/>
      <c r="O1115" s="429"/>
      <c r="P1115" s="78">
        <f t="shared" si="63"/>
        <v>0</v>
      </c>
      <c r="Q1115" s="78">
        <f t="shared" si="64"/>
        <v>0</v>
      </c>
      <c r="R1115" s="100" t="str">
        <f t="shared" si="62"/>
        <v/>
      </c>
    </row>
    <row r="1116" spans="1:18" x14ac:dyDescent="0.2">
      <c r="A1116" s="430" t="str">
        <f>IF(B1116="","",COUNT('Diário 1º PA'!$A$4:$A$2634)+COUNT('Diário 2º PA'!$A$4:$A$2000)+ROW()-3)</f>
        <v/>
      </c>
      <c r="B1116" s="417"/>
      <c r="C1116" s="438"/>
      <c r="D1116" s="419"/>
      <c r="E1116" s="419"/>
      <c r="F1116" s="420"/>
      <c r="G1116" s="419"/>
      <c r="H1116" s="419"/>
      <c r="I1116" s="421"/>
      <c r="J1116" s="422"/>
      <c r="K1116" s="422"/>
      <c r="L1116" s="423"/>
      <c r="M1116" s="422"/>
      <c r="N1116" s="446"/>
      <c r="O1116" s="429"/>
      <c r="P1116" s="78">
        <f t="shared" si="63"/>
        <v>0</v>
      </c>
      <c r="Q1116" s="78">
        <f t="shared" si="64"/>
        <v>0</v>
      </c>
      <c r="R1116" s="143" t="str">
        <f t="shared" si="62"/>
        <v/>
      </c>
    </row>
    <row r="1117" spans="1:18" x14ac:dyDescent="0.2">
      <c r="A1117" s="430" t="str">
        <f>IF(B1117="","",COUNT('Diário 1º PA'!$A$4:$A$2634)+COUNT('Diário 2º PA'!$A$4:$A$2000)+ROW()-3)</f>
        <v/>
      </c>
      <c r="B1117" s="417"/>
      <c r="C1117" s="438"/>
      <c r="D1117" s="419"/>
      <c r="E1117" s="419"/>
      <c r="F1117" s="420"/>
      <c r="G1117" s="419"/>
      <c r="H1117" s="419"/>
      <c r="I1117" s="421"/>
      <c r="J1117" s="422"/>
      <c r="K1117" s="422"/>
      <c r="L1117" s="423"/>
      <c r="M1117" s="422"/>
      <c r="N1117" s="446"/>
      <c r="O1117" s="429"/>
      <c r="P1117" s="78">
        <f t="shared" si="63"/>
        <v>0</v>
      </c>
      <c r="Q1117" s="78">
        <f t="shared" si="64"/>
        <v>0</v>
      </c>
      <c r="R1117" s="100" t="str">
        <f t="shared" si="62"/>
        <v/>
      </c>
    </row>
    <row r="1118" spans="1:18" x14ac:dyDescent="0.2">
      <c r="A1118" s="430" t="str">
        <f>IF(B1118="","",COUNT('Diário 1º PA'!$A$4:$A$2634)+COUNT('Diário 2º PA'!$A$4:$A$2000)+ROW()-3)</f>
        <v/>
      </c>
      <c r="B1118" s="417"/>
      <c r="C1118" s="438"/>
      <c r="D1118" s="419"/>
      <c r="E1118" s="419"/>
      <c r="F1118" s="420"/>
      <c r="G1118" s="419"/>
      <c r="H1118" s="419"/>
      <c r="I1118" s="421"/>
      <c r="J1118" s="422"/>
      <c r="K1118" s="422"/>
      <c r="L1118" s="423"/>
      <c r="M1118" s="422"/>
      <c r="N1118" s="446"/>
      <c r="O1118" s="429"/>
      <c r="P1118" s="78">
        <f t="shared" si="63"/>
        <v>0</v>
      </c>
      <c r="Q1118" s="78">
        <f t="shared" si="64"/>
        <v>0</v>
      </c>
      <c r="R1118" s="100" t="str">
        <f t="shared" si="62"/>
        <v/>
      </c>
    </row>
    <row r="1119" spans="1:18" x14ac:dyDescent="0.2">
      <c r="A1119" s="430" t="str">
        <f>IF(B1119="","",COUNT('Diário 1º PA'!$A$4:$A$2634)+COUNT('Diário 2º PA'!$A$4:$A$2000)+ROW()-3)</f>
        <v/>
      </c>
      <c r="B1119" s="417"/>
      <c r="C1119" s="438"/>
      <c r="D1119" s="419"/>
      <c r="E1119" s="419"/>
      <c r="F1119" s="420"/>
      <c r="G1119" s="419"/>
      <c r="H1119" s="419"/>
      <c r="I1119" s="421"/>
      <c r="J1119" s="422"/>
      <c r="K1119" s="422"/>
      <c r="L1119" s="423"/>
      <c r="M1119" s="422"/>
      <c r="N1119" s="446"/>
      <c r="O1119" s="429"/>
      <c r="P1119" s="78">
        <f t="shared" si="63"/>
        <v>0</v>
      </c>
      <c r="Q1119" s="78">
        <f t="shared" si="64"/>
        <v>0</v>
      </c>
      <c r="R1119" s="143" t="str">
        <f t="shared" si="62"/>
        <v/>
      </c>
    </row>
    <row r="1120" spans="1:18" x14ac:dyDescent="0.2">
      <c r="A1120" s="430" t="str">
        <f>IF(B1120="","",COUNT('Diário 1º PA'!$A$4:$A$2634)+COUNT('Diário 2º PA'!$A$4:$A$2000)+ROW()-3)</f>
        <v/>
      </c>
      <c r="B1120" s="417"/>
      <c r="C1120" s="438"/>
      <c r="D1120" s="419"/>
      <c r="E1120" s="419"/>
      <c r="F1120" s="420"/>
      <c r="G1120" s="419"/>
      <c r="H1120" s="419"/>
      <c r="I1120" s="421"/>
      <c r="J1120" s="422"/>
      <c r="K1120" s="422"/>
      <c r="L1120" s="423"/>
      <c r="M1120" s="422"/>
      <c r="N1120" s="446"/>
      <c r="O1120" s="429"/>
      <c r="P1120" s="78">
        <f t="shared" si="63"/>
        <v>0</v>
      </c>
      <c r="Q1120" s="78">
        <f t="shared" si="64"/>
        <v>0</v>
      </c>
      <c r="R1120" s="100" t="str">
        <f t="shared" si="62"/>
        <v/>
      </c>
    </row>
    <row r="1121" spans="1:18" x14ac:dyDescent="0.2">
      <c r="A1121" s="430" t="str">
        <f>IF(B1121="","",COUNT('Diário 1º PA'!$A$4:$A$2634)+COUNT('Diário 2º PA'!$A$4:$A$2000)+ROW()-3)</f>
        <v/>
      </c>
      <c r="B1121" s="417"/>
      <c r="C1121" s="438"/>
      <c r="D1121" s="419"/>
      <c r="E1121" s="419"/>
      <c r="F1121" s="420"/>
      <c r="G1121" s="419"/>
      <c r="H1121" s="419"/>
      <c r="I1121" s="421"/>
      <c r="J1121" s="422"/>
      <c r="K1121" s="422"/>
      <c r="L1121" s="423"/>
      <c r="M1121" s="422"/>
      <c r="N1121" s="446"/>
      <c r="O1121" s="429"/>
      <c r="P1121" s="78">
        <f t="shared" si="63"/>
        <v>0</v>
      </c>
      <c r="Q1121" s="78">
        <f t="shared" si="64"/>
        <v>0</v>
      </c>
      <c r="R1121" s="100" t="str">
        <f t="shared" si="62"/>
        <v/>
      </c>
    </row>
    <row r="1122" spans="1:18" x14ac:dyDescent="0.2">
      <c r="A1122" s="430" t="str">
        <f>IF(B1122="","",COUNT('Diário 1º PA'!$A$4:$A$2634)+COUNT('Diário 2º PA'!$A$4:$A$2000)+ROW()-3)</f>
        <v/>
      </c>
      <c r="B1122" s="417"/>
      <c r="C1122" s="438"/>
      <c r="D1122" s="419"/>
      <c r="E1122" s="419"/>
      <c r="F1122" s="420"/>
      <c r="G1122" s="419"/>
      <c r="H1122" s="419"/>
      <c r="I1122" s="421"/>
      <c r="J1122" s="422"/>
      <c r="K1122" s="422"/>
      <c r="L1122" s="423"/>
      <c r="M1122" s="422"/>
      <c r="N1122" s="446"/>
      <c r="O1122" s="429"/>
      <c r="P1122" s="78">
        <f t="shared" si="63"/>
        <v>0</v>
      </c>
      <c r="Q1122" s="78">
        <f t="shared" si="64"/>
        <v>0</v>
      </c>
      <c r="R1122" s="143" t="str">
        <f t="shared" si="62"/>
        <v/>
      </c>
    </row>
    <row r="1123" spans="1:18" x14ac:dyDescent="0.2">
      <c r="A1123" s="430" t="str">
        <f>IF(B1123="","",COUNT('Diário 1º PA'!$A$4:$A$2634)+COUNT('Diário 2º PA'!$A$4:$A$2000)+ROW()-3)</f>
        <v/>
      </c>
      <c r="B1123" s="417"/>
      <c r="C1123" s="438"/>
      <c r="D1123" s="419"/>
      <c r="E1123" s="419"/>
      <c r="F1123" s="420"/>
      <c r="G1123" s="419"/>
      <c r="H1123" s="419"/>
      <c r="I1123" s="421"/>
      <c r="J1123" s="422"/>
      <c r="K1123" s="422"/>
      <c r="L1123" s="423"/>
      <c r="M1123" s="422"/>
      <c r="N1123" s="446"/>
      <c r="O1123" s="429"/>
      <c r="P1123" s="78">
        <f t="shared" si="63"/>
        <v>0</v>
      </c>
      <c r="Q1123" s="78">
        <f t="shared" si="64"/>
        <v>0</v>
      </c>
      <c r="R1123" s="100" t="str">
        <f t="shared" si="62"/>
        <v/>
      </c>
    </row>
    <row r="1124" spans="1:18" x14ac:dyDescent="0.2">
      <c r="A1124" s="430" t="str">
        <f>IF(B1124="","",COUNT('Diário 1º PA'!$A$4:$A$2634)+COUNT('Diário 2º PA'!$A$4:$A$2000)+ROW()-3)</f>
        <v/>
      </c>
      <c r="B1124" s="417"/>
      <c r="C1124" s="438"/>
      <c r="D1124" s="419"/>
      <c r="E1124" s="419"/>
      <c r="F1124" s="420"/>
      <c r="G1124" s="419"/>
      <c r="H1124" s="419"/>
      <c r="I1124" s="421"/>
      <c r="J1124" s="422"/>
      <c r="K1124" s="422"/>
      <c r="L1124" s="423"/>
      <c r="M1124" s="422"/>
      <c r="N1124" s="446"/>
      <c r="O1124" s="429"/>
      <c r="P1124" s="78">
        <f t="shared" si="63"/>
        <v>0</v>
      </c>
      <c r="Q1124" s="78">
        <f t="shared" si="64"/>
        <v>0</v>
      </c>
      <c r="R1124" s="100" t="str">
        <f t="shared" si="62"/>
        <v/>
      </c>
    </row>
    <row r="1125" spans="1:18" x14ac:dyDescent="0.2">
      <c r="A1125" s="430" t="str">
        <f>IF(B1125="","",COUNT('Diário 1º PA'!$A$4:$A$2634)+COUNT('Diário 2º PA'!$A$4:$A$2000)+ROW()-3)</f>
        <v/>
      </c>
      <c r="B1125" s="417"/>
      <c r="C1125" s="438"/>
      <c r="D1125" s="419"/>
      <c r="E1125" s="419"/>
      <c r="F1125" s="420"/>
      <c r="G1125" s="419"/>
      <c r="H1125" s="419"/>
      <c r="I1125" s="421"/>
      <c r="J1125" s="422"/>
      <c r="K1125" s="422"/>
      <c r="L1125" s="423"/>
      <c r="M1125" s="422"/>
      <c r="N1125" s="446"/>
      <c r="O1125" s="429"/>
      <c r="P1125" s="78">
        <f t="shared" si="63"/>
        <v>0</v>
      </c>
      <c r="Q1125" s="78">
        <f t="shared" si="64"/>
        <v>0</v>
      </c>
      <c r="R1125" s="143" t="str">
        <f t="shared" si="62"/>
        <v/>
      </c>
    </row>
    <row r="1126" spans="1:18" x14ac:dyDescent="0.2">
      <c r="A1126" s="430" t="str">
        <f>IF(B1126="","",COUNT('Diário 1º PA'!$A$4:$A$2634)+COUNT('Diário 2º PA'!$A$4:$A$2000)+ROW()-3)</f>
        <v/>
      </c>
      <c r="B1126" s="417"/>
      <c r="C1126" s="438"/>
      <c r="D1126" s="419"/>
      <c r="E1126" s="419"/>
      <c r="F1126" s="420"/>
      <c r="G1126" s="419"/>
      <c r="H1126" s="419"/>
      <c r="I1126" s="421"/>
      <c r="J1126" s="422"/>
      <c r="K1126" s="422"/>
      <c r="L1126" s="423"/>
      <c r="M1126" s="422"/>
      <c r="N1126" s="446"/>
      <c r="O1126" s="429"/>
      <c r="P1126" s="78">
        <f t="shared" si="63"/>
        <v>0</v>
      </c>
      <c r="Q1126" s="78">
        <f t="shared" si="64"/>
        <v>0</v>
      </c>
      <c r="R1126" s="100" t="str">
        <f t="shared" si="62"/>
        <v/>
      </c>
    </row>
    <row r="1127" spans="1:18" x14ac:dyDescent="0.2">
      <c r="A1127" s="430" t="str">
        <f>IF(B1127="","",COUNT('Diário 1º PA'!$A$4:$A$2634)+COUNT('Diário 2º PA'!$A$4:$A$2000)+ROW()-3)</f>
        <v/>
      </c>
      <c r="B1127" s="417"/>
      <c r="C1127" s="438"/>
      <c r="D1127" s="419"/>
      <c r="E1127" s="419"/>
      <c r="F1127" s="420"/>
      <c r="G1127" s="419"/>
      <c r="H1127" s="419"/>
      <c r="I1127" s="421"/>
      <c r="J1127" s="422"/>
      <c r="K1127" s="422"/>
      <c r="L1127" s="423"/>
      <c r="M1127" s="422"/>
      <c r="N1127" s="446"/>
      <c r="O1127" s="429"/>
      <c r="P1127" s="78">
        <f t="shared" si="63"/>
        <v>0</v>
      </c>
      <c r="Q1127" s="78">
        <f t="shared" si="64"/>
        <v>0</v>
      </c>
      <c r="R1127" s="100" t="str">
        <f t="shared" si="62"/>
        <v/>
      </c>
    </row>
    <row r="1128" spans="1:18" x14ac:dyDescent="0.2">
      <c r="A1128" s="430" t="str">
        <f>IF(B1128="","",COUNT('Diário 1º PA'!$A$4:$A$2634)+COUNT('Diário 2º PA'!$A$4:$A$2000)+ROW()-3)</f>
        <v/>
      </c>
      <c r="B1128" s="417"/>
      <c r="C1128" s="438"/>
      <c r="D1128" s="419"/>
      <c r="E1128" s="419"/>
      <c r="F1128" s="420"/>
      <c r="G1128" s="419"/>
      <c r="H1128" s="419"/>
      <c r="I1128" s="421"/>
      <c r="J1128" s="422"/>
      <c r="K1128" s="422"/>
      <c r="L1128" s="423"/>
      <c r="M1128" s="422"/>
      <c r="N1128" s="446"/>
      <c r="O1128" s="429"/>
      <c r="P1128" s="78">
        <f t="shared" si="63"/>
        <v>0</v>
      </c>
      <c r="Q1128" s="78">
        <f t="shared" si="64"/>
        <v>0</v>
      </c>
      <c r="R1128" s="143" t="str">
        <f t="shared" si="62"/>
        <v/>
      </c>
    </row>
    <row r="1129" spans="1:18" x14ac:dyDescent="0.2">
      <c r="A1129" s="430" t="str">
        <f>IF(B1129="","",COUNT('Diário 1º PA'!$A$4:$A$2634)+COUNT('Diário 2º PA'!$A$4:$A$2000)+ROW()-3)</f>
        <v/>
      </c>
      <c r="B1129" s="417"/>
      <c r="C1129" s="438"/>
      <c r="D1129" s="419"/>
      <c r="E1129" s="419"/>
      <c r="F1129" s="420"/>
      <c r="G1129" s="419"/>
      <c r="H1129" s="419"/>
      <c r="I1129" s="421"/>
      <c r="J1129" s="422"/>
      <c r="K1129" s="422"/>
      <c r="L1129" s="423"/>
      <c r="M1129" s="422"/>
      <c r="N1129" s="446"/>
      <c r="O1129" s="429"/>
      <c r="P1129" s="78">
        <f t="shared" si="63"/>
        <v>0</v>
      </c>
      <c r="Q1129" s="78">
        <f t="shared" si="64"/>
        <v>0</v>
      </c>
      <c r="R1129" s="100" t="str">
        <f t="shared" si="62"/>
        <v/>
      </c>
    </row>
    <row r="1130" spans="1:18" x14ac:dyDescent="0.2">
      <c r="A1130" s="430" t="str">
        <f>IF(B1130="","",COUNT('Diário 1º PA'!$A$4:$A$2634)+COUNT('Diário 2º PA'!$A$4:$A$2000)+ROW()-3)</f>
        <v/>
      </c>
      <c r="B1130" s="417"/>
      <c r="C1130" s="438"/>
      <c r="D1130" s="419"/>
      <c r="E1130" s="419"/>
      <c r="F1130" s="420"/>
      <c r="G1130" s="419"/>
      <c r="H1130" s="419"/>
      <c r="I1130" s="421"/>
      <c r="J1130" s="422"/>
      <c r="K1130" s="422"/>
      <c r="L1130" s="423"/>
      <c r="M1130" s="422"/>
      <c r="N1130" s="446"/>
      <c r="O1130" s="429"/>
      <c r="P1130" s="78">
        <f t="shared" si="63"/>
        <v>0</v>
      </c>
      <c r="Q1130" s="78">
        <f t="shared" si="64"/>
        <v>0</v>
      </c>
      <c r="R1130" s="100" t="str">
        <f t="shared" si="62"/>
        <v/>
      </c>
    </row>
    <row r="1131" spans="1:18" x14ac:dyDescent="0.2">
      <c r="A1131" s="430" t="str">
        <f>IF(B1131="","",COUNT('Diário 1º PA'!$A$4:$A$2634)+COUNT('Diário 2º PA'!$A$4:$A$2000)+ROW()-3)</f>
        <v/>
      </c>
      <c r="B1131" s="417"/>
      <c r="C1131" s="438"/>
      <c r="D1131" s="419"/>
      <c r="E1131" s="419"/>
      <c r="F1131" s="420"/>
      <c r="G1131" s="419"/>
      <c r="H1131" s="419"/>
      <c r="I1131" s="421"/>
      <c r="J1131" s="422"/>
      <c r="K1131" s="422"/>
      <c r="L1131" s="423"/>
      <c r="M1131" s="422"/>
      <c r="N1131" s="446"/>
      <c r="O1131" s="429"/>
      <c r="P1131" s="78">
        <f t="shared" si="63"/>
        <v>0</v>
      </c>
      <c r="Q1131" s="78">
        <f t="shared" si="64"/>
        <v>0</v>
      </c>
      <c r="R1131" s="143" t="str">
        <f t="shared" si="62"/>
        <v/>
      </c>
    </row>
    <row r="1132" spans="1:18" x14ac:dyDescent="0.2">
      <c r="A1132" s="430" t="str">
        <f>IF(B1132="","",COUNT('Diário 1º PA'!$A$4:$A$2634)+COUNT('Diário 2º PA'!$A$4:$A$2000)+ROW()-3)</f>
        <v/>
      </c>
      <c r="B1132" s="417"/>
      <c r="C1132" s="438"/>
      <c r="D1132" s="419"/>
      <c r="E1132" s="419"/>
      <c r="F1132" s="420"/>
      <c r="G1132" s="419"/>
      <c r="H1132" s="419"/>
      <c r="I1132" s="421"/>
      <c r="J1132" s="422"/>
      <c r="K1132" s="422"/>
      <c r="L1132" s="423"/>
      <c r="M1132" s="422"/>
      <c r="N1132" s="446"/>
      <c r="O1132" s="429"/>
      <c r="P1132" s="78">
        <f t="shared" si="63"/>
        <v>0</v>
      </c>
      <c r="Q1132" s="78">
        <f t="shared" si="64"/>
        <v>0</v>
      </c>
      <c r="R1132" s="100" t="str">
        <f t="shared" si="62"/>
        <v/>
      </c>
    </row>
    <row r="1133" spans="1:18" x14ac:dyDescent="0.2">
      <c r="A1133" s="430" t="str">
        <f>IF(B1133="","",COUNT('Diário 1º PA'!$A$4:$A$2634)+COUNT('Diário 2º PA'!$A$4:$A$2000)+ROW()-3)</f>
        <v/>
      </c>
      <c r="B1133" s="417"/>
      <c r="C1133" s="438"/>
      <c r="D1133" s="419"/>
      <c r="E1133" s="419"/>
      <c r="F1133" s="420"/>
      <c r="G1133" s="419"/>
      <c r="H1133" s="419"/>
      <c r="I1133" s="421"/>
      <c r="J1133" s="422"/>
      <c r="K1133" s="422"/>
      <c r="L1133" s="423"/>
      <c r="M1133" s="422"/>
      <c r="N1133" s="446"/>
      <c r="O1133" s="429"/>
      <c r="P1133" s="78">
        <f t="shared" si="63"/>
        <v>0</v>
      </c>
      <c r="Q1133" s="78">
        <f t="shared" si="64"/>
        <v>0</v>
      </c>
      <c r="R1133" s="100" t="str">
        <f t="shared" si="62"/>
        <v/>
      </c>
    </row>
    <row r="1134" spans="1:18" x14ac:dyDescent="0.2">
      <c r="A1134" s="430" t="str">
        <f>IF(B1134="","",COUNT('Diário 1º PA'!$A$4:$A$2634)+COUNT('Diário 2º PA'!$A$4:$A$2000)+ROW()-3)</f>
        <v/>
      </c>
      <c r="B1134" s="417"/>
      <c r="C1134" s="438"/>
      <c r="D1134" s="419"/>
      <c r="E1134" s="419"/>
      <c r="F1134" s="420"/>
      <c r="G1134" s="419"/>
      <c r="H1134" s="419"/>
      <c r="I1134" s="421"/>
      <c r="J1134" s="422"/>
      <c r="K1134" s="422"/>
      <c r="L1134" s="423"/>
      <c r="M1134" s="422"/>
      <c r="N1134" s="446"/>
      <c r="O1134" s="429"/>
      <c r="P1134" s="78">
        <f t="shared" si="63"/>
        <v>0</v>
      </c>
      <c r="Q1134" s="78">
        <f t="shared" si="64"/>
        <v>0</v>
      </c>
      <c r="R1134" s="143" t="str">
        <f t="shared" si="62"/>
        <v/>
      </c>
    </row>
    <row r="1135" spans="1:18" x14ac:dyDescent="0.2">
      <c r="A1135" s="430" t="str">
        <f>IF(B1135="","",COUNT('Diário 1º PA'!$A$4:$A$2634)+COUNT('Diário 2º PA'!$A$4:$A$2000)+ROW()-3)</f>
        <v/>
      </c>
      <c r="B1135" s="417"/>
      <c r="C1135" s="438"/>
      <c r="D1135" s="419"/>
      <c r="E1135" s="419"/>
      <c r="F1135" s="420"/>
      <c r="G1135" s="419"/>
      <c r="H1135" s="419"/>
      <c r="I1135" s="421"/>
      <c r="J1135" s="422"/>
      <c r="K1135" s="422"/>
      <c r="L1135" s="423"/>
      <c r="M1135" s="422"/>
      <c r="N1135" s="446"/>
      <c r="O1135" s="429"/>
      <c r="P1135" s="78">
        <f t="shared" si="63"/>
        <v>0</v>
      </c>
      <c r="Q1135" s="78">
        <f t="shared" si="64"/>
        <v>0</v>
      </c>
      <c r="R1135" s="100" t="str">
        <f t="shared" si="62"/>
        <v/>
      </c>
    </row>
    <row r="1136" spans="1:18" x14ac:dyDescent="0.2">
      <c r="A1136" s="430" t="str">
        <f>IF(B1136="","",COUNT('Diário 1º PA'!$A$4:$A$2634)+COUNT('Diário 2º PA'!$A$4:$A$2000)+ROW()-3)</f>
        <v/>
      </c>
      <c r="B1136" s="417"/>
      <c r="C1136" s="438"/>
      <c r="D1136" s="419"/>
      <c r="E1136" s="419"/>
      <c r="F1136" s="420"/>
      <c r="G1136" s="419"/>
      <c r="H1136" s="419"/>
      <c r="I1136" s="421"/>
      <c r="J1136" s="422"/>
      <c r="K1136" s="422"/>
      <c r="L1136" s="423"/>
      <c r="M1136" s="422"/>
      <c r="N1136" s="446"/>
      <c r="O1136" s="429"/>
      <c r="P1136" s="78">
        <f t="shared" si="63"/>
        <v>0</v>
      </c>
      <c r="Q1136" s="78">
        <f t="shared" si="64"/>
        <v>0</v>
      </c>
      <c r="R1136" s="100" t="str">
        <f t="shared" si="62"/>
        <v/>
      </c>
    </row>
    <row r="1137" spans="1:18" x14ac:dyDescent="0.2">
      <c r="A1137" s="430" t="str">
        <f>IF(B1137="","",COUNT('Diário 1º PA'!$A$4:$A$2634)+COUNT('Diário 2º PA'!$A$4:$A$2000)+ROW()-3)</f>
        <v/>
      </c>
      <c r="B1137" s="417"/>
      <c r="C1137" s="438"/>
      <c r="D1137" s="419"/>
      <c r="E1137" s="419"/>
      <c r="F1137" s="420"/>
      <c r="G1137" s="419"/>
      <c r="H1137" s="419"/>
      <c r="I1137" s="421"/>
      <c r="J1137" s="422"/>
      <c r="K1137" s="422"/>
      <c r="L1137" s="423"/>
      <c r="M1137" s="422"/>
      <c r="N1137" s="446"/>
      <c r="O1137" s="429"/>
      <c r="P1137" s="78">
        <f t="shared" si="63"/>
        <v>0</v>
      </c>
      <c r="Q1137" s="78">
        <f t="shared" si="64"/>
        <v>0</v>
      </c>
      <c r="R1137" s="143" t="str">
        <f t="shared" si="62"/>
        <v/>
      </c>
    </row>
    <row r="1138" spans="1:18" x14ac:dyDescent="0.2">
      <c r="A1138" s="430" t="str">
        <f>IF(B1138="","",COUNT('Diário 1º PA'!$A$4:$A$2634)+COUNT('Diário 2º PA'!$A$4:$A$2000)+ROW()-3)</f>
        <v/>
      </c>
      <c r="B1138" s="417"/>
      <c r="C1138" s="438"/>
      <c r="D1138" s="419"/>
      <c r="E1138" s="419"/>
      <c r="F1138" s="420"/>
      <c r="G1138" s="419"/>
      <c r="H1138" s="419"/>
      <c r="I1138" s="421"/>
      <c r="J1138" s="422"/>
      <c r="K1138" s="422"/>
      <c r="L1138" s="423"/>
      <c r="M1138" s="422"/>
      <c r="N1138" s="446"/>
      <c r="O1138" s="429"/>
      <c r="P1138" s="78">
        <f t="shared" si="63"/>
        <v>0</v>
      </c>
      <c r="Q1138" s="78">
        <f t="shared" si="64"/>
        <v>0</v>
      </c>
      <c r="R1138" s="100" t="str">
        <f t="shared" si="62"/>
        <v/>
      </c>
    </row>
    <row r="1139" spans="1:18" x14ac:dyDescent="0.2">
      <c r="A1139" s="430" t="str">
        <f>IF(B1139="","",COUNT('Diário 1º PA'!$A$4:$A$2634)+COUNT('Diário 2º PA'!$A$4:$A$2000)+ROW()-3)</f>
        <v/>
      </c>
      <c r="B1139" s="417"/>
      <c r="C1139" s="438"/>
      <c r="D1139" s="419"/>
      <c r="E1139" s="419"/>
      <c r="F1139" s="420"/>
      <c r="G1139" s="419"/>
      <c r="H1139" s="419"/>
      <c r="I1139" s="421"/>
      <c r="J1139" s="422"/>
      <c r="K1139" s="422"/>
      <c r="L1139" s="423"/>
      <c r="M1139" s="422"/>
      <c r="N1139" s="446"/>
      <c r="O1139" s="429"/>
      <c r="P1139" s="78">
        <f t="shared" si="63"/>
        <v>0</v>
      </c>
      <c r="Q1139" s="78">
        <f t="shared" si="64"/>
        <v>0</v>
      </c>
      <c r="R1139" s="100" t="str">
        <f t="shared" si="62"/>
        <v/>
      </c>
    </row>
    <row r="1140" spans="1:18" x14ac:dyDescent="0.2">
      <c r="A1140" s="430" t="str">
        <f>IF(B1140="","",COUNT('Diário 1º PA'!$A$4:$A$2634)+COUNT('Diário 2º PA'!$A$4:$A$2000)+ROW()-3)</f>
        <v/>
      </c>
      <c r="B1140" s="417"/>
      <c r="C1140" s="438"/>
      <c r="D1140" s="419"/>
      <c r="E1140" s="419"/>
      <c r="F1140" s="420"/>
      <c r="G1140" s="419"/>
      <c r="H1140" s="419"/>
      <c r="I1140" s="421"/>
      <c r="J1140" s="422"/>
      <c r="K1140" s="422"/>
      <c r="L1140" s="423"/>
      <c r="M1140" s="422"/>
      <c r="N1140" s="446"/>
      <c r="O1140" s="429"/>
      <c r="P1140" s="78">
        <f t="shared" si="63"/>
        <v>0</v>
      </c>
      <c r="Q1140" s="78">
        <f t="shared" si="64"/>
        <v>0</v>
      </c>
      <c r="R1140" s="143" t="str">
        <f t="shared" si="62"/>
        <v/>
      </c>
    </row>
    <row r="1141" spans="1:18" x14ac:dyDescent="0.2">
      <c r="A1141" s="430" t="str">
        <f>IF(B1141="","",COUNT('Diário 1º PA'!$A$4:$A$2634)+COUNT('Diário 2º PA'!$A$4:$A$2000)+ROW()-3)</f>
        <v/>
      </c>
      <c r="B1141" s="417"/>
      <c r="C1141" s="438"/>
      <c r="D1141" s="419"/>
      <c r="E1141" s="419"/>
      <c r="F1141" s="420"/>
      <c r="G1141" s="419"/>
      <c r="H1141" s="419"/>
      <c r="I1141" s="421"/>
      <c r="J1141" s="422"/>
      <c r="K1141" s="422"/>
      <c r="L1141" s="423"/>
      <c r="M1141" s="422"/>
      <c r="N1141" s="446"/>
      <c r="O1141" s="429"/>
      <c r="P1141" s="78">
        <f t="shared" si="63"/>
        <v>0</v>
      </c>
      <c r="Q1141" s="78">
        <f t="shared" si="64"/>
        <v>0</v>
      </c>
      <c r="R1141" s="100" t="str">
        <f t="shared" si="62"/>
        <v/>
      </c>
    </row>
    <row r="1142" spans="1:18" x14ac:dyDescent="0.2">
      <c r="A1142" s="430" t="str">
        <f>IF(B1142="","",COUNT('Diário 1º PA'!$A$4:$A$2634)+COUNT('Diário 2º PA'!$A$4:$A$2000)+ROW()-3)</f>
        <v/>
      </c>
      <c r="B1142" s="417"/>
      <c r="C1142" s="438"/>
      <c r="D1142" s="419"/>
      <c r="E1142" s="419"/>
      <c r="F1142" s="420"/>
      <c r="G1142" s="419"/>
      <c r="H1142" s="419"/>
      <c r="I1142" s="421"/>
      <c r="J1142" s="422"/>
      <c r="K1142" s="422"/>
      <c r="L1142" s="423"/>
      <c r="M1142" s="422"/>
      <c r="N1142" s="446"/>
      <c r="O1142" s="429"/>
      <c r="P1142" s="78">
        <f t="shared" si="63"/>
        <v>0</v>
      </c>
      <c r="Q1142" s="78">
        <f t="shared" si="64"/>
        <v>0</v>
      </c>
      <c r="R1142" s="100" t="str">
        <f t="shared" si="62"/>
        <v/>
      </c>
    </row>
    <row r="1143" spans="1:18" x14ac:dyDescent="0.2">
      <c r="A1143" s="430" t="str">
        <f>IF(B1143="","",COUNT('Diário 1º PA'!$A$4:$A$2634)+COUNT('Diário 2º PA'!$A$4:$A$2000)+ROW()-3)</f>
        <v/>
      </c>
      <c r="B1143" s="417"/>
      <c r="C1143" s="438"/>
      <c r="D1143" s="419"/>
      <c r="E1143" s="419"/>
      <c r="F1143" s="420"/>
      <c r="G1143" s="419"/>
      <c r="H1143" s="419"/>
      <c r="I1143" s="421"/>
      <c r="J1143" s="422"/>
      <c r="K1143" s="422"/>
      <c r="L1143" s="423"/>
      <c r="M1143" s="422"/>
      <c r="N1143" s="446"/>
      <c r="O1143" s="429"/>
      <c r="P1143" s="78">
        <f t="shared" si="63"/>
        <v>0</v>
      </c>
      <c r="Q1143" s="78">
        <f t="shared" si="64"/>
        <v>0</v>
      </c>
      <c r="R1143" s="143" t="str">
        <f t="shared" si="62"/>
        <v/>
      </c>
    </row>
    <row r="1144" spans="1:18" x14ac:dyDescent="0.2">
      <c r="A1144" s="430" t="str">
        <f>IF(B1144="","",COUNT('Diário 1º PA'!$A$4:$A$2634)+COUNT('Diário 2º PA'!$A$4:$A$2000)+ROW()-3)</f>
        <v/>
      </c>
      <c r="B1144" s="417"/>
      <c r="C1144" s="438"/>
      <c r="D1144" s="419"/>
      <c r="E1144" s="419"/>
      <c r="F1144" s="420"/>
      <c r="G1144" s="419"/>
      <c r="H1144" s="419"/>
      <c r="I1144" s="421"/>
      <c r="J1144" s="422"/>
      <c r="K1144" s="422"/>
      <c r="L1144" s="423"/>
      <c r="M1144" s="422"/>
      <c r="N1144" s="446"/>
      <c r="O1144" s="429"/>
      <c r="P1144" s="78">
        <f t="shared" si="63"/>
        <v>0</v>
      </c>
      <c r="Q1144" s="78">
        <f t="shared" si="64"/>
        <v>0</v>
      </c>
      <c r="R1144" s="100" t="str">
        <f t="shared" si="62"/>
        <v/>
      </c>
    </row>
    <row r="1145" spans="1:18" x14ac:dyDescent="0.2">
      <c r="A1145" s="430" t="str">
        <f>IF(B1145="","",COUNT('Diário 1º PA'!$A$4:$A$2634)+COUNT('Diário 2º PA'!$A$4:$A$2000)+ROW()-3)</f>
        <v/>
      </c>
      <c r="B1145" s="417"/>
      <c r="C1145" s="438"/>
      <c r="D1145" s="419"/>
      <c r="E1145" s="419"/>
      <c r="F1145" s="420"/>
      <c r="G1145" s="419"/>
      <c r="H1145" s="419"/>
      <c r="I1145" s="421"/>
      <c r="J1145" s="422"/>
      <c r="K1145" s="422"/>
      <c r="L1145" s="423"/>
      <c r="M1145" s="422"/>
      <c r="N1145" s="446"/>
      <c r="O1145" s="429"/>
      <c r="P1145" s="78">
        <f t="shared" si="63"/>
        <v>0</v>
      </c>
      <c r="Q1145" s="78">
        <f t="shared" si="64"/>
        <v>0</v>
      </c>
      <c r="R1145" s="100" t="str">
        <f t="shared" si="62"/>
        <v/>
      </c>
    </row>
    <row r="1146" spans="1:18" x14ac:dyDescent="0.2">
      <c r="A1146" s="430" t="str">
        <f>IF(B1146="","",COUNT('Diário 1º PA'!$A$4:$A$2634)+COUNT('Diário 2º PA'!$A$4:$A$2000)+ROW()-3)</f>
        <v/>
      </c>
      <c r="B1146" s="417"/>
      <c r="C1146" s="438"/>
      <c r="D1146" s="419"/>
      <c r="E1146" s="419"/>
      <c r="F1146" s="420"/>
      <c r="G1146" s="419"/>
      <c r="H1146" s="419"/>
      <c r="I1146" s="421"/>
      <c r="J1146" s="422"/>
      <c r="K1146" s="422"/>
      <c r="L1146" s="423"/>
      <c r="M1146" s="422"/>
      <c r="N1146" s="446"/>
      <c r="O1146" s="429"/>
      <c r="P1146" s="78">
        <f t="shared" si="63"/>
        <v>0</v>
      </c>
      <c r="Q1146" s="78">
        <f t="shared" si="64"/>
        <v>0</v>
      </c>
      <c r="R1146" s="143" t="str">
        <f t="shared" si="62"/>
        <v/>
      </c>
    </row>
    <row r="1147" spans="1:18" x14ac:dyDescent="0.2">
      <c r="A1147" s="430" t="str">
        <f>IF(B1147="","",COUNT('Diário 1º PA'!$A$4:$A$2634)+COUNT('Diário 2º PA'!$A$4:$A$2000)+ROW()-3)</f>
        <v/>
      </c>
      <c r="B1147" s="417"/>
      <c r="C1147" s="438"/>
      <c r="D1147" s="419"/>
      <c r="E1147" s="419"/>
      <c r="F1147" s="420"/>
      <c r="G1147" s="419"/>
      <c r="H1147" s="419"/>
      <c r="I1147" s="421"/>
      <c r="J1147" s="422"/>
      <c r="K1147" s="422"/>
      <c r="L1147" s="423"/>
      <c r="M1147" s="422"/>
      <c r="N1147" s="446"/>
      <c r="O1147" s="429"/>
      <c r="P1147" s="78">
        <f t="shared" si="63"/>
        <v>0</v>
      </c>
      <c r="Q1147" s="78">
        <f t="shared" si="64"/>
        <v>0</v>
      </c>
      <c r="R1147" s="100" t="str">
        <f t="shared" si="62"/>
        <v/>
      </c>
    </row>
    <row r="1148" spans="1:18" x14ac:dyDescent="0.2">
      <c r="A1148" s="430" t="str">
        <f>IF(B1148="","",COUNT('Diário 1º PA'!$A$4:$A$2634)+COUNT('Diário 2º PA'!$A$4:$A$2000)+ROW()-3)</f>
        <v/>
      </c>
      <c r="B1148" s="417"/>
      <c r="C1148" s="438"/>
      <c r="D1148" s="419"/>
      <c r="E1148" s="419"/>
      <c r="F1148" s="420"/>
      <c r="G1148" s="419"/>
      <c r="H1148" s="419"/>
      <c r="I1148" s="421"/>
      <c r="J1148" s="422"/>
      <c r="K1148" s="422"/>
      <c r="L1148" s="423"/>
      <c r="M1148" s="422"/>
      <c r="N1148" s="446"/>
      <c r="O1148" s="429"/>
      <c r="P1148" s="78">
        <f t="shared" si="63"/>
        <v>0</v>
      </c>
      <c r="Q1148" s="78">
        <f t="shared" si="64"/>
        <v>0</v>
      </c>
      <c r="R1148" s="100" t="str">
        <f t="shared" si="62"/>
        <v/>
      </c>
    </row>
    <row r="1149" spans="1:18" x14ac:dyDescent="0.2">
      <c r="A1149" s="430" t="str">
        <f>IF(B1149="","",COUNT('Diário 1º PA'!$A$4:$A$2634)+COUNT('Diário 2º PA'!$A$4:$A$2000)+ROW()-3)</f>
        <v/>
      </c>
      <c r="B1149" s="417"/>
      <c r="C1149" s="438"/>
      <c r="D1149" s="419"/>
      <c r="E1149" s="419"/>
      <c r="F1149" s="420"/>
      <c r="G1149" s="419"/>
      <c r="H1149" s="419"/>
      <c r="I1149" s="421"/>
      <c r="J1149" s="422"/>
      <c r="K1149" s="422"/>
      <c r="L1149" s="423"/>
      <c r="M1149" s="422"/>
      <c r="N1149" s="446"/>
      <c r="O1149" s="429"/>
      <c r="P1149" s="78">
        <f t="shared" si="63"/>
        <v>0</v>
      </c>
      <c r="Q1149" s="78">
        <f t="shared" si="64"/>
        <v>0</v>
      </c>
      <c r="R1149" s="143" t="str">
        <f t="shared" si="62"/>
        <v/>
      </c>
    </row>
    <row r="1150" spans="1:18" x14ac:dyDescent="0.2">
      <c r="A1150" s="430" t="str">
        <f>IF(B1150="","",COUNT('Diário 1º PA'!$A$4:$A$2634)+COUNT('Diário 2º PA'!$A$4:$A$2000)+ROW()-3)</f>
        <v/>
      </c>
      <c r="B1150" s="417"/>
      <c r="C1150" s="438"/>
      <c r="D1150" s="419"/>
      <c r="E1150" s="419"/>
      <c r="F1150" s="420"/>
      <c r="G1150" s="419"/>
      <c r="H1150" s="419"/>
      <c r="I1150" s="421"/>
      <c r="J1150" s="422"/>
      <c r="K1150" s="422"/>
      <c r="L1150" s="423"/>
      <c r="M1150" s="422"/>
      <c r="N1150" s="446"/>
      <c r="O1150" s="429"/>
      <c r="P1150" s="78">
        <f t="shared" si="63"/>
        <v>0</v>
      </c>
      <c r="Q1150" s="78">
        <f t="shared" si="64"/>
        <v>0</v>
      </c>
      <c r="R1150" s="100" t="str">
        <f t="shared" si="62"/>
        <v/>
      </c>
    </row>
    <row r="1151" spans="1:18" x14ac:dyDescent="0.2">
      <c r="A1151" s="430" t="str">
        <f>IF(B1151="","",COUNT('Diário 1º PA'!$A$4:$A$2634)+COUNT('Diário 2º PA'!$A$4:$A$2000)+ROW()-3)</f>
        <v/>
      </c>
      <c r="B1151" s="417"/>
      <c r="C1151" s="438"/>
      <c r="D1151" s="419"/>
      <c r="E1151" s="419"/>
      <c r="F1151" s="420"/>
      <c r="G1151" s="419"/>
      <c r="H1151" s="419"/>
      <c r="I1151" s="421"/>
      <c r="J1151" s="422"/>
      <c r="K1151" s="422"/>
      <c r="L1151" s="423"/>
      <c r="M1151" s="422"/>
      <c r="N1151" s="446"/>
      <c r="O1151" s="429"/>
      <c r="P1151" s="78">
        <f t="shared" si="63"/>
        <v>0</v>
      </c>
      <c r="Q1151" s="78">
        <f t="shared" si="64"/>
        <v>0</v>
      </c>
      <c r="R1151" s="100" t="str">
        <f t="shared" si="62"/>
        <v/>
      </c>
    </row>
    <row r="1152" spans="1:18" x14ac:dyDescent="0.2">
      <c r="A1152" s="430" t="str">
        <f>IF(B1152="","",COUNT('Diário 1º PA'!$A$4:$A$2634)+COUNT('Diário 2º PA'!$A$4:$A$2000)+ROW()-3)</f>
        <v/>
      </c>
      <c r="B1152" s="417"/>
      <c r="C1152" s="438"/>
      <c r="D1152" s="419"/>
      <c r="E1152" s="419"/>
      <c r="F1152" s="420"/>
      <c r="G1152" s="419"/>
      <c r="H1152" s="419"/>
      <c r="I1152" s="421"/>
      <c r="J1152" s="422"/>
      <c r="K1152" s="422"/>
      <c r="L1152" s="423"/>
      <c r="M1152" s="422"/>
      <c r="N1152" s="446"/>
      <c r="O1152" s="429"/>
      <c r="P1152" s="78">
        <f t="shared" si="63"/>
        <v>0</v>
      </c>
      <c r="Q1152" s="78">
        <f t="shared" si="64"/>
        <v>0</v>
      </c>
      <c r="R1152" s="143" t="str">
        <f t="shared" si="62"/>
        <v/>
      </c>
    </row>
    <row r="1153" spans="1:18" x14ac:dyDescent="0.2">
      <c r="A1153" s="430" t="str">
        <f>IF(B1153="","",COUNT('Diário 1º PA'!$A$4:$A$2634)+COUNT('Diário 2º PA'!$A$4:$A$2000)+ROW()-3)</f>
        <v/>
      </c>
      <c r="B1153" s="417"/>
      <c r="C1153" s="438"/>
      <c r="D1153" s="419"/>
      <c r="E1153" s="419"/>
      <c r="F1153" s="420"/>
      <c r="G1153" s="419"/>
      <c r="H1153" s="419"/>
      <c r="I1153" s="421"/>
      <c r="J1153" s="422"/>
      <c r="K1153" s="422"/>
      <c r="L1153" s="423"/>
      <c r="M1153" s="422"/>
      <c r="N1153" s="446"/>
      <c r="O1153" s="429"/>
      <c r="P1153" s="78">
        <f t="shared" si="63"/>
        <v>0</v>
      </c>
      <c r="Q1153" s="78">
        <f t="shared" si="64"/>
        <v>0</v>
      </c>
      <c r="R1153" s="100" t="str">
        <f t="shared" si="62"/>
        <v/>
      </c>
    </row>
    <row r="1154" spans="1:18" x14ac:dyDescent="0.2">
      <c r="A1154" s="430" t="str">
        <f>IF(B1154="","",COUNT('Diário 1º PA'!$A$4:$A$2634)+COUNT('Diário 2º PA'!$A$4:$A$2000)+ROW()-3)</f>
        <v/>
      </c>
      <c r="B1154" s="417"/>
      <c r="C1154" s="438"/>
      <c r="D1154" s="419"/>
      <c r="E1154" s="419"/>
      <c r="F1154" s="420"/>
      <c r="G1154" s="419"/>
      <c r="H1154" s="419"/>
      <c r="I1154" s="421"/>
      <c r="J1154" s="422"/>
      <c r="K1154" s="422"/>
      <c r="L1154" s="423"/>
      <c r="M1154" s="422"/>
      <c r="N1154" s="446"/>
      <c r="O1154" s="429"/>
      <c r="P1154" s="78">
        <f t="shared" si="63"/>
        <v>0</v>
      </c>
      <c r="Q1154" s="78">
        <f t="shared" si="64"/>
        <v>0</v>
      </c>
      <c r="R1154" s="100" t="str">
        <f t="shared" si="62"/>
        <v/>
      </c>
    </row>
    <row r="1155" spans="1:18" x14ac:dyDescent="0.2">
      <c r="A1155" s="430" t="str">
        <f>IF(B1155="","",COUNT('Diário 1º PA'!$A$4:$A$2634)+COUNT('Diário 2º PA'!$A$4:$A$2000)+ROW()-3)</f>
        <v/>
      </c>
      <c r="B1155" s="417"/>
      <c r="C1155" s="438"/>
      <c r="D1155" s="419"/>
      <c r="E1155" s="419"/>
      <c r="F1155" s="420"/>
      <c r="G1155" s="419"/>
      <c r="H1155" s="419"/>
      <c r="I1155" s="421"/>
      <c r="J1155" s="422"/>
      <c r="K1155" s="422"/>
      <c r="L1155" s="423"/>
      <c r="M1155" s="422"/>
      <c r="N1155" s="446"/>
      <c r="O1155" s="429"/>
      <c r="P1155" s="78">
        <f t="shared" si="63"/>
        <v>0</v>
      </c>
      <c r="Q1155" s="78">
        <f t="shared" si="64"/>
        <v>0</v>
      </c>
      <c r="R1155" s="143" t="str">
        <f t="shared" si="62"/>
        <v/>
      </c>
    </row>
    <row r="1156" spans="1:18" x14ac:dyDescent="0.2">
      <c r="A1156" s="430" t="str">
        <f>IF(B1156="","",COUNT('Diário 1º PA'!$A$4:$A$2634)+COUNT('Diário 2º PA'!$A$4:$A$2000)+ROW()-3)</f>
        <v/>
      </c>
      <c r="B1156" s="417"/>
      <c r="C1156" s="438"/>
      <c r="D1156" s="419"/>
      <c r="E1156" s="419"/>
      <c r="F1156" s="420"/>
      <c r="G1156" s="419"/>
      <c r="H1156" s="419"/>
      <c r="I1156" s="421"/>
      <c r="J1156" s="422"/>
      <c r="K1156" s="422"/>
      <c r="L1156" s="423"/>
      <c r="M1156" s="422"/>
      <c r="N1156" s="446"/>
      <c r="O1156" s="429"/>
      <c r="P1156" s="78">
        <f t="shared" si="63"/>
        <v>0</v>
      </c>
      <c r="Q1156" s="78">
        <f t="shared" si="64"/>
        <v>0</v>
      </c>
      <c r="R1156" s="100" t="str">
        <f t="shared" si="62"/>
        <v/>
      </c>
    </row>
    <row r="1157" spans="1:18" x14ac:dyDescent="0.2">
      <c r="A1157" s="430" t="str">
        <f>IF(B1157="","",COUNT('Diário 1º PA'!$A$4:$A$2634)+COUNT('Diário 2º PA'!$A$4:$A$2000)+ROW()-3)</f>
        <v/>
      </c>
      <c r="B1157" s="417"/>
      <c r="C1157" s="438"/>
      <c r="D1157" s="419"/>
      <c r="E1157" s="419"/>
      <c r="F1157" s="420"/>
      <c r="G1157" s="419"/>
      <c r="H1157" s="419"/>
      <c r="I1157" s="421"/>
      <c r="J1157" s="422"/>
      <c r="K1157" s="422"/>
      <c r="L1157" s="423"/>
      <c r="M1157" s="422"/>
      <c r="N1157" s="446"/>
      <c r="O1157" s="429"/>
      <c r="P1157" s="78">
        <f t="shared" si="63"/>
        <v>0</v>
      </c>
      <c r="Q1157" s="78">
        <f t="shared" si="64"/>
        <v>0</v>
      </c>
      <c r="R1157" s="100" t="str">
        <f t="shared" si="62"/>
        <v/>
      </c>
    </row>
    <row r="1158" spans="1:18" x14ac:dyDescent="0.2">
      <c r="A1158" s="430" t="str">
        <f>IF(B1158="","",COUNT('Diário 1º PA'!$A$4:$A$2634)+COUNT('Diário 2º PA'!$A$4:$A$2000)+ROW()-3)</f>
        <v/>
      </c>
      <c r="B1158" s="417"/>
      <c r="C1158" s="438"/>
      <c r="D1158" s="419"/>
      <c r="E1158" s="419"/>
      <c r="F1158" s="420"/>
      <c r="G1158" s="419"/>
      <c r="H1158" s="419"/>
      <c r="I1158" s="421"/>
      <c r="J1158" s="422"/>
      <c r="K1158" s="422"/>
      <c r="L1158" s="423"/>
      <c r="M1158" s="422"/>
      <c r="N1158" s="446"/>
      <c r="O1158" s="429"/>
      <c r="P1158" s="78">
        <f t="shared" si="63"/>
        <v>0</v>
      </c>
      <c r="Q1158" s="78">
        <f t="shared" si="64"/>
        <v>0</v>
      </c>
      <c r="R1158" s="143" t="str">
        <f t="shared" si="62"/>
        <v/>
      </c>
    </row>
    <row r="1159" spans="1:18" x14ac:dyDescent="0.2">
      <c r="A1159" s="430" t="str">
        <f>IF(B1159="","",COUNT('Diário 1º PA'!$A$4:$A$2634)+COUNT('Diário 2º PA'!$A$4:$A$2000)+ROW()-3)</f>
        <v/>
      </c>
      <c r="B1159" s="417"/>
      <c r="C1159" s="438"/>
      <c r="D1159" s="419"/>
      <c r="E1159" s="419"/>
      <c r="F1159" s="420"/>
      <c r="G1159" s="419"/>
      <c r="H1159" s="419"/>
      <c r="I1159" s="421"/>
      <c r="J1159" s="422"/>
      <c r="K1159" s="422"/>
      <c r="L1159" s="423"/>
      <c r="M1159" s="422"/>
      <c r="N1159" s="446"/>
      <c r="O1159" s="429"/>
      <c r="P1159" s="78">
        <f t="shared" si="63"/>
        <v>0</v>
      </c>
      <c r="Q1159" s="78">
        <f t="shared" si="64"/>
        <v>0</v>
      </c>
      <c r="R1159" s="100" t="str">
        <f t="shared" si="62"/>
        <v/>
      </c>
    </row>
    <row r="1160" spans="1:18" x14ac:dyDescent="0.2">
      <c r="A1160" s="430" t="str">
        <f>IF(B1160="","",COUNT('Diário 1º PA'!$A$4:$A$2634)+COUNT('Diário 2º PA'!$A$4:$A$2000)+ROW()-3)</f>
        <v/>
      </c>
      <c r="B1160" s="417"/>
      <c r="C1160" s="438"/>
      <c r="D1160" s="419"/>
      <c r="E1160" s="419"/>
      <c r="F1160" s="420"/>
      <c r="G1160" s="419"/>
      <c r="H1160" s="419"/>
      <c r="I1160" s="421"/>
      <c r="J1160" s="422"/>
      <c r="K1160" s="422"/>
      <c r="L1160" s="423"/>
      <c r="M1160" s="422"/>
      <c r="N1160" s="446"/>
      <c r="O1160" s="429"/>
      <c r="P1160" s="78">
        <f t="shared" si="63"/>
        <v>0</v>
      </c>
      <c r="Q1160" s="78">
        <f t="shared" si="64"/>
        <v>0</v>
      </c>
      <c r="R1160" s="100" t="str">
        <f t="shared" si="62"/>
        <v/>
      </c>
    </row>
    <row r="1161" spans="1:18" x14ac:dyDescent="0.2">
      <c r="A1161" s="430" t="str">
        <f>IF(B1161="","",COUNT('Diário 1º PA'!$A$4:$A$2634)+COUNT('Diário 2º PA'!$A$4:$A$2000)+ROW()-3)</f>
        <v/>
      </c>
      <c r="B1161" s="417"/>
      <c r="C1161" s="438"/>
      <c r="D1161" s="419"/>
      <c r="E1161" s="419"/>
      <c r="F1161" s="420"/>
      <c r="G1161" s="419"/>
      <c r="H1161" s="419"/>
      <c r="I1161" s="421"/>
      <c r="J1161" s="422"/>
      <c r="K1161" s="422"/>
      <c r="L1161" s="423"/>
      <c r="M1161" s="422"/>
      <c r="N1161" s="446"/>
      <c r="O1161" s="429"/>
      <c r="P1161" s="78">
        <f t="shared" si="63"/>
        <v>0</v>
      </c>
      <c r="Q1161" s="78">
        <f t="shared" si="64"/>
        <v>0</v>
      </c>
      <c r="R1161" s="143" t="str">
        <f t="shared" si="62"/>
        <v/>
      </c>
    </row>
    <row r="1162" spans="1:18" x14ac:dyDescent="0.2">
      <c r="A1162" s="430" t="str">
        <f>IF(B1162="","",COUNT('Diário 1º PA'!$A$4:$A$2634)+COUNT('Diário 2º PA'!$A$4:$A$2000)+ROW()-3)</f>
        <v/>
      </c>
      <c r="B1162" s="417"/>
      <c r="C1162" s="438"/>
      <c r="D1162" s="419"/>
      <c r="E1162" s="419"/>
      <c r="F1162" s="420"/>
      <c r="G1162" s="419"/>
      <c r="H1162" s="419"/>
      <c r="I1162" s="421"/>
      <c r="J1162" s="422"/>
      <c r="K1162" s="422"/>
      <c r="L1162" s="423"/>
      <c r="M1162" s="422"/>
      <c r="N1162" s="446"/>
      <c r="O1162" s="429"/>
      <c r="P1162" s="78">
        <f t="shared" si="63"/>
        <v>0</v>
      </c>
      <c r="Q1162" s="78">
        <f t="shared" si="64"/>
        <v>0</v>
      </c>
      <c r="R1162" s="100" t="str">
        <f t="shared" si="62"/>
        <v/>
      </c>
    </row>
    <row r="1163" spans="1:18" x14ac:dyDescent="0.2">
      <c r="A1163" s="430" t="str">
        <f>IF(B1163="","",COUNT('Diário 1º PA'!$A$4:$A$2634)+COUNT('Diário 2º PA'!$A$4:$A$2000)+ROW()-3)</f>
        <v/>
      </c>
      <c r="B1163" s="417"/>
      <c r="C1163" s="438"/>
      <c r="D1163" s="419"/>
      <c r="E1163" s="419"/>
      <c r="F1163" s="420"/>
      <c r="G1163" s="419"/>
      <c r="H1163" s="419"/>
      <c r="I1163" s="421"/>
      <c r="J1163" s="422"/>
      <c r="K1163" s="422"/>
      <c r="L1163" s="423"/>
      <c r="M1163" s="422"/>
      <c r="N1163" s="446"/>
      <c r="O1163" s="429"/>
      <c r="P1163" s="78">
        <f t="shared" si="63"/>
        <v>0</v>
      </c>
      <c r="Q1163" s="78">
        <f t="shared" si="64"/>
        <v>0</v>
      </c>
      <c r="R1163" s="100" t="str">
        <f t="shared" si="62"/>
        <v/>
      </c>
    </row>
    <row r="1164" spans="1:18" x14ac:dyDescent="0.2">
      <c r="A1164" s="430" t="str">
        <f>IF(B1164="","",COUNT('Diário 1º PA'!$A$4:$A$2634)+COUNT('Diário 2º PA'!$A$4:$A$2000)+ROW()-3)</f>
        <v/>
      </c>
      <c r="B1164" s="417"/>
      <c r="C1164" s="438"/>
      <c r="D1164" s="419"/>
      <c r="E1164" s="419"/>
      <c r="F1164" s="420"/>
      <c r="G1164" s="419"/>
      <c r="H1164" s="419"/>
      <c r="I1164" s="421"/>
      <c r="J1164" s="422"/>
      <c r="K1164" s="422"/>
      <c r="L1164" s="423"/>
      <c r="M1164" s="422"/>
      <c r="N1164" s="446"/>
      <c r="O1164" s="429"/>
      <c r="P1164" s="78">
        <f t="shared" si="63"/>
        <v>0</v>
      </c>
      <c r="Q1164" s="78">
        <f t="shared" si="64"/>
        <v>0</v>
      </c>
      <c r="R1164" s="143" t="str">
        <f t="shared" si="62"/>
        <v/>
      </c>
    </row>
    <row r="1165" spans="1:18" x14ac:dyDescent="0.2">
      <c r="A1165" s="430" t="str">
        <f>IF(B1165="","",COUNT('Diário 1º PA'!$A$4:$A$2634)+COUNT('Diário 2º PA'!$A$4:$A$2000)+ROW()-3)</f>
        <v/>
      </c>
      <c r="B1165" s="417"/>
      <c r="C1165" s="438"/>
      <c r="D1165" s="419"/>
      <c r="E1165" s="419"/>
      <c r="F1165" s="420"/>
      <c r="G1165" s="419"/>
      <c r="H1165" s="419"/>
      <c r="I1165" s="421"/>
      <c r="J1165" s="422"/>
      <c r="K1165" s="422"/>
      <c r="L1165" s="423"/>
      <c r="M1165" s="422"/>
      <c r="N1165" s="446"/>
      <c r="O1165" s="429"/>
      <c r="P1165" s="78">
        <f t="shared" si="63"/>
        <v>0</v>
      </c>
      <c r="Q1165" s="78">
        <f t="shared" si="64"/>
        <v>0</v>
      </c>
      <c r="R1165" s="100" t="str">
        <f t="shared" si="62"/>
        <v/>
      </c>
    </row>
    <row r="1166" spans="1:18" x14ac:dyDescent="0.2">
      <c r="A1166" s="430" t="str">
        <f>IF(B1166="","",COUNT('Diário 1º PA'!$A$4:$A$2634)+COUNT('Diário 2º PA'!$A$4:$A$2000)+ROW()-3)</f>
        <v/>
      </c>
      <c r="B1166" s="417"/>
      <c r="C1166" s="438"/>
      <c r="D1166" s="419"/>
      <c r="E1166" s="419"/>
      <c r="F1166" s="420"/>
      <c r="G1166" s="419"/>
      <c r="H1166" s="419"/>
      <c r="I1166" s="421"/>
      <c r="J1166" s="422"/>
      <c r="K1166" s="422"/>
      <c r="L1166" s="423"/>
      <c r="M1166" s="422"/>
      <c r="N1166" s="446"/>
      <c r="O1166" s="429"/>
      <c r="P1166" s="78">
        <f t="shared" si="63"/>
        <v>0</v>
      </c>
      <c r="Q1166" s="78">
        <f t="shared" si="64"/>
        <v>0</v>
      </c>
      <c r="R1166" s="100" t="str">
        <f t="shared" si="62"/>
        <v/>
      </c>
    </row>
    <row r="1167" spans="1:18" x14ac:dyDescent="0.2">
      <c r="A1167" s="430" t="str">
        <f>IF(B1167="","",COUNT('Diário 1º PA'!$A$4:$A$2634)+COUNT('Diário 2º PA'!$A$4:$A$2000)+ROW()-3)</f>
        <v/>
      </c>
      <c r="B1167" s="417"/>
      <c r="C1167" s="438"/>
      <c r="D1167" s="419"/>
      <c r="E1167" s="419"/>
      <c r="F1167" s="420"/>
      <c r="G1167" s="419"/>
      <c r="H1167" s="419"/>
      <c r="I1167" s="421"/>
      <c r="J1167" s="422"/>
      <c r="K1167" s="422"/>
      <c r="L1167" s="423"/>
      <c r="M1167" s="422"/>
      <c r="N1167" s="446"/>
      <c r="O1167" s="429"/>
      <c r="P1167" s="78">
        <f t="shared" si="63"/>
        <v>0</v>
      </c>
      <c r="Q1167" s="78">
        <f t="shared" si="64"/>
        <v>0</v>
      </c>
      <c r="R1167" s="143" t="str">
        <f t="shared" ref="R1167:R1230" si="65">SUBSTITUTE(D1167," ","_")</f>
        <v/>
      </c>
    </row>
    <row r="1168" spans="1:18" x14ac:dyDescent="0.2">
      <c r="A1168" s="430" t="str">
        <f>IF(B1168="","",COUNT('Diário 1º PA'!$A$4:$A$2634)+COUNT('Diário 2º PA'!$A$4:$A$2000)+ROW()-3)</f>
        <v/>
      </c>
      <c r="B1168" s="417"/>
      <c r="C1168" s="438"/>
      <c r="D1168" s="419"/>
      <c r="E1168" s="419"/>
      <c r="F1168" s="420"/>
      <c r="G1168" s="419"/>
      <c r="H1168" s="419"/>
      <c r="I1168" s="421"/>
      <c r="J1168" s="422"/>
      <c r="K1168" s="422"/>
      <c r="L1168" s="423"/>
      <c r="M1168" s="422"/>
      <c r="N1168" s="446"/>
      <c r="O1168" s="429"/>
      <c r="P1168" s="78">
        <f t="shared" ref="P1168:P1231" si="66">IF(B1168=0,0,IF(YEAR(B1168)=$Q$1,MONTH(B1168)-$P$1+1,(YEAR(B1168)-$Q$1)*12-$P$1+1+MONTH(B1168)))</f>
        <v>0</v>
      </c>
      <c r="Q1168" s="78">
        <f t="shared" ref="Q1168:Q1231" si="67">IF(C1168=0,0,IF(YEAR(C1168)=$Q$1,MONTH(C1168)-$P$1+1,(YEAR(C1168)-$Q$1)*12-$P$1+1+MONTH(C1168)))</f>
        <v>0</v>
      </c>
      <c r="R1168" s="100" t="str">
        <f t="shared" si="65"/>
        <v/>
      </c>
    </row>
    <row r="1169" spans="1:18" x14ac:dyDescent="0.2">
      <c r="A1169" s="430" t="str">
        <f>IF(B1169="","",COUNT('Diário 1º PA'!$A$4:$A$2634)+COUNT('Diário 2º PA'!$A$4:$A$2000)+ROW()-3)</f>
        <v/>
      </c>
      <c r="B1169" s="417"/>
      <c r="C1169" s="438"/>
      <c r="D1169" s="419"/>
      <c r="E1169" s="419"/>
      <c r="F1169" s="420"/>
      <c r="G1169" s="419"/>
      <c r="H1169" s="419"/>
      <c r="I1169" s="421"/>
      <c r="J1169" s="422"/>
      <c r="K1169" s="422"/>
      <c r="L1169" s="423"/>
      <c r="M1169" s="422"/>
      <c r="N1169" s="446"/>
      <c r="O1169" s="429"/>
      <c r="P1169" s="78">
        <f t="shared" si="66"/>
        <v>0</v>
      </c>
      <c r="Q1169" s="78">
        <f t="shared" si="67"/>
        <v>0</v>
      </c>
      <c r="R1169" s="100" t="str">
        <f t="shared" si="65"/>
        <v/>
      </c>
    </row>
    <row r="1170" spans="1:18" x14ac:dyDescent="0.2">
      <c r="A1170" s="430" t="str">
        <f>IF(B1170="","",COUNT('Diário 1º PA'!$A$4:$A$2634)+COUNT('Diário 2º PA'!$A$4:$A$2000)+ROW()-3)</f>
        <v/>
      </c>
      <c r="B1170" s="417"/>
      <c r="C1170" s="438"/>
      <c r="D1170" s="419"/>
      <c r="E1170" s="419"/>
      <c r="F1170" s="420"/>
      <c r="G1170" s="419"/>
      <c r="H1170" s="419"/>
      <c r="I1170" s="421"/>
      <c r="J1170" s="422"/>
      <c r="K1170" s="422"/>
      <c r="L1170" s="423"/>
      <c r="M1170" s="422"/>
      <c r="N1170" s="446"/>
      <c r="O1170" s="429"/>
      <c r="P1170" s="78">
        <f t="shared" si="66"/>
        <v>0</v>
      </c>
      <c r="Q1170" s="78">
        <f t="shared" si="67"/>
        <v>0</v>
      </c>
      <c r="R1170" s="143" t="str">
        <f t="shared" si="65"/>
        <v/>
      </c>
    </row>
    <row r="1171" spans="1:18" x14ac:dyDescent="0.2">
      <c r="A1171" s="430" t="str">
        <f>IF(B1171="","",COUNT('Diário 1º PA'!$A$4:$A$2634)+COUNT('Diário 2º PA'!$A$4:$A$2000)+ROW()-3)</f>
        <v/>
      </c>
      <c r="B1171" s="417"/>
      <c r="C1171" s="438"/>
      <c r="D1171" s="419"/>
      <c r="E1171" s="419"/>
      <c r="F1171" s="420"/>
      <c r="G1171" s="419"/>
      <c r="H1171" s="419"/>
      <c r="I1171" s="421"/>
      <c r="J1171" s="422"/>
      <c r="K1171" s="422"/>
      <c r="L1171" s="423"/>
      <c r="M1171" s="422"/>
      <c r="N1171" s="446"/>
      <c r="O1171" s="429"/>
      <c r="P1171" s="78">
        <f t="shared" si="66"/>
        <v>0</v>
      </c>
      <c r="Q1171" s="78">
        <f t="shared" si="67"/>
        <v>0</v>
      </c>
      <c r="R1171" s="100" t="str">
        <f t="shared" si="65"/>
        <v/>
      </c>
    </row>
    <row r="1172" spans="1:18" x14ac:dyDescent="0.2">
      <c r="A1172" s="430" t="str">
        <f>IF(B1172="","",COUNT('Diário 1º PA'!$A$4:$A$2634)+COUNT('Diário 2º PA'!$A$4:$A$2000)+ROW()-3)</f>
        <v/>
      </c>
      <c r="B1172" s="417"/>
      <c r="C1172" s="438"/>
      <c r="D1172" s="419"/>
      <c r="E1172" s="419"/>
      <c r="F1172" s="420"/>
      <c r="G1172" s="419"/>
      <c r="H1172" s="419"/>
      <c r="I1172" s="421"/>
      <c r="J1172" s="422"/>
      <c r="K1172" s="422"/>
      <c r="L1172" s="423"/>
      <c r="M1172" s="422"/>
      <c r="N1172" s="446"/>
      <c r="O1172" s="429"/>
      <c r="P1172" s="78">
        <f t="shared" si="66"/>
        <v>0</v>
      </c>
      <c r="Q1172" s="78">
        <f t="shared" si="67"/>
        <v>0</v>
      </c>
      <c r="R1172" s="100" t="str">
        <f t="shared" si="65"/>
        <v/>
      </c>
    </row>
    <row r="1173" spans="1:18" x14ac:dyDescent="0.2">
      <c r="A1173" s="430" t="str">
        <f>IF(B1173="","",COUNT('Diário 1º PA'!$A$4:$A$2634)+COUNT('Diário 2º PA'!$A$4:$A$2000)+ROW()-3)</f>
        <v/>
      </c>
      <c r="B1173" s="417"/>
      <c r="C1173" s="438"/>
      <c r="D1173" s="419"/>
      <c r="E1173" s="419"/>
      <c r="F1173" s="420"/>
      <c r="G1173" s="419"/>
      <c r="H1173" s="419"/>
      <c r="I1173" s="421"/>
      <c r="J1173" s="422"/>
      <c r="K1173" s="422"/>
      <c r="L1173" s="423"/>
      <c r="M1173" s="422"/>
      <c r="N1173" s="446"/>
      <c r="O1173" s="429"/>
      <c r="P1173" s="78">
        <f t="shared" si="66"/>
        <v>0</v>
      </c>
      <c r="Q1173" s="78">
        <f t="shared" si="67"/>
        <v>0</v>
      </c>
      <c r="R1173" s="143" t="str">
        <f t="shared" si="65"/>
        <v/>
      </c>
    </row>
    <row r="1174" spans="1:18" x14ac:dyDescent="0.2">
      <c r="A1174" s="430" t="str">
        <f>IF(B1174="","",COUNT('Diário 1º PA'!$A$4:$A$2634)+COUNT('Diário 2º PA'!$A$4:$A$2000)+ROW()-3)</f>
        <v/>
      </c>
      <c r="B1174" s="417"/>
      <c r="C1174" s="438"/>
      <c r="D1174" s="419"/>
      <c r="E1174" s="419"/>
      <c r="F1174" s="420"/>
      <c r="G1174" s="419"/>
      <c r="H1174" s="419"/>
      <c r="I1174" s="421"/>
      <c r="J1174" s="422"/>
      <c r="K1174" s="422"/>
      <c r="L1174" s="423"/>
      <c r="M1174" s="422"/>
      <c r="N1174" s="446"/>
      <c r="O1174" s="429"/>
      <c r="P1174" s="78">
        <f t="shared" si="66"/>
        <v>0</v>
      </c>
      <c r="Q1174" s="78">
        <f t="shared" si="67"/>
        <v>0</v>
      </c>
      <c r="R1174" s="100" t="str">
        <f t="shared" si="65"/>
        <v/>
      </c>
    </row>
    <row r="1175" spans="1:18" x14ac:dyDescent="0.2">
      <c r="A1175" s="430" t="str">
        <f>IF(B1175="","",COUNT('Diário 1º PA'!$A$4:$A$2634)+COUNT('Diário 2º PA'!$A$4:$A$2000)+ROW()-3)</f>
        <v/>
      </c>
      <c r="B1175" s="417"/>
      <c r="C1175" s="438"/>
      <c r="D1175" s="419"/>
      <c r="E1175" s="419"/>
      <c r="F1175" s="420"/>
      <c r="G1175" s="419"/>
      <c r="H1175" s="419"/>
      <c r="I1175" s="421"/>
      <c r="J1175" s="422"/>
      <c r="K1175" s="422"/>
      <c r="L1175" s="423"/>
      <c r="M1175" s="422"/>
      <c r="N1175" s="446"/>
      <c r="O1175" s="429"/>
      <c r="P1175" s="78">
        <f t="shared" si="66"/>
        <v>0</v>
      </c>
      <c r="Q1175" s="78">
        <f t="shared" si="67"/>
        <v>0</v>
      </c>
      <c r="R1175" s="100" t="str">
        <f t="shared" si="65"/>
        <v/>
      </c>
    </row>
    <row r="1176" spans="1:18" x14ac:dyDescent="0.2">
      <c r="A1176" s="430" t="str">
        <f>IF(B1176="","",COUNT('Diário 1º PA'!$A$4:$A$2634)+COUNT('Diário 2º PA'!$A$4:$A$2000)+ROW()-3)</f>
        <v/>
      </c>
      <c r="B1176" s="417"/>
      <c r="C1176" s="438"/>
      <c r="D1176" s="419"/>
      <c r="E1176" s="419"/>
      <c r="F1176" s="420"/>
      <c r="G1176" s="419"/>
      <c r="H1176" s="419"/>
      <c r="I1176" s="421"/>
      <c r="J1176" s="422"/>
      <c r="K1176" s="422"/>
      <c r="L1176" s="423"/>
      <c r="M1176" s="422"/>
      <c r="N1176" s="446"/>
      <c r="O1176" s="429"/>
      <c r="P1176" s="78">
        <f t="shared" si="66"/>
        <v>0</v>
      </c>
      <c r="Q1176" s="78">
        <f t="shared" si="67"/>
        <v>0</v>
      </c>
      <c r="R1176" s="143" t="str">
        <f t="shared" si="65"/>
        <v/>
      </c>
    </row>
    <row r="1177" spans="1:18" x14ac:dyDescent="0.2">
      <c r="A1177" s="430" t="str">
        <f>IF(B1177="","",COUNT('Diário 1º PA'!$A$4:$A$2634)+COUNT('Diário 2º PA'!$A$4:$A$2000)+ROW()-3)</f>
        <v/>
      </c>
      <c r="B1177" s="417"/>
      <c r="C1177" s="438"/>
      <c r="D1177" s="419"/>
      <c r="E1177" s="419"/>
      <c r="F1177" s="420"/>
      <c r="G1177" s="419"/>
      <c r="H1177" s="419"/>
      <c r="I1177" s="421"/>
      <c r="J1177" s="422"/>
      <c r="K1177" s="422"/>
      <c r="L1177" s="423"/>
      <c r="M1177" s="422"/>
      <c r="N1177" s="446"/>
      <c r="O1177" s="429"/>
      <c r="P1177" s="78">
        <f t="shared" si="66"/>
        <v>0</v>
      </c>
      <c r="Q1177" s="78">
        <f t="shared" si="67"/>
        <v>0</v>
      </c>
      <c r="R1177" s="100" t="str">
        <f t="shared" si="65"/>
        <v/>
      </c>
    </row>
    <row r="1178" spans="1:18" x14ac:dyDescent="0.2">
      <c r="A1178" s="430" t="str">
        <f>IF(B1178="","",COUNT('Diário 1º PA'!$A$4:$A$2634)+COUNT('Diário 2º PA'!$A$4:$A$2000)+ROW()-3)</f>
        <v/>
      </c>
      <c r="B1178" s="417"/>
      <c r="C1178" s="438"/>
      <c r="D1178" s="419"/>
      <c r="E1178" s="419"/>
      <c r="F1178" s="420"/>
      <c r="G1178" s="419"/>
      <c r="H1178" s="419"/>
      <c r="I1178" s="421"/>
      <c r="J1178" s="422"/>
      <c r="K1178" s="422"/>
      <c r="L1178" s="423"/>
      <c r="M1178" s="422"/>
      <c r="N1178" s="446"/>
      <c r="O1178" s="429"/>
      <c r="P1178" s="78">
        <f t="shared" si="66"/>
        <v>0</v>
      </c>
      <c r="Q1178" s="78">
        <f t="shared" si="67"/>
        <v>0</v>
      </c>
      <c r="R1178" s="100" t="str">
        <f t="shared" si="65"/>
        <v/>
      </c>
    </row>
    <row r="1179" spans="1:18" x14ac:dyDescent="0.2">
      <c r="A1179" s="430" t="str">
        <f>IF(B1179="","",COUNT('Diário 1º PA'!$A$4:$A$2634)+COUNT('Diário 2º PA'!$A$4:$A$2000)+ROW()-3)</f>
        <v/>
      </c>
      <c r="B1179" s="417"/>
      <c r="C1179" s="438"/>
      <c r="D1179" s="419"/>
      <c r="E1179" s="419"/>
      <c r="F1179" s="420"/>
      <c r="G1179" s="419"/>
      <c r="H1179" s="419"/>
      <c r="I1179" s="421"/>
      <c r="J1179" s="422"/>
      <c r="K1179" s="422"/>
      <c r="L1179" s="423"/>
      <c r="M1179" s="422"/>
      <c r="N1179" s="446"/>
      <c r="O1179" s="429"/>
      <c r="P1179" s="78">
        <f t="shared" si="66"/>
        <v>0</v>
      </c>
      <c r="Q1179" s="78">
        <f t="shared" si="67"/>
        <v>0</v>
      </c>
      <c r="R1179" s="143" t="str">
        <f t="shared" si="65"/>
        <v/>
      </c>
    </row>
    <row r="1180" spans="1:18" x14ac:dyDescent="0.2">
      <c r="A1180" s="430" t="str">
        <f>IF(B1180="","",COUNT('Diário 1º PA'!$A$4:$A$2634)+COUNT('Diário 2º PA'!$A$4:$A$2000)+ROW()-3)</f>
        <v/>
      </c>
      <c r="B1180" s="417"/>
      <c r="C1180" s="438"/>
      <c r="D1180" s="419"/>
      <c r="E1180" s="419"/>
      <c r="F1180" s="420"/>
      <c r="G1180" s="419"/>
      <c r="H1180" s="419"/>
      <c r="I1180" s="421"/>
      <c r="J1180" s="422"/>
      <c r="K1180" s="422"/>
      <c r="L1180" s="423"/>
      <c r="M1180" s="422"/>
      <c r="N1180" s="446"/>
      <c r="O1180" s="429"/>
      <c r="P1180" s="78">
        <f t="shared" si="66"/>
        <v>0</v>
      </c>
      <c r="Q1180" s="78">
        <f t="shared" si="67"/>
        <v>0</v>
      </c>
      <c r="R1180" s="100" t="str">
        <f t="shared" si="65"/>
        <v/>
      </c>
    </row>
    <row r="1181" spans="1:18" x14ac:dyDescent="0.2">
      <c r="A1181" s="430" t="str">
        <f>IF(B1181="","",COUNT('Diário 1º PA'!$A$4:$A$2634)+COUNT('Diário 2º PA'!$A$4:$A$2000)+ROW()-3)</f>
        <v/>
      </c>
      <c r="B1181" s="417"/>
      <c r="C1181" s="438"/>
      <c r="D1181" s="419"/>
      <c r="E1181" s="419"/>
      <c r="F1181" s="420"/>
      <c r="G1181" s="419"/>
      <c r="H1181" s="419"/>
      <c r="I1181" s="421"/>
      <c r="J1181" s="422"/>
      <c r="K1181" s="422"/>
      <c r="L1181" s="423"/>
      <c r="M1181" s="422"/>
      <c r="N1181" s="446"/>
      <c r="O1181" s="429"/>
      <c r="P1181" s="78">
        <f t="shared" si="66"/>
        <v>0</v>
      </c>
      <c r="Q1181" s="78">
        <f t="shared" si="67"/>
        <v>0</v>
      </c>
      <c r="R1181" s="100" t="str">
        <f t="shared" si="65"/>
        <v/>
      </c>
    </row>
    <row r="1182" spans="1:18" x14ac:dyDescent="0.2">
      <c r="A1182" s="430" t="str">
        <f>IF(B1182="","",COUNT('Diário 1º PA'!$A$4:$A$2634)+COUNT('Diário 2º PA'!$A$4:$A$2000)+ROW()-3)</f>
        <v/>
      </c>
      <c r="B1182" s="417"/>
      <c r="C1182" s="438"/>
      <c r="D1182" s="419"/>
      <c r="E1182" s="419"/>
      <c r="F1182" s="420"/>
      <c r="G1182" s="419"/>
      <c r="H1182" s="419"/>
      <c r="I1182" s="421"/>
      <c r="J1182" s="422"/>
      <c r="K1182" s="422"/>
      <c r="L1182" s="423"/>
      <c r="M1182" s="422"/>
      <c r="N1182" s="446"/>
      <c r="O1182" s="429"/>
      <c r="P1182" s="78">
        <f t="shared" si="66"/>
        <v>0</v>
      </c>
      <c r="Q1182" s="78">
        <f t="shared" si="67"/>
        <v>0</v>
      </c>
      <c r="R1182" s="143" t="str">
        <f t="shared" si="65"/>
        <v/>
      </c>
    </row>
    <row r="1183" spans="1:18" x14ac:dyDescent="0.2">
      <c r="A1183" s="430" t="str">
        <f>IF(B1183="","",COUNT('Diário 1º PA'!$A$4:$A$2634)+COUNT('Diário 2º PA'!$A$4:$A$2000)+ROW()-3)</f>
        <v/>
      </c>
      <c r="B1183" s="417"/>
      <c r="C1183" s="438"/>
      <c r="D1183" s="419"/>
      <c r="E1183" s="419"/>
      <c r="F1183" s="420"/>
      <c r="G1183" s="419"/>
      <c r="H1183" s="419"/>
      <c r="I1183" s="421"/>
      <c r="J1183" s="422"/>
      <c r="K1183" s="422"/>
      <c r="L1183" s="423"/>
      <c r="M1183" s="422"/>
      <c r="N1183" s="446"/>
      <c r="O1183" s="429"/>
      <c r="P1183" s="78">
        <f t="shared" si="66"/>
        <v>0</v>
      </c>
      <c r="Q1183" s="78">
        <f t="shared" si="67"/>
        <v>0</v>
      </c>
      <c r="R1183" s="100" t="str">
        <f t="shared" si="65"/>
        <v/>
      </c>
    </row>
    <row r="1184" spans="1:18" x14ac:dyDescent="0.2">
      <c r="A1184" s="430" t="str">
        <f>IF(B1184="","",COUNT('Diário 1º PA'!$A$4:$A$2634)+COUNT('Diário 2º PA'!$A$4:$A$2000)+ROW()-3)</f>
        <v/>
      </c>
      <c r="B1184" s="417"/>
      <c r="C1184" s="438"/>
      <c r="D1184" s="419"/>
      <c r="E1184" s="419"/>
      <c r="F1184" s="420"/>
      <c r="G1184" s="419"/>
      <c r="H1184" s="419"/>
      <c r="I1184" s="421"/>
      <c r="J1184" s="422"/>
      <c r="K1184" s="422"/>
      <c r="L1184" s="423"/>
      <c r="M1184" s="422"/>
      <c r="N1184" s="446"/>
      <c r="O1184" s="429"/>
      <c r="P1184" s="78">
        <f t="shared" si="66"/>
        <v>0</v>
      </c>
      <c r="Q1184" s="78">
        <f t="shared" si="67"/>
        <v>0</v>
      </c>
      <c r="R1184" s="100" t="str">
        <f t="shared" si="65"/>
        <v/>
      </c>
    </row>
    <row r="1185" spans="1:18" x14ac:dyDescent="0.2">
      <c r="A1185" s="430" t="str">
        <f>IF(B1185="","",COUNT('Diário 1º PA'!$A$4:$A$2634)+COUNT('Diário 2º PA'!$A$4:$A$2000)+ROW()-3)</f>
        <v/>
      </c>
      <c r="B1185" s="417"/>
      <c r="C1185" s="438"/>
      <c r="D1185" s="419"/>
      <c r="E1185" s="419"/>
      <c r="F1185" s="420"/>
      <c r="G1185" s="419"/>
      <c r="H1185" s="419"/>
      <c r="I1185" s="421"/>
      <c r="J1185" s="422"/>
      <c r="K1185" s="422"/>
      <c r="L1185" s="423"/>
      <c r="M1185" s="422"/>
      <c r="N1185" s="446"/>
      <c r="O1185" s="429"/>
      <c r="P1185" s="78">
        <f t="shared" si="66"/>
        <v>0</v>
      </c>
      <c r="Q1185" s="78">
        <f t="shared" si="67"/>
        <v>0</v>
      </c>
      <c r="R1185" s="143" t="str">
        <f t="shared" si="65"/>
        <v/>
      </c>
    </row>
    <row r="1186" spans="1:18" x14ac:dyDescent="0.2">
      <c r="A1186" s="430" t="str">
        <f>IF(B1186="","",COUNT('Diário 1º PA'!$A$4:$A$2634)+COUNT('Diário 2º PA'!$A$4:$A$2000)+ROW()-3)</f>
        <v/>
      </c>
      <c r="B1186" s="417"/>
      <c r="C1186" s="438"/>
      <c r="D1186" s="419"/>
      <c r="E1186" s="419"/>
      <c r="F1186" s="420"/>
      <c r="G1186" s="419"/>
      <c r="H1186" s="419"/>
      <c r="I1186" s="421"/>
      <c r="J1186" s="422"/>
      <c r="K1186" s="422"/>
      <c r="L1186" s="423"/>
      <c r="M1186" s="422"/>
      <c r="N1186" s="446"/>
      <c r="O1186" s="429"/>
      <c r="P1186" s="78">
        <f t="shared" si="66"/>
        <v>0</v>
      </c>
      <c r="Q1186" s="78">
        <f t="shared" si="67"/>
        <v>0</v>
      </c>
      <c r="R1186" s="100" t="str">
        <f t="shared" si="65"/>
        <v/>
      </c>
    </row>
    <row r="1187" spans="1:18" x14ac:dyDescent="0.2">
      <c r="A1187" s="430" t="str">
        <f>IF(B1187="","",COUNT('Diário 1º PA'!$A$4:$A$2634)+COUNT('Diário 2º PA'!$A$4:$A$2000)+ROW()-3)</f>
        <v/>
      </c>
      <c r="B1187" s="417"/>
      <c r="C1187" s="438"/>
      <c r="D1187" s="419"/>
      <c r="E1187" s="419"/>
      <c r="F1187" s="420"/>
      <c r="G1187" s="419"/>
      <c r="H1187" s="419"/>
      <c r="I1187" s="421"/>
      <c r="J1187" s="422"/>
      <c r="K1187" s="422"/>
      <c r="L1187" s="423"/>
      <c r="M1187" s="422"/>
      <c r="N1187" s="446"/>
      <c r="O1187" s="429"/>
      <c r="P1187" s="78">
        <f t="shared" si="66"/>
        <v>0</v>
      </c>
      <c r="Q1187" s="78">
        <f t="shared" si="67"/>
        <v>0</v>
      </c>
      <c r="R1187" s="100" t="str">
        <f t="shared" si="65"/>
        <v/>
      </c>
    </row>
    <row r="1188" spans="1:18" x14ac:dyDescent="0.2">
      <c r="A1188" s="430" t="str">
        <f>IF(B1188="","",COUNT('Diário 1º PA'!$A$4:$A$2634)+COUNT('Diário 2º PA'!$A$4:$A$2000)+ROW()-3)</f>
        <v/>
      </c>
      <c r="B1188" s="417"/>
      <c r="C1188" s="438"/>
      <c r="D1188" s="419"/>
      <c r="E1188" s="419"/>
      <c r="F1188" s="420"/>
      <c r="G1188" s="419"/>
      <c r="H1188" s="419"/>
      <c r="I1188" s="421"/>
      <c r="J1188" s="422"/>
      <c r="K1188" s="422"/>
      <c r="L1188" s="423"/>
      <c r="M1188" s="422"/>
      <c r="N1188" s="446"/>
      <c r="O1188" s="429"/>
      <c r="P1188" s="78">
        <f t="shared" si="66"/>
        <v>0</v>
      </c>
      <c r="Q1188" s="78">
        <f t="shared" si="67"/>
        <v>0</v>
      </c>
      <c r="R1188" s="143" t="str">
        <f t="shared" si="65"/>
        <v/>
      </c>
    </row>
    <row r="1189" spans="1:18" x14ac:dyDescent="0.2">
      <c r="A1189" s="430" t="str">
        <f>IF(B1189="","",COUNT('Diário 1º PA'!$A$4:$A$2634)+COUNT('Diário 2º PA'!$A$4:$A$2000)+ROW()-3)</f>
        <v/>
      </c>
      <c r="B1189" s="417"/>
      <c r="C1189" s="438"/>
      <c r="D1189" s="419"/>
      <c r="E1189" s="419"/>
      <c r="F1189" s="420"/>
      <c r="G1189" s="419"/>
      <c r="H1189" s="419"/>
      <c r="I1189" s="421"/>
      <c r="J1189" s="422"/>
      <c r="K1189" s="422"/>
      <c r="L1189" s="423"/>
      <c r="M1189" s="422"/>
      <c r="N1189" s="446"/>
      <c r="O1189" s="429"/>
      <c r="P1189" s="78">
        <f t="shared" si="66"/>
        <v>0</v>
      </c>
      <c r="Q1189" s="78">
        <f t="shared" si="67"/>
        <v>0</v>
      </c>
      <c r="R1189" s="100" t="str">
        <f t="shared" si="65"/>
        <v/>
      </c>
    </row>
    <row r="1190" spans="1:18" x14ac:dyDescent="0.2">
      <c r="A1190" s="430" t="str">
        <f>IF(B1190="","",COUNT('Diário 1º PA'!$A$4:$A$2634)+COUNT('Diário 2º PA'!$A$4:$A$2000)+ROW()-3)</f>
        <v/>
      </c>
      <c r="B1190" s="417"/>
      <c r="C1190" s="438"/>
      <c r="D1190" s="419"/>
      <c r="E1190" s="419"/>
      <c r="F1190" s="420"/>
      <c r="G1190" s="419"/>
      <c r="H1190" s="419"/>
      <c r="I1190" s="421"/>
      <c r="J1190" s="422"/>
      <c r="K1190" s="422"/>
      <c r="L1190" s="423"/>
      <c r="M1190" s="422"/>
      <c r="N1190" s="446"/>
      <c r="O1190" s="429"/>
      <c r="P1190" s="78">
        <f t="shared" si="66"/>
        <v>0</v>
      </c>
      <c r="Q1190" s="78">
        <f t="shared" si="67"/>
        <v>0</v>
      </c>
      <c r="R1190" s="100" t="str">
        <f t="shared" si="65"/>
        <v/>
      </c>
    </row>
    <row r="1191" spans="1:18" x14ac:dyDescent="0.2">
      <c r="A1191" s="430" t="str">
        <f>IF(B1191="","",COUNT('Diário 1º PA'!$A$4:$A$2634)+COUNT('Diário 2º PA'!$A$4:$A$2000)+ROW()-3)</f>
        <v/>
      </c>
      <c r="B1191" s="417"/>
      <c r="C1191" s="438"/>
      <c r="D1191" s="419"/>
      <c r="E1191" s="419"/>
      <c r="F1191" s="420"/>
      <c r="G1191" s="419"/>
      <c r="H1191" s="419"/>
      <c r="I1191" s="421"/>
      <c r="J1191" s="422"/>
      <c r="K1191" s="422"/>
      <c r="L1191" s="423"/>
      <c r="M1191" s="422"/>
      <c r="N1191" s="446"/>
      <c r="O1191" s="429"/>
      <c r="P1191" s="78">
        <f t="shared" si="66"/>
        <v>0</v>
      </c>
      <c r="Q1191" s="78">
        <f t="shared" si="67"/>
        <v>0</v>
      </c>
      <c r="R1191" s="143" t="str">
        <f t="shared" si="65"/>
        <v/>
      </c>
    </row>
    <row r="1192" spans="1:18" x14ac:dyDescent="0.2">
      <c r="A1192" s="430" t="str">
        <f>IF(B1192="","",COUNT('Diário 1º PA'!$A$4:$A$2634)+COUNT('Diário 2º PA'!$A$4:$A$2000)+ROW()-3)</f>
        <v/>
      </c>
      <c r="B1192" s="417"/>
      <c r="C1192" s="438"/>
      <c r="D1192" s="419"/>
      <c r="E1192" s="419"/>
      <c r="F1192" s="420"/>
      <c r="G1192" s="419"/>
      <c r="H1192" s="419"/>
      <c r="I1192" s="421"/>
      <c r="J1192" s="422"/>
      <c r="K1192" s="422"/>
      <c r="L1192" s="423"/>
      <c r="M1192" s="422"/>
      <c r="N1192" s="446"/>
      <c r="O1192" s="429"/>
      <c r="P1192" s="78">
        <f t="shared" si="66"/>
        <v>0</v>
      </c>
      <c r="Q1192" s="78">
        <f t="shared" si="67"/>
        <v>0</v>
      </c>
      <c r="R1192" s="100" t="str">
        <f t="shared" si="65"/>
        <v/>
      </c>
    </row>
    <row r="1193" spans="1:18" x14ac:dyDescent="0.2">
      <c r="A1193" s="430" t="str">
        <f>IF(B1193="","",COUNT('Diário 1º PA'!$A$4:$A$2634)+COUNT('Diário 2º PA'!$A$4:$A$2000)+ROW()-3)</f>
        <v/>
      </c>
      <c r="B1193" s="417"/>
      <c r="C1193" s="438"/>
      <c r="D1193" s="419"/>
      <c r="E1193" s="419"/>
      <c r="F1193" s="420"/>
      <c r="G1193" s="419"/>
      <c r="H1193" s="419"/>
      <c r="I1193" s="421"/>
      <c r="J1193" s="422"/>
      <c r="K1193" s="422"/>
      <c r="L1193" s="423"/>
      <c r="M1193" s="422"/>
      <c r="N1193" s="446"/>
      <c r="O1193" s="429"/>
      <c r="P1193" s="78">
        <f t="shared" si="66"/>
        <v>0</v>
      </c>
      <c r="Q1193" s="78">
        <f t="shared" si="67"/>
        <v>0</v>
      </c>
      <c r="R1193" s="100" t="str">
        <f t="shared" si="65"/>
        <v/>
      </c>
    </row>
    <row r="1194" spans="1:18" x14ac:dyDescent="0.2">
      <c r="A1194" s="430" t="str">
        <f>IF(B1194="","",COUNT('Diário 1º PA'!$A$4:$A$2634)+COUNT('Diário 2º PA'!$A$4:$A$2000)+ROW()-3)</f>
        <v/>
      </c>
      <c r="B1194" s="417"/>
      <c r="C1194" s="438"/>
      <c r="D1194" s="419"/>
      <c r="E1194" s="419"/>
      <c r="F1194" s="420"/>
      <c r="G1194" s="419"/>
      <c r="H1194" s="419"/>
      <c r="I1194" s="421"/>
      <c r="J1194" s="422"/>
      <c r="K1194" s="422"/>
      <c r="L1194" s="423"/>
      <c r="M1194" s="422"/>
      <c r="N1194" s="446"/>
      <c r="O1194" s="429"/>
      <c r="P1194" s="78">
        <f t="shared" si="66"/>
        <v>0</v>
      </c>
      <c r="Q1194" s="78">
        <f t="shared" si="67"/>
        <v>0</v>
      </c>
      <c r="R1194" s="143" t="str">
        <f t="shared" si="65"/>
        <v/>
      </c>
    </row>
    <row r="1195" spans="1:18" x14ac:dyDescent="0.2">
      <c r="A1195" s="430" t="str">
        <f>IF(B1195="","",COUNT('Diário 1º PA'!$A$4:$A$2634)+COUNT('Diário 2º PA'!$A$4:$A$2000)+ROW()-3)</f>
        <v/>
      </c>
      <c r="B1195" s="417"/>
      <c r="C1195" s="438"/>
      <c r="D1195" s="419"/>
      <c r="E1195" s="419"/>
      <c r="F1195" s="420"/>
      <c r="G1195" s="419"/>
      <c r="H1195" s="419"/>
      <c r="I1195" s="421"/>
      <c r="J1195" s="422"/>
      <c r="K1195" s="422"/>
      <c r="L1195" s="423"/>
      <c r="M1195" s="422"/>
      <c r="N1195" s="446"/>
      <c r="O1195" s="429"/>
      <c r="P1195" s="78">
        <f t="shared" si="66"/>
        <v>0</v>
      </c>
      <c r="Q1195" s="78">
        <f t="shared" si="67"/>
        <v>0</v>
      </c>
      <c r="R1195" s="100" t="str">
        <f t="shared" si="65"/>
        <v/>
      </c>
    </row>
    <row r="1196" spans="1:18" x14ac:dyDescent="0.2">
      <c r="A1196" s="430" t="str">
        <f>IF(B1196="","",COUNT('Diário 1º PA'!$A$4:$A$2634)+COUNT('Diário 2º PA'!$A$4:$A$2000)+ROW()-3)</f>
        <v/>
      </c>
      <c r="B1196" s="417"/>
      <c r="C1196" s="438"/>
      <c r="D1196" s="419"/>
      <c r="E1196" s="419"/>
      <c r="F1196" s="420"/>
      <c r="G1196" s="419"/>
      <c r="H1196" s="419"/>
      <c r="I1196" s="421"/>
      <c r="J1196" s="422"/>
      <c r="K1196" s="422"/>
      <c r="L1196" s="423"/>
      <c r="M1196" s="422"/>
      <c r="N1196" s="446"/>
      <c r="O1196" s="429"/>
      <c r="P1196" s="78">
        <f t="shared" si="66"/>
        <v>0</v>
      </c>
      <c r="Q1196" s="78">
        <f t="shared" si="67"/>
        <v>0</v>
      </c>
      <c r="R1196" s="100" t="str">
        <f t="shared" si="65"/>
        <v/>
      </c>
    </row>
    <row r="1197" spans="1:18" x14ac:dyDescent="0.2">
      <c r="A1197" s="430" t="str">
        <f>IF(B1197="","",COUNT('Diário 1º PA'!$A$4:$A$2634)+COUNT('Diário 2º PA'!$A$4:$A$2000)+ROW()-3)</f>
        <v/>
      </c>
      <c r="B1197" s="417"/>
      <c r="C1197" s="438"/>
      <c r="D1197" s="419"/>
      <c r="E1197" s="419"/>
      <c r="F1197" s="420"/>
      <c r="G1197" s="419"/>
      <c r="H1197" s="419"/>
      <c r="I1197" s="421"/>
      <c r="J1197" s="422"/>
      <c r="K1197" s="422"/>
      <c r="L1197" s="423"/>
      <c r="M1197" s="422"/>
      <c r="N1197" s="446"/>
      <c r="O1197" s="429"/>
      <c r="P1197" s="78">
        <f t="shared" si="66"/>
        <v>0</v>
      </c>
      <c r="Q1197" s="78">
        <f t="shared" si="67"/>
        <v>0</v>
      </c>
      <c r="R1197" s="143" t="str">
        <f t="shared" si="65"/>
        <v/>
      </c>
    </row>
    <row r="1198" spans="1:18" x14ac:dyDescent="0.2">
      <c r="A1198" s="430" t="str">
        <f>IF(B1198="","",COUNT('Diário 1º PA'!$A$4:$A$2634)+COUNT('Diário 2º PA'!$A$4:$A$2000)+ROW()-3)</f>
        <v/>
      </c>
      <c r="B1198" s="417"/>
      <c r="C1198" s="438"/>
      <c r="D1198" s="419"/>
      <c r="E1198" s="419"/>
      <c r="F1198" s="420"/>
      <c r="G1198" s="419"/>
      <c r="H1198" s="419"/>
      <c r="I1198" s="421"/>
      <c r="J1198" s="422"/>
      <c r="K1198" s="422"/>
      <c r="L1198" s="423"/>
      <c r="M1198" s="422"/>
      <c r="N1198" s="446"/>
      <c r="O1198" s="429"/>
      <c r="P1198" s="78">
        <f t="shared" si="66"/>
        <v>0</v>
      </c>
      <c r="Q1198" s="78">
        <f t="shared" si="67"/>
        <v>0</v>
      </c>
      <c r="R1198" s="100" t="str">
        <f t="shared" si="65"/>
        <v/>
      </c>
    </row>
    <row r="1199" spans="1:18" x14ac:dyDescent="0.2">
      <c r="A1199" s="430" t="str">
        <f>IF(B1199="","",COUNT('Diário 1º PA'!$A$4:$A$2634)+COUNT('Diário 2º PA'!$A$4:$A$2000)+ROW()-3)</f>
        <v/>
      </c>
      <c r="B1199" s="417"/>
      <c r="C1199" s="438"/>
      <c r="D1199" s="419"/>
      <c r="E1199" s="419"/>
      <c r="F1199" s="420"/>
      <c r="G1199" s="419"/>
      <c r="H1199" s="419"/>
      <c r="I1199" s="421"/>
      <c r="J1199" s="422"/>
      <c r="K1199" s="422"/>
      <c r="L1199" s="423"/>
      <c r="M1199" s="422"/>
      <c r="N1199" s="446"/>
      <c r="O1199" s="429"/>
      <c r="P1199" s="78">
        <f t="shared" si="66"/>
        <v>0</v>
      </c>
      <c r="Q1199" s="78">
        <f t="shared" si="67"/>
        <v>0</v>
      </c>
      <c r="R1199" s="100" t="str">
        <f t="shared" si="65"/>
        <v/>
      </c>
    </row>
    <row r="1200" spans="1:18" x14ac:dyDescent="0.2">
      <c r="A1200" s="430" t="str">
        <f>IF(B1200="","",COUNT('Diário 1º PA'!$A$4:$A$2634)+COUNT('Diário 2º PA'!$A$4:$A$2000)+ROW()-3)</f>
        <v/>
      </c>
      <c r="B1200" s="417"/>
      <c r="C1200" s="438"/>
      <c r="D1200" s="419"/>
      <c r="E1200" s="419"/>
      <c r="F1200" s="420"/>
      <c r="G1200" s="419"/>
      <c r="H1200" s="419"/>
      <c r="I1200" s="421"/>
      <c r="J1200" s="422"/>
      <c r="K1200" s="422"/>
      <c r="L1200" s="423"/>
      <c r="M1200" s="422"/>
      <c r="N1200" s="446"/>
      <c r="O1200" s="429"/>
      <c r="P1200" s="78">
        <f t="shared" si="66"/>
        <v>0</v>
      </c>
      <c r="Q1200" s="78">
        <f t="shared" si="67"/>
        <v>0</v>
      </c>
      <c r="R1200" s="143" t="str">
        <f t="shared" si="65"/>
        <v/>
      </c>
    </row>
    <row r="1201" spans="1:18" x14ac:dyDescent="0.2">
      <c r="A1201" s="430" t="str">
        <f>IF(B1201="","",COUNT('Diário 1º PA'!$A$4:$A$2634)+COUNT('Diário 2º PA'!$A$4:$A$2000)+ROW()-3)</f>
        <v/>
      </c>
      <c r="B1201" s="417"/>
      <c r="C1201" s="438"/>
      <c r="D1201" s="419"/>
      <c r="E1201" s="419"/>
      <c r="F1201" s="420"/>
      <c r="G1201" s="419"/>
      <c r="H1201" s="419"/>
      <c r="I1201" s="421"/>
      <c r="J1201" s="422"/>
      <c r="K1201" s="422"/>
      <c r="L1201" s="423"/>
      <c r="M1201" s="422"/>
      <c r="N1201" s="446"/>
      <c r="O1201" s="429"/>
      <c r="P1201" s="78">
        <f t="shared" si="66"/>
        <v>0</v>
      </c>
      <c r="Q1201" s="78">
        <f t="shared" si="67"/>
        <v>0</v>
      </c>
      <c r="R1201" s="100" t="str">
        <f t="shared" si="65"/>
        <v/>
      </c>
    </row>
    <row r="1202" spans="1:18" x14ac:dyDescent="0.2">
      <c r="A1202" s="430" t="str">
        <f>IF(B1202="","",COUNT('Diário 1º PA'!$A$4:$A$2634)+COUNT('Diário 2º PA'!$A$4:$A$2000)+ROW()-3)</f>
        <v/>
      </c>
      <c r="B1202" s="417"/>
      <c r="C1202" s="438"/>
      <c r="D1202" s="419"/>
      <c r="E1202" s="419"/>
      <c r="F1202" s="420"/>
      <c r="G1202" s="419"/>
      <c r="H1202" s="419"/>
      <c r="I1202" s="421"/>
      <c r="J1202" s="422"/>
      <c r="K1202" s="422"/>
      <c r="L1202" s="423"/>
      <c r="M1202" s="422"/>
      <c r="N1202" s="446"/>
      <c r="O1202" s="429"/>
      <c r="P1202" s="78">
        <f t="shared" si="66"/>
        <v>0</v>
      </c>
      <c r="Q1202" s="78">
        <f t="shared" si="67"/>
        <v>0</v>
      </c>
      <c r="R1202" s="100" t="str">
        <f t="shared" si="65"/>
        <v/>
      </c>
    </row>
    <row r="1203" spans="1:18" x14ac:dyDescent="0.2">
      <c r="A1203" s="430" t="str">
        <f>IF(B1203="","",COUNT('Diário 1º PA'!$A$4:$A$2634)+COUNT('Diário 2º PA'!$A$4:$A$2000)+ROW()-3)</f>
        <v/>
      </c>
      <c r="B1203" s="417"/>
      <c r="C1203" s="438"/>
      <c r="D1203" s="419"/>
      <c r="E1203" s="419"/>
      <c r="F1203" s="420"/>
      <c r="G1203" s="419"/>
      <c r="H1203" s="419"/>
      <c r="I1203" s="421"/>
      <c r="J1203" s="422"/>
      <c r="K1203" s="422"/>
      <c r="L1203" s="423"/>
      <c r="M1203" s="422"/>
      <c r="N1203" s="446"/>
      <c r="O1203" s="429"/>
      <c r="P1203" s="78">
        <f t="shared" si="66"/>
        <v>0</v>
      </c>
      <c r="Q1203" s="78">
        <f t="shared" si="67"/>
        <v>0</v>
      </c>
      <c r="R1203" s="143" t="str">
        <f t="shared" si="65"/>
        <v/>
      </c>
    </row>
    <row r="1204" spans="1:18" x14ac:dyDescent="0.2">
      <c r="A1204" s="430" t="str">
        <f>IF(B1204="","",COUNT('Diário 1º PA'!$A$4:$A$2634)+COUNT('Diário 2º PA'!$A$4:$A$2000)+ROW()-3)</f>
        <v/>
      </c>
      <c r="B1204" s="417"/>
      <c r="C1204" s="438"/>
      <c r="D1204" s="419"/>
      <c r="E1204" s="419"/>
      <c r="F1204" s="420"/>
      <c r="G1204" s="419"/>
      <c r="H1204" s="419"/>
      <c r="I1204" s="421"/>
      <c r="J1204" s="422"/>
      <c r="K1204" s="422"/>
      <c r="L1204" s="423"/>
      <c r="M1204" s="422"/>
      <c r="N1204" s="446"/>
      <c r="O1204" s="429"/>
      <c r="P1204" s="78">
        <f t="shared" si="66"/>
        <v>0</v>
      </c>
      <c r="Q1204" s="78">
        <f t="shared" si="67"/>
        <v>0</v>
      </c>
      <c r="R1204" s="100" t="str">
        <f t="shared" si="65"/>
        <v/>
      </c>
    </row>
    <row r="1205" spans="1:18" x14ac:dyDescent="0.2">
      <c r="A1205" s="430" t="str">
        <f>IF(B1205="","",COUNT('Diário 1º PA'!$A$4:$A$2634)+COUNT('Diário 2º PA'!$A$4:$A$2000)+ROW()-3)</f>
        <v/>
      </c>
      <c r="B1205" s="417"/>
      <c r="C1205" s="438"/>
      <c r="D1205" s="419"/>
      <c r="E1205" s="419"/>
      <c r="F1205" s="420"/>
      <c r="G1205" s="419"/>
      <c r="H1205" s="419"/>
      <c r="I1205" s="421"/>
      <c r="J1205" s="422"/>
      <c r="K1205" s="422"/>
      <c r="L1205" s="423"/>
      <c r="M1205" s="422"/>
      <c r="N1205" s="446"/>
      <c r="O1205" s="429"/>
      <c r="P1205" s="78">
        <f t="shared" si="66"/>
        <v>0</v>
      </c>
      <c r="Q1205" s="78">
        <f t="shared" si="67"/>
        <v>0</v>
      </c>
      <c r="R1205" s="100" t="str">
        <f t="shared" si="65"/>
        <v/>
      </c>
    </row>
    <row r="1206" spans="1:18" x14ac:dyDescent="0.2">
      <c r="A1206" s="430" t="str">
        <f>IF(B1206="","",COUNT('Diário 1º PA'!$A$4:$A$2634)+COUNT('Diário 2º PA'!$A$4:$A$2000)+ROW()-3)</f>
        <v/>
      </c>
      <c r="B1206" s="417"/>
      <c r="C1206" s="438"/>
      <c r="D1206" s="419"/>
      <c r="E1206" s="419"/>
      <c r="F1206" s="420"/>
      <c r="G1206" s="419"/>
      <c r="H1206" s="419"/>
      <c r="I1206" s="421"/>
      <c r="J1206" s="422"/>
      <c r="K1206" s="422"/>
      <c r="L1206" s="423"/>
      <c r="M1206" s="422"/>
      <c r="N1206" s="446"/>
      <c r="O1206" s="429"/>
      <c r="P1206" s="78">
        <f t="shared" si="66"/>
        <v>0</v>
      </c>
      <c r="Q1206" s="78">
        <f t="shared" si="67"/>
        <v>0</v>
      </c>
      <c r="R1206" s="143" t="str">
        <f t="shared" si="65"/>
        <v/>
      </c>
    </row>
    <row r="1207" spans="1:18" x14ac:dyDescent="0.2">
      <c r="A1207" s="430" t="str">
        <f>IF(B1207="","",COUNT('Diário 1º PA'!$A$4:$A$2634)+COUNT('Diário 2º PA'!$A$4:$A$2000)+ROW()-3)</f>
        <v/>
      </c>
      <c r="B1207" s="417"/>
      <c r="C1207" s="438"/>
      <c r="D1207" s="419"/>
      <c r="E1207" s="419"/>
      <c r="F1207" s="420"/>
      <c r="G1207" s="419"/>
      <c r="H1207" s="419"/>
      <c r="I1207" s="421"/>
      <c r="J1207" s="422"/>
      <c r="K1207" s="422"/>
      <c r="L1207" s="423"/>
      <c r="M1207" s="422"/>
      <c r="N1207" s="446"/>
      <c r="O1207" s="429"/>
      <c r="P1207" s="78">
        <f t="shared" si="66"/>
        <v>0</v>
      </c>
      <c r="Q1207" s="78">
        <f t="shared" si="67"/>
        <v>0</v>
      </c>
      <c r="R1207" s="100" t="str">
        <f t="shared" si="65"/>
        <v/>
      </c>
    </row>
    <row r="1208" spans="1:18" x14ac:dyDescent="0.2">
      <c r="A1208" s="430" t="str">
        <f>IF(B1208="","",COUNT('Diário 1º PA'!$A$4:$A$2634)+COUNT('Diário 2º PA'!$A$4:$A$2000)+ROW()-3)</f>
        <v/>
      </c>
      <c r="B1208" s="417"/>
      <c r="C1208" s="438"/>
      <c r="D1208" s="419"/>
      <c r="E1208" s="419"/>
      <c r="F1208" s="420"/>
      <c r="G1208" s="419"/>
      <c r="H1208" s="419"/>
      <c r="I1208" s="421"/>
      <c r="J1208" s="422"/>
      <c r="K1208" s="422"/>
      <c r="L1208" s="423"/>
      <c r="M1208" s="422"/>
      <c r="N1208" s="446"/>
      <c r="O1208" s="429"/>
      <c r="P1208" s="78">
        <f t="shared" si="66"/>
        <v>0</v>
      </c>
      <c r="Q1208" s="78">
        <f t="shared" si="67"/>
        <v>0</v>
      </c>
      <c r="R1208" s="100" t="str">
        <f t="shared" si="65"/>
        <v/>
      </c>
    </row>
    <row r="1209" spans="1:18" x14ac:dyDescent="0.2">
      <c r="A1209" s="430" t="str">
        <f>IF(B1209="","",COUNT('Diário 1º PA'!$A$4:$A$2634)+COUNT('Diário 2º PA'!$A$4:$A$2000)+ROW()-3)</f>
        <v/>
      </c>
      <c r="B1209" s="417"/>
      <c r="C1209" s="438"/>
      <c r="D1209" s="419"/>
      <c r="E1209" s="419"/>
      <c r="F1209" s="420"/>
      <c r="G1209" s="419"/>
      <c r="H1209" s="419"/>
      <c r="I1209" s="421"/>
      <c r="J1209" s="422"/>
      <c r="K1209" s="422"/>
      <c r="L1209" s="423"/>
      <c r="M1209" s="422"/>
      <c r="N1209" s="446"/>
      <c r="O1209" s="429"/>
      <c r="P1209" s="78">
        <f t="shared" si="66"/>
        <v>0</v>
      </c>
      <c r="Q1209" s="78">
        <f t="shared" si="67"/>
        <v>0</v>
      </c>
      <c r="R1209" s="143" t="str">
        <f t="shared" si="65"/>
        <v/>
      </c>
    </row>
    <row r="1210" spans="1:18" x14ac:dyDescent="0.2">
      <c r="A1210" s="430" t="str">
        <f>IF(B1210="","",COUNT('Diário 1º PA'!$A$4:$A$2634)+COUNT('Diário 2º PA'!$A$4:$A$2000)+ROW()-3)</f>
        <v/>
      </c>
      <c r="B1210" s="417"/>
      <c r="C1210" s="438"/>
      <c r="D1210" s="419"/>
      <c r="E1210" s="419"/>
      <c r="F1210" s="420"/>
      <c r="G1210" s="419"/>
      <c r="H1210" s="419"/>
      <c r="I1210" s="421"/>
      <c r="J1210" s="422"/>
      <c r="K1210" s="422"/>
      <c r="L1210" s="423"/>
      <c r="M1210" s="422"/>
      <c r="N1210" s="446"/>
      <c r="O1210" s="429"/>
      <c r="P1210" s="78">
        <f t="shared" si="66"/>
        <v>0</v>
      </c>
      <c r="Q1210" s="78">
        <f t="shared" si="67"/>
        <v>0</v>
      </c>
      <c r="R1210" s="100" t="str">
        <f t="shared" si="65"/>
        <v/>
      </c>
    </row>
    <row r="1211" spans="1:18" x14ac:dyDescent="0.2">
      <c r="A1211" s="430" t="str">
        <f>IF(B1211="","",COUNT('Diário 1º PA'!$A$4:$A$2634)+COUNT('Diário 2º PA'!$A$4:$A$2000)+ROW()-3)</f>
        <v/>
      </c>
      <c r="B1211" s="417"/>
      <c r="C1211" s="438"/>
      <c r="D1211" s="419"/>
      <c r="E1211" s="419"/>
      <c r="F1211" s="420"/>
      <c r="G1211" s="419"/>
      <c r="H1211" s="419"/>
      <c r="I1211" s="421"/>
      <c r="J1211" s="422"/>
      <c r="K1211" s="422"/>
      <c r="L1211" s="423"/>
      <c r="M1211" s="422"/>
      <c r="N1211" s="446"/>
      <c r="O1211" s="429"/>
      <c r="P1211" s="78">
        <f t="shared" si="66"/>
        <v>0</v>
      </c>
      <c r="Q1211" s="78">
        <f t="shared" si="67"/>
        <v>0</v>
      </c>
      <c r="R1211" s="100" t="str">
        <f t="shared" si="65"/>
        <v/>
      </c>
    </row>
    <row r="1212" spans="1:18" x14ac:dyDescent="0.2">
      <c r="A1212" s="430" t="str">
        <f>IF(B1212="","",COUNT('Diário 1º PA'!$A$4:$A$2634)+COUNT('Diário 2º PA'!$A$4:$A$2000)+ROW()-3)</f>
        <v/>
      </c>
      <c r="B1212" s="417"/>
      <c r="C1212" s="438"/>
      <c r="D1212" s="419"/>
      <c r="E1212" s="419"/>
      <c r="F1212" s="420"/>
      <c r="G1212" s="419"/>
      <c r="H1212" s="419"/>
      <c r="I1212" s="421"/>
      <c r="J1212" s="422"/>
      <c r="K1212" s="422"/>
      <c r="L1212" s="423"/>
      <c r="M1212" s="422"/>
      <c r="N1212" s="446"/>
      <c r="O1212" s="429"/>
      <c r="P1212" s="78">
        <f t="shared" si="66"/>
        <v>0</v>
      </c>
      <c r="Q1212" s="78">
        <f t="shared" si="67"/>
        <v>0</v>
      </c>
      <c r="R1212" s="143" t="str">
        <f t="shared" si="65"/>
        <v/>
      </c>
    </row>
    <row r="1213" spans="1:18" x14ac:dyDescent="0.2">
      <c r="A1213" s="430" t="str">
        <f>IF(B1213="","",COUNT('Diário 1º PA'!$A$4:$A$2634)+COUNT('Diário 2º PA'!$A$4:$A$2000)+ROW()-3)</f>
        <v/>
      </c>
      <c r="B1213" s="417"/>
      <c r="C1213" s="438"/>
      <c r="D1213" s="419"/>
      <c r="E1213" s="419"/>
      <c r="F1213" s="420"/>
      <c r="G1213" s="419"/>
      <c r="H1213" s="419"/>
      <c r="I1213" s="421"/>
      <c r="J1213" s="422"/>
      <c r="K1213" s="422"/>
      <c r="L1213" s="423"/>
      <c r="M1213" s="422"/>
      <c r="N1213" s="446"/>
      <c r="O1213" s="429"/>
      <c r="P1213" s="78">
        <f t="shared" si="66"/>
        <v>0</v>
      </c>
      <c r="Q1213" s="78">
        <f t="shared" si="67"/>
        <v>0</v>
      </c>
      <c r="R1213" s="100" t="str">
        <f t="shared" si="65"/>
        <v/>
      </c>
    </row>
    <row r="1214" spans="1:18" x14ac:dyDescent="0.2">
      <c r="A1214" s="430" t="str">
        <f>IF(B1214="","",COUNT('Diário 1º PA'!$A$4:$A$2634)+COUNT('Diário 2º PA'!$A$4:$A$2000)+ROW()-3)</f>
        <v/>
      </c>
      <c r="B1214" s="417"/>
      <c r="C1214" s="438"/>
      <c r="D1214" s="419"/>
      <c r="E1214" s="419"/>
      <c r="F1214" s="420"/>
      <c r="G1214" s="419"/>
      <c r="H1214" s="419"/>
      <c r="I1214" s="421"/>
      <c r="J1214" s="422"/>
      <c r="K1214" s="422"/>
      <c r="L1214" s="423"/>
      <c r="M1214" s="422"/>
      <c r="N1214" s="446"/>
      <c r="O1214" s="429"/>
      <c r="P1214" s="78">
        <f t="shared" si="66"/>
        <v>0</v>
      </c>
      <c r="Q1214" s="78">
        <f t="shared" si="67"/>
        <v>0</v>
      </c>
      <c r="R1214" s="100" t="str">
        <f t="shared" si="65"/>
        <v/>
      </c>
    </row>
    <row r="1215" spans="1:18" x14ac:dyDescent="0.2">
      <c r="A1215" s="430" t="str">
        <f>IF(B1215="","",COUNT('Diário 1º PA'!$A$4:$A$2634)+COUNT('Diário 2º PA'!$A$4:$A$2000)+ROW()-3)</f>
        <v/>
      </c>
      <c r="B1215" s="417"/>
      <c r="C1215" s="438"/>
      <c r="D1215" s="419"/>
      <c r="E1215" s="419"/>
      <c r="F1215" s="420"/>
      <c r="G1215" s="419"/>
      <c r="H1215" s="419"/>
      <c r="I1215" s="421"/>
      <c r="J1215" s="422"/>
      <c r="K1215" s="422"/>
      <c r="L1215" s="423"/>
      <c r="M1215" s="422"/>
      <c r="N1215" s="446"/>
      <c r="O1215" s="429"/>
      <c r="P1215" s="78">
        <f t="shared" si="66"/>
        <v>0</v>
      </c>
      <c r="Q1215" s="78">
        <f t="shared" si="67"/>
        <v>0</v>
      </c>
      <c r="R1215" s="143" t="str">
        <f t="shared" si="65"/>
        <v/>
      </c>
    </row>
    <row r="1216" spans="1:18" x14ac:dyDescent="0.2">
      <c r="A1216" s="430" t="str">
        <f>IF(B1216="","",COUNT('Diário 1º PA'!$A$4:$A$2634)+COUNT('Diário 2º PA'!$A$4:$A$2000)+ROW()-3)</f>
        <v/>
      </c>
      <c r="B1216" s="417"/>
      <c r="C1216" s="438"/>
      <c r="D1216" s="419"/>
      <c r="E1216" s="419"/>
      <c r="F1216" s="420"/>
      <c r="G1216" s="419"/>
      <c r="H1216" s="419"/>
      <c r="I1216" s="421"/>
      <c r="J1216" s="422"/>
      <c r="K1216" s="422"/>
      <c r="L1216" s="423"/>
      <c r="M1216" s="422"/>
      <c r="N1216" s="446"/>
      <c r="O1216" s="429"/>
      <c r="P1216" s="78">
        <f t="shared" si="66"/>
        <v>0</v>
      </c>
      <c r="Q1216" s="78">
        <f t="shared" si="67"/>
        <v>0</v>
      </c>
      <c r="R1216" s="100" t="str">
        <f t="shared" si="65"/>
        <v/>
      </c>
    </row>
    <row r="1217" spans="1:18" x14ac:dyDescent="0.2">
      <c r="A1217" s="430" t="str">
        <f>IF(B1217="","",COUNT('Diário 1º PA'!$A$4:$A$2634)+COUNT('Diário 2º PA'!$A$4:$A$2000)+ROW()-3)</f>
        <v/>
      </c>
      <c r="B1217" s="417"/>
      <c r="C1217" s="438"/>
      <c r="D1217" s="419"/>
      <c r="E1217" s="419"/>
      <c r="F1217" s="420"/>
      <c r="G1217" s="419"/>
      <c r="H1217" s="419"/>
      <c r="I1217" s="421"/>
      <c r="J1217" s="422"/>
      <c r="K1217" s="422"/>
      <c r="L1217" s="423"/>
      <c r="M1217" s="422"/>
      <c r="N1217" s="446"/>
      <c r="O1217" s="429"/>
      <c r="P1217" s="78">
        <f t="shared" si="66"/>
        <v>0</v>
      </c>
      <c r="Q1217" s="78">
        <f t="shared" si="67"/>
        <v>0</v>
      </c>
      <c r="R1217" s="100" t="str">
        <f t="shared" si="65"/>
        <v/>
      </c>
    </row>
    <row r="1218" spans="1:18" x14ac:dyDescent="0.2">
      <c r="A1218" s="430" t="str">
        <f>IF(B1218="","",COUNT('Diário 1º PA'!$A$4:$A$2634)+COUNT('Diário 2º PA'!$A$4:$A$2000)+ROW()-3)</f>
        <v/>
      </c>
      <c r="B1218" s="417"/>
      <c r="C1218" s="438"/>
      <c r="D1218" s="419"/>
      <c r="E1218" s="419"/>
      <c r="F1218" s="420"/>
      <c r="G1218" s="419"/>
      <c r="H1218" s="419"/>
      <c r="I1218" s="421"/>
      <c r="J1218" s="422"/>
      <c r="K1218" s="422"/>
      <c r="L1218" s="423"/>
      <c r="M1218" s="422"/>
      <c r="N1218" s="446"/>
      <c r="O1218" s="429"/>
      <c r="P1218" s="78">
        <f t="shared" si="66"/>
        <v>0</v>
      </c>
      <c r="Q1218" s="78">
        <f t="shared" si="67"/>
        <v>0</v>
      </c>
      <c r="R1218" s="143" t="str">
        <f t="shared" si="65"/>
        <v/>
      </c>
    </row>
    <row r="1219" spans="1:18" x14ac:dyDescent="0.2">
      <c r="A1219" s="430" t="str">
        <f>IF(B1219="","",COUNT('Diário 1º PA'!$A$4:$A$2634)+COUNT('Diário 2º PA'!$A$4:$A$2000)+ROW()-3)</f>
        <v/>
      </c>
      <c r="B1219" s="417"/>
      <c r="C1219" s="438"/>
      <c r="D1219" s="419"/>
      <c r="E1219" s="419"/>
      <c r="F1219" s="420"/>
      <c r="G1219" s="419"/>
      <c r="H1219" s="419"/>
      <c r="I1219" s="421"/>
      <c r="J1219" s="422"/>
      <c r="K1219" s="422"/>
      <c r="L1219" s="423"/>
      <c r="M1219" s="422"/>
      <c r="N1219" s="446"/>
      <c r="O1219" s="429"/>
      <c r="P1219" s="78">
        <f t="shared" si="66"/>
        <v>0</v>
      </c>
      <c r="Q1219" s="78">
        <f t="shared" si="67"/>
        <v>0</v>
      </c>
      <c r="R1219" s="100" t="str">
        <f t="shared" si="65"/>
        <v/>
      </c>
    </row>
    <row r="1220" spans="1:18" x14ac:dyDescent="0.2">
      <c r="A1220" s="430" t="str">
        <f>IF(B1220="","",COUNT('Diário 1º PA'!$A$4:$A$2634)+COUNT('Diário 2º PA'!$A$4:$A$2000)+ROW()-3)</f>
        <v/>
      </c>
      <c r="B1220" s="417"/>
      <c r="C1220" s="438"/>
      <c r="D1220" s="419"/>
      <c r="E1220" s="419"/>
      <c r="F1220" s="420"/>
      <c r="G1220" s="419"/>
      <c r="H1220" s="419"/>
      <c r="I1220" s="421"/>
      <c r="J1220" s="422"/>
      <c r="K1220" s="422"/>
      <c r="L1220" s="423"/>
      <c r="M1220" s="422"/>
      <c r="N1220" s="446"/>
      <c r="O1220" s="429"/>
      <c r="P1220" s="78">
        <f t="shared" si="66"/>
        <v>0</v>
      </c>
      <c r="Q1220" s="78">
        <f t="shared" si="67"/>
        <v>0</v>
      </c>
      <c r="R1220" s="100" t="str">
        <f t="shared" si="65"/>
        <v/>
      </c>
    </row>
    <row r="1221" spans="1:18" x14ac:dyDescent="0.2">
      <c r="A1221" s="430" t="str">
        <f>IF(B1221="","",COUNT('Diário 1º PA'!$A$4:$A$2634)+COUNT('Diário 2º PA'!$A$4:$A$2000)+ROW()-3)</f>
        <v/>
      </c>
      <c r="B1221" s="417"/>
      <c r="C1221" s="438"/>
      <c r="D1221" s="419"/>
      <c r="E1221" s="419"/>
      <c r="F1221" s="420"/>
      <c r="G1221" s="419"/>
      <c r="H1221" s="419"/>
      <c r="I1221" s="421"/>
      <c r="J1221" s="422"/>
      <c r="K1221" s="422"/>
      <c r="L1221" s="423"/>
      <c r="M1221" s="422"/>
      <c r="N1221" s="446"/>
      <c r="O1221" s="429"/>
      <c r="P1221" s="78">
        <f t="shared" si="66"/>
        <v>0</v>
      </c>
      <c r="Q1221" s="78">
        <f t="shared" si="67"/>
        <v>0</v>
      </c>
      <c r="R1221" s="143" t="str">
        <f t="shared" si="65"/>
        <v/>
      </c>
    </row>
    <row r="1222" spans="1:18" x14ac:dyDescent="0.2">
      <c r="A1222" s="430" t="str">
        <f>IF(B1222="","",COUNT('Diário 1º PA'!$A$4:$A$2634)+COUNT('Diário 2º PA'!$A$4:$A$2000)+ROW()-3)</f>
        <v/>
      </c>
      <c r="B1222" s="417"/>
      <c r="C1222" s="438"/>
      <c r="D1222" s="419"/>
      <c r="E1222" s="419"/>
      <c r="F1222" s="420"/>
      <c r="G1222" s="419"/>
      <c r="H1222" s="419"/>
      <c r="I1222" s="421"/>
      <c r="J1222" s="422"/>
      <c r="K1222" s="422"/>
      <c r="L1222" s="423"/>
      <c r="M1222" s="422"/>
      <c r="N1222" s="446"/>
      <c r="O1222" s="429"/>
      <c r="P1222" s="78">
        <f t="shared" si="66"/>
        <v>0</v>
      </c>
      <c r="Q1222" s="78">
        <f t="shared" si="67"/>
        <v>0</v>
      </c>
      <c r="R1222" s="100" t="str">
        <f t="shared" si="65"/>
        <v/>
      </c>
    </row>
    <row r="1223" spans="1:18" x14ac:dyDescent="0.2">
      <c r="A1223" s="430" t="str">
        <f>IF(B1223="","",COUNT('Diário 1º PA'!$A$4:$A$2634)+COUNT('Diário 2º PA'!$A$4:$A$2000)+ROW()-3)</f>
        <v/>
      </c>
      <c r="B1223" s="417"/>
      <c r="C1223" s="438"/>
      <c r="D1223" s="419"/>
      <c r="E1223" s="419"/>
      <c r="F1223" s="420"/>
      <c r="G1223" s="419"/>
      <c r="H1223" s="419"/>
      <c r="I1223" s="421"/>
      <c r="J1223" s="422"/>
      <c r="K1223" s="422"/>
      <c r="L1223" s="423"/>
      <c r="M1223" s="422"/>
      <c r="N1223" s="446"/>
      <c r="O1223" s="429"/>
      <c r="P1223" s="78">
        <f t="shared" si="66"/>
        <v>0</v>
      </c>
      <c r="Q1223" s="78">
        <f t="shared" si="67"/>
        <v>0</v>
      </c>
      <c r="R1223" s="100" t="str">
        <f t="shared" si="65"/>
        <v/>
      </c>
    </row>
    <row r="1224" spans="1:18" x14ac:dyDescent="0.2">
      <c r="A1224" s="430" t="str">
        <f>IF(B1224="","",COUNT('Diário 1º PA'!$A$4:$A$2634)+COUNT('Diário 2º PA'!$A$4:$A$2000)+ROW()-3)</f>
        <v/>
      </c>
      <c r="B1224" s="417"/>
      <c r="C1224" s="438"/>
      <c r="D1224" s="419"/>
      <c r="E1224" s="419"/>
      <c r="F1224" s="420"/>
      <c r="G1224" s="419"/>
      <c r="H1224" s="419"/>
      <c r="I1224" s="421"/>
      <c r="J1224" s="422"/>
      <c r="K1224" s="422"/>
      <c r="L1224" s="423"/>
      <c r="M1224" s="422"/>
      <c r="N1224" s="446"/>
      <c r="O1224" s="429"/>
      <c r="P1224" s="78">
        <f t="shared" si="66"/>
        <v>0</v>
      </c>
      <c r="Q1224" s="78">
        <f t="shared" si="67"/>
        <v>0</v>
      </c>
      <c r="R1224" s="143" t="str">
        <f t="shared" si="65"/>
        <v/>
      </c>
    </row>
    <row r="1225" spans="1:18" x14ac:dyDescent="0.2">
      <c r="A1225" s="430" t="str">
        <f>IF(B1225="","",COUNT('Diário 1º PA'!$A$4:$A$2634)+COUNT('Diário 2º PA'!$A$4:$A$2000)+ROW()-3)</f>
        <v/>
      </c>
      <c r="B1225" s="417"/>
      <c r="C1225" s="438"/>
      <c r="D1225" s="419"/>
      <c r="E1225" s="419"/>
      <c r="F1225" s="420"/>
      <c r="G1225" s="419"/>
      <c r="H1225" s="419"/>
      <c r="I1225" s="421"/>
      <c r="J1225" s="422"/>
      <c r="K1225" s="422"/>
      <c r="L1225" s="423"/>
      <c r="M1225" s="422"/>
      <c r="N1225" s="446"/>
      <c r="O1225" s="429"/>
      <c r="P1225" s="78">
        <f t="shared" si="66"/>
        <v>0</v>
      </c>
      <c r="Q1225" s="78">
        <f t="shared" si="67"/>
        <v>0</v>
      </c>
      <c r="R1225" s="100" t="str">
        <f t="shared" si="65"/>
        <v/>
      </c>
    </row>
    <row r="1226" spans="1:18" x14ac:dyDescent="0.2">
      <c r="A1226" s="430" t="str">
        <f>IF(B1226="","",COUNT('Diário 1º PA'!$A$4:$A$2634)+COUNT('Diário 2º PA'!$A$4:$A$2000)+ROW()-3)</f>
        <v/>
      </c>
      <c r="B1226" s="417"/>
      <c r="C1226" s="438"/>
      <c r="D1226" s="419"/>
      <c r="E1226" s="419"/>
      <c r="F1226" s="420"/>
      <c r="G1226" s="419"/>
      <c r="H1226" s="419"/>
      <c r="I1226" s="421"/>
      <c r="J1226" s="422"/>
      <c r="K1226" s="422"/>
      <c r="L1226" s="423"/>
      <c r="M1226" s="422"/>
      <c r="N1226" s="446"/>
      <c r="O1226" s="429"/>
      <c r="P1226" s="78">
        <f t="shared" si="66"/>
        <v>0</v>
      </c>
      <c r="Q1226" s="78">
        <f t="shared" si="67"/>
        <v>0</v>
      </c>
      <c r="R1226" s="100" t="str">
        <f t="shared" si="65"/>
        <v/>
      </c>
    </row>
    <row r="1227" spans="1:18" x14ac:dyDescent="0.2">
      <c r="A1227" s="430" t="str">
        <f>IF(B1227="","",COUNT('Diário 1º PA'!$A$4:$A$2634)+COUNT('Diário 2º PA'!$A$4:$A$2000)+ROW()-3)</f>
        <v/>
      </c>
      <c r="B1227" s="417"/>
      <c r="C1227" s="438"/>
      <c r="D1227" s="419"/>
      <c r="E1227" s="419"/>
      <c r="F1227" s="420"/>
      <c r="G1227" s="419"/>
      <c r="H1227" s="419"/>
      <c r="I1227" s="421"/>
      <c r="J1227" s="422"/>
      <c r="K1227" s="422"/>
      <c r="L1227" s="423"/>
      <c r="M1227" s="422"/>
      <c r="N1227" s="446"/>
      <c r="O1227" s="429"/>
      <c r="P1227" s="78">
        <f t="shared" si="66"/>
        <v>0</v>
      </c>
      <c r="Q1227" s="78">
        <f t="shared" si="67"/>
        <v>0</v>
      </c>
      <c r="R1227" s="143" t="str">
        <f t="shared" si="65"/>
        <v/>
      </c>
    </row>
    <row r="1228" spans="1:18" x14ac:dyDescent="0.2">
      <c r="A1228" s="430" t="str">
        <f>IF(B1228="","",COUNT('Diário 1º PA'!$A$4:$A$2634)+COUNT('Diário 2º PA'!$A$4:$A$2000)+ROW()-3)</f>
        <v/>
      </c>
      <c r="B1228" s="417"/>
      <c r="C1228" s="438"/>
      <c r="D1228" s="419"/>
      <c r="E1228" s="419"/>
      <c r="F1228" s="420"/>
      <c r="G1228" s="419"/>
      <c r="H1228" s="419"/>
      <c r="I1228" s="421"/>
      <c r="J1228" s="422"/>
      <c r="K1228" s="422"/>
      <c r="L1228" s="423"/>
      <c r="M1228" s="422"/>
      <c r="N1228" s="446"/>
      <c r="O1228" s="429"/>
      <c r="P1228" s="78">
        <f t="shared" si="66"/>
        <v>0</v>
      </c>
      <c r="Q1228" s="78">
        <f t="shared" si="67"/>
        <v>0</v>
      </c>
      <c r="R1228" s="100" t="str">
        <f t="shared" si="65"/>
        <v/>
      </c>
    </row>
    <row r="1229" spans="1:18" x14ac:dyDescent="0.2">
      <c r="A1229" s="430" t="str">
        <f>IF(B1229="","",COUNT('Diário 1º PA'!$A$4:$A$2634)+COUNT('Diário 2º PA'!$A$4:$A$2000)+ROW()-3)</f>
        <v/>
      </c>
      <c r="B1229" s="417"/>
      <c r="C1229" s="438"/>
      <c r="D1229" s="419"/>
      <c r="E1229" s="419"/>
      <c r="F1229" s="420"/>
      <c r="G1229" s="419"/>
      <c r="H1229" s="419"/>
      <c r="I1229" s="421"/>
      <c r="J1229" s="422"/>
      <c r="K1229" s="422"/>
      <c r="L1229" s="423"/>
      <c r="M1229" s="422"/>
      <c r="N1229" s="446"/>
      <c r="O1229" s="429"/>
      <c r="P1229" s="78">
        <f t="shared" si="66"/>
        <v>0</v>
      </c>
      <c r="Q1229" s="78">
        <f t="shared" si="67"/>
        <v>0</v>
      </c>
      <c r="R1229" s="100" t="str">
        <f t="shared" si="65"/>
        <v/>
      </c>
    </row>
    <row r="1230" spans="1:18" x14ac:dyDescent="0.2">
      <c r="A1230" s="430" t="str">
        <f>IF(B1230="","",COUNT('Diário 1º PA'!$A$4:$A$2634)+COUNT('Diário 2º PA'!$A$4:$A$2000)+ROW()-3)</f>
        <v/>
      </c>
      <c r="B1230" s="417"/>
      <c r="C1230" s="438"/>
      <c r="D1230" s="419"/>
      <c r="E1230" s="419"/>
      <c r="F1230" s="420"/>
      <c r="G1230" s="419"/>
      <c r="H1230" s="419"/>
      <c r="I1230" s="421"/>
      <c r="J1230" s="422"/>
      <c r="K1230" s="422"/>
      <c r="L1230" s="423"/>
      <c r="M1230" s="422"/>
      <c r="N1230" s="446"/>
      <c r="O1230" s="429"/>
      <c r="P1230" s="78">
        <f t="shared" si="66"/>
        <v>0</v>
      </c>
      <c r="Q1230" s="78">
        <f t="shared" si="67"/>
        <v>0</v>
      </c>
      <c r="R1230" s="143" t="str">
        <f t="shared" si="65"/>
        <v/>
      </c>
    </row>
    <row r="1231" spans="1:18" x14ac:dyDescent="0.2">
      <c r="A1231" s="430" t="str">
        <f>IF(B1231="","",COUNT('Diário 1º PA'!$A$4:$A$2634)+COUNT('Diário 2º PA'!$A$4:$A$2000)+ROW()-3)</f>
        <v/>
      </c>
      <c r="B1231" s="417"/>
      <c r="C1231" s="438"/>
      <c r="D1231" s="419"/>
      <c r="E1231" s="419"/>
      <c r="F1231" s="420"/>
      <c r="G1231" s="419"/>
      <c r="H1231" s="419"/>
      <c r="I1231" s="421"/>
      <c r="J1231" s="422"/>
      <c r="K1231" s="422"/>
      <c r="L1231" s="423"/>
      <c r="M1231" s="422"/>
      <c r="N1231" s="446"/>
      <c r="O1231" s="429"/>
      <c r="P1231" s="78">
        <f t="shared" si="66"/>
        <v>0</v>
      </c>
      <c r="Q1231" s="78">
        <f t="shared" si="67"/>
        <v>0</v>
      </c>
      <c r="R1231" s="100" t="str">
        <f t="shared" ref="R1231:R1294" si="68">SUBSTITUTE(D1231," ","_")</f>
        <v/>
      </c>
    </row>
    <row r="1232" spans="1:18" x14ac:dyDescent="0.2">
      <c r="A1232" s="430" t="str">
        <f>IF(B1232="","",COUNT('Diário 1º PA'!$A$4:$A$2634)+COUNT('Diário 2º PA'!$A$4:$A$2000)+ROW()-3)</f>
        <v/>
      </c>
      <c r="B1232" s="417"/>
      <c r="C1232" s="438"/>
      <c r="D1232" s="419"/>
      <c r="E1232" s="419"/>
      <c r="F1232" s="420"/>
      <c r="G1232" s="419"/>
      <c r="H1232" s="419"/>
      <c r="I1232" s="421"/>
      <c r="J1232" s="422"/>
      <c r="K1232" s="422"/>
      <c r="L1232" s="423"/>
      <c r="M1232" s="422"/>
      <c r="N1232" s="446"/>
      <c r="O1232" s="429"/>
      <c r="P1232" s="78">
        <f t="shared" ref="P1232:P1294" si="69">IF(B1232=0,0,IF(YEAR(B1232)=$Q$1,MONTH(B1232)-$P$1+1,(YEAR(B1232)-$Q$1)*12-$P$1+1+MONTH(B1232)))</f>
        <v>0</v>
      </c>
      <c r="Q1232" s="78">
        <f t="shared" ref="Q1232:Q1294" si="70">IF(C1232=0,0,IF(YEAR(C1232)=$Q$1,MONTH(C1232)-$P$1+1,(YEAR(C1232)-$Q$1)*12-$P$1+1+MONTH(C1232)))</f>
        <v>0</v>
      </c>
      <c r="R1232" s="100" t="str">
        <f t="shared" si="68"/>
        <v/>
      </c>
    </row>
    <row r="1233" spans="1:18" x14ac:dyDescent="0.2">
      <c r="A1233" s="430" t="str">
        <f>IF(B1233="","",COUNT('Diário 1º PA'!$A$4:$A$2634)+COUNT('Diário 2º PA'!$A$4:$A$2000)+ROW()-3)</f>
        <v/>
      </c>
      <c r="B1233" s="417"/>
      <c r="C1233" s="438"/>
      <c r="D1233" s="419"/>
      <c r="E1233" s="419"/>
      <c r="F1233" s="420"/>
      <c r="G1233" s="419"/>
      <c r="H1233" s="419"/>
      <c r="I1233" s="421"/>
      <c r="J1233" s="422"/>
      <c r="K1233" s="422"/>
      <c r="L1233" s="423"/>
      <c r="M1233" s="422"/>
      <c r="N1233" s="446"/>
      <c r="O1233" s="429"/>
      <c r="P1233" s="78">
        <f t="shared" si="69"/>
        <v>0</v>
      </c>
      <c r="Q1233" s="78">
        <f t="shared" si="70"/>
        <v>0</v>
      </c>
      <c r="R1233" s="143" t="str">
        <f t="shared" si="68"/>
        <v/>
      </c>
    </row>
    <row r="1234" spans="1:18" x14ac:dyDescent="0.2">
      <c r="A1234" s="430" t="str">
        <f>IF(B1234="","",COUNT('Diário 1º PA'!$A$4:$A$2634)+COUNT('Diário 2º PA'!$A$4:$A$2000)+ROW()-3)</f>
        <v/>
      </c>
      <c r="B1234" s="417"/>
      <c r="C1234" s="438"/>
      <c r="D1234" s="419"/>
      <c r="E1234" s="419"/>
      <c r="F1234" s="420"/>
      <c r="G1234" s="419"/>
      <c r="H1234" s="419"/>
      <c r="I1234" s="421"/>
      <c r="J1234" s="422"/>
      <c r="K1234" s="422"/>
      <c r="L1234" s="423"/>
      <c r="M1234" s="422"/>
      <c r="N1234" s="446"/>
      <c r="O1234" s="429"/>
      <c r="P1234" s="78">
        <f t="shared" si="69"/>
        <v>0</v>
      </c>
      <c r="Q1234" s="78">
        <f t="shared" si="70"/>
        <v>0</v>
      </c>
      <c r="R1234" s="100" t="str">
        <f t="shared" si="68"/>
        <v/>
      </c>
    </row>
    <row r="1235" spans="1:18" x14ac:dyDescent="0.2">
      <c r="A1235" s="430" t="str">
        <f>IF(B1235="","",COUNT('Diário 1º PA'!$A$4:$A$2634)+COUNT('Diário 2º PA'!$A$4:$A$2000)+ROW()-3)</f>
        <v/>
      </c>
      <c r="B1235" s="417"/>
      <c r="C1235" s="438"/>
      <c r="D1235" s="419"/>
      <c r="E1235" s="419"/>
      <c r="F1235" s="420"/>
      <c r="G1235" s="419"/>
      <c r="H1235" s="419"/>
      <c r="I1235" s="421"/>
      <c r="J1235" s="422"/>
      <c r="K1235" s="422"/>
      <c r="L1235" s="423"/>
      <c r="M1235" s="422"/>
      <c r="N1235" s="446"/>
      <c r="O1235" s="429"/>
      <c r="P1235" s="78">
        <f t="shared" si="69"/>
        <v>0</v>
      </c>
      <c r="Q1235" s="78">
        <f t="shared" si="70"/>
        <v>0</v>
      </c>
      <c r="R1235" s="100" t="str">
        <f t="shared" si="68"/>
        <v/>
      </c>
    </row>
    <row r="1236" spans="1:18" x14ac:dyDescent="0.2">
      <c r="A1236" s="430" t="str">
        <f>IF(B1236="","",COUNT('Diário 1º PA'!$A$4:$A$2634)+COUNT('Diário 2º PA'!$A$4:$A$2000)+ROW()-3)</f>
        <v/>
      </c>
      <c r="B1236" s="417"/>
      <c r="C1236" s="438"/>
      <c r="D1236" s="419"/>
      <c r="E1236" s="419"/>
      <c r="F1236" s="420"/>
      <c r="G1236" s="419"/>
      <c r="H1236" s="419"/>
      <c r="I1236" s="421"/>
      <c r="J1236" s="422"/>
      <c r="K1236" s="422"/>
      <c r="L1236" s="423"/>
      <c r="M1236" s="422"/>
      <c r="N1236" s="446"/>
      <c r="O1236" s="429"/>
      <c r="P1236" s="78">
        <f t="shared" si="69"/>
        <v>0</v>
      </c>
      <c r="Q1236" s="78">
        <f t="shared" si="70"/>
        <v>0</v>
      </c>
      <c r="R1236" s="143" t="str">
        <f t="shared" si="68"/>
        <v/>
      </c>
    </row>
    <row r="1237" spans="1:18" x14ac:dyDescent="0.2">
      <c r="A1237" s="430" t="str">
        <f>IF(B1237="","",COUNT('Diário 1º PA'!$A$4:$A$2634)+COUNT('Diário 2º PA'!$A$4:$A$2000)+ROW()-3)</f>
        <v/>
      </c>
      <c r="B1237" s="417"/>
      <c r="C1237" s="438"/>
      <c r="D1237" s="419"/>
      <c r="E1237" s="419"/>
      <c r="F1237" s="420"/>
      <c r="G1237" s="419"/>
      <c r="H1237" s="419"/>
      <c r="I1237" s="421"/>
      <c r="J1237" s="422"/>
      <c r="K1237" s="422"/>
      <c r="L1237" s="423"/>
      <c r="M1237" s="422"/>
      <c r="N1237" s="446"/>
      <c r="O1237" s="429"/>
      <c r="P1237" s="78">
        <f t="shared" si="69"/>
        <v>0</v>
      </c>
      <c r="Q1237" s="78">
        <f t="shared" si="70"/>
        <v>0</v>
      </c>
      <c r="R1237" s="100" t="str">
        <f t="shared" si="68"/>
        <v/>
      </c>
    </row>
    <row r="1238" spans="1:18" x14ac:dyDescent="0.2">
      <c r="A1238" s="430" t="str">
        <f>IF(B1238="","",COUNT('Diário 1º PA'!$A$4:$A$2634)+COUNT('Diário 2º PA'!$A$4:$A$2000)+ROW()-3)</f>
        <v/>
      </c>
      <c r="B1238" s="417"/>
      <c r="C1238" s="438"/>
      <c r="D1238" s="419"/>
      <c r="E1238" s="419"/>
      <c r="F1238" s="420"/>
      <c r="G1238" s="419"/>
      <c r="H1238" s="419"/>
      <c r="I1238" s="421"/>
      <c r="J1238" s="422"/>
      <c r="K1238" s="422"/>
      <c r="L1238" s="423"/>
      <c r="M1238" s="422"/>
      <c r="N1238" s="446"/>
      <c r="O1238" s="429"/>
      <c r="P1238" s="78">
        <f t="shared" si="69"/>
        <v>0</v>
      </c>
      <c r="Q1238" s="78">
        <f t="shared" si="70"/>
        <v>0</v>
      </c>
      <c r="R1238" s="100" t="str">
        <f t="shared" si="68"/>
        <v/>
      </c>
    </row>
    <row r="1239" spans="1:18" x14ac:dyDescent="0.2">
      <c r="A1239" s="430" t="str">
        <f>IF(B1239="","",COUNT('Diário 1º PA'!$A$4:$A$2634)+COUNT('Diário 2º PA'!$A$4:$A$2000)+ROW()-3)</f>
        <v/>
      </c>
      <c r="B1239" s="417"/>
      <c r="C1239" s="438"/>
      <c r="D1239" s="419"/>
      <c r="E1239" s="419"/>
      <c r="F1239" s="420"/>
      <c r="G1239" s="419"/>
      <c r="H1239" s="419"/>
      <c r="I1239" s="421"/>
      <c r="J1239" s="422"/>
      <c r="K1239" s="422"/>
      <c r="L1239" s="423"/>
      <c r="M1239" s="422"/>
      <c r="N1239" s="446"/>
      <c r="O1239" s="429"/>
      <c r="P1239" s="78">
        <f t="shared" si="69"/>
        <v>0</v>
      </c>
      <c r="Q1239" s="78">
        <f t="shared" si="70"/>
        <v>0</v>
      </c>
      <c r="R1239" s="143" t="str">
        <f t="shared" si="68"/>
        <v/>
      </c>
    </row>
    <row r="1240" spans="1:18" x14ac:dyDescent="0.2">
      <c r="A1240" s="430" t="str">
        <f>IF(B1240="","",COUNT('Diário 1º PA'!$A$4:$A$2634)+COUNT('Diário 2º PA'!$A$4:$A$2000)+ROW()-3)</f>
        <v/>
      </c>
      <c r="B1240" s="417"/>
      <c r="C1240" s="438"/>
      <c r="D1240" s="419"/>
      <c r="E1240" s="419"/>
      <c r="F1240" s="420"/>
      <c r="G1240" s="419"/>
      <c r="H1240" s="419"/>
      <c r="I1240" s="421"/>
      <c r="J1240" s="422"/>
      <c r="K1240" s="422"/>
      <c r="L1240" s="423"/>
      <c r="M1240" s="422"/>
      <c r="N1240" s="446"/>
      <c r="O1240" s="429"/>
      <c r="P1240" s="78">
        <f t="shared" si="69"/>
        <v>0</v>
      </c>
      <c r="Q1240" s="78">
        <f t="shared" si="70"/>
        <v>0</v>
      </c>
      <c r="R1240" s="100" t="str">
        <f t="shared" si="68"/>
        <v/>
      </c>
    </row>
    <row r="1241" spans="1:18" x14ac:dyDescent="0.2">
      <c r="A1241" s="430" t="str">
        <f>IF(B1241="","",COUNT('Diário 1º PA'!$A$4:$A$2634)+COUNT('Diário 2º PA'!$A$4:$A$2000)+ROW()-3)</f>
        <v/>
      </c>
      <c r="B1241" s="417"/>
      <c r="C1241" s="438"/>
      <c r="D1241" s="419"/>
      <c r="E1241" s="419"/>
      <c r="F1241" s="420"/>
      <c r="G1241" s="419"/>
      <c r="H1241" s="419"/>
      <c r="I1241" s="421"/>
      <c r="J1241" s="422"/>
      <c r="K1241" s="422"/>
      <c r="L1241" s="423"/>
      <c r="M1241" s="422"/>
      <c r="N1241" s="446"/>
      <c r="O1241" s="429"/>
      <c r="P1241" s="78">
        <f t="shared" si="69"/>
        <v>0</v>
      </c>
      <c r="Q1241" s="78">
        <f t="shared" si="70"/>
        <v>0</v>
      </c>
      <c r="R1241" s="100" t="str">
        <f t="shared" si="68"/>
        <v/>
      </c>
    </row>
    <row r="1242" spans="1:18" x14ac:dyDescent="0.2">
      <c r="A1242" s="430" t="str">
        <f>IF(B1242="","",COUNT('Diário 1º PA'!$A$4:$A$2634)+COUNT('Diário 2º PA'!$A$4:$A$2000)+ROW()-3)</f>
        <v/>
      </c>
      <c r="B1242" s="417"/>
      <c r="C1242" s="438"/>
      <c r="D1242" s="419"/>
      <c r="E1242" s="419"/>
      <c r="F1242" s="420"/>
      <c r="G1242" s="419"/>
      <c r="H1242" s="419"/>
      <c r="I1242" s="421"/>
      <c r="J1242" s="422"/>
      <c r="K1242" s="422"/>
      <c r="L1242" s="423"/>
      <c r="M1242" s="422"/>
      <c r="N1242" s="446"/>
      <c r="O1242" s="429"/>
      <c r="P1242" s="78">
        <f t="shared" si="69"/>
        <v>0</v>
      </c>
      <c r="Q1242" s="78">
        <f t="shared" si="70"/>
        <v>0</v>
      </c>
      <c r="R1242" s="143" t="str">
        <f t="shared" si="68"/>
        <v/>
      </c>
    </row>
    <row r="1243" spans="1:18" x14ac:dyDescent="0.2">
      <c r="A1243" s="430" t="str">
        <f>IF(B1243="","",COUNT('Diário 1º PA'!$A$4:$A$2634)+COUNT('Diário 2º PA'!$A$4:$A$2000)+ROW()-3)</f>
        <v/>
      </c>
      <c r="B1243" s="417"/>
      <c r="C1243" s="438"/>
      <c r="D1243" s="419"/>
      <c r="E1243" s="419"/>
      <c r="F1243" s="420"/>
      <c r="G1243" s="419"/>
      <c r="H1243" s="419"/>
      <c r="I1243" s="421"/>
      <c r="J1243" s="422"/>
      <c r="K1243" s="422"/>
      <c r="L1243" s="423"/>
      <c r="M1243" s="422"/>
      <c r="N1243" s="446"/>
      <c r="O1243" s="429"/>
      <c r="P1243" s="78">
        <f t="shared" si="69"/>
        <v>0</v>
      </c>
      <c r="Q1243" s="78">
        <f t="shared" si="70"/>
        <v>0</v>
      </c>
      <c r="R1243" s="100" t="str">
        <f t="shared" si="68"/>
        <v/>
      </c>
    </row>
    <row r="1244" spans="1:18" x14ac:dyDescent="0.2">
      <c r="A1244" s="430" t="str">
        <f>IF(B1244="","",COUNT('Diário 1º PA'!$A$4:$A$2634)+COUNT('Diário 2º PA'!$A$4:$A$2000)+ROW()-3)</f>
        <v/>
      </c>
      <c r="B1244" s="417"/>
      <c r="C1244" s="438"/>
      <c r="D1244" s="419"/>
      <c r="E1244" s="419"/>
      <c r="F1244" s="420"/>
      <c r="G1244" s="419"/>
      <c r="H1244" s="419"/>
      <c r="I1244" s="421"/>
      <c r="J1244" s="422"/>
      <c r="K1244" s="422"/>
      <c r="L1244" s="423"/>
      <c r="M1244" s="422"/>
      <c r="N1244" s="446"/>
      <c r="O1244" s="429"/>
      <c r="P1244" s="78">
        <f t="shared" si="69"/>
        <v>0</v>
      </c>
      <c r="Q1244" s="78">
        <f t="shared" si="70"/>
        <v>0</v>
      </c>
      <c r="R1244" s="100" t="str">
        <f t="shared" si="68"/>
        <v/>
      </c>
    </row>
    <row r="1245" spans="1:18" x14ac:dyDescent="0.2">
      <c r="A1245" s="430" t="str">
        <f>IF(B1245="","",COUNT('Diário 1º PA'!$A$4:$A$2634)+COUNT('Diário 2º PA'!$A$4:$A$2000)+ROW()-3)</f>
        <v/>
      </c>
      <c r="B1245" s="417"/>
      <c r="C1245" s="438"/>
      <c r="D1245" s="419"/>
      <c r="E1245" s="419"/>
      <c r="F1245" s="420"/>
      <c r="G1245" s="419"/>
      <c r="H1245" s="419"/>
      <c r="I1245" s="421"/>
      <c r="J1245" s="422"/>
      <c r="K1245" s="422"/>
      <c r="L1245" s="423"/>
      <c r="M1245" s="422"/>
      <c r="N1245" s="446"/>
      <c r="O1245" s="429"/>
      <c r="P1245" s="78">
        <f t="shared" si="69"/>
        <v>0</v>
      </c>
      <c r="Q1245" s="78">
        <f t="shared" si="70"/>
        <v>0</v>
      </c>
      <c r="R1245" s="143" t="str">
        <f t="shared" si="68"/>
        <v/>
      </c>
    </row>
    <row r="1246" spans="1:18" x14ac:dyDescent="0.2">
      <c r="A1246" s="430" t="str">
        <f>IF(B1246="","",COUNT('Diário 1º PA'!$A$4:$A$2634)+COUNT('Diário 2º PA'!$A$4:$A$2000)+ROW()-3)</f>
        <v/>
      </c>
      <c r="B1246" s="417"/>
      <c r="C1246" s="438"/>
      <c r="D1246" s="419"/>
      <c r="E1246" s="419"/>
      <c r="F1246" s="420"/>
      <c r="G1246" s="419"/>
      <c r="H1246" s="419"/>
      <c r="I1246" s="421"/>
      <c r="J1246" s="422"/>
      <c r="K1246" s="422"/>
      <c r="L1246" s="423"/>
      <c r="M1246" s="422"/>
      <c r="N1246" s="446"/>
      <c r="O1246" s="429"/>
      <c r="P1246" s="78">
        <f t="shared" si="69"/>
        <v>0</v>
      </c>
      <c r="Q1246" s="78">
        <f t="shared" si="70"/>
        <v>0</v>
      </c>
      <c r="R1246" s="100" t="str">
        <f t="shared" si="68"/>
        <v/>
      </c>
    </row>
    <row r="1247" spans="1:18" x14ac:dyDescent="0.2">
      <c r="A1247" s="430" t="str">
        <f>IF(B1247="","",COUNT('Diário 1º PA'!$A$4:$A$2634)+COUNT('Diário 2º PA'!$A$4:$A$2000)+ROW()-3)</f>
        <v/>
      </c>
      <c r="B1247" s="417"/>
      <c r="C1247" s="438"/>
      <c r="D1247" s="419"/>
      <c r="E1247" s="419"/>
      <c r="F1247" s="420"/>
      <c r="G1247" s="419"/>
      <c r="H1247" s="419"/>
      <c r="I1247" s="421"/>
      <c r="J1247" s="422"/>
      <c r="K1247" s="422"/>
      <c r="L1247" s="423"/>
      <c r="M1247" s="422"/>
      <c r="N1247" s="446"/>
      <c r="O1247" s="429"/>
      <c r="P1247" s="78">
        <f t="shared" si="69"/>
        <v>0</v>
      </c>
      <c r="Q1247" s="78">
        <f t="shared" si="70"/>
        <v>0</v>
      </c>
      <c r="R1247" s="100" t="str">
        <f t="shared" si="68"/>
        <v/>
      </c>
    </row>
    <row r="1248" spans="1:18" x14ac:dyDescent="0.2">
      <c r="A1248" s="430" t="str">
        <f>IF(B1248="","",COUNT('Diário 1º PA'!$A$4:$A$2634)+COUNT('Diário 2º PA'!$A$4:$A$2000)+ROW()-3)</f>
        <v/>
      </c>
      <c r="B1248" s="417"/>
      <c r="C1248" s="438"/>
      <c r="D1248" s="419"/>
      <c r="E1248" s="419"/>
      <c r="F1248" s="420"/>
      <c r="G1248" s="419"/>
      <c r="H1248" s="419"/>
      <c r="I1248" s="421"/>
      <c r="J1248" s="422"/>
      <c r="K1248" s="422"/>
      <c r="L1248" s="423"/>
      <c r="M1248" s="422"/>
      <c r="N1248" s="446"/>
      <c r="O1248" s="429"/>
      <c r="P1248" s="78">
        <f t="shared" si="69"/>
        <v>0</v>
      </c>
      <c r="Q1248" s="78">
        <f t="shared" si="70"/>
        <v>0</v>
      </c>
      <c r="R1248" s="143" t="str">
        <f t="shared" si="68"/>
        <v/>
      </c>
    </row>
    <row r="1249" spans="1:18" x14ac:dyDescent="0.2">
      <c r="A1249" s="430" t="str">
        <f>IF(B1249="","",COUNT('Diário 1º PA'!$A$4:$A$2634)+COUNT('Diário 2º PA'!$A$4:$A$2000)+ROW()-3)</f>
        <v/>
      </c>
      <c r="B1249" s="417"/>
      <c r="C1249" s="438"/>
      <c r="D1249" s="419"/>
      <c r="E1249" s="419"/>
      <c r="F1249" s="420"/>
      <c r="G1249" s="419"/>
      <c r="H1249" s="419"/>
      <c r="I1249" s="421"/>
      <c r="J1249" s="422"/>
      <c r="K1249" s="422"/>
      <c r="L1249" s="423"/>
      <c r="M1249" s="422"/>
      <c r="N1249" s="446"/>
      <c r="O1249" s="429"/>
      <c r="P1249" s="78">
        <f t="shared" si="69"/>
        <v>0</v>
      </c>
      <c r="Q1249" s="78">
        <f t="shared" si="70"/>
        <v>0</v>
      </c>
      <c r="R1249" s="100" t="str">
        <f t="shared" si="68"/>
        <v/>
      </c>
    </row>
    <row r="1250" spans="1:18" x14ac:dyDescent="0.2">
      <c r="A1250" s="430" t="str">
        <f>IF(B1250="","",COUNT('Diário 1º PA'!$A$4:$A$2634)+COUNT('Diário 2º PA'!$A$4:$A$2000)+ROW()-3)</f>
        <v/>
      </c>
      <c r="B1250" s="417"/>
      <c r="C1250" s="438"/>
      <c r="D1250" s="419"/>
      <c r="E1250" s="419"/>
      <c r="F1250" s="420"/>
      <c r="G1250" s="419"/>
      <c r="H1250" s="419"/>
      <c r="I1250" s="421"/>
      <c r="J1250" s="422"/>
      <c r="K1250" s="422"/>
      <c r="L1250" s="423"/>
      <c r="M1250" s="422"/>
      <c r="N1250" s="446"/>
      <c r="O1250" s="429"/>
      <c r="P1250" s="78">
        <f t="shared" si="69"/>
        <v>0</v>
      </c>
      <c r="Q1250" s="78">
        <f t="shared" si="70"/>
        <v>0</v>
      </c>
      <c r="R1250" s="100" t="str">
        <f t="shared" si="68"/>
        <v/>
      </c>
    </row>
    <row r="1251" spans="1:18" x14ac:dyDescent="0.2">
      <c r="A1251" s="430" t="str">
        <f>IF(B1251="","",COUNT('Diário 1º PA'!$A$4:$A$2634)+COUNT('Diário 2º PA'!$A$4:$A$2000)+ROW()-3)</f>
        <v/>
      </c>
      <c r="B1251" s="417"/>
      <c r="C1251" s="438"/>
      <c r="D1251" s="419"/>
      <c r="E1251" s="419"/>
      <c r="F1251" s="420"/>
      <c r="G1251" s="419"/>
      <c r="H1251" s="419"/>
      <c r="I1251" s="421"/>
      <c r="J1251" s="422"/>
      <c r="K1251" s="422"/>
      <c r="L1251" s="423"/>
      <c r="M1251" s="422"/>
      <c r="N1251" s="446"/>
      <c r="O1251" s="429"/>
      <c r="P1251" s="78">
        <f t="shared" si="69"/>
        <v>0</v>
      </c>
      <c r="Q1251" s="78">
        <f t="shared" si="70"/>
        <v>0</v>
      </c>
      <c r="R1251" s="143" t="str">
        <f t="shared" si="68"/>
        <v/>
      </c>
    </row>
    <row r="1252" spans="1:18" x14ac:dyDescent="0.2">
      <c r="A1252" s="430" t="str">
        <f>IF(B1252="","",COUNT('Diário 1º PA'!$A$4:$A$2634)+COUNT('Diário 2º PA'!$A$4:$A$2000)+ROW()-3)</f>
        <v/>
      </c>
      <c r="B1252" s="417"/>
      <c r="C1252" s="438"/>
      <c r="D1252" s="419"/>
      <c r="E1252" s="419"/>
      <c r="F1252" s="420"/>
      <c r="G1252" s="419"/>
      <c r="H1252" s="419"/>
      <c r="I1252" s="421"/>
      <c r="J1252" s="422"/>
      <c r="K1252" s="422"/>
      <c r="L1252" s="423"/>
      <c r="M1252" s="422"/>
      <c r="N1252" s="446"/>
      <c r="O1252" s="429"/>
      <c r="P1252" s="78">
        <f t="shared" si="69"/>
        <v>0</v>
      </c>
      <c r="Q1252" s="78">
        <f t="shared" si="70"/>
        <v>0</v>
      </c>
      <c r="R1252" s="100" t="str">
        <f t="shared" si="68"/>
        <v/>
      </c>
    </row>
    <row r="1253" spans="1:18" x14ac:dyDescent="0.2">
      <c r="A1253" s="430" t="str">
        <f>IF(B1253="","",COUNT('Diário 1º PA'!$A$4:$A$2634)+COUNT('Diário 2º PA'!$A$4:$A$2000)+ROW()-3)</f>
        <v/>
      </c>
      <c r="B1253" s="417"/>
      <c r="C1253" s="438"/>
      <c r="D1253" s="419"/>
      <c r="E1253" s="419"/>
      <c r="F1253" s="420"/>
      <c r="G1253" s="419"/>
      <c r="H1253" s="419"/>
      <c r="I1253" s="421"/>
      <c r="J1253" s="422"/>
      <c r="K1253" s="422"/>
      <c r="L1253" s="423"/>
      <c r="M1253" s="422"/>
      <c r="N1253" s="446"/>
      <c r="O1253" s="429"/>
      <c r="P1253" s="78">
        <f t="shared" si="69"/>
        <v>0</v>
      </c>
      <c r="Q1253" s="78">
        <f t="shared" si="70"/>
        <v>0</v>
      </c>
      <c r="R1253" s="100" t="str">
        <f t="shared" si="68"/>
        <v/>
      </c>
    </row>
    <row r="1254" spans="1:18" x14ac:dyDescent="0.2">
      <c r="A1254" s="430" t="str">
        <f>IF(B1254="","",COUNT('Diário 1º PA'!$A$4:$A$2634)+COUNT('Diário 2º PA'!$A$4:$A$2000)+ROW()-3)</f>
        <v/>
      </c>
      <c r="B1254" s="417"/>
      <c r="C1254" s="438"/>
      <c r="D1254" s="419"/>
      <c r="E1254" s="419"/>
      <c r="F1254" s="420"/>
      <c r="G1254" s="419"/>
      <c r="H1254" s="419"/>
      <c r="I1254" s="421"/>
      <c r="J1254" s="422"/>
      <c r="K1254" s="422"/>
      <c r="L1254" s="423"/>
      <c r="M1254" s="422"/>
      <c r="N1254" s="446"/>
      <c r="O1254" s="429"/>
      <c r="P1254" s="78">
        <f t="shared" si="69"/>
        <v>0</v>
      </c>
      <c r="Q1254" s="78">
        <f t="shared" si="70"/>
        <v>0</v>
      </c>
      <c r="R1254" s="143" t="str">
        <f t="shared" si="68"/>
        <v/>
      </c>
    </row>
    <row r="1255" spans="1:18" x14ac:dyDescent="0.2">
      <c r="A1255" s="430" t="str">
        <f>IF(B1255="","",COUNT('Diário 1º PA'!$A$4:$A$2634)+COUNT('Diário 2º PA'!$A$4:$A$2000)+ROW()-3)</f>
        <v/>
      </c>
      <c r="B1255" s="417"/>
      <c r="C1255" s="438"/>
      <c r="D1255" s="419"/>
      <c r="E1255" s="419"/>
      <c r="F1255" s="420"/>
      <c r="G1255" s="419"/>
      <c r="H1255" s="419"/>
      <c r="I1255" s="421"/>
      <c r="J1255" s="422"/>
      <c r="K1255" s="422"/>
      <c r="L1255" s="423"/>
      <c r="M1255" s="422"/>
      <c r="N1255" s="446"/>
      <c r="O1255" s="429"/>
      <c r="P1255" s="78">
        <f t="shared" si="69"/>
        <v>0</v>
      </c>
      <c r="Q1255" s="78">
        <f t="shared" si="70"/>
        <v>0</v>
      </c>
      <c r="R1255" s="100" t="str">
        <f t="shared" si="68"/>
        <v/>
      </c>
    </row>
    <row r="1256" spans="1:18" x14ac:dyDescent="0.2">
      <c r="A1256" s="430" t="str">
        <f>IF(B1256="","",COUNT('Diário 1º PA'!$A$4:$A$2634)+COUNT('Diário 2º PA'!$A$4:$A$2000)+ROW()-3)</f>
        <v/>
      </c>
      <c r="B1256" s="417"/>
      <c r="C1256" s="438"/>
      <c r="D1256" s="419"/>
      <c r="E1256" s="419"/>
      <c r="F1256" s="420"/>
      <c r="G1256" s="419"/>
      <c r="H1256" s="419"/>
      <c r="I1256" s="421"/>
      <c r="J1256" s="422"/>
      <c r="K1256" s="422"/>
      <c r="L1256" s="423"/>
      <c r="M1256" s="422"/>
      <c r="N1256" s="446"/>
      <c r="O1256" s="429"/>
      <c r="P1256" s="78">
        <f t="shared" si="69"/>
        <v>0</v>
      </c>
      <c r="Q1256" s="78">
        <f t="shared" si="70"/>
        <v>0</v>
      </c>
      <c r="R1256" s="100" t="str">
        <f t="shared" si="68"/>
        <v/>
      </c>
    </row>
    <row r="1257" spans="1:18" x14ac:dyDescent="0.2">
      <c r="A1257" s="430" t="str">
        <f>IF(B1257="","",COUNT('Diário 1º PA'!$A$4:$A$2634)+COUNT('Diário 2º PA'!$A$4:$A$2000)+ROW()-3)</f>
        <v/>
      </c>
      <c r="B1257" s="417"/>
      <c r="C1257" s="438"/>
      <c r="D1257" s="419"/>
      <c r="E1257" s="419"/>
      <c r="F1257" s="420"/>
      <c r="G1257" s="419"/>
      <c r="H1257" s="419"/>
      <c r="I1257" s="421"/>
      <c r="J1257" s="422"/>
      <c r="K1257" s="422"/>
      <c r="L1257" s="423"/>
      <c r="M1257" s="422"/>
      <c r="N1257" s="446"/>
      <c r="O1257" s="429"/>
      <c r="P1257" s="78">
        <f t="shared" si="69"/>
        <v>0</v>
      </c>
      <c r="Q1257" s="78">
        <f t="shared" si="70"/>
        <v>0</v>
      </c>
      <c r="R1257" s="143" t="str">
        <f t="shared" si="68"/>
        <v/>
      </c>
    </row>
    <row r="1258" spans="1:18" x14ac:dyDescent="0.2">
      <c r="A1258" s="430" t="str">
        <f>IF(B1258="","",COUNT('Diário 1º PA'!$A$4:$A$2634)+COUNT('Diário 2º PA'!$A$4:$A$2000)+ROW()-3)</f>
        <v/>
      </c>
      <c r="B1258" s="417"/>
      <c r="C1258" s="438"/>
      <c r="D1258" s="419"/>
      <c r="E1258" s="419"/>
      <c r="F1258" s="420"/>
      <c r="G1258" s="419"/>
      <c r="H1258" s="419"/>
      <c r="I1258" s="421"/>
      <c r="J1258" s="422"/>
      <c r="K1258" s="422"/>
      <c r="L1258" s="423"/>
      <c r="M1258" s="422"/>
      <c r="N1258" s="446"/>
      <c r="O1258" s="429"/>
      <c r="P1258" s="78">
        <f t="shared" si="69"/>
        <v>0</v>
      </c>
      <c r="Q1258" s="78">
        <f t="shared" si="70"/>
        <v>0</v>
      </c>
      <c r="R1258" s="100" t="str">
        <f t="shared" si="68"/>
        <v/>
      </c>
    </row>
    <row r="1259" spans="1:18" x14ac:dyDescent="0.2">
      <c r="A1259" s="430" t="str">
        <f>IF(B1259="","",COUNT('Diário 1º PA'!$A$4:$A$2634)+COUNT('Diário 2º PA'!$A$4:$A$2000)+ROW()-3)</f>
        <v/>
      </c>
      <c r="B1259" s="417"/>
      <c r="C1259" s="438"/>
      <c r="D1259" s="419"/>
      <c r="E1259" s="419"/>
      <c r="F1259" s="420"/>
      <c r="G1259" s="419"/>
      <c r="H1259" s="419"/>
      <c r="I1259" s="421"/>
      <c r="J1259" s="422"/>
      <c r="K1259" s="422"/>
      <c r="L1259" s="423"/>
      <c r="M1259" s="422"/>
      <c r="N1259" s="446"/>
      <c r="O1259" s="429"/>
      <c r="P1259" s="78">
        <f t="shared" si="69"/>
        <v>0</v>
      </c>
      <c r="Q1259" s="78">
        <f t="shared" si="70"/>
        <v>0</v>
      </c>
      <c r="R1259" s="100" t="str">
        <f t="shared" si="68"/>
        <v/>
      </c>
    </row>
    <row r="1260" spans="1:18" x14ac:dyDescent="0.2">
      <c r="A1260" s="430" t="str">
        <f>IF(B1260="","",COUNT('Diário 1º PA'!$A$4:$A$2634)+COUNT('Diário 2º PA'!$A$4:$A$2000)+ROW()-3)</f>
        <v/>
      </c>
      <c r="B1260" s="417"/>
      <c r="C1260" s="438"/>
      <c r="D1260" s="419"/>
      <c r="E1260" s="419"/>
      <c r="F1260" s="420"/>
      <c r="G1260" s="419"/>
      <c r="H1260" s="419"/>
      <c r="I1260" s="421"/>
      <c r="J1260" s="422"/>
      <c r="K1260" s="422"/>
      <c r="L1260" s="423"/>
      <c r="M1260" s="422"/>
      <c r="N1260" s="446"/>
      <c r="O1260" s="429"/>
      <c r="P1260" s="78">
        <f t="shared" si="69"/>
        <v>0</v>
      </c>
      <c r="Q1260" s="78">
        <f t="shared" si="70"/>
        <v>0</v>
      </c>
      <c r="R1260" s="143" t="str">
        <f t="shared" si="68"/>
        <v/>
      </c>
    </row>
    <row r="1261" spans="1:18" x14ac:dyDescent="0.2">
      <c r="A1261" s="430" t="str">
        <f>IF(B1261="","",COUNT('Diário 1º PA'!$A$4:$A$2634)+COUNT('Diário 2º PA'!$A$4:$A$2000)+ROW()-3)</f>
        <v/>
      </c>
      <c r="B1261" s="417"/>
      <c r="C1261" s="438"/>
      <c r="D1261" s="419"/>
      <c r="E1261" s="419"/>
      <c r="F1261" s="420"/>
      <c r="G1261" s="419"/>
      <c r="H1261" s="419"/>
      <c r="I1261" s="421"/>
      <c r="J1261" s="422"/>
      <c r="K1261" s="422"/>
      <c r="L1261" s="423"/>
      <c r="M1261" s="422"/>
      <c r="N1261" s="446"/>
      <c r="O1261" s="429"/>
      <c r="P1261" s="78">
        <f t="shared" si="69"/>
        <v>0</v>
      </c>
      <c r="Q1261" s="78">
        <f t="shared" si="70"/>
        <v>0</v>
      </c>
      <c r="R1261" s="100" t="str">
        <f t="shared" si="68"/>
        <v/>
      </c>
    </row>
    <row r="1262" spans="1:18" x14ac:dyDescent="0.2">
      <c r="A1262" s="430" t="str">
        <f>IF(B1262="","",COUNT('Diário 1º PA'!$A$4:$A$2634)+COUNT('Diário 2º PA'!$A$4:$A$2000)+ROW()-3)</f>
        <v/>
      </c>
      <c r="B1262" s="417"/>
      <c r="C1262" s="438"/>
      <c r="D1262" s="419"/>
      <c r="E1262" s="419"/>
      <c r="F1262" s="420"/>
      <c r="G1262" s="419"/>
      <c r="H1262" s="419"/>
      <c r="I1262" s="421"/>
      <c r="J1262" s="422"/>
      <c r="K1262" s="422"/>
      <c r="L1262" s="423"/>
      <c r="M1262" s="422"/>
      <c r="N1262" s="446"/>
      <c r="O1262" s="429"/>
      <c r="P1262" s="78">
        <f t="shared" si="69"/>
        <v>0</v>
      </c>
      <c r="Q1262" s="78">
        <f t="shared" si="70"/>
        <v>0</v>
      </c>
      <c r="R1262" s="100" t="str">
        <f t="shared" si="68"/>
        <v/>
      </c>
    </row>
    <row r="1263" spans="1:18" x14ac:dyDescent="0.2">
      <c r="A1263" s="430" t="str">
        <f>IF(B1263="","",COUNT('Diário 1º PA'!$A$4:$A$2634)+COUNT('Diário 2º PA'!$A$4:$A$2000)+ROW()-3)</f>
        <v/>
      </c>
      <c r="B1263" s="417"/>
      <c r="C1263" s="438"/>
      <c r="D1263" s="419"/>
      <c r="E1263" s="419"/>
      <c r="F1263" s="420"/>
      <c r="G1263" s="419"/>
      <c r="H1263" s="419"/>
      <c r="I1263" s="421"/>
      <c r="J1263" s="422"/>
      <c r="K1263" s="422"/>
      <c r="L1263" s="423"/>
      <c r="M1263" s="422"/>
      <c r="N1263" s="446"/>
      <c r="O1263" s="429"/>
      <c r="P1263" s="78">
        <f t="shared" si="69"/>
        <v>0</v>
      </c>
      <c r="Q1263" s="78">
        <f t="shared" si="70"/>
        <v>0</v>
      </c>
      <c r="R1263" s="143" t="str">
        <f t="shared" si="68"/>
        <v/>
      </c>
    </row>
    <row r="1264" spans="1:18" x14ac:dyDescent="0.2">
      <c r="A1264" s="430" t="str">
        <f>IF(B1264="","",COUNT('Diário 1º PA'!$A$4:$A$2634)+COUNT('Diário 2º PA'!$A$4:$A$2000)+ROW()-3)</f>
        <v/>
      </c>
      <c r="B1264" s="417"/>
      <c r="C1264" s="438"/>
      <c r="D1264" s="419"/>
      <c r="E1264" s="419"/>
      <c r="F1264" s="420"/>
      <c r="G1264" s="419"/>
      <c r="H1264" s="419"/>
      <c r="I1264" s="421"/>
      <c r="J1264" s="422"/>
      <c r="K1264" s="422"/>
      <c r="L1264" s="423"/>
      <c r="M1264" s="422"/>
      <c r="N1264" s="446"/>
      <c r="O1264" s="429"/>
      <c r="P1264" s="78">
        <f t="shared" si="69"/>
        <v>0</v>
      </c>
      <c r="Q1264" s="78">
        <f t="shared" si="70"/>
        <v>0</v>
      </c>
      <c r="R1264" s="100" t="str">
        <f t="shared" si="68"/>
        <v/>
      </c>
    </row>
    <row r="1265" spans="1:18" x14ac:dyDescent="0.2">
      <c r="A1265" s="430" t="str">
        <f>IF(B1265="","",COUNT('Diário 1º PA'!$A$4:$A$2634)+COUNT('Diário 2º PA'!$A$4:$A$2000)+ROW()-3)</f>
        <v/>
      </c>
      <c r="B1265" s="417"/>
      <c r="C1265" s="438"/>
      <c r="D1265" s="419"/>
      <c r="E1265" s="419"/>
      <c r="F1265" s="420"/>
      <c r="G1265" s="419"/>
      <c r="H1265" s="419"/>
      <c r="I1265" s="421"/>
      <c r="J1265" s="422"/>
      <c r="K1265" s="422"/>
      <c r="L1265" s="423"/>
      <c r="M1265" s="422"/>
      <c r="N1265" s="446"/>
      <c r="O1265" s="429"/>
      <c r="P1265" s="78">
        <f t="shared" si="69"/>
        <v>0</v>
      </c>
      <c r="Q1265" s="78">
        <f t="shared" si="70"/>
        <v>0</v>
      </c>
      <c r="R1265" s="100" t="str">
        <f t="shared" si="68"/>
        <v/>
      </c>
    </row>
    <row r="1266" spans="1:18" x14ac:dyDescent="0.2">
      <c r="A1266" s="430" t="str">
        <f>IF(B1266="","",COUNT('Diário 1º PA'!$A$4:$A$2634)+COUNT('Diário 2º PA'!$A$4:$A$2000)+ROW()-3)</f>
        <v/>
      </c>
      <c r="B1266" s="417"/>
      <c r="C1266" s="438"/>
      <c r="D1266" s="419"/>
      <c r="E1266" s="419"/>
      <c r="F1266" s="420"/>
      <c r="G1266" s="419"/>
      <c r="H1266" s="419"/>
      <c r="I1266" s="421"/>
      <c r="J1266" s="422"/>
      <c r="K1266" s="422"/>
      <c r="L1266" s="423"/>
      <c r="M1266" s="422"/>
      <c r="N1266" s="446"/>
      <c r="O1266" s="429"/>
      <c r="P1266" s="78">
        <f t="shared" si="69"/>
        <v>0</v>
      </c>
      <c r="Q1266" s="78">
        <f t="shared" si="70"/>
        <v>0</v>
      </c>
      <c r="R1266" s="143" t="str">
        <f t="shared" si="68"/>
        <v/>
      </c>
    </row>
    <row r="1267" spans="1:18" x14ac:dyDescent="0.2">
      <c r="A1267" s="430" t="str">
        <f>IF(B1267="","",COUNT('Diário 1º PA'!$A$4:$A$2634)+COUNT('Diário 2º PA'!$A$4:$A$2000)+ROW()-3)</f>
        <v/>
      </c>
      <c r="B1267" s="417"/>
      <c r="C1267" s="438"/>
      <c r="D1267" s="419"/>
      <c r="E1267" s="419"/>
      <c r="F1267" s="420"/>
      <c r="G1267" s="419"/>
      <c r="H1267" s="419"/>
      <c r="I1267" s="421"/>
      <c r="J1267" s="422"/>
      <c r="K1267" s="422"/>
      <c r="L1267" s="423"/>
      <c r="M1267" s="422"/>
      <c r="N1267" s="446"/>
      <c r="O1267" s="429"/>
      <c r="P1267" s="78">
        <f t="shared" si="69"/>
        <v>0</v>
      </c>
      <c r="Q1267" s="78">
        <f t="shared" si="70"/>
        <v>0</v>
      </c>
      <c r="R1267" s="100" t="str">
        <f t="shared" si="68"/>
        <v/>
      </c>
    </row>
    <row r="1268" spans="1:18" x14ac:dyDescent="0.2">
      <c r="A1268" s="430" t="str">
        <f>IF(B1268="","",COUNT('Diário 1º PA'!$A$4:$A$2634)+COUNT('Diário 2º PA'!$A$4:$A$2000)+ROW()-3)</f>
        <v/>
      </c>
      <c r="B1268" s="417"/>
      <c r="C1268" s="438"/>
      <c r="D1268" s="419"/>
      <c r="E1268" s="419"/>
      <c r="F1268" s="420"/>
      <c r="G1268" s="419"/>
      <c r="H1268" s="419"/>
      <c r="I1268" s="421"/>
      <c r="J1268" s="422"/>
      <c r="K1268" s="422"/>
      <c r="L1268" s="423"/>
      <c r="M1268" s="422"/>
      <c r="N1268" s="446"/>
      <c r="O1268" s="429"/>
      <c r="P1268" s="78">
        <f t="shared" si="69"/>
        <v>0</v>
      </c>
      <c r="Q1268" s="78">
        <f t="shared" si="70"/>
        <v>0</v>
      </c>
      <c r="R1268" s="100" t="str">
        <f t="shared" si="68"/>
        <v/>
      </c>
    </row>
    <row r="1269" spans="1:18" x14ac:dyDescent="0.2">
      <c r="A1269" s="430" t="str">
        <f>IF(B1269="","",COUNT('Diário 1º PA'!$A$4:$A$2634)+COUNT('Diário 2º PA'!$A$4:$A$2000)+ROW()-3)</f>
        <v/>
      </c>
      <c r="B1269" s="417"/>
      <c r="C1269" s="438"/>
      <c r="D1269" s="419"/>
      <c r="E1269" s="419"/>
      <c r="F1269" s="420"/>
      <c r="G1269" s="419"/>
      <c r="H1269" s="419"/>
      <c r="I1269" s="421"/>
      <c r="J1269" s="422"/>
      <c r="K1269" s="422"/>
      <c r="L1269" s="423"/>
      <c r="M1269" s="422"/>
      <c r="N1269" s="446"/>
      <c r="O1269" s="429"/>
      <c r="P1269" s="78">
        <f t="shared" si="69"/>
        <v>0</v>
      </c>
      <c r="Q1269" s="78">
        <f t="shared" si="70"/>
        <v>0</v>
      </c>
      <c r="R1269" s="143" t="str">
        <f t="shared" si="68"/>
        <v/>
      </c>
    </row>
    <row r="1270" spans="1:18" x14ac:dyDescent="0.2">
      <c r="A1270" s="430" t="str">
        <f>IF(B1270="","",COUNT('Diário 1º PA'!$A$4:$A$2634)+COUNT('Diário 2º PA'!$A$4:$A$2000)+ROW()-3)</f>
        <v/>
      </c>
      <c r="B1270" s="417"/>
      <c r="C1270" s="438"/>
      <c r="D1270" s="419"/>
      <c r="E1270" s="419"/>
      <c r="F1270" s="420"/>
      <c r="G1270" s="419"/>
      <c r="H1270" s="419"/>
      <c r="I1270" s="421"/>
      <c r="J1270" s="422"/>
      <c r="K1270" s="422"/>
      <c r="L1270" s="423"/>
      <c r="M1270" s="422"/>
      <c r="N1270" s="446"/>
      <c r="O1270" s="429"/>
      <c r="P1270" s="78">
        <f t="shared" si="69"/>
        <v>0</v>
      </c>
      <c r="Q1270" s="78">
        <f t="shared" si="70"/>
        <v>0</v>
      </c>
      <c r="R1270" s="100" t="str">
        <f t="shared" si="68"/>
        <v/>
      </c>
    </row>
    <row r="1271" spans="1:18" x14ac:dyDescent="0.2">
      <c r="A1271" s="430" t="str">
        <f>IF(B1271="","",COUNT('Diário 1º PA'!$A$4:$A$2634)+COUNT('Diário 2º PA'!$A$4:$A$2000)+ROW()-3)</f>
        <v/>
      </c>
      <c r="B1271" s="417"/>
      <c r="C1271" s="438"/>
      <c r="D1271" s="419"/>
      <c r="E1271" s="419"/>
      <c r="F1271" s="420"/>
      <c r="G1271" s="419"/>
      <c r="H1271" s="419"/>
      <c r="I1271" s="421"/>
      <c r="J1271" s="422"/>
      <c r="K1271" s="422"/>
      <c r="L1271" s="423"/>
      <c r="M1271" s="422"/>
      <c r="N1271" s="446"/>
      <c r="O1271" s="429"/>
      <c r="P1271" s="78">
        <f t="shared" si="69"/>
        <v>0</v>
      </c>
      <c r="Q1271" s="78">
        <f t="shared" si="70"/>
        <v>0</v>
      </c>
      <c r="R1271" s="100" t="str">
        <f t="shared" si="68"/>
        <v/>
      </c>
    </row>
    <row r="1272" spans="1:18" x14ac:dyDescent="0.2">
      <c r="A1272" s="430" t="str">
        <f>IF(B1272="","",COUNT('Diário 1º PA'!$A$4:$A$2634)+COUNT('Diário 2º PA'!$A$4:$A$2000)+ROW()-3)</f>
        <v/>
      </c>
      <c r="B1272" s="417"/>
      <c r="C1272" s="438"/>
      <c r="D1272" s="419"/>
      <c r="E1272" s="419"/>
      <c r="F1272" s="420"/>
      <c r="G1272" s="419"/>
      <c r="H1272" s="419"/>
      <c r="I1272" s="421"/>
      <c r="J1272" s="422"/>
      <c r="K1272" s="422"/>
      <c r="L1272" s="423"/>
      <c r="M1272" s="422"/>
      <c r="N1272" s="446"/>
      <c r="O1272" s="429"/>
      <c r="P1272" s="78">
        <f t="shared" si="69"/>
        <v>0</v>
      </c>
      <c r="Q1272" s="78">
        <f t="shared" si="70"/>
        <v>0</v>
      </c>
      <c r="R1272" s="143" t="str">
        <f t="shared" si="68"/>
        <v/>
      </c>
    </row>
    <row r="1273" spans="1:18" x14ac:dyDescent="0.2">
      <c r="A1273" s="430" t="str">
        <f>IF(B1273="","",COUNT('Diário 1º PA'!$A$4:$A$2634)+COUNT('Diário 2º PA'!$A$4:$A$2000)+ROW()-3)</f>
        <v/>
      </c>
      <c r="B1273" s="417"/>
      <c r="C1273" s="438"/>
      <c r="D1273" s="419"/>
      <c r="E1273" s="419"/>
      <c r="F1273" s="420"/>
      <c r="G1273" s="419"/>
      <c r="H1273" s="419"/>
      <c r="I1273" s="421"/>
      <c r="J1273" s="422"/>
      <c r="K1273" s="422"/>
      <c r="L1273" s="423"/>
      <c r="M1273" s="422"/>
      <c r="N1273" s="446"/>
      <c r="O1273" s="429"/>
      <c r="P1273" s="78">
        <f t="shared" si="69"/>
        <v>0</v>
      </c>
      <c r="Q1273" s="78">
        <f t="shared" si="70"/>
        <v>0</v>
      </c>
      <c r="R1273" s="100" t="str">
        <f t="shared" si="68"/>
        <v/>
      </c>
    </row>
    <row r="1274" spans="1:18" x14ac:dyDescent="0.2">
      <c r="A1274" s="430" t="str">
        <f>IF(B1274="","",COUNT('Diário 1º PA'!$A$4:$A$2634)+COUNT('Diário 2º PA'!$A$4:$A$2000)+ROW()-3)</f>
        <v/>
      </c>
      <c r="B1274" s="417"/>
      <c r="C1274" s="438"/>
      <c r="D1274" s="419"/>
      <c r="E1274" s="419"/>
      <c r="F1274" s="420"/>
      <c r="G1274" s="419"/>
      <c r="H1274" s="419"/>
      <c r="I1274" s="421"/>
      <c r="J1274" s="422"/>
      <c r="K1274" s="422"/>
      <c r="L1274" s="423"/>
      <c r="M1274" s="422"/>
      <c r="N1274" s="446"/>
      <c r="O1274" s="429"/>
      <c r="P1274" s="78">
        <f t="shared" si="69"/>
        <v>0</v>
      </c>
      <c r="Q1274" s="78">
        <f t="shared" si="70"/>
        <v>0</v>
      </c>
      <c r="R1274" s="100" t="str">
        <f t="shared" si="68"/>
        <v/>
      </c>
    </row>
    <row r="1275" spans="1:18" x14ac:dyDescent="0.2">
      <c r="A1275" s="430" t="str">
        <f>IF(B1275="","",COUNT('Diário 1º PA'!$A$4:$A$2634)+COUNT('Diário 2º PA'!$A$4:$A$2000)+ROW()-3)</f>
        <v/>
      </c>
      <c r="B1275" s="417"/>
      <c r="C1275" s="438"/>
      <c r="D1275" s="419"/>
      <c r="E1275" s="419"/>
      <c r="F1275" s="420"/>
      <c r="G1275" s="419"/>
      <c r="H1275" s="419"/>
      <c r="I1275" s="421"/>
      <c r="J1275" s="422"/>
      <c r="K1275" s="422"/>
      <c r="L1275" s="423"/>
      <c r="M1275" s="422"/>
      <c r="N1275" s="446"/>
      <c r="O1275" s="429"/>
      <c r="P1275" s="78">
        <f t="shared" si="69"/>
        <v>0</v>
      </c>
      <c r="Q1275" s="78">
        <f t="shared" si="70"/>
        <v>0</v>
      </c>
      <c r="R1275" s="143" t="str">
        <f t="shared" si="68"/>
        <v/>
      </c>
    </row>
    <row r="1276" spans="1:18" x14ac:dyDescent="0.2">
      <c r="A1276" s="430" t="str">
        <f>IF(B1276="","",COUNT('Diário 1º PA'!$A$4:$A$2634)+COUNT('Diário 2º PA'!$A$4:$A$2000)+ROW()-3)</f>
        <v/>
      </c>
      <c r="B1276" s="417"/>
      <c r="C1276" s="438"/>
      <c r="D1276" s="419"/>
      <c r="E1276" s="419"/>
      <c r="F1276" s="420"/>
      <c r="G1276" s="419"/>
      <c r="H1276" s="419"/>
      <c r="I1276" s="421"/>
      <c r="J1276" s="422"/>
      <c r="K1276" s="422"/>
      <c r="L1276" s="423"/>
      <c r="M1276" s="422"/>
      <c r="N1276" s="446"/>
      <c r="O1276" s="429"/>
      <c r="P1276" s="78">
        <f t="shared" si="69"/>
        <v>0</v>
      </c>
      <c r="Q1276" s="78">
        <f t="shared" si="70"/>
        <v>0</v>
      </c>
      <c r="R1276" s="100" t="str">
        <f t="shared" si="68"/>
        <v/>
      </c>
    </row>
    <row r="1277" spans="1:18" x14ac:dyDescent="0.2">
      <c r="A1277" s="430" t="str">
        <f>IF(B1277="","",COUNT('Diário 1º PA'!$A$4:$A$2634)+COUNT('Diário 2º PA'!$A$4:$A$2000)+ROW()-3)</f>
        <v/>
      </c>
      <c r="B1277" s="417"/>
      <c r="C1277" s="438"/>
      <c r="D1277" s="419"/>
      <c r="E1277" s="419"/>
      <c r="F1277" s="420"/>
      <c r="G1277" s="419"/>
      <c r="H1277" s="419"/>
      <c r="I1277" s="421"/>
      <c r="J1277" s="422"/>
      <c r="K1277" s="422"/>
      <c r="L1277" s="423"/>
      <c r="M1277" s="422"/>
      <c r="N1277" s="446"/>
      <c r="O1277" s="429"/>
      <c r="P1277" s="78">
        <f t="shared" si="69"/>
        <v>0</v>
      </c>
      <c r="Q1277" s="78">
        <f t="shared" si="70"/>
        <v>0</v>
      </c>
      <c r="R1277" s="100" t="str">
        <f t="shared" si="68"/>
        <v/>
      </c>
    </row>
    <row r="1278" spans="1:18" x14ac:dyDescent="0.2">
      <c r="A1278" s="430" t="str">
        <f>IF(B1278="","",COUNT('Diário 1º PA'!$A$4:$A$2634)+COUNT('Diário 2º PA'!$A$4:$A$2000)+ROW()-3)</f>
        <v/>
      </c>
      <c r="B1278" s="417"/>
      <c r="C1278" s="438"/>
      <c r="D1278" s="419"/>
      <c r="E1278" s="419"/>
      <c r="F1278" s="420"/>
      <c r="G1278" s="419"/>
      <c r="H1278" s="419"/>
      <c r="I1278" s="421"/>
      <c r="J1278" s="422"/>
      <c r="K1278" s="422"/>
      <c r="L1278" s="423"/>
      <c r="M1278" s="422"/>
      <c r="N1278" s="446"/>
      <c r="O1278" s="429"/>
      <c r="P1278" s="78">
        <f t="shared" si="69"/>
        <v>0</v>
      </c>
      <c r="Q1278" s="78">
        <f t="shared" si="70"/>
        <v>0</v>
      </c>
      <c r="R1278" s="143" t="str">
        <f t="shared" si="68"/>
        <v/>
      </c>
    </row>
    <row r="1279" spans="1:18" x14ac:dyDescent="0.2">
      <c r="A1279" s="430" t="str">
        <f>IF(B1279="","",COUNT('Diário 1º PA'!$A$4:$A$2634)+COUNT('Diário 2º PA'!$A$4:$A$2000)+ROW()-3)</f>
        <v/>
      </c>
      <c r="B1279" s="417"/>
      <c r="C1279" s="438"/>
      <c r="D1279" s="419"/>
      <c r="E1279" s="419"/>
      <c r="F1279" s="420"/>
      <c r="G1279" s="419"/>
      <c r="H1279" s="419"/>
      <c r="I1279" s="421"/>
      <c r="J1279" s="422"/>
      <c r="K1279" s="422"/>
      <c r="L1279" s="423"/>
      <c r="M1279" s="422"/>
      <c r="N1279" s="446"/>
      <c r="O1279" s="429"/>
      <c r="P1279" s="78">
        <f t="shared" si="69"/>
        <v>0</v>
      </c>
      <c r="Q1279" s="78">
        <f t="shared" si="70"/>
        <v>0</v>
      </c>
      <c r="R1279" s="100" t="str">
        <f t="shared" si="68"/>
        <v/>
      </c>
    </row>
    <row r="1280" spans="1:18" x14ac:dyDescent="0.2">
      <c r="A1280" s="430" t="str">
        <f>IF(B1280="","",COUNT('Diário 1º PA'!$A$4:$A$2634)+COUNT('Diário 2º PA'!$A$4:$A$2000)+ROW()-3)</f>
        <v/>
      </c>
      <c r="B1280" s="417"/>
      <c r="C1280" s="438"/>
      <c r="D1280" s="419"/>
      <c r="E1280" s="419"/>
      <c r="F1280" s="420"/>
      <c r="G1280" s="419"/>
      <c r="H1280" s="419"/>
      <c r="I1280" s="421"/>
      <c r="J1280" s="422"/>
      <c r="K1280" s="422"/>
      <c r="L1280" s="423"/>
      <c r="M1280" s="422"/>
      <c r="N1280" s="446"/>
      <c r="O1280" s="429"/>
      <c r="P1280" s="78">
        <f t="shared" si="69"/>
        <v>0</v>
      </c>
      <c r="Q1280" s="78">
        <f t="shared" si="70"/>
        <v>0</v>
      </c>
      <c r="R1280" s="100" t="str">
        <f t="shared" si="68"/>
        <v/>
      </c>
    </row>
    <row r="1281" spans="1:18" x14ac:dyDescent="0.2">
      <c r="A1281" s="430" t="str">
        <f>IF(B1281="","",COUNT('Diário 1º PA'!$A$4:$A$2634)+COUNT('Diário 2º PA'!$A$4:$A$2000)+ROW()-3)</f>
        <v/>
      </c>
      <c r="B1281" s="417"/>
      <c r="C1281" s="438"/>
      <c r="D1281" s="419"/>
      <c r="E1281" s="419"/>
      <c r="F1281" s="420"/>
      <c r="G1281" s="419"/>
      <c r="H1281" s="419"/>
      <c r="I1281" s="421"/>
      <c r="J1281" s="422"/>
      <c r="K1281" s="422"/>
      <c r="L1281" s="423"/>
      <c r="M1281" s="422"/>
      <c r="N1281" s="446"/>
      <c r="O1281" s="429"/>
      <c r="P1281" s="78">
        <f t="shared" si="69"/>
        <v>0</v>
      </c>
      <c r="Q1281" s="78">
        <f t="shared" si="70"/>
        <v>0</v>
      </c>
      <c r="R1281" s="143" t="str">
        <f t="shared" si="68"/>
        <v/>
      </c>
    </row>
    <row r="1282" spans="1:18" x14ac:dyDescent="0.2">
      <c r="A1282" s="430" t="str">
        <f>IF(B1282="","",COUNT('Diário 1º PA'!$A$4:$A$2634)+COUNT('Diário 2º PA'!$A$4:$A$2000)+ROW()-3)</f>
        <v/>
      </c>
      <c r="B1282" s="417"/>
      <c r="C1282" s="438"/>
      <c r="D1282" s="419"/>
      <c r="E1282" s="419"/>
      <c r="F1282" s="420"/>
      <c r="G1282" s="419"/>
      <c r="H1282" s="419"/>
      <c r="I1282" s="421"/>
      <c r="J1282" s="422"/>
      <c r="K1282" s="422"/>
      <c r="L1282" s="423"/>
      <c r="M1282" s="422"/>
      <c r="N1282" s="446"/>
      <c r="O1282" s="429"/>
      <c r="P1282" s="78">
        <f t="shared" si="69"/>
        <v>0</v>
      </c>
      <c r="Q1282" s="78">
        <f t="shared" si="70"/>
        <v>0</v>
      </c>
      <c r="R1282" s="100" t="str">
        <f t="shared" si="68"/>
        <v/>
      </c>
    </row>
    <row r="1283" spans="1:18" x14ac:dyDescent="0.2">
      <c r="A1283" s="430" t="str">
        <f>IF(B1283="","",COUNT('Diário 1º PA'!$A$4:$A$2634)+COUNT('Diário 2º PA'!$A$4:$A$2000)+ROW()-3)</f>
        <v/>
      </c>
      <c r="B1283" s="417"/>
      <c r="C1283" s="438"/>
      <c r="D1283" s="419"/>
      <c r="E1283" s="419"/>
      <c r="F1283" s="420"/>
      <c r="G1283" s="419"/>
      <c r="H1283" s="419"/>
      <c r="I1283" s="421"/>
      <c r="J1283" s="422"/>
      <c r="K1283" s="422"/>
      <c r="L1283" s="423"/>
      <c r="M1283" s="422"/>
      <c r="N1283" s="446"/>
      <c r="O1283" s="429"/>
      <c r="P1283" s="78">
        <f t="shared" si="69"/>
        <v>0</v>
      </c>
      <c r="Q1283" s="78">
        <f t="shared" si="70"/>
        <v>0</v>
      </c>
      <c r="R1283" s="100" t="str">
        <f t="shared" si="68"/>
        <v/>
      </c>
    </row>
    <row r="1284" spans="1:18" x14ac:dyDescent="0.2">
      <c r="A1284" s="430" t="str">
        <f>IF(B1284="","",COUNT('Diário 1º PA'!$A$4:$A$2634)+COUNT('Diário 2º PA'!$A$4:$A$2000)+ROW()-3)</f>
        <v/>
      </c>
      <c r="B1284" s="417"/>
      <c r="C1284" s="438"/>
      <c r="D1284" s="419"/>
      <c r="E1284" s="419"/>
      <c r="F1284" s="420"/>
      <c r="G1284" s="419"/>
      <c r="H1284" s="419"/>
      <c r="I1284" s="421"/>
      <c r="J1284" s="422"/>
      <c r="K1284" s="422"/>
      <c r="L1284" s="423"/>
      <c r="M1284" s="422"/>
      <c r="N1284" s="446"/>
      <c r="O1284" s="429"/>
      <c r="P1284" s="78">
        <f t="shared" si="69"/>
        <v>0</v>
      </c>
      <c r="Q1284" s="78">
        <f t="shared" si="70"/>
        <v>0</v>
      </c>
      <c r="R1284" s="143" t="str">
        <f t="shared" si="68"/>
        <v/>
      </c>
    </row>
    <row r="1285" spans="1:18" x14ac:dyDescent="0.2">
      <c r="A1285" s="430" t="str">
        <f>IF(B1285="","",COUNT('Diário 1º PA'!$A$4:$A$2634)+COUNT('Diário 2º PA'!$A$4:$A$2000)+ROW()-3)</f>
        <v/>
      </c>
      <c r="B1285" s="417"/>
      <c r="C1285" s="438"/>
      <c r="D1285" s="419"/>
      <c r="E1285" s="419"/>
      <c r="F1285" s="420"/>
      <c r="G1285" s="419"/>
      <c r="H1285" s="419"/>
      <c r="I1285" s="421"/>
      <c r="J1285" s="422"/>
      <c r="K1285" s="422"/>
      <c r="L1285" s="423"/>
      <c r="M1285" s="422"/>
      <c r="N1285" s="446"/>
      <c r="O1285" s="429"/>
      <c r="P1285" s="78">
        <f t="shared" si="69"/>
        <v>0</v>
      </c>
      <c r="Q1285" s="78">
        <f t="shared" si="70"/>
        <v>0</v>
      </c>
      <c r="R1285" s="100" t="str">
        <f t="shared" si="68"/>
        <v/>
      </c>
    </row>
    <row r="1286" spans="1:18" x14ac:dyDescent="0.2">
      <c r="A1286" s="430" t="str">
        <f>IF(B1286="","",COUNT('Diário 1º PA'!$A$4:$A$2634)+COUNT('Diário 2º PA'!$A$4:$A$2000)+ROW()-3)</f>
        <v/>
      </c>
      <c r="B1286" s="417"/>
      <c r="C1286" s="438"/>
      <c r="D1286" s="419"/>
      <c r="E1286" s="419"/>
      <c r="F1286" s="420"/>
      <c r="G1286" s="419"/>
      <c r="H1286" s="419"/>
      <c r="I1286" s="421"/>
      <c r="J1286" s="422"/>
      <c r="K1286" s="422"/>
      <c r="L1286" s="423"/>
      <c r="M1286" s="422"/>
      <c r="N1286" s="446"/>
      <c r="O1286" s="429"/>
      <c r="P1286" s="78">
        <f t="shared" si="69"/>
        <v>0</v>
      </c>
      <c r="Q1286" s="78">
        <f t="shared" si="70"/>
        <v>0</v>
      </c>
      <c r="R1286" s="100" t="str">
        <f t="shared" si="68"/>
        <v/>
      </c>
    </row>
    <row r="1287" spans="1:18" x14ac:dyDescent="0.2">
      <c r="A1287" s="430" t="str">
        <f>IF(B1287="","",COUNT('Diário 1º PA'!$A$4:$A$2634)+COUNT('Diário 2º PA'!$A$4:$A$2000)+ROW()-3)</f>
        <v/>
      </c>
      <c r="B1287" s="417"/>
      <c r="C1287" s="438"/>
      <c r="D1287" s="419"/>
      <c r="E1287" s="419"/>
      <c r="F1287" s="420"/>
      <c r="G1287" s="419"/>
      <c r="H1287" s="419"/>
      <c r="I1287" s="421"/>
      <c r="J1287" s="422"/>
      <c r="K1287" s="422"/>
      <c r="L1287" s="423"/>
      <c r="M1287" s="422"/>
      <c r="N1287" s="446"/>
      <c r="O1287" s="429"/>
      <c r="P1287" s="78">
        <f t="shared" si="69"/>
        <v>0</v>
      </c>
      <c r="Q1287" s="78">
        <f t="shared" si="70"/>
        <v>0</v>
      </c>
      <c r="R1287" s="143" t="str">
        <f t="shared" si="68"/>
        <v/>
      </c>
    </row>
    <row r="1288" spans="1:18" x14ac:dyDescent="0.2">
      <c r="A1288" s="430" t="str">
        <f>IF(B1288="","",COUNT('Diário 1º PA'!$A$4:$A$2634)+COUNT('Diário 2º PA'!$A$4:$A$2000)+ROW()-3)</f>
        <v/>
      </c>
      <c r="B1288" s="417"/>
      <c r="C1288" s="438"/>
      <c r="D1288" s="419"/>
      <c r="E1288" s="419"/>
      <c r="F1288" s="420"/>
      <c r="G1288" s="419"/>
      <c r="H1288" s="419"/>
      <c r="I1288" s="421"/>
      <c r="J1288" s="422"/>
      <c r="K1288" s="422"/>
      <c r="L1288" s="423"/>
      <c r="M1288" s="422"/>
      <c r="N1288" s="446"/>
      <c r="O1288" s="429"/>
      <c r="P1288" s="78">
        <f t="shared" si="69"/>
        <v>0</v>
      </c>
      <c r="Q1288" s="78">
        <f t="shared" si="70"/>
        <v>0</v>
      </c>
      <c r="R1288" s="100" t="str">
        <f t="shared" si="68"/>
        <v/>
      </c>
    </row>
    <row r="1289" spans="1:18" x14ac:dyDescent="0.2">
      <c r="A1289" s="430" t="str">
        <f>IF(B1289="","",COUNT('Diário 1º PA'!$A$4:$A$2634)+COUNT('Diário 2º PA'!$A$4:$A$2000)+ROW()-3)</f>
        <v/>
      </c>
      <c r="B1289" s="417"/>
      <c r="C1289" s="438"/>
      <c r="D1289" s="419"/>
      <c r="E1289" s="419"/>
      <c r="F1289" s="420"/>
      <c r="G1289" s="419"/>
      <c r="H1289" s="419"/>
      <c r="I1289" s="421"/>
      <c r="J1289" s="422"/>
      <c r="K1289" s="422"/>
      <c r="L1289" s="423"/>
      <c r="M1289" s="422"/>
      <c r="N1289" s="446"/>
      <c r="O1289" s="429"/>
      <c r="P1289" s="78">
        <f t="shared" si="69"/>
        <v>0</v>
      </c>
      <c r="Q1289" s="78">
        <f t="shared" si="70"/>
        <v>0</v>
      </c>
      <c r="R1289" s="100" t="str">
        <f t="shared" si="68"/>
        <v/>
      </c>
    </row>
    <row r="1290" spans="1:18" x14ac:dyDescent="0.2">
      <c r="A1290" s="430" t="str">
        <f>IF(B1290="","",COUNT('Diário 1º PA'!$A$4:$A$2634)+COUNT('Diário 2º PA'!$A$4:$A$2000)+ROW()-3)</f>
        <v/>
      </c>
      <c r="B1290" s="417"/>
      <c r="C1290" s="438"/>
      <c r="D1290" s="419"/>
      <c r="E1290" s="419"/>
      <c r="F1290" s="420"/>
      <c r="G1290" s="419"/>
      <c r="H1290" s="419"/>
      <c r="I1290" s="421"/>
      <c r="J1290" s="422"/>
      <c r="K1290" s="422"/>
      <c r="L1290" s="423"/>
      <c r="M1290" s="422"/>
      <c r="N1290" s="446"/>
      <c r="O1290" s="429"/>
      <c r="P1290" s="78">
        <f t="shared" si="69"/>
        <v>0</v>
      </c>
      <c r="Q1290" s="78">
        <f t="shared" si="70"/>
        <v>0</v>
      </c>
      <c r="R1290" s="143" t="str">
        <f t="shared" si="68"/>
        <v/>
      </c>
    </row>
    <row r="1291" spans="1:18" x14ac:dyDescent="0.2">
      <c r="A1291" s="430" t="str">
        <f>IF(B1291="","",COUNT('Diário 1º PA'!$A$4:$A$2634)+COUNT('Diário 2º PA'!$A$4:$A$2000)+ROW()-3)</f>
        <v/>
      </c>
      <c r="B1291" s="417"/>
      <c r="C1291" s="438"/>
      <c r="D1291" s="419"/>
      <c r="E1291" s="419"/>
      <c r="F1291" s="420"/>
      <c r="G1291" s="419"/>
      <c r="H1291" s="419"/>
      <c r="I1291" s="421"/>
      <c r="J1291" s="422"/>
      <c r="K1291" s="422"/>
      <c r="L1291" s="423"/>
      <c r="M1291" s="422"/>
      <c r="N1291" s="446"/>
      <c r="O1291" s="429"/>
      <c r="P1291" s="78">
        <f t="shared" si="69"/>
        <v>0</v>
      </c>
      <c r="Q1291" s="78">
        <f t="shared" si="70"/>
        <v>0</v>
      </c>
      <c r="R1291" s="100" t="str">
        <f t="shared" si="68"/>
        <v/>
      </c>
    </row>
    <row r="1292" spans="1:18" x14ac:dyDescent="0.2">
      <c r="A1292" s="430" t="str">
        <f>IF(B1292="","",COUNT('Diário 1º PA'!$A$4:$A$2634)+COUNT('Diário 2º PA'!$A$4:$A$2000)+ROW()-3)</f>
        <v/>
      </c>
      <c r="B1292" s="417"/>
      <c r="C1292" s="438"/>
      <c r="D1292" s="419"/>
      <c r="E1292" s="419"/>
      <c r="F1292" s="420"/>
      <c r="G1292" s="419"/>
      <c r="H1292" s="419"/>
      <c r="I1292" s="421"/>
      <c r="J1292" s="422"/>
      <c r="K1292" s="422"/>
      <c r="L1292" s="423"/>
      <c r="M1292" s="422"/>
      <c r="N1292" s="446"/>
      <c r="O1292" s="429"/>
      <c r="P1292" s="78">
        <f t="shared" si="69"/>
        <v>0</v>
      </c>
      <c r="Q1292" s="78">
        <f t="shared" si="70"/>
        <v>0</v>
      </c>
      <c r="R1292" s="100" t="str">
        <f t="shared" si="68"/>
        <v/>
      </c>
    </row>
    <row r="1293" spans="1:18" x14ac:dyDescent="0.2">
      <c r="A1293" s="430" t="str">
        <f>IF(B1293="","",COUNT('Diário 1º PA'!$A$4:$A$2634)+COUNT('Diário 2º PA'!$A$4:$A$2000)+ROW()-3)</f>
        <v/>
      </c>
      <c r="B1293" s="417"/>
      <c r="C1293" s="438"/>
      <c r="D1293" s="419"/>
      <c r="E1293" s="419"/>
      <c r="F1293" s="420"/>
      <c r="G1293" s="419"/>
      <c r="H1293" s="419"/>
      <c r="I1293" s="421"/>
      <c r="J1293" s="422"/>
      <c r="K1293" s="422"/>
      <c r="L1293" s="423"/>
      <c r="M1293" s="422"/>
      <c r="N1293" s="446"/>
      <c r="O1293" s="429"/>
      <c r="P1293" s="78">
        <f t="shared" si="69"/>
        <v>0</v>
      </c>
      <c r="Q1293" s="78">
        <f t="shared" si="70"/>
        <v>0</v>
      </c>
      <c r="R1293" s="143" t="str">
        <f t="shared" si="68"/>
        <v/>
      </c>
    </row>
    <row r="1294" spans="1:18" x14ac:dyDescent="0.2">
      <c r="A1294" s="430" t="str">
        <f>IF(B1294="","",COUNT('Diário 1º PA'!$A$4:$A$2634)+COUNT('Diário 2º PA'!$A$4:$A$2000)+ROW()-3)</f>
        <v/>
      </c>
      <c r="B1294" s="417"/>
      <c r="C1294" s="438"/>
      <c r="D1294" s="419"/>
      <c r="E1294" s="419"/>
      <c r="F1294" s="420"/>
      <c r="G1294" s="419"/>
      <c r="H1294" s="419"/>
      <c r="I1294" s="421"/>
      <c r="J1294" s="422"/>
      <c r="K1294" s="422"/>
      <c r="L1294" s="423"/>
      <c r="M1294" s="422"/>
      <c r="N1294" s="446"/>
      <c r="O1294" s="429"/>
      <c r="P1294" s="78">
        <f t="shared" si="69"/>
        <v>0</v>
      </c>
      <c r="Q1294" s="78">
        <f t="shared" si="70"/>
        <v>0</v>
      </c>
      <c r="R1294" s="100" t="str">
        <f t="shared" si="68"/>
        <v/>
      </c>
    </row>
    <row r="1295" spans="1:18" x14ac:dyDescent="0.2">
      <c r="A1295" s="430" t="str">
        <f>IF(B1295="","",COUNT('Diário 1º PA'!$A$4:$A$2634)+COUNT('Diário 2º PA'!$A$4:$A$2000)+ROW()-3)</f>
        <v/>
      </c>
      <c r="B1295" s="417"/>
      <c r="C1295" s="438"/>
      <c r="D1295" s="419"/>
      <c r="E1295" s="419"/>
      <c r="F1295" s="420"/>
      <c r="G1295" s="419"/>
      <c r="H1295" s="419"/>
      <c r="I1295" s="421"/>
      <c r="J1295" s="422"/>
      <c r="K1295" s="422"/>
      <c r="L1295" s="423"/>
      <c r="M1295" s="422"/>
      <c r="N1295" s="446"/>
      <c r="O1295" s="429"/>
      <c r="P1295" s="78">
        <f t="shared" ref="P1295:Q1321" si="71">IF(B1295=0,0,IF(YEAR(B1295)=$Q$1,MONTH(B1295)-$P$1+1,(YEAR(B1295)-$Q$1)*12-$P$1+1+MONTH(B1295)))</f>
        <v>0</v>
      </c>
      <c r="Q1295" s="78">
        <f t="shared" si="71"/>
        <v>0</v>
      </c>
      <c r="R1295" s="100" t="str">
        <f t="shared" ref="R1295:R1320" si="72">SUBSTITUTE(D1295," ","_")</f>
        <v/>
      </c>
    </row>
    <row r="1296" spans="1:18" x14ac:dyDescent="0.2">
      <c r="A1296" s="430" t="str">
        <f>IF(B1296="","",COUNT('Diário 1º PA'!$A$4:$A$2634)+COUNT('Diário 2º PA'!$A$4:$A$2000)+ROW()-3)</f>
        <v/>
      </c>
      <c r="B1296" s="417"/>
      <c r="C1296" s="438"/>
      <c r="D1296" s="419"/>
      <c r="E1296" s="419"/>
      <c r="F1296" s="420"/>
      <c r="G1296" s="419"/>
      <c r="H1296" s="419"/>
      <c r="I1296" s="421"/>
      <c r="J1296" s="422"/>
      <c r="K1296" s="422"/>
      <c r="L1296" s="423"/>
      <c r="M1296" s="422"/>
      <c r="N1296" s="446"/>
      <c r="O1296" s="429"/>
      <c r="P1296" s="78">
        <f t="shared" si="71"/>
        <v>0</v>
      </c>
      <c r="Q1296" s="78">
        <f t="shared" si="71"/>
        <v>0</v>
      </c>
      <c r="R1296" s="100" t="str">
        <f t="shared" si="72"/>
        <v/>
      </c>
    </row>
    <row r="1297" spans="1:18" x14ac:dyDescent="0.2">
      <c r="A1297" s="430" t="str">
        <f>IF(B1297="","",COUNT('Diário 1º PA'!$A$4:$A$2634)+COUNT('Diário 2º PA'!$A$4:$A$2000)+ROW()-3)</f>
        <v/>
      </c>
      <c r="B1297" s="417"/>
      <c r="C1297" s="438"/>
      <c r="D1297" s="419"/>
      <c r="E1297" s="419"/>
      <c r="F1297" s="420"/>
      <c r="G1297" s="419"/>
      <c r="H1297" s="419"/>
      <c r="I1297" s="421"/>
      <c r="J1297" s="422"/>
      <c r="K1297" s="422"/>
      <c r="L1297" s="423"/>
      <c r="M1297" s="422"/>
      <c r="N1297" s="446"/>
      <c r="O1297" s="429"/>
      <c r="P1297" s="78">
        <f t="shared" si="71"/>
        <v>0</v>
      </c>
      <c r="Q1297" s="78">
        <f t="shared" si="71"/>
        <v>0</v>
      </c>
      <c r="R1297" s="100" t="str">
        <f t="shared" si="72"/>
        <v/>
      </c>
    </row>
    <row r="1298" spans="1:18" x14ac:dyDescent="0.2">
      <c r="A1298" s="430" t="str">
        <f>IF(B1298="","",COUNT('Diário 1º PA'!$A$4:$A$2634)+COUNT('Diário 2º PA'!$A$4:$A$2000)+ROW()-3)</f>
        <v/>
      </c>
      <c r="B1298" s="417"/>
      <c r="C1298" s="438"/>
      <c r="D1298" s="419"/>
      <c r="E1298" s="419"/>
      <c r="F1298" s="420"/>
      <c r="G1298" s="419"/>
      <c r="H1298" s="419"/>
      <c r="I1298" s="421"/>
      <c r="J1298" s="422"/>
      <c r="K1298" s="422"/>
      <c r="L1298" s="423"/>
      <c r="M1298" s="422"/>
      <c r="N1298" s="446"/>
      <c r="O1298" s="429"/>
      <c r="P1298" s="78">
        <f t="shared" si="71"/>
        <v>0</v>
      </c>
      <c r="Q1298" s="78">
        <f t="shared" si="71"/>
        <v>0</v>
      </c>
      <c r="R1298" s="100" t="str">
        <f t="shared" si="72"/>
        <v/>
      </c>
    </row>
    <row r="1299" spans="1:18" x14ac:dyDescent="0.2">
      <c r="A1299" s="430" t="str">
        <f>IF(B1299="","",COUNT('Diário 1º PA'!$A$4:$A$2634)+COUNT('Diário 2º PA'!$A$4:$A$2000)+ROW()-3)</f>
        <v/>
      </c>
      <c r="B1299" s="417"/>
      <c r="C1299" s="438"/>
      <c r="D1299" s="419"/>
      <c r="E1299" s="419"/>
      <c r="F1299" s="420"/>
      <c r="G1299" s="419"/>
      <c r="H1299" s="419"/>
      <c r="I1299" s="421"/>
      <c r="J1299" s="422"/>
      <c r="K1299" s="422"/>
      <c r="L1299" s="423"/>
      <c r="M1299" s="422"/>
      <c r="N1299" s="446"/>
      <c r="O1299" s="429"/>
      <c r="P1299" s="78">
        <f t="shared" si="71"/>
        <v>0</v>
      </c>
      <c r="Q1299" s="78">
        <f t="shared" si="71"/>
        <v>0</v>
      </c>
      <c r="R1299" s="100" t="str">
        <f t="shared" si="72"/>
        <v/>
      </c>
    </row>
    <row r="1300" spans="1:18" x14ac:dyDescent="0.2">
      <c r="A1300" s="430" t="str">
        <f>IF(B1300="","",COUNT('Diário 1º PA'!$A$4:$A$2634)+COUNT('Diário 2º PA'!$A$4:$A$2000)+ROW()-3)</f>
        <v/>
      </c>
      <c r="B1300" s="417"/>
      <c r="C1300" s="438"/>
      <c r="D1300" s="419"/>
      <c r="E1300" s="419"/>
      <c r="F1300" s="420"/>
      <c r="G1300" s="419"/>
      <c r="H1300" s="419"/>
      <c r="I1300" s="421"/>
      <c r="J1300" s="422"/>
      <c r="K1300" s="422"/>
      <c r="L1300" s="423"/>
      <c r="M1300" s="422"/>
      <c r="N1300" s="446"/>
      <c r="O1300" s="429"/>
      <c r="P1300" s="78">
        <f t="shared" si="71"/>
        <v>0</v>
      </c>
      <c r="Q1300" s="78">
        <f t="shared" si="71"/>
        <v>0</v>
      </c>
      <c r="R1300" s="100" t="str">
        <f t="shared" si="72"/>
        <v/>
      </c>
    </row>
    <row r="1301" spans="1:18" x14ac:dyDescent="0.2">
      <c r="A1301" s="430" t="str">
        <f>IF(B1301="","",COUNT('Diário 1º PA'!$A$4:$A$2634)+COUNT('Diário 2º PA'!$A$4:$A$2000)+ROW()-3)</f>
        <v/>
      </c>
      <c r="B1301" s="417"/>
      <c r="C1301" s="438"/>
      <c r="D1301" s="419"/>
      <c r="E1301" s="419"/>
      <c r="F1301" s="420"/>
      <c r="G1301" s="419"/>
      <c r="H1301" s="419"/>
      <c r="I1301" s="421"/>
      <c r="J1301" s="422"/>
      <c r="K1301" s="422"/>
      <c r="L1301" s="423"/>
      <c r="M1301" s="422"/>
      <c r="N1301" s="446"/>
      <c r="O1301" s="429"/>
      <c r="P1301" s="78">
        <f t="shared" si="71"/>
        <v>0</v>
      </c>
      <c r="Q1301" s="78">
        <f t="shared" si="71"/>
        <v>0</v>
      </c>
      <c r="R1301" s="100" t="str">
        <f t="shared" si="72"/>
        <v/>
      </c>
    </row>
    <row r="1302" spans="1:18" x14ac:dyDescent="0.2">
      <c r="A1302" s="430" t="str">
        <f>IF(B1302="","",COUNT('Diário 1º PA'!$A$4:$A$2634)+COUNT('Diário 2º PA'!$A$4:$A$2000)+ROW()-3)</f>
        <v/>
      </c>
      <c r="B1302" s="417"/>
      <c r="C1302" s="438"/>
      <c r="D1302" s="419"/>
      <c r="E1302" s="419"/>
      <c r="F1302" s="420"/>
      <c r="G1302" s="419"/>
      <c r="H1302" s="419"/>
      <c r="I1302" s="421"/>
      <c r="J1302" s="422"/>
      <c r="K1302" s="422"/>
      <c r="L1302" s="423"/>
      <c r="M1302" s="422"/>
      <c r="N1302" s="446"/>
      <c r="O1302" s="429"/>
      <c r="P1302" s="78">
        <f t="shared" si="71"/>
        <v>0</v>
      </c>
      <c r="Q1302" s="78">
        <f t="shared" si="71"/>
        <v>0</v>
      </c>
      <c r="R1302" s="100" t="str">
        <f t="shared" si="72"/>
        <v/>
      </c>
    </row>
    <row r="1303" spans="1:18" x14ac:dyDescent="0.2">
      <c r="A1303" s="430" t="str">
        <f>IF(B1303="","",COUNT('Diário 1º PA'!$A$4:$A$2634)+COUNT('Diário 2º PA'!$A$4:$A$2000)+ROW()-3)</f>
        <v/>
      </c>
      <c r="B1303" s="417"/>
      <c r="C1303" s="438"/>
      <c r="D1303" s="419"/>
      <c r="E1303" s="419"/>
      <c r="F1303" s="420"/>
      <c r="G1303" s="419"/>
      <c r="H1303" s="419"/>
      <c r="I1303" s="421"/>
      <c r="J1303" s="422"/>
      <c r="K1303" s="422"/>
      <c r="L1303" s="423"/>
      <c r="M1303" s="422"/>
      <c r="N1303" s="446"/>
      <c r="O1303" s="429"/>
      <c r="P1303" s="78">
        <f t="shared" si="71"/>
        <v>0</v>
      </c>
      <c r="Q1303" s="78">
        <f t="shared" si="71"/>
        <v>0</v>
      </c>
      <c r="R1303" s="100" t="str">
        <f t="shared" si="72"/>
        <v/>
      </c>
    </row>
    <row r="1304" spans="1:18" x14ac:dyDescent="0.2">
      <c r="A1304" s="430" t="str">
        <f>IF(B1304="","",COUNT('Diário 1º PA'!$A$4:$A$2634)+COUNT('Diário 2º PA'!$A$4:$A$2000)+ROW()-3)</f>
        <v/>
      </c>
      <c r="B1304" s="417"/>
      <c r="C1304" s="438"/>
      <c r="D1304" s="419"/>
      <c r="E1304" s="419"/>
      <c r="F1304" s="420"/>
      <c r="G1304" s="419"/>
      <c r="H1304" s="419"/>
      <c r="I1304" s="421"/>
      <c r="J1304" s="422"/>
      <c r="K1304" s="422"/>
      <c r="L1304" s="423"/>
      <c r="M1304" s="422"/>
      <c r="N1304" s="446"/>
      <c r="O1304" s="429"/>
      <c r="P1304" s="78">
        <f t="shared" si="71"/>
        <v>0</v>
      </c>
      <c r="Q1304" s="78">
        <f t="shared" si="71"/>
        <v>0</v>
      </c>
      <c r="R1304" s="100" t="str">
        <f t="shared" si="72"/>
        <v/>
      </c>
    </row>
    <row r="1305" spans="1:18" x14ac:dyDescent="0.2">
      <c r="A1305" s="430" t="str">
        <f>IF(B1305="","",COUNT('Diário 1º PA'!$A$4:$A$2634)+COUNT('Diário 2º PA'!$A$4:$A$2000)+ROW()-3)</f>
        <v/>
      </c>
      <c r="B1305" s="417"/>
      <c r="C1305" s="438"/>
      <c r="D1305" s="419"/>
      <c r="E1305" s="419"/>
      <c r="F1305" s="420"/>
      <c r="G1305" s="419"/>
      <c r="H1305" s="419"/>
      <c r="I1305" s="421"/>
      <c r="J1305" s="422"/>
      <c r="K1305" s="422"/>
      <c r="L1305" s="423"/>
      <c r="M1305" s="422"/>
      <c r="N1305" s="446"/>
      <c r="O1305" s="429"/>
      <c r="P1305" s="78">
        <f t="shared" si="71"/>
        <v>0</v>
      </c>
      <c r="Q1305" s="78">
        <f t="shared" si="71"/>
        <v>0</v>
      </c>
      <c r="R1305" s="100" t="str">
        <f t="shared" si="72"/>
        <v/>
      </c>
    </row>
    <row r="1306" spans="1:18" x14ac:dyDescent="0.2">
      <c r="A1306" s="430" t="str">
        <f>IF(B1306="","",COUNT('Diário 1º PA'!$A$4:$A$2634)+COUNT('Diário 2º PA'!$A$4:$A$2000)+ROW()-3)</f>
        <v/>
      </c>
      <c r="B1306" s="417"/>
      <c r="C1306" s="438"/>
      <c r="D1306" s="419"/>
      <c r="E1306" s="419"/>
      <c r="F1306" s="420"/>
      <c r="G1306" s="419"/>
      <c r="H1306" s="419"/>
      <c r="I1306" s="421"/>
      <c r="J1306" s="422"/>
      <c r="K1306" s="422"/>
      <c r="L1306" s="423"/>
      <c r="M1306" s="422"/>
      <c r="N1306" s="446"/>
      <c r="O1306" s="429"/>
      <c r="P1306" s="78">
        <f t="shared" si="71"/>
        <v>0</v>
      </c>
      <c r="Q1306" s="78">
        <f t="shared" si="71"/>
        <v>0</v>
      </c>
      <c r="R1306" s="100" t="str">
        <f t="shared" si="72"/>
        <v/>
      </c>
    </row>
    <row r="1307" spans="1:18" x14ac:dyDescent="0.2">
      <c r="A1307" s="430" t="str">
        <f>IF(B1307="","",COUNT('Diário 1º PA'!$A$4:$A$2634)+COUNT('Diário 2º PA'!$A$4:$A$2000)+ROW()-3)</f>
        <v/>
      </c>
      <c r="B1307" s="417"/>
      <c r="C1307" s="438"/>
      <c r="D1307" s="419"/>
      <c r="E1307" s="419"/>
      <c r="F1307" s="420"/>
      <c r="G1307" s="419"/>
      <c r="H1307" s="419"/>
      <c r="I1307" s="421"/>
      <c r="J1307" s="422"/>
      <c r="K1307" s="422"/>
      <c r="L1307" s="423"/>
      <c r="M1307" s="422"/>
      <c r="N1307" s="446"/>
      <c r="O1307" s="429"/>
      <c r="P1307" s="78">
        <f t="shared" si="71"/>
        <v>0</v>
      </c>
      <c r="Q1307" s="78">
        <f t="shared" si="71"/>
        <v>0</v>
      </c>
      <c r="R1307" s="100" t="str">
        <f t="shared" si="72"/>
        <v/>
      </c>
    </row>
    <row r="1308" spans="1:18" x14ac:dyDescent="0.2">
      <c r="A1308" s="430" t="str">
        <f>IF(B1308="","",COUNT('Diário 1º PA'!$A$4:$A$2634)+COUNT('Diário 2º PA'!$A$4:$A$2000)+ROW()-3)</f>
        <v/>
      </c>
      <c r="B1308" s="417"/>
      <c r="C1308" s="438"/>
      <c r="D1308" s="419"/>
      <c r="E1308" s="419"/>
      <c r="F1308" s="420"/>
      <c r="G1308" s="419"/>
      <c r="H1308" s="419"/>
      <c r="I1308" s="421"/>
      <c r="J1308" s="422"/>
      <c r="K1308" s="422"/>
      <c r="L1308" s="423"/>
      <c r="M1308" s="422"/>
      <c r="N1308" s="446"/>
      <c r="O1308" s="429"/>
      <c r="P1308" s="78">
        <f t="shared" si="71"/>
        <v>0</v>
      </c>
      <c r="Q1308" s="78">
        <f t="shared" si="71"/>
        <v>0</v>
      </c>
      <c r="R1308" s="100" t="str">
        <f t="shared" si="72"/>
        <v/>
      </c>
    </row>
    <row r="1309" spans="1:18" x14ac:dyDescent="0.2">
      <c r="A1309" s="430" t="str">
        <f>IF(B1309="","",COUNT('Diário 1º PA'!$A$4:$A$2634)+COUNT('Diário 2º PA'!$A$4:$A$2000)+ROW()-3)</f>
        <v/>
      </c>
      <c r="B1309" s="417"/>
      <c r="C1309" s="438"/>
      <c r="D1309" s="419"/>
      <c r="E1309" s="419"/>
      <c r="F1309" s="420"/>
      <c r="G1309" s="419"/>
      <c r="H1309" s="419"/>
      <c r="I1309" s="421"/>
      <c r="J1309" s="422"/>
      <c r="K1309" s="422"/>
      <c r="L1309" s="423"/>
      <c r="M1309" s="422"/>
      <c r="N1309" s="446"/>
      <c r="O1309" s="429"/>
      <c r="P1309" s="78">
        <f t="shared" si="71"/>
        <v>0</v>
      </c>
      <c r="Q1309" s="78">
        <f t="shared" si="71"/>
        <v>0</v>
      </c>
      <c r="R1309" s="100" t="str">
        <f t="shared" si="72"/>
        <v/>
      </c>
    </row>
    <row r="1310" spans="1:18" x14ac:dyDescent="0.2">
      <c r="A1310" s="430" t="str">
        <f>IF(B1310="","",COUNT('Diário 1º PA'!$A$4:$A$2634)+COUNT('Diário 2º PA'!$A$4:$A$2000)+ROW()-3)</f>
        <v/>
      </c>
      <c r="B1310" s="417"/>
      <c r="C1310" s="438"/>
      <c r="D1310" s="419"/>
      <c r="E1310" s="419"/>
      <c r="F1310" s="420"/>
      <c r="G1310" s="419"/>
      <c r="H1310" s="419"/>
      <c r="I1310" s="421"/>
      <c r="J1310" s="422"/>
      <c r="K1310" s="422"/>
      <c r="L1310" s="423"/>
      <c r="M1310" s="422"/>
      <c r="N1310" s="446"/>
      <c r="O1310" s="429"/>
      <c r="P1310" s="78">
        <f t="shared" si="71"/>
        <v>0</v>
      </c>
      <c r="Q1310" s="78">
        <f t="shared" si="71"/>
        <v>0</v>
      </c>
      <c r="R1310" s="100" t="str">
        <f t="shared" si="72"/>
        <v/>
      </c>
    </row>
    <row r="1311" spans="1:18" x14ac:dyDescent="0.2">
      <c r="A1311" s="430" t="str">
        <f>IF(B1311="","",COUNT('Diário 1º PA'!$A$4:$A$2634)+COUNT('Diário 2º PA'!$A$4:$A$2000)+ROW()-3)</f>
        <v/>
      </c>
      <c r="B1311" s="417"/>
      <c r="C1311" s="438"/>
      <c r="D1311" s="419"/>
      <c r="E1311" s="419"/>
      <c r="F1311" s="420"/>
      <c r="G1311" s="419"/>
      <c r="H1311" s="419"/>
      <c r="I1311" s="421"/>
      <c r="J1311" s="422"/>
      <c r="K1311" s="422"/>
      <c r="L1311" s="423"/>
      <c r="M1311" s="422"/>
      <c r="N1311" s="446"/>
      <c r="O1311" s="429"/>
      <c r="P1311" s="78">
        <f t="shared" si="71"/>
        <v>0</v>
      </c>
      <c r="Q1311" s="78">
        <f t="shared" si="71"/>
        <v>0</v>
      </c>
      <c r="R1311" s="100" t="str">
        <f t="shared" si="72"/>
        <v/>
      </c>
    </row>
    <row r="1312" spans="1:18" x14ac:dyDescent="0.2">
      <c r="A1312" s="430" t="str">
        <f>IF(B1312="","",COUNT('Diário 1º PA'!$A$4:$A$2634)+COUNT('Diário 2º PA'!$A$4:$A$2000)+ROW()-3)</f>
        <v/>
      </c>
      <c r="B1312" s="417"/>
      <c r="C1312" s="438"/>
      <c r="D1312" s="419"/>
      <c r="E1312" s="419"/>
      <c r="F1312" s="420"/>
      <c r="G1312" s="419"/>
      <c r="H1312" s="419"/>
      <c r="I1312" s="421"/>
      <c r="J1312" s="422"/>
      <c r="K1312" s="422"/>
      <c r="L1312" s="423"/>
      <c r="M1312" s="422"/>
      <c r="N1312" s="446"/>
      <c r="O1312" s="429"/>
      <c r="P1312" s="78">
        <f t="shared" si="71"/>
        <v>0</v>
      </c>
      <c r="Q1312" s="78">
        <f t="shared" si="71"/>
        <v>0</v>
      </c>
      <c r="R1312" s="100" t="str">
        <f t="shared" si="72"/>
        <v/>
      </c>
    </row>
    <row r="1313" spans="1:18" x14ac:dyDescent="0.2">
      <c r="A1313" s="430" t="str">
        <f>IF(B1313="","",COUNT('Diário 1º PA'!$A$4:$A$2634)+COUNT('Diário 2º PA'!$A$4:$A$2000)+ROW()-3)</f>
        <v/>
      </c>
      <c r="B1313" s="417"/>
      <c r="C1313" s="438"/>
      <c r="D1313" s="419"/>
      <c r="E1313" s="419"/>
      <c r="F1313" s="420"/>
      <c r="G1313" s="419"/>
      <c r="H1313" s="419"/>
      <c r="I1313" s="421"/>
      <c r="J1313" s="422"/>
      <c r="K1313" s="422"/>
      <c r="L1313" s="423"/>
      <c r="M1313" s="422"/>
      <c r="N1313" s="446"/>
      <c r="O1313" s="429"/>
      <c r="P1313" s="78">
        <f t="shared" si="71"/>
        <v>0</v>
      </c>
      <c r="Q1313" s="78">
        <f t="shared" si="71"/>
        <v>0</v>
      </c>
      <c r="R1313" s="100" t="str">
        <f t="shared" si="72"/>
        <v/>
      </c>
    </row>
    <row r="1314" spans="1:18" x14ac:dyDescent="0.2">
      <c r="A1314" s="430" t="str">
        <f>IF(B1314="","",COUNT('Diário 1º PA'!$A$4:$A$2634)+COUNT('Diário 2º PA'!$A$4:$A$2000)+ROW()-3)</f>
        <v/>
      </c>
      <c r="B1314" s="417"/>
      <c r="C1314" s="438"/>
      <c r="D1314" s="419"/>
      <c r="E1314" s="419"/>
      <c r="F1314" s="420"/>
      <c r="G1314" s="419"/>
      <c r="H1314" s="419"/>
      <c r="I1314" s="421"/>
      <c r="J1314" s="422"/>
      <c r="K1314" s="422"/>
      <c r="L1314" s="423"/>
      <c r="M1314" s="422"/>
      <c r="N1314" s="446"/>
      <c r="O1314" s="429"/>
      <c r="P1314" s="78">
        <f t="shared" si="71"/>
        <v>0</v>
      </c>
      <c r="Q1314" s="78">
        <f t="shared" si="71"/>
        <v>0</v>
      </c>
      <c r="R1314" s="100" t="str">
        <f t="shared" si="72"/>
        <v/>
      </c>
    </row>
    <row r="1315" spans="1:18" x14ac:dyDescent="0.2">
      <c r="A1315" s="430" t="str">
        <f>IF(B1315="","",COUNT('Diário 1º PA'!$A$4:$A$2634)+COUNT('Diário 2º PA'!$A$4:$A$2000)+ROW()-3)</f>
        <v/>
      </c>
      <c r="B1315" s="417"/>
      <c r="C1315" s="438"/>
      <c r="D1315" s="419"/>
      <c r="E1315" s="419"/>
      <c r="F1315" s="420"/>
      <c r="G1315" s="419"/>
      <c r="H1315" s="419"/>
      <c r="I1315" s="421"/>
      <c r="J1315" s="422"/>
      <c r="K1315" s="422"/>
      <c r="L1315" s="423"/>
      <c r="M1315" s="422"/>
      <c r="N1315" s="446"/>
      <c r="O1315" s="429"/>
      <c r="P1315" s="78">
        <f t="shared" si="71"/>
        <v>0</v>
      </c>
      <c r="Q1315" s="78">
        <f t="shared" si="71"/>
        <v>0</v>
      </c>
      <c r="R1315" s="100" t="str">
        <f t="shared" si="72"/>
        <v/>
      </c>
    </row>
    <row r="1316" spans="1:18" x14ac:dyDescent="0.2">
      <c r="A1316" s="430" t="str">
        <f>IF(B1316="","",COUNT('Diário 1º PA'!$A$4:$A$2634)+COUNT('Diário 2º PA'!$A$4:$A$2000)+ROW()-3)</f>
        <v/>
      </c>
      <c r="B1316" s="417"/>
      <c r="C1316" s="438"/>
      <c r="D1316" s="419"/>
      <c r="E1316" s="419"/>
      <c r="F1316" s="420"/>
      <c r="G1316" s="419"/>
      <c r="H1316" s="419"/>
      <c r="I1316" s="421"/>
      <c r="J1316" s="422"/>
      <c r="K1316" s="422"/>
      <c r="L1316" s="423"/>
      <c r="M1316" s="422"/>
      <c r="N1316" s="446"/>
      <c r="O1316" s="429"/>
      <c r="P1316" s="78">
        <f t="shared" si="71"/>
        <v>0</v>
      </c>
      <c r="Q1316" s="78">
        <f t="shared" si="71"/>
        <v>0</v>
      </c>
      <c r="R1316" s="100" t="str">
        <f t="shared" si="72"/>
        <v/>
      </c>
    </row>
    <row r="1317" spans="1:18" x14ac:dyDescent="0.2">
      <c r="A1317" s="430" t="str">
        <f>IF(B1317="","",COUNT('Diário 1º PA'!$A$4:$A$2634)+COUNT('Diário 2º PA'!$A$4:$A$2000)+ROW()-3)</f>
        <v/>
      </c>
      <c r="B1317" s="417"/>
      <c r="C1317" s="438"/>
      <c r="D1317" s="419"/>
      <c r="E1317" s="419"/>
      <c r="F1317" s="420"/>
      <c r="G1317" s="419"/>
      <c r="H1317" s="419"/>
      <c r="I1317" s="421"/>
      <c r="J1317" s="422"/>
      <c r="K1317" s="422"/>
      <c r="L1317" s="423"/>
      <c r="M1317" s="422"/>
      <c r="N1317" s="446"/>
      <c r="O1317" s="429"/>
      <c r="P1317" s="78">
        <f t="shared" si="71"/>
        <v>0</v>
      </c>
      <c r="Q1317" s="78">
        <f t="shared" si="71"/>
        <v>0</v>
      </c>
      <c r="R1317" s="100" t="str">
        <f t="shared" si="72"/>
        <v/>
      </c>
    </row>
    <row r="1318" spans="1:18" x14ac:dyDescent="0.2">
      <c r="A1318" s="430" t="str">
        <f>IF(B1318="","",COUNT('Diário 1º PA'!$A$4:$A$2634)+COUNT('Diário 2º PA'!$A$4:$A$2000)+ROW()-3)</f>
        <v/>
      </c>
      <c r="B1318" s="417"/>
      <c r="C1318" s="438"/>
      <c r="D1318" s="419"/>
      <c r="E1318" s="419"/>
      <c r="F1318" s="420"/>
      <c r="G1318" s="419"/>
      <c r="H1318" s="419"/>
      <c r="I1318" s="421"/>
      <c r="J1318" s="422"/>
      <c r="K1318" s="422"/>
      <c r="L1318" s="423"/>
      <c r="M1318" s="422"/>
      <c r="N1318" s="446"/>
      <c r="O1318" s="429"/>
      <c r="P1318" s="78">
        <f t="shared" si="71"/>
        <v>0</v>
      </c>
      <c r="Q1318" s="78">
        <f t="shared" si="71"/>
        <v>0</v>
      </c>
      <c r="R1318" s="100" t="str">
        <f t="shared" si="72"/>
        <v/>
      </c>
    </row>
    <row r="1319" spans="1:18" x14ac:dyDescent="0.2">
      <c r="A1319" s="430" t="str">
        <f>IF(B1319="","",COUNT('Diário 1º PA'!$A$4:$A$2634)+COUNT('Diário 2º PA'!$A$4:$A$2000)+ROW()-3)</f>
        <v/>
      </c>
      <c r="B1319" s="417"/>
      <c r="C1319" s="438"/>
      <c r="D1319" s="419"/>
      <c r="E1319" s="419"/>
      <c r="F1319" s="420"/>
      <c r="G1319" s="419"/>
      <c r="H1319" s="419"/>
      <c r="I1319" s="421"/>
      <c r="J1319" s="422"/>
      <c r="K1319" s="422"/>
      <c r="L1319" s="423"/>
      <c r="M1319" s="422"/>
      <c r="N1319" s="446"/>
      <c r="O1319" s="429"/>
      <c r="P1319" s="78">
        <f t="shared" si="71"/>
        <v>0</v>
      </c>
      <c r="Q1319" s="78">
        <f t="shared" si="71"/>
        <v>0</v>
      </c>
      <c r="R1319" s="100" t="str">
        <f t="shared" si="72"/>
        <v/>
      </c>
    </row>
    <row r="1320" spans="1:18" x14ac:dyDescent="0.2">
      <c r="A1320" s="430" t="str">
        <f>IF(B1320="","",COUNT('Diário 1º PA'!$A$4:$A$2634)+COUNT('Diário 2º PA'!$A$4:$A$2000)+ROW()-3)</f>
        <v/>
      </c>
      <c r="B1320" s="417"/>
      <c r="C1320" s="438"/>
      <c r="D1320" s="419"/>
      <c r="E1320" s="419"/>
      <c r="F1320" s="420"/>
      <c r="G1320" s="419"/>
      <c r="H1320" s="419"/>
      <c r="I1320" s="421"/>
      <c r="J1320" s="422"/>
      <c r="K1320" s="422"/>
      <c r="L1320" s="423"/>
      <c r="M1320" s="422"/>
      <c r="N1320" s="446"/>
      <c r="O1320" s="429"/>
      <c r="P1320" s="78">
        <f t="shared" si="71"/>
        <v>0</v>
      </c>
      <c r="Q1320" s="78">
        <f t="shared" si="71"/>
        <v>0</v>
      </c>
      <c r="R1320" s="100" t="str">
        <f t="shared" si="72"/>
        <v/>
      </c>
    </row>
    <row r="1321" spans="1:18" x14ac:dyDescent="0.2">
      <c r="A1321" s="430" t="str">
        <f>IF(B1321="","",COUNT('Diário 1º PA'!$A$4:$A$2634)+COUNT('Diário 2º PA'!$A$4:$A$2000)+ROW()-3)</f>
        <v/>
      </c>
      <c r="B1321" s="417"/>
      <c r="C1321" s="438"/>
      <c r="D1321" s="419"/>
      <c r="E1321" s="419"/>
      <c r="F1321" s="420"/>
      <c r="G1321" s="419"/>
      <c r="H1321" s="419"/>
      <c r="I1321" s="421"/>
      <c r="J1321" s="422"/>
      <c r="K1321" s="422"/>
      <c r="L1321" s="423"/>
      <c r="M1321" s="422"/>
      <c r="N1321" s="446"/>
      <c r="O1321" s="429"/>
      <c r="P1321" s="78">
        <f t="shared" si="71"/>
        <v>0</v>
      </c>
      <c r="Q1321" s="78">
        <f t="shared" si="71"/>
        <v>0</v>
      </c>
      <c r="R1321" s="100" t="str">
        <f t="shared" ref="R1321:R1384" si="73">SUBSTITUTE(D1321," ","_")</f>
        <v/>
      </c>
    </row>
    <row r="1322" spans="1:18" x14ac:dyDescent="0.2">
      <c r="A1322" s="430" t="str">
        <f>IF(B1322="","",COUNT('Diário 1º PA'!$A$4:$A$2634)+COUNT('Diário 2º PA'!$A$4:$A$2000)+ROW()-3)</f>
        <v/>
      </c>
      <c r="B1322" s="417"/>
      <c r="C1322" s="438"/>
      <c r="D1322" s="419"/>
      <c r="E1322" s="419"/>
      <c r="F1322" s="420"/>
      <c r="G1322" s="419"/>
      <c r="H1322" s="419"/>
      <c r="I1322" s="421"/>
      <c r="J1322" s="422"/>
      <c r="K1322" s="422"/>
      <c r="L1322" s="423"/>
      <c r="M1322" s="422"/>
      <c r="N1322" s="446"/>
      <c r="O1322" s="429"/>
      <c r="P1322" s="78">
        <f t="shared" ref="P1322:Q1385" si="74">IF(B1322=0,0,IF(YEAR(B1322)=$Q$1,MONTH(B1322)-$P$1+1,(YEAR(B1322)-$Q$1)*12-$P$1+1+MONTH(B1322)))</f>
        <v>0</v>
      </c>
      <c r="Q1322" s="78">
        <f t="shared" si="74"/>
        <v>0</v>
      </c>
      <c r="R1322" s="100" t="str">
        <f t="shared" si="73"/>
        <v/>
      </c>
    </row>
    <row r="1323" spans="1:18" x14ac:dyDescent="0.2">
      <c r="A1323" s="430" t="str">
        <f>IF(B1323="","",COUNT('Diário 1º PA'!$A$4:$A$2634)+COUNT('Diário 2º PA'!$A$4:$A$2000)+ROW()-3)</f>
        <v/>
      </c>
      <c r="B1323" s="417"/>
      <c r="C1323" s="438"/>
      <c r="D1323" s="419"/>
      <c r="E1323" s="419"/>
      <c r="F1323" s="420"/>
      <c r="G1323" s="419"/>
      <c r="H1323" s="419"/>
      <c r="I1323" s="421"/>
      <c r="J1323" s="422"/>
      <c r="K1323" s="422"/>
      <c r="L1323" s="423"/>
      <c r="M1323" s="422"/>
      <c r="N1323" s="446"/>
      <c r="O1323" s="429"/>
      <c r="P1323" s="78">
        <f t="shared" si="74"/>
        <v>0</v>
      </c>
      <c r="Q1323" s="78">
        <f t="shared" si="74"/>
        <v>0</v>
      </c>
      <c r="R1323" s="100" t="str">
        <f t="shared" si="73"/>
        <v/>
      </c>
    </row>
    <row r="1324" spans="1:18" x14ac:dyDescent="0.2">
      <c r="A1324" s="430" t="str">
        <f>IF(B1324="","",COUNT('Diário 1º PA'!$A$4:$A$2634)+COUNT('Diário 2º PA'!$A$4:$A$2000)+ROW()-3)</f>
        <v/>
      </c>
      <c r="B1324" s="417"/>
      <c r="C1324" s="438"/>
      <c r="D1324" s="419"/>
      <c r="E1324" s="419"/>
      <c r="F1324" s="420"/>
      <c r="G1324" s="419"/>
      <c r="H1324" s="419"/>
      <c r="I1324" s="421"/>
      <c r="J1324" s="422"/>
      <c r="K1324" s="422"/>
      <c r="L1324" s="423"/>
      <c r="M1324" s="422"/>
      <c r="N1324" s="446"/>
      <c r="O1324" s="429"/>
      <c r="P1324" s="78">
        <f t="shared" si="74"/>
        <v>0</v>
      </c>
      <c r="Q1324" s="78">
        <f t="shared" si="74"/>
        <v>0</v>
      </c>
      <c r="R1324" s="100" t="str">
        <f t="shared" si="73"/>
        <v/>
      </c>
    </row>
    <row r="1325" spans="1:18" x14ac:dyDescent="0.2">
      <c r="A1325" s="430" t="str">
        <f>IF(B1325="","",COUNT('Diário 1º PA'!$A$4:$A$2634)+COUNT('Diário 2º PA'!$A$4:$A$2000)+ROW()-3)</f>
        <v/>
      </c>
      <c r="B1325" s="417"/>
      <c r="C1325" s="438"/>
      <c r="D1325" s="419"/>
      <c r="E1325" s="419"/>
      <c r="F1325" s="420"/>
      <c r="G1325" s="419"/>
      <c r="H1325" s="419"/>
      <c r="I1325" s="421"/>
      <c r="J1325" s="422"/>
      <c r="K1325" s="422"/>
      <c r="L1325" s="423"/>
      <c r="M1325" s="422"/>
      <c r="N1325" s="446"/>
      <c r="O1325" s="429"/>
      <c r="P1325" s="78">
        <f t="shared" si="74"/>
        <v>0</v>
      </c>
      <c r="Q1325" s="78">
        <f t="shared" si="74"/>
        <v>0</v>
      </c>
      <c r="R1325" s="100" t="str">
        <f t="shared" si="73"/>
        <v/>
      </c>
    </row>
    <row r="1326" spans="1:18" x14ac:dyDescent="0.2">
      <c r="A1326" s="430" t="str">
        <f>IF(B1326="","",COUNT('Diário 1º PA'!$A$4:$A$2634)+COUNT('Diário 2º PA'!$A$4:$A$2000)+ROW()-3)</f>
        <v/>
      </c>
      <c r="B1326" s="417"/>
      <c r="C1326" s="438"/>
      <c r="D1326" s="419"/>
      <c r="E1326" s="419"/>
      <c r="F1326" s="420"/>
      <c r="G1326" s="419"/>
      <c r="H1326" s="419"/>
      <c r="I1326" s="421"/>
      <c r="J1326" s="422"/>
      <c r="K1326" s="422"/>
      <c r="L1326" s="423"/>
      <c r="M1326" s="422"/>
      <c r="N1326" s="446"/>
      <c r="O1326" s="429"/>
      <c r="P1326" s="78">
        <f t="shared" si="74"/>
        <v>0</v>
      </c>
      <c r="Q1326" s="78">
        <f t="shared" si="74"/>
        <v>0</v>
      </c>
      <c r="R1326" s="100" t="str">
        <f t="shared" si="73"/>
        <v/>
      </c>
    </row>
    <row r="1327" spans="1:18" x14ac:dyDescent="0.2">
      <c r="A1327" s="430" t="str">
        <f>IF(B1327="","",COUNT('Diário 1º PA'!$A$4:$A$2634)+COUNT('Diário 2º PA'!$A$4:$A$2000)+ROW()-3)</f>
        <v/>
      </c>
      <c r="B1327" s="417"/>
      <c r="C1327" s="438"/>
      <c r="D1327" s="419"/>
      <c r="E1327" s="419"/>
      <c r="F1327" s="420"/>
      <c r="G1327" s="419"/>
      <c r="H1327" s="419"/>
      <c r="I1327" s="421"/>
      <c r="J1327" s="422"/>
      <c r="K1327" s="422"/>
      <c r="L1327" s="423"/>
      <c r="M1327" s="422"/>
      <c r="N1327" s="446"/>
      <c r="O1327" s="429"/>
      <c r="P1327" s="78">
        <f t="shared" si="74"/>
        <v>0</v>
      </c>
      <c r="Q1327" s="78">
        <f t="shared" si="74"/>
        <v>0</v>
      </c>
      <c r="R1327" s="100" t="str">
        <f t="shared" si="73"/>
        <v/>
      </c>
    </row>
    <row r="1328" spans="1:18" x14ac:dyDescent="0.2">
      <c r="A1328" s="430" t="str">
        <f>IF(B1328="","",COUNT('Diário 1º PA'!$A$4:$A$2634)+COUNT('Diário 2º PA'!$A$4:$A$2000)+ROW()-3)</f>
        <v/>
      </c>
      <c r="B1328" s="417"/>
      <c r="C1328" s="438"/>
      <c r="D1328" s="419"/>
      <c r="E1328" s="419"/>
      <c r="F1328" s="420"/>
      <c r="G1328" s="419"/>
      <c r="H1328" s="419"/>
      <c r="I1328" s="421"/>
      <c r="J1328" s="422"/>
      <c r="K1328" s="422"/>
      <c r="L1328" s="423"/>
      <c r="M1328" s="422"/>
      <c r="N1328" s="446"/>
      <c r="O1328" s="429"/>
      <c r="P1328" s="78">
        <f t="shared" si="74"/>
        <v>0</v>
      </c>
      <c r="Q1328" s="78">
        <f t="shared" si="74"/>
        <v>0</v>
      </c>
      <c r="R1328" s="100" t="str">
        <f t="shared" si="73"/>
        <v/>
      </c>
    </row>
    <row r="1329" spans="1:18" x14ac:dyDescent="0.2">
      <c r="A1329" s="430" t="str">
        <f>IF(B1329="","",COUNT('Diário 1º PA'!$A$4:$A$2634)+COUNT('Diário 2º PA'!$A$4:$A$2000)+ROW()-3)</f>
        <v/>
      </c>
      <c r="B1329" s="417"/>
      <c r="C1329" s="438"/>
      <c r="D1329" s="419"/>
      <c r="E1329" s="419"/>
      <c r="F1329" s="420"/>
      <c r="G1329" s="419"/>
      <c r="H1329" s="419"/>
      <c r="I1329" s="421"/>
      <c r="J1329" s="422"/>
      <c r="K1329" s="422"/>
      <c r="L1329" s="423"/>
      <c r="M1329" s="422"/>
      <c r="N1329" s="446"/>
      <c r="O1329" s="429"/>
      <c r="P1329" s="78">
        <f t="shared" si="74"/>
        <v>0</v>
      </c>
      <c r="Q1329" s="78">
        <f t="shared" si="74"/>
        <v>0</v>
      </c>
      <c r="R1329" s="100" t="str">
        <f t="shared" si="73"/>
        <v/>
      </c>
    </row>
    <row r="1330" spans="1:18" x14ac:dyDescent="0.2">
      <c r="A1330" s="430" t="str">
        <f>IF(B1330="","",COUNT('Diário 1º PA'!$A$4:$A$2634)+COUNT('Diário 2º PA'!$A$4:$A$2000)+ROW()-3)</f>
        <v/>
      </c>
      <c r="B1330" s="417"/>
      <c r="C1330" s="438"/>
      <c r="D1330" s="419"/>
      <c r="E1330" s="419"/>
      <c r="F1330" s="420"/>
      <c r="G1330" s="419"/>
      <c r="H1330" s="419"/>
      <c r="I1330" s="421"/>
      <c r="J1330" s="422"/>
      <c r="K1330" s="422"/>
      <c r="L1330" s="423"/>
      <c r="M1330" s="422"/>
      <c r="N1330" s="446"/>
      <c r="O1330" s="429"/>
      <c r="P1330" s="78">
        <f t="shared" si="74"/>
        <v>0</v>
      </c>
      <c r="Q1330" s="78">
        <f t="shared" si="74"/>
        <v>0</v>
      </c>
      <c r="R1330" s="100" t="str">
        <f t="shared" si="73"/>
        <v/>
      </c>
    </row>
    <row r="1331" spans="1:18" x14ac:dyDescent="0.2">
      <c r="A1331" s="430" t="str">
        <f>IF(B1331="","",COUNT('Diário 1º PA'!$A$4:$A$2634)+COUNT('Diário 2º PA'!$A$4:$A$2000)+ROW()-3)</f>
        <v/>
      </c>
      <c r="B1331" s="417"/>
      <c r="C1331" s="438"/>
      <c r="D1331" s="419"/>
      <c r="E1331" s="419"/>
      <c r="F1331" s="420"/>
      <c r="G1331" s="419"/>
      <c r="H1331" s="419"/>
      <c r="I1331" s="421"/>
      <c r="J1331" s="422"/>
      <c r="K1331" s="422"/>
      <c r="L1331" s="423"/>
      <c r="M1331" s="422"/>
      <c r="N1331" s="446"/>
      <c r="O1331" s="429"/>
      <c r="P1331" s="78">
        <f t="shared" si="74"/>
        <v>0</v>
      </c>
      <c r="Q1331" s="78">
        <f t="shared" si="74"/>
        <v>0</v>
      </c>
      <c r="R1331" s="100" t="str">
        <f t="shared" si="73"/>
        <v/>
      </c>
    </row>
    <row r="1332" spans="1:18" x14ac:dyDescent="0.2">
      <c r="A1332" s="430" t="str">
        <f>IF(B1332="","",COUNT('Diário 1º PA'!$A$4:$A$2634)+COUNT('Diário 2º PA'!$A$4:$A$2000)+ROW()-3)</f>
        <v/>
      </c>
      <c r="B1332" s="417"/>
      <c r="C1332" s="438"/>
      <c r="D1332" s="419"/>
      <c r="E1332" s="419"/>
      <c r="F1332" s="420"/>
      <c r="G1332" s="419"/>
      <c r="H1332" s="419"/>
      <c r="I1332" s="421"/>
      <c r="J1332" s="422"/>
      <c r="K1332" s="422"/>
      <c r="L1332" s="423"/>
      <c r="M1332" s="422"/>
      <c r="N1332" s="446"/>
      <c r="O1332" s="429"/>
      <c r="P1332" s="78">
        <f t="shared" si="74"/>
        <v>0</v>
      </c>
      <c r="Q1332" s="78">
        <f t="shared" si="74"/>
        <v>0</v>
      </c>
      <c r="R1332" s="100" t="str">
        <f t="shared" si="73"/>
        <v/>
      </c>
    </row>
    <row r="1333" spans="1:18" x14ac:dyDescent="0.2">
      <c r="A1333" s="430" t="str">
        <f>IF(B1333="","",COUNT('Diário 1º PA'!$A$4:$A$2634)+COUNT('Diário 2º PA'!$A$4:$A$2000)+ROW()-3)</f>
        <v/>
      </c>
      <c r="B1333" s="417"/>
      <c r="C1333" s="438"/>
      <c r="D1333" s="419"/>
      <c r="E1333" s="419"/>
      <c r="F1333" s="420"/>
      <c r="G1333" s="419"/>
      <c r="H1333" s="419"/>
      <c r="I1333" s="421"/>
      <c r="J1333" s="422"/>
      <c r="K1333" s="422"/>
      <c r="L1333" s="423"/>
      <c r="M1333" s="422"/>
      <c r="N1333" s="446"/>
      <c r="O1333" s="429"/>
      <c r="P1333" s="78">
        <f t="shared" si="74"/>
        <v>0</v>
      </c>
      <c r="Q1333" s="78">
        <f t="shared" si="74"/>
        <v>0</v>
      </c>
      <c r="R1333" s="100" t="str">
        <f t="shared" si="73"/>
        <v/>
      </c>
    </row>
    <row r="1334" spans="1:18" x14ac:dyDescent="0.2">
      <c r="A1334" s="430" t="str">
        <f>IF(B1334="","",COUNT('Diário 1º PA'!$A$4:$A$2634)+COUNT('Diário 2º PA'!$A$4:$A$2000)+ROW()-3)</f>
        <v/>
      </c>
      <c r="B1334" s="417"/>
      <c r="C1334" s="438"/>
      <c r="D1334" s="419"/>
      <c r="E1334" s="419"/>
      <c r="F1334" s="420"/>
      <c r="G1334" s="419"/>
      <c r="H1334" s="419"/>
      <c r="I1334" s="421"/>
      <c r="J1334" s="422"/>
      <c r="K1334" s="422"/>
      <c r="L1334" s="423"/>
      <c r="M1334" s="422"/>
      <c r="N1334" s="446"/>
      <c r="O1334" s="429"/>
      <c r="P1334" s="78">
        <f t="shared" si="74"/>
        <v>0</v>
      </c>
      <c r="Q1334" s="78">
        <f t="shared" si="74"/>
        <v>0</v>
      </c>
      <c r="R1334" s="100" t="str">
        <f t="shared" si="73"/>
        <v/>
      </c>
    </row>
    <row r="1335" spans="1:18" x14ac:dyDescent="0.2">
      <c r="A1335" s="430" t="str">
        <f>IF(B1335="","",COUNT('Diário 1º PA'!$A$4:$A$2634)+COUNT('Diário 2º PA'!$A$4:$A$2000)+ROW()-3)</f>
        <v/>
      </c>
      <c r="B1335" s="417"/>
      <c r="C1335" s="438"/>
      <c r="D1335" s="419"/>
      <c r="E1335" s="419"/>
      <c r="F1335" s="420"/>
      <c r="G1335" s="419"/>
      <c r="H1335" s="419"/>
      <c r="I1335" s="421"/>
      <c r="J1335" s="422"/>
      <c r="K1335" s="422"/>
      <c r="L1335" s="423"/>
      <c r="M1335" s="422"/>
      <c r="N1335" s="446"/>
      <c r="O1335" s="429"/>
      <c r="P1335" s="78">
        <f t="shared" si="74"/>
        <v>0</v>
      </c>
      <c r="Q1335" s="78">
        <f t="shared" si="74"/>
        <v>0</v>
      </c>
      <c r="R1335" s="100" t="str">
        <f t="shared" si="73"/>
        <v/>
      </c>
    </row>
    <row r="1336" spans="1:18" x14ac:dyDescent="0.2">
      <c r="A1336" s="430" t="str">
        <f>IF(B1336="","",COUNT('Diário 1º PA'!$A$4:$A$2634)+COUNT('Diário 2º PA'!$A$4:$A$2000)+ROW()-3)</f>
        <v/>
      </c>
      <c r="B1336" s="417"/>
      <c r="C1336" s="438"/>
      <c r="D1336" s="419"/>
      <c r="E1336" s="419"/>
      <c r="F1336" s="420"/>
      <c r="G1336" s="419"/>
      <c r="H1336" s="419"/>
      <c r="I1336" s="421"/>
      <c r="J1336" s="422"/>
      <c r="K1336" s="422"/>
      <c r="L1336" s="423"/>
      <c r="M1336" s="422"/>
      <c r="N1336" s="446"/>
      <c r="O1336" s="429"/>
      <c r="P1336" s="78">
        <f t="shared" si="74"/>
        <v>0</v>
      </c>
      <c r="Q1336" s="78">
        <f t="shared" si="74"/>
        <v>0</v>
      </c>
      <c r="R1336" s="100" t="str">
        <f t="shared" si="73"/>
        <v/>
      </c>
    </row>
    <row r="1337" spans="1:18" x14ac:dyDescent="0.2">
      <c r="A1337" s="430" t="str">
        <f>IF(B1337="","",COUNT('Diário 1º PA'!$A$4:$A$2634)+COUNT('Diário 2º PA'!$A$4:$A$2000)+ROW()-3)</f>
        <v/>
      </c>
      <c r="B1337" s="417"/>
      <c r="C1337" s="438"/>
      <c r="D1337" s="419"/>
      <c r="E1337" s="419"/>
      <c r="F1337" s="420"/>
      <c r="G1337" s="419"/>
      <c r="H1337" s="419"/>
      <c r="I1337" s="421"/>
      <c r="J1337" s="422"/>
      <c r="K1337" s="422"/>
      <c r="L1337" s="423"/>
      <c r="M1337" s="422"/>
      <c r="N1337" s="446"/>
      <c r="O1337" s="429"/>
      <c r="P1337" s="78">
        <f t="shared" si="74"/>
        <v>0</v>
      </c>
      <c r="Q1337" s="78">
        <f t="shared" si="74"/>
        <v>0</v>
      </c>
      <c r="R1337" s="100" t="str">
        <f t="shared" si="73"/>
        <v/>
      </c>
    </row>
    <row r="1338" spans="1:18" x14ac:dyDescent="0.2">
      <c r="A1338" s="430" t="str">
        <f>IF(B1338="","",COUNT('Diário 1º PA'!$A$4:$A$2634)+COUNT('Diário 2º PA'!$A$4:$A$2000)+ROW()-3)</f>
        <v/>
      </c>
      <c r="B1338" s="417"/>
      <c r="C1338" s="438"/>
      <c r="D1338" s="419"/>
      <c r="E1338" s="419"/>
      <c r="F1338" s="420"/>
      <c r="G1338" s="419"/>
      <c r="H1338" s="419"/>
      <c r="I1338" s="421"/>
      <c r="J1338" s="422"/>
      <c r="K1338" s="422"/>
      <c r="L1338" s="423"/>
      <c r="M1338" s="422"/>
      <c r="N1338" s="446"/>
      <c r="O1338" s="429"/>
      <c r="P1338" s="78">
        <f t="shared" si="74"/>
        <v>0</v>
      </c>
      <c r="Q1338" s="78">
        <f t="shared" si="74"/>
        <v>0</v>
      </c>
      <c r="R1338" s="100" t="str">
        <f t="shared" si="73"/>
        <v/>
      </c>
    </row>
    <row r="1339" spans="1:18" x14ac:dyDescent="0.2">
      <c r="A1339" s="430" t="str">
        <f>IF(B1339="","",COUNT('Diário 1º PA'!$A$4:$A$2634)+COUNT('Diário 2º PA'!$A$4:$A$2000)+ROW()-3)</f>
        <v/>
      </c>
      <c r="B1339" s="417"/>
      <c r="C1339" s="438"/>
      <c r="D1339" s="419"/>
      <c r="E1339" s="419"/>
      <c r="F1339" s="420"/>
      <c r="G1339" s="419"/>
      <c r="H1339" s="419"/>
      <c r="I1339" s="421"/>
      <c r="J1339" s="422"/>
      <c r="K1339" s="422"/>
      <c r="L1339" s="423"/>
      <c r="M1339" s="422"/>
      <c r="N1339" s="446"/>
      <c r="O1339" s="429"/>
      <c r="P1339" s="78">
        <f t="shared" si="74"/>
        <v>0</v>
      </c>
      <c r="Q1339" s="78">
        <f t="shared" si="74"/>
        <v>0</v>
      </c>
      <c r="R1339" s="100" t="str">
        <f t="shared" si="73"/>
        <v/>
      </c>
    </row>
    <row r="1340" spans="1:18" x14ac:dyDescent="0.2">
      <c r="A1340" s="430" t="str">
        <f>IF(B1340="","",COUNT('Diário 1º PA'!$A$4:$A$2634)+COUNT('Diário 2º PA'!$A$4:$A$2000)+ROW()-3)</f>
        <v/>
      </c>
      <c r="B1340" s="417"/>
      <c r="C1340" s="438"/>
      <c r="D1340" s="419"/>
      <c r="E1340" s="419"/>
      <c r="F1340" s="420"/>
      <c r="G1340" s="419"/>
      <c r="H1340" s="419"/>
      <c r="I1340" s="421"/>
      <c r="J1340" s="422"/>
      <c r="K1340" s="422"/>
      <c r="L1340" s="423"/>
      <c r="M1340" s="422"/>
      <c r="N1340" s="446"/>
      <c r="O1340" s="429"/>
      <c r="P1340" s="78">
        <f t="shared" si="74"/>
        <v>0</v>
      </c>
      <c r="Q1340" s="78">
        <f t="shared" si="74"/>
        <v>0</v>
      </c>
      <c r="R1340" s="100" t="str">
        <f t="shared" si="73"/>
        <v/>
      </c>
    </row>
    <row r="1341" spans="1:18" x14ac:dyDescent="0.2">
      <c r="A1341" s="430" t="str">
        <f>IF(B1341="","",COUNT('Diário 1º PA'!$A$4:$A$2634)+COUNT('Diário 2º PA'!$A$4:$A$2000)+ROW()-3)</f>
        <v/>
      </c>
      <c r="B1341" s="417"/>
      <c r="C1341" s="438"/>
      <c r="D1341" s="419"/>
      <c r="E1341" s="419"/>
      <c r="F1341" s="420"/>
      <c r="G1341" s="419"/>
      <c r="H1341" s="419"/>
      <c r="I1341" s="421"/>
      <c r="J1341" s="422"/>
      <c r="K1341" s="422"/>
      <c r="L1341" s="423"/>
      <c r="M1341" s="422"/>
      <c r="N1341" s="446"/>
      <c r="O1341" s="429"/>
      <c r="P1341" s="78">
        <f t="shared" si="74"/>
        <v>0</v>
      </c>
      <c r="Q1341" s="78">
        <f t="shared" si="74"/>
        <v>0</v>
      </c>
      <c r="R1341" s="100" t="str">
        <f t="shared" si="73"/>
        <v/>
      </c>
    </row>
    <row r="1342" spans="1:18" x14ac:dyDescent="0.2">
      <c r="A1342" s="430" t="str">
        <f>IF(B1342="","",COUNT('Diário 1º PA'!$A$4:$A$2634)+COUNT('Diário 2º PA'!$A$4:$A$2000)+ROW()-3)</f>
        <v/>
      </c>
      <c r="B1342" s="417"/>
      <c r="C1342" s="438"/>
      <c r="D1342" s="419"/>
      <c r="E1342" s="419"/>
      <c r="F1342" s="420"/>
      <c r="G1342" s="419"/>
      <c r="H1342" s="419"/>
      <c r="I1342" s="421"/>
      <c r="J1342" s="422"/>
      <c r="K1342" s="422"/>
      <c r="L1342" s="423"/>
      <c r="M1342" s="422"/>
      <c r="N1342" s="446"/>
      <c r="O1342" s="429"/>
      <c r="P1342" s="78">
        <f t="shared" si="74"/>
        <v>0</v>
      </c>
      <c r="Q1342" s="78">
        <f t="shared" si="74"/>
        <v>0</v>
      </c>
      <c r="R1342" s="100" t="str">
        <f t="shared" si="73"/>
        <v/>
      </c>
    </row>
    <row r="1343" spans="1:18" x14ac:dyDescent="0.2">
      <c r="A1343" s="430" t="str">
        <f>IF(B1343="","",COUNT('Diário 1º PA'!$A$4:$A$2634)+COUNT('Diário 2º PA'!$A$4:$A$2000)+ROW()-3)</f>
        <v/>
      </c>
      <c r="B1343" s="417"/>
      <c r="C1343" s="438"/>
      <c r="D1343" s="419"/>
      <c r="E1343" s="419"/>
      <c r="F1343" s="420"/>
      <c r="G1343" s="419"/>
      <c r="H1343" s="419"/>
      <c r="I1343" s="421"/>
      <c r="J1343" s="422"/>
      <c r="K1343" s="422"/>
      <c r="L1343" s="423"/>
      <c r="M1343" s="422"/>
      <c r="N1343" s="446"/>
      <c r="O1343" s="429"/>
      <c r="P1343" s="78">
        <f t="shared" si="74"/>
        <v>0</v>
      </c>
      <c r="Q1343" s="78">
        <f t="shared" si="74"/>
        <v>0</v>
      </c>
      <c r="R1343" s="100" t="str">
        <f t="shared" si="73"/>
        <v/>
      </c>
    </row>
    <row r="1344" spans="1:18" x14ac:dyDescent="0.2">
      <c r="A1344" s="430" t="str">
        <f>IF(B1344="","",COUNT('Diário 1º PA'!$A$4:$A$2634)+COUNT('Diário 2º PA'!$A$4:$A$2000)+ROW()-3)</f>
        <v/>
      </c>
      <c r="B1344" s="417"/>
      <c r="C1344" s="438"/>
      <c r="D1344" s="419"/>
      <c r="E1344" s="419"/>
      <c r="F1344" s="420"/>
      <c r="G1344" s="419"/>
      <c r="H1344" s="419"/>
      <c r="I1344" s="421"/>
      <c r="J1344" s="422"/>
      <c r="K1344" s="422"/>
      <c r="L1344" s="423"/>
      <c r="M1344" s="422"/>
      <c r="N1344" s="446"/>
      <c r="O1344" s="429"/>
      <c r="P1344" s="78">
        <f t="shared" si="74"/>
        <v>0</v>
      </c>
      <c r="Q1344" s="78">
        <f t="shared" si="74"/>
        <v>0</v>
      </c>
      <c r="R1344" s="100" t="str">
        <f t="shared" si="73"/>
        <v/>
      </c>
    </row>
    <row r="1345" spans="1:18" x14ac:dyDescent="0.2">
      <c r="A1345" s="430" t="str">
        <f>IF(B1345="","",COUNT('Diário 1º PA'!$A$4:$A$2634)+COUNT('Diário 2º PA'!$A$4:$A$2000)+ROW()-3)</f>
        <v/>
      </c>
      <c r="B1345" s="417"/>
      <c r="C1345" s="438"/>
      <c r="D1345" s="419"/>
      <c r="E1345" s="419"/>
      <c r="F1345" s="420"/>
      <c r="G1345" s="419"/>
      <c r="H1345" s="419"/>
      <c r="I1345" s="421"/>
      <c r="J1345" s="422"/>
      <c r="K1345" s="422"/>
      <c r="L1345" s="423"/>
      <c r="M1345" s="422"/>
      <c r="N1345" s="446"/>
      <c r="O1345" s="429"/>
      <c r="P1345" s="78">
        <f t="shared" si="74"/>
        <v>0</v>
      </c>
      <c r="Q1345" s="78">
        <f t="shared" si="74"/>
        <v>0</v>
      </c>
      <c r="R1345" s="100" t="str">
        <f t="shared" si="73"/>
        <v/>
      </c>
    </row>
    <row r="1346" spans="1:18" x14ac:dyDescent="0.2">
      <c r="A1346" s="430" t="str">
        <f>IF(B1346="","",COUNT('Diário 1º PA'!$A$4:$A$2634)+COUNT('Diário 2º PA'!$A$4:$A$2000)+ROW()-3)</f>
        <v/>
      </c>
      <c r="B1346" s="417"/>
      <c r="C1346" s="438"/>
      <c r="D1346" s="419"/>
      <c r="E1346" s="419"/>
      <c r="F1346" s="420"/>
      <c r="G1346" s="419"/>
      <c r="H1346" s="419"/>
      <c r="I1346" s="421"/>
      <c r="J1346" s="422"/>
      <c r="K1346" s="422"/>
      <c r="L1346" s="423"/>
      <c r="M1346" s="422"/>
      <c r="N1346" s="446"/>
      <c r="O1346" s="429"/>
      <c r="P1346" s="78">
        <f t="shared" si="74"/>
        <v>0</v>
      </c>
      <c r="Q1346" s="78">
        <f t="shared" si="74"/>
        <v>0</v>
      </c>
      <c r="R1346" s="100" t="str">
        <f t="shared" si="73"/>
        <v/>
      </c>
    </row>
    <row r="1347" spans="1:18" x14ac:dyDescent="0.2">
      <c r="A1347" s="430" t="str">
        <f>IF(B1347="","",COUNT('Diário 1º PA'!$A$4:$A$2634)+COUNT('Diário 2º PA'!$A$4:$A$2000)+ROW()-3)</f>
        <v/>
      </c>
      <c r="B1347" s="417"/>
      <c r="C1347" s="438"/>
      <c r="D1347" s="419"/>
      <c r="E1347" s="419"/>
      <c r="F1347" s="420"/>
      <c r="G1347" s="419"/>
      <c r="H1347" s="419"/>
      <c r="I1347" s="421"/>
      <c r="J1347" s="422"/>
      <c r="K1347" s="422"/>
      <c r="L1347" s="423"/>
      <c r="M1347" s="422"/>
      <c r="N1347" s="446"/>
      <c r="O1347" s="429"/>
      <c r="P1347" s="78">
        <f t="shared" si="74"/>
        <v>0</v>
      </c>
      <c r="Q1347" s="78">
        <f t="shared" si="74"/>
        <v>0</v>
      </c>
      <c r="R1347" s="100" t="str">
        <f t="shared" si="73"/>
        <v/>
      </c>
    </row>
    <row r="1348" spans="1:18" x14ac:dyDescent="0.2">
      <c r="A1348" s="430" t="str">
        <f>IF(B1348="","",COUNT('Diário 1º PA'!$A$4:$A$2634)+COUNT('Diário 2º PA'!$A$4:$A$2000)+ROW()-3)</f>
        <v/>
      </c>
      <c r="B1348" s="417"/>
      <c r="C1348" s="438"/>
      <c r="D1348" s="419"/>
      <c r="E1348" s="419"/>
      <c r="F1348" s="420"/>
      <c r="G1348" s="419"/>
      <c r="H1348" s="419"/>
      <c r="I1348" s="421"/>
      <c r="J1348" s="422"/>
      <c r="K1348" s="422"/>
      <c r="L1348" s="423"/>
      <c r="M1348" s="422"/>
      <c r="N1348" s="446"/>
      <c r="O1348" s="429"/>
      <c r="P1348" s="78">
        <f t="shared" si="74"/>
        <v>0</v>
      </c>
      <c r="Q1348" s="78">
        <f t="shared" si="74"/>
        <v>0</v>
      </c>
      <c r="R1348" s="100" t="str">
        <f t="shared" si="73"/>
        <v/>
      </c>
    </row>
    <row r="1349" spans="1:18" x14ac:dyDescent="0.2">
      <c r="A1349" s="430" t="str">
        <f>IF(B1349="","",COUNT('Diário 1º PA'!$A$4:$A$2634)+COUNT('Diário 2º PA'!$A$4:$A$2000)+ROW()-3)</f>
        <v/>
      </c>
      <c r="B1349" s="417"/>
      <c r="C1349" s="438"/>
      <c r="D1349" s="419"/>
      <c r="E1349" s="419"/>
      <c r="F1349" s="420"/>
      <c r="G1349" s="419"/>
      <c r="H1349" s="419"/>
      <c r="I1349" s="421"/>
      <c r="J1349" s="422"/>
      <c r="K1349" s="422"/>
      <c r="L1349" s="423"/>
      <c r="M1349" s="422"/>
      <c r="N1349" s="446"/>
      <c r="O1349" s="429"/>
      <c r="P1349" s="78">
        <f t="shared" si="74"/>
        <v>0</v>
      </c>
      <c r="Q1349" s="78">
        <f t="shared" si="74"/>
        <v>0</v>
      </c>
      <c r="R1349" s="100" t="str">
        <f t="shared" si="73"/>
        <v/>
      </c>
    </row>
    <row r="1350" spans="1:18" x14ac:dyDescent="0.2">
      <c r="A1350" s="430" t="str">
        <f>IF(B1350="","",COUNT('Diário 1º PA'!$A$4:$A$2634)+COUNT('Diário 2º PA'!$A$4:$A$2000)+ROW()-3)</f>
        <v/>
      </c>
      <c r="B1350" s="417"/>
      <c r="C1350" s="438"/>
      <c r="D1350" s="419"/>
      <c r="E1350" s="419"/>
      <c r="F1350" s="420"/>
      <c r="G1350" s="419"/>
      <c r="H1350" s="419"/>
      <c r="I1350" s="421"/>
      <c r="J1350" s="422"/>
      <c r="K1350" s="422"/>
      <c r="L1350" s="423"/>
      <c r="M1350" s="422"/>
      <c r="N1350" s="446"/>
      <c r="O1350" s="429"/>
      <c r="P1350" s="78">
        <f t="shared" si="74"/>
        <v>0</v>
      </c>
      <c r="Q1350" s="78">
        <f t="shared" si="74"/>
        <v>0</v>
      </c>
      <c r="R1350" s="100" t="str">
        <f t="shared" si="73"/>
        <v/>
      </c>
    </row>
    <row r="1351" spans="1:18" x14ac:dyDescent="0.2">
      <c r="A1351" s="430" t="str">
        <f>IF(B1351="","",COUNT('Diário 1º PA'!$A$4:$A$2634)+COUNT('Diário 2º PA'!$A$4:$A$2000)+ROW()-3)</f>
        <v/>
      </c>
      <c r="B1351" s="417"/>
      <c r="C1351" s="438"/>
      <c r="D1351" s="419"/>
      <c r="E1351" s="419"/>
      <c r="F1351" s="420"/>
      <c r="G1351" s="419"/>
      <c r="H1351" s="419"/>
      <c r="I1351" s="421"/>
      <c r="J1351" s="422"/>
      <c r="K1351" s="422"/>
      <c r="L1351" s="423"/>
      <c r="M1351" s="422"/>
      <c r="N1351" s="446"/>
      <c r="O1351" s="429"/>
      <c r="P1351" s="78">
        <f t="shared" si="74"/>
        <v>0</v>
      </c>
      <c r="Q1351" s="78">
        <f t="shared" si="74"/>
        <v>0</v>
      </c>
      <c r="R1351" s="100" t="str">
        <f t="shared" si="73"/>
        <v/>
      </c>
    </row>
    <row r="1352" spans="1:18" x14ac:dyDescent="0.2">
      <c r="A1352" s="430" t="str">
        <f>IF(B1352="","",COUNT('Diário 1º PA'!$A$4:$A$2634)+COUNT('Diário 2º PA'!$A$4:$A$2000)+ROW()-3)</f>
        <v/>
      </c>
      <c r="B1352" s="417"/>
      <c r="C1352" s="438"/>
      <c r="D1352" s="419"/>
      <c r="E1352" s="419"/>
      <c r="F1352" s="420"/>
      <c r="G1352" s="419"/>
      <c r="H1352" s="419"/>
      <c r="I1352" s="421"/>
      <c r="J1352" s="422"/>
      <c r="K1352" s="422"/>
      <c r="L1352" s="423"/>
      <c r="M1352" s="422"/>
      <c r="N1352" s="446"/>
      <c r="O1352" s="429"/>
      <c r="P1352" s="78">
        <f t="shared" si="74"/>
        <v>0</v>
      </c>
      <c r="Q1352" s="78">
        <f t="shared" si="74"/>
        <v>0</v>
      </c>
      <c r="R1352" s="100" t="str">
        <f t="shared" si="73"/>
        <v/>
      </c>
    </row>
    <row r="1353" spans="1:18" x14ac:dyDescent="0.2">
      <c r="A1353" s="430" t="str">
        <f>IF(B1353="","",COUNT('Diário 1º PA'!$A$4:$A$2634)+COUNT('Diário 2º PA'!$A$4:$A$2000)+ROW()-3)</f>
        <v/>
      </c>
      <c r="B1353" s="417"/>
      <c r="C1353" s="438"/>
      <c r="D1353" s="419"/>
      <c r="E1353" s="419"/>
      <c r="F1353" s="420"/>
      <c r="G1353" s="419"/>
      <c r="H1353" s="419"/>
      <c r="I1353" s="421"/>
      <c r="J1353" s="422"/>
      <c r="K1353" s="422"/>
      <c r="L1353" s="423"/>
      <c r="M1353" s="422"/>
      <c r="N1353" s="446"/>
      <c r="O1353" s="429"/>
      <c r="P1353" s="78">
        <f t="shared" si="74"/>
        <v>0</v>
      </c>
      <c r="Q1353" s="78">
        <f t="shared" si="74"/>
        <v>0</v>
      </c>
      <c r="R1353" s="100" t="str">
        <f t="shared" si="73"/>
        <v/>
      </c>
    </row>
    <row r="1354" spans="1:18" x14ac:dyDescent="0.2">
      <c r="A1354" s="430" t="str">
        <f>IF(B1354="","",COUNT('Diário 1º PA'!$A$4:$A$2634)+COUNT('Diário 2º PA'!$A$4:$A$2000)+ROW()-3)</f>
        <v/>
      </c>
      <c r="B1354" s="417"/>
      <c r="C1354" s="438"/>
      <c r="D1354" s="419"/>
      <c r="E1354" s="419"/>
      <c r="F1354" s="420"/>
      <c r="G1354" s="419"/>
      <c r="H1354" s="419"/>
      <c r="I1354" s="421"/>
      <c r="J1354" s="422"/>
      <c r="K1354" s="422"/>
      <c r="L1354" s="423"/>
      <c r="M1354" s="422"/>
      <c r="N1354" s="446"/>
      <c r="O1354" s="429"/>
      <c r="P1354" s="78">
        <f t="shared" si="74"/>
        <v>0</v>
      </c>
      <c r="Q1354" s="78">
        <f t="shared" si="74"/>
        <v>0</v>
      </c>
      <c r="R1354" s="100" t="str">
        <f t="shared" si="73"/>
        <v/>
      </c>
    </row>
    <row r="1355" spans="1:18" x14ac:dyDescent="0.2">
      <c r="A1355" s="430" t="str">
        <f>IF(B1355="","",COUNT('Diário 1º PA'!$A$4:$A$2634)+COUNT('Diário 2º PA'!$A$4:$A$2000)+ROW()-3)</f>
        <v/>
      </c>
      <c r="B1355" s="417"/>
      <c r="C1355" s="438"/>
      <c r="D1355" s="419"/>
      <c r="E1355" s="419"/>
      <c r="F1355" s="420"/>
      <c r="G1355" s="419"/>
      <c r="H1355" s="419"/>
      <c r="I1355" s="421"/>
      <c r="J1355" s="422"/>
      <c r="K1355" s="422"/>
      <c r="L1355" s="423"/>
      <c r="M1355" s="422"/>
      <c r="N1355" s="446"/>
      <c r="O1355" s="429"/>
      <c r="P1355" s="78">
        <f t="shared" si="74"/>
        <v>0</v>
      </c>
      <c r="Q1355" s="78">
        <f t="shared" si="74"/>
        <v>0</v>
      </c>
      <c r="R1355" s="100" t="str">
        <f t="shared" si="73"/>
        <v/>
      </c>
    </row>
    <row r="1356" spans="1:18" x14ac:dyDescent="0.2">
      <c r="A1356" s="430" t="str">
        <f>IF(B1356="","",COUNT('Diário 1º PA'!$A$4:$A$2634)+COUNT('Diário 2º PA'!$A$4:$A$2000)+ROW()-3)</f>
        <v/>
      </c>
      <c r="B1356" s="417"/>
      <c r="C1356" s="438"/>
      <c r="D1356" s="419"/>
      <c r="E1356" s="419"/>
      <c r="F1356" s="420"/>
      <c r="G1356" s="419"/>
      <c r="H1356" s="419"/>
      <c r="I1356" s="421"/>
      <c r="J1356" s="422"/>
      <c r="K1356" s="422"/>
      <c r="L1356" s="423"/>
      <c r="M1356" s="422"/>
      <c r="N1356" s="446"/>
      <c r="O1356" s="429"/>
      <c r="P1356" s="78">
        <f t="shared" si="74"/>
        <v>0</v>
      </c>
      <c r="Q1356" s="78">
        <f t="shared" si="74"/>
        <v>0</v>
      </c>
      <c r="R1356" s="100" t="str">
        <f t="shared" si="73"/>
        <v/>
      </c>
    </row>
    <row r="1357" spans="1:18" x14ac:dyDescent="0.2">
      <c r="A1357" s="430" t="str">
        <f>IF(B1357="","",COUNT('Diário 1º PA'!$A$4:$A$2634)+COUNT('Diário 2º PA'!$A$4:$A$2000)+ROW()-3)</f>
        <v/>
      </c>
      <c r="B1357" s="417"/>
      <c r="C1357" s="438"/>
      <c r="D1357" s="419"/>
      <c r="E1357" s="419"/>
      <c r="F1357" s="420"/>
      <c r="G1357" s="419"/>
      <c r="H1357" s="419"/>
      <c r="I1357" s="421"/>
      <c r="J1357" s="422"/>
      <c r="K1357" s="422"/>
      <c r="L1357" s="423"/>
      <c r="M1357" s="422"/>
      <c r="N1357" s="446"/>
      <c r="O1357" s="429"/>
      <c r="P1357" s="78">
        <f t="shared" si="74"/>
        <v>0</v>
      </c>
      <c r="Q1357" s="78">
        <f t="shared" si="74"/>
        <v>0</v>
      </c>
      <c r="R1357" s="100" t="str">
        <f t="shared" si="73"/>
        <v/>
      </c>
    </row>
    <row r="1358" spans="1:18" x14ac:dyDescent="0.2">
      <c r="A1358" s="430" t="str">
        <f>IF(B1358="","",COUNT('Diário 1º PA'!$A$4:$A$2634)+COUNT('Diário 2º PA'!$A$4:$A$2000)+ROW()-3)</f>
        <v/>
      </c>
      <c r="B1358" s="417"/>
      <c r="C1358" s="438"/>
      <c r="D1358" s="419"/>
      <c r="E1358" s="419"/>
      <c r="F1358" s="420"/>
      <c r="G1358" s="419"/>
      <c r="H1358" s="419"/>
      <c r="I1358" s="421"/>
      <c r="J1358" s="422"/>
      <c r="K1358" s="422"/>
      <c r="L1358" s="423"/>
      <c r="M1358" s="422"/>
      <c r="N1358" s="446"/>
      <c r="O1358" s="429"/>
      <c r="P1358" s="78">
        <f t="shared" si="74"/>
        <v>0</v>
      </c>
      <c r="Q1358" s="78">
        <f t="shared" si="74"/>
        <v>0</v>
      </c>
      <c r="R1358" s="100" t="str">
        <f t="shared" si="73"/>
        <v/>
      </c>
    </row>
    <row r="1359" spans="1:18" x14ac:dyDescent="0.2">
      <c r="A1359" s="430" t="str">
        <f>IF(B1359="","",COUNT('Diário 1º PA'!$A$4:$A$2634)+COUNT('Diário 2º PA'!$A$4:$A$2000)+ROW()-3)</f>
        <v/>
      </c>
      <c r="B1359" s="417"/>
      <c r="C1359" s="438"/>
      <c r="D1359" s="419"/>
      <c r="E1359" s="419"/>
      <c r="F1359" s="420"/>
      <c r="G1359" s="419"/>
      <c r="H1359" s="419"/>
      <c r="I1359" s="421"/>
      <c r="J1359" s="422"/>
      <c r="K1359" s="422"/>
      <c r="L1359" s="423"/>
      <c r="M1359" s="422"/>
      <c r="N1359" s="446"/>
      <c r="O1359" s="429"/>
      <c r="P1359" s="78">
        <f t="shared" si="74"/>
        <v>0</v>
      </c>
      <c r="Q1359" s="78">
        <f t="shared" si="74"/>
        <v>0</v>
      </c>
      <c r="R1359" s="100" t="str">
        <f t="shared" si="73"/>
        <v/>
      </c>
    </row>
    <row r="1360" spans="1:18" x14ac:dyDescent="0.2">
      <c r="A1360" s="430" t="str">
        <f>IF(B1360="","",COUNT('Diário 1º PA'!$A$4:$A$2634)+COUNT('Diário 2º PA'!$A$4:$A$2000)+ROW()-3)</f>
        <v/>
      </c>
      <c r="B1360" s="417"/>
      <c r="C1360" s="438"/>
      <c r="D1360" s="419"/>
      <c r="E1360" s="419"/>
      <c r="F1360" s="420"/>
      <c r="G1360" s="419"/>
      <c r="H1360" s="419"/>
      <c r="I1360" s="421"/>
      <c r="J1360" s="422"/>
      <c r="K1360" s="422"/>
      <c r="L1360" s="423"/>
      <c r="M1360" s="422"/>
      <c r="N1360" s="446"/>
      <c r="O1360" s="429"/>
      <c r="P1360" s="78">
        <f t="shared" si="74"/>
        <v>0</v>
      </c>
      <c r="Q1360" s="78">
        <f t="shared" si="74"/>
        <v>0</v>
      </c>
      <c r="R1360" s="100" t="str">
        <f t="shared" si="73"/>
        <v/>
      </c>
    </row>
    <row r="1361" spans="1:18" x14ac:dyDescent="0.2">
      <c r="A1361" s="430" t="str">
        <f>IF(B1361="","",COUNT('Diário 1º PA'!$A$4:$A$2634)+COUNT('Diário 2º PA'!$A$4:$A$2000)+ROW()-3)</f>
        <v/>
      </c>
      <c r="B1361" s="417"/>
      <c r="C1361" s="438"/>
      <c r="D1361" s="419"/>
      <c r="E1361" s="419"/>
      <c r="F1361" s="420"/>
      <c r="G1361" s="419"/>
      <c r="H1361" s="419"/>
      <c r="I1361" s="421"/>
      <c r="J1361" s="422"/>
      <c r="K1361" s="422"/>
      <c r="L1361" s="423"/>
      <c r="M1361" s="422"/>
      <c r="N1361" s="446"/>
      <c r="O1361" s="429"/>
      <c r="P1361" s="78">
        <f t="shared" si="74"/>
        <v>0</v>
      </c>
      <c r="Q1361" s="78">
        <f t="shared" si="74"/>
        <v>0</v>
      </c>
      <c r="R1361" s="100" t="str">
        <f t="shared" si="73"/>
        <v/>
      </c>
    </row>
    <row r="1362" spans="1:18" x14ac:dyDescent="0.2">
      <c r="A1362" s="430" t="str">
        <f>IF(B1362="","",COUNT('Diário 1º PA'!$A$4:$A$2634)+COUNT('Diário 2º PA'!$A$4:$A$2000)+ROW()-3)</f>
        <v/>
      </c>
      <c r="B1362" s="417"/>
      <c r="C1362" s="438"/>
      <c r="D1362" s="419"/>
      <c r="E1362" s="419"/>
      <c r="F1362" s="420"/>
      <c r="G1362" s="419"/>
      <c r="H1362" s="419"/>
      <c r="I1362" s="421"/>
      <c r="J1362" s="422"/>
      <c r="K1362" s="422"/>
      <c r="L1362" s="423"/>
      <c r="M1362" s="422"/>
      <c r="N1362" s="446"/>
      <c r="O1362" s="429"/>
      <c r="P1362" s="78">
        <f t="shared" si="74"/>
        <v>0</v>
      </c>
      <c r="Q1362" s="78">
        <f t="shared" si="74"/>
        <v>0</v>
      </c>
      <c r="R1362" s="100" t="str">
        <f t="shared" si="73"/>
        <v/>
      </c>
    </row>
    <row r="1363" spans="1:18" x14ac:dyDescent="0.2">
      <c r="A1363" s="430" t="str">
        <f>IF(B1363="","",COUNT('Diário 1º PA'!$A$4:$A$2634)+COUNT('Diário 2º PA'!$A$4:$A$2000)+ROW()-3)</f>
        <v/>
      </c>
      <c r="B1363" s="417"/>
      <c r="C1363" s="438"/>
      <c r="D1363" s="419"/>
      <c r="E1363" s="419"/>
      <c r="F1363" s="420"/>
      <c r="G1363" s="419"/>
      <c r="H1363" s="419"/>
      <c r="I1363" s="421"/>
      <c r="J1363" s="422"/>
      <c r="K1363" s="422"/>
      <c r="L1363" s="423"/>
      <c r="M1363" s="422"/>
      <c r="N1363" s="446"/>
      <c r="O1363" s="429"/>
      <c r="P1363" s="78">
        <f t="shared" si="74"/>
        <v>0</v>
      </c>
      <c r="Q1363" s="78">
        <f t="shared" si="74"/>
        <v>0</v>
      </c>
      <c r="R1363" s="100" t="str">
        <f t="shared" si="73"/>
        <v/>
      </c>
    </row>
    <row r="1364" spans="1:18" x14ac:dyDescent="0.2">
      <c r="A1364" s="430" t="str">
        <f>IF(B1364="","",COUNT('Diário 1º PA'!$A$4:$A$2634)+COUNT('Diário 2º PA'!$A$4:$A$2000)+ROW()-3)</f>
        <v/>
      </c>
      <c r="B1364" s="417"/>
      <c r="C1364" s="438"/>
      <c r="D1364" s="419"/>
      <c r="E1364" s="419"/>
      <c r="F1364" s="420"/>
      <c r="G1364" s="419"/>
      <c r="H1364" s="419"/>
      <c r="I1364" s="421"/>
      <c r="J1364" s="422"/>
      <c r="K1364" s="422"/>
      <c r="L1364" s="423"/>
      <c r="M1364" s="422"/>
      <c r="N1364" s="446"/>
      <c r="O1364" s="429"/>
      <c r="P1364" s="78">
        <f t="shared" si="74"/>
        <v>0</v>
      </c>
      <c r="Q1364" s="78">
        <f t="shared" si="74"/>
        <v>0</v>
      </c>
      <c r="R1364" s="100" t="str">
        <f t="shared" si="73"/>
        <v/>
      </c>
    </row>
    <row r="1365" spans="1:18" x14ac:dyDescent="0.2">
      <c r="A1365" s="430" t="str">
        <f>IF(B1365="","",COUNT('Diário 1º PA'!$A$4:$A$2634)+COUNT('Diário 2º PA'!$A$4:$A$2000)+ROW()-3)</f>
        <v/>
      </c>
      <c r="B1365" s="417"/>
      <c r="C1365" s="438"/>
      <c r="D1365" s="419"/>
      <c r="E1365" s="419"/>
      <c r="F1365" s="420"/>
      <c r="G1365" s="419"/>
      <c r="H1365" s="419"/>
      <c r="I1365" s="421"/>
      <c r="J1365" s="422"/>
      <c r="K1365" s="422"/>
      <c r="L1365" s="423"/>
      <c r="M1365" s="422"/>
      <c r="N1365" s="446"/>
      <c r="O1365" s="429"/>
      <c r="P1365" s="78">
        <f t="shared" si="74"/>
        <v>0</v>
      </c>
      <c r="Q1365" s="78">
        <f t="shared" si="74"/>
        <v>0</v>
      </c>
      <c r="R1365" s="100" t="str">
        <f t="shared" si="73"/>
        <v/>
      </c>
    </row>
    <row r="1366" spans="1:18" x14ac:dyDescent="0.2">
      <c r="A1366" s="430" t="str">
        <f>IF(B1366="","",COUNT('Diário 1º PA'!$A$4:$A$2634)+COUNT('Diário 2º PA'!$A$4:$A$2000)+ROW()-3)</f>
        <v/>
      </c>
      <c r="B1366" s="417"/>
      <c r="C1366" s="438"/>
      <c r="D1366" s="419"/>
      <c r="E1366" s="419"/>
      <c r="F1366" s="420"/>
      <c r="G1366" s="419"/>
      <c r="H1366" s="419"/>
      <c r="I1366" s="421"/>
      <c r="J1366" s="422"/>
      <c r="K1366" s="422"/>
      <c r="L1366" s="423"/>
      <c r="M1366" s="422"/>
      <c r="N1366" s="446"/>
      <c r="O1366" s="429"/>
      <c r="P1366" s="78">
        <f t="shared" si="74"/>
        <v>0</v>
      </c>
      <c r="Q1366" s="78">
        <f t="shared" si="74"/>
        <v>0</v>
      </c>
      <c r="R1366" s="100" t="str">
        <f t="shared" si="73"/>
        <v/>
      </c>
    </row>
    <row r="1367" spans="1:18" x14ac:dyDescent="0.2">
      <c r="A1367" s="430" t="str">
        <f>IF(B1367="","",COUNT('Diário 1º PA'!$A$4:$A$2634)+COUNT('Diário 2º PA'!$A$4:$A$2000)+ROW()-3)</f>
        <v/>
      </c>
      <c r="B1367" s="417"/>
      <c r="C1367" s="438"/>
      <c r="D1367" s="419"/>
      <c r="E1367" s="419"/>
      <c r="F1367" s="420"/>
      <c r="G1367" s="419"/>
      <c r="H1367" s="419"/>
      <c r="I1367" s="421"/>
      <c r="J1367" s="422"/>
      <c r="K1367" s="422"/>
      <c r="L1367" s="423"/>
      <c r="M1367" s="422"/>
      <c r="N1367" s="446"/>
      <c r="O1367" s="429"/>
      <c r="P1367" s="78">
        <f t="shared" si="74"/>
        <v>0</v>
      </c>
      <c r="Q1367" s="78">
        <f t="shared" si="74"/>
        <v>0</v>
      </c>
      <c r="R1367" s="100" t="str">
        <f t="shared" si="73"/>
        <v/>
      </c>
    </row>
    <row r="1368" spans="1:18" x14ac:dyDescent="0.2">
      <c r="A1368" s="430" t="str">
        <f>IF(B1368="","",COUNT('Diário 1º PA'!$A$4:$A$2634)+COUNT('Diário 2º PA'!$A$4:$A$2000)+ROW()-3)</f>
        <v/>
      </c>
      <c r="B1368" s="417"/>
      <c r="C1368" s="438"/>
      <c r="D1368" s="419"/>
      <c r="E1368" s="419"/>
      <c r="F1368" s="420"/>
      <c r="G1368" s="419"/>
      <c r="H1368" s="419"/>
      <c r="I1368" s="421"/>
      <c r="J1368" s="422"/>
      <c r="K1368" s="422"/>
      <c r="L1368" s="423"/>
      <c r="M1368" s="422"/>
      <c r="N1368" s="446"/>
      <c r="O1368" s="429"/>
      <c r="P1368" s="78">
        <f t="shared" si="74"/>
        <v>0</v>
      </c>
      <c r="Q1368" s="78">
        <f t="shared" si="74"/>
        <v>0</v>
      </c>
      <c r="R1368" s="100" t="str">
        <f t="shared" si="73"/>
        <v/>
      </c>
    </row>
    <row r="1369" spans="1:18" x14ac:dyDescent="0.2">
      <c r="A1369" s="430" t="str">
        <f>IF(B1369="","",COUNT('Diário 1º PA'!$A$4:$A$2634)+COUNT('Diário 2º PA'!$A$4:$A$2000)+ROW()-3)</f>
        <v/>
      </c>
      <c r="B1369" s="417"/>
      <c r="C1369" s="438"/>
      <c r="D1369" s="419"/>
      <c r="E1369" s="419"/>
      <c r="F1369" s="420"/>
      <c r="G1369" s="419"/>
      <c r="H1369" s="419"/>
      <c r="I1369" s="421"/>
      <c r="J1369" s="422"/>
      <c r="K1369" s="422"/>
      <c r="L1369" s="423"/>
      <c r="M1369" s="422"/>
      <c r="N1369" s="446"/>
      <c r="O1369" s="429"/>
      <c r="P1369" s="78">
        <f t="shared" si="74"/>
        <v>0</v>
      </c>
      <c r="Q1369" s="78">
        <f t="shared" si="74"/>
        <v>0</v>
      </c>
      <c r="R1369" s="100" t="str">
        <f t="shared" si="73"/>
        <v/>
      </c>
    </row>
    <row r="1370" spans="1:18" x14ac:dyDescent="0.2">
      <c r="A1370" s="430" t="str">
        <f>IF(B1370="","",COUNT('Diário 1º PA'!$A$4:$A$2634)+COUNT('Diário 2º PA'!$A$4:$A$2000)+ROW()-3)</f>
        <v/>
      </c>
      <c r="B1370" s="417"/>
      <c r="C1370" s="438"/>
      <c r="D1370" s="419"/>
      <c r="E1370" s="419"/>
      <c r="F1370" s="420"/>
      <c r="G1370" s="419"/>
      <c r="H1370" s="419"/>
      <c r="I1370" s="421"/>
      <c r="J1370" s="422"/>
      <c r="K1370" s="422"/>
      <c r="L1370" s="423"/>
      <c r="M1370" s="422"/>
      <c r="N1370" s="446"/>
      <c r="O1370" s="429"/>
      <c r="P1370" s="78">
        <f t="shared" si="74"/>
        <v>0</v>
      </c>
      <c r="Q1370" s="78">
        <f t="shared" si="74"/>
        <v>0</v>
      </c>
      <c r="R1370" s="100" t="str">
        <f t="shared" si="73"/>
        <v/>
      </c>
    </row>
    <row r="1371" spans="1:18" x14ac:dyDescent="0.2">
      <c r="A1371" s="430" t="str">
        <f>IF(B1371="","",COUNT('Diário 1º PA'!$A$4:$A$2634)+COUNT('Diário 2º PA'!$A$4:$A$2000)+ROW()-3)</f>
        <v/>
      </c>
      <c r="B1371" s="417"/>
      <c r="C1371" s="438"/>
      <c r="D1371" s="419"/>
      <c r="E1371" s="419"/>
      <c r="F1371" s="420"/>
      <c r="G1371" s="419"/>
      <c r="H1371" s="419"/>
      <c r="I1371" s="421"/>
      <c r="J1371" s="422"/>
      <c r="K1371" s="422"/>
      <c r="L1371" s="423"/>
      <c r="M1371" s="422"/>
      <c r="N1371" s="446"/>
      <c r="O1371" s="429"/>
      <c r="P1371" s="78">
        <f t="shared" si="74"/>
        <v>0</v>
      </c>
      <c r="Q1371" s="78">
        <f t="shared" si="74"/>
        <v>0</v>
      </c>
      <c r="R1371" s="100" t="str">
        <f t="shared" si="73"/>
        <v/>
      </c>
    </row>
    <row r="1372" spans="1:18" x14ac:dyDescent="0.2">
      <c r="A1372" s="430" t="str">
        <f>IF(B1372="","",COUNT('Diário 1º PA'!$A$4:$A$2634)+COUNT('Diário 2º PA'!$A$4:$A$2000)+ROW()-3)</f>
        <v/>
      </c>
      <c r="B1372" s="417"/>
      <c r="C1372" s="438"/>
      <c r="D1372" s="419"/>
      <c r="E1372" s="419"/>
      <c r="F1372" s="420"/>
      <c r="G1372" s="419"/>
      <c r="H1372" s="419"/>
      <c r="I1372" s="421"/>
      <c r="J1372" s="422"/>
      <c r="K1372" s="422"/>
      <c r="L1372" s="423"/>
      <c r="M1372" s="422"/>
      <c r="N1372" s="446"/>
      <c r="O1372" s="429"/>
      <c r="P1372" s="78">
        <f t="shared" si="74"/>
        <v>0</v>
      </c>
      <c r="Q1372" s="78">
        <f t="shared" si="74"/>
        <v>0</v>
      </c>
      <c r="R1372" s="100" t="str">
        <f t="shared" si="73"/>
        <v/>
      </c>
    </row>
    <row r="1373" spans="1:18" x14ac:dyDescent="0.2">
      <c r="A1373" s="430" t="str">
        <f>IF(B1373="","",COUNT('Diário 1º PA'!$A$4:$A$2634)+COUNT('Diário 2º PA'!$A$4:$A$2000)+ROW()-3)</f>
        <v/>
      </c>
      <c r="B1373" s="417"/>
      <c r="C1373" s="438"/>
      <c r="D1373" s="419"/>
      <c r="E1373" s="419"/>
      <c r="F1373" s="420"/>
      <c r="G1373" s="419"/>
      <c r="H1373" s="419"/>
      <c r="I1373" s="421"/>
      <c r="J1373" s="422"/>
      <c r="K1373" s="422"/>
      <c r="L1373" s="423"/>
      <c r="M1373" s="422"/>
      <c r="N1373" s="446"/>
      <c r="O1373" s="429"/>
      <c r="P1373" s="78">
        <f t="shared" si="74"/>
        <v>0</v>
      </c>
      <c r="Q1373" s="78">
        <f t="shared" si="74"/>
        <v>0</v>
      </c>
      <c r="R1373" s="100" t="str">
        <f t="shared" si="73"/>
        <v/>
      </c>
    </row>
    <row r="1374" spans="1:18" x14ac:dyDescent="0.2">
      <c r="A1374" s="430" t="str">
        <f>IF(B1374="","",COUNT('Diário 1º PA'!$A$4:$A$2634)+COUNT('Diário 2º PA'!$A$4:$A$2000)+ROW()-3)</f>
        <v/>
      </c>
      <c r="B1374" s="417"/>
      <c r="C1374" s="438"/>
      <c r="D1374" s="419"/>
      <c r="E1374" s="419"/>
      <c r="F1374" s="420"/>
      <c r="G1374" s="419"/>
      <c r="H1374" s="419"/>
      <c r="I1374" s="421"/>
      <c r="J1374" s="422"/>
      <c r="K1374" s="422"/>
      <c r="L1374" s="423"/>
      <c r="M1374" s="422"/>
      <c r="N1374" s="446"/>
      <c r="O1374" s="429"/>
      <c r="P1374" s="78">
        <f t="shared" si="74"/>
        <v>0</v>
      </c>
      <c r="Q1374" s="78">
        <f t="shared" si="74"/>
        <v>0</v>
      </c>
      <c r="R1374" s="100" t="str">
        <f t="shared" si="73"/>
        <v/>
      </c>
    </row>
    <row r="1375" spans="1:18" x14ac:dyDescent="0.2">
      <c r="A1375" s="430" t="str">
        <f>IF(B1375="","",COUNT('Diário 1º PA'!$A$4:$A$2634)+COUNT('Diário 2º PA'!$A$4:$A$2000)+ROW()-3)</f>
        <v/>
      </c>
      <c r="B1375" s="417"/>
      <c r="C1375" s="438"/>
      <c r="D1375" s="419"/>
      <c r="E1375" s="419"/>
      <c r="F1375" s="420"/>
      <c r="G1375" s="419"/>
      <c r="H1375" s="419"/>
      <c r="I1375" s="421"/>
      <c r="J1375" s="422"/>
      <c r="K1375" s="422"/>
      <c r="L1375" s="423"/>
      <c r="M1375" s="422"/>
      <c r="N1375" s="446"/>
      <c r="O1375" s="429"/>
      <c r="P1375" s="78">
        <f t="shared" si="74"/>
        <v>0</v>
      </c>
      <c r="Q1375" s="78">
        <f t="shared" si="74"/>
        <v>0</v>
      </c>
      <c r="R1375" s="100" t="str">
        <f t="shared" si="73"/>
        <v/>
      </c>
    </row>
    <row r="1376" spans="1:18" x14ac:dyDescent="0.2">
      <c r="A1376" s="430" t="str">
        <f>IF(B1376="","",COUNT('Diário 1º PA'!$A$4:$A$2634)+COUNT('Diário 2º PA'!$A$4:$A$2000)+ROW()-3)</f>
        <v/>
      </c>
      <c r="B1376" s="417"/>
      <c r="C1376" s="438"/>
      <c r="D1376" s="419"/>
      <c r="E1376" s="419"/>
      <c r="F1376" s="420"/>
      <c r="G1376" s="419"/>
      <c r="H1376" s="419"/>
      <c r="I1376" s="421"/>
      <c r="J1376" s="422"/>
      <c r="K1376" s="422"/>
      <c r="L1376" s="423"/>
      <c r="M1376" s="422"/>
      <c r="N1376" s="446"/>
      <c r="O1376" s="429"/>
      <c r="P1376" s="78">
        <f t="shared" si="74"/>
        <v>0</v>
      </c>
      <c r="Q1376" s="78">
        <f t="shared" si="74"/>
        <v>0</v>
      </c>
      <c r="R1376" s="100" t="str">
        <f t="shared" si="73"/>
        <v/>
      </c>
    </row>
    <row r="1377" spans="1:18" x14ac:dyDescent="0.2">
      <c r="A1377" s="430" t="str">
        <f>IF(B1377="","",COUNT('Diário 1º PA'!$A$4:$A$2634)+COUNT('Diário 2º PA'!$A$4:$A$2000)+ROW()-3)</f>
        <v/>
      </c>
      <c r="B1377" s="417"/>
      <c r="C1377" s="438"/>
      <c r="D1377" s="419"/>
      <c r="E1377" s="419"/>
      <c r="F1377" s="420"/>
      <c r="G1377" s="419"/>
      <c r="H1377" s="419"/>
      <c r="I1377" s="421"/>
      <c r="J1377" s="422"/>
      <c r="K1377" s="422"/>
      <c r="L1377" s="423"/>
      <c r="M1377" s="422"/>
      <c r="N1377" s="446"/>
      <c r="O1377" s="429"/>
      <c r="P1377" s="78">
        <f t="shared" si="74"/>
        <v>0</v>
      </c>
      <c r="Q1377" s="78">
        <f t="shared" si="74"/>
        <v>0</v>
      </c>
      <c r="R1377" s="100" t="str">
        <f t="shared" si="73"/>
        <v/>
      </c>
    </row>
    <row r="1378" spans="1:18" x14ac:dyDescent="0.2">
      <c r="A1378" s="430" t="str">
        <f>IF(B1378="","",COUNT('Diário 1º PA'!$A$4:$A$2634)+COUNT('Diário 2º PA'!$A$4:$A$2000)+ROW()-3)</f>
        <v/>
      </c>
      <c r="B1378" s="417"/>
      <c r="C1378" s="438"/>
      <c r="D1378" s="419"/>
      <c r="E1378" s="419"/>
      <c r="F1378" s="420"/>
      <c r="G1378" s="419"/>
      <c r="H1378" s="419"/>
      <c r="I1378" s="421"/>
      <c r="J1378" s="422"/>
      <c r="K1378" s="422"/>
      <c r="L1378" s="423"/>
      <c r="M1378" s="422"/>
      <c r="N1378" s="446"/>
      <c r="O1378" s="429"/>
      <c r="P1378" s="78">
        <f t="shared" si="74"/>
        <v>0</v>
      </c>
      <c r="Q1378" s="78">
        <f t="shared" si="74"/>
        <v>0</v>
      </c>
      <c r="R1378" s="100" t="str">
        <f t="shared" si="73"/>
        <v/>
      </c>
    </row>
    <row r="1379" spans="1:18" x14ac:dyDescent="0.2">
      <c r="A1379" s="430" t="str">
        <f>IF(B1379="","",COUNT('Diário 1º PA'!$A$4:$A$2634)+COUNT('Diário 2º PA'!$A$4:$A$2000)+ROW()-3)</f>
        <v/>
      </c>
      <c r="B1379" s="417"/>
      <c r="C1379" s="438"/>
      <c r="D1379" s="419"/>
      <c r="E1379" s="419"/>
      <c r="F1379" s="420"/>
      <c r="G1379" s="419"/>
      <c r="H1379" s="419"/>
      <c r="I1379" s="421"/>
      <c r="J1379" s="422"/>
      <c r="K1379" s="422"/>
      <c r="L1379" s="423"/>
      <c r="M1379" s="422"/>
      <c r="N1379" s="446"/>
      <c r="O1379" s="429"/>
      <c r="P1379" s="78">
        <f t="shared" si="74"/>
        <v>0</v>
      </c>
      <c r="Q1379" s="78">
        <f t="shared" si="74"/>
        <v>0</v>
      </c>
      <c r="R1379" s="100" t="str">
        <f t="shared" si="73"/>
        <v/>
      </c>
    </row>
    <row r="1380" spans="1:18" x14ac:dyDescent="0.2">
      <c r="A1380" s="430" t="str">
        <f>IF(B1380="","",COUNT('Diário 1º PA'!$A$4:$A$2634)+COUNT('Diário 2º PA'!$A$4:$A$2000)+ROW()-3)</f>
        <v/>
      </c>
      <c r="B1380" s="417"/>
      <c r="C1380" s="438"/>
      <c r="D1380" s="419"/>
      <c r="E1380" s="419"/>
      <c r="F1380" s="420"/>
      <c r="G1380" s="419"/>
      <c r="H1380" s="419"/>
      <c r="I1380" s="421"/>
      <c r="J1380" s="422"/>
      <c r="K1380" s="422"/>
      <c r="L1380" s="423"/>
      <c r="M1380" s="422"/>
      <c r="N1380" s="446"/>
      <c r="O1380" s="429"/>
      <c r="P1380" s="78">
        <f t="shared" si="74"/>
        <v>0</v>
      </c>
      <c r="Q1380" s="78">
        <f t="shared" si="74"/>
        <v>0</v>
      </c>
      <c r="R1380" s="100" t="str">
        <f t="shared" si="73"/>
        <v/>
      </c>
    </row>
    <row r="1381" spans="1:18" x14ac:dyDescent="0.2">
      <c r="A1381" s="430" t="str">
        <f>IF(B1381="","",COUNT('Diário 1º PA'!$A$4:$A$2634)+COUNT('Diário 2º PA'!$A$4:$A$2000)+ROW()-3)</f>
        <v/>
      </c>
      <c r="B1381" s="417"/>
      <c r="C1381" s="438"/>
      <c r="D1381" s="419"/>
      <c r="E1381" s="419"/>
      <c r="F1381" s="420"/>
      <c r="G1381" s="419"/>
      <c r="H1381" s="419"/>
      <c r="I1381" s="421"/>
      <c r="J1381" s="422"/>
      <c r="K1381" s="422"/>
      <c r="L1381" s="423"/>
      <c r="M1381" s="422"/>
      <c r="N1381" s="446"/>
      <c r="O1381" s="429"/>
      <c r="P1381" s="78">
        <f t="shared" si="74"/>
        <v>0</v>
      </c>
      <c r="Q1381" s="78">
        <f t="shared" si="74"/>
        <v>0</v>
      </c>
      <c r="R1381" s="100" t="str">
        <f t="shared" si="73"/>
        <v/>
      </c>
    </row>
    <row r="1382" spans="1:18" x14ac:dyDescent="0.2">
      <c r="A1382" s="430" t="str">
        <f>IF(B1382="","",COUNT('Diário 1º PA'!$A$4:$A$2634)+COUNT('Diário 2º PA'!$A$4:$A$2000)+ROW()-3)</f>
        <v/>
      </c>
      <c r="B1382" s="417"/>
      <c r="C1382" s="438"/>
      <c r="D1382" s="419"/>
      <c r="E1382" s="419"/>
      <c r="F1382" s="420"/>
      <c r="G1382" s="419"/>
      <c r="H1382" s="419"/>
      <c r="I1382" s="421"/>
      <c r="J1382" s="422"/>
      <c r="K1382" s="422"/>
      <c r="L1382" s="423"/>
      <c r="M1382" s="422"/>
      <c r="N1382" s="446"/>
      <c r="O1382" s="429"/>
      <c r="P1382" s="78">
        <f t="shared" si="74"/>
        <v>0</v>
      </c>
      <c r="Q1382" s="78">
        <f t="shared" si="74"/>
        <v>0</v>
      </c>
      <c r="R1382" s="100" t="str">
        <f t="shared" si="73"/>
        <v/>
      </c>
    </row>
    <row r="1383" spans="1:18" x14ac:dyDescent="0.2">
      <c r="A1383" s="430" t="str">
        <f>IF(B1383="","",COUNT('Diário 1º PA'!$A$4:$A$2634)+COUNT('Diário 2º PA'!$A$4:$A$2000)+ROW()-3)</f>
        <v/>
      </c>
      <c r="B1383" s="417"/>
      <c r="C1383" s="438"/>
      <c r="D1383" s="419"/>
      <c r="E1383" s="419"/>
      <c r="F1383" s="420"/>
      <c r="G1383" s="419"/>
      <c r="H1383" s="419"/>
      <c r="I1383" s="421"/>
      <c r="J1383" s="422"/>
      <c r="K1383" s="422"/>
      <c r="L1383" s="423"/>
      <c r="M1383" s="422"/>
      <c r="N1383" s="446"/>
      <c r="O1383" s="429"/>
      <c r="P1383" s="78">
        <f t="shared" si="74"/>
        <v>0</v>
      </c>
      <c r="Q1383" s="78">
        <f t="shared" si="74"/>
        <v>0</v>
      </c>
      <c r="R1383" s="100" t="str">
        <f t="shared" si="73"/>
        <v/>
      </c>
    </row>
    <row r="1384" spans="1:18" x14ac:dyDescent="0.2">
      <c r="A1384" s="430" t="str">
        <f>IF(B1384="","",COUNT('Diário 1º PA'!$A$4:$A$2634)+COUNT('Diário 2º PA'!$A$4:$A$2000)+ROW()-3)</f>
        <v/>
      </c>
      <c r="B1384" s="417"/>
      <c r="C1384" s="438"/>
      <c r="D1384" s="419"/>
      <c r="E1384" s="419"/>
      <c r="F1384" s="420"/>
      <c r="G1384" s="419"/>
      <c r="H1384" s="419"/>
      <c r="I1384" s="421"/>
      <c r="J1384" s="422"/>
      <c r="K1384" s="422"/>
      <c r="L1384" s="423"/>
      <c r="M1384" s="422"/>
      <c r="N1384" s="446"/>
      <c r="O1384" s="429"/>
      <c r="P1384" s="78">
        <f t="shared" si="74"/>
        <v>0</v>
      </c>
      <c r="Q1384" s="78">
        <f t="shared" si="74"/>
        <v>0</v>
      </c>
      <c r="R1384" s="100" t="str">
        <f t="shared" si="73"/>
        <v/>
      </c>
    </row>
    <row r="1385" spans="1:18" x14ac:dyDescent="0.2">
      <c r="A1385" s="430" t="str">
        <f>IF(B1385="","",COUNT('Diário 1º PA'!$A$4:$A$2634)+COUNT('Diário 2º PA'!$A$4:$A$2000)+ROW()-3)</f>
        <v/>
      </c>
      <c r="B1385" s="417"/>
      <c r="C1385" s="438"/>
      <c r="D1385" s="419"/>
      <c r="E1385" s="419"/>
      <c r="F1385" s="420"/>
      <c r="G1385" s="419"/>
      <c r="H1385" s="419"/>
      <c r="I1385" s="421"/>
      <c r="J1385" s="422"/>
      <c r="K1385" s="422"/>
      <c r="L1385" s="423"/>
      <c r="M1385" s="422"/>
      <c r="N1385" s="446"/>
      <c r="O1385" s="429"/>
      <c r="P1385" s="78">
        <f t="shared" si="74"/>
        <v>0</v>
      </c>
      <c r="Q1385" s="78">
        <f t="shared" si="74"/>
        <v>0</v>
      </c>
      <c r="R1385" s="100" t="str">
        <f t="shared" ref="R1385:R1448" si="75">SUBSTITUTE(D1385," ","_")</f>
        <v/>
      </c>
    </row>
    <row r="1386" spans="1:18" x14ac:dyDescent="0.2">
      <c r="A1386" s="430" t="str">
        <f>IF(B1386="","",COUNT('Diário 1º PA'!$A$4:$A$2634)+COUNT('Diário 2º PA'!$A$4:$A$2000)+ROW()-3)</f>
        <v/>
      </c>
      <c r="B1386" s="417"/>
      <c r="C1386" s="438"/>
      <c r="D1386" s="419"/>
      <c r="E1386" s="419"/>
      <c r="F1386" s="420"/>
      <c r="G1386" s="419"/>
      <c r="H1386" s="419"/>
      <c r="I1386" s="421"/>
      <c r="J1386" s="422"/>
      <c r="K1386" s="422"/>
      <c r="L1386" s="423"/>
      <c r="M1386" s="422"/>
      <c r="N1386" s="446"/>
      <c r="O1386" s="429"/>
      <c r="P1386" s="78">
        <f t="shared" ref="P1386:Q1449" si="76">IF(B1386=0,0,IF(YEAR(B1386)=$Q$1,MONTH(B1386)-$P$1+1,(YEAR(B1386)-$Q$1)*12-$P$1+1+MONTH(B1386)))</f>
        <v>0</v>
      </c>
      <c r="Q1386" s="78">
        <f t="shared" si="76"/>
        <v>0</v>
      </c>
      <c r="R1386" s="100" t="str">
        <f t="shared" si="75"/>
        <v/>
      </c>
    </row>
    <row r="1387" spans="1:18" x14ac:dyDescent="0.2">
      <c r="A1387" s="430" t="str">
        <f>IF(B1387="","",COUNT('Diário 1º PA'!$A$4:$A$2634)+COUNT('Diário 2º PA'!$A$4:$A$2000)+ROW()-3)</f>
        <v/>
      </c>
      <c r="B1387" s="417"/>
      <c r="C1387" s="438"/>
      <c r="D1387" s="419"/>
      <c r="E1387" s="419"/>
      <c r="F1387" s="420"/>
      <c r="G1387" s="419"/>
      <c r="H1387" s="419"/>
      <c r="I1387" s="421"/>
      <c r="J1387" s="422"/>
      <c r="K1387" s="422"/>
      <c r="L1387" s="423"/>
      <c r="M1387" s="422"/>
      <c r="N1387" s="446"/>
      <c r="O1387" s="429"/>
      <c r="P1387" s="78">
        <f t="shared" si="76"/>
        <v>0</v>
      </c>
      <c r="Q1387" s="78">
        <f t="shared" si="76"/>
        <v>0</v>
      </c>
      <c r="R1387" s="100" t="str">
        <f t="shared" si="75"/>
        <v/>
      </c>
    </row>
    <row r="1388" spans="1:18" x14ac:dyDescent="0.2">
      <c r="A1388" s="430" t="str">
        <f>IF(B1388="","",COUNT('Diário 1º PA'!$A$4:$A$2634)+COUNT('Diário 2º PA'!$A$4:$A$2000)+ROW()-3)</f>
        <v/>
      </c>
      <c r="B1388" s="417"/>
      <c r="C1388" s="438"/>
      <c r="D1388" s="419"/>
      <c r="E1388" s="419"/>
      <c r="F1388" s="420"/>
      <c r="G1388" s="419"/>
      <c r="H1388" s="419"/>
      <c r="I1388" s="421"/>
      <c r="J1388" s="422"/>
      <c r="K1388" s="422"/>
      <c r="L1388" s="423"/>
      <c r="M1388" s="422"/>
      <c r="N1388" s="446"/>
      <c r="O1388" s="429"/>
      <c r="P1388" s="78">
        <f t="shared" si="76"/>
        <v>0</v>
      </c>
      <c r="Q1388" s="78">
        <f t="shared" si="76"/>
        <v>0</v>
      </c>
      <c r="R1388" s="100" t="str">
        <f t="shared" si="75"/>
        <v/>
      </c>
    </row>
    <row r="1389" spans="1:18" x14ac:dyDescent="0.2">
      <c r="A1389" s="430" t="str">
        <f>IF(B1389="","",COUNT('Diário 1º PA'!$A$4:$A$2634)+COUNT('Diário 2º PA'!$A$4:$A$2000)+ROW()-3)</f>
        <v/>
      </c>
      <c r="B1389" s="417"/>
      <c r="C1389" s="438"/>
      <c r="D1389" s="419"/>
      <c r="E1389" s="419"/>
      <c r="F1389" s="420"/>
      <c r="G1389" s="419"/>
      <c r="H1389" s="419"/>
      <c r="I1389" s="421"/>
      <c r="J1389" s="422"/>
      <c r="K1389" s="422"/>
      <c r="L1389" s="423"/>
      <c r="M1389" s="422"/>
      <c r="N1389" s="446"/>
      <c r="O1389" s="429"/>
      <c r="P1389" s="78">
        <f t="shared" si="76"/>
        <v>0</v>
      </c>
      <c r="Q1389" s="78">
        <f t="shared" si="76"/>
        <v>0</v>
      </c>
      <c r="R1389" s="100" t="str">
        <f t="shared" si="75"/>
        <v/>
      </c>
    </row>
    <row r="1390" spans="1:18" x14ac:dyDescent="0.2">
      <c r="A1390" s="430" t="str">
        <f>IF(B1390="","",COUNT('Diário 1º PA'!$A$4:$A$2634)+COUNT('Diário 2º PA'!$A$4:$A$2000)+ROW()-3)</f>
        <v/>
      </c>
      <c r="B1390" s="417"/>
      <c r="C1390" s="438"/>
      <c r="D1390" s="419"/>
      <c r="E1390" s="419"/>
      <c r="F1390" s="420"/>
      <c r="G1390" s="419"/>
      <c r="H1390" s="419"/>
      <c r="I1390" s="421"/>
      <c r="J1390" s="422"/>
      <c r="K1390" s="422"/>
      <c r="L1390" s="423"/>
      <c r="M1390" s="422"/>
      <c r="N1390" s="446"/>
      <c r="O1390" s="429"/>
      <c r="P1390" s="78">
        <f t="shared" si="76"/>
        <v>0</v>
      </c>
      <c r="Q1390" s="78">
        <f t="shared" si="76"/>
        <v>0</v>
      </c>
      <c r="R1390" s="100" t="str">
        <f t="shared" si="75"/>
        <v/>
      </c>
    </row>
    <row r="1391" spans="1:18" x14ac:dyDescent="0.2">
      <c r="A1391" s="430" t="str">
        <f>IF(B1391="","",COUNT('Diário 1º PA'!$A$4:$A$2634)+COUNT('Diário 2º PA'!$A$4:$A$2000)+ROW()-3)</f>
        <v/>
      </c>
      <c r="B1391" s="417"/>
      <c r="C1391" s="438"/>
      <c r="D1391" s="419"/>
      <c r="E1391" s="419"/>
      <c r="F1391" s="420"/>
      <c r="G1391" s="419"/>
      <c r="H1391" s="419"/>
      <c r="I1391" s="421"/>
      <c r="J1391" s="422"/>
      <c r="K1391" s="422"/>
      <c r="L1391" s="423"/>
      <c r="M1391" s="422"/>
      <c r="N1391" s="446"/>
      <c r="O1391" s="429"/>
      <c r="P1391" s="78">
        <f t="shared" si="76"/>
        <v>0</v>
      </c>
      <c r="Q1391" s="78">
        <f t="shared" si="76"/>
        <v>0</v>
      </c>
      <c r="R1391" s="100" t="str">
        <f t="shared" si="75"/>
        <v/>
      </c>
    </row>
    <row r="1392" spans="1:18" x14ac:dyDescent="0.2">
      <c r="A1392" s="430" t="str">
        <f>IF(B1392="","",COUNT('Diário 1º PA'!$A$4:$A$2634)+COUNT('Diário 2º PA'!$A$4:$A$2000)+ROW()-3)</f>
        <v/>
      </c>
      <c r="B1392" s="417"/>
      <c r="C1392" s="438"/>
      <c r="D1392" s="419"/>
      <c r="E1392" s="419"/>
      <c r="F1392" s="420"/>
      <c r="G1392" s="419"/>
      <c r="H1392" s="419"/>
      <c r="I1392" s="421"/>
      <c r="J1392" s="422"/>
      <c r="K1392" s="422"/>
      <c r="L1392" s="423"/>
      <c r="M1392" s="422"/>
      <c r="N1392" s="446"/>
      <c r="O1392" s="429"/>
      <c r="P1392" s="78">
        <f t="shared" si="76"/>
        <v>0</v>
      </c>
      <c r="Q1392" s="78">
        <f t="shared" si="76"/>
        <v>0</v>
      </c>
      <c r="R1392" s="100" t="str">
        <f t="shared" si="75"/>
        <v/>
      </c>
    </row>
    <row r="1393" spans="1:18" x14ac:dyDescent="0.2">
      <c r="A1393" s="430" t="str">
        <f>IF(B1393="","",COUNT('Diário 1º PA'!$A$4:$A$2634)+COUNT('Diário 2º PA'!$A$4:$A$2000)+ROW()-3)</f>
        <v/>
      </c>
      <c r="B1393" s="417"/>
      <c r="C1393" s="438"/>
      <c r="D1393" s="419"/>
      <c r="E1393" s="419"/>
      <c r="F1393" s="420"/>
      <c r="G1393" s="419"/>
      <c r="H1393" s="419"/>
      <c r="I1393" s="421"/>
      <c r="J1393" s="422"/>
      <c r="K1393" s="422"/>
      <c r="L1393" s="423"/>
      <c r="M1393" s="422"/>
      <c r="N1393" s="446"/>
      <c r="O1393" s="429"/>
      <c r="P1393" s="78">
        <f t="shared" si="76"/>
        <v>0</v>
      </c>
      <c r="Q1393" s="78">
        <f t="shared" si="76"/>
        <v>0</v>
      </c>
      <c r="R1393" s="100" t="str">
        <f t="shared" si="75"/>
        <v/>
      </c>
    </row>
    <row r="1394" spans="1:18" x14ac:dyDescent="0.2">
      <c r="A1394" s="430" t="str">
        <f>IF(B1394="","",COUNT('Diário 1º PA'!$A$4:$A$2634)+COUNT('Diário 2º PA'!$A$4:$A$2000)+ROW()-3)</f>
        <v/>
      </c>
      <c r="B1394" s="417"/>
      <c r="C1394" s="438"/>
      <c r="D1394" s="419"/>
      <c r="E1394" s="419"/>
      <c r="F1394" s="420"/>
      <c r="G1394" s="419"/>
      <c r="H1394" s="419"/>
      <c r="I1394" s="421"/>
      <c r="J1394" s="422"/>
      <c r="K1394" s="422"/>
      <c r="L1394" s="423"/>
      <c r="M1394" s="422"/>
      <c r="N1394" s="446"/>
      <c r="O1394" s="429"/>
      <c r="P1394" s="78">
        <f t="shared" si="76"/>
        <v>0</v>
      </c>
      <c r="Q1394" s="78">
        <f t="shared" si="76"/>
        <v>0</v>
      </c>
      <c r="R1394" s="100" t="str">
        <f t="shared" si="75"/>
        <v/>
      </c>
    </row>
    <row r="1395" spans="1:18" x14ac:dyDescent="0.2">
      <c r="A1395" s="430" t="str">
        <f>IF(B1395="","",COUNT('Diário 1º PA'!$A$4:$A$2634)+COUNT('Diário 2º PA'!$A$4:$A$2000)+ROW()-3)</f>
        <v/>
      </c>
      <c r="B1395" s="417"/>
      <c r="C1395" s="438"/>
      <c r="D1395" s="419"/>
      <c r="E1395" s="419"/>
      <c r="F1395" s="420"/>
      <c r="G1395" s="419"/>
      <c r="H1395" s="419"/>
      <c r="I1395" s="421"/>
      <c r="J1395" s="422"/>
      <c r="K1395" s="422"/>
      <c r="L1395" s="423"/>
      <c r="M1395" s="422"/>
      <c r="N1395" s="446"/>
      <c r="O1395" s="429"/>
      <c r="P1395" s="78">
        <f t="shared" si="76"/>
        <v>0</v>
      </c>
      <c r="Q1395" s="78">
        <f t="shared" si="76"/>
        <v>0</v>
      </c>
      <c r="R1395" s="100" t="str">
        <f t="shared" si="75"/>
        <v/>
      </c>
    </row>
    <row r="1396" spans="1:18" x14ac:dyDescent="0.2">
      <c r="A1396" s="430" t="str">
        <f>IF(B1396="","",COUNT('Diário 1º PA'!$A$4:$A$2634)+COUNT('Diário 2º PA'!$A$4:$A$2000)+ROW()-3)</f>
        <v/>
      </c>
      <c r="B1396" s="417"/>
      <c r="C1396" s="438"/>
      <c r="D1396" s="419"/>
      <c r="E1396" s="419"/>
      <c r="F1396" s="420"/>
      <c r="G1396" s="419"/>
      <c r="H1396" s="419"/>
      <c r="I1396" s="421"/>
      <c r="J1396" s="422"/>
      <c r="K1396" s="422"/>
      <c r="L1396" s="423"/>
      <c r="M1396" s="422"/>
      <c r="N1396" s="446"/>
      <c r="O1396" s="429"/>
      <c r="P1396" s="78">
        <f t="shared" si="76"/>
        <v>0</v>
      </c>
      <c r="Q1396" s="78">
        <f t="shared" si="76"/>
        <v>0</v>
      </c>
      <c r="R1396" s="100" t="str">
        <f t="shared" si="75"/>
        <v/>
      </c>
    </row>
    <row r="1397" spans="1:18" x14ac:dyDescent="0.2">
      <c r="A1397" s="430" t="str">
        <f>IF(B1397="","",COUNT('Diário 1º PA'!$A$4:$A$2634)+COUNT('Diário 2º PA'!$A$4:$A$2000)+ROW()-3)</f>
        <v/>
      </c>
      <c r="B1397" s="417"/>
      <c r="C1397" s="438"/>
      <c r="D1397" s="419"/>
      <c r="E1397" s="419"/>
      <c r="F1397" s="420"/>
      <c r="G1397" s="419"/>
      <c r="H1397" s="419"/>
      <c r="I1397" s="421"/>
      <c r="J1397" s="422"/>
      <c r="K1397" s="422"/>
      <c r="L1397" s="423"/>
      <c r="M1397" s="422"/>
      <c r="N1397" s="446"/>
      <c r="O1397" s="429"/>
      <c r="P1397" s="78">
        <f t="shared" si="76"/>
        <v>0</v>
      </c>
      <c r="Q1397" s="78">
        <f t="shared" si="76"/>
        <v>0</v>
      </c>
      <c r="R1397" s="100" t="str">
        <f t="shared" si="75"/>
        <v/>
      </c>
    </row>
    <row r="1398" spans="1:18" x14ac:dyDescent="0.2">
      <c r="A1398" s="430" t="str">
        <f>IF(B1398="","",COUNT('Diário 1º PA'!$A$4:$A$2634)+COUNT('Diário 2º PA'!$A$4:$A$2000)+ROW()-3)</f>
        <v/>
      </c>
      <c r="B1398" s="417"/>
      <c r="C1398" s="438"/>
      <c r="D1398" s="419"/>
      <c r="E1398" s="419"/>
      <c r="F1398" s="420"/>
      <c r="G1398" s="419"/>
      <c r="H1398" s="419"/>
      <c r="I1398" s="421"/>
      <c r="J1398" s="422"/>
      <c r="K1398" s="422"/>
      <c r="L1398" s="423"/>
      <c r="M1398" s="422"/>
      <c r="N1398" s="446"/>
      <c r="O1398" s="429"/>
      <c r="P1398" s="78">
        <f t="shared" si="76"/>
        <v>0</v>
      </c>
      <c r="Q1398" s="78">
        <f t="shared" si="76"/>
        <v>0</v>
      </c>
      <c r="R1398" s="100" t="str">
        <f t="shared" si="75"/>
        <v/>
      </c>
    </row>
    <row r="1399" spans="1:18" x14ac:dyDescent="0.2">
      <c r="A1399" s="430" t="str">
        <f>IF(B1399="","",COUNT('Diário 1º PA'!$A$4:$A$2634)+COUNT('Diário 2º PA'!$A$4:$A$2000)+ROW()-3)</f>
        <v/>
      </c>
      <c r="B1399" s="417"/>
      <c r="C1399" s="438"/>
      <c r="D1399" s="419"/>
      <c r="E1399" s="419"/>
      <c r="F1399" s="420"/>
      <c r="G1399" s="419"/>
      <c r="H1399" s="419"/>
      <c r="I1399" s="421"/>
      <c r="J1399" s="422"/>
      <c r="K1399" s="422"/>
      <c r="L1399" s="423"/>
      <c r="M1399" s="422"/>
      <c r="N1399" s="446"/>
      <c r="O1399" s="429"/>
      <c r="P1399" s="78">
        <f t="shared" si="76"/>
        <v>0</v>
      </c>
      <c r="Q1399" s="78">
        <f t="shared" si="76"/>
        <v>0</v>
      </c>
      <c r="R1399" s="100" t="str">
        <f t="shared" si="75"/>
        <v/>
      </c>
    </row>
    <row r="1400" spans="1:18" x14ac:dyDescent="0.2">
      <c r="A1400" s="430" t="str">
        <f>IF(B1400="","",COUNT('Diário 1º PA'!$A$4:$A$2634)+COUNT('Diário 2º PA'!$A$4:$A$2000)+ROW()-3)</f>
        <v/>
      </c>
      <c r="B1400" s="417"/>
      <c r="C1400" s="438"/>
      <c r="D1400" s="419"/>
      <c r="E1400" s="419"/>
      <c r="F1400" s="420"/>
      <c r="G1400" s="419"/>
      <c r="H1400" s="419"/>
      <c r="I1400" s="421"/>
      <c r="J1400" s="422"/>
      <c r="K1400" s="422"/>
      <c r="L1400" s="423"/>
      <c r="M1400" s="422"/>
      <c r="N1400" s="446"/>
      <c r="O1400" s="429"/>
      <c r="P1400" s="78">
        <f t="shared" si="76"/>
        <v>0</v>
      </c>
      <c r="Q1400" s="78">
        <f t="shared" si="76"/>
        <v>0</v>
      </c>
      <c r="R1400" s="100" t="str">
        <f t="shared" si="75"/>
        <v/>
      </c>
    </row>
    <row r="1401" spans="1:18" x14ac:dyDescent="0.2">
      <c r="A1401" s="430" t="str">
        <f>IF(B1401="","",COUNT('Diário 1º PA'!$A$4:$A$2634)+COUNT('Diário 2º PA'!$A$4:$A$2000)+ROW()-3)</f>
        <v/>
      </c>
      <c r="B1401" s="417"/>
      <c r="C1401" s="438"/>
      <c r="D1401" s="419"/>
      <c r="E1401" s="419"/>
      <c r="F1401" s="420"/>
      <c r="G1401" s="419"/>
      <c r="H1401" s="419"/>
      <c r="I1401" s="421"/>
      <c r="J1401" s="422"/>
      <c r="K1401" s="422"/>
      <c r="L1401" s="423"/>
      <c r="M1401" s="422"/>
      <c r="N1401" s="446"/>
      <c r="O1401" s="429"/>
      <c r="P1401" s="78">
        <f t="shared" si="76"/>
        <v>0</v>
      </c>
      <c r="Q1401" s="78">
        <f t="shared" si="76"/>
        <v>0</v>
      </c>
      <c r="R1401" s="100" t="str">
        <f t="shared" si="75"/>
        <v/>
      </c>
    </row>
    <row r="1402" spans="1:18" x14ac:dyDescent="0.2">
      <c r="A1402" s="430" t="str">
        <f>IF(B1402="","",COUNT('Diário 1º PA'!$A$4:$A$2634)+COUNT('Diário 2º PA'!$A$4:$A$2000)+ROW()-3)</f>
        <v/>
      </c>
      <c r="B1402" s="417"/>
      <c r="C1402" s="438"/>
      <c r="D1402" s="419"/>
      <c r="E1402" s="419"/>
      <c r="F1402" s="420"/>
      <c r="G1402" s="419"/>
      <c r="H1402" s="419"/>
      <c r="I1402" s="421"/>
      <c r="J1402" s="422"/>
      <c r="K1402" s="422"/>
      <c r="L1402" s="423"/>
      <c r="M1402" s="422"/>
      <c r="N1402" s="446"/>
      <c r="O1402" s="429"/>
      <c r="P1402" s="78">
        <f t="shared" si="76"/>
        <v>0</v>
      </c>
      <c r="Q1402" s="78">
        <f t="shared" si="76"/>
        <v>0</v>
      </c>
      <c r="R1402" s="100" t="str">
        <f t="shared" si="75"/>
        <v/>
      </c>
    </row>
    <row r="1403" spans="1:18" x14ac:dyDescent="0.2">
      <c r="A1403" s="430" t="str">
        <f>IF(B1403="","",COUNT('Diário 1º PA'!$A$4:$A$2634)+COUNT('Diário 2º PA'!$A$4:$A$2000)+ROW()-3)</f>
        <v/>
      </c>
      <c r="B1403" s="417"/>
      <c r="C1403" s="438"/>
      <c r="D1403" s="419"/>
      <c r="E1403" s="419"/>
      <c r="F1403" s="420"/>
      <c r="G1403" s="419"/>
      <c r="H1403" s="419"/>
      <c r="I1403" s="421"/>
      <c r="J1403" s="422"/>
      <c r="K1403" s="422"/>
      <c r="L1403" s="423"/>
      <c r="M1403" s="422"/>
      <c r="N1403" s="446"/>
      <c r="O1403" s="429"/>
      <c r="P1403" s="78">
        <f t="shared" si="76"/>
        <v>0</v>
      </c>
      <c r="Q1403" s="78">
        <f t="shared" si="76"/>
        <v>0</v>
      </c>
      <c r="R1403" s="100" t="str">
        <f t="shared" si="75"/>
        <v/>
      </c>
    </row>
    <row r="1404" spans="1:18" x14ac:dyDescent="0.2">
      <c r="A1404" s="430" t="str">
        <f>IF(B1404="","",COUNT('Diário 1º PA'!$A$4:$A$2634)+COUNT('Diário 2º PA'!$A$4:$A$2000)+ROW()-3)</f>
        <v/>
      </c>
      <c r="B1404" s="417"/>
      <c r="C1404" s="438"/>
      <c r="D1404" s="419"/>
      <c r="E1404" s="419"/>
      <c r="F1404" s="420"/>
      <c r="G1404" s="419"/>
      <c r="H1404" s="419"/>
      <c r="I1404" s="421"/>
      <c r="J1404" s="422"/>
      <c r="K1404" s="422"/>
      <c r="L1404" s="423"/>
      <c r="M1404" s="422"/>
      <c r="N1404" s="446"/>
      <c r="O1404" s="429"/>
      <c r="P1404" s="78">
        <f t="shared" si="76"/>
        <v>0</v>
      </c>
      <c r="Q1404" s="78">
        <f t="shared" si="76"/>
        <v>0</v>
      </c>
      <c r="R1404" s="100" t="str">
        <f t="shared" si="75"/>
        <v/>
      </c>
    </row>
    <row r="1405" spans="1:18" x14ac:dyDescent="0.2">
      <c r="A1405" s="430" t="str">
        <f>IF(B1405="","",COUNT('Diário 1º PA'!$A$4:$A$2634)+COUNT('Diário 2º PA'!$A$4:$A$2000)+ROW()-3)</f>
        <v/>
      </c>
      <c r="B1405" s="417"/>
      <c r="C1405" s="438"/>
      <c r="D1405" s="419"/>
      <c r="E1405" s="419"/>
      <c r="F1405" s="420"/>
      <c r="G1405" s="419"/>
      <c r="H1405" s="419"/>
      <c r="I1405" s="421"/>
      <c r="J1405" s="422"/>
      <c r="K1405" s="422"/>
      <c r="L1405" s="423"/>
      <c r="M1405" s="422"/>
      <c r="N1405" s="446"/>
      <c r="O1405" s="429"/>
      <c r="P1405" s="78">
        <f t="shared" si="76"/>
        <v>0</v>
      </c>
      <c r="Q1405" s="78">
        <f t="shared" si="76"/>
        <v>0</v>
      </c>
      <c r="R1405" s="100" t="str">
        <f t="shared" si="75"/>
        <v/>
      </c>
    </row>
    <row r="1406" spans="1:18" x14ac:dyDescent="0.2">
      <c r="A1406" s="430" t="str">
        <f>IF(B1406="","",COUNT('Diário 1º PA'!$A$4:$A$2634)+COUNT('Diário 2º PA'!$A$4:$A$2000)+ROW()-3)</f>
        <v/>
      </c>
      <c r="B1406" s="417"/>
      <c r="C1406" s="438"/>
      <c r="D1406" s="419"/>
      <c r="E1406" s="419"/>
      <c r="F1406" s="420"/>
      <c r="G1406" s="419"/>
      <c r="H1406" s="419"/>
      <c r="I1406" s="421"/>
      <c r="J1406" s="422"/>
      <c r="K1406" s="422"/>
      <c r="L1406" s="423"/>
      <c r="M1406" s="422"/>
      <c r="N1406" s="446"/>
      <c r="O1406" s="429"/>
      <c r="P1406" s="78">
        <f t="shared" si="76"/>
        <v>0</v>
      </c>
      <c r="Q1406" s="78">
        <f t="shared" si="76"/>
        <v>0</v>
      </c>
      <c r="R1406" s="100" t="str">
        <f t="shared" si="75"/>
        <v/>
      </c>
    </row>
    <row r="1407" spans="1:18" x14ac:dyDescent="0.2">
      <c r="A1407" s="430" t="str">
        <f>IF(B1407="","",COUNT('Diário 1º PA'!$A$4:$A$2634)+COUNT('Diário 2º PA'!$A$4:$A$2000)+ROW()-3)</f>
        <v/>
      </c>
      <c r="B1407" s="417"/>
      <c r="C1407" s="438"/>
      <c r="D1407" s="419"/>
      <c r="E1407" s="419"/>
      <c r="F1407" s="420"/>
      <c r="G1407" s="419"/>
      <c r="H1407" s="419"/>
      <c r="I1407" s="421"/>
      <c r="J1407" s="422"/>
      <c r="K1407" s="422"/>
      <c r="L1407" s="423"/>
      <c r="M1407" s="422"/>
      <c r="N1407" s="446"/>
      <c r="O1407" s="429"/>
      <c r="P1407" s="78">
        <f t="shared" si="76"/>
        <v>0</v>
      </c>
      <c r="Q1407" s="78">
        <f t="shared" si="76"/>
        <v>0</v>
      </c>
      <c r="R1407" s="100" t="str">
        <f t="shared" si="75"/>
        <v/>
      </c>
    </row>
    <row r="1408" spans="1:18" x14ac:dyDescent="0.2">
      <c r="A1408" s="430" t="str">
        <f>IF(B1408="","",COUNT('Diário 1º PA'!$A$4:$A$2634)+COUNT('Diário 2º PA'!$A$4:$A$2000)+ROW()-3)</f>
        <v/>
      </c>
      <c r="B1408" s="417"/>
      <c r="C1408" s="438"/>
      <c r="D1408" s="419"/>
      <c r="E1408" s="419"/>
      <c r="F1408" s="420"/>
      <c r="G1408" s="419"/>
      <c r="H1408" s="419"/>
      <c r="I1408" s="421"/>
      <c r="J1408" s="422"/>
      <c r="K1408" s="422"/>
      <c r="L1408" s="423"/>
      <c r="M1408" s="422"/>
      <c r="N1408" s="446"/>
      <c r="O1408" s="429"/>
      <c r="P1408" s="78">
        <f t="shared" si="76"/>
        <v>0</v>
      </c>
      <c r="Q1408" s="78">
        <f t="shared" si="76"/>
        <v>0</v>
      </c>
      <c r="R1408" s="100" t="str">
        <f t="shared" si="75"/>
        <v/>
      </c>
    </row>
    <row r="1409" spans="1:18" x14ac:dyDescent="0.2">
      <c r="A1409" s="430" t="str">
        <f>IF(B1409="","",COUNT('Diário 1º PA'!$A$4:$A$2634)+COUNT('Diário 2º PA'!$A$4:$A$2000)+ROW()-3)</f>
        <v/>
      </c>
      <c r="B1409" s="417"/>
      <c r="C1409" s="438"/>
      <c r="D1409" s="419"/>
      <c r="E1409" s="419"/>
      <c r="F1409" s="420"/>
      <c r="G1409" s="419"/>
      <c r="H1409" s="419"/>
      <c r="I1409" s="421"/>
      <c r="J1409" s="422"/>
      <c r="K1409" s="422"/>
      <c r="L1409" s="423"/>
      <c r="M1409" s="422"/>
      <c r="N1409" s="446"/>
      <c r="O1409" s="429"/>
      <c r="P1409" s="78">
        <f t="shared" si="76"/>
        <v>0</v>
      </c>
      <c r="Q1409" s="78">
        <f t="shared" si="76"/>
        <v>0</v>
      </c>
      <c r="R1409" s="100" t="str">
        <f t="shared" si="75"/>
        <v/>
      </c>
    </row>
    <row r="1410" spans="1:18" x14ac:dyDescent="0.2">
      <c r="A1410" s="430" t="str">
        <f>IF(B1410="","",COUNT('Diário 1º PA'!$A$4:$A$2634)+COUNT('Diário 2º PA'!$A$4:$A$2000)+ROW()-3)</f>
        <v/>
      </c>
      <c r="B1410" s="417"/>
      <c r="C1410" s="438"/>
      <c r="D1410" s="419"/>
      <c r="E1410" s="419"/>
      <c r="F1410" s="420"/>
      <c r="G1410" s="419"/>
      <c r="H1410" s="419"/>
      <c r="I1410" s="421"/>
      <c r="J1410" s="422"/>
      <c r="K1410" s="422"/>
      <c r="L1410" s="423"/>
      <c r="M1410" s="422"/>
      <c r="N1410" s="446"/>
      <c r="O1410" s="429"/>
      <c r="P1410" s="78">
        <f t="shared" si="76"/>
        <v>0</v>
      </c>
      <c r="Q1410" s="78">
        <f t="shared" si="76"/>
        <v>0</v>
      </c>
      <c r="R1410" s="100" t="str">
        <f t="shared" si="75"/>
        <v/>
      </c>
    </row>
    <row r="1411" spans="1:18" x14ac:dyDescent="0.2">
      <c r="A1411" s="430" t="str">
        <f>IF(B1411="","",COUNT('Diário 1º PA'!$A$4:$A$2634)+COUNT('Diário 2º PA'!$A$4:$A$2000)+ROW()-3)</f>
        <v/>
      </c>
      <c r="B1411" s="417"/>
      <c r="C1411" s="438"/>
      <c r="D1411" s="419"/>
      <c r="E1411" s="419"/>
      <c r="F1411" s="420"/>
      <c r="G1411" s="419"/>
      <c r="H1411" s="419"/>
      <c r="I1411" s="421"/>
      <c r="J1411" s="422"/>
      <c r="K1411" s="422"/>
      <c r="L1411" s="423"/>
      <c r="M1411" s="422"/>
      <c r="N1411" s="446"/>
      <c r="O1411" s="429"/>
      <c r="P1411" s="78">
        <f t="shared" si="76"/>
        <v>0</v>
      </c>
      <c r="Q1411" s="78">
        <f t="shared" si="76"/>
        <v>0</v>
      </c>
      <c r="R1411" s="100" t="str">
        <f t="shared" si="75"/>
        <v/>
      </c>
    </row>
    <row r="1412" spans="1:18" x14ac:dyDescent="0.2">
      <c r="A1412" s="430" t="str">
        <f>IF(B1412="","",COUNT('Diário 1º PA'!$A$4:$A$2634)+COUNT('Diário 2º PA'!$A$4:$A$2000)+ROW()-3)</f>
        <v/>
      </c>
      <c r="B1412" s="417"/>
      <c r="C1412" s="438"/>
      <c r="D1412" s="419"/>
      <c r="E1412" s="419"/>
      <c r="F1412" s="420"/>
      <c r="G1412" s="419"/>
      <c r="H1412" s="419"/>
      <c r="I1412" s="421"/>
      <c r="J1412" s="422"/>
      <c r="K1412" s="422"/>
      <c r="L1412" s="423"/>
      <c r="M1412" s="422"/>
      <c r="N1412" s="446"/>
      <c r="O1412" s="429"/>
      <c r="P1412" s="78">
        <f t="shared" si="76"/>
        <v>0</v>
      </c>
      <c r="Q1412" s="78">
        <f t="shared" si="76"/>
        <v>0</v>
      </c>
      <c r="R1412" s="100" t="str">
        <f t="shared" si="75"/>
        <v/>
      </c>
    </row>
    <row r="1413" spans="1:18" x14ac:dyDescent="0.2">
      <c r="A1413" s="430" t="str">
        <f>IF(B1413="","",COUNT('Diário 1º PA'!$A$4:$A$2634)+COUNT('Diário 2º PA'!$A$4:$A$2000)+ROW()-3)</f>
        <v/>
      </c>
      <c r="B1413" s="417"/>
      <c r="C1413" s="438"/>
      <c r="D1413" s="419"/>
      <c r="E1413" s="419"/>
      <c r="F1413" s="420"/>
      <c r="G1413" s="419"/>
      <c r="H1413" s="419"/>
      <c r="I1413" s="421"/>
      <c r="J1413" s="422"/>
      <c r="K1413" s="422"/>
      <c r="L1413" s="423"/>
      <c r="M1413" s="422"/>
      <c r="N1413" s="446"/>
      <c r="O1413" s="429"/>
      <c r="P1413" s="78">
        <f t="shared" si="76"/>
        <v>0</v>
      </c>
      <c r="Q1413" s="78">
        <f t="shared" si="76"/>
        <v>0</v>
      </c>
      <c r="R1413" s="100" t="str">
        <f t="shared" si="75"/>
        <v/>
      </c>
    </row>
    <row r="1414" spans="1:18" x14ac:dyDescent="0.2">
      <c r="A1414" s="430" t="str">
        <f>IF(B1414="","",COUNT('Diário 1º PA'!$A$4:$A$2634)+COUNT('Diário 2º PA'!$A$4:$A$2000)+ROW()-3)</f>
        <v/>
      </c>
      <c r="B1414" s="417"/>
      <c r="C1414" s="438"/>
      <c r="D1414" s="419"/>
      <c r="E1414" s="419"/>
      <c r="F1414" s="420"/>
      <c r="G1414" s="419"/>
      <c r="H1414" s="419"/>
      <c r="I1414" s="421"/>
      <c r="J1414" s="422"/>
      <c r="K1414" s="422"/>
      <c r="L1414" s="423"/>
      <c r="M1414" s="422"/>
      <c r="N1414" s="446"/>
      <c r="O1414" s="429"/>
      <c r="P1414" s="78">
        <f t="shared" si="76"/>
        <v>0</v>
      </c>
      <c r="Q1414" s="78">
        <f t="shared" si="76"/>
        <v>0</v>
      </c>
      <c r="R1414" s="100" t="str">
        <f t="shared" si="75"/>
        <v/>
      </c>
    </row>
    <row r="1415" spans="1:18" x14ac:dyDescent="0.2">
      <c r="A1415" s="430" t="str">
        <f>IF(B1415="","",COUNT('Diário 1º PA'!$A$4:$A$2634)+COUNT('Diário 2º PA'!$A$4:$A$2000)+ROW()-3)</f>
        <v/>
      </c>
      <c r="B1415" s="417"/>
      <c r="C1415" s="438"/>
      <c r="D1415" s="419"/>
      <c r="E1415" s="419"/>
      <c r="F1415" s="420"/>
      <c r="G1415" s="419"/>
      <c r="H1415" s="419"/>
      <c r="I1415" s="421"/>
      <c r="J1415" s="422"/>
      <c r="K1415" s="422"/>
      <c r="L1415" s="423"/>
      <c r="M1415" s="422"/>
      <c r="N1415" s="446"/>
      <c r="O1415" s="429"/>
      <c r="P1415" s="78">
        <f t="shared" si="76"/>
        <v>0</v>
      </c>
      <c r="Q1415" s="78">
        <f t="shared" si="76"/>
        <v>0</v>
      </c>
      <c r="R1415" s="100" t="str">
        <f t="shared" si="75"/>
        <v/>
      </c>
    </row>
    <row r="1416" spans="1:18" x14ac:dyDescent="0.2">
      <c r="A1416" s="430" t="str">
        <f>IF(B1416="","",COUNT('Diário 1º PA'!$A$4:$A$2634)+COUNT('Diário 2º PA'!$A$4:$A$2000)+ROW()-3)</f>
        <v/>
      </c>
      <c r="B1416" s="417"/>
      <c r="C1416" s="438"/>
      <c r="D1416" s="419"/>
      <c r="E1416" s="419"/>
      <c r="F1416" s="420"/>
      <c r="G1416" s="419"/>
      <c r="H1416" s="419"/>
      <c r="I1416" s="421"/>
      <c r="J1416" s="422"/>
      <c r="K1416" s="422"/>
      <c r="L1416" s="423"/>
      <c r="M1416" s="422"/>
      <c r="N1416" s="446"/>
      <c r="O1416" s="429"/>
      <c r="P1416" s="78">
        <f t="shared" si="76"/>
        <v>0</v>
      </c>
      <c r="Q1416" s="78">
        <f t="shared" si="76"/>
        <v>0</v>
      </c>
      <c r="R1416" s="100" t="str">
        <f t="shared" si="75"/>
        <v/>
      </c>
    </row>
    <row r="1417" spans="1:18" x14ac:dyDescent="0.2">
      <c r="A1417" s="430" t="str">
        <f>IF(B1417="","",COUNT('Diário 1º PA'!$A$4:$A$2634)+COUNT('Diário 2º PA'!$A$4:$A$2000)+ROW()-3)</f>
        <v/>
      </c>
      <c r="B1417" s="417"/>
      <c r="C1417" s="438"/>
      <c r="D1417" s="419"/>
      <c r="E1417" s="419"/>
      <c r="F1417" s="420"/>
      <c r="G1417" s="419"/>
      <c r="H1417" s="419"/>
      <c r="I1417" s="421"/>
      <c r="J1417" s="422"/>
      <c r="K1417" s="422"/>
      <c r="L1417" s="423"/>
      <c r="M1417" s="422"/>
      <c r="N1417" s="446"/>
      <c r="O1417" s="429"/>
      <c r="P1417" s="78">
        <f t="shared" si="76"/>
        <v>0</v>
      </c>
      <c r="Q1417" s="78">
        <f t="shared" si="76"/>
        <v>0</v>
      </c>
      <c r="R1417" s="100" t="str">
        <f t="shared" si="75"/>
        <v/>
      </c>
    </row>
    <row r="1418" spans="1:18" x14ac:dyDescent="0.2">
      <c r="A1418" s="430" t="str">
        <f>IF(B1418="","",COUNT('Diário 1º PA'!$A$4:$A$2634)+COUNT('Diário 2º PA'!$A$4:$A$2000)+ROW()-3)</f>
        <v/>
      </c>
      <c r="B1418" s="417"/>
      <c r="C1418" s="438"/>
      <c r="D1418" s="419"/>
      <c r="E1418" s="419"/>
      <c r="F1418" s="420"/>
      <c r="G1418" s="419"/>
      <c r="H1418" s="419"/>
      <c r="I1418" s="421"/>
      <c r="J1418" s="422"/>
      <c r="K1418" s="422"/>
      <c r="L1418" s="423"/>
      <c r="M1418" s="422"/>
      <c r="N1418" s="446"/>
      <c r="O1418" s="429"/>
      <c r="P1418" s="78">
        <f t="shared" si="76"/>
        <v>0</v>
      </c>
      <c r="Q1418" s="78">
        <f t="shared" si="76"/>
        <v>0</v>
      </c>
      <c r="R1418" s="100" t="str">
        <f t="shared" si="75"/>
        <v/>
      </c>
    </row>
    <row r="1419" spans="1:18" x14ac:dyDescent="0.2">
      <c r="A1419" s="430" t="str">
        <f>IF(B1419="","",COUNT('Diário 1º PA'!$A$4:$A$2634)+COUNT('Diário 2º PA'!$A$4:$A$2000)+ROW()-3)</f>
        <v/>
      </c>
      <c r="B1419" s="417"/>
      <c r="C1419" s="438"/>
      <c r="D1419" s="419"/>
      <c r="E1419" s="419"/>
      <c r="F1419" s="420"/>
      <c r="G1419" s="419"/>
      <c r="H1419" s="419"/>
      <c r="I1419" s="421"/>
      <c r="J1419" s="422"/>
      <c r="K1419" s="422"/>
      <c r="L1419" s="423"/>
      <c r="M1419" s="422"/>
      <c r="N1419" s="446"/>
      <c r="O1419" s="429"/>
      <c r="P1419" s="78">
        <f t="shared" si="76"/>
        <v>0</v>
      </c>
      <c r="Q1419" s="78">
        <f t="shared" si="76"/>
        <v>0</v>
      </c>
      <c r="R1419" s="100" t="str">
        <f t="shared" si="75"/>
        <v/>
      </c>
    </row>
    <row r="1420" spans="1:18" x14ac:dyDescent="0.2">
      <c r="A1420" s="430" t="str">
        <f>IF(B1420="","",COUNT('Diário 1º PA'!$A$4:$A$2634)+COUNT('Diário 2º PA'!$A$4:$A$2000)+ROW()-3)</f>
        <v/>
      </c>
      <c r="B1420" s="417"/>
      <c r="C1420" s="438"/>
      <c r="D1420" s="419"/>
      <c r="E1420" s="419"/>
      <c r="F1420" s="420"/>
      <c r="G1420" s="419"/>
      <c r="H1420" s="419"/>
      <c r="I1420" s="421"/>
      <c r="J1420" s="422"/>
      <c r="K1420" s="422"/>
      <c r="L1420" s="423"/>
      <c r="M1420" s="422"/>
      <c r="N1420" s="446"/>
      <c r="O1420" s="429"/>
      <c r="P1420" s="78">
        <f t="shared" si="76"/>
        <v>0</v>
      </c>
      <c r="Q1420" s="78">
        <f t="shared" si="76"/>
        <v>0</v>
      </c>
      <c r="R1420" s="100" t="str">
        <f t="shared" si="75"/>
        <v/>
      </c>
    </row>
    <row r="1421" spans="1:18" x14ac:dyDescent="0.2">
      <c r="A1421" s="430" t="str">
        <f>IF(B1421="","",COUNT('Diário 1º PA'!$A$4:$A$2634)+COUNT('Diário 2º PA'!$A$4:$A$2000)+ROW()-3)</f>
        <v/>
      </c>
      <c r="B1421" s="417"/>
      <c r="C1421" s="438"/>
      <c r="D1421" s="419"/>
      <c r="E1421" s="419"/>
      <c r="F1421" s="420"/>
      <c r="G1421" s="419"/>
      <c r="H1421" s="419"/>
      <c r="I1421" s="421"/>
      <c r="J1421" s="422"/>
      <c r="K1421" s="422"/>
      <c r="L1421" s="423"/>
      <c r="M1421" s="422"/>
      <c r="N1421" s="446"/>
      <c r="O1421" s="429"/>
      <c r="P1421" s="78">
        <f t="shared" si="76"/>
        <v>0</v>
      </c>
      <c r="Q1421" s="78">
        <f t="shared" si="76"/>
        <v>0</v>
      </c>
      <c r="R1421" s="100" t="str">
        <f t="shared" si="75"/>
        <v/>
      </c>
    </row>
    <row r="1422" spans="1:18" x14ac:dyDescent="0.2">
      <c r="A1422" s="430" t="str">
        <f>IF(B1422="","",COUNT('Diário 1º PA'!$A$4:$A$2634)+COUNT('Diário 2º PA'!$A$4:$A$2000)+ROW()-3)</f>
        <v/>
      </c>
      <c r="B1422" s="417"/>
      <c r="C1422" s="438"/>
      <c r="D1422" s="419"/>
      <c r="E1422" s="419"/>
      <c r="F1422" s="420"/>
      <c r="G1422" s="419"/>
      <c r="H1422" s="419"/>
      <c r="I1422" s="421"/>
      <c r="J1422" s="422"/>
      <c r="K1422" s="422"/>
      <c r="L1422" s="423"/>
      <c r="M1422" s="422"/>
      <c r="N1422" s="446"/>
      <c r="O1422" s="429"/>
      <c r="P1422" s="78">
        <f t="shared" si="76"/>
        <v>0</v>
      </c>
      <c r="Q1422" s="78">
        <f t="shared" si="76"/>
        <v>0</v>
      </c>
      <c r="R1422" s="100" t="str">
        <f t="shared" si="75"/>
        <v/>
      </c>
    </row>
    <row r="1423" spans="1:18" x14ac:dyDescent="0.2">
      <c r="A1423" s="430" t="str">
        <f>IF(B1423="","",COUNT('Diário 1º PA'!$A$4:$A$2634)+COUNT('Diário 2º PA'!$A$4:$A$2000)+ROW()-3)</f>
        <v/>
      </c>
      <c r="B1423" s="417"/>
      <c r="C1423" s="438"/>
      <c r="D1423" s="419"/>
      <c r="E1423" s="419"/>
      <c r="F1423" s="420"/>
      <c r="G1423" s="419"/>
      <c r="H1423" s="419"/>
      <c r="I1423" s="421"/>
      <c r="J1423" s="422"/>
      <c r="K1423" s="422"/>
      <c r="L1423" s="423"/>
      <c r="M1423" s="422"/>
      <c r="N1423" s="446"/>
      <c r="O1423" s="429"/>
      <c r="P1423" s="78">
        <f t="shared" si="76"/>
        <v>0</v>
      </c>
      <c r="Q1423" s="78">
        <f t="shared" si="76"/>
        <v>0</v>
      </c>
      <c r="R1423" s="100" t="str">
        <f t="shared" si="75"/>
        <v/>
      </c>
    </row>
    <row r="1424" spans="1:18" x14ac:dyDescent="0.2">
      <c r="A1424" s="430" t="str">
        <f>IF(B1424="","",COUNT('Diário 1º PA'!$A$4:$A$2634)+COUNT('Diário 2º PA'!$A$4:$A$2000)+ROW()-3)</f>
        <v/>
      </c>
      <c r="B1424" s="417"/>
      <c r="C1424" s="438"/>
      <c r="D1424" s="419"/>
      <c r="E1424" s="419"/>
      <c r="F1424" s="420"/>
      <c r="G1424" s="419"/>
      <c r="H1424" s="419"/>
      <c r="I1424" s="421"/>
      <c r="J1424" s="422"/>
      <c r="K1424" s="422"/>
      <c r="L1424" s="423"/>
      <c r="M1424" s="422"/>
      <c r="N1424" s="446"/>
      <c r="O1424" s="429"/>
      <c r="P1424" s="78">
        <f t="shared" si="76"/>
        <v>0</v>
      </c>
      <c r="Q1424" s="78">
        <f t="shared" si="76"/>
        <v>0</v>
      </c>
      <c r="R1424" s="100" t="str">
        <f t="shared" si="75"/>
        <v/>
      </c>
    </row>
    <row r="1425" spans="1:18" x14ac:dyDescent="0.2">
      <c r="A1425" s="430" t="str">
        <f>IF(B1425="","",COUNT('Diário 1º PA'!$A$4:$A$2634)+COUNT('Diário 2º PA'!$A$4:$A$2000)+ROW()-3)</f>
        <v/>
      </c>
      <c r="B1425" s="417"/>
      <c r="C1425" s="438"/>
      <c r="D1425" s="419"/>
      <c r="E1425" s="419"/>
      <c r="F1425" s="420"/>
      <c r="G1425" s="419"/>
      <c r="H1425" s="419"/>
      <c r="I1425" s="421"/>
      <c r="J1425" s="422"/>
      <c r="K1425" s="422"/>
      <c r="L1425" s="423"/>
      <c r="M1425" s="422"/>
      <c r="N1425" s="446"/>
      <c r="O1425" s="429"/>
      <c r="P1425" s="78">
        <f t="shared" si="76"/>
        <v>0</v>
      </c>
      <c r="Q1425" s="78">
        <f t="shared" si="76"/>
        <v>0</v>
      </c>
      <c r="R1425" s="100" t="str">
        <f t="shared" si="75"/>
        <v/>
      </c>
    </row>
    <row r="1426" spans="1:18" x14ac:dyDescent="0.2">
      <c r="A1426" s="430" t="str">
        <f>IF(B1426="","",COUNT('Diário 1º PA'!$A$4:$A$2634)+COUNT('Diário 2º PA'!$A$4:$A$2000)+ROW()-3)</f>
        <v/>
      </c>
      <c r="B1426" s="417"/>
      <c r="C1426" s="438"/>
      <c r="D1426" s="419"/>
      <c r="E1426" s="419"/>
      <c r="F1426" s="420"/>
      <c r="G1426" s="419"/>
      <c r="H1426" s="419"/>
      <c r="I1426" s="421"/>
      <c r="J1426" s="422"/>
      <c r="K1426" s="422"/>
      <c r="L1426" s="423"/>
      <c r="M1426" s="422"/>
      <c r="N1426" s="446"/>
      <c r="O1426" s="429"/>
      <c r="P1426" s="78">
        <f t="shared" si="76"/>
        <v>0</v>
      </c>
      <c r="Q1426" s="78">
        <f t="shared" si="76"/>
        <v>0</v>
      </c>
      <c r="R1426" s="100" t="str">
        <f t="shared" si="75"/>
        <v/>
      </c>
    </row>
    <row r="1427" spans="1:18" x14ac:dyDescent="0.2">
      <c r="A1427" s="430" t="str">
        <f>IF(B1427="","",COUNT('Diário 1º PA'!$A$4:$A$2634)+COUNT('Diário 2º PA'!$A$4:$A$2000)+ROW()-3)</f>
        <v/>
      </c>
      <c r="B1427" s="417"/>
      <c r="C1427" s="438"/>
      <c r="D1427" s="419"/>
      <c r="E1427" s="419"/>
      <c r="F1427" s="420"/>
      <c r="G1427" s="419"/>
      <c r="H1427" s="419"/>
      <c r="I1427" s="421"/>
      <c r="J1427" s="422"/>
      <c r="K1427" s="422"/>
      <c r="L1427" s="423"/>
      <c r="M1427" s="422"/>
      <c r="N1427" s="446"/>
      <c r="O1427" s="429"/>
      <c r="P1427" s="78">
        <f t="shared" si="76"/>
        <v>0</v>
      </c>
      <c r="Q1427" s="78">
        <f t="shared" si="76"/>
        <v>0</v>
      </c>
      <c r="R1427" s="100" t="str">
        <f t="shared" si="75"/>
        <v/>
      </c>
    </row>
    <row r="1428" spans="1:18" x14ac:dyDescent="0.2">
      <c r="A1428" s="430" t="str">
        <f>IF(B1428="","",COUNT('Diário 1º PA'!$A$4:$A$2634)+COUNT('Diário 2º PA'!$A$4:$A$2000)+ROW()-3)</f>
        <v/>
      </c>
      <c r="B1428" s="417"/>
      <c r="C1428" s="438"/>
      <c r="D1428" s="419"/>
      <c r="E1428" s="419"/>
      <c r="F1428" s="420"/>
      <c r="G1428" s="419"/>
      <c r="H1428" s="419"/>
      <c r="I1428" s="421"/>
      <c r="J1428" s="422"/>
      <c r="K1428" s="422"/>
      <c r="L1428" s="423"/>
      <c r="M1428" s="422"/>
      <c r="N1428" s="446"/>
      <c r="O1428" s="429"/>
      <c r="P1428" s="78">
        <f t="shared" si="76"/>
        <v>0</v>
      </c>
      <c r="Q1428" s="78">
        <f t="shared" si="76"/>
        <v>0</v>
      </c>
      <c r="R1428" s="100" t="str">
        <f t="shared" si="75"/>
        <v/>
      </c>
    </row>
    <row r="1429" spans="1:18" x14ac:dyDescent="0.2">
      <c r="A1429" s="430" t="str">
        <f>IF(B1429="","",COUNT('Diário 1º PA'!$A$4:$A$2634)+COUNT('Diário 2º PA'!$A$4:$A$2000)+ROW()-3)</f>
        <v/>
      </c>
      <c r="B1429" s="417"/>
      <c r="C1429" s="438"/>
      <c r="D1429" s="419"/>
      <c r="E1429" s="419"/>
      <c r="F1429" s="420"/>
      <c r="G1429" s="419"/>
      <c r="H1429" s="419"/>
      <c r="I1429" s="421"/>
      <c r="J1429" s="422"/>
      <c r="K1429" s="422"/>
      <c r="L1429" s="423"/>
      <c r="M1429" s="422"/>
      <c r="N1429" s="446"/>
      <c r="O1429" s="429"/>
      <c r="P1429" s="78">
        <f t="shared" si="76"/>
        <v>0</v>
      </c>
      <c r="Q1429" s="78">
        <f t="shared" si="76"/>
        <v>0</v>
      </c>
      <c r="R1429" s="100" t="str">
        <f t="shared" si="75"/>
        <v/>
      </c>
    </row>
    <row r="1430" spans="1:18" x14ac:dyDescent="0.2">
      <c r="A1430" s="430" t="str">
        <f>IF(B1430="","",COUNT('Diário 1º PA'!$A$4:$A$2634)+COUNT('Diário 2º PA'!$A$4:$A$2000)+ROW()-3)</f>
        <v/>
      </c>
      <c r="B1430" s="417"/>
      <c r="C1430" s="438"/>
      <c r="D1430" s="419"/>
      <c r="E1430" s="419"/>
      <c r="F1430" s="420"/>
      <c r="G1430" s="419"/>
      <c r="H1430" s="419"/>
      <c r="I1430" s="421"/>
      <c r="J1430" s="422"/>
      <c r="K1430" s="422"/>
      <c r="L1430" s="423"/>
      <c r="M1430" s="422"/>
      <c r="N1430" s="446"/>
      <c r="O1430" s="429"/>
      <c r="P1430" s="78">
        <f t="shared" si="76"/>
        <v>0</v>
      </c>
      <c r="Q1430" s="78">
        <f t="shared" si="76"/>
        <v>0</v>
      </c>
      <c r="R1430" s="100" t="str">
        <f t="shared" si="75"/>
        <v/>
      </c>
    </row>
    <row r="1431" spans="1:18" x14ac:dyDescent="0.2">
      <c r="A1431" s="430" t="str">
        <f>IF(B1431="","",COUNT('Diário 1º PA'!$A$4:$A$2634)+COUNT('Diário 2º PA'!$A$4:$A$2000)+ROW()-3)</f>
        <v/>
      </c>
      <c r="B1431" s="417"/>
      <c r="C1431" s="438"/>
      <c r="D1431" s="419"/>
      <c r="E1431" s="419"/>
      <c r="F1431" s="420"/>
      <c r="G1431" s="419"/>
      <c r="H1431" s="419"/>
      <c r="I1431" s="421"/>
      <c r="J1431" s="422"/>
      <c r="K1431" s="422"/>
      <c r="L1431" s="423"/>
      <c r="M1431" s="422"/>
      <c r="N1431" s="446"/>
      <c r="O1431" s="429"/>
      <c r="P1431" s="78">
        <f t="shared" si="76"/>
        <v>0</v>
      </c>
      <c r="Q1431" s="78">
        <f t="shared" si="76"/>
        <v>0</v>
      </c>
      <c r="R1431" s="100" t="str">
        <f t="shared" si="75"/>
        <v/>
      </c>
    </row>
    <row r="1432" spans="1:18" x14ac:dyDescent="0.2">
      <c r="A1432" s="430" t="str">
        <f>IF(B1432="","",COUNT('Diário 1º PA'!$A$4:$A$2634)+COUNT('Diário 2º PA'!$A$4:$A$2000)+ROW()-3)</f>
        <v/>
      </c>
      <c r="B1432" s="417"/>
      <c r="C1432" s="438"/>
      <c r="D1432" s="419"/>
      <c r="E1432" s="419"/>
      <c r="F1432" s="420"/>
      <c r="G1432" s="419"/>
      <c r="H1432" s="419"/>
      <c r="I1432" s="421"/>
      <c r="J1432" s="422"/>
      <c r="K1432" s="422"/>
      <c r="L1432" s="423"/>
      <c r="M1432" s="422"/>
      <c r="N1432" s="446"/>
      <c r="O1432" s="429"/>
      <c r="P1432" s="78">
        <f t="shared" si="76"/>
        <v>0</v>
      </c>
      <c r="Q1432" s="78">
        <f t="shared" si="76"/>
        <v>0</v>
      </c>
      <c r="R1432" s="100" t="str">
        <f t="shared" si="75"/>
        <v/>
      </c>
    </row>
    <row r="1433" spans="1:18" x14ac:dyDescent="0.2">
      <c r="A1433" s="430" t="str">
        <f>IF(B1433="","",COUNT('Diário 1º PA'!$A$4:$A$2634)+COUNT('Diário 2º PA'!$A$4:$A$2000)+ROW()-3)</f>
        <v/>
      </c>
      <c r="B1433" s="417"/>
      <c r="C1433" s="438"/>
      <c r="D1433" s="419"/>
      <c r="E1433" s="419"/>
      <c r="F1433" s="420"/>
      <c r="G1433" s="419"/>
      <c r="H1433" s="419"/>
      <c r="I1433" s="421"/>
      <c r="J1433" s="422"/>
      <c r="K1433" s="422"/>
      <c r="L1433" s="423"/>
      <c r="M1433" s="422"/>
      <c r="N1433" s="446"/>
      <c r="O1433" s="429"/>
      <c r="P1433" s="78">
        <f t="shared" si="76"/>
        <v>0</v>
      </c>
      <c r="Q1433" s="78">
        <f t="shared" si="76"/>
        <v>0</v>
      </c>
      <c r="R1433" s="100" t="str">
        <f t="shared" si="75"/>
        <v/>
      </c>
    </row>
    <row r="1434" spans="1:18" x14ac:dyDescent="0.2">
      <c r="A1434" s="430" t="str">
        <f>IF(B1434="","",COUNT('Diário 1º PA'!$A$4:$A$2634)+COUNT('Diário 2º PA'!$A$4:$A$2000)+ROW()-3)</f>
        <v/>
      </c>
      <c r="B1434" s="417"/>
      <c r="C1434" s="438"/>
      <c r="D1434" s="419"/>
      <c r="E1434" s="419"/>
      <c r="F1434" s="420"/>
      <c r="G1434" s="419"/>
      <c r="H1434" s="419"/>
      <c r="I1434" s="421"/>
      <c r="J1434" s="422"/>
      <c r="K1434" s="422"/>
      <c r="L1434" s="423"/>
      <c r="M1434" s="422"/>
      <c r="N1434" s="446"/>
      <c r="O1434" s="429"/>
      <c r="P1434" s="78">
        <f t="shared" si="76"/>
        <v>0</v>
      </c>
      <c r="Q1434" s="78">
        <f t="shared" si="76"/>
        <v>0</v>
      </c>
      <c r="R1434" s="100" t="str">
        <f t="shared" si="75"/>
        <v/>
      </c>
    </row>
    <row r="1435" spans="1:18" x14ac:dyDescent="0.2">
      <c r="A1435" s="430" t="str">
        <f>IF(B1435="","",COUNT('Diário 1º PA'!$A$4:$A$2634)+COUNT('Diário 2º PA'!$A$4:$A$2000)+ROW()-3)</f>
        <v/>
      </c>
      <c r="B1435" s="417"/>
      <c r="C1435" s="438"/>
      <c r="D1435" s="419"/>
      <c r="E1435" s="419"/>
      <c r="F1435" s="420"/>
      <c r="G1435" s="419"/>
      <c r="H1435" s="419"/>
      <c r="I1435" s="421"/>
      <c r="J1435" s="422"/>
      <c r="K1435" s="422"/>
      <c r="L1435" s="423"/>
      <c r="M1435" s="422"/>
      <c r="N1435" s="446"/>
      <c r="O1435" s="429"/>
      <c r="P1435" s="78">
        <f t="shared" si="76"/>
        <v>0</v>
      </c>
      <c r="Q1435" s="78">
        <f t="shared" si="76"/>
        <v>0</v>
      </c>
      <c r="R1435" s="100" t="str">
        <f t="shared" si="75"/>
        <v/>
      </c>
    </row>
    <row r="1436" spans="1:18" x14ac:dyDescent="0.2">
      <c r="A1436" s="430" t="str">
        <f>IF(B1436="","",COUNT('Diário 1º PA'!$A$4:$A$2634)+COUNT('Diário 2º PA'!$A$4:$A$2000)+ROW()-3)</f>
        <v/>
      </c>
      <c r="B1436" s="417"/>
      <c r="C1436" s="438"/>
      <c r="D1436" s="419"/>
      <c r="E1436" s="419"/>
      <c r="F1436" s="420"/>
      <c r="G1436" s="419"/>
      <c r="H1436" s="419"/>
      <c r="I1436" s="421"/>
      <c r="J1436" s="422"/>
      <c r="K1436" s="422"/>
      <c r="L1436" s="423"/>
      <c r="M1436" s="422"/>
      <c r="N1436" s="446"/>
      <c r="O1436" s="429"/>
      <c r="P1436" s="78">
        <f t="shared" si="76"/>
        <v>0</v>
      </c>
      <c r="Q1436" s="78">
        <f t="shared" si="76"/>
        <v>0</v>
      </c>
      <c r="R1436" s="100" t="str">
        <f t="shared" si="75"/>
        <v/>
      </c>
    </row>
    <row r="1437" spans="1:18" x14ac:dyDescent="0.2">
      <c r="A1437" s="430" t="str">
        <f>IF(B1437="","",COUNT('Diário 1º PA'!$A$4:$A$2634)+COUNT('Diário 2º PA'!$A$4:$A$2000)+ROW()-3)</f>
        <v/>
      </c>
      <c r="B1437" s="417"/>
      <c r="C1437" s="438"/>
      <c r="D1437" s="419"/>
      <c r="E1437" s="419"/>
      <c r="F1437" s="420"/>
      <c r="G1437" s="419"/>
      <c r="H1437" s="419"/>
      <c r="I1437" s="421"/>
      <c r="J1437" s="422"/>
      <c r="K1437" s="422"/>
      <c r="L1437" s="423"/>
      <c r="M1437" s="422"/>
      <c r="N1437" s="446"/>
      <c r="O1437" s="429"/>
      <c r="P1437" s="78">
        <f t="shared" si="76"/>
        <v>0</v>
      </c>
      <c r="Q1437" s="78">
        <f t="shared" si="76"/>
        <v>0</v>
      </c>
      <c r="R1437" s="100" t="str">
        <f t="shared" si="75"/>
        <v/>
      </c>
    </row>
    <row r="1438" spans="1:18" x14ac:dyDescent="0.2">
      <c r="A1438" s="430" t="str">
        <f>IF(B1438="","",COUNT('Diário 1º PA'!$A$4:$A$2634)+COUNT('Diário 2º PA'!$A$4:$A$2000)+ROW()-3)</f>
        <v/>
      </c>
      <c r="B1438" s="417"/>
      <c r="C1438" s="438"/>
      <c r="D1438" s="419"/>
      <c r="E1438" s="419"/>
      <c r="F1438" s="420"/>
      <c r="G1438" s="419"/>
      <c r="H1438" s="419"/>
      <c r="I1438" s="421"/>
      <c r="J1438" s="422"/>
      <c r="K1438" s="422"/>
      <c r="L1438" s="423"/>
      <c r="M1438" s="422"/>
      <c r="N1438" s="446"/>
      <c r="O1438" s="429"/>
      <c r="P1438" s="78">
        <f t="shared" si="76"/>
        <v>0</v>
      </c>
      <c r="Q1438" s="78">
        <f t="shared" si="76"/>
        <v>0</v>
      </c>
      <c r="R1438" s="100" t="str">
        <f t="shared" si="75"/>
        <v/>
      </c>
    </row>
    <row r="1439" spans="1:18" x14ac:dyDescent="0.2">
      <c r="A1439" s="430" t="str">
        <f>IF(B1439="","",COUNT('Diário 1º PA'!$A$4:$A$2634)+COUNT('Diário 2º PA'!$A$4:$A$2000)+ROW()-3)</f>
        <v/>
      </c>
      <c r="B1439" s="417"/>
      <c r="C1439" s="438"/>
      <c r="D1439" s="419"/>
      <c r="E1439" s="419"/>
      <c r="F1439" s="420"/>
      <c r="G1439" s="419"/>
      <c r="H1439" s="419"/>
      <c r="I1439" s="421"/>
      <c r="J1439" s="422"/>
      <c r="K1439" s="422"/>
      <c r="L1439" s="423"/>
      <c r="M1439" s="422"/>
      <c r="N1439" s="446"/>
      <c r="O1439" s="429"/>
      <c r="P1439" s="78">
        <f t="shared" si="76"/>
        <v>0</v>
      </c>
      <c r="Q1439" s="78">
        <f t="shared" si="76"/>
        <v>0</v>
      </c>
      <c r="R1439" s="100" t="str">
        <f t="shared" si="75"/>
        <v/>
      </c>
    </row>
    <row r="1440" spans="1:18" x14ac:dyDescent="0.2">
      <c r="A1440" s="430" t="str">
        <f>IF(B1440="","",COUNT('Diário 1º PA'!$A$4:$A$2634)+COUNT('Diário 2º PA'!$A$4:$A$2000)+ROW()-3)</f>
        <v/>
      </c>
      <c r="B1440" s="417"/>
      <c r="C1440" s="438"/>
      <c r="D1440" s="419"/>
      <c r="E1440" s="419"/>
      <c r="F1440" s="420"/>
      <c r="G1440" s="419"/>
      <c r="H1440" s="419"/>
      <c r="I1440" s="421"/>
      <c r="J1440" s="422"/>
      <c r="K1440" s="422"/>
      <c r="L1440" s="423"/>
      <c r="M1440" s="422"/>
      <c r="N1440" s="446"/>
      <c r="O1440" s="429"/>
      <c r="P1440" s="78">
        <f t="shared" si="76"/>
        <v>0</v>
      </c>
      <c r="Q1440" s="78">
        <f t="shared" si="76"/>
        <v>0</v>
      </c>
      <c r="R1440" s="100" t="str">
        <f t="shared" si="75"/>
        <v/>
      </c>
    </row>
    <row r="1441" spans="1:18" x14ac:dyDescent="0.2">
      <c r="A1441" s="430" t="str">
        <f>IF(B1441="","",COUNT('Diário 1º PA'!$A$4:$A$2634)+COUNT('Diário 2º PA'!$A$4:$A$2000)+ROW()-3)</f>
        <v/>
      </c>
      <c r="B1441" s="417"/>
      <c r="C1441" s="438"/>
      <c r="D1441" s="419"/>
      <c r="E1441" s="419"/>
      <c r="F1441" s="420"/>
      <c r="G1441" s="419"/>
      <c r="H1441" s="419"/>
      <c r="I1441" s="421"/>
      <c r="J1441" s="422"/>
      <c r="K1441" s="422"/>
      <c r="L1441" s="423"/>
      <c r="M1441" s="422"/>
      <c r="N1441" s="446"/>
      <c r="O1441" s="429"/>
      <c r="P1441" s="78">
        <f t="shared" si="76"/>
        <v>0</v>
      </c>
      <c r="Q1441" s="78">
        <f t="shared" si="76"/>
        <v>0</v>
      </c>
      <c r="R1441" s="100" t="str">
        <f t="shared" si="75"/>
        <v/>
      </c>
    </row>
    <row r="1442" spans="1:18" x14ac:dyDescent="0.2">
      <c r="A1442" s="430" t="str">
        <f>IF(B1442="","",COUNT('Diário 1º PA'!$A$4:$A$2634)+COUNT('Diário 2º PA'!$A$4:$A$2000)+ROW()-3)</f>
        <v/>
      </c>
      <c r="B1442" s="417"/>
      <c r="C1442" s="438"/>
      <c r="D1442" s="419"/>
      <c r="E1442" s="419"/>
      <c r="F1442" s="420"/>
      <c r="G1442" s="419"/>
      <c r="H1442" s="419"/>
      <c r="I1442" s="421"/>
      <c r="J1442" s="422"/>
      <c r="K1442" s="422"/>
      <c r="L1442" s="423"/>
      <c r="M1442" s="422"/>
      <c r="N1442" s="446"/>
      <c r="O1442" s="429"/>
      <c r="P1442" s="78">
        <f t="shared" si="76"/>
        <v>0</v>
      </c>
      <c r="Q1442" s="78">
        <f t="shared" si="76"/>
        <v>0</v>
      </c>
      <c r="R1442" s="100" t="str">
        <f t="shared" si="75"/>
        <v/>
      </c>
    </row>
    <row r="1443" spans="1:18" x14ac:dyDescent="0.2">
      <c r="A1443" s="430" t="str">
        <f>IF(B1443="","",COUNT('Diário 1º PA'!$A$4:$A$2634)+COUNT('Diário 2º PA'!$A$4:$A$2000)+ROW()-3)</f>
        <v/>
      </c>
      <c r="B1443" s="417"/>
      <c r="C1443" s="438"/>
      <c r="D1443" s="419"/>
      <c r="E1443" s="419"/>
      <c r="F1443" s="420"/>
      <c r="G1443" s="419"/>
      <c r="H1443" s="419"/>
      <c r="I1443" s="421"/>
      <c r="J1443" s="422"/>
      <c r="K1443" s="422"/>
      <c r="L1443" s="423"/>
      <c r="M1443" s="422"/>
      <c r="N1443" s="446"/>
      <c r="O1443" s="429"/>
      <c r="P1443" s="78">
        <f t="shared" si="76"/>
        <v>0</v>
      </c>
      <c r="Q1443" s="78">
        <f t="shared" si="76"/>
        <v>0</v>
      </c>
      <c r="R1443" s="100" t="str">
        <f t="shared" si="75"/>
        <v/>
      </c>
    </row>
    <row r="1444" spans="1:18" x14ac:dyDescent="0.2">
      <c r="A1444" s="430" t="str">
        <f>IF(B1444="","",COUNT('Diário 1º PA'!$A$4:$A$2634)+COUNT('Diário 2º PA'!$A$4:$A$2000)+ROW()-3)</f>
        <v/>
      </c>
      <c r="B1444" s="417"/>
      <c r="C1444" s="438"/>
      <c r="D1444" s="419"/>
      <c r="E1444" s="419"/>
      <c r="F1444" s="420"/>
      <c r="G1444" s="419"/>
      <c r="H1444" s="419"/>
      <c r="I1444" s="421"/>
      <c r="J1444" s="422"/>
      <c r="K1444" s="422"/>
      <c r="L1444" s="423"/>
      <c r="M1444" s="422"/>
      <c r="N1444" s="446"/>
      <c r="O1444" s="429"/>
      <c r="P1444" s="78">
        <f t="shared" si="76"/>
        <v>0</v>
      </c>
      <c r="Q1444" s="78">
        <f t="shared" si="76"/>
        <v>0</v>
      </c>
      <c r="R1444" s="100" t="str">
        <f t="shared" si="75"/>
        <v/>
      </c>
    </row>
    <row r="1445" spans="1:18" x14ac:dyDescent="0.2">
      <c r="A1445" s="430" t="str">
        <f>IF(B1445="","",COUNT('Diário 1º PA'!$A$4:$A$2634)+COUNT('Diário 2º PA'!$A$4:$A$2000)+ROW()-3)</f>
        <v/>
      </c>
      <c r="B1445" s="417"/>
      <c r="C1445" s="438"/>
      <c r="D1445" s="419"/>
      <c r="E1445" s="419"/>
      <c r="F1445" s="420"/>
      <c r="G1445" s="419"/>
      <c r="H1445" s="419"/>
      <c r="I1445" s="421"/>
      <c r="J1445" s="422"/>
      <c r="K1445" s="422"/>
      <c r="L1445" s="423"/>
      <c r="M1445" s="422"/>
      <c r="N1445" s="446"/>
      <c r="O1445" s="429"/>
      <c r="P1445" s="78">
        <f t="shared" si="76"/>
        <v>0</v>
      </c>
      <c r="Q1445" s="78">
        <f t="shared" si="76"/>
        <v>0</v>
      </c>
      <c r="R1445" s="100" t="str">
        <f t="shared" si="75"/>
        <v/>
      </c>
    </row>
    <row r="1446" spans="1:18" x14ac:dyDescent="0.2">
      <c r="A1446" s="430" t="str">
        <f>IF(B1446="","",COUNT('Diário 1º PA'!$A$4:$A$2634)+COUNT('Diário 2º PA'!$A$4:$A$2000)+ROW()-3)</f>
        <v/>
      </c>
      <c r="B1446" s="417"/>
      <c r="C1446" s="438"/>
      <c r="D1446" s="419"/>
      <c r="E1446" s="419"/>
      <c r="F1446" s="420"/>
      <c r="G1446" s="419"/>
      <c r="H1446" s="419"/>
      <c r="I1446" s="421"/>
      <c r="J1446" s="422"/>
      <c r="K1446" s="422"/>
      <c r="L1446" s="423"/>
      <c r="M1446" s="422"/>
      <c r="N1446" s="446"/>
      <c r="O1446" s="429"/>
      <c r="P1446" s="78">
        <f t="shared" si="76"/>
        <v>0</v>
      </c>
      <c r="Q1446" s="78">
        <f t="shared" si="76"/>
        <v>0</v>
      </c>
      <c r="R1446" s="100" t="str">
        <f t="shared" si="75"/>
        <v/>
      </c>
    </row>
    <row r="1447" spans="1:18" x14ac:dyDescent="0.2">
      <c r="A1447" s="430" t="str">
        <f>IF(B1447="","",COUNT('Diário 1º PA'!$A$4:$A$2634)+COUNT('Diário 2º PA'!$A$4:$A$2000)+ROW()-3)</f>
        <v/>
      </c>
      <c r="B1447" s="417"/>
      <c r="C1447" s="438"/>
      <c r="D1447" s="419"/>
      <c r="E1447" s="419"/>
      <c r="F1447" s="420"/>
      <c r="G1447" s="419"/>
      <c r="H1447" s="419"/>
      <c r="I1447" s="421"/>
      <c r="J1447" s="422"/>
      <c r="K1447" s="422"/>
      <c r="L1447" s="423"/>
      <c r="M1447" s="422"/>
      <c r="N1447" s="446"/>
      <c r="O1447" s="429"/>
      <c r="P1447" s="78">
        <f t="shared" si="76"/>
        <v>0</v>
      </c>
      <c r="Q1447" s="78">
        <f t="shared" si="76"/>
        <v>0</v>
      </c>
      <c r="R1447" s="100" t="str">
        <f t="shared" si="75"/>
        <v/>
      </c>
    </row>
    <row r="1448" spans="1:18" x14ac:dyDescent="0.2">
      <c r="A1448" s="430" t="str">
        <f>IF(B1448="","",COUNT('Diário 1º PA'!$A$4:$A$2634)+COUNT('Diário 2º PA'!$A$4:$A$2000)+ROW()-3)</f>
        <v/>
      </c>
      <c r="B1448" s="417"/>
      <c r="C1448" s="438"/>
      <c r="D1448" s="419"/>
      <c r="E1448" s="419"/>
      <c r="F1448" s="420"/>
      <c r="G1448" s="419"/>
      <c r="H1448" s="419"/>
      <c r="I1448" s="421"/>
      <c r="J1448" s="422"/>
      <c r="K1448" s="422"/>
      <c r="L1448" s="423"/>
      <c r="M1448" s="422"/>
      <c r="N1448" s="446"/>
      <c r="O1448" s="429"/>
      <c r="P1448" s="78">
        <f t="shared" si="76"/>
        <v>0</v>
      </c>
      <c r="Q1448" s="78">
        <f t="shared" si="76"/>
        <v>0</v>
      </c>
      <c r="R1448" s="100" t="str">
        <f t="shared" si="75"/>
        <v/>
      </c>
    </row>
    <row r="1449" spans="1:18" x14ac:dyDescent="0.2">
      <c r="A1449" s="430" t="str">
        <f>IF(B1449="","",COUNT('Diário 1º PA'!$A$4:$A$2634)+COUNT('Diário 2º PA'!$A$4:$A$2000)+ROW()-3)</f>
        <v/>
      </c>
      <c r="B1449" s="417"/>
      <c r="C1449" s="438"/>
      <c r="D1449" s="419"/>
      <c r="E1449" s="419"/>
      <c r="F1449" s="420"/>
      <c r="G1449" s="419"/>
      <c r="H1449" s="419"/>
      <c r="I1449" s="421"/>
      <c r="J1449" s="422"/>
      <c r="K1449" s="422"/>
      <c r="L1449" s="423"/>
      <c r="M1449" s="422"/>
      <c r="N1449" s="446"/>
      <c r="O1449" s="429"/>
      <c r="P1449" s="78">
        <f t="shared" si="76"/>
        <v>0</v>
      </c>
      <c r="Q1449" s="78">
        <f t="shared" si="76"/>
        <v>0</v>
      </c>
      <c r="R1449" s="100" t="str">
        <f t="shared" ref="R1449:R1512" si="77">SUBSTITUTE(D1449," ","_")</f>
        <v/>
      </c>
    </row>
    <row r="1450" spans="1:18" x14ac:dyDescent="0.2">
      <c r="A1450" s="430" t="str">
        <f>IF(B1450="","",COUNT('Diário 1º PA'!$A$4:$A$2634)+COUNT('Diário 2º PA'!$A$4:$A$2000)+ROW()-3)</f>
        <v/>
      </c>
      <c r="B1450" s="417"/>
      <c r="C1450" s="438"/>
      <c r="D1450" s="419"/>
      <c r="E1450" s="419"/>
      <c r="F1450" s="420"/>
      <c r="G1450" s="419"/>
      <c r="H1450" s="419"/>
      <c r="I1450" s="421"/>
      <c r="J1450" s="422"/>
      <c r="K1450" s="422"/>
      <c r="L1450" s="423"/>
      <c r="M1450" s="422"/>
      <c r="N1450" s="446"/>
      <c r="O1450" s="429"/>
      <c r="P1450" s="78">
        <f t="shared" ref="P1450:Q1513" si="78">IF(B1450=0,0,IF(YEAR(B1450)=$Q$1,MONTH(B1450)-$P$1+1,(YEAR(B1450)-$Q$1)*12-$P$1+1+MONTH(B1450)))</f>
        <v>0</v>
      </c>
      <c r="Q1450" s="78">
        <f t="shared" si="78"/>
        <v>0</v>
      </c>
      <c r="R1450" s="100" t="str">
        <f t="shared" si="77"/>
        <v/>
      </c>
    </row>
    <row r="1451" spans="1:18" x14ac:dyDescent="0.2">
      <c r="A1451" s="430" t="str">
        <f>IF(B1451="","",COUNT('Diário 1º PA'!$A$4:$A$2634)+COUNT('Diário 2º PA'!$A$4:$A$2000)+ROW()-3)</f>
        <v/>
      </c>
      <c r="B1451" s="417"/>
      <c r="C1451" s="438"/>
      <c r="D1451" s="419"/>
      <c r="E1451" s="419"/>
      <c r="F1451" s="420"/>
      <c r="G1451" s="419"/>
      <c r="H1451" s="419"/>
      <c r="I1451" s="421"/>
      <c r="J1451" s="422"/>
      <c r="K1451" s="422"/>
      <c r="L1451" s="423"/>
      <c r="M1451" s="422"/>
      <c r="N1451" s="446"/>
      <c r="O1451" s="429"/>
      <c r="P1451" s="78">
        <f t="shared" si="78"/>
        <v>0</v>
      </c>
      <c r="Q1451" s="78">
        <f t="shared" si="78"/>
        <v>0</v>
      </c>
      <c r="R1451" s="100" t="str">
        <f t="shared" si="77"/>
        <v/>
      </c>
    </row>
    <row r="1452" spans="1:18" x14ac:dyDescent="0.2">
      <c r="A1452" s="430" t="str">
        <f>IF(B1452="","",COUNT('Diário 1º PA'!$A$4:$A$2634)+COUNT('Diário 2º PA'!$A$4:$A$2000)+ROW()-3)</f>
        <v/>
      </c>
      <c r="B1452" s="417"/>
      <c r="C1452" s="438"/>
      <c r="D1452" s="419"/>
      <c r="E1452" s="419"/>
      <c r="F1452" s="420"/>
      <c r="G1452" s="419"/>
      <c r="H1452" s="419"/>
      <c r="I1452" s="421"/>
      <c r="J1452" s="422"/>
      <c r="K1452" s="422"/>
      <c r="L1452" s="423"/>
      <c r="M1452" s="422"/>
      <c r="N1452" s="446"/>
      <c r="O1452" s="429"/>
      <c r="P1452" s="78">
        <f t="shared" si="78"/>
        <v>0</v>
      </c>
      <c r="Q1452" s="78">
        <f t="shared" si="78"/>
        <v>0</v>
      </c>
      <c r="R1452" s="100" t="str">
        <f t="shared" si="77"/>
        <v/>
      </c>
    </row>
    <row r="1453" spans="1:18" x14ac:dyDescent="0.2">
      <c r="A1453" s="430" t="str">
        <f>IF(B1453="","",COUNT('Diário 1º PA'!$A$4:$A$2634)+COUNT('Diário 2º PA'!$A$4:$A$2000)+ROW()-3)</f>
        <v/>
      </c>
      <c r="B1453" s="417"/>
      <c r="C1453" s="438"/>
      <c r="D1453" s="419"/>
      <c r="E1453" s="419"/>
      <c r="F1453" s="420"/>
      <c r="G1453" s="419"/>
      <c r="H1453" s="419"/>
      <c r="I1453" s="421"/>
      <c r="J1453" s="422"/>
      <c r="K1453" s="422"/>
      <c r="L1453" s="423"/>
      <c r="M1453" s="422"/>
      <c r="N1453" s="446"/>
      <c r="O1453" s="429"/>
      <c r="P1453" s="78">
        <f t="shared" si="78"/>
        <v>0</v>
      </c>
      <c r="Q1453" s="78">
        <f t="shared" si="78"/>
        <v>0</v>
      </c>
      <c r="R1453" s="100" t="str">
        <f t="shared" si="77"/>
        <v/>
      </c>
    </row>
    <row r="1454" spans="1:18" x14ac:dyDescent="0.2">
      <c r="A1454" s="430" t="str">
        <f>IF(B1454="","",COUNT('Diário 1º PA'!$A$4:$A$2634)+COUNT('Diário 2º PA'!$A$4:$A$2000)+ROW()-3)</f>
        <v/>
      </c>
      <c r="B1454" s="417"/>
      <c r="C1454" s="438"/>
      <c r="D1454" s="419"/>
      <c r="E1454" s="419"/>
      <c r="F1454" s="420"/>
      <c r="G1454" s="419"/>
      <c r="H1454" s="419"/>
      <c r="I1454" s="421"/>
      <c r="J1454" s="422"/>
      <c r="K1454" s="422"/>
      <c r="L1454" s="423"/>
      <c r="M1454" s="422"/>
      <c r="N1454" s="446"/>
      <c r="O1454" s="429"/>
      <c r="P1454" s="78">
        <f t="shared" si="78"/>
        <v>0</v>
      </c>
      <c r="Q1454" s="78">
        <f t="shared" si="78"/>
        <v>0</v>
      </c>
      <c r="R1454" s="100" t="str">
        <f t="shared" si="77"/>
        <v/>
      </c>
    </row>
    <row r="1455" spans="1:18" x14ac:dyDescent="0.2">
      <c r="A1455" s="430" t="str">
        <f>IF(B1455="","",COUNT('Diário 1º PA'!$A$4:$A$2634)+COUNT('Diário 2º PA'!$A$4:$A$2000)+ROW()-3)</f>
        <v/>
      </c>
      <c r="B1455" s="417"/>
      <c r="C1455" s="438"/>
      <c r="D1455" s="419"/>
      <c r="E1455" s="419"/>
      <c r="F1455" s="420"/>
      <c r="G1455" s="419"/>
      <c r="H1455" s="419"/>
      <c r="I1455" s="421"/>
      <c r="J1455" s="422"/>
      <c r="K1455" s="422"/>
      <c r="L1455" s="423"/>
      <c r="M1455" s="422"/>
      <c r="N1455" s="446"/>
      <c r="O1455" s="429"/>
      <c r="P1455" s="78">
        <f t="shared" si="78"/>
        <v>0</v>
      </c>
      <c r="Q1455" s="78">
        <f t="shared" si="78"/>
        <v>0</v>
      </c>
      <c r="R1455" s="100" t="str">
        <f t="shared" si="77"/>
        <v/>
      </c>
    </row>
    <row r="1456" spans="1:18" x14ac:dyDescent="0.2">
      <c r="A1456" s="430" t="str">
        <f>IF(B1456="","",COUNT('Diário 1º PA'!$A$4:$A$2634)+COUNT('Diário 2º PA'!$A$4:$A$2000)+ROW()-3)</f>
        <v/>
      </c>
      <c r="B1456" s="417"/>
      <c r="C1456" s="438"/>
      <c r="D1456" s="419"/>
      <c r="E1456" s="419"/>
      <c r="F1456" s="420"/>
      <c r="G1456" s="419"/>
      <c r="H1456" s="419"/>
      <c r="I1456" s="421"/>
      <c r="J1456" s="422"/>
      <c r="K1456" s="422"/>
      <c r="L1456" s="423"/>
      <c r="M1456" s="422"/>
      <c r="N1456" s="446"/>
      <c r="O1456" s="429"/>
      <c r="P1456" s="78">
        <f t="shared" si="78"/>
        <v>0</v>
      </c>
      <c r="Q1456" s="78">
        <f t="shared" si="78"/>
        <v>0</v>
      </c>
      <c r="R1456" s="100" t="str">
        <f t="shared" si="77"/>
        <v/>
      </c>
    </row>
    <row r="1457" spans="1:18" x14ac:dyDescent="0.2">
      <c r="A1457" s="430" t="str">
        <f>IF(B1457="","",COUNT('Diário 1º PA'!$A$4:$A$2634)+COUNT('Diário 2º PA'!$A$4:$A$2000)+ROW()-3)</f>
        <v/>
      </c>
      <c r="B1457" s="417"/>
      <c r="C1457" s="438"/>
      <c r="D1457" s="419"/>
      <c r="E1457" s="419"/>
      <c r="F1457" s="420"/>
      <c r="G1457" s="419"/>
      <c r="H1457" s="419"/>
      <c r="I1457" s="421"/>
      <c r="J1457" s="422"/>
      <c r="K1457" s="422"/>
      <c r="L1457" s="423"/>
      <c r="M1457" s="422"/>
      <c r="N1457" s="446"/>
      <c r="O1457" s="429"/>
      <c r="P1457" s="78">
        <f t="shared" si="78"/>
        <v>0</v>
      </c>
      <c r="Q1457" s="78">
        <f t="shared" si="78"/>
        <v>0</v>
      </c>
      <c r="R1457" s="100" t="str">
        <f t="shared" si="77"/>
        <v/>
      </c>
    </row>
    <row r="1458" spans="1:18" x14ac:dyDescent="0.2">
      <c r="A1458" s="430" t="str">
        <f>IF(B1458="","",COUNT('Diário 1º PA'!$A$4:$A$2634)+COUNT('Diário 2º PA'!$A$4:$A$2000)+ROW()-3)</f>
        <v/>
      </c>
      <c r="B1458" s="417"/>
      <c r="C1458" s="438"/>
      <c r="D1458" s="419"/>
      <c r="E1458" s="419"/>
      <c r="F1458" s="420"/>
      <c r="G1458" s="419"/>
      <c r="H1458" s="419"/>
      <c r="I1458" s="421"/>
      <c r="J1458" s="422"/>
      <c r="K1458" s="422"/>
      <c r="L1458" s="423"/>
      <c r="M1458" s="422"/>
      <c r="N1458" s="446"/>
      <c r="O1458" s="429"/>
      <c r="P1458" s="78">
        <f t="shared" si="78"/>
        <v>0</v>
      </c>
      <c r="Q1458" s="78">
        <f t="shared" si="78"/>
        <v>0</v>
      </c>
      <c r="R1458" s="100" t="str">
        <f t="shared" si="77"/>
        <v/>
      </c>
    </row>
    <row r="1459" spans="1:18" x14ac:dyDescent="0.2">
      <c r="A1459" s="430" t="str">
        <f>IF(B1459="","",COUNT('Diário 1º PA'!$A$4:$A$2634)+COUNT('Diário 2º PA'!$A$4:$A$2000)+ROW()-3)</f>
        <v/>
      </c>
      <c r="B1459" s="417"/>
      <c r="C1459" s="438"/>
      <c r="D1459" s="419"/>
      <c r="E1459" s="419"/>
      <c r="F1459" s="420"/>
      <c r="G1459" s="419"/>
      <c r="H1459" s="419"/>
      <c r="I1459" s="421"/>
      <c r="J1459" s="422"/>
      <c r="K1459" s="422"/>
      <c r="L1459" s="423"/>
      <c r="M1459" s="422"/>
      <c r="N1459" s="446"/>
      <c r="O1459" s="429"/>
      <c r="P1459" s="78">
        <f t="shared" si="78"/>
        <v>0</v>
      </c>
      <c r="Q1459" s="78">
        <f t="shared" si="78"/>
        <v>0</v>
      </c>
      <c r="R1459" s="100" t="str">
        <f t="shared" si="77"/>
        <v/>
      </c>
    </row>
    <row r="1460" spans="1:18" x14ac:dyDescent="0.2">
      <c r="A1460" s="430" t="str">
        <f>IF(B1460="","",COUNT('Diário 1º PA'!$A$4:$A$2634)+COUNT('Diário 2º PA'!$A$4:$A$2000)+ROW()-3)</f>
        <v/>
      </c>
      <c r="B1460" s="417"/>
      <c r="C1460" s="438"/>
      <c r="D1460" s="419"/>
      <c r="E1460" s="419"/>
      <c r="F1460" s="420"/>
      <c r="G1460" s="419"/>
      <c r="H1460" s="419"/>
      <c r="I1460" s="421"/>
      <c r="J1460" s="422"/>
      <c r="K1460" s="422"/>
      <c r="L1460" s="423"/>
      <c r="M1460" s="422"/>
      <c r="N1460" s="446"/>
      <c r="O1460" s="429"/>
      <c r="P1460" s="78">
        <f t="shared" si="78"/>
        <v>0</v>
      </c>
      <c r="Q1460" s="78">
        <f t="shared" si="78"/>
        <v>0</v>
      </c>
      <c r="R1460" s="100" t="str">
        <f t="shared" si="77"/>
        <v/>
      </c>
    </row>
    <row r="1461" spans="1:18" x14ac:dyDescent="0.2">
      <c r="A1461" s="430" t="str">
        <f>IF(B1461="","",COUNT('Diário 1º PA'!$A$4:$A$2634)+COUNT('Diário 2º PA'!$A$4:$A$2000)+ROW()-3)</f>
        <v/>
      </c>
      <c r="B1461" s="417"/>
      <c r="C1461" s="438"/>
      <c r="D1461" s="419"/>
      <c r="E1461" s="419"/>
      <c r="F1461" s="420"/>
      <c r="G1461" s="419"/>
      <c r="H1461" s="419"/>
      <c r="I1461" s="421"/>
      <c r="J1461" s="422"/>
      <c r="K1461" s="422"/>
      <c r="L1461" s="423"/>
      <c r="M1461" s="422"/>
      <c r="N1461" s="446"/>
      <c r="O1461" s="429"/>
      <c r="P1461" s="78">
        <f t="shared" si="78"/>
        <v>0</v>
      </c>
      <c r="Q1461" s="78">
        <f t="shared" si="78"/>
        <v>0</v>
      </c>
      <c r="R1461" s="100" t="str">
        <f t="shared" si="77"/>
        <v/>
      </c>
    </row>
    <row r="1462" spans="1:18" x14ac:dyDescent="0.2">
      <c r="A1462" s="430" t="str">
        <f>IF(B1462="","",COUNT('Diário 1º PA'!$A$4:$A$2634)+COUNT('Diário 2º PA'!$A$4:$A$2000)+ROW()-3)</f>
        <v/>
      </c>
      <c r="B1462" s="417"/>
      <c r="C1462" s="438"/>
      <c r="D1462" s="419"/>
      <c r="E1462" s="419"/>
      <c r="F1462" s="420"/>
      <c r="G1462" s="419"/>
      <c r="H1462" s="419"/>
      <c r="I1462" s="421"/>
      <c r="J1462" s="422"/>
      <c r="K1462" s="422"/>
      <c r="L1462" s="423"/>
      <c r="M1462" s="422"/>
      <c r="N1462" s="446"/>
      <c r="O1462" s="429"/>
      <c r="P1462" s="78">
        <f t="shared" si="78"/>
        <v>0</v>
      </c>
      <c r="Q1462" s="78">
        <f t="shared" si="78"/>
        <v>0</v>
      </c>
      <c r="R1462" s="100" t="str">
        <f t="shared" si="77"/>
        <v/>
      </c>
    </row>
    <row r="1463" spans="1:18" x14ac:dyDescent="0.2">
      <c r="A1463" s="430" t="str">
        <f>IF(B1463="","",COUNT('Diário 1º PA'!$A$4:$A$2634)+COUNT('Diário 2º PA'!$A$4:$A$2000)+ROW()-3)</f>
        <v/>
      </c>
      <c r="B1463" s="417"/>
      <c r="C1463" s="438"/>
      <c r="D1463" s="419"/>
      <c r="E1463" s="419"/>
      <c r="F1463" s="420"/>
      <c r="G1463" s="419"/>
      <c r="H1463" s="419"/>
      <c r="I1463" s="421"/>
      <c r="J1463" s="422"/>
      <c r="K1463" s="422"/>
      <c r="L1463" s="423"/>
      <c r="M1463" s="422"/>
      <c r="N1463" s="446"/>
      <c r="O1463" s="429"/>
      <c r="P1463" s="78">
        <f t="shared" si="78"/>
        <v>0</v>
      </c>
      <c r="Q1463" s="78">
        <f t="shared" si="78"/>
        <v>0</v>
      </c>
      <c r="R1463" s="100" t="str">
        <f t="shared" si="77"/>
        <v/>
      </c>
    </row>
    <row r="1464" spans="1:18" x14ac:dyDescent="0.2">
      <c r="A1464" s="430" t="str">
        <f>IF(B1464="","",COUNT('Diário 1º PA'!$A$4:$A$2634)+COUNT('Diário 2º PA'!$A$4:$A$2000)+ROW()-3)</f>
        <v/>
      </c>
      <c r="B1464" s="417"/>
      <c r="C1464" s="438"/>
      <c r="D1464" s="419"/>
      <c r="E1464" s="419"/>
      <c r="F1464" s="420"/>
      <c r="G1464" s="419"/>
      <c r="H1464" s="419"/>
      <c r="I1464" s="421"/>
      <c r="J1464" s="422"/>
      <c r="K1464" s="422"/>
      <c r="L1464" s="423"/>
      <c r="M1464" s="422"/>
      <c r="N1464" s="446"/>
      <c r="O1464" s="429"/>
      <c r="P1464" s="78">
        <f t="shared" si="78"/>
        <v>0</v>
      </c>
      <c r="Q1464" s="78">
        <f t="shared" si="78"/>
        <v>0</v>
      </c>
      <c r="R1464" s="100" t="str">
        <f t="shared" si="77"/>
        <v/>
      </c>
    </row>
    <row r="1465" spans="1:18" x14ac:dyDescent="0.2">
      <c r="A1465" s="430" t="str">
        <f>IF(B1465="","",COUNT('Diário 1º PA'!$A$4:$A$2634)+COUNT('Diário 2º PA'!$A$4:$A$2000)+ROW()-3)</f>
        <v/>
      </c>
      <c r="B1465" s="417"/>
      <c r="C1465" s="438"/>
      <c r="D1465" s="419"/>
      <c r="E1465" s="419"/>
      <c r="F1465" s="420"/>
      <c r="G1465" s="419"/>
      <c r="H1465" s="419"/>
      <c r="I1465" s="421"/>
      <c r="J1465" s="422"/>
      <c r="K1465" s="422"/>
      <c r="L1465" s="423"/>
      <c r="M1465" s="422"/>
      <c r="N1465" s="446"/>
      <c r="O1465" s="429"/>
      <c r="P1465" s="78">
        <f t="shared" si="78"/>
        <v>0</v>
      </c>
      <c r="Q1465" s="78">
        <f t="shared" si="78"/>
        <v>0</v>
      </c>
      <c r="R1465" s="100" t="str">
        <f t="shared" si="77"/>
        <v/>
      </c>
    </row>
    <row r="1466" spans="1:18" x14ac:dyDescent="0.2">
      <c r="A1466" s="430" t="str">
        <f>IF(B1466="","",COUNT('Diário 1º PA'!$A$4:$A$2634)+COUNT('Diário 2º PA'!$A$4:$A$2000)+ROW()-3)</f>
        <v/>
      </c>
      <c r="B1466" s="417"/>
      <c r="C1466" s="438"/>
      <c r="D1466" s="419"/>
      <c r="E1466" s="419"/>
      <c r="F1466" s="420"/>
      <c r="G1466" s="419"/>
      <c r="H1466" s="419"/>
      <c r="I1466" s="421"/>
      <c r="J1466" s="422"/>
      <c r="K1466" s="422"/>
      <c r="L1466" s="423"/>
      <c r="M1466" s="422"/>
      <c r="N1466" s="446"/>
      <c r="O1466" s="429"/>
      <c r="P1466" s="78">
        <f t="shared" si="78"/>
        <v>0</v>
      </c>
      <c r="Q1466" s="78">
        <f t="shared" si="78"/>
        <v>0</v>
      </c>
      <c r="R1466" s="100" t="str">
        <f t="shared" si="77"/>
        <v/>
      </c>
    </row>
    <row r="1467" spans="1:18" x14ac:dyDescent="0.2">
      <c r="A1467" s="430" t="str">
        <f>IF(B1467="","",COUNT('Diário 1º PA'!$A$4:$A$2634)+COUNT('Diário 2º PA'!$A$4:$A$2000)+ROW()-3)</f>
        <v/>
      </c>
      <c r="B1467" s="417"/>
      <c r="C1467" s="438"/>
      <c r="D1467" s="419"/>
      <c r="E1467" s="419"/>
      <c r="F1467" s="420"/>
      <c r="G1467" s="419"/>
      <c r="H1467" s="419"/>
      <c r="I1467" s="421"/>
      <c r="J1467" s="422"/>
      <c r="K1467" s="422"/>
      <c r="L1467" s="423"/>
      <c r="M1467" s="422"/>
      <c r="N1467" s="446"/>
      <c r="O1467" s="429"/>
      <c r="P1467" s="78">
        <f t="shared" si="78"/>
        <v>0</v>
      </c>
      <c r="Q1467" s="78">
        <f t="shared" si="78"/>
        <v>0</v>
      </c>
      <c r="R1467" s="100" t="str">
        <f t="shared" si="77"/>
        <v/>
      </c>
    </row>
    <row r="1468" spans="1:18" x14ac:dyDescent="0.2">
      <c r="A1468" s="430" t="str">
        <f>IF(B1468="","",COUNT('Diário 1º PA'!$A$4:$A$2634)+COUNT('Diário 2º PA'!$A$4:$A$2000)+ROW()-3)</f>
        <v/>
      </c>
      <c r="B1468" s="417"/>
      <c r="C1468" s="438"/>
      <c r="D1468" s="419"/>
      <c r="E1468" s="419"/>
      <c r="F1468" s="420"/>
      <c r="G1468" s="419"/>
      <c r="H1468" s="419"/>
      <c r="I1468" s="421"/>
      <c r="J1468" s="422"/>
      <c r="K1468" s="422"/>
      <c r="L1468" s="423"/>
      <c r="M1468" s="422"/>
      <c r="N1468" s="446"/>
      <c r="O1468" s="429"/>
      <c r="P1468" s="78">
        <f t="shared" si="78"/>
        <v>0</v>
      </c>
      <c r="Q1468" s="78">
        <f t="shared" si="78"/>
        <v>0</v>
      </c>
      <c r="R1468" s="100" t="str">
        <f t="shared" si="77"/>
        <v/>
      </c>
    </row>
    <row r="1469" spans="1:18" x14ac:dyDescent="0.2">
      <c r="A1469" s="430" t="str">
        <f>IF(B1469="","",COUNT('Diário 1º PA'!$A$4:$A$2634)+COUNT('Diário 2º PA'!$A$4:$A$2000)+ROW()-3)</f>
        <v/>
      </c>
      <c r="B1469" s="417"/>
      <c r="C1469" s="438"/>
      <c r="D1469" s="419"/>
      <c r="E1469" s="419"/>
      <c r="F1469" s="420"/>
      <c r="G1469" s="419"/>
      <c r="H1469" s="419"/>
      <c r="I1469" s="421"/>
      <c r="J1469" s="422"/>
      <c r="K1469" s="422"/>
      <c r="L1469" s="423"/>
      <c r="M1469" s="422"/>
      <c r="N1469" s="446"/>
      <c r="O1469" s="429"/>
      <c r="P1469" s="78">
        <f t="shared" si="78"/>
        <v>0</v>
      </c>
      <c r="Q1469" s="78">
        <f t="shared" si="78"/>
        <v>0</v>
      </c>
      <c r="R1469" s="100" t="str">
        <f t="shared" si="77"/>
        <v/>
      </c>
    </row>
    <row r="1470" spans="1:18" x14ac:dyDescent="0.2">
      <c r="A1470" s="430" t="str">
        <f>IF(B1470="","",COUNT('Diário 1º PA'!$A$4:$A$2634)+COUNT('Diário 2º PA'!$A$4:$A$2000)+ROW()-3)</f>
        <v/>
      </c>
      <c r="B1470" s="417"/>
      <c r="C1470" s="438"/>
      <c r="D1470" s="419"/>
      <c r="E1470" s="419"/>
      <c r="F1470" s="420"/>
      <c r="G1470" s="419"/>
      <c r="H1470" s="419"/>
      <c r="I1470" s="421"/>
      <c r="J1470" s="422"/>
      <c r="K1470" s="422"/>
      <c r="L1470" s="423"/>
      <c r="M1470" s="422"/>
      <c r="N1470" s="446"/>
      <c r="O1470" s="429"/>
      <c r="P1470" s="78">
        <f t="shared" si="78"/>
        <v>0</v>
      </c>
      <c r="Q1470" s="78">
        <f t="shared" si="78"/>
        <v>0</v>
      </c>
      <c r="R1470" s="100" t="str">
        <f t="shared" si="77"/>
        <v/>
      </c>
    </row>
    <row r="1471" spans="1:18" x14ac:dyDescent="0.2">
      <c r="A1471" s="430" t="str">
        <f>IF(B1471="","",COUNT('Diário 1º PA'!$A$4:$A$2634)+COUNT('Diário 2º PA'!$A$4:$A$2000)+ROW()-3)</f>
        <v/>
      </c>
      <c r="B1471" s="417"/>
      <c r="C1471" s="438"/>
      <c r="D1471" s="419"/>
      <c r="E1471" s="419"/>
      <c r="F1471" s="420"/>
      <c r="G1471" s="419"/>
      <c r="H1471" s="419"/>
      <c r="I1471" s="421"/>
      <c r="J1471" s="422"/>
      <c r="K1471" s="422"/>
      <c r="L1471" s="423"/>
      <c r="M1471" s="422"/>
      <c r="N1471" s="446"/>
      <c r="O1471" s="429"/>
      <c r="P1471" s="78">
        <f t="shared" si="78"/>
        <v>0</v>
      </c>
      <c r="Q1471" s="78">
        <f t="shared" si="78"/>
        <v>0</v>
      </c>
      <c r="R1471" s="100" t="str">
        <f t="shared" si="77"/>
        <v/>
      </c>
    </row>
    <row r="1472" spans="1:18" x14ac:dyDescent="0.2">
      <c r="A1472" s="430" t="str">
        <f>IF(B1472="","",COUNT('Diário 1º PA'!$A$4:$A$2634)+COUNT('Diário 2º PA'!$A$4:$A$2000)+ROW()-3)</f>
        <v/>
      </c>
      <c r="B1472" s="417"/>
      <c r="C1472" s="438"/>
      <c r="D1472" s="419"/>
      <c r="E1472" s="419"/>
      <c r="F1472" s="420"/>
      <c r="G1472" s="419"/>
      <c r="H1472" s="419"/>
      <c r="I1472" s="421"/>
      <c r="J1472" s="422"/>
      <c r="K1472" s="422"/>
      <c r="L1472" s="423"/>
      <c r="M1472" s="422"/>
      <c r="N1472" s="446"/>
      <c r="O1472" s="429"/>
      <c r="P1472" s="78">
        <f t="shared" si="78"/>
        <v>0</v>
      </c>
      <c r="Q1472" s="78">
        <f t="shared" si="78"/>
        <v>0</v>
      </c>
      <c r="R1472" s="100" t="str">
        <f t="shared" si="77"/>
        <v/>
      </c>
    </row>
    <row r="1473" spans="1:18" x14ac:dyDescent="0.2">
      <c r="A1473" s="430" t="str">
        <f>IF(B1473="","",COUNT('Diário 1º PA'!$A$4:$A$2634)+COUNT('Diário 2º PA'!$A$4:$A$2000)+ROW()-3)</f>
        <v/>
      </c>
      <c r="B1473" s="417"/>
      <c r="C1473" s="438"/>
      <c r="D1473" s="419"/>
      <c r="E1473" s="419"/>
      <c r="F1473" s="420"/>
      <c r="G1473" s="419"/>
      <c r="H1473" s="419"/>
      <c r="I1473" s="421"/>
      <c r="J1473" s="422"/>
      <c r="K1473" s="422"/>
      <c r="L1473" s="423"/>
      <c r="M1473" s="422"/>
      <c r="N1473" s="446"/>
      <c r="O1473" s="429"/>
      <c r="P1473" s="78">
        <f t="shared" si="78"/>
        <v>0</v>
      </c>
      <c r="Q1473" s="78">
        <f t="shared" si="78"/>
        <v>0</v>
      </c>
      <c r="R1473" s="100" t="str">
        <f t="shared" si="77"/>
        <v/>
      </c>
    </row>
    <row r="1474" spans="1:18" x14ac:dyDescent="0.2">
      <c r="A1474" s="430" t="str">
        <f>IF(B1474="","",COUNT('Diário 1º PA'!$A$4:$A$2634)+COUNT('Diário 2º PA'!$A$4:$A$2000)+ROW()-3)</f>
        <v/>
      </c>
      <c r="B1474" s="417"/>
      <c r="C1474" s="438"/>
      <c r="D1474" s="419"/>
      <c r="E1474" s="419"/>
      <c r="F1474" s="420"/>
      <c r="G1474" s="419"/>
      <c r="H1474" s="419"/>
      <c r="I1474" s="421"/>
      <c r="J1474" s="422"/>
      <c r="K1474" s="422"/>
      <c r="L1474" s="423"/>
      <c r="M1474" s="422"/>
      <c r="N1474" s="446"/>
      <c r="O1474" s="429"/>
      <c r="P1474" s="78">
        <f t="shared" si="78"/>
        <v>0</v>
      </c>
      <c r="Q1474" s="78">
        <f t="shared" si="78"/>
        <v>0</v>
      </c>
      <c r="R1474" s="100" t="str">
        <f t="shared" si="77"/>
        <v/>
      </c>
    </row>
    <row r="1475" spans="1:18" x14ac:dyDescent="0.2">
      <c r="A1475" s="430" t="str">
        <f>IF(B1475="","",COUNT('Diário 1º PA'!$A$4:$A$2634)+COUNT('Diário 2º PA'!$A$4:$A$2000)+ROW()-3)</f>
        <v/>
      </c>
      <c r="B1475" s="417"/>
      <c r="C1475" s="438"/>
      <c r="D1475" s="419"/>
      <c r="E1475" s="419"/>
      <c r="F1475" s="420"/>
      <c r="G1475" s="419"/>
      <c r="H1475" s="419"/>
      <c r="I1475" s="421"/>
      <c r="J1475" s="422"/>
      <c r="K1475" s="422"/>
      <c r="L1475" s="423"/>
      <c r="M1475" s="422"/>
      <c r="N1475" s="446"/>
      <c r="O1475" s="429"/>
      <c r="P1475" s="78">
        <f t="shared" si="78"/>
        <v>0</v>
      </c>
      <c r="Q1475" s="78">
        <f t="shared" si="78"/>
        <v>0</v>
      </c>
      <c r="R1475" s="100" t="str">
        <f t="shared" si="77"/>
        <v/>
      </c>
    </row>
    <row r="1476" spans="1:18" x14ac:dyDescent="0.2">
      <c r="A1476" s="430" t="str">
        <f>IF(B1476="","",COUNT('Diário 1º PA'!$A$4:$A$2634)+COUNT('Diário 2º PA'!$A$4:$A$2000)+ROW()-3)</f>
        <v/>
      </c>
      <c r="B1476" s="417"/>
      <c r="C1476" s="438"/>
      <c r="D1476" s="419"/>
      <c r="E1476" s="419"/>
      <c r="F1476" s="420"/>
      <c r="G1476" s="419"/>
      <c r="H1476" s="419"/>
      <c r="I1476" s="421"/>
      <c r="J1476" s="422"/>
      <c r="K1476" s="422"/>
      <c r="L1476" s="423"/>
      <c r="M1476" s="422"/>
      <c r="N1476" s="446"/>
      <c r="O1476" s="429"/>
      <c r="P1476" s="78">
        <f t="shared" si="78"/>
        <v>0</v>
      </c>
      <c r="Q1476" s="78">
        <f t="shared" si="78"/>
        <v>0</v>
      </c>
      <c r="R1476" s="100" t="str">
        <f t="shared" si="77"/>
        <v/>
      </c>
    </row>
    <row r="1477" spans="1:18" x14ac:dyDescent="0.2">
      <c r="A1477" s="430" t="str">
        <f>IF(B1477="","",COUNT('Diário 1º PA'!$A$4:$A$2634)+COUNT('Diário 2º PA'!$A$4:$A$2000)+ROW()-3)</f>
        <v/>
      </c>
      <c r="B1477" s="417"/>
      <c r="C1477" s="438"/>
      <c r="D1477" s="419"/>
      <c r="E1477" s="419"/>
      <c r="F1477" s="420"/>
      <c r="G1477" s="419"/>
      <c r="H1477" s="419"/>
      <c r="I1477" s="421"/>
      <c r="J1477" s="422"/>
      <c r="K1477" s="422"/>
      <c r="L1477" s="423"/>
      <c r="M1477" s="422"/>
      <c r="N1477" s="446"/>
      <c r="O1477" s="429"/>
      <c r="P1477" s="78">
        <f t="shared" si="78"/>
        <v>0</v>
      </c>
      <c r="Q1477" s="78">
        <f t="shared" si="78"/>
        <v>0</v>
      </c>
      <c r="R1477" s="100" t="str">
        <f t="shared" si="77"/>
        <v/>
      </c>
    </row>
    <row r="1478" spans="1:18" x14ac:dyDescent="0.2">
      <c r="A1478" s="430" t="str">
        <f>IF(B1478="","",COUNT('Diário 1º PA'!$A$4:$A$2634)+COUNT('Diário 2º PA'!$A$4:$A$2000)+ROW()-3)</f>
        <v/>
      </c>
      <c r="B1478" s="417"/>
      <c r="C1478" s="438"/>
      <c r="D1478" s="419"/>
      <c r="E1478" s="419"/>
      <c r="F1478" s="420"/>
      <c r="G1478" s="419"/>
      <c r="H1478" s="419"/>
      <c r="I1478" s="421"/>
      <c r="J1478" s="422"/>
      <c r="K1478" s="422"/>
      <c r="L1478" s="423"/>
      <c r="M1478" s="422"/>
      <c r="N1478" s="446"/>
      <c r="O1478" s="429"/>
      <c r="P1478" s="78">
        <f t="shared" si="78"/>
        <v>0</v>
      </c>
      <c r="Q1478" s="78">
        <f t="shared" si="78"/>
        <v>0</v>
      </c>
      <c r="R1478" s="100" t="str">
        <f t="shared" si="77"/>
        <v/>
      </c>
    </row>
    <row r="1479" spans="1:18" x14ac:dyDescent="0.2">
      <c r="A1479" s="430" t="str">
        <f>IF(B1479="","",COUNT('Diário 1º PA'!$A$4:$A$2634)+COUNT('Diário 2º PA'!$A$4:$A$2000)+ROW()-3)</f>
        <v/>
      </c>
      <c r="B1479" s="417"/>
      <c r="C1479" s="438"/>
      <c r="D1479" s="419"/>
      <c r="E1479" s="419"/>
      <c r="F1479" s="420"/>
      <c r="G1479" s="419"/>
      <c r="H1479" s="419"/>
      <c r="I1479" s="421"/>
      <c r="J1479" s="422"/>
      <c r="K1479" s="422"/>
      <c r="L1479" s="423"/>
      <c r="M1479" s="422"/>
      <c r="N1479" s="446"/>
      <c r="O1479" s="429"/>
      <c r="P1479" s="78">
        <f t="shared" si="78"/>
        <v>0</v>
      </c>
      <c r="Q1479" s="78">
        <f t="shared" si="78"/>
        <v>0</v>
      </c>
      <c r="R1479" s="100" t="str">
        <f t="shared" si="77"/>
        <v/>
      </c>
    </row>
    <row r="1480" spans="1:18" x14ac:dyDescent="0.2">
      <c r="A1480" s="430" t="str">
        <f>IF(B1480="","",COUNT('Diário 1º PA'!$A$4:$A$2634)+COUNT('Diário 2º PA'!$A$4:$A$2000)+ROW()-3)</f>
        <v/>
      </c>
      <c r="B1480" s="417"/>
      <c r="C1480" s="438"/>
      <c r="D1480" s="419"/>
      <c r="E1480" s="419"/>
      <c r="F1480" s="420"/>
      <c r="G1480" s="419"/>
      <c r="H1480" s="419"/>
      <c r="I1480" s="421"/>
      <c r="J1480" s="422"/>
      <c r="K1480" s="422"/>
      <c r="L1480" s="423"/>
      <c r="M1480" s="422"/>
      <c r="N1480" s="446"/>
      <c r="O1480" s="429"/>
      <c r="P1480" s="78">
        <f t="shared" si="78"/>
        <v>0</v>
      </c>
      <c r="Q1480" s="78">
        <f t="shared" si="78"/>
        <v>0</v>
      </c>
      <c r="R1480" s="100" t="str">
        <f t="shared" si="77"/>
        <v/>
      </c>
    </row>
    <row r="1481" spans="1:18" x14ac:dyDescent="0.2">
      <c r="A1481" s="430" t="str">
        <f>IF(B1481="","",COUNT('Diário 1º PA'!$A$4:$A$2634)+COUNT('Diário 2º PA'!$A$4:$A$2000)+ROW()-3)</f>
        <v/>
      </c>
      <c r="B1481" s="417"/>
      <c r="C1481" s="438"/>
      <c r="D1481" s="419"/>
      <c r="E1481" s="419"/>
      <c r="F1481" s="420"/>
      <c r="G1481" s="419"/>
      <c r="H1481" s="419"/>
      <c r="I1481" s="421"/>
      <c r="J1481" s="422"/>
      <c r="K1481" s="422"/>
      <c r="L1481" s="423"/>
      <c r="M1481" s="422"/>
      <c r="N1481" s="446"/>
      <c r="O1481" s="429"/>
      <c r="P1481" s="78">
        <f t="shared" si="78"/>
        <v>0</v>
      </c>
      <c r="Q1481" s="78">
        <f t="shared" si="78"/>
        <v>0</v>
      </c>
      <c r="R1481" s="100" t="str">
        <f t="shared" si="77"/>
        <v/>
      </c>
    </row>
    <row r="1482" spans="1:18" x14ac:dyDescent="0.2">
      <c r="A1482" s="430" t="str">
        <f>IF(B1482="","",COUNT('Diário 1º PA'!$A$4:$A$2634)+COUNT('Diário 2º PA'!$A$4:$A$2000)+ROW()-3)</f>
        <v/>
      </c>
      <c r="B1482" s="417"/>
      <c r="C1482" s="438"/>
      <c r="D1482" s="419"/>
      <c r="E1482" s="419"/>
      <c r="F1482" s="420"/>
      <c r="G1482" s="419"/>
      <c r="H1482" s="419"/>
      <c r="I1482" s="421"/>
      <c r="J1482" s="422"/>
      <c r="K1482" s="422"/>
      <c r="L1482" s="423"/>
      <c r="M1482" s="422"/>
      <c r="N1482" s="446"/>
      <c r="O1482" s="429"/>
      <c r="P1482" s="78">
        <f t="shared" si="78"/>
        <v>0</v>
      </c>
      <c r="Q1482" s="78">
        <f t="shared" si="78"/>
        <v>0</v>
      </c>
      <c r="R1482" s="100" t="str">
        <f t="shared" si="77"/>
        <v/>
      </c>
    </row>
    <row r="1483" spans="1:18" x14ac:dyDescent="0.2">
      <c r="A1483" s="430" t="str">
        <f>IF(B1483="","",COUNT('Diário 1º PA'!$A$4:$A$2634)+COUNT('Diário 2º PA'!$A$4:$A$2000)+ROW()-3)</f>
        <v/>
      </c>
      <c r="B1483" s="417"/>
      <c r="C1483" s="438"/>
      <c r="D1483" s="419"/>
      <c r="E1483" s="419"/>
      <c r="F1483" s="420"/>
      <c r="G1483" s="419"/>
      <c r="H1483" s="419"/>
      <c r="I1483" s="421"/>
      <c r="J1483" s="422"/>
      <c r="K1483" s="422"/>
      <c r="L1483" s="423"/>
      <c r="M1483" s="422"/>
      <c r="N1483" s="446"/>
      <c r="O1483" s="429"/>
      <c r="P1483" s="78">
        <f t="shared" si="78"/>
        <v>0</v>
      </c>
      <c r="Q1483" s="78">
        <f t="shared" si="78"/>
        <v>0</v>
      </c>
      <c r="R1483" s="100" t="str">
        <f t="shared" si="77"/>
        <v/>
      </c>
    </row>
    <row r="1484" spans="1:18" x14ac:dyDescent="0.2">
      <c r="A1484" s="430" t="str">
        <f>IF(B1484="","",COUNT('Diário 1º PA'!$A$4:$A$2634)+COUNT('Diário 2º PA'!$A$4:$A$2000)+ROW()-3)</f>
        <v/>
      </c>
      <c r="B1484" s="417"/>
      <c r="C1484" s="438"/>
      <c r="D1484" s="419"/>
      <c r="E1484" s="419"/>
      <c r="F1484" s="420"/>
      <c r="G1484" s="419"/>
      <c r="H1484" s="419"/>
      <c r="I1484" s="421"/>
      <c r="J1484" s="422"/>
      <c r="K1484" s="422"/>
      <c r="L1484" s="423"/>
      <c r="M1484" s="422"/>
      <c r="N1484" s="446"/>
      <c r="O1484" s="429"/>
      <c r="P1484" s="78">
        <f t="shared" si="78"/>
        <v>0</v>
      </c>
      <c r="Q1484" s="78">
        <f t="shared" si="78"/>
        <v>0</v>
      </c>
      <c r="R1484" s="100" t="str">
        <f t="shared" si="77"/>
        <v/>
      </c>
    </row>
    <row r="1485" spans="1:18" x14ac:dyDescent="0.2">
      <c r="A1485" s="430" t="str">
        <f>IF(B1485="","",COUNT('Diário 1º PA'!$A$4:$A$2634)+COUNT('Diário 2º PA'!$A$4:$A$2000)+ROW()-3)</f>
        <v/>
      </c>
      <c r="B1485" s="417"/>
      <c r="C1485" s="438"/>
      <c r="D1485" s="419"/>
      <c r="E1485" s="419"/>
      <c r="F1485" s="420"/>
      <c r="G1485" s="419"/>
      <c r="H1485" s="419"/>
      <c r="I1485" s="421"/>
      <c r="J1485" s="422"/>
      <c r="K1485" s="422"/>
      <c r="L1485" s="423"/>
      <c r="M1485" s="422"/>
      <c r="N1485" s="446"/>
      <c r="O1485" s="429"/>
      <c r="P1485" s="78">
        <f t="shared" si="78"/>
        <v>0</v>
      </c>
      <c r="Q1485" s="78">
        <f t="shared" si="78"/>
        <v>0</v>
      </c>
      <c r="R1485" s="100" t="str">
        <f t="shared" si="77"/>
        <v/>
      </c>
    </row>
    <row r="1486" spans="1:18" x14ac:dyDescent="0.2">
      <c r="A1486" s="430" t="str">
        <f>IF(B1486="","",COUNT('Diário 1º PA'!$A$4:$A$2634)+COUNT('Diário 2º PA'!$A$4:$A$2000)+ROW()-3)</f>
        <v/>
      </c>
      <c r="B1486" s="417"/>
      <c r="C1486" s="438"/>
      <c r="D1486" s="419"/>
      <c r="E1486" s="419"/>
      <c r="F1486" s="420"/>
      <c r="G1486" s="419"/>
      <c r="H1486" s="419"/>
      <c r="I1486" s="421"/>
      <c r="J1486" s="422"/>
      <c r="K1486" s="422"/>
      <c r="L1486" s="423"/>
      <c r="M1486" s="422"/>
      <c r="N1486" s="446"/>
      <c r="O1486" s="429"/>
      <c r="P1486" s="78">
        <f t="shared" si="78"/>
        <v>0</v>
      </c>
      <c r="Q1486" s="78">
        <f t="shared" si="78"/>
        <v>0</v>
      </c>
      <c r="R1486" s="100" t="str">
        <f t="shared" si="77"/>
        <v/>
      </c>
    </row>
    <row r="1487" spans="1:18" x14ac:dyDescent="0.2">
      <c r="A1487" s="430" t="str">
        <f>IF(B1487="","",COUNT('Diário 1º PA'!$A$4:$A$2634)+COUNT('Diário 2º PA'!$A$4:$A$2000)+ROW()-3)</f>
        <v/>
      </c>
      <c r="B1487" s="417"/>
      <c r="C1487" s="438"/>
      <c r="D1487" s="419"/>
      <c r="E1487" s="419"/>
      <c r="F1487" s="420"/>
      <c r="G1487" s="419"/>
      <c r="H1487" s="419"/>
      <c r="I1487" s="421"/>
      <c r="J1487" s="422"/>
      <c r="K1487" s="422"/>
      <c r="L1487" s="423"/>
      <c r="M1487" s="422"/>
      <c r="N1487" s="446"/>
      <c r="O1487" s="429"/>
      <c r="P1487" s="78">
        <f t="shared" si="78"/>
        <v>0</v>
      </c>
      <c r="Q1487" s="78">
        <f t="shared" si="78"/>
        <v>0</v>
      </c>
      <c r="R1487" s="100" t="str">
        <f t="shared" si="77"/>
        <v/>
      </c>
    </row>
    <row r="1488" spans="1:18" x14ac:dyDescent="0.2">
      <c r="A1488" s="430" t="str">
        <f>IF(B1488="","",COUNT('Diário 1º PA'!$A$4:$A$2634)+COUNT('Diário 2º PA'!$A$4:$A$2000)+ROW()-3)</f>
        <v/>
      </c>
      <c r="B1488" s="417"/>
      <c r="C1488" s="438"/>
      <c r="D1488" s="419"/>
      <c r="E1488" s="419"/>
      <c r="F1488" s="420"/>
      <c r="G1488" s="419"/>
      <c r="H1488" s="419"/>
      <c r="I1488" s="421"/>
      <c r="J1488" s="422"/>
      <c r="K1488" s="422"/>
      <c r="L1488" s="423"/>
      <c r="M1488" s="422"/>
      <c r="N1488" s="446"/>
      <c r="O1488" s="429"/>
      <c r="P1488" s="78">
        <f t="shared" si="78"/>
        <v>0</v>
      </c>
      <c r="Q1488" s="78">
        <f t="shared" si="78"/>
        <v>0</v>
      </c>
      <c r="R1488" s="100" t="str">
        <f t="shared" si="77"/>
        <v/>
      </c>
    </row>
    <row r="1489" spans="1:18" x14ac:dyDescent="0.2">
      <c r="A1489" s="430" t="str">
        <f>IF(B1489="","",COUNT('Diário 1º PA'!$A$4:$A$2634)+COUNT('Diário 2º PA'!$A$4:$A$2000)+ROW()-3)</f>
        <v/>
      </c>
      <c r="B1489" s="417"/>
      <c r="C1489" s="438"/>
      <c r="D1489" s="419"/>
      <c r="E1489" s="419"/>
      <c r="F1489" s="420"/>
      <c r="G1489" s="419"/>
      <c r="H1489" s="419"/>
      <c r="I1489" s="421"/>
      <c r="J1489" s="422"/>
      <c r="K1489" s="422"/>
      <c r="L1489" s="423"/>
      <c r="M1489" s="422"/>
      <c r="N1489" s="446"/>
      <c r="O1489" s="429"/>
      <c r="P1489" s="78">
        <f t="shared" si="78"/>
        <v>0</v>
      </c>
      <c r="Q1489" s="78">
        <f t="shared" si="78"/>
        <v>0</v>
      </c>
      <c r="R1489" s="100" t="str">
        <f t="shared" si="77"/>
        <v/>
      </c>
    </row>
    <row r="1490" spans="1:18" x14ac:dyDescent="0.2">
      <c r="A1490" s="430" t="str">
        <f>IF(B1490="","",COUNT('Diário 1º PA'!$A$4:$A$2634)+COUNT('Diário 2º PA'!$A$4:$A$2000)+ROW()-3)</f>
        <v/>
      </c>
      <c r="B1490" s="417"/>
      <c r="C1490" s="438"/>
      <c r="D1490" s="419"/>
      <c r="E1490" s="419"/>
      <c r="F1490" s="420"/>
      <c r="G1490" s="419"/>
      <c r="H1490" s="419"/>
      <c r="I1490" s="421"/>
      <c r="J1490" s="422"/>
      <c r="K1490" s="422"/>
      <c r="L1490" s="423"/>
      <c r="M1490" s="422"/>
      <c r="N1490" s="446"/>
      <c r="O1490" s="429"/>
      <c r="P1490" s="78">
        <f t="shared" si="78"/>
        <v>0</v>
      </c>
      <c r="Q1490" s="78">
        <f t="shared" si="78"/>
        <v>0</v>
      </c>
      <c r="R1490" s="100" t="str">
        <f t="shared" si="77"/>
        <v/>
      </c>
    </row>
    <row r="1491" spans="1:18" x14ac:dyDescent="0.2">
      <c r="A1491" s="430" t="str">
        <f>IF(B1491="","",COUNT('Diário 1º PA'!$A$4:$A$2634)+COUNT('Diário 2º PA'!$A$4:$A$2000)+ROW()-3)</f>
        <v/>
      </c>
      <c r="B1491" s="417"/>
      <c r="C1491" s="438"/>
      <c r="D1491" s="419"/>
      <c r="E1491" s="419"/>
      <c r="F1491" s="420"/>
      <c r="G1491" s="419"/>
      <c r="H1491" s="419"/>
      <c r="I1491" s="421"/>
      <c r="J1491" s="422"/>
      <c r="K1491" s="422"/>
      <c r="L1491" s="423"/>
      <c r="M1491" s="422"/>
      <c r="N1491" s="446"/>
      <c r="O1491" s="429"/>
      <c r="P1491" s="78">
        <f t="shared" si="78"/>
        <v>0</v>
      </c>
      <c r="Q1491" s="78">
        <f t="shared" si="78"/>
        <v>0</v>
      </c>
      <c r="R1491" s="100" t="str">
        <f t="shared" si="77"/>
        <v/>
      </c>
    </row>
    <row r="1492" spans="1:18" x14ac:dyDescent="0.2">
      <c r="A1492" s="430" t="str">
        <f>IF(B1492="","",COUNT('Diário 1º PA'!$A$4:$A$2634)+COUNT('Diário 2º PA'!$A$4:$A$2000)+ROW()-3)</f>
        <v/>
      </c>
      <c r="B1492" s="417"/>
      <c r="C1492" s="438"/>
      <c r="D1492" s="419"/>
      <c r="E1492" s="419"/>
      <c r="F1492" s="420"/>
      <c r="G1492" s="419"/>
      <c r="H1492" s="419"/>
      <c r="I1492" s="421"/>
      <c r="J1492" s="422"/>
      <c r="K1492" s="422"/>
      <c r="L1492" s="423"/>
      <c r="M1492" s="422"/>
      <c r="N1492" s="446"/>
      <c r="O1492" s="429"/>
      <c r="P1492" s="78">
        <f t="shared" si="78"/>
        <v>0</v>
      </c>
      <c r="Q1492" s="78">
        <f t="shared" si="78"/>
        <v>0</v>
      </c>
      <c r="R1492" s="100" t="str">
        <f t="shared" si="77"/>
        <v/>
      </c>
    </row>
    <row r="1493" spans="1:18" x14ac:dyDescent="0.2">
      <c r="A1493" s="430" t="str">
        <f>IF(B1493="","",COUNT('Diário 1º PA'!$A$4:$A$2634)+COUNT('Diário 2º PA'!$A$4:$A$2000)+ROW()-3)</f>
        <v/>
      </c>
      <c r="B1493" s="417"/>
      <c r="C1493" s="438"/>
      <c r="D1493" s="419"/>
      <c r="E1493" s="419"/>
      <c r="F1493" s="420"/>
      <c r="G1493" s="419"/>
      <c r="H1493" s="419"/>
      <c r="I1493" s="421"/>
      <c r="J1493" s="422"/>
      <c r="K1493" s="422"/>
      <c r="L1493" s="423"/>
      <c r="M1493" s="422"/>
      <c r="N1493" s="446"/>
      <c r="O1493" s="429"/>
      <c r="P1493" s="78">
        <f t="shared" si="78"/>
        <v>0</v>
      </c>
      <c r="Q1493" s="78">
        <f t="shared" si="78"/>
        <v>0</v>
      </c>
      <c r="R1493" s="100" t="str">
        <f t="shared" si="77"/>
        <v/>
      </c>
    </row>
    <row r="1494" spans="1:18" x14ac:dyDescent="0.2">
      <c r="A1494" s="430" t="str">
        <f>IF(B1494="","",COUNT('Diário 1º PA'!$A$4:$A$2634)+COUNT('Diário 2º PA'!$A$4:$A$2000)+ROW()-3)</f>
        <v/>
      </c>
      <c r="B1494" s="417"/>
      <c r="C1494" s="438"/>
      <c r="D1494" s="419"/>
      <c r="E1494" s="419"/>
      <c r="F1494" s="420"/>
      <c r="G1494" s="419"/>
      <c r="H1494" s="419"/>
      <c r="I1494" s="421"/>
      <c r="J1494" s="422"/>
      <c r="K1494" s="422"/>
      <c r="L1494" s="423"/>
      <c r="M1494" s="422"/>
      <c r="N1494" s="446"/>
      <c r="O1494" s="429"/>
      <c r="P1494" s="78">
        <f t="shared" si="78"/>
        <v>0</v>
      </c>
      <c r="Q1494" s="78">
        <f t="shared" si="78"/>
        <v>0</v>
      </c>
      <c r="R1494" s="100" t="str">
        <f t="shared" si="77"/>
        <v/>
      </c>
    </row>
    <row r="1495" spans="1:18" x14ac:dyDescent="0.2">
      <c r="A1495" s="430" t="str">
        <f>IF(B1495="","",COUNT('Diário 1º PA'!$A$4:$A$2634)+COUNT('Diário 2º PA'!$A$4:$A$2000)+ROW()-3)</f>
        <v/>
      </c>
      <c r="B1495" s="417"/>
      <c r="C1495" s="438"/>
      <c r="D1495" s="419"/>
      <c r="E1495" s="419"/>
      <c r="F1495" s="420"/>
      <c r="G1495" s="419"/>
      <c r="H1495" s="419"/>
      <c r="I1495" s="421"/>
      <c r="J1495" s="422"/>
      <c r="K1495" s="422"/>
      <c r="L1495" s="423"/>
      <c r="M1495" s="422"/>
      <c r="N1495" s="446"/>
      <c r="O1495" s="429"/>
      <c r="P1495" s="78">
        <f t="shared" si="78"/>
        <v>0</v>
      </c>
      <c r="Q1495" s="78">
        <f t="shared" si="78"/>
        <v>0</v>
      </c>
      <c r="R1495" s="100" t="str">
        <f t="shared" si="77"/>
        <v/>
      </c>
    </row>
    <row r="1496" spans="1:18" x14ac:dyDescent="0.2">
      <c r="A1496" s="430" t="str">
        <f>IF(B1496="","",COUNT('Diário 1º PA'!$A$4:$A$2634)+COUNT('Diário 2º PA'!$A$4:$A$2000)+ROW()-3)</f>
        <v/>
      </c>
      <c r="B1496" s="417"/>
      <c r="C1496" s="438"/>
      <c r="D1496" s="419"/>
      <c r="E1496" s="419"/>
      <c r="F1496" s="420"/>
      <c r="G1496" s="419"/>
      <c r="H1496" s="419"/>
      <c r="I1496" s="421"/>
      <c r="J1496" s="422"/>
      <c r="K1496" s="422"/>
      <c r="L1496" s="423"/>
      <c r="M1496" s="422"/>
      <c r="N1496" s="446"/>
      <c r="O1496" s="429"/>
      <c r="P1496" s="78">
        <f t="shared" si="78"/>
        <v>0</v>
      </c>
      <c r="Q1496" s="78">
        <f t="shared" si="78"/>
        <v>0</v>
      </c>
      <c r="R1496" s="100" t="str">
        <f t="shared" si="77"/>
        <v/>
      </c>
    </row>
    <row r="1497" spans="1:18" x14ac:dyDescent="0.2">
      <c r="A1497" s="430" t="str">
        <f>IF(B1497="","",COUNT('Diário 1º PA'!$A$4:$A$2634)+COUNT('Diário 2º PA'!$A$4:$A$2000)+ROW()-3)</f>
        <v/>
      </c>
      <c r="B1497" s="417"/>
      <c r="C1497" s="438"/>
      <c r="D1497" s="419"/>
      <c r="E1497" s="419"/>
      <c r="F1497" s="420"/>
      <c r="G1497" s="419"/>
      <c r="H1497" s="419"/>
      <c r="I1497" s="421"/>
      <c r="J1497" s="422"/>
      <c r="K1497" s="422"/>
      <c r="L1497" s="423"/>
      <c r="M1497" s="422"/>
      <c r="N1497" s="446"/>
      <c r="O1497" s="429"/>
      <c r="P1497" s="78">
        <f t="shared" si="78"/>
        <v>0</v>
      </c>
      <c r="Q1497" s="78">
        <f t="shared" si="78"/>
        <v>0</v>
      </c>
      <c r="R1497" s="100" t="str">
        <f t="shared" si="77"/>
        <v/>
      </c>
    </row>
    <row r="1498" spans="1:18" x14ac:dyDescent="0.2">
      <c r="A1498" s="430" t="str">
        <f>IF(B1498="","",COUNT('Diário 1º PA'!$A$4:$A$2634)+COUNT('Diário 2º PA'!$A$4:$A$2000)+ROW()-3)</f>
        <v/>
      </c>
      <c r="B1498" s="417"/>
      <c r="C1498" s="438"/>
      <c r="D1498" s="419"/>
      <c r="E1498" s="419"/>
      <c r="F1498" s="420"/>
      <c r="G1498" s="419"/>
      <c r="H1498" s="419"/>
      <c r="I1498" s="421"/>
      <c r="J1498" s="422"/>
      <c r="K1498" s="422"/>
      <c r="L1498" s="423"/>
      <c r="M1498" s="422"/>
      <c r="N1498" s="446"/>
      <c r="O1498" s="429"/>
      <c r="P1498" s="78">
        <f t="shared" si="78"/>
        <v>0</v>
      </c>
      <c r="Q1498" s="78">
        <f t="shared" si="78"/>
        <v>0</v>
      </c>
      <c r="R1498" s="100" t="str">
        <f t="shared" si="77"/>
        <v/>
      </c>
    </row>
    <row r="1499" spans="1:18" x14ac:dyDescent="0.2">
      <c r="A1499" s="430" t="str">
        <f>IF(B1499="","",COUNT('Diário 1º PA'!$A$4:$A$2634)+COUNT('Diário 2º PA'!$A$4:$A$2000)+ROW()-3)</f>
        <v/>
      </c>
      <c r="B1499" s="417"/>
      <c r="C1499" s="438"/>
      <c r="D1499" s="419"/>
      <c r="E1499" s="419"/>
      <c r="F1499" s="420"/>
      <c r="G1499" s="419"/>
      <c r="H1499" s="419"/>
      <c r="I1499" s="421"/>
      <c r="J1499" s="422"/>
      <c r="K1499" s="422"/>
      <c r="L1499" s="423"/>
      <c r="M1499" s="422"/>
      <c r="N1499" s="446"/>
      <c r="O1499" s="429"/>
      <c r="P1499" s="78">
        <f t="shared" si="78"/>
        <v>0</v>
      </c>
      <c r="Q1499" s="78">
        <f t="shared" si="78"/>
        <v>0</v>
      </c>
      <c r="R1499" s="100" t="str">
        <f t="shared" si="77"/>
        <v/>
      </c>
    </row>
    <row r="1500" spans="1:18" x14ac:dyDescent="0.2">
      <c r="A1500" s="430" t="str">
        <f>IF(B1500="","",COUNT('Diário 1º PA'!$A$4:$A$2634)+COUNT('Diário 2º PA'!$A$4:$A$2000)+ROW()-3)</f>
        <v/>
      </c>
      <c r="B1500" s="417"/>
      <c r="C1500" s="438"/>
      <c r="D1500" s="419"/>
      <c r="E1500" s="419"/>
      <c r="F1500" s="420"/>
      <c r="G1500" s="419"/>
      <c r="H1500" s="419"/>
      <c r="I1500" s="421"/>
      <c r="J1500" s="422"/>
      <c r="K1500" s="422"/>
      <c r="L1500" s="423"/>
      <c r="M1500" s="422"/>
      <c r="N1500" s="446"/>
      <c r="O1500" s="429"/>
      <c r="P1500" s="78">
        <f t="shared" si="78"/>
        <v>0</v>
      </c>
      <c r="Q1500" s="78">
        <f t="shared" si="78"/>
        <v>0</v>
      </c>
      <c r="R1500" s="100" t="str">
        <f t="shared" si="77"/>
        <v/>
      </c>
    </row>
    <row r="1501" spans="1:18" x14ac:dyDescent="0.2">
      <c r="A1501" s="430" t="str">
        <f>IF(B1501="","",COUNT('Diário 1º PA'!$A$4:$A$2634)+COUNT('Diário 2º PA'!$A$4:$A$2000)+ROW()-3)</f>
        <v/>
      </c>
      <c r="B1501" s="417"/>
      <c r="C1501" s="438"/>
      <c r="D1501" s="419"/>
      <c r="E1501" s="419"/>
      <c r="F1501" s="420"/>
      <c r="G1501" s="419"/>
      <c r="H1501" s="419"/>
      <c r="I1501" s="421"/>
      <c r="J1501" s="422"/>
      <c r="K1501" s="422"/>
      <c r="L1501" s="423"/>
      <c r="M1501" s="422"/>
      <c r="N1501" s="446"/>
      <c r="O1501" s="429"/>
      <c r="P1501" s="78">
        <f t="shared" si="78"/>
        <v>0</v>
      </c>
      <c r="Q1501" s="78">
        <f t="shared" si="78"/>
        <v>0</v>
      </c>
      <c r="R1501" s="100" t="str">
        <f t="shared" si="77"/>
        <v/>
      </c>
    </row>
    <row r="1502" spans="1:18" x14ac:dyDescent="0.2">
      <c r="A1502" s="430" t="str">
        <f>IF(B1502="","",COUNT('Diário 1º PA'!$A$4:$A$2634)+COUNT('Diário 2º PA'!$A$4:$A$2000)+ROW()-3)</f>
        <v/>
      </c>
      <c r="B1502" s="417"/>
      <c r="C1502" s="438"/>
      <c r="D1502" s="419"/>
      <c r="E1502" s="419"/>
      <c r="F1502" s="420"/>
      <c r="G1502" s="419"/>
      <c r="H1502" s="419"/>
      <c r="I1502" s="421"/>
      <c r="J1502" s="422"/>
      <c r="K1502" s="422"/>
      <c r="L1502" s="423"/>
      <c r="M1502" s="422"/>
      <c r="N1502" s="446"/>
      <c r="O1502" s="429"/>
      <c r="P1502" s="78">
        <f t="shared" si="78"/>
        <v>0</v>
      </c>
      <c r="Q1502" s="78">
        <f t="shared" si="78"/>
        <v>0</v>
      </c>
      <c r="R1502" s="100" t="str">
        <f t="shared" si="77"/>
        <v/>
      </c>
    </row>
    <row r="1503" spans="1:18" x14ac:dyDescent="0.2">
      <c r="A1503" s="430" t="str">
        <f>IF(B1503="","",COUNT('Diário 1º PA'!$A$4:$A$2634)+COUNT('Diário 2º PA'!$A$4:$A$2000)+ROW()-3)</f>
        <v/>
      </c>
      <c r="B1503" s="417"/>
      <c r="C1503" s="438"/>
      <c r="D1503" s="419"/>
      <c r="E1503" s="419"/>
      <c r="F1503" s="420"/>
      <c r="G1503" s="419"/>
      <c r="H1503" s="419"/>
      <c r="I1503" s="421"/>
      <c r="J1503" s="422"/>
      <c r="K1503" s="422"/>
      <c r="L1503" s="423"/>
      <c r="M1503" s="422"/>
      <c r="N1503" s="446"/>
      <c r="O1503" s="429"/>
      <c r="P1503" s="78">
        <f t="shared" si="78"/>
        <v>0</v>
      </c>
      <c r="Q1503" s="78">
        <f t="shared" si="78"/>
        <v>0</v>
      </c>
      <c r="R1503" s="100" t="str">
        <f t="shared" si="77"/>
        <v/>
      </c>
    </row>
    <row r="1504" spans="1:18" x14ac:dyDescent="0.2">
      <c r="A1504" s="430" t="str">
        <f>IF(B1504="","",COUNT('Diário 1º PA'!$A$4:$A$2634)+COUNT('Diário 2º PA'!$A$4:$A$2000)+ROW()-3)</f>
        <v/>
      </c>
      <c r="B1504" s="417"/>
      <c r="C1504" s="438"/>
      <c r="D1504" s="419"/>
      <c r="E1504" s="419"/>
      <c r="F1504" s="420"/>
      <c r="G1504" s="419"/>
      <c r="H1504" s="419"/>
      <c r="I1504" s="421"/>
      <c r="J1504" s="422"/>
      <c r="K1504" s="422"/>
      <c r="L1504" s="423"/>
      <c r="M1504" s="422"/>
      <c r="N1504" s="446"/>
      <c r="O1504" s="429"/>
      <c r="P1504" s="78">
        <f t="shared" si="78"/>
        <v>0</v>
      </c>
      <c r="Q1504" s="78">
        <f t="shared" si="78"/>
        <v>0</v>
      </c>
      <c r="R1504" s="100" t="str">
        <f t="shared" si="77"/>
        <v/>
      </c>
    </row>
    <row r="1505" spans="1:18" x14ac:dyDescent="0.2">
      <c r="A1505" s="430" t="str">
        <f>IF(B1505="","",COUNT('Diário 1º PA'!$A$4:$A$2634)+COUNT('Diário 2º PA'!$A$4:$A$2000)+ROW()-3)</f>
        <v/>
      </c>
      <c r="B1505" s="417"/>
      <c r="C1505" s="438"/>
      <c r="D1505" s="419"/>
      <c r="E1505" s="419"/>
      <c r="F1505" s="420"/>
      <c r="G1505" s="419"/>
      <c r="H1505" s="419"/>
      <c r="I1505" s="421"/>
      <c r="J1505" s="422"/>
      <c r="K1505" s="422"/>
      <c r="L1505" s="423"/>
      <c r="M1505" s="422"/>
      <c r="N1505" s="446"/>
      <c r="O1505" s="429"/>
      <c r="P1505" s="78">
        <f t="shared" si="78"/>
        <v>0</v>
      </c>
      <c r="Q1505" s="78">
        <f t="shared" si="78"/>
        <v>0</v>
      </c>
      <c r="R1505" s="100" t="str">
        <f t="shared" si="77"/>
        <v/>
      </c>
    </row>
    <row r="1506" spans="1:18" x14ac:dyDescent="0.2">
      <c r="A1506" s="430" t="str">
        <f>IF(B1506="","",COUNT('Diário 1º PA'!$A$4:$A$2634)+COUNT('Diário 2º PA'!$A$4:$A$2000)+ROW()-3)</f>
        <v/>
      </c>
      <c r="B1506" s="417"/>
      <c r="C1506" s="438"/>
      <c r="D1506" s="419"/>
      <c r="E1506" s="419"/>
      <c r="F1506" s="420"/>
      <c r="G1506" s="419"/>
      <c r="H1506" s="419"/>
      <c r="I1506" s="421"/>
      <c r="J1506" s="422"/>
      <c r="K1506" s="422"/>
      <c r="L1506" s="423"/>
      <c r="M1506" s="422"/>
      <c r="N1506" s="446"/>
      <c r="O1506" s="429"/>
      <c r="P1506" s="78">
        <f t="shared" si="78"/>
        <v>0</v>
      </c>
      <c r="Q1506" s="78">
        <f t="shared" si="78"/>
        <v>0</v>
      </c>
      <c r="R1506" s="100" t="str">
        <f t="shared" si="77"/>
        <v/>
      </c>
    </row>
    <row r="1507" spans="1:18" x14ac:dyDescent="0.2">
      <c r="A1507" s="430" t="str">
        <f>IF(B1507="","",COUNT('Diário 1º PA'!$A$4:$A$2634)+COUNT('Diário 2º PA'!$A$4:$A$2000)+ROW()-3)</f>
        <v/>
      </c>
      <c r="B1507" s="417"/>
      <c r="C1507" s="438"/>
      <c r="D1507" s="419"/>
      <c r="E1507" s="419"/>
      <c r="F1507" s="420"/>
      <c r="G1507" s="419"/>
      <c r="H1507" s="419"/>
      <c r="I1507" s="421"/>
      <c r="J1507" s="422"/>
      <c r="K1507" s="422"/>
      <c r="L1507" s="423"/>
      <c r="M1507" s="422"/>
      <c r="N1507" s="446"/>
      <c r="O1507" s="429"/>
      <c r="P1507" s="78">
        <f t="shared" si="78"/>
        <v>0</v>
      </c>
      <c r="Q1507" s="78">
        <f t="shared" si="78"/>
        <v>0</v>
      </c>
      <c r="R1507" s="100" t="str">
        <f t="shared" si="77"/>
        <v/>
      </c>
    </row>
    <row r="1508" spans="1:18" x14ac:dyDescent="0.2">
      <c r="A1508" s="430" t="str">
        <f>IF(B1508="","",COUNT('Diário 1º PA'!$A$4:$A$2634)+COUNT('Diário 2º PA'!$A$4:$A$2000)+ROW()-3)</f>
        <v/>
      </c>
      <c r="B1508" s="417"/>
      <c r="C1508" s="438"/>
      <c r="D1508" s="419"/>
      <c r="E1508" s="419"/>
      <c r="F1508" s="420"/>
      <c r="G1508" s="419"/>
      <c r="H1508" s="419"/>
      <c r="I1508" s="421"/>
      <c r="J1508" s="422"/>
      <c r="K1508" s="422"/>
      <c r="L1508" s="423"/>
      <c r="M1508" s="422"/>
      <c r="N1508" s="446"/>
      <c r="O1508" s="429"/>
      <c r="P1508" s="78">
        <f t="shared" si="78"/>
        <v>0</v>
      </c>
      <c r="Q1508" s="78">
        <f t="shared" si="78"/>
        <v>0</v>
      </c>
      <c r="R1508" s="100" t="str">
        <f t="shared" si="77"/>
        <v/>
      </c>
    </row>
    <row r="1509" spans="1:18" x14ac:dyDescent="0.2">
      <c r="A1509" s="430" t="str">
        <f>IF(B1509="","",COUNT('Diário 1º PA'!$A$4:$A$2634)+COUNT('Diário 2º PA'!$A$4:$A$2000)+ROW()-3)</f>
        <v/>
      </c>
      <c r="B1509" s="417"/>
      <c r="C1509" s="438"/>
      <c r="D1509" s="419"/>
      <c r="E1509" s="419"/>
      <c r="F1509" s="420"/>
      <c r="G1509" s="419"/>
      <c r="H1509" s="419"/>
      <c r="I1509" s="421"/>
      <c r="J1509" s="422"/>
      <c r="K1509" s="422"/>
      <c r="L1509" s="423"/>
      <c r="M1509" s="422"/>
      <c r="N1509" s="446"/>
      <c r="O1509" s="429"/>
      <c r="P1509" s="78">
        <f t="shared" si="78"/>
        <v>0</v>
      </c>
      <c r="Q1509" s="78">
        <f t="shared" si="78"/>
        <v>0</v>
      </c>
      <c r="R1509" s="100" t="str">
        <f t="shared" si="77"/>
        <v/>
      </c>
    </row>
    <row r="1510" spans="1:18" x14ac:dyDescent="0.2">
      <c r="A1510" s="430" t="str">
        <f>IF(B1510="","",COUNT('Diário 1º PA'!$A$4:$A$2634)+COUNT('Diário 2º PA'!$A$4:$A$2000)+ROW()-3)</f>
        <v/>
      </c>
      <c r="B1510" s="417"/>
      <c r="C1510" s="438"/>
      <c r="D1510" s="419"/>
      <c r="E1510" s="419"/>
      <c r="F1510" s="420"/>
      <c r="G1510" s="419"/>
      <c r="H1510" s="419"/>
      <c r="I1510" s="421"/>
      <c r="J1510" s="422"/>
      <c r="K1510" s="422"/>
      <c r="L1510" s="423"/>
      <c r="M1510" s="422"/>
      <c r="N1510" s="446"/>
      <c r="O1510" s="429"/>
      <c r="P1510" s="78">
        <f t="shared" si="78"/>
        <v>0</v>
      </c>
      <c r="Q1510" s="78">
        <f t="shared" si="78"/>
        <v>0</v>
      </c>
      <c r="R1510" s="100" t="str">
        <f t="shared" si="77"/>
        <v/>
      </c>
    </row>
    <row r="1511" spans="1:18" x14ac:dyDescent="0.2">
      <c r="A1511" s="430" t="str">
        <f>IF(B1511="","",COUNT('Diário 1º PA'!$A$4:$A$2634)+COUNT('Diário 2º PA'!$A$4:$A$2000)+ROW()-3)</f>
        <v/>
      </c>
      <c r="B1511" s="417"/>
      <c r="C1511" s="438"/>
      <c r="D1511" s="419"/>
      <c r="E1511" s="419"/>
      <c r="F1511" s="420"/>
      <c r="G1511" s="419"/>
      <c r="H1511" s="419"/>
      <c r="I1511" s="421"/>
      <c r="J1511" s="422"/>
      <c r="K1511" s="422"/>
      <c r="L1511" s="423"/>
      <c r="M1511" s="422"/>
      <c r="N1511" s="446"/>
      <c r="O1511" s="429"/>
      <c r="P1511" s="78">
        <f t="shared" si="78"/>
        <v>0</v>
      </c>
      <c r="Q1511" s="78">
        <f t="shared" si="78"/>
        <v>0</v>
      </c>
      <c r="R1511" s="100" t="str">
        <f t="shared" si="77"/>
        <v/>
      </c>
    </row>
    <row r="1512" spans="1:18" x14ac:dyDescent="0.2">
      <c r="A1512" s="430" t="str">
        <f>IF(B1512="","",COUNT('Diário 1º PA'!$A$4:$A$2634)+COUNT('Diário 2º PA'!$A$4:$A$2000)+ROW()-3)</f>
        <v/>
      </c>
      <c r="B1512" s="417"/>
      <c r="C1512" s="438"/>
      <c r="D1512" s="419"/>
      <c r="E1512" s="419"/>
      <c r="F1512" s="420"/>
      <c r="G1512" s="419"/>
      <c r="H1512" s="419"/>
      <c r="I1512" s="421"/>
      <c r="J1512" s="422"/>
      <c r="K1512" s="422"/>
      <c r="L1512" s="423"/>
      <c r="M1512" s="422"/>
      <c r="N1512" s="446"/>
      <c r="O1512" s="429"/>
      <c r="P1512" s="78">
        <f t="shared" si="78"/>
        <v>0</v>
      </c>
      <c r="Q1512" s="78">
        <f t="shared" si="78"/>
        <v>0</v>
      </c>
      <c r="R1512" s="100" t="str">
        <f t="shared" si="77"/>
        <v/>
      </c>
    </row>
    <row r="1513" spans="1:18" x14ac:dyDescent="0.2">
      <c r="A1513" s="430" t="str">
        <f>IF(B1513="","",COUNT('Diário 1º PA'!$A$4:$A$2634)+COUNT('Diário 2º PA'!$A$4:$A$2000)+ROW()-3)</f>
        <v/>
      </c>
      <c r="B1513" s="417"/>
      <c r="C1513" s="438"/>
      <c r="D1513" s="419"/>
      <c r="E1513" s="419"/>
      <c r="F1513" s="420"/>
      <c r="G1513" s="419"/>
      <c r="H1513" s="419"/>
      <c r="I1513" s="421"/>
      <c r="J1513" s="422"/>
      <c r="K1513" s="422"/>
      <c r="L1513" s="423"/>
      <c r="M1513" s="422"/>
      <c r="N1513" s="446"/>
      <c r="O1513" s="429"/>
      <c r="P1513" s="78">
        <f t="shared" si="78"/>
        <v>0</v>
      </c>
      <c r="Q1513" s="78">
        <f t="shared" si="78"/>
        <v>0</v>
      </c>
      <c r="R1513" s="100" t="str">
        <f t="shared" ref="R1513:R1576" si="79">SUBSTITUTE(D1513," ","_")</f>
        <v/>
      </c>
    </row>
    <row r="1514" spans="1:18" x14ac:dyDescent="0.2">
      <c r="A1514" s="430" t="str">
        <f>IF(B1514="","",COUNT('Diário 1º PA'!$A$4:$A$2634)+COUNT('Diário 2º PA'!$A$4:$A$2000)+ROW()-3)</f>
        <v/>
      </c>
      <c r="B1514" s="417"/>
      <c r="C1514" s="438"/>
      <c r="D1514" s="419"/>
      <c r="E1514" s="419"/>
      <c r="F1514" s="420"/>
      <c r="G1514" s="419"/>
      <c r="H1514" s="419"/>
      <c r="I1514" s="421"/>
      <c r="J1514" s="422"/>
      <c r="K1514" s="422"/>
      <c r="L1514" s="423"/>
      <c r="M1514" s="422"/>
      <c r="N1514" s="446"/>
      <c r="O1514" s="429"/>
      <c r="P1514" s="78">
        <f t="shared" ref="P1514:Q1577" si="80">IF(B1514=0,0,IF(YEAR(B1514)=$Q$1,MONTH(B1514)-$P$1+1,(YEAR(B1514)-$Q$1)*12-$P$1+1+MONTH(B1514)))</f>
        <v>0</v>
      </c>
      <c r="Q1514" s="78">
        <f t="shared" si="80"/>
        <v>0</v>
      </c>
      <c r="R1514" s="100" t="str">
        <f t="shared" si="79"/>
        <v/>
      </c>
    </row>
    <row r="1515" spans="1:18" x14ac:dyDescent="0.2">
      <c r="A1515" s="430" t="str">
        <f>IF(B1515="","",COUNT('Diário 1º PA'!$A$4:$A$2634)+COUNT('Diário 2º PA'!$A$4:$A$2000)+ROW()-3)</f>
        <v/>
      </c>
      <c r="B1515" s="417"/>
      <c r="C1515" s="438"/>
      <c r="D1515" s="419"/>
      <c r="E1515" s="419"/>
      <c r="F1515" s="420"/>
      <c r="G1515" s="419"/>
      <c r="H1515" s="419"/>
      <c r="I1515" s="421"/>
      <c r="J1515" s="422"/>
      <c r="K1515" s="422"/>
      <c r="L1515" s="423"/>
      <c r="M1515" s="422"/>
      <c r="N1515" s="446"/>
      <c r="O1515" s="429"/>
      <c r="P1515" s="78">
        <f t="shared" si="80"/>
        <v>0</v>
      </c>
      <c r="Q1515" s="78">
        <f t="shared" si="80"/>
        <v>0</v>
      </c>
      <c r="R1515" s="100" t="str">
        <f t="shared" si="79"/>
        <v/>
      </c>
    </row>
    <row r="1516" spans="1:18" x14ac:dyDescent="0.2">
      <c r="A1516" s="430" t="str">
        <f>IF(B1516="","",COUNT('Diário 1º PA'!$A$4:$A$2634)+COUNT('Diário 2º PA'!$A$4:$A$2000)+ROW()-3)</f>
        <v/>
      </c>
      <c r="B1516" s="417"/>
      <c r="C1516" s="438"/>
      <c r="D1516" s="419"/>
      <c r="E1516" s="419"/>
      <c r="F1516" s="420"/>
      <c r="G1516" s="419"/>
      <c r="H1516" s="419"/>
      <c r="I1516" s="421"/>
      <c r="J1516" s="422"/>
      <c r="K1516" s="422"/>
      <c r="L1516" s="423"/>
      <c r="M1516" s="422"/>
      <c r="N1516" s="446"/>
      <c r="O1516" s="429"/>
      <c r="P1516" s="78">
        <f t="shared" si="80"/>
        <v>0</v>
      </c>
      <c r="Q1516" s="78">
        <f t="shared" si="80"/>
        <v>0</v>
      </c>
      <c r="R1516" s="100" t="str">
        <f t="shared" si="79"/>
        <v/>
      </c>
    </row>
    <row r="1517" spans="1:18" x14ac:dyDescent="0.2">
      <c r="A1517" s="430" t="str">
        <f>IF(B1517="","",COUNT('Diário 1º PA'!$A$4:$A$2634)+COUNT('Diário 2º PA'!$A$4:$A$2000)+ROW()-3)</f>
        <v/>
      </c>
      <c r="B1517" s="417"/>
      <c r="C1517" s="438"/>
      <c r="D1517" s="419"/>
      <c r="E1517" s="419"/>
      <c r="F1517" s="420"/>
      <c r="G1517" s="419"/>
      <c r="H1517" s="419"/>
      <c r="I1517" s="421"/>
      <c r="J1517" s="422"/>
      <c r="K1517" s="422"/>
      <c r="L1517" s="423"/>
      <c r="M1517" s="422"/>
      <c r="N1517" s="446"/>
      <c r="O1517" s="429"/>
      <c r="P1517" s="78">
        <f t="shared" si="80"/>
        <v>0</v>
      </c>
      <c r="Q1517" s="78">
        <f t="shared" si="80"/>
        <v>0</v>
      </c>
      <c r="R1517" s="100" t="str">
        <f t="shared" si="79"/>
        <v/>
      </c>
    </row>
    <row r="1518" spans="1:18" x14ac:dyDescent="0.2">
      <c r="A1518" s="430" t="str">
        <f>IF(B1518="","",COUNT('Diário 1º PA'!$A$4:$A$2634)+COUNT('Diário 2º PA'!$A$4:$A$2000)+ROW()-3)</f>
        <v/>
      </c>
      <c r="B1518" s="417"/>
      <c r="C1518" s="438"/>
      <c r="D1518" s="419"/>
      <c r="E1518" s="419"/>
      <c r="F1518" s="420"/>
      <c r="G1518" s="419"/>
      <c r="H1518" s="419"/>
      <c r="I1518" s="421"/>
      <c r="J1518" s="422"/>
      <c r="K1518" s="422"/>
      <c r="L1518" s="423"/>
      <c r="M1518" s="422"/>
      <c r="N1518" s="446"/>
      <c r="O1518" s="429"/>
      <c r="P1518" s="78">
        <f t="shared" si="80"/>
        <v>0</v>
      </c>
      <c r="Q1518" s="78">
        <f t="shared" si="80"/>
        <v>0</v>
      </c>
      <c r="R1518" s="100" t="str">
        <f t="shared" si="79"/>
        <v/>
      </c>
    </row>
    <row r="1519" spans="1:18" x14ac:dyDescent="0.2">
      <c r="A1519" s="430" t="str">
        <f>IF(B1519="","",COUNT('Diário 1º PA'!$A$4:$A$2634)+COUNT('Diário 2º PA'!$A$4:$A$2000)+ROW()-3)</f>
        <v/>
      </c>
      <c r="B1519" s="417"/>
      <c r="C1519" s="438"/>
      <c r="D1519" s="419"/>
      <c r="E1519" s="419"/>
      <c r="F1519" s="420"/>
      <c r="G1519" s="419"/>
      <c r="H1519" s="419"/>
      <c r="I1519" s="421"/>
      <c r="J1519" s="422"/>
      <c r="K1519" s="422"/>
      <c r="L1519" s="423"/>
      <c r="M1519" s="422"/>
      <c r="N1519" s="446"/>
      <c r="O1519" s="429"/>
      <c r="P1519" s="78">
        <f t="shared" si="80"/>
        <v>0</v>
      </c>
      <c r="Q1519" s="78">
        <f t="shared" si="80"/>
        <v>0</v>
      </c>
      <c r="R1519" s="100" t="str">
        <f t="shared" si="79"/>
        <v/>
      </c>
    </row>
    <row r="1520" spans="1:18" x14ac:dyDescent="0.2">
      <c r="A1520" s="430" t="str">
        <f>IF(B1520="","",COUNT('Diário 1º PA'!$A$4:$A$2634)+COUNT('Diário 2º PA'!$A$4:$A$2000)+ROW()-3)</f>
        <v/>
      </c>
      <c r="B1520" s="417"/>
      <c r="C1520" s="438"/>
      <c r="D1520" s="419"/>
      <c r="E1520" s="419"/>
      <c r="F1520" s="420"/>
      <c r="G1520" s="419"/>
      <c r="H1520" s="419"/>
      <c r="I1520" s="421"/>
      <c r="J1520" s="422"/>
      <c r="K1520" s="422"/>
      <c r="L1520" s="423"/>
      <c r="M1520" s="422"/>
      <c r="N1520" s="446"/>
      <c r="O1520" s="429"/>
      <c r="P1520" s="78">
        <f t="shared" si="80"/>
        <v>0</v>
      </c>
      <c r="Q1520" s="78">
        <f t="shared" si="80"/>
        <v>0</v>
      </c>
      <c r="R1520" s="100" t="str">
        <f t="shared" si="79"/>
        <v/>
      </c>
    </row>
    <row r="1521" spans="1:18" x14ac:dyDescent="0.2">
      <c r="A1521" s="430" t="str">
        <f>IF(B1521="","",COUNT('Diário 1º PA'!$A$4:$A$2634)+COUNT('Diário 2º PA'!$A$4:$A$2000)+ROW()-3)</f>
        <v/>
      </c>
      <c r="B1521" s="417"/>
      <c r="C1521" s="438"/>
      <c r="D1521" s="419"/>
      <c r="E1521" s="419"/>
      <c r="F1521" s="420"/>
      <c r="G1521" s="419"/>
      <c r="H1521" s="419"/>
      <c r="I1521" s="421"/>
      <c r="J1521" s="422"/>
      <c r="K1521" s="422"/>
      <c r="L1521" s="423"/>
      <c r="M1521" s="422"/>
      <c r="N1521" s="446"/>
      <c r="O1521" s="429"/>
      <c r="P1521" s="78">
        <f t="shared" si="80"/>
        <v>0</v>
      </c>
      <c r="Q1521" s="78">
        <f t="shared" si="80"/>
        <v>0</v>
      </c>
      <c r="R1521" s="100" t="str">
        <f t="shared" si="79"/>
        <v/>
      </c>
    </row>
    <row r="1522" spans="1:18" x14ac:dyDescent="0.2">
      <c r="A1522" s="430" t="str">
        <f>IF(B1522="","",COUNT('Diário 1º PA'!$A$4:$A$2634)+COUNT('Diário 2º PA'!$A$4:$A$2000)+ROW()-3)</f>
        <v/>
      </c>
      <c r="B1522" s="417"/>
      <c r="C1522" s="438"/>
      <c r="D1522" s="419"/>
      <c r="E1522" s="419"/>
      <c r="F1522" s="420"/>
      <c r="G1522" s="419"/>
      <c r="H1522" s="419"/>
      <c r="I1522" s="421"/>
      <c r="J1522" s="422"/>
      <c r="K1522" s="422"/>
      <c r="L1522" s="423"/>
      <c r="M1522" s="422"/>
      <c r="N1522" s="446"/>
      <c r="O1522" s="429"/>
      <c r="P1522" s="78">
        <f t="shared" si="80"/>
        <v>0</v>
      </c>
      <c r="Q1522" s="78">
        <f t="shared" si="80"/>
        <v>0</v>
      </c>
      <c r="R1522" s="100" t="str">
        <f t="shared" si="79"/>
        <v/>
      </c>
    </row>
    <row r="1523" spans="1:18" x14ac:dyDescent="0.2">
      <c r="A1523" s="430" t="str">
        <f>IF(B1523="","",COUNT('Diário 1º PA'!$A$4:$A$2634)+COUNT('Diário 2º PA'!$A$4:$A$2000)+ROW()-3)</f>
        <v/>
      </c>
      <c r="B1523" s="417"/>
      <c r="C1523" s="438"/>
      <c r="D1523" s="419"/>
      <c r="E1523" s="419"/>
      <c r="F1523" s="420"/>
      <c r="G1523" s="419"/>
      <c r="H1523" s="419"/>
      <c r="I1523" s="421"/>
      <c r="J1523" s="422"/>
      <c r="K1523" s="422"/>
      <c r="L1523" s="423"/>
      <c r="M1523" s="422"/>
      <c r="N1523" s="446"/>
      <c r="O1523" s="429"/>
      <c r="P1523" s="78">
        <f t="shared" si="80"/>
        <v>0</v>
      </c>
      <c r="Q1523" s="78">
        <f t="shared" si="80"/>
        <v>0</v>
      </c>
      <c r="R1523" s="100" t="str">
        <f t="shared" si="79"/>
        <v/>
      </c>
    </row>
    <row r="1524" spans="1:18" x14ac:dyDescent="0.2">
      <c r="A1524" s="430" t="str">
        <f>IF(B1524="","",COUNT('Diário 1º PA'!$A$4:$A$2634)+COUNT('Diário 2º PA'!$A$4:$A$2000)+ROW()-3)</f>
        <v/>
      </c>
      <c r="B1524" s="417"/>
      <c r="C1524" s="438"/>
      <c r="D1524" s="419"/>
      <c r="E1524" s="419"/>
      <c r="F1524" s="420"/>
      <c r="G1524" s="419"/>
      <c r="H1524" s="419"/>
      <c r="I1524" s="421"/>
      <c r="J1524" s="422"/>
      <c r="K1524" s="422"/>
      <c r="L1524" s="423"/>
      <c r="M1524" s="422"/>
      <c r="N1524" s="446"/>
      <c r="O1524" s="429"/>
      <c r="P1524" s="78">
        <f t="shared" si="80"/>
        <v>0</v>
      </c>
      <c r="Q1524" s="78">
        <f t="shared" si="80"/>
        <v>0</v>
      </c>
      <c r="R1524" s="100" t="str">
        <f t="shared" si="79"/>
        <v/>
      </c>
    </row>
    <row r="1525" spans="1:18" x14ac:dyDescent="0.2">
      <c r="A1525" s="430" t="str">
        <f>IF(B1525="","",COUNT('Diário 1º PA'!$A$4:$A$2634)+COUNT('Diário 2º PA'!$A$4:$A$2000)+ROW()-3)</f>
        <v/>
      </c>
      <c r="B1525" s="417"/>
      <c r="C1525" s="438"/>
      <c r="D1525" s="419"/>
      <c r="E1525" s="419"/>
      <c r="F1525" s="420"/>
      <c r="G1525" s="419"/>
      <c r="H1525" s="419"/>
      <c r="I1525" s="421"/>
      <c r="J1525" s="422"/>
      <c r="K1525" s="422"/>
      <c r="L1525" s="423"/>
      <c r="M1525" s="422"/>
      <c r="N1525" s="446"/>
      <c r="O1525" s="429"/>
      <c r="P1525" s="78">
        <f t="shared" si="80"/>
        <v>0</v>
      </c>
      <c r="Q1525" s="78">
        <f t="shared" si="80"/>
        <v>0</v>
      </c>
      <c r="R1525" s="100" t="str">
        <f t="shared" si="79"/>
        <v/>
      </c>
    </row>
    <row r="1526" spans="1:18" x14ac:dyDescent="0.2">
      <c r="A1526" s="430" t="str">
        <f>IF(B1526="","",COUNT('Diário 1º PA'!$A$4:$A$2634)+COUNT('Diário 2º PA'!$A$4:$A$2000)+ROW()-3)</f>
        <v/>
      </c>
      <c r="B1526" s="417"/>
      <c r="C1526" s="438"/>
      <c r="D1526" s="419"/>
      <c r="E1526" s="419"/>
      <c r="F1526" s="420"/>
      <c r="G1526" s="419"/>
      <c r="H1526" s="419"/>
      <c r="I1526" s="421"/>
      <c r="J1526" s="422"/>
      <c r="K1526" s="422"/>
      <c r="L1526" s="423"/>
      <c r="M1526" s="422"/>
      <c r="N1526" s="446"/>
      <c r="O1526" s="429"/>
      <c r="P1526" s="78">
        <f t="shared" si="80"/>
        <v>0</v>
      </c>
      <c r="Q1526" s="78">
        <f t="shared" si="80"/>
        <v>0</v>
      </c>
      <c r="R1526" s="100" t="str">
        <f t="shared" si="79"/>
        <v/>
      </c>
    </row>
    <row r="1527" spans="1:18" x14ac:dyDescent="0.2">
      <c r="A1527" s="430" t="str">
        <f>IF(B1527="","",COUNT('Diário 1º PA'!$A$4:$A$2634)+COUNT('Diário 2º PA'!$A$4:$A$2000)+ROW()-3)</f>
        <v/>
      </c>
      <c r="B1527" s="417"/>
      <c r="C1527" s="438"/>
      <c r="D1527" s="419"/>
      <c r="E1527" s="419"/>
      <c r="F1527" s="420"/>
      <c r="G1527" s="419"/>
      <c r="H1527" s="419"/>
      <c r="I1527" s="421"/>
      <c r="J1527" s="422"/>
      <c r="K1527" s="422"/>
      <c r="L1527" s="423"/>
      <c r="M1527" s="422"/>
      <c r="N1527" s="446"/>
      <c r="O1527" s="429"/>
      <c r="P1527" s="78">
        <f t="shared" si="80"/>
        <v>0</v>
      </c>
      <c r="Q1527" s="78">
        <f t="shared" si="80"/>
        <v>0</v>
      </c>
      <c r="R1527" s="100" t="str">
        <f t="shared" si="79"/>
        <v/>
      </c>
    </row>
    <row r="1528" spans="1:18" x14ac:dyDescent="0.2">
      <c r="A1528" s="430" t="str">
        <f>IF(B1528="","",COUNT('Diário 1º PA'!$A$4:$A$2634)+COUNT('Diário 2º PA'!$A$4:$A$2000)+ROW()-3)</f>
        <v/>
      </c>
      <c r="B1528" s="417"/>
      <c r="C1528" s="438"/>
      <c r="D1528" s="419"/>
      <c r="E1528" s="419"/>
      <c r="F1528" s="420"/>
      <c r="G1528" s="419"/>
      <c r="H1528" s="419"/>
      <c r="I1528" s="421"/>
      <c r="J1528" s="422"/>
      <c r="K1528" s="422"/>
      <c r="L1528" s="423"/>
      <c r="M1528" s="422"/>
      <c r="N1528" s="446"/>
      <c r="O1528" s="429"/>
      <c r="P1528" s="78">
        <f t="shared" si="80"/>
        <v>0</v>
      </c>
      <c r="Q1528" s="78">
        <f t="shared" si="80"/>
        <v>0</v>
      </c>
      <c r="R1528" s="100" t="str">
        <f t="shared" si="79"/>
        <v/>
      </c>
    </row>
    <row r="1529" spans="1:18" x14ac:dyDescent="0.2">
      <c r="A1529" s="430" t="str">
        <f>IF(B1529="","",COUNT('Diário 1º PA'!$A$4:$A$2634)+COUNT('Diário 2º PA'!$A$4:$A$2000)+ROW()-3)</f>
        <v/>
      </c>
      <c r="B1529" s="417"/>
      <c r="C1529" s="438"/>
      <c r="D1529" s="419"/>
      <c r="E1529" s="419"/>
      <c r="F1529" s="420"/>
      <c r="G1529" s="419"/>
      <c r="H1529" s="419"/>
      <c r="I1529" s="421"/>
      <c r="J1529" s="422"/>
      <c r="K1529" s="422"/>
      <c r="L1529" s="423"/>
      <c r="M1529" s="422"/>
      <c r="N1529" s="446"/>
      <c r="O1529" s="429"/>
      <c r="P1529" s="78">
        <f t="shared" si="80"/>
        <v>0</v>
      </c>
      <c r="Q1529" s="78">
        <f t="shared" si="80"/>
        <v>0</v>
      </c>
      <c r="R1529" s="100" t="str">
        <f t="shared" si="79"/>
        <v/>
      </c>
    </row>
    <row r="1530" spans="1:18" x14ac:dyDescent="0.2">
      <c r="A1530" s="430" t="str">
        <f>IF(B1530="","",COUNT('Diário 1º PA'!$A$4:$A$2634)+COUNT('Diário 2º PA'!$A$4:$A$2000)+ROW()-3)</f>
        <v/>
      </c>
      <c r="B1530" s="417"/>
      <c r="C1530" s="438"/>
      <c r="D1530" s="419"/>
      <c r="E1530" s="419"/>
      <c r="F1530" s="420"/>
      <c r="G1530" s="419"/>
      <c r="H1530" s="419"/>
      <c r="I1530" s="421"/>
      <c r="J1530" s="422"/>
      <c r="K1530" s="422"/>
      <c r="L1530" s="423"/>
      <c r="M1530" s="422"/>
      <c r="N1530" s="446"/>
      <c r="O1530" s="429"/>
      <c r="P1530" s="78">
        <f t="shared" si="80"/>
        <v>0</v>
      </c>
      <c r="Q1530" s="78">
        <f t="shared" si="80"/>
        <v>0</v>
      </c>
      <c r="R1530" s="100" t="str">
        <f t="shared" si="79"/>
        <v/>
      </c>
    </row>
    <row r="1531" spans="1:18" x14ac:dyDescent="0.2">
      <c r="A1531" s="430" t="str">
        <f>IF(B1531="","",COUNT('Diário 1º PA'!$A$4:$A$2634)+COUNT('Diário 2º PA'!$A$4:$A$2000)+ROW()-3)</f>
        <v/>
      </c>
      <c r="B1531" s="417"/>
      <c r="C1531" s="438"/>
      <c r="D1531" s="419"/>
      <c r="E1531" s="419"/>
      <c r="F1531" s="420"/>
      <c r="G1531" s="419"/>
      <c r="H1531" s="419"/>
      <c r="I1531" s="421"/>
      <c r="J1531" s="422"/>
      <c r="K1531" s="422"/>
      <c r="L1531" s="423"/>
      <c r="M1531" s="422"/>
      <c r="N1531" s="446"/>
      <c r="O1531" s="429"/>
      <c r="P1531" s="78">
        <f t="shared" si="80"/>
        <v>0</v>
      </c>
      <c r="Q1531" s="78">
        <f t="shared" si="80"/>
        <v>0</v>
      </c>
      <c r="R1531" s="100" t="str">
        <f t="shared" si="79"/>
        <v/>
      </c>
    </row>
    <row r="1532" spans="1:18" x14ac:dyDescent="0.2">
      <c r="A1532" s="430" t="str">
        <f>IF(B1532="","",COUNT('Diário 1º PA'!$A$4:$A$2634)+COUNT('Diário 2º PA'!$A$4:$A$2000)+ROW()-3)</f>
        <v/>
      </c>
      <c r="B1532" s="417"/>
      <c r="C1532" s="438"/>
      <c r="D1532" s="419"/>
      <c r="E1532" s="419"/>
      <c r="F1532" s="420"/>
      <c r="G1532" s="419"/>
      <c r="H1532" s="419"/>
      <c r="I1532" s="421"/>
      <c r="J1532" s="422"/>
      <c r="K1532" s="422"/>
      <c r="L1532" s="423"/>
      <c r="M1532" s="422"/>
      <c r="N1532" s="446"/>
      <c r="O1532" s="429"/>
      <c r="P1532" s="78">
        <f t="shared" si="80"/>
        <v>0</v>
      </c>
      <c r="Q1532" s="78">
        <f t="shared" si="80"/>
        <v>0</v>
      </c>
      <c r="R1532" s="100" t="str">
        <f t="shared" si="79"/>
        <v/>
      </c>
    </row>
    <row r="1533" spans="1:18" x14ac:dyDescent="0.2">
      <c r="A1533" s="430" t="str">
        <f>IF(B1533="","",COUNT('Diário 1º PA'!$A$4:$A$2634)+COUNT('Diário 2º PA'!$A$4:$A$2000)+ROW()-3)</f>
        <v/>
      </c>
      <c r="B1533" s="417"/>
      <c r="C1533" s="438"/>
      <c r="D1533" s="419"/>
      <c r="E1533" s="419"/>
      <c r="F1533" s="420"/>
      <c r="G1533" s="419"/>
      <c r="H1533" s="419"/>
      <c r="I1533" s="421"/>
      <c r="J1533" s="422"/>
      <c r="K1533" s="422"/>
      <c r="L1533" s="423"/>
      <c r="M1533" s="422"/>
      <c r="N1533" s="446"/>
      <c r="O1533" s="429"/>
      <c r="P1533" s="78">
        <f t="shared" si="80"/>
        <v>0</v>
      </c>
      <c r="Q1533" s="78">
        <f t="shared" si="80"/>
        <v>0</v>
      </c>
      <c r="R1533" s="100" t="str">
        <f t="shared" si="79"/>
        <v/>
      </c>
    </row>
    <row r="1534" spans="1:18" x14ac:dyDescent="0.2">
      <c r="A1534" s="430" t="str">
        <f>IF(B1534="","",COUNT('Diário 1º PA'!$A$4:$A$2634)+COUNT('Diário 2º PA'!$A$4:$A$2000)+ROW()-3)</f>
        <v/>
      </c>
      <c r="B1534" s="417"/>
      <c r="C1534" s="438"/>
      <c r="D1534" s="419"/>
      <c r="E1534" s="419"/>
      <c r="F1534" s="420"/>
      <c r="G1534" s="419"/>
      <c r="H1534" s="419"/>
      <c r="I1534" s="421"/>
      <c r="J1534" s="422"/>
      <c r="K1534" s="422"/>
      <c r="L1534" s="423"/>
      <c r="M1534" s="422"/>
      <c r="N1534" s="446"/>
      <c r="O1534" s="429"/>
      <c r="P1534" s="78">
        <f t="shared" si="80"/>
        <v>0</v>
      </c>
      <c r="Q1534" s="78">
        <f t="shared" si="80"/>
        <v>0</v>
      </c>
      <c r="R1534" s="100" t="str">
        <f t="shared" si="79"/>
        <v/>
      </c>
    </row>
    <row r="1535" spans="1:18" x14ac:dyDescent="0.2">
      <c r="A1535" s="430" t="str">
        <f>IF(B1535="","",COUNT('Diário 1º PA'!$A$4:$A$2634)+COUNT('Diário 2º PA'!$A$4:$A$2000)+ROW()-3)</f>
        <v/>
      </c>
      <c r="B1535" s="417"/>
      <c r="C1535" s="438"/>
      <c r="D1535" s="419"/>
      <c r="E1535" s="419"/>
      <c r="F1535" s="420"/>
      <c r="G1535" s="419"/>
      <c r="H1535" s="419"/>
      <c r="I1535" s="421"/>
      <c r="J1535" s="422"/>
      <c r="K1535" s="422"/>
      <c r="L1535" s="423"/>
      <c r="M1535" s="422"/>
      <c r="N1535" s="446"/>
      <c r="O1535" s="429"/>
      <c r="P1535" s="78">
        <f t="shared" si="80"/>
        <v>0</v>
      </c>
      <c r="Q1535" s="78">
        <f t="shared" si="80"/>
        <v>0</v>
      </c>
      <c r="R1535" s="100" t="str">
        <f t="shared" si="79"/>
        <v/>
      </c>
    </row>
    <row r="1536" spans="1:18" x14ac:dyDescent="0.2">
      <c r="A1536" s="430" t="str">
        <f>IF(B1536="","",COUNT('Diário 1º PA'!$A$4:$A$2634)+COUNT('Diário 2º PA'!$A$4:$A$2000)+ROW()-3)</f>
        <v/>
      </c>
      <c r="B1536" s="417"/>
      <c r="C1536" s="438"/>
      <c r="D1536" s="419"/>
      <c r="E1536" s="419"/>
      <c r="F1536" s="420"/>
      <c r="G1536" s="419"/>
      <c r="H1536" s="419"/>
      <c r="I1536" s="421"/>
      <c r="J1536" s="422"/>
      <c r="K1536" s="422"/>
      <c r="L1536" s="423"/>
      <c r="M1536" s="422"/>
      <c r="N1536" s="446"/>
      <c r="O1536" s="429"/>
      <c r="P1536" s="78">
        <f t="shared" si="80"/>
        <v>0</v>
      </c>
      <c r="Q1536" s="78">
        <f t="shared" si="80"/>
        <v>0</v>
      </c>
      <c r="R1536" s="100" t="str">
        <f t="shared" si="79"/>
        <v/>
      </c>
    </row>
    <row r="1537" spans="1:18" x14ac:dyDescent="0.2">
      <c r="A1537" s="430" t="str">
        <f>IF(B1537="","",COUNT('Diário 1º PA'!$A$4:$A$2634)+COUNT('Diário 2º PA'!$A$4:$A$2000)+ROW()-3)</f>
        <v/>
      </c>
      <c r="B1537" s="417"/>
      <c r="C1537" s="438"/>
      <c r="D1537" s="419"/>
      <c r="E1537" s="419"/>
      <c r="F1537" s="420"/>
      <c r="G1537" s="419"/>
      <c r="H1537" s="419"/>
      <c r="I1537" s="421"/>
      <c r="J1537" s="422"/>
      <c r="K1537" s="422"/>
      <c r="L1537" s="423"/>
      <c r="M1537" s="422"/>
      <c r="N1537" s="446"/>
      <c r="O1537" s="429"/>
      <c r="P1537" s="78">
        <f t="shared" si="80"/>
        <v>0</v>
      </c>
      <c r="Q1537" s="78">
        <f t="shared" si="80"/>
        <v>0</v>
      </c>
      <c r="R1537" s="100" t="str">
        <f t="shared" si="79"/>
        <v/>
      </c>
    </row>
    <row r="1538" spans="1:18" x14ac:dyDescent="0.2">
      <c r="A1538" s="430" t="str">
        <f>IF(B1538="","",COUNT('Diário 1º PA'!$A$4:$A$2634)+COUNT('Diário 2º PA'!$A$4:$A$2000)+ROW()-3)</f>
        <v/>
      </c>
      <c r="B1538" s="417"/>
      <c r="C1538" s="438"/>
      <c r="D1538" s="419"/>
      <c r="E1538" s="419"/>
      <c r="F1538" s="420"/>
      <c r="G1538" s="419"/>
      <c r="H1538" s="419"/>
      <c r="I1538" s="421"/>
      <c r="J1538" s="422"/>
      <c r="K1538" s="422"/>
      <c r="L1538" s="423"/>
      <c r="M1538" s="422"/>
      <c r="N1538" s="446"/>
      <c r="O1538" s="429"/>
      <c r="P1538" s="78">
        <f t="shared" si="80"/>
        <v>0</v>
      </c>
      <c r="Q1538" s="78">
        <f t="shared" si="80"/>
        <v>0</v>
      </c>
      <c r="R1538" s="100" t="str">
        <f t="shared" si="79"/>
        <v/>
      </c>
    </row>
    <row r="1539" spans="1:18" x14ac:dyDescent="0.2">
      <c r="A1539" s="430" t="str">
        <f>IF(B1539="","",COUNT('Diário 1º PA'!$A$4:$A$2634)+COUNT('Diário 2º PA'!$A$4:$A$2000)+ROW()-3)</f>
        <v/>
      </c>
      <c r="B1539" s="417"/>
      <c r="C1539" s="438"/>
      <c r="D1539" s="419"/>
      <c r="E1539" s="419"/>
      <c r="F1539" s="420"/>
      <c r="G1539" s="419"/>
      <c r="H1539" s="419"/>
      <c r="I1539" s="421"/>
      <c r="J1539" s="422"/>
      <c r="K1539" s="422"/>
      <c r="L1539" s="423"/>
      <c r="M1539" s="422"/>
      <c r="N1539" s="446"/>
      <c r="O1539" s="429"/>
      <c r="P1539" s="78">
        <f t="shared" si="80"/>
        <v>0</v>
      </c>
      <c r="Q1539" s="78">
        <f t="shared" si="80"/>
        <v>0</v>
      </c>
      <c r="R1539" s="100" t="str">
        <f t="shared" si="79"/>
        <v/>
      </c>
    </row>
    <row r="1540" spans="1:18" x14ac:dyDescent="0.2">
      <c r="A1540" s="430" t="str">
        <f>IF(B1540="","",COUNT('Diário 1º PA'!$A$4:$A$2634)+COUNT('Diário 2º PA'!$A$4:$A$2000)+ROW()-3)</f>
        <v/>
      </c>
      <c r="B1540" s="417"/>
      <c r="C1540" s="438"/>
      <c r="D1540" s="419"/>
      <c r="E1540" s="419"/>
      <c r="F1540" s="420"/>
      <c r="G1540" s="419"/>
      <c r="H1540" s="419"/>
      <c r="I1540" s="421"/>
      <c r="J1540" s="422"/>
      <c r="K1540" s="422"/>
      <c r="L1540" s="423"/>
      <c r="M1540" s="422"/>
      <c r="N1540" s="446"/>
      <c r="O1540" s="429"/>
      <c r="P1540" s="78">
        <f t="shared" si="80"/>
        <v>0</v>
      </c>
      <c r="Q1540" s="78">
        <f t="shared" si="80"/>
        <v>0</v>
      </c>
      <c r="R1540" s="100" t="str">
        <f t="shared" si="79"/>
        <v/>
      </c>
    </row>
    <row r="1541" spans="1:18" x14ac:dyDescent="0.2">
      <c r="A1541" s="430" t="str">
        <f>IF(B1541="","",COUNT('Diário 1º PA'!$A$4:$A$2634)+COUNT('Diário 2º PA'!$A$4:$A$2000)+ROW()-3)</f>
        <v/>
      </c>
      <c r="B1541" s="417"/>
      <c r="C1541" s="438"/>
      <c r="D1541" s="419"/>
      <c r="E1541" s="419"/>
      <c r="F1541" s="420"/>
      <c r="G1541" s="419"/>
      <c r="H1541" s="419"/>
      <c r="I1541" s="421"/>
      <c r="J1541" s="422"/>
      <c r="K1541" s="422"/>
      <c r="L1541" s="423"/>
      <c r="M1541" s="422"/>
      <c r="N1541" s="446"/>
      <c r="O1541" s="429"/>
      <c r="P1541" s="78">
        <f t="shared" si="80"/>
        <v>0</v>
      </c>
      <c r="Q1541" s="78">
        <f t="shared" si="80"/>
        <v>0</v>
      </c>
      <c r="R1541" s="100" t="str">
        <f t="shared" si="79"/>
        <v/>
      </c>
    </row>
    <row r="1542" spans="1:18" x14ac:dyDescent="0.2">
      <c r="A1542" s="430" t="str">
        <f>IF(B1542="","",COUNT('Diário 1º PA'!$A$4:$A$2634)+COUNT('Diário 2º PA'!$A$4:$A$2000)+ROW()-3)</f>
        <v/>
      </c>
      <c r="B1542" s="417"/>
      <c r="C1542" s="438"/>
      <c r="D1542" s="419"/>
      <c r="E1542" s="419"/>
      <c r="F1542" s="420"/>
      <c r="G1542" s="419"/>
      <c r="H1542" s="419"/>
      <c r="I1542" s="421"/>
      <c r="J1542" s="422"/>
      <c r="K1542" s="422"/>
      <c r="L1542" s="423"/>
      <c r="M1542" s="422"/>
      <c r="N1542" s="446"/>
      <c r="O1542" s="429"/>
      <c r="P1542" s="78">
        <f t="shared" si="80"/>
        <v>0</v>
      </c>
      <c r="Q1542" s="78">
        <f t="shared" si="80"/>
        <v>0</v>
      </c>
      <c r="R1542" s="100" t="str">
        <f t="shared" si="79"/>
        <v/>
      </c>
    </row>
    <row r="1543" spans="1:18" x14ac:dyDescent="0.2">
      <c r="A1543" s="430" t="str">
        <f>IF(B1543="","",COUNT('Diário 1º PA'!$A$4:$A$2634)+COUNT('Diário 2º PA'!$A$4:$A$2000)+ROW()-3)</f>
        <v/>
      </c>
      <c r="B1543" s="417"/>
      <c r="C1543" s="438"/>
      <c r="D1543" s="419"/>
      <c r="E1543" s="419"/>
      <c r="F1543" s="420"/>
      <c r="G1543" s="419"/>
      <c r="H1543" s="419"/>
      <c r="I1543" s="421"/>
      <c r="J1543" s="422"/>
      <c r="K1543" s="422"/>
      <c r="L1543" s="423"/>
      <c r="M1543" s="422"/>
      <c r="N1543" s="446"/>
      <c r="O1543" s="429"/>
      <c r="P1543" s="78">
        <f t="shared" si="80"/>
        <v>0</v>
      </c>
      <c r="Q1543" s="78">
        <f t="shared" si="80"/>
        <v>0</v>
      </c>
      <c r="R1543" s="100" t="str">
        <f t="shared" si="79"/>
        <v/>
      </c>
    </row>
    <row r="1544" spans="1:18" x14ac:dyDescent="0.2">
      <c r="A1544" s="430" t="str">
        <f>IF(B1544="","",COUNT('Diário 1º PA'!$A$4:$A$2634)+COUNT('Diário 2º PA'!$A$4:$A$2000)+ROW()-3)</f>
        <v/>
      </c>
      <c r="B1544" s="417"/>
      <c r="C1544" s="438"/>
      <c r="D1544" s="419"/>
      <c r="E1544" s="419"/>
      <c r="F1544" s="420"/>
      <c r="G1544" s="419"/>
      <c r="H1544" s="419"/>
      <c r="I1544" s="421"/>
      <c r="J1544" s="422"/>
      <c r="K1544" s="422"/>
      <c r="L1544" s="423"/>
      <c r="M1544" s="422"/>
      <c r="N1544" s="446"/>
      <c r="O1544" s="429"/>
      <c r="P1544" s="78">
        <f t="shared" si="80"/>
        <v>0</v>
      </c>
      <c r="Q1544" s="78">
        <f t="shared" si="80"/>
        <v>0</v>
      </c>
      <c r="R1544" s="100" t="str">
        <f t="shared" si="79"/>
        <v/>
      </c>
    </row>
    <row r="1545" spans="1:18" x14ac:dyDescent="0.2">
      <c r="A1545" s="430" t="str">
        <f>IF(B1545="","",COUNT('Diário 1º PA'!$A$4:$A$2634)+COUNT('Diário 2º PA'!$A$4:$A$2000)+ROW()-3)</f>
        <v/>
      </c>
      <c r="B1545" s="417"/>
      <c r="C1545" s="438"/>
      <c r="D1545" s="419"/>
      <c r="E1545" s="419"/>
      <c r="F1545" s="420"/>
      <c r="G1545" s="419"/>
      <c r="H1545" s="419"/>
      <c r="I1545" s="421"/>
      <c r="J1545" s="422"/>
      <c r="K1545" s="422"/>
      <c r="L1545" s="423"/>
      <c r="M1545" s="422"/>
      <c r="N1545" s="446"/>
      <c r="O1545" s="429"/>
      <c r="P1545" s="78">
        <f t="shared" si="80"/>
        <v>0</v>
      </c>
      <c r="Q1545" s="78">
        <f t="shared" si="80"/>
        <v>0</v>
      </c>
      <c r="R1545" s="100" t="str">
        <f t="shared" si="79"/>
        <v/>
      </c>
    </row>
    <row r="1546" spans="1:18" x14ac:dyDescent="0.2">
      <c r="A1546" s="430" t="str">
        <f>IF(B1546="","",COUNT('Diário 1º PA'!$A$4:$A$2634)+COUNT('Diário 2º PA'!$A$4:$A$2000)+ROW()-3)</f>
        <v/>
      </c>
      <c r="B1546" s="417"/>
      <c r="C1546" s="438"/>
      <c r="D1546" s="419"/>
      <c r="E1546" s="419"/>
      <c r="F1546" s="420"/>
      <c r="G1546" s="419"/>
      <c r="H1546" s="419"/>
      <c r="I1546" s="421"/>
      <c r="J1546" s="422"/>
      <c r="K1546" s="422"/>
      <c r="L1546" s="423"/>
      <c r="M1546" s="422"/>
      <c r="N1546" s="446"/>
      <c r="O1546" s="429"/>
      <c r="P1546" s="78">
        <f t="shared" si="80"/>
        <v>0</v>
      </c>
      <c r="Q1546" s="78">
        <f t="shared" si="80"/>
        <v>0</v>
      </c>
      <c r="R1546" s="100" t="str">
        <f t="shared" si="79"/>
        <v/>
      </c>
    </row>
    <row r="1547" spans="1:18" x14ac:dyDescent="0.2">
      <c r="A1547" s="430" t="str">
        <f>IF(B1547="","",COUNT('Diário 1º PA'!$A$4:$A$2634)+COUNT('Diário 2º PA'!$A$4:$A$2000)+ROW()-3)</f>
        <v/>
      </c>
      <c r="B1547" s="417"/>
      <c r="C1547" s="438"/>
      <c r="D1547" s="419"/>
      <c r="E1547" s="419"/>
      <c r="F1547" s="420"/>
      <c r="G1547" s="419"/>
      <c r="H1547" s="419"/>
      <c r="I1547" s="421"/>
      <c r="J1547" s="422"/>
      <c r="K1547" s="422"/>
      <c r="L1547" s="423"/>
      <c r="M1547" s="422"/>
      <c r="N1547" s="446"/>
      <c r="O1547" s="429"/>
      <c r="P1547" s="78">
        <f t="shared" si="80"/>
        <v>0</v>
      </c>
      <c r="Q1547" s="78">
        <f t="shared" si="80"/>
        <v>0</v>
      </c>
      <c r="R1547" s="100" t="str">
        <f t="shared" si="79"/>
        <v/>
      </c>
    </row>
    <row r="1548" spans="1:18" x14ac:dyDescent="0.2">
      <c r="A1548" s="430" t="str">
        <f>IF(B1548="","",COUNT('Diário 1º PA'!$A$4:$A$2634)+COUNT('Diário 2º PA'!$A$4:$A$2000)+ROW()-3)</f>
        <v/>
      </c>
      <c r="B1548" s="417"/>
      <c r="C1548" s="438"/>
      <c r="D1548" s="419"/>
      <c r="E1548" s="419"/>
      <c r="F1548" s="420"/>
      <c r="G1548" s="419"/>
      <c r="H1548" s="419"/>
      <c r="I1548" s="421"/>
      <c r="J1548" s="422"/>
      <c r="K1548" s="422"/>
      <c r="L1548" s="423"/>
      <c r="M1548" s="422"/>
      <c r="N1548" s="446"/>
      <c r="O1548" s="429"/>
      <c r="P1548" s="78">
        <f t="shared" si="80"/>
        <v>0</v>
      </c>
      <c r="Q1548" s="78">
        <f t="shared" si="80"/>
        <v>0</v>
      </c>
      <c r="R1548" s="100" t="str">
        <f t="shared" si="79"/>
        <v/>
      </c>
    </row>
    <row r="1549" spans="1:18" x14ac:dyDescent="0.2">
      <c r="A1549" s="430" t="str">
        <f>IF(B1549="","",COUNT('Diário 1º PA'!$A$4:$A$2634)+COUNT('Diário 2º PA'!$A$4:$A$2000)+ROW()-3)</f>
        <v/>
      </c>
      <c r="B1549" s="417"/>
      <c r="C1549" s="438"/>
      <c r="D1549" s="419"/>
      <c r="E1549" s="419"/>
      <c r="F1549" s="420"/>
      <c r="G1549" s="419"/>
      <c r="H1549" s="419"/>
      <c r="I1549" s="421"/>
      <c r="J1549" s="422"/>
      <c r="K1549" s="422"/>
      <c r="L1549" s="423"/>
      <c r="M1549" s="422"/>
      <c r="N1549" s="446"/>
      <c r="O1549" s="429"/>
      <c r="P1549" s="78">
        <f t="shared" si="80"/>
        <v>0</v>
      </c>
      <c r="Q1549" s="78">
        <f t="shared" si="80"/>
        <v>0</v>
      </c>
      <c r="R1549" s="100" t="str">
        <f t="shared" si="79"/>
        <v/>
      </c>
    </row>
    <row r="1550" spans="1:18" x14ac:dyDescent="0.2">
      <c r="A1550" s="430" t="str">
        <f>IF(B1550="","",COUNT('Diário 1º PA'!$A$4:$A$2634)+COUNT('Diário 2º PA'!$A$4:$A$2000)+ROW()-3)</f>
        <v/>
      </c>
      <c r="B1550" s="417"/>
      <c r="C1550" s="438"/>
      <c r="D1550" s="419"/>
      <c r="E1550" s="419"/>
      <c r="F1550" s="420"/>
      <c r="G1550" s="419"/>
      <c r="H1550" s="419"/>
      <c r="I1550" s="421"/>
      <c r="J1550" s="422"/>
      <c r="K1550" s="422"/>
      <c r="L1550" s="423"/>
      <c r="M1550" s="422"/>
      <c r="N1550" s="446"/>
      <c r="O1550" s="429"/>
      <c r="P1550" s="78">
        <f t="shared" si="80"/>
        <v>0</v>
      </c>
      <c r="Q1550" s="78">
        <f t="shared" si="80"/>
        <v>0</v>
      </c>
      <c r="R1550" s="100" t="str">
        <f t="shared" si="79"/>
        <v/>
      </c>
    </row>
    <row r="1551" spans="1:18" x14ac:dyDescent="0.2">
      <c r="A1551" s="430" t="str">
        <f>IF(B1551="","",COUNT('Diário 1º PA'!$A$4:$A$2634)+COUNT('Diário 2º PA'!$A$4:$A$2000)+ROW()-3)</f>
        <v/>
      </c>
      <c r="B1551" s="417"/>
      <c r="C1551" s="438"/>
      <c r="D1551" s="419"/>
      <c r="E1551" s="419"/>
      <c r="F1551" s="420"/>
      <c r="G1551" s="419"/>
      <c r="H1551" s="419"/>
      <c r="I1551" s="421"/>
      <c r="J1551" s="422"/>
      <c r="K1551" s="422"/>
      <c r="L1551" s="423"/>
      <c r="M1551" s="422"/>
      <c r="N1551" s="446"/>
      <c r="O1551" s="429"/>
      <c r="P1551" s="78">
        <f t="shared" si="80"/>
        <v>0</v>
      </c>
      <c r="Q1551" s="78">
        <f t="shared" si="80"/>
        <v>0</v>
      </c>
      <c r="R1551" s="100" t="str">
        <f t="shared" si="79"/>
        <v/>
      </c>
    </row>
    <row r="1552" spans="1:18" x14ac:dyDescent="0.2">
      <c r="A1552" s="430" t="str">
        <f>IF(B1552="","",COUNT('Diário 1º PA'!$A$4:$A$2634)+COUNT('Diário 2º PA'!$A$4:$A$2000)+ROW()-3)</f>
        <v/>
      </c>
      <c r="B1552" s="417"/>
      <c r="C1552" s="438"/>
      <c r="D1552" s="419"/>
      <c r="E1552" s="419"/>
      <c r="F1552" s="420"/>
      <c r="G1552" s="419"/>
      <c r="H1552" s="419"/>
      <c r="I1552" s="421"/>
      <c r="J1552" s="422"/>
      <c r="K1552" s="422"/>
      <c r="L1552" s="423"/>
      <c r="M1552" s="422"/>
      <c r="N1552" s="446"/>
      <c r="O1552" s="429"/>
      <c r="P1552" s="78">
        <f t="shared" si="80"/>
        <v>0</v>
      </c>
      <c r="Q1552" s="78">
        <f t="shared" si="80"/>
        <v>0</v>
      </c>
      <c r="R1552" s="100" t="str">
        <f t="shared" si="79"/>
        <v/>
      </c>
    </row>
    <row r="1553" spans="1:18" x14ac:dyDescent="0.2">
      <c r="A1553" s="430" t="str">
        <f>IF(B1553="","",COUNT('Diário 1º PA'!$A$4:$A$2634)+COUNT('Diário 2º PA'!$A$4:$A$2000)+ROW()-3)</f>
        <v/>
      </c>
      <c r="B1553" s="417"/>
      <c r="C1553" s="438"/>
      <c r="D1553" s="419"/>
      <c r="E1553" s="419"/>
      <c r="F1553" s="420"/>
      <c r="G1553" s="419"/>
      <c r="H1553" s="419"/>
      <c r="I1553" s="421"/>
      <c r="J1553" s="422"/>
      <c r="K1553" s="422"/>
      <c r="L1553" s="423"/>
      <c r="M1553" s="422"/>
      <c r="N1553" s="446"/>
      <c r="O1553" s="429"/>
      <c r="P1553" s="78">
        <f t="shared" si="80"/>
        <v>0</v>
      </c>
      <c r="Q1553" s="78">
        <f t="shared" si="80"/>
        <v>0</v>
      </c>
      <c r="R1553" s="100" t="str">
        <f t="shared" si="79"/>
        <v/>
      </c>
    </row>
    <row r="1554" spans="1:18" x14ac:dyDescent="0.2">
      <c r="A1554" s="430" t="str">
        <f>IF(B1554="","",COUNT('Diário 1º PA'!$A$4:$A$2634)+COUNT('Diário 2º PA'!$A$4:$A$2000)+ROW()-3)</f>
        <v/>
      </c>
      <c r="B1554" s="417"/>
      <c r="C1554" s="438"/>
      <c r="D1554" s="419"/>
      <c r="E1554" s="419"/>
      <c r="F1554" s="420"/>
      <c r="G1554" s="419"/>
      <c r="H1554" s="419"/>
      <c r="I1554" s="421"/>
      <c r="J1554" s="422"/>
      <c r="K1554" s="422"/>
      <c r="L1554" s="423"/>
      <c r="M1554" s="422"/>
      <c r="N1554" s="446"/>
      <c r="O1554" s="429"/>
      <c r="P1554" s="78">
        <f t="shared" si="80"/>
        <v>0</v>
      </c>
      <c r="Q1554" s="78">
        <f t="shared" si="80"/>
        <v>0</v>
      </c>
      <c r="R1554" s="100" t="str">
        <f t="shared" si="79"/>
        <v/>
      </c>
    </row>
    <row r="1555" spans="1:18" x14ac:dyDescent="0.2">
      <c r="A1555" s="430" t="str">
        <f>IF(B1555="","",COUNT('Diário 1º PA'!$A$4:$A$2634)+COUNT('Diário 2º PA'!$A$4:$A$2000)+ROW()-3)</f>
        <v/>
      </c>
      <c r="B1555" s="417"/>
      <c r="C1555" s="438"/>
      <c r="D1555" s="419"/>
      <c r="E1555" s="419"/>
      <c r="F1555" s="420"/>
      <c r="G1555" s="419"/>
      <c r="H1555" s="419"/>
      <c r="I1555" s="421"/>
      <c r="J1555" s="422"/>
      <c r="K1555" s="422"/>
      <c r="L1555" s="423"/>
      <c r="M1555" s="422"/>
      <c r="N1555" s="446"/>
      <c r="O1555" s="429"/>
      <c r="P1555" s="78">
        <f t="shared" si="80"/>
        <v>0</v>
      </c>
      <c r="Q1555" s="78">
        <f t="shared" si="80"/>
        <v>0</v>
      </c>
      <c r="R1555" s="100" t="str">
        <f t="shared" si="79"/>
        <v/>
      </c>
    </row>
    <row r="1556" spans="1:18" x14ac:dyDescent="0.2">
      <c r="A1556" s="430" t="str">
        <f>IF(B1556="","",COUNT('Diário 1º PA'!$A$4:$A$2634)+COUNT('Diário 2º PA'!$A$4:$A$2000)+ROW()-3)</f>
        <v/>
      </c>
      <c r="B1556" s="417"/>
      <c r="C1556" s="438"/>
      <c r="D1556" s="419"/>
      <c r="E1556" s="419"/>
      <c r="F1556" s="420"/>
      <c r="G1556" s="419"/>
      <c r="H1556" s="419"/>
      <c r="I1556" s="421"/>
      <c r="J1556" s="422"/>
      <c r="K1556" s="422"/>
      <c r="L1556" s="423"/>
      <c r="M1556" s="422"/>
      <c r="N1556" s="446"/>
      <c r="O1556" s="429"/>
      <c r="P1556" s="78">
        <f t="shared" si="80"/>
        <v>0</v>
      </c>
      <c r="Q1556" s="78">
        <f t="shared" si="80"/>
        <v>0</v>
      </c>
      <c r="R1556" s="100" t="str">
        <f t="shared" si="79"/>
        <v/>
      </c>
    </row>
    <row r="1557" spans="1:18" x14ac:dyDescent="0.2">
      <c r="A1557" s="430" t="str">
        <f>IF(B1557="","",COUNT('Diário 1º PA'!$A$4:$A$2634)+COUNT('Diário 2º PA'!$A$4:$A$2000)+ROW()-3)</f>
        <v/>
      </c>
      <c r="B1557" s="417"/>
      <c r="C1557" s="438"/>
      <c r="D1557" s="419"/>
      <c r="E1557" s="419"/>
      <c r="F1557" s="420"/>
      <c r="G1557" s="419"/>
      <c r="H1557" s="419"/>
      <c r="I1557" s="421"/>
      <c r="J1557" s="422"/>
      <c r="K1557" s="422"/>
      <c r="L1557" s="423"/>
      <c r="M1557" s="422"/>
      <c r="N1557" s="446"/>
      <c r="O1557" s="429"/>
      <c r="P1557" s="78">
        <f t="shared" si="80"/>
        <v>0</v>
      </c>
      <c r="Q1557" s="78">
        <f t="shared" si="80"/>
        <v>0</v>
      </c>
      <c r="R1557" s="100" t="str">
        <f t="shared" si="79"/>
        <v/>
      </c>
    </row>
    <row r="1558" spans="1:18" x14ac:dyDescent="0.2">
      <c r="A1558" s="430" t="str">
        <f>IF(B1558="","",COUNT('Diário 1º PA'!$A$4:$A$2634)+COUNT('Diário 2º PA'!$A$4:$A$2000)+ROW()-3)</f>
        <v/>
      </c>
      <c r="B1558" s="417"/>
      <c r="C1558" s="438"/>
      <c r="D1558" s="419"/>
      <c r="E1558" s="419"/>
      <c r="F1558" s="420"/>
      <c r="G1558" s="419"/>
      <c r="H1558" s="419"/>
      <c r="I1558" s="421"/>
      <c r="J1558" s="422"/>
      <c r="K1558" s="422"/>
      <c r="L1558" s="423"/>
      <c r="M1558" s="422"/>
      <c r="N1558" s="446"/>
      <c r="O1558" s="429"/>
      <c r="P1558" s="78">
        <f t="shared" si="80"/>
        <v>0</v>
      </c>
      <c r="Q1558" s="78">
        <f t="shared" si="80"/>
        <v>0</v>
      </c>
      <c r="R1558" s="100" t="str">
        <f t="shared" si="79"/>
        <v/>
      </c>
    </row>
    <row r="1559" spans="1:18" x14ac:dyDescent="0.2">
      <c r="A1559" s="430" t="str">
        <f>IF(B1559="","",COUNT('Diário 1º PA'!$A$4:$A$2634)+COUNT('Diário 2º PA'!$A$4:$A$2000)+ROW()-3)</f>
        <v/>
      </c>
      <c r="B1559" s="417"/>
      <c r="C1559" s="438"/>
      <c r="D1559" s="419"/>
      <c r="E1559" s="419"/>
      <c r="F1559" s="420"/>
      <c r="G1559" s="419"/>
      <c r="H1559" s="419"/>
      <c r="I1559" s="421"/>
      <c r="J1559" s="422"/>
      <c r="K1559" s="422"/>
      <c r="L1559" s="423"/>
      <c r="M1559" s="422"/>
      <c r="N1559" s="446"/>
      <c r="O1559" s="429"/>
      <c r="P1559" s="78">
        <f t="shared" si="80"/>
        <v>0</v>
      </c>
      <c r="Q1559" s="78">
        <f t="shared" si="80"/>
        <v>0</v>
      </c>
      <c r="R1559" s="100" t="str">
        <f t="shared" si="79"/>
        <v/>
      </c>
    </row>
    <row r="1560" spans="1:18" x14ac:dyDescent="0.2">
      <c r="A1560" s="430" t="str">
        <f>IF(B1560="","",COUNT('Diário 1º PA'!$A$4:$A$2634)+COUNT('Diário 2º PA'!$A$4:$A$2000)+ROW()-3)</f>
        <v/>
      </c>
      <c r="B1560" s="417"/>
      <c r="C1560" s="438"/>
      <c r="D1560" s="419"/>
      <c r="E1560" s="419"/>
      <c r="F1560" s="420"/>
      <c r="G1560" s="419"/>
      <c r="H1560" s="419"/>
      <c r="I1560" s="421"/>
      <c r="J1560" s="422"/>
      <c r="K1560" s="422"/>
      <c r="L1560" s="423"/>
      <c r="M1560" s="422"/>
      <c r="N1560" s="446"/>
      <c r="O1560" s="429"/>
      <c r="P1560" s="78">
        <f t="shared" si="80"/>
        <v>0</v>
      </c>
      <c r="Q1560" s="78">
        <f t="shared" si="80"/>
        <v>0</v>
      </c>
      <c r="R1560" s="100" t="str">
        <f t="shared" si="79"/>
        <v/>
      </c>
    </row>
    <row r="1561" spans="1:18" x14ac:dyDescent="0.2">
      <c r="A1561" s="430" t="str">
        <f>IF(B1561="","",COUNT('Diário 1º PA'!$A$4:$A$2634)+COUNT('Diário 2º PA'!$A$4:$A$2000)+ROW()-3)</f>
        <v/>
      </c>
      <c r="B1561" s="417"/>
      <c r="C1561" s="438"/>
      <c r="D1561" s="419"/>
      <c r="E1561" s="419"/>
      <c r="F1561" s="420"/>
      <c r="G1561" s="419"/>
      <c r="H1561" s="419"/>
      <c r="I1561" s="421"/>
      <c r="J1561" s="422"/>
      <c r="K1561" s="422"/>
      <c r="L1561" s="423"/>
      <c r="M1561" s="422"/>
      <c r="N1561" s="446"/>
      <c r="O1561" s="429"/>
      <c r="P1561" s="78">
        <f t="shared" si="80"/>
        <v>0</v>
      </c>
      <c r="Q1561" s="78">
        <f t="shared" si="80"/>
        <v>0</v>
      </c>
      <c r="R1561" s="100" t="str">
        <f t="shared" si="79"/>
        <v/>
      </c>
    </row>
    <row r="1562" spans="1:18" x14ac:dyDescent="0.2">
      <c r="A1562" s="430" t="str">
        <f>IF(B1562="","",COUNT('Diário 1º PA'!$A$4:$A$2634)+COUNT('Diário 2º PA'!$A$4:$A$2000)+ROW()-3)</f>
        <v/>
      </c>
      <c r="B1562" s="417"/>
      <c r="C1562" s="438"/>
      <c r="D1562" s="419"/>
      <c r="E1562" s="419"/>
      <c r="F1562" s="420"/>
      <c r="G1562" s="419"/>
      <c r="H1562" s="419"/>
      <c r="I1562" s="421"/>
      <c r="J1562" s="422"/>
      <c r="K1562" s="422"/>
      <c r="L1562" s="423"/>
      <c r="M1562" s="422"/>
      <c r="N1562" s="446"/>
      <c r="O1562" s="429"/>
      <c r="P1562" s="78">
        <f t="shared" si="80"/>
        <v>0</v>
      </c>
      <c r="Q1562" s="78">
        <f t="shared" si="80"/>
        <v>0</v>
      </c>
      <c r="R1562" s="100" t="str">
        <f t="shared" si="79"/>
        <v/>
      </c>
    </row>
    <row r="1563" spans="1:18" x14ac:dyDescent="0.2">
      <c r="A1563" s="430" t="str">
        <f>IF(B1563="","",COUNT('Diário 1º PA'!$A$4:$A$2634)+COUNT('Diário 2º PA'!$A$4:$A$2000)+ROW()-3)</f>
        <v/>
      </c>
      <c r="B1563" s="417"/>
      <c r="C1563" s="438"/>
      <c r="D1563" s="419"/>
      <c r="E1563" s="419"/>
      <c r="F1563" s="420"/>
      <c r="G1563" s="419"/>
      <c r="H1563" s="419"/>
      <c r="I1563" s="421"/>
      <c r="J1563" s="422"/>
      <c r="K1563" s="422"/>
      <c r="L1563" s="423"/>
      <c r="M1563" s="422"/>
      <c r="N1563" s="446"/>
      <c r="O1563" s="429"/>
      <c r="P1563" s="78">
        <f t="shared" si="80"/>
        <v>0</v>
      </c>
      <c r="Q1563" s="78">
        <f t="shared" si="80"/>
        <v>0</v>
      </c>
      <c r="R1563" s="100" t="str">
        <f t="shared" si="79"/>
        <v/>
      </c>
    </row>
    <row r="1564" spans="1:18" x14ac:dyDescent="0.2">
      <c r="A1564" s="430" t="str">
        <f>IF(B1564="","",COUNT('Diário 1º PA'!$A$4:$A$2634)+COUNT('Diário 2º PA'!$A$4:$A$2000)+ROW()-3)</f>
        <v/>
      </c>
      <c r="B1564" s="417"/>
      <c r="C1564" s="438"/>
      <c r="D1564" s="419"/>
      <c r="E1564" s="419"/>
      <c r="F1564" s="420"/>
      <c r="G1564" s="419"/>
      <c r="H1564" s="419"/>
      <c r="I1564" s="421"/>
      <c r="J1564" s="422"/>
      <c r="K1564" s="422"/>
      <c r="L1564" s="423"/>
      <c r="M1564" s="422"/>
      <c r="N1564" s="446"/>
      <c r="O1564" s="429"/>
      <c r="P1564" s="78">
        <f t="shared" si="80"/>
        <v>0</v>
      </c>
      <c r="Q1564" s="78">
        <f t="shared" si="80"/>
        <v>0</v>
      </c>
      <c r="R1564" s="100" t="str">
        <f t="shared" si="79"/>
        <v/>
      </c>
    </row>
    <row r="1565" spans="1:18" x14ac:dyDescent="0.2">
      <c r="A1565" s="430" t="str">
        <f>IF(B1565="","",COUNT('Diário 1º PA'!$A$4:$A$2634)+COUNT('Diário 2º PA'!$A$4:$A$2000)+ROW()-3)</f>
        <v/>
      </c>
      <c r="B1565" s="417"/>
      <c r="C1565" s="438"/>
      <c r="D1565" s="419"/>
      <c r="E1565" s="419"/>
      <c r="F1565" s="420"/>
      <c r="G1565" s="419"/>
      <c r="H1565" s="419"/>
      <c r="I1565" s="421"/>
      <c r="J1565" s="422"/>
      <c r="K1565" s="422"/>
      <c r="L1565" s="423"/>
      <c r="M1565" s="422"/>
      <c r="N1565" s="446"/>
      <c r="O1565" s="429"/>
      <c r="P1565" s="78">
        <f t="shared" si="80"/>
        <v>0</v>
      </c>
      <c r="Q1565" s="78">
        <f t="shared" si="80"/>
        <v>0</v>
      </c>
      <c r="R1565" s="100" t="str">
        <f t="shared" si="79"/>
        <v/>
      </c>
    </row>
    <row r="1566" spans="1:18" x14ac:dyDescent="0.2">
      <c r="A1566" s="430" t="str">
        <f>IF(B1566="","",COUNT('Diário 1º PA'!$A$4:$A$2634)+COUNT('Diário 2º PA'!$A$4:$A$2000)+ROW()-3)</f>
        <v/>
      </c>
      <c r="B1566" s="417"/>
      <c r="C1566" s="438"/>
      <c r="D1566" s="419"/>
      <c r="E1566" s="419"/>
      <c r="F1566" s="420"/>
      <c r="G1566" s="419"/>
      <c r="H1566" s="419"/>
      <c r="I1566" s="421"/>
      <c r="J1566" s="422"/>
      <c r="K1566" s="422"/>
      <c r="L1566" s="423"/>
      <c r="M1566" s="422"/>
      <c r="N1566" s="446"/>
      <c r="O1566" s="429"/>
      <c r="P1566" s="78">
        <f t="shared" si="80"/>
        <v>0</v>
      </c>
      <c r="Q1566" s="78">
        <f t="shared" si="80"/>
        <v>0</v>
      </c>
      <c r="R1566" s="100" t="str">
        <f t="shared" si="79"/>
        <v/>
      </c>
    </row>
    <row r="1567" spans="1:18" x14ac:dyDescent="0.2">
      <c r="A1567" s="430" t="str">
        <f>IF(B1567="","",COUNT('Diário 1º PA'!$A$4:$A$2634)+COUNT('Diário 2º PA'!$A$4:$A$2000)+ROW()-3)</f>
        <v/>
      </c>
      <c r="B1567" s="417"/>
      <c r="C1567" s="438"/>
      <c r="D1567" s="419"/>
      <c r="E1567" s="419"/>
      <c r="F1567" s="420"/>
      <c r="G1567" s="419"/>
      <c r="H1567" s="419"/>
      <c r="I1567" s="421"/>
      <c r="J1567" s="422"/>
      <c r="K1567" s="422"/>
      <c r="L1567" s="423"/>
      <c r="M1567" s="422"/>
      <c r="N1567" s="446"/>
      <c r="O1567" s="429"/>
      <c r="P1567" s="78">
        <f t="shared" si="80"/>
        <v>0</v>
      </c>
      <c r="Q1567" s="78">
        <f t="shared" si="80"/>
        <v>0</v>
      </c>
      <c r="R1567" s="100" t="str">
        <f t="shared" si="79"/>
        <v/>
      </c>
    </row>
    <row r="1568" spans="1:18" x14ac:dyDescent="0.2">
      <c r="A1568" s="430" t="str">
        <f>IF(B1568="","",COUNT('Diário 1º PA'!$A$4:$A$2634)+COUNT('Diário 2º PA'!$A$4:$A$2000)+ROW()-3)</f>
        <v/>
      </c>
      <c r="B1568" s="417"/>
      <c r="C1568" s="438"/>
      <c r="D1568" s="419"/>
      <c r="E1568" s="419"/>
      <c r="F1568" s="420"/>
      <c r="G1568" s="419"/>
      <c r="H1568" s="419"/>
      <c r="I1568" s="421"/>
      <c r="J1568" s="422"/>
      <c r="K1568" s="422"/>
      <c r="L1568" s="423"/>
      <c r="M1568" s="422"/>
      <c r="N1568" s="446"/>
      <c r="O1568" s="429"/>
      <c r="P1568" s="78">
        <f t="shared" si="80"/>
        <v>0</v>
      </c>
      <c r="Q1568" s="78">
        <f t="shared" si="80"/>
        <v>0</v>
      </c>
      <c r="R1568" s="100" t="str">
        <f t="shared" si="79"/>
        <v/>
      </c>
    </row>
    <row r="1569" spans="1:18" x14ac:dyDescent="0.2">
      <c r="A1569" s="430" t="str">
        <f>IF(B1569="","",COUNT('Diário 1º PA'!$A$4:$A$2634)+COUNT('Diário 2º PA'!$A$4:$A$2000)+ROW()-3)</f>
        <v/>
      </c>
      <c r="B1569" s="417"/>
      <c r="C1569" s="438"/>
      <c r="D1569" s="419"/>
      <c r="E1569" s="419"/>
      <c r="F1569" s="420"/>
      <c r="G1569" s="419"/>
      <c r="H1569" s="419"/>
      <c r="I1569" s="421"/>
      <c r="J1569" s="422"/>
      <c r="K1569" s="422"/>
      <c r="L1569" s="423"/>
      <c r="M1569" s="422"/>
      <c r="N1569" s="446"/>
      <c r="O1569" s="429"/>
      <c r="P1569" s="78">
        <f t="shared" si="80"/>
        <v>0</v>
      </c>
      <c r="Q1569" s="78">
        <f t="shared" si="80"/>
        <v>0</v>
      </c>
      <c r="R1569" s="100" t="str">
        <f t="shared" si="79"/>
        <v/>
      </c>
    </row>
    <row r="1570" spans="1:18" x14ac:dyDescent="0.2">
      <c r="A1570" s="430" t="str">
        <f>IF(B1570="","",COUNT('Diário 1º PA'!$A$4:$A$2634)+COUNT('Diário 2º PA'!$A$4:$A$2000)+ROW()-3)</f>
        <v/>
      </c>
      <c r="B1570" s="417"/>
      <c r="C1570" s="438"/>
      <c r="D1570" s="419"/>
      <c r="E1570" s="419"/>
      <c r="F1570" s="420"/>
      <c r="G1570" s="419"/>
      <c r="H1570" s="419"/>
      <c r="I1570" s="421"/>
      <c r="J1570" s="422"/>
      <c r="K1570" s="422"/>
      <c r="L1570" s="423"/>
      <c r="M1570" s="422"/>
      <c r="N1570" s="446"/>
      <c r="O1570" s="429"/>
      <c r="P1570" s="78">
        <f t="shared" si="80"/>
        <v>0</v>
      </c>
      <c r="Q1570" s="78">
        <f t="shared" si="80"/>
        <v>0</v>
      </c>
      <c r="R1570" s="100" t="str">
        <f t="shared" si="79"/>
        <v/>
      </c>
    </row>
    <row r="1571" spans="1:18" x14ac:dyDescent="0.2">
      <c r="A1571" s="430" t="str">
        <f>IF(B1571="","",COUNT('Diário 1º PA'!$A$4:$A$2634)+COUNT('Diário 2º PA'!$A$4:$A$2000)+ROW()-3)</f>
        <v/>
      </c>
      <c r="B1571" s="417"/>
      <c r="C1571" s="438"/>
      <c r="D1571" s="419"/>
      <c r="E1571" s="419"/>
      <c r="F1571" s="420"/>
      <c r="G1571" s="419"/>
      <c r="H1571" s="419"/>
      <c r="I1571" s="421"/>
      <c r="J1571" s="422"/>
      <c r="K1571" s="422"/>
      <c r="L1571" s="423"/>
      <c r="M1571" s="422"/>
      <c r="N1571" s="446"/>
      <c r="O1571" s="429"/>
      <c r="P1571" s="78">
        <f t="shared" si="80"/>
        <v>0</v>
      </c>
      <c r="Q1571" s="78">
        <f t="shared" si="80"/>
        <v>0</v>
      </c>
      <c r="R1571" s="100" t="str">
        <f t="shared" si="79"/>
        <v/>
      </c>
    </row>
    <row r="1572" spans="1:18" x14ac:dyDescent="0.2">
      <c r="A1572" s="430" t="str">
        <f>IF(B1572="","",COUNT('Diário 1º PA'!$A$4:$A$2634)+COUNT('Diário 2º PA'!$A$4:$A$2000)+ROW()-3)</f>
        <v/>
      </c>
      <c r="B1572" s="417"/>
      <c r="C1572" s="438"/>
      <c r="D1572" s="419"/>
      <c r="E1572" s="419"/>
      <c r="F1572" s="420"/>
      <c r="G1572" s="419"/>
      <c r="H1572" s="419"/>
      <c r="I1572" s="421"/>
      <c r="J1572" s="422"/>
      <c r="K1572" s="422"/>
      <c r="L1572" s="423"/>
      <c r="M1572" s="422"/>
      <c r="N1572" s="446"/>
      <c r="O1572" s="429"/>
      <c r="P1572" s="78">
        <f t="shared" si="80"/>
        <v>0</v>
      </c>
      <c r="Q1572" s="78">
        <f t="shared" si="80"/>
        <v>0</v>
      </c>
      <c r="R1572" s="100" t="str">
        <f t="shared" si="79"/>
        <v/>
      </c>
    </row>
    <row r="1573" spans="1:18" x14ac:dyDescent="0.2">
      <c r="A1573" s="430" t="str">
        <f>IF(B1573="","",COUNT('Diário 1º PA'!$A$4:$A$2634)+COUNT('Diário 2º PA'!$A$4:$A$2000)+ROW()-3)</f>
        <v/>
      </c>
      <c r="B1573" s="417"/>
      <c r="C1573" s="438"/>
      <c r="D1573" s="419"/>
      <c r="E1573" s="419"/>
      <c r="F1573" s="420"/>
      <c r="G1573" s="419"/>
      <c r="H1573" s="419"/>
      <c r="I1573" s="421"/>
      <c r="J1573" s="422"/>
      <c r="K1573" s="422"/>
      <c r="L1573" s="423"/>
      <c r="M1573" s="422"/>
      <c r="N1573" s="446"/>
      <c r="O1573" s="429"/>
      <c r="P1573" s="78">
        <f t="shared" si="80"/>
        <v>0</v>
      </c>
      <c r="Q1573" s="78">
        <f t="shared" si="80"/>
        <v>0</v>
      </c>
      <c r="R1573" s="100" t="str">
        <f t="shared" si="79"/>
        <v/>
      </c>
    </row>
    <row r="1574" spans="1:18" x14ac:dyDescent="0.2">
      <c r="A1574" s="430" t="str">
        <f>IF(B1574="","",COUNT('Diário 1º PA'!$A$4:$A$2634)+COUNT('Diário 2º PA'!$A$4:$A$2000)+ROW()-3)</f>
        <v/>
      </c>
      <c r="B1574" s="417"/>
      <c r="C1574" s="438"/>
      <c r="D1574" s="419"/>
      <c r="E1574" s="419"/>
      <c r="F1574" s="420"/>
      <c r="G1574" s="419"/>
      <c r="H1574" s="419"/>
      <c r="I1574" s="421"/>
      <c r="J1574" s="422"/>
      <c r="K1574" s="422"/>
      <c r="L1574" s="423"/>
      <c r="M1574" s="422"/>
      <c r="N1574" s="446"/>
      <c r="O1574" s="429"/>
      <c r="P1574" s="78">
        <f t="shared" si="80"/>
        <v>0</v>
      </c>
      <c r="Q1574" s="78">
        <f t="shared" si="80"/>
        <v>0</v>
      </c>
      <c r="R1574" s="100" t="str">
        <f t="shared" si="79"/>
        <v/>
      </c>
    </row>
    <row r="1575" spans="1:18" x14ac:dyDescent="0.2">
      <c r="A1575" s="430" t="str">
        <f>IF(B1575="","",COUNT('Diário 1º PA'!$A$4:$A$2634)+COUNT('Diário 2º PA'!$A$4:$A$2000)+ROW()-3)</f>
        <v/>
      </c>
      <c r="B1575" s="417"/>
      <c r="C1575" s="438"/>
      <c r="D1575" s="419"/>
      <c r="E1575" s="419"/>
      <c r="F1575" s="420"/>
      <c r="G1575" s="419"/>
      <c r="H1575" s="419"/>
      <c r="I1575" s="421"/>
      <c r="J1575" s="422"/>
      <c r="K1575" s="422"/>
      <c r="L1575" s="423"/>
      <c r="M1575" s="422"/>
      <c r="N1575" s="446"/>
      <c r="O1575" s="429"/>
      <c r="P1575" s="78">
        <f t="shared" si="80"/>
        <v>0</v>
      </c>
      <c r="Q1575" s="78">
        <f t="shared" si="80"/>
        <v>0</v>
      </c>
      <c r="R1575" s="100" t="str">
        <f t="shared" si="79"/>
        <v/>
      </c>
    </row>
    <row r="1576" spans="1:18" x14ac:dyDescent="0.2">
      <c r="A1576" s="430" t="str">
        <f>IF(B1576="","",COUNT('Diário 1º PA'!$A$4:$A$2634)+COUNT('Diário 2º PA'!$A$4:$A$2000)+ROW()-3)</f>
        <v/>
      </c>
      <c r="B1576" s="417"/>
      <c r="C1576" s="438"/>
      <c r="D1576" s="419"/>
      <c r="E1576" s="419"/>
      <c r="F1576" s="420"/>
      <c r="G1576" s="419"/>
      <c r="H1576" s="419"/>
      <c r="I1576" s="421"/>
      <c r="J1576" s="422"/>
      <c r="K1576" s="422"/>
      <c r="L1576" s="423"/>
      <c r="M1576" s="422"/>
      <c r="N1576" s="446"/>
      <c r="O1576" s="429"/>
      <c r="P1576" s="78">
        <f t="shared" si="80"/>
        <v>0</v>
      </c>
      <c r="Q1576" s="78">
        <f t="shared" si="80"/>
        <v>0</v>
      </c>
      <c r="R1576" s="100" t="str">
        <f t="shared" si="79"/>
        <v/>
      </c>
    </row>
    <row r="1577" spans="1:18" x14ac:dyDescent="0.2">
      <c r="A1577" s="430" t="str">
        <f>IF(B1577="","",COUNT('Diário 1º PA'!$A$4:$A$2634)+COUNT('Diário 2º PA'!$A$4:$A$2000)+ROW()-3)</f>
        <v/>
      </c>
      <c r="B1577" s="417"/>
      <c r="C1577" s="438"/>
      <c r="D1577" s="419"/>
      <c r="E1577" s="419"/>
      <c r="F1577" s="420"/>
      <c r="G1577" s="419"/>
      <c r="H1577" s="419"/>
      <c r="I1577" s="421"/>
      <c r="J1577" s="422"/>
      <c r="K1577" s="422"/>
      <c r="L1577" s="423"/>
      <c r="M1577" s="422"/>
      <c r="N1577" s="446"/>
      <c r="O1577" s="429"/>
      <c r="P1577" s="78">
        <f t="shared" si="80"/>
        <v>0</v>
      </c>
      <c r="Q1577" s="78">
        <f t="shared" si="80"/>
        <v>0</v>
      </c>
      <c r="R1577" s="100" t="str">
        <f t="shared" ref="R1577:R1640" si="81">SUBSTITUTE(D1577," ","_")</f>
        <v/>
      </c>
    </row>
    <row r="1578" spans="1:18" x14ac:dyDescent="0.2">
      <c r="A1578" s="430" t="str">
        <f>IF(B1578="","",COUNT('Diário 1º PA'!$A$4:$A$2634)+COUNT('Diário 2º PA'!$A$4:$A$2000)+ROW()-3)</f>
        <v/>
      </c>
      <c r="B1578" s="417"/>
      <c r="C1578" s="438"/>
      <c r="D1578" s="419"/>
      <c r="E1578" s="419"/>
      <c r="F1578" s="420"/>
      <c r="G1578" s="419"/>
      <c r="H1578" s="419"/>
      <c r="I1578" s="421"/>
      <c r="J1578" s="422"/>
      <c r="K1578" s="422"/>
      <c r="L1578" s="423"/>
      <c r="M1578" s="422"/>
      <c r="N1578" s="446"/>
      <c r="O1578" s="429"/>
      <c r="P1578" s="78">
        <f t="shared" ref="P1578:Q1641" si="82">IF(B1578=0,0,IF(YEAR(B1578)=$Q$1,MONTH(B1578)-$P$1+1,(YEAR(B1578)-$Q$1)*12-$P$1+1+MONTH(B1578)))</f>
        <v>0</v>
      </c>
      <c r="Q1578" s="78">
        <f t="shared" si="82"/>
        <v>0</v>
      </c>
      <c r="R1578" s="100" t="str">
        <f t="shared" si="81"/>
        <v/>
      </c>
    </row>
    <row r="1579" spans="1:18" x14ac:dyDescent="0.2">
      <c r="A1579" s="430" t="str">
        <f>IF(B1579="","",COUNT('Diário 1º PA'!$A$4:$A$2634)+COUNT('Diário 2º PA'!$A$4:$A$2000)+ROW()-3)</f>
        <v/>
      </c>
      <c r="B1579" s="417"/>
      <c r="C1579" s="438"/>
      <c r="D1579" s="419"/>
      <c r="E1579" s="419"/>
      <c r="F1579" s="420"/>
      <c r="G1579" s="419"/>
      <c r="H1579" s="419"/>
      <c r="I1579" s="421"/>
      <c r="J1579" s="422"/>
      <c r="K1579" s="422"/>
      <c r="L1579" s="423"/>
      <c r="M1579" s="422"/>
      <c r="N1579" s="446"/>
      <c r="O1579" s="429"/>
      <c r="P1579" s="78">
        <f t="shared" si="82"/>
        <v>0</v>
      </c>
      <c r="Q1579" s="78">
        <f t="shared" si="82"/>
        <v>0</v>
      </c>
      <c r="R1579" s="100" t="str">
        <f t="shared" si="81"/>
        <v/>
      </c>
    </row>
    <row r="1580" spans="1:18" x14ac:dyDescent="0.2">
      <c r="A1580" s="430" t="str">
        <f>IF(B1580="","",COUNT('Diário 1º PA'!$A$4:$A$2634)+COUNT('Diário 2º PA'!$A$4:$A$2000)+ROW()-3)</f>
        <v/>
      </c>
      <c r="B1580" s="417"/>
      <c r="C1580" s="438"/>
      <c r="D1580" s="419"/>
      <c r="E1580" s="419"/>
      <c r="F1580" s="420"/>
      <c r="G1580" s="419"/>
      <c r="H1580" s="419"/>
      <c r="I1580" s="421"/>
      <c r="J1580" s="422"/>
      <c r="K1580" s="422"/>
      <c r="L1580" s="423"/>
      <c r="M1580" s="422"/>
      <c r="N1580" s="446"/>
      <c r="O1580" s="429"/>
      <c r="P1580" s="78">
        <f t="shared" si="82"/>
        <v>0</v>
      </c>
      <c r="Q1580" s="78">
        <f t="shared" si="82"/>
        <v>0</v>
      </c>
      <c r="R1580" s="100" t="str">
        <f t="shared" si="81"/>
        <v/>
      </c>
    </row>
    <row r="1581" spans="1:18" x14ac:dyDescent="0.2">
      <c r="A1581" s="430" t="str">
        <f>IF(B1581="","",COUNT('Diário 1º PA'!$A$4:$A$2634)+COUNT('Diário 2º PA'!$A$4:$A$2000)+ROW()-3)</f>
        <v/>
      </c>
      <c r="B1581" s="417"/>
      <c r="C1581" s="438"/>
      <c r="D1581" s="419"/>
      <c r="E1581" s="419"/>
      <c r="F1581" s="420"/>
      <c r="G1581" s="419"/>
      <c r="H1581" s="419"/>
      <c r="I1581" s="421"/>
      <c r="J1581" s="422"/>
      <c r="K1581" s="422"/>
      <c r="L1581" s="423"/>
      <c r="M1581" s="422"/>
      <c r="N1581" s="446"/>
      <c r="O1581" s="429"/>
      <c r="P1581" s="78">
        <f t="shared" si="82"/>
        <v>0</v>
      </c>
      <c r="Q1581" s="78">
        <f t="shared" si="82"/>
        <v>0</v>
      </c>
      <c r="R1581" s="100" t="str">
        <f t="shared" si="81"/>
        <v/>
      </c>
    </row>
    <row r="1582" spans="1:18" x14ac:dyDescent="0.2">
      <c r="A1582" s="430" t="str">
        <f>IF(B1582="","",COUNT('Diário 1º PA'!$A$4:$A$2634)+COUNT('Diário 2º PA'!$A$4:$A$2000)+ROW()-3)</f>
        <v/>
      </c>
      <c r="B1582" s="417"/>
      <c r="C1582" s="438"/>
      <c r="D1582" s="419"/>
      <c r="E1582" s="419"/>
      <c r="F1582" s="420"/>
      <c r="G1582" s="419"/>
      <c r="H1582" s="419"/>
      <c r="I1582" s="421"/>
      <c r="J1582" s="422"/>
      <c r="K1582" s="422"/>
      <c r="L1582" s="423"/>
      <c r="M1582" s="422"/>
      <c r="N1582" s="446"/>
      <c r="O1582" s="429"/>
      <c r="P1582" s="78">
        <f t="shared" si="82"/>
        <v>0</v>
      </c>
      <c r="Q1582" s="78">
        <f t="shared" si="82"/>
        <v>0</v>
      </c>
      <c r="R1582" s="100" t="str">
        <f t="shared" si="81"/>
        <v/>
      </c>
    </row>
    <row r="1583" spans="1:18" x14ac:dyDescent="0.2">
      <c r="A1583" s="430" t="str">
        <f>IF(B1583="","",COUNT('Diário 1º PA'!$A$4:$A$2634)+COUNT('Diário 2º PA'!$A$4:$A$2000)+ROW()-3)</f>
        <v/>
      </c>
      <c r="B1583" s="417"/>
      <c r="C1583" s="438"/>
      <c r="D1583" s="419"/>
      <c r="E1583" s="419"/>
      <c r="F1583" s="420"/>
      <c r="G1583" s="419"/>
      <c r="H1583" s="419"/>
      <c r="I1583" s="421"/>
      <c r="J1583" s="422"/>
      <c r="K1583" s="422"/>
      <c r="L1583" s="423"/>
      <c r="M1583" s="422"/>
      <c r="N1583" s="446"/>
      <c r="O1583" s="429"/>
      <c r="P1583" s="78">
        <f t="shared" si="82"/>
        <v>0</v>
      </c>
      <c r="Q1583" s="78">
        <f t="shared" si="82"/>
        <v>0</v>
      </c>
      <c r="R1583" s="100" t="str">
        <f t="shared" si="81"/>
        <v/>
      </c>
    </row>
    <row r="1584" spans="1:18" x14ac:dyDescent="0.2">
      <c r="A1584" s="430" t="str">
        <f>IF(B1584="","",COUNT('Diário 1º PA'!$A$4:$A$2634)+COUNT('Diário 2º PA'!$A$4:$A$2000)+ROW()-3)</f>
        <v/>
      </c>
      <c r="B1584" s="417"/>
      <c r="C1584" s="438"/>
      <c r="D1584" s="419"/>
      <c r="E1584" s="419"/>
      <c r="F1584" s="420"/>
      <c r="G1584" s="419"/>
      <c r="H1584" s="419"/>
      <c r="I1584" s="421"/>
      <c r="J1584" s="422"/>
      <c r="K1584" s="422"/>
      <c r="L1584" s="423"/>
      <c r="M1584" s="422"/>
      <c r="N1584" s="446"/>
      <c r="O1584" s="429"/>
      <c r="P1584" s="78">
        <f t="shared" si="82"/>
        <v>0</v>
      </c>
      <c r="Q1584" s="78">
        <f t="shared" si="82"/>
        <v>0</v>
      </c>
      <c r="R1584" s="100" t="str">
        <f t="shared" si="81"/>
        <v/>
      </c>
    </row>
    <row r="1585" spans="1:18" x14ac:dyDescent="0.2">
      <c r="A1585" s="430" t="str">
        <f>IF(B1585="","",COUNT('Diário 1º PA'!$A$4:$A$2634)+COUNT('Diário 2º PA'!$A$4:$A$2000)+ROW()-3)</f>
        <v/>
      </c>
      <c r="B1585" s="417"/>
      <c r="C1585" s="438"/>
      <c r="D1585" s="419"/>
      <c r="E1585" s="419"/>
      <c r="F1585" s="420"/>
      <c r="G1585" s="419"/>
      <c r="H1585" s="419"/>
      <c r="I1585" s="421"/>
      <c r="J1585" s="422"/>
      <c r="K1585" s="422"/>
      <c r="L1585" s="423"/>
      <c r="M1585" s="422"/>
      <c r="N1585" s="446"/>
      <c r="O1585" s="429"/>
      <c r="P1585" s="78">
        <f t="shared" si="82"/>
        <v>0</v>
      </c>
      <c r="Q1585" s="78">
        <f t="shared" si="82"/>
        <v>0</v>
      </c>
      <c r="R1585" s="100" t="str">
        <f t="shared" si="81"/>
        <v/>
      </c>
    </row>
    <row r="1586" spans="1:18" x14ac:dyDescent="0.2">
      <c r="A1586" s="430" t="str">
        <f>IF(B1586="","",COUNT('Diário 1º PA'!$A$4:$A$2634)+COUNT('Diário 2º PA'!$A$4:$A$2000)+ROW()-3)</f>
        <v/>
      </c>
      <c r="B1586" s="417"/>
      <c r="C1586" s="438"/>
      <c r="D1586" s="419"/>
      <c r="E1586" s="419"/>
      <c r="F1586" s="420"/>
      <c r="G1586" s="419"/>
      <c r="H1586" s="419"/>
      <c r="I1586" s="421"/>
      <c r="J1586" s="422"/>
      <c r="K1586" s="422"/>
      <c r="L1586" s="423"/>
      <c r="M1586" s="422"/>
      <c r="N1586" s="446"/>
      <c r="O1586" s="429"/>
      <c r="P1586" s="78">
        <f t="shared" si="82"/>
        <v>0</v>
      </c>
      <c r="Q1586" s="78">
        <f t="shared" si="82"/>
        <v>0</v>
      </c>
      <c r="R1586" s="100" t="str">
        <f t="shared" si="81"/>
        <v/>
      </c>
    </row>
    <row r="1587" spans="1:18" x14ac:dyDescent="0.2">
      <c r="A1587" s="430" t="str">
        <f>IF(B1587="","",COUNT('Diário 1º PA'!$A$4:$A$2634)+COUNT('Diário 2º PA'!$A$4:$A$2000)+ROW()-3)</f>
        <v/>
      </c>
      <c r="B1587" s="417"/>
      <c r="C1587" s="438"/>
      <c r="D1587" s="419"/>
      <c r="E1587" s="419"/>
      <c r="F1587" s="420"/>
      <c r="G1587" s="419"/>
      <c r="H1587" s="419"/>
      <c r="I1587" s="421"/>
      <c r="J1587" s="422"/>
      <c r="K1587" s="422"/>
      <c r="L1587" s="423"/>
      <c r="M1587" s="422"/>
      <c r="N1587" s="446"/>
      <c r="O1587" s="429"/>
      <c r="P1587" s="78">
        <f t="shared" si="82"/>
        <v>0</v>
      </c>
      <c r="Q1587" s="78">
        <f t="shared" si="82"/>
        <v>0</v>
      </c>
      <c r="R1587" s="100" t="str">
        <f t="shared" si="81"/>
        <v/>
      </c>
    </row>
    <row r="1588" spans="1:18" x14ac:dyDescent="0.2">
      <c r="A1588" s="430" t="str">
        <f>IF(B1588="","",COUNT('Diário 1º PA'!$A$4:$A$2634)+COUNT('Diário 2º PA'!$A$4:$A$2000)+ROW()-3)</f>
        <v/>
      </c>
      <c r="B1588" s="417"/>
      <c r="C1588" s="438"/>
      <c r="D1588" s="419"/>
      <c r="E1588" s="419"/>
      <c r="F1588" s="420"/>
      <c r="G1588" s="419"/>
      <c r="H1588" s="419"/>
      <c r="I1588" s="421"/>
      <c r="J1588" s="422"/>
      <c r="K1588" s="422"/>
      <c r="L1588" s="423"/>
      <c r="M1588" s="422"/>
      <c r="N1588" s="446"/>
      <c r="O1588" s="429"/>
      <c r="P1588" s="78">
        <f t="shared" si="82"/>
        <v>0</v>
      </c>
      <c r="Q1588" s="78">
        <f t="shared" si="82"/>
        <v>0</v>
      </c>
      <c r="R1588" s="100" t="str">
        <f t="shared" si="81"/>
        <v/>
      </c>
    </row>
    <row r="1589" spans="1:18" x14ac:dyDescent="0.2">
      <c r="A1589" s="430" t="str">
        <f>IF(B1589="","",COUNT('Diário 1º PA'!$A$4:$A$2634)+COUNT('Diário 2º PA'!$A$4:$A$2000)+ROW()-3)</f>
        <v/>
      </c>
      <c r="B1589" s="417"/>
      <c r="C1589" s="438"/>
      <c r="D1589" s="419"/>
      <c r="E1589" s="419"/>
      <c r="F1589" s="420"/>
      <c r="G1589" s="419"/>
      <c r="H1589" s="419"/>
      <c r="I1589" s="421"/>
      <c r="J1589" s="422"/>
      <c r="K1589" s="422"/>
      <c r="L1589" s="423"/>
      <c r="M1589" s="422"/>
      <c r="N1589" s="446"/>
      <c r="O1589" s="429"/>
      <c r="P1589" s="78">
        <f t="shared" si="82"/>
        <v>0</v>
      </c>
      <c r="Q1589" s="78">
        <f t="shared" si="82"/>
        <v>0</v>
      </c>
      <c r="R1589" s="100" t="str">
        <f t="shared" si="81"/>
        <v/>
      </c>
    </row>
    <row r="1590" spans="1:18" x14ac:dyDescent="0.2">
      <c r="A1590" s="430" t="str">
        <f>IF(B1590="","",COUNT('Diário 1º PA'!$A$4:$A$2634)+COUNT('Diário 2º PA'!$A$4:$A$2000)+ROW()-3)</f>
        <v/>
      </c>
      <c r="B1590" s="417"/>
      <c r="C1590" s="438"/>
      <c r="D1590" s="419"/>
      <c r="E1590" s="419"/>
      <c r="F1590" s="420"/>
      <c r="G1590" s="419"/>
      <c r="H1590" s="419"/>
      <c r="I1590" s="421"/>
      <c r="J1590" s="422"/>
      <c r="K1590" s="422"/>
      <c r="L1590" s="423"/>
      <c r="M1590" s="422"/>
      <c r="N1590" s="446"/>
      <c r="O1590" s="429"/>
      <c r="P1590" s="78">
        <f t="shared" si="82"/>
        <v>0</v>
      </c>
      <c r="Q1590" s="78">
        <f t="shared" si="82"/>
        <v>0</v>
      </c>
      <c r="R1590" s="100" t="str">
        <f t="shared" si="81"/>
        <v/>
      </c>
    </row>
    <row r="1591" spans="1:18" x14ac:dyDescent="0.2">
      <c r="A1591" s="430" t="str">
        <f>IF(B1591="","",COUNT('Diário 1º PA'!$A$4:$A$2634)+COUNT('Diário 2º PA'!$A$4:$A$2000)+ROW()-3)</f>
        <v/>
      </c>
      <c r="B1591" s="417"/>
      <c r="C1591" s="438"/>
      <c r="D1591" s="419"/>
      <c r="E1591" s="419"/>
      <c r="F1591" s="420"/>
      <c r="G1591" s="419"/>
      <c r="H1591" s="419"/>
      <c r="I1591" s="421"/>
      <c r="J1591" s="422"/>
      <c r="K1591" s="422"/>
      <c r="L1591" s="423"/>
      <c r="M1591" s="422"/>
      <c r="N1591" s="446"/>
      <c r="O1591" s="429"/>
      <c r="P1591" s="78">
        <f t="shared" si="82"/>
        <v>0</v>
      </c>
      <c r="Q1591" s="78">
        <f t="shared" si="82"/>
        <v>0</v>
      </c>
      <c r="R1591" s="100" t="str">
        <f t="shared" si="81"/>
        <v/>
      </c>
    </row>
    <row r="1592" spans="1:18" x14ac:dyDescent="0.2">
      <c r="A1592" s="430" t="str">
        <f>IF(B1592="","",COUNT('Diário 1º PA'!$A$4:$A$2634)+COUNT('Diário 2º PA'!$A$4:$A$2000)+ROW()-3)</f>
        <v/>
      </c>
      <c r="B1592" s="417"/>
      <c r="C1592" s="438"/>
      <c r="D1592" s="419"/>
      <c r="E1592" s="419"/>
      <c r="F1592" s="420"/>
      <c r="G1592" s="419"/>
      <c r="H1592" s="419"/>
      <c r="I1592" s="421"/>
      <c r="J1592" s="422"/>
      <c r="K1592" s="422"/>
      <c r="L1592" s="423"/>
      <c r="M1592" s="422"/>
      <c r="N1592" s="446"/>
      <c r="O1592" s="429"/>
      <c r="P1592" s="78">
        <f t="shared" si="82"/>
        <v>0</v>
      </c>
      <c r="Q1592" s="78">
        <f t="shared" si="82"/>
        <v>0</v>
      </c>
      <c r="R1592" s="100" t="str">
        <f t="shared" si="81"/>
        <v/>
      </c>
    </row>
    <row r="1593" spans="1:18" x14ac:dyDescent="0.2">
      <c r="A1593" s="430" t="str">
        <f>IF(B1593="","",COUNT('Diário 1º PA'!$A$4:$A$2634)+COUNT('Diário 2º PA'!$A$4:$A$2000)+ROW()-3)</f>
        <v/>
      </c>
      <c r="B1593" s="417"/>
      <c r="C1593" s="438"/>
      <c r="D1593" s="419"/>
      <c r="E1593" s="419"/>
      <c r="F1593" s="420"/>
      <c r="G1593" s="419"/>
      <c r="H1593" s="419"/>
      <c r="I1593" s="421"/>
      <c r="J1593" s="422"/>
      <c r="K1593" s="422"/>
      <c r="L1593" s="423"/>
      <c r="M1593" s="422"/>
      <c r="N1593" s="446"/>
      <c r="O1593" s="429"/>
      <c r="P1593" s="78">
        <f t="shared" si="82"/>
        <v>0</v>
      </c>
      <c r="Q1593" s="78">
        <f t="shared" si="82"/>
        <v>0</v>
      </c>
      <c r="R1593" s="100" t="str">
        <f t="shared" si="81"/>
        <v/>
      </c>
    </row>
    <row r="1594" spans="1:18" x14ac:dyDescent="0.2">
      <c r="A1594" s="430" t="str">
        <f>IF(B1594="","",COUNT('Diário 1º PA'!$A$4:$A$2634)+COUNT('Diário 2º PA'!$A$4:$A$2000)+ROW()-3)</f>
        <v/>
      </c>
      <c r="B1594" s="417"/>
      <c r="C1594" s="438"/>
      <c r="D1594" s="419"/>
      <c r="E1594" s="419"/>
      <c r="F1594" s="420"/>
      <c r="G1594" s="419"/>
      <c r="H1594" s="419"/>
      <c r="I1594" s="421"/>
      <c r="J1594" s="422"/>
      <c r="K1594" s="422"/>
      <c r="L1594" s="423"/>
      <c r="M1594" s="422"/>
      <c r="N1594" s="446"/>
      <c r="O1594" s="429"/>
      <c r="P1594" s="78">
        <f t="shared" si="82"/>
        <v>0</v>
      </c>
      <c r="Q1594" s="78">
        <f t="shared" si="82"/>
        <v>0</v>
      </c>
      <c r="R1594" s="100" t="str">
        <f t="shared" si="81"/>
        <v/>
      </c>
    </row>
    <row r="1595" spans="1:18" x14ac:dyDescent="0.2">
      <c r="A1595" s="430" t="str">
        <f>IF(B1595="","",COUNT('Diário 1º PA'!$A$4:$A$2634)+COUNT('Diário 2º PA'!$A$4:$A$2000)+ROW()-3)</f>
        <v/>
      </c>
      <c r="B1595" s="417"/>
      <c r="C1595" s="438"/>
      <c r="D1595" s="419"/>
      <c r="E1595" s="419"/>
      <c r="F1595" s="420"/>
      <c r="G1595" s="419"/>
      <c r="H1595" s="419"/>
      <c r="I1595" s="421"/>
      <c r="J1595" s="422"/>
      <c r="K1595" s="422"/>
      <c r="L1595" s="423"/>
      <c r="M1595" s="422"/>
      <c r="N1595" s="446"/>
      <c r="O1595" s="429"/>
      <c r="P1595" s="78">
        <f t="shared" si="82"/>
        <v>0</v>
      </c>
      <c r="Q1595" s="78">
        <f t="shared" si="82"/>
        <v>0</v>
      </c>
      <c r="R1595" s="100" t="str">
        <f t="shared" si="81"/>
        <v/>
      </c>
    </row>
    <row r="1596" spans="1:18" x14ac:dyDescent="0.2">
      <c r="A1596" s="430" t="str">
        <f>IF(B1596="","",COUNT('Diário 1º PA'!$A$4:$A$2634)+COUNT('Diário 2º PA'!$A$4:$A$2000)+ROW()-3)</f>
        <v/>
      </c>
      <c r="B1596" s="417"/>
      <c r="C1596" s="438"/>
      <c r="D1596" s="419"/>
      <c r="E1596" s="419"/>
      <c r="F1596" s="420"/>
      <c r="G1596" s="419"/>
      <c r="H1596" s="419"/>
      <c r="I1596" s="421"/>
      <c r="J1596" s="422"/>
      <c r="K1596" s="422"/>
      <c r="L1596" s="423"/>
      <c r="M1596" s="422"/>
      <c r="N1596" s="446"/>
      <c r="O1596" s="429"/>
      <c r="P1596" s="78">
        <f t="shared" si="82"/>
        <v>0</v>
      </c>
      <c r="Q1596" s="78">
        <f t="shared" si="82"/>
        <v>0</v>
      </c>
      <c r="R1596" s="100" t="str">
        <f t="shared" si="81"/>
        <v/>
      </c>
    </row>
    <row r="1597" spans="1:18" x14ac:dyDescent="0.2">
      <c r="A1597" s="430" t="str">
        <f>IF(B1597="","",COUNT('Diário 1º PA'!$A$4:$A$2634)+COUNT('Diário 2º PA'!$A$4:$A$2000)+ROW()-3)</f>
        <v/>
      </c>
      <c r="B1597" s="417"/>
      <c r="C1597" s="438"/>
      <c r="D1597" s="419"/>
      <c r="E1597" s="419"/>
      <c r="F1597" s="420"/>
      <c r="G1597" s="419"/>
      <c r="H1597" s="419"/>
      <c r="I1597" s="421"/>
      <c r="J1597" s="422"/>
      <c r="K1597" s="422"/>
      <c r="L1597" s="423"/>
      <c r="M1597" s="422"/>
      <c r="N1597" s="446"/>
      <c r="O1597" s="429"/>
      <c r="P1597" s="78">
        <f t="shared" si="82"/>
        <v>0</v>
      </c>
      <c r="Q1597" s="78">
        <f t="shared" si="82"/>
        <v>0</v>
      </c>
      <c r="R1597" s="100" t="str">
        <f t="shared" si="81"/>
        <v/>
      </c>
    </row>
    <row r="1598" spans="1:18" x14ac:dyDescent="0.2">
      <c r="A1598" s="430" t="str">
        <f>IF(B1598="","",COUNT('Diário 1º PA'!$A$4:$A$2634)+COUNT('Diário 2º PA'!$A$4:$A$2000)+ROW()-3)</f>
        <v/>
      </c>
      <c r="B1598" s="417"/>
      <c r="C1598" s="438"/>
      <c r="D1598" s="419"/>
      <c r="E1598" s="419"/>
      <c r="F1598" s="420"/>
      <c r="G1598" s="419"/>
      <c r="H1598" s="419"/>
      <c r="I1598" s="421"/>
      <c r="J1598" s="422"/>
      <c r="K1598" s="422"/>
      <c r="L1598" s="423"/>
      <c r="M1598" s="422"/>
      <c r="N1598" s="446"/>
      <c r="O1598" s="429"/>
      <c r="P1598" s="78">
        <f t="shared" si="82"/>
        <v>0</v>
      </c>
      <c r="Q1598" s="78">
        <f t="shared" si="82"/>
        <v>0</v>
      </c>
      <c r="R1598" s="100" t="str">
        <f t="shared" si="81"/>
        <v/>
      </c>
    </row>
    <row r="1599" spans="1:18" x14ac:dyDescent="0.2">
      <c r="A1599" s="430" t="str">
        <f>IF(B1599="","",COUNT('Diário 1º PA'!$A$4:$A$2634)+COUNT('Diário 2º PA'!$A$4:$A$2000)+ROW()-3)</f>
        <v/>
      </c>
      <c r="B1599" s="417"/>
      <c r="C1599" s="438"/>
      <c r="D1599" s="419"/>
      <c r="E1599" s="419"/>
      <c r="F1599" s="420"/>
      <c r="G1599" s="419"/>
      <c r="H1599" s="419"/>
      <c r="I1599" s="421"/>
      <c r="J1599" s="422"/>
      <c r="K1599" s="422"/>
      <c r="L1599" s="423"/>
      <c r="M1599" s="422"/>
      <c r="N1599" s="446"/>
      <c r="O1599" s="429"/>
      <c r="P1599" s="78">
        <f t="shared" si="82"/>
        <v>0</v>
      </c>
      <c r="Q1599" s="78">
        <f t="shared" si="82"/>
        <v>0</v>
      </c>
      <c r="R1599" s="100" t="str">
        <f t="shared" si="81"/>
        <v/>
      </c>
    </row>
    <row r="1600" spans="1:18" x14ac:dyDescent="0.2">
      <c r="A1600" s="430" t="str">
        <f>IF(B1600="","",COUNT('Diário 1º PA'!$A$4:$A$2634)+COUNT('Diário 2º PA'!$A$4:$A$2000)+ROW()-3)</f>
        <v/>
      </c>
      <c r="B1600" s="417"/>
      <c r="C1600" s="438"/>
      <c r="D1600" s="419"/>
      <c r="E1600" s="419"/>
      <c r="F1600" s="420"/>
      <c r="G1600" s="419"/>
      <c r="H1600" s="419"/>
      <c r="I1600" s="421"/>
      <c r="J1600" s="422"/>
      <c r="K1600" s="422"/>
      <c r="L1600" s="423"/>
      <c r="M1600" s="422"/>
      <c r="N1600" s="446"/>
      <c r="O1600" s="429"/>
      <c r="P1600" s="78">
        <f t="shared" si="82"/>
        <v>0</v>
      </c>
      <c r="Q1600" s="78">
        <f t="shared" si="82"/>
        <v>0</v>
      </c>
      <c r="R1600" s="100" t="str">
        <f t="shared" si="81"/>
        <v/>
      </c>
    </row>
    <row r="1601" spans="1:18" x14ac:dyDescent="0.2">
      <c r="A1601" s="430" t="str">
        <f>IF(B1601="","",COUNT('Diário 1º PA'!$A$4:$A$2634)+COUNT('Diário 2º PA'!$A$4:$A$2000)+ROW()-3)</f>
        <v/>
      </c>
      <c r="B1601" s="417"/>
      <c r="C1601" s="438"/>
      <c r="D1601" s="419"/>
      <c r="E1601" s="419"/>
      <c r="F1601" s="420"/>
      <c r="G1601" s="419"/>
      <c r="H1601" s="419"/>
      <c r="I1601" s="421"/>
      <c r="J1601" s="422"/>
      <c r="K1601" s="422"/>
      <c r="L1601" s="423"/>
      <c r="M1601" s="422"/>
      <c r="N1601" s="446"/>
      <c r="O1601" s="429"/>
      <c r="P1601" s="78">
        <f t="shared" si="82"/>
        <v>0</v>
      </c>
      <c r="Q1601" s="78">
        <f t="shared" si="82"/>
        <v>0</v>
      </c>
      <c r="R1601" s="100" t="str">
        <f t="shared" si="81"/>
        <v/>
      </c>
    </row>
    <row r="1602" spans="1:18" x14ac:dyDescent="0.2">
      <c r="A1602" s="430" t="str">
        <f>IF(B1602="","",COUNT('Diário 1º PA'!$A$4:$A$2634)+COUNT('Diário 2º PA'!$A$4:$A$2000)+ROW()-3)</f>
        <v/>
      </c>
      <c r="B1602" s="417"/>
      <c r="C1602" s="438"/>
      <c r="D1602" s="419"/>
      <c r="E1602" s="419"/>
      <c r="F1602" s="420"/>
      <c r="G1602" s="419"/>
      <c r="H1602" s="419"/>
      <c r="I1602" s="421"/>
      <c r="J1602" s="422"/>
      <c r="K1602" s="422"/>
      <c r="L1602" s="423"/>
      <c r="M1602" s="422"/>
      <c r="N1602" s="446"/>
      <c r="O1602" s="429"/>
      <c r="P1602" s="78">
        <f t="shared" si="82"/>
        <v>0</v>
      </c>
      <c r="Q1602" s="78">
        <f t="shared" si="82"/>
        <v>0</v>
      </c>
      <c r="R1602" s="100" t="str">
        <f t="shared" si="81"/>
        <v/>
      </c>
    </row>
    <row r="1603" spans="1:18" x14ac:dyDescent="0.2">
      <c r="A1603" s="430" t="str">
        <f>IF(B1603="","",COUNT('Diário 1º PA'!$A$4:$A$2634)+COUNT('Diário 2º PA'!$A$4:$A$2000)+ROW()-3)</f>
        <v/>
      </c>
      <c r="B1603" s="417"/>
      <c r="C1603" s="438"/>
      <c r="D1603" s="419"/>
      <c r="E1603" s="419"/>
      <c r="F1603" s="420"/>
      <c r="G1603" s="419"/>
      <c r="H1603" s="419"/>
      <c r="I1603" s="421"/>
      <c r="J1603" s="422"/>
      <c r="K1603" s="422"/>
      <c r="L1603" s="423"/>
      <c r="M1603" s="422"/>
      <c r="N1603" s="446"/>
      <c r="O1603" s="429"/>
      <c r="P1603" s="78">
        <f t="shared" si="82"/>
        <v>0</v>
      </c>
      <c r="Q1603" s="78">
        <f t="shared" si="82"/>
        <v>0</v>
      </c>
      <c r="R1603" s="100" t="str">
        <f t="shared" si="81"/>
        <v/>
      </c>
    </row>
    <row r="1604" spans="1:18" x14ac:dyDescent="0.2">
      <c r="A1604" s="430" t="str">
        <f>IF(B1604="","",COUNT('Diário 1º PA'!$A$4:$A$2634)+COUNT('Diário 2º PA'!$A$4:$A$2000)+ROW()-3)</f>
        <v/>
      </c>
      <c r="B1604" s="417"/>
      <c r="C1604" s="438"/>
      <c r="D1604" s="419"/>
      <c r="E1604" s="419"/>
      <c r="F1604" s="420"/>
      <c r="G1604" s="419"/>
      <c r="H1604" s="419"/>
      <c r="I1604" s="421"/>
      <c r="J1604" s="422"/>
      <c r="K1604" s="422"/>
      <c r="L1604" s="423"/>
      <c r="M1604" s="422"/>
      <c r="N1604" s="446"/>
      <c r="O1604" s="429"/>
      <c r="P1604" s="78">
        <f t="shared" si="82"/>
        <v>0</v>
      </c>
      <c r="Q1604" s="78">
        <f t="shared" si="82"/>
        <v>0</v>
      </c>
      <c r="R1604" s="100" t="str">
        <f t="shared" si="81"/>
        <v/>
      </c>
    </row>
    <row r="1605" spans="1:18" x14ac:dyDescent="0.2">
      <c r="A1605" s="430" t="str">
        <f>IF(B1605="","",COUNT('Diário 1º PA'!$A$4:$A$2634)+COUNT('Diário 2º PA'!$A$4:$A$2000)+ROW()-3)</f>
        <v/>
      </c>
      <c r="B1605" s="417"/>
      <c r="C1605" s="438"/>
      <c r="D1605" s="419"/>
      <c r="E1605" s="419"/>
      <c r="F1605" s="420"/>
      <c r="G1605" s="419"/>
      <c r="H1605" s="419"/>
      <c r="I1605" s="421"/>
      <c r="J1605" s="422"/>
      <c r="K1605" s="422"/>
      <c r="L1605" s="423"/>
      <c r="M1605" s="422"/>
      <c r="N1605" s="446"/>
      <c r="O1605" s="429"/>
      <c r="P1605" s="78">
        <f t="shared" si="82"/>
        <v>0</v>
      </c>
      <c r="Q1605" s="78">
        <f t="shared" si="82"/>
        <v>0</v>
      </c>
      <c r="R1605" s="100" t="str">
        <f t="shared" si="81"/>
        <v/>
      </c>
    </row>
    <row r="1606" spans="1:18" x14ac:dyDescent="0.2">
      <c r="A1606" s="430" t="str">
        <f>IF(B1606="","",COUNT('Diário 1º PA'!$A$4:$A$2634)+COUNT('Diário 2º PA'!$A$4:$A$2000)+ROW()-3)</f>
        <v/>
      </c>
      <c r="B1606" s="417"/>
      <c r="C1606" s="438"/>
      <c r="D1606" s="419"/>
      <c r="E1606" s="419"/>
      <c r="F1606" s="420"/>
      <c r="G1606" s="419"/>
      <c r="H1606" s="419"/>
      <c r="I1606" s="421"/>
      <c r="J1606" s="422"/>
      <c r="K1606" s="422"/>
      <c r="L1606" s="423"/>
      <c r="M1606" s="422"/>
      <c r="N1606" s="446"/>
      <c r="O1606" s="429"/>
      <c r="P1606" s="78">
        <f t="shared" si="82"/>
        <v>0</v>
      </c>
      <c r="Q1606" s="78">
        <f t="shared" si="82"/>
        <v>0</v>
      </c>
      <c r="R1606" s="100" t="str">
        <f t="shared" si="81"/>
        <v/>
      </c>
    </row>
    <row r="1607" spans="1:18" x14ac:dyDescent="0.2">
      <c r="A1607" s="430" t="str">
        <f>IF(B1607="","",COUNT('Diário 1º PA'!$A$4:$A$2634)+COUNT('Diário 2º PA'!$A$4:$A$2000)+ROW()-3)</f>
        <v/>
      </c>
      <c r="B1607" s="417"/>
      <c r="C1607" s="438"/>
      <c r="D1607" s="419"/>
      <c r="E1607" s="419"/>
      <c r="F1607" s="420"/>
      <c r="G1607" s="419"/>
      <c r="H1607" s="419"/>
      <c r="I1607" s="421"/>
      <c r="J1607" s="422"/>
      <c r="K1607" s="422"/>
      <c r="L1607" s="423"/>
      <c r="M1607" s="422"/>
      <c r="N1607" s="446"/>
      <c r="O1607" s="429"/>
      <c r="P1607" s="78">
        <f t="shared" si="82"/>
        <v>0</v>
      </c>
      <c r="Q1607" s="78">
        <f t="shared" si="82"/>
        <v>0</v>
      </c>
      <c r="R1607" s="100" t="str">
        <f t="shared" si="81"/>
        <v/>
      </c>
    </row>
    <row r="1608" spans="1:18" x14ac:dyDescent="0.2">
      <c r="A1608" s="430" t="str">
        <f>IF(B1608="","",COUNT('Diário 1º PA'!$A$4:$A$2634)+COUNT('Diário 2º PA'!$A$4:$A$2000)+ROW()-3)</f>
        <v/>
      </c>
      <c r="B1608" s="417"/>
      <c r="C1608" s="438"/>
      <c r="D1608" s="419"/>
      <c r="E1608" s="419"/>
      <c r="F1608" s="420"/>
      <c r="G1608" s="419"/>
      <c r="H1608" s="419"/>
      <c r="I1608" s="421"/>
      <c r="J1608" s="422"/>
      <c r="K1608" s="422"/>
      <c r="L1608" s="423"/>
      <c r="M1608" s="422"/>
      <c r="N1608" s="446"/>
      <c r="O1608" s="429"/>
      <c r="P1608" s="78">
        <f t="shared" si="82"/>
        <v>0</v>
      </c>
      <c r="Q1608" s="78">
        <f t="shared" si="82"/>
        <v>0</v>
      </c>
      <c r="R1608" s="100" t="str">
        <f t="shared" si="81"/>
        <v/>
      </c>
    </row>
    <row r="1609" spans="1:18" x14ac:dyDescent="0.2">
      <c r="A1609" s="430" t="str">
        <f>IF(B1609="","",COUNT('Diário 1º PA'!$A$4:$A$2634)+COUNT('Diário 2º PA'!$A$4:$A$2000)+ROW()-3)</f>
        <v/>
      </c>
      <c r="B1609" s="417"/>
      <c r="C1609" s="438"/>
      <c r="D1609" s="419"/>
      <c r="E1609" s="419"/>
      <c r="F1609" s="420"/>
      <c r="G1609" s="419"/>
      <c r="H1609" s="419"/>
      <c r="I1609" s="421"/>
      <c r="J1609" s="422"/>
      <c r="K1609" s="422"/>
      <c r="L1609" s="423"/>
      <c r="M1609" s="422"/>
      <c r="N1609" s="446"/>
      <c r="O1609" s="429"/>
      <c r="P1609" s="78">
        <f t="shared" si="82"/>
        <v>0</v>
      </c>
      <c r="Q1609" s="78">
        <f t="shared" si="82"/>
        <v>0</v>
      </c>
      <c r="R1609" s="100" t="str">
        <f t="shared" si="81"/>
        <v/>
      </c>
    </row>
    <row r="1610" spans="1:18" x14ac:dyDescent="0.2">
      <c r="A1610" s="430" t="str">
        <f>IF(B1610="","",COUNT('Diário 1º PA'!$A$4:$A$2634)+COUNT('Diário 2º PA'!$A$4:$A$2000)+ROW()-3)</f>
        <v/>
      </c>
      <c r="B1610" s="417"/>
      <c r="C1610" s="438"/>
      <c r="D1610" s="419"/>
      <c r="E1610" s="419"/>
      <c r="F1610" s="420"/>
      <c r="G1610" s="419"/>
      <c r="H1610" s="419"/>
      <c r="I1610" s="421"/>
      <c r="J1610" s="422"/>
      <c r="K1610" s="422"/>
      <c r="L1610" s="423"/>
      <c r="M1610" s="422"/>
      <c r="N1610" s="446"/>
      <c r="O1610" s="429"/>
      <c r="P1610" s="78">
        <f t="shared" si="82"/>
        <v>0</v>
      </c>
      <c r="Q1610" s="78">
        <f t="shared" si="82"/>
        <v>0</v>
      </c>
      <c r="R1610" s="100" t="str">
        <f t="shared" si="81"/>
        <v/>
      </c>
    </row>
    <row r="1611" spans="1:18" x14ac:dyDescent="0.2">
      <c r="A1611" s="430" t="str">
        <f>IF(B1611="","",COUNT('Diário 1º PA'!$A$4:$A$2634)+COUNT('Diário 2º PA'!$A$4:$A$2000)+ROW()-3)</f>
        <v/>
      </c>
      <c r="B1611" s="417"/>
      <c r="C1611" s="438"/>
      <c r="D1611" s="419"/>
      <c r="E1611" s="419"/>
      <c r="F1611" s="420"/>
      <c r="G1611" s="419"/>
      <c r="H1611" s="419"/>
      <c r="I1611" s="421"/>
      <c r="J1611" s="422"/>
      <c r="K1611" s="422"/>
      <c r="L1611" s="423"/>
      <c r="M1611" s="422"/>
      <c r="N1611" s="446"/>
      <c r="O1611" s="429"/>
      <c r="P1611" s="78">
        <f t="shared" si="82"/>
        <v>0</v>
      </c>
      <c r="Q1611" s="78">
        <f t="shared" si="82"/>
        <v>0</v>
      </c>
      <c r="R1611" s="100" t="str">
        <f t="shared" si="81"/>
        <v/>
      </c>
    </row>
    <row r="1612" spans="1:18" x14ac:dyDescent="0.2">
      <c r="A1612" s="430" t="str">
        <f>IF(B1612="","",COUNT('Diário 1º PA'!$A$4:$A$2634)+COUNT('Diário 2º PA'!$A$4:$A$2000)+ROW()-3)</f>
        <v/>
      </c>
      <c r="B1612" s="417"/>
      <c r="C1612" s="438"/>
      <c r="D1612" s="419"/>
      <c r="E1612" s="419"/>
      <c r="F1612" s="420"/>
      <c r="G1612" s="419"/>
      <c r="H1612" s="419"/>
      <c r="I1612" s="421"/>
      <c r="J1612" s="422"/>
      <c r="K1612" s="422"/>
      <c r="L1612" s="423"/>
      <c r="M1612" s="422"/>
      <c r="N1612" s="446"/>
      <c r="O1612" s="429"/>
      <c r="P1612" s="78">
        <f t="shared" si="82"/>
        <v>0</v>
      </c>
      <c r="Q1612" s="78">
        <f t="shared" si="82"/>
        <v>0</v>
      </c>
      <c r="R1612" s="100" t="str">
        <f t="shared" si="81"/>
        <v/>
      </c>
    </row>
    <row r="1613" spans="1:18" x14ac:dyDescent="0.2">
      <c r="A1613" s="430" t="str">
        <f>IF(B1613="","",COUNT('Diário 1º PA'!$A$4:$A$2634)+COUNT('Diário 2º PA'!$A$4:$A$2000)+ROW()-3)</f>
        <v/>
      </c>
      <c r="B1613" s="417"/>
      <c r="C1613" s="438"/>
      <c r="D1613" s="419"/>
      <c r="E1613" s="419"/>
      <c r="F1613" s="420"/>
      <c r="G1613" s="419"/>
      <c r="H1613" s="419"/>
      <c r="I1613" s="421"/>
      <c r="J1613" s="422"/>
      <c r="K1613" s="422"/>
      <c r="L1613" s="423"/>
      <c r="M1613" s="422"/>
      <c r="N1613" s="446"/>
      <c r="O1613" s="429"/>
      <c r="P1613" s="78">
        <f t="shared" si="82"/>
        <v>0</v>
      </c>
      <c r="Q1613" s="78">
        <f t="shared" si="82"/>
        <v>0</v>
      </c>
      <c r="R1613" s="100" t="str">
        <f t="shared" si="81"/>
        <v/>
      </c>
    </row>
    <row r="1614" spans="1:18" x14ac:dyDescent="0.2">
      <c r="A1614" s="430" t="str">
        <f>IF(B1614="","",COUNT('Diário 1º PA'!$A$4:$A$2634)+COUNT('Diário 2º PA'!$A$4:$A$2000)+ROW()-3)</f>
        <v/>
      </c>
      <c r="B1614" s="417"/>
      <c r="C1614" s="438"/>
      <c r="D1614" s="419"/>
      <c r="E1614" s="419"/>
      <c r="F1614" s="420"/>
      <c r="G1614" s="419"/>
      <c r="H1614" s="419"/>
      <c r="I1614" s="421"/>
      <c r="J1614" s="422"/>
      <c r="K1614" s="422"/>
      <c r="L1614" s="423"/>
      <c r="M1614" s="422"/>
      <c r="N1614" s="446"/>
      <c r="O1614" s="429"/>
      <c r="P1614" s="78">
        <f t="shared" si="82"/>
        <v>0</v>
      </c>
      <c r="Q1614" s="78">
        <f t="shared" si="82"/>
        <v>0</v>
      </c>
      <c r="R1614" s="100" t="str">
        <f t="shared" si="81"/>
        <v/>
      </c>
    </row>
    <row r="1615" spans="1:18" x14ac:dyDescent="0.2">
      <c r="A1615" s="430" t="str">
        <f>IF(B1615="","",COUNT('Diário 1º PA'!$A$4:$A$2634)+COUNT('Diário 2º PA'!$A$4:$A$2000)+ROW()-3)</f>
        <v/>
      </c>
      <c r="B1615" s="417"/>
      <c r="C1615" s="438"/>
      <c r="D1615" s="419"/>
      <c r="E1615" s="419"/>
      <c r="F1615" s="420"/>
      <c r="G1615" s="419"/>
      <c r="H1615" s="419"/>
      <c r="I1615" s="421"/>
      <c r="J1615" s="422"/>
      <c r="K1615" s="422"/>
      <c r="L1615" s="423"/>
      <c r="M1615" s="422"/>
      <c r="N1615" s="446"/>
      <c r="O1615" s="429"/>
      <c r="P1615" s="78">
        <f t="shared" si="82"/>
        <v>0</v>
      </c>
      <c r="Q1615" s="78">
        <f t="shared" si="82"/>
        <v>0</v>
      </c>
      <c r="R1615" s="100" t="str">
        <f t="shared" si="81"/>
        <v/>
      </c>
    </row>
    <row r="1616" spans="1:18" x14ac:dyDescent="0.2">
      <c r="A1616" s="430" t="str">
        <f>IF(B1616="","",COUNT('Diário 1º PA'!$A$4:$A$2634)+COUNT('Diário 2º PA'!$A$4:$A$2000)+ROW()-3)</f>
        <v/>
      </c>
      <c r="B1616" s="417"/>
      <c r="C1616" s="438"/>
      <c r="D1616" s="419"/>
      <c r="E1616" s="419"/>
      <c r="F1616" s="420"/>
      <c r="G1616" s="419"/>
      <c r="H1616" s="419"/>
      <c r="I1616" s="421"/>
      <c r="J1616" s="422"/>
      <c r="K1616" s="422"/>
      <c r="L1616" s="423"/>
      <c r="M1616" s="422"/>
      <c r="N1616" s="446"/>
      <c r="O1616" s="429"/>
      <c r="P1616" s="78">
        <f t="shared" si="82"/>
        <v>0</v>
      </c>
      <c r="Q1616" s="78">
        <f t="shared" si="82"/>
        <v>0</v>
      </c>
      <c r="R1616" s="100" t="str">
        <f t="shared" si="81"/>
        <v/>
      </c>
    </row>
    <row r="1617" spans="1:18" x14ac:dyDescent="0.2">
      <c r="A1617" s="430" t="str">
        <f>IF(B1617="","",COUNT('Diário 1º PA'!$A$4:$A$2634)+COUNT('Diário 2º PA'!$A$4:$A$2000)+ROW()-3)</f>
        <v/>
      </c>
      <c r="B1617" s="417"/>
      <c r="C1617" s="438"/>
      <c r="D1617" s="419"/>
      <c r="E1617" s="419"/>
      <c r="F1617" s="420"/>
      <c r="G1617" s="419"/>
      <c r="H1617" s="419"/>
      <c r="I1617" s="421"/>
      <c r="J1617" s="422"/>
      <c r="K1617" s="422"/>
      <c r="L1617" s="423"/>
      <c r="M1617" s="422"/>
      <c r="N1617" s="446"/>
      <c r="O1617" s="429"/>
      <c r="P1617" s="78">
        <f t="shared" si="82"/>
        <v>0</v>
      </c>
      <c r="Q1617" s="78">
        <f t="shared" si="82"/>
        <v>0</v>
      </c>
      <c r="R1617" s="100" t="str">
        <f t="shared" si="81"/>
        <v/>
      </c>
    </row>
    <row r="1618" spans="1:18" x14ac:dyDescent="0.2">
      <c r="A1618" s="430" t="str">
        <f>IF(B1618="","",COUNT('Diário 1º PA'!$A$4:$A$2634)+COUNT('Diário 2º PA'!$A$4:$A$2000)+ROW()-3)</f>
        <v/>
      </c>
      <c r="B1618" s="417"/>
      <c r="C1618" s="438"/>
      <c r="D1618" s="419"/>
      <c r="E1618" s="419"/>
      <c r="F1618" s="420"/>
      <c r="G1618" s="419"/>
      <c r="H1618" s="419"/>
      <c r="I1618" s="421"/>
      <c r="J1618" s="422"/>
      <c r="K1618" s="422"/>
      <c r="L1618" s="423"/>
      <c r="M1618" s="422"/>
      <c r="N1618" s="446"/>
      <c r="O1618" s="429"/>
      <c r="P1618" s="78">
        <f t="shared" si="82"/>
        <v>0</v>
      </c>
      <c r="Q1618" s="78">
        <f t="shared" si="82"/>
        <v>0</v>
      </c>
      <c r="R1618" s="100" t="str">
        <f t="shared" si="81"/>
        <v/>
      </c>
    </row>
    <row r="1619" spans="1:18" x14ac:dyDescent="0.2">
      <c r="A1619" s="430" t="str">
        <f>IF(B1619="","",COUNT('Diário 1º PA'!$A$4:$A$2634)+COUNT('Diário 2º PA'!$A$4:$A$2000)+ROW()-3)</f>
        <v/>
      </c>
      <c r="B1619" s="417"/>
      <c r="C1619" s="438"/>
      <c r="D1619" s="419"/>
      <c r="E1619" s="419"/>
      <c r="F1619" s="420"/>
      <c r="G1619" s="419"/>
      <c r="H1619" s="419"/>
      <c r="I1619" s="421"/>
      <c r="J1619" s="422"/>
      <c r="K1619" s="422"/>
      <c r="L1619" s="423"/>
      <c r="M1619" s="422"/>
      <c r="N1619" s="446"/>
      <c r="O1619" s="429"/>
      <c r="P1619" s="78">
        <f t="shared" si="82"/>
        <v>0</v>
      </c>
      <c r="Q1619" s="78">
        <f t="shared" si="82"/>
        <v>0</v>
      </c>
      <c r="R1619" s="100" t="str">
        <f t="shared" si="81"/>
        <v/>
      </c>
    </row>
    <row r="1620" spans="1:18" x14ac:dyDescent="0.2">
      <c r="A1620" s="430" t="str">
        <f>IF(B1620="","",COUNT('Diário 1º PA'!$A$4:$A$2634)+COUNT('Diário 2º PA'!$A$4:$A$2000)+ROW()-3)</f>
        <v/>
      </c>
      <c r="B1620" s="417"/>
      <c r="C1620" s="438"/>
      <c r="D1620" s="419"/>
      <c r="E1620" s="419"/>
      <c r="F1620" s="420"/>
      <c r="G1620" s="419"/>
      <c r="H1620" s="419"/>
      <c r="I1620" s="421"/>
      <c r="J1620" s="422"/>
      <c r="K1620" s="422"/>
      <c r="L1620" s="423"/>
      <c r="M1620" s="422"/>
      <c r="N1620" s="446"/>
      <c r="O1620" s="429"/>
      <c r="P1620" s="78">
        <f t="shared" si="82"/>
        <v>0</v>
      </c>
      <c r="Q1620" s="78">
        <f t="shared" si="82"/>
        <v>0</v>
      </c>
      <c r="R1620" s="100" t="str">
        <f t="shared" si="81"/>
        <v/>
      </c>
    </row>
    <row r="1621" spans="1:18" x14ac:dyDescent="0.2">
      <c r="A1621" s="430" t="str">
        <f>IF(B1621="","",COUNT('Diário 1º PA'!$A$4:$A$2634)+COUNT('Diário 2º PA'!$A$4:$A$2000)+ROW()-3)</f>
        <v/>
      </c>
      <c r="B1621" s="417"/>
      <c r="C1621" s="438"/>
      <c r="D1621" s="419"/>
      <c r="E1621" s="419"/>
      <c r="F1621" s="420"/>
      <c r="G1621" s="419"/>
      <c r="H1621" s="419"/>
      <c r="I1621" s="421"/>
      <c r="J1621" s="422"/>
      <c r="K1621" s="422"/>
      <c r="L1621" s="423"/>
      <c r="M1621" s="422"/>
      <c r="N1621" s="446"/>
      <c r="O1621" s="429"/>
      <c r="P1621" s="78">
        <f t="shared" si="82"/>
        <v>0</v>
      </c>
      <c r="Q1621" s="78">
        <f t="shared" si="82"/>
        <v>0</v>
      </c>
      <c r="R1621" s="100" t="str">
        <f t="shared" si="81"/>
        <v/>
      </c>
    </row>
    <row r="1622" spans="1:18" x14ac:dyDescent="0.2">
      <c r="A1622" s="430" t="str">
        <f>IF(B1622="","",COUNT('Diário 1º PA'!$A$4:$A$2634)+COUNT('Diário 2º PA'!$A$4:$A$2000)+ROW()-3)</f>
        <v/>
      </c>
      <c r="B1622" s="417"/>
      <c r="C1622" s="438"/>
      <c r="D1622" s="419"/>
      <c r="E1622" s="419"/>
      <c r="F1622" s="420"/>
      <c r="G1622" s="419"/>
      <c r="H1622" s="419"/>
      <c r="I1622" s="421"/>
      <c r="J1622" s="422"/>
      <c r="K1622" s="422"/>
      <c r="L1622" s="423"/>
      <c r="M1622" s="422"/>
      <c r="N1622" s="446"/>
      <c r="O1622" s="429"/>
      <c r="P1622" s="78">
        <f t="shared" si="82"/>
        <v>0</v>
      </c>
      <c r="Q1622" s="78">
        <f t="shared" si="82"/>
        <v>0</v>
      </c>
      <c r="R1622" s="100" t="str">
        <f t="shared" si="81"/>
        <v/>
      </c>
    </row>
    <row r="1623" spans="1:18" x14ac:dyDescent="0.2">
      <c r="A1623" s="430" t="str">
        <f>IF(B1623="","",COUNT('Diário 1º PA'!$A$4:$A$2634)+COUNT('Diário 2º PA'!$A$4:$A$2000)+ROW()-3)</f>
        <v/>
      </c>
      <c r="B1623" s="417"/>
      <c r="C1623" s="438"/>
      <c r="D1623" s="419"/>
      <c r="E1623" s="419"/>
      <c r="F1623" s="420"/>
      <c r="G1623" s="419"/>
      <c r="H1623" s="419"/>
      <c r="I1623" s="421"/>
      <c r="J1623" s="422"/>
      <c r="K1623" s="422"/>
      <c r="L1623" s="423"/>
      <c r="M1623" s="422"/>
      <c r="N1623" s="446"/>
      <c r="O1623" s="429"/>
      <c r="P1623" s="78">
        <f t="shared" si="82"/>
        <v>0</v>
      </c>
      <c r="Q1623" s="78">
        <f t="shared" si="82"/>
        <v>0</v>
      </c>
      <c r="R1623" s="100" t="str">
        <f t="shared" si="81"/>
        <v/>
      </c>
    </row>
    <row r="1624" spans="1:18" x14ac:dyDescent="0.2">
      <c r="A1624" s="430" t="str">
        <f>IF(B1624="","",COUNT('Diário 1º PA'!$A$4:$A$2634)+COUNT('Diário 2º PA'!$A$4:$A$2000)+ROW()-3)</f>
        <v/>
      </c>
      <c r="B1624" s="417"/>
      <c r="C1624" s="438"/>
      <c r="D1624" s="419"/>
      <c r="E1624" s="419"/>
      <c r="F1624" s="420"/>
      <c r="G1624" s="419"/>
      <c r="H1624" s="419"/>
      <c r="I1624" s="421"/>
      <c r="J1624" s="422"/>
      <c r="K1624" s="422"/>
      <c r="L1624" s="423"/>
      <c r="M1624" s="422"/>
      <c r="N1624" s="446"/>
      <c r="O1624" s="429"/>
      <c r="P1624" s="78">
        <f t="shared" si="82"/>
        <v>0</v>
      </c>
      <c r="Q1624" s="78">
        <f t="shared" si="82"/>
        <v>0</v>
      </c>
      <c r="R1624" s="100" t="str">
        <f t="shared" si="81"/>
        <v/>
      </c>
    </row>
    <row r="1625" spans="1:18" x14ac:dyDescent="0.2">
      <c r="A1625" s="430" t="str">
        <f>IF(B1625="","",COUNT('Diário 1º PA'!$A$4:$A$2634)+COUNT('Diário 2º PA'!$A$4:$A$2000)+ROW()-3)</f>
        <v/>
      </c>
      <c r="B1625" s="417"/>
      <c r="C1625" s="438"/>
      <c r="D1625" s="419"/>
      <c r="E1625" s="419"/>
      <c r="F1625" s="420"/>
      <c r="G1625" s="419"/>
      <c r="H1625" s="419"/>
      <c r="I1625" s="421"/>
      <c r="J1625" s="422"/>
      <c r="K1625" s="422"/>
      <c r="L1625" s="423"/>
      <c r="M1625" s="422"/>
      <c r="N1625" s="446"/>
      <c r="O1625" s="429"/>
      <c r="P1625" s="78">
        <f t="shared" si="82"/>
        <v>0</v>
      </c>
      <c r="Q1625" s="78">
        <f t="shared" si="82"/>
        <v>0</v>
      </c>
      <c r="R1625" s="100" t="str">
        <f t="shared" si="81"/>
        <v/>
      </c>
    </row>
    <row r="1626" spans="1:18" x14ac:dyDescent="0.2">
      <c r="A1626" s="430" t="str">
        <f>IF(B1626="","",COUNT('Diário 1º PA'!$A$4:$A$2634)+COUNT('Diário 2º PA'!$A$4:$A$2000)+ROW()-3)</f>
        <v/>
      </c>
      <c r="B1626" s="417"/>
      <c r="C1626" s="438"/>
      <c r="D1626" s="419"/>
      <c r="E1626" s="419"/>
      <c r="F1626" s="420"/>
      <c r="G1626" s="419"/>
      <c r="H1626" s="419"/>
      <c r="I1626" s="421"/>
      <c r="J1626" s="422"/>
      <c r="K1626" s="422"/>
      <c r="L1626" s="423"/>
      <c r="M1626" s="422"/>
      <c r="N1626" s="446"/>
      <c r="O1626" s="429"/>
      <c r="P1626" s="78">
        <f t="shared" si="82"/>
        <v>0</v>
      </c>
      <c r="Q1626" s="78">
        <f t="shared" si="82"/>
        <v>0</v>
      </c>
      <c r="R1626" s="100" t="str">
        <f t="shared" si="81"/>
        <v/>
      </c>
    </row>
    <row r="1627" spans="1:18" x14ac:dyDescent="0.2">
      <c r="A1627" s="430" t="str">
        <f>IF(B1627="","",COUNT('Diário 1º PA'!$A$4:$A$2634)+COUNT('Diário 2º PA'!$A$4:$A$2000)+ROW()-3)</f>
        <v/>
      </c>
      <c r="B1627" s="417"/>
      <c r="C1627" s="438"/>
      <c r="D1627" s="419"/>
      <c r="E1627" s="419"/>
      <c r="F1627" s="420"/>
      <c r="G1627" s="419"/>
      <c r="H1627" s="419"/>
      <c r="I1627" s="421"/>
      <c r="J1627" s="422"/>
      <c r="K1627" s="422"/>
      <c r="L1627" s="423"/>
      <c r="M1627" s="422"/>
      <c r="N1627" s="446"/>
      <c r="O1627" s="429"/>
      <c r="P1627" s="78">
        <f t="shared" si="82"/>
        <v>0</v>
      </c>
      <c r="Q1627" s="78">
        <f t="shared" si="82"/>
        <v>0</v>
      </c>
      <c r="R1627" s="100" t="str">
        <f t="shared" si="81"/>
        <v/>
      </c>
    </row>
    <row r="1628" spans="1:18" x14ac:dyDescent="0.2">
      <c r="A1628" s="430" t="str">
        <f>IF(B1628="","",COUNT('Diário 1º PA'!$A$4:$A$2634)+COUNT('Diário 2º PA'!$A$4:$A$2000)+ROW()-3)</f>
        <v/>
      </c>
      <c r="B1628" s="417"/>
      <c r="C1628" s="438"/>
      <c r="D1628" s="419"/>
      <c r="E1628" s="419"/>
      <c r="F1628" s="420"/>
      <c r="G1628" s="419"/>
      <c r="H1628" s="419"/>
      <c r="I1628" s="421"/>
      <c r="J1628" s="422"/>
      <c r="K1628" s="422"/>
      <c r="L1628" s="423"/>
      <c r="M1628" s="422"/>
      <c r="N1628" s="446"/>
      <c r="O1628" s="429"/>
      <c r="P1628" s="78">
        <f t="shared" si="82"/>
        <v>0</v>
      </c>
      <c r="Q1628" s="78">
        <f t="shared" si="82"/>
        <v>0</v>
      </c>
      <c r="R1628" s="100" t="str">
        <f t="shared" si="81"/>
        <v/>
      </c>
    </row>
    <row r="1629" spans="1:18" x14ac:dyDescent="0.2">
      <c r="A1629" s="430" t="str">
        <f>IF(B1629="","",COUNT('Diário 1º PA'!$A$4:$A$2634)+COUNT('Diário 2º PA'!$A$4:$A$2000)+ROW()-3)</f>
        <v/>
      </c>
      <c r="B1629" s="417"/>
      <c r="C1629" s="438"/>
      <c r="D1629" s="419"/>
      <c r="E1629" s="419"/>
      <c r="F1629" s="420"/>
      <c r="G1629" s="419"/>
      <c r="H1629" s="419"/>
      <c r="I1629" s="421"/>
      <c r="J1629" s="422"/>
      <c r="K1629" s="422"/>
      <c r="L1629" s="423"/>
      <c r="M1629" s="422"/>
      <c r="N1629" s="446"/>
      <c r="O1629" s="429"/>
      <c r="P1629" s="78">
        <f t="shared" si="82"/>
        <v>0</v>
      </c>
      <c r="Q1629" s="78">
        <f t="shared" si="82"/>
        <v>0</v>
      </c>
      <c r="R1629" s="100" t="str">
        <f t="shared" si="81"/>
        <v/>
      </c>
    </row>
    <row r="1630" spans="1:18" x14ac:dyDescent="0.2">
      <c r="A1630" s="430" t="str">
        <f>IF(B1630="","",COUNT('Diário 1º PA'!$A$4:$A$2634)+COUNT('Diário 2º PA'!$A$4:$A$2000)+ROW()-3)</f>
        <v/>
      </c>
      <c r="B1630" s="417"/>
      <c r="C1630" s="438"/>
      <c r="D1630" s="419"/>
      <c r="E1630" s="419"/>
      <c r="F1630" s="420"/>
      <c r="G1630" s="419"/>
      <c r="H1630" s="419"/>
      <c r="I1630" s="421"/>
      <c r="J1630" s="422"/>
      <c r="K1630" s="422"/>
      <c r="L1630" s="423"/>
      <c r="M1630" s="422"/>
      <c r="N1630" s="446"/>
      <c r="O1630" s="429"/>
      <c r="P1630" s="78">
        <f t="shared" si="82"/>
        <v>0</v>
      </c>
      <c r="Q1630" s="78">
        <f t="shared" si="82"/>
        <v>0</v>
      </c>
      <c r="R1630" s="100" t="str">
        <f t="shared" si="81"/>
        <v/>
      </c>
    </row>
    <row r="1631" spans="1:18" x14ac:dyDescent="0.2">
      <c r="A1631" s="430" t="str">
        <f>IF(B1631="","",COUNT('Diário 1º PA'!$A$4:$A$2634)+COUNT('Diário 2º PA'!$A$4:$A$2000)+ROW()-3)</f>
        <v/>
      </c>
      <c r="B1631" s="417"/>
      <c r="C1631" s="438"/>
      <c r="D1631" s="419"/>
      <c r="E1631" s="419"/>
      <c r="F1631" s="420"/>
      <c r="G1631" s="419"/>
      <c r="H1631" s="419"/>
      <c r="I1631" s="421"/>
      <c r="J1631" s="422"/>
      <c r="K1631" s="422"/>
      <c r="L1631" s="423"/>
      <c r="M1631" s="422"/>
      <c r="N1631" s="446"/>
      <c r="O1631" s="429"/>
      <c r="P1631" s="78">
        <f t="shared" si="82"/>
        <v>0</v>
      </c>
      <c r="Q1631" s="78">
        <f t="shared" si="82"/>
        <v>0</v>
      </c>
      <c r="R1631" s="100" t="str">
        <f t="shared" si="81"/>
        <v/>
      </c>
    </row>
    <row r="1632" spans="1:18" x14ac:dyDescent="0.2">
      <c r="A1632" s="430" t="str">
        <f>IF(B1632="","",COUNT('Diário 1º PA'!$A$4:$A$2634)+COUNT('Diário 2º PA'!$A$4:$A$2000)+ROW()-3)</f>
        <v/>
      </c>
      <c r="B1632" s="417"/>
      <c r="C1632" s="438"/>
      <c r="D1632" s="419"/>
      <c r="E1632" s="419"/>
      <c r="F1632" s="420"/>
      <c r="G1632" s="419"/>
      <c r="H1632" s="419"/>
      <c r="I1632" s="421"/>
      <c r="J1632" s="422"/>
      <c r="K1632" s="422"/>
      <c r="L1632" s="423"/>
      <c r="M1632" s="422"/>
      <c r="N1632" s="446"/>
      <c r="O1632" s="429"/>
      <c r="P1632" s="78">
        <f t="shared" si="82"/>
        <v>0</v>
      </c>
      <c r="Q1632" s="78">
        <f t="shared" si="82"/>
        <v>0</v>
      </c>
      <c r="R1632" s="100" t="str">
        <f t="shared" si="81"/>
        <v/>
      </c>
    </row>
    <row r="1633" spans="1:18" x14ac:dyDescent="0.2">
      <c r="A1633" s="430" t="str">
        <f>IF(B1633="","",COUNT('Diário 1º PA'!$A$4:$A$2634)+COUNT('Diário 2º PA'!$A$4:$A$2000)+ROW()-3)</f>
        <v/>
      </c>
      <c r="B1633" s="417"/>
      <c r="C1633" s="438"/>
      <c r="D1633" s="419"/>
      <c r="E1633" s="419"/>
      <c r="F1633" s="420"/>
      <c r="G1633" s="419"/>
      <c r="H1633" s="419"/>
      <c r="I1633" s="421"/>
      <c r="J1633" s="422"/>
      <c r="K1633" s="422"/>
      <c r="L1633" s="423"/>
      <c r="M1633" s="422"/>
      <c r="N1633" s="446"/>
      <c r="O1633" s="429"/>
      <c r="P1633" s="78">
        <f t="shared" si="82"/>
        <v>0</v>
      </c>
      <c r="Q1633" s="78">
        <f t="shared" si="82"/>
        <v>0</v>
      </c>
      <c r="R1633" s="100" t="str">
        <f t="shared" si="81"/>
        <v/>
      </c>
    </row>
    <row r="1634" spans="1:18" x14ac:dyDescent="0.2">
      <c r="A1634" s="430" t="str">
        <f>IF(B1634="","",COUNT('Diário 1º PA'!$A$4:$A$2634)+COUNT('Diário 2º PA'!$A$4:$A$2000)+ROW()-3)</f>
        <v/>
      </c>
      <c r="B1634" s="417"/>
      <c r="C1634" s="438"/>
      <c r="D1634" s="419"/>
      <c r="E1634" s="419"/>
      <c r="F1634" s="420"/>
      <c r="G1634" s="419"/>
      <c r="H1634" s="419"/>
      <c r="I1634" s="421"/>
      <c r="J1634" s="422"/>
      <c r="K1634" s="422"/>
      <c r="L1634" s="423"/>
      <c r="M1634" s="422"/>
      <c r="N1634" s="446"/>
      <c r="O1634" s="429"/>
      <c r="P1634" s="78">
        <f t="shared" si="82"/>
        <v>0</v>
      </c>
      <c r="Q1634" s="78">
        <f t="shared" si="82"/>
        <v>0</v>
      </c>
      <c r="R1634" s="100" t="str">
        <f t="shared" si="81"/>
        <v/>
      </c>
    </row>
    <row r="1635" spans="1:18" x14ac:dyDescent="0.2">
      <c r="A1635" s="430" t="str">
        <f>IF(B1635="","",COUNT('Diário 1º PA'!$A$4:$A$2634)+COUNT('Diário 2º PA'!$A$4:$A$2000)+ROW()-3)</f>
        <v/>
      </c>
      <c r="B1635" s="417"/>
      <c r="C1635" s="438"/>
      <c r="D1635" s="419"/>
      <c r="E1635" s="419"/>
      <c r="F1635" s="420"/>
      <c r="G1635" s="419"/>
      <c r="H1635" s="419"/>
      <c r="I1635" s="421"/>
      <c r="J1635" s="422"/>
      <c r="K1635" s="422"/>
      <c r="L1635" s="423"/>
      <c r="M1635" s="422"/>
      <c r="N1635" s="446"/>
      <c r="O1635" s="429"/>
      <c r="P1635" s="78">
        <f t="shared" si="82"/>
        <v>0</v>
      </c>
      <c r="Q1635" s="78">
        <f t="shared" si="82"/>
        <v>0</v>
      </c>
      <c r="R1635" s="100" t="str">
        <f t="shared" si="81"/>
        <v/>
      </c>
    </row>
    <row r="1636" spans="1:18" x14ac:dyDescent="0.2">
      <c r="A1636" s="430" t="str">
        <f>IF(B1636="","",COUNT('Diário 1º PA'!$A$4:$A$2634)+COUNT('Diário 2º PA'!$A$4:$A$2000)+ROW()-3)</f>
        <v/>
      </c>
      <c r="B1636" s="417"/>
      <c r="C1636" s="438"/>
      <c r="D1636" s="419"/>
      <c r="E1636" s="419"/>
      <c r="F1636" s="420"/>
      <c r="G1636" s="419"/>
      <c r="H1636" s="419"/>
      <c r="I1636" s="421"/>
      <c r="J1636" s="422"/>
      <c r="K1636" s="422"/>
      <c r="L1636" s="423"/>
      <c r="M1636" s="422"/>
      <c r="N1636" s="446"/>
      <c r="O1636" s="429"/>
      <c r="P1636" s="78">
        <f t="shared" si="82"/>
        <v>0</v>
      </c>
      <c r="Q1636" s="78">
        <f t="shared" si="82"/>
        <v>0</v>
      </c>
      <c r="R1636" s="100" t="str">
        <f t="shared" si="81"/>
        <v/>
      </c>
    </row>
    <row r="1637" spans="1:18" x14ac:dyDescent="0.2">
      <c r="A1637" s="430" t="str">
        <f>IF(B1637="","",COUNT('Diário 1º PA'!$A$4:$A$2634)+COUNT('Diário 2º PA'!$A$4:$A$2000)+ROW()-3)</f>
        <v/>
      </c>
      <c r="B1637" s="417"/>
      <c r="C1637" s="438"/>
      <c r="D1637" s="419"/>
      <c r="E1637" s="419"/>
      <c r="F1637" s="420"/>
      <c r="G1637" s="419"/>
      <c r="H1637" s="419"/>
      <c r="I1637" s="421"/>
      <c r="J1637" s="422"/>
      <c r="K1637" s="422"/>
      <c r="L1637" s="423"/>
      <c r="M1637" s="422"/>
      <c r="N1637" s="446"/>
      <c r="O1637" s="429"/>
      <c r="P1637" s="78">
        <f t="shared" si="82"/>
        <v>0</v>
      </c>
      <c r="Q1637" s="78">
        <f t="shared" si="82"/>
        <v>0</v>
      </c>
      <c r="R1637" s="100" t="str">
        <f t="shared" si="81"/>
        <v/>
      </c>
    </row>
    <row r="1638" spans="1:18" x14ac:dyDescent="0.2">
      <c r="A1638" s="430" t="str">
        <f>IF(B1638="","",COUNT('Diário 1º PA'!$A$4:$A$2634)+COUNT('Diário 2º PA'!$A$4:$A$2000)+ROW()-3)</f>
        <v/>
      </c>
      <c r="B1638" s="417"/>
      <c r="C1638" s="438"/>
      <c r="D1638" s="419"/>
      <c r="E1638" s="419"/>
      <c r="F1638" s="420"/>
      <c r="G1638" s="419"/>
      <c r="H1638" s="419"/>
      <c r="I1638" s="421"/>
      <c r="J1638" s="422"/>
      <c r="K1638" s="422"/>
      <c r="L1638" s="423"/>
      <c r="M1638" s="422"/>
      <c r="N1638" s="446"/>
      <c r="O1638" s="429"/>
      <c r="P1638" s="78">
        <f t="shared" si="82"/>
        <v>0</v>
      </c>
      <c r="Q1638" s="78">
        <f t="shared" si="82"/>
        <v>0</v>
      </c>
      <c r="R1638" s="100" t="str">
        <f t="shared" si="81"/>
        <v/>
      </c>
    </row>
    <row r="1639" spans="1:18" x14ac:dyDescent="0.2">
      <c r="A1639" s="430" t="str">
        <f>IF(B1639="","",COUNT('Diário 1º PA'!$A$4:$A$2634)+COUNT('Diário 2º PA'!$A$4:$A$2000)+ROW()-3)</f>
        <v/>
      </c>
      <c r="B1639" s="417"/>
      <c r="C1639" s="438"/>
      <c r="D1639" s="419"/>
      <c r="E1639" s="419"/>
      <c r="F1639" s="420"/>
      <c r="G1639" s="419"/>
      <c r="H1639" s="419"/>
      <c r="I1639" s="421"/>
      <c r="J1639" s="422"/>
      <c r="K1639" s="422"/>
      <c r="L1639" s="423"/>
      <c r="M1639" s="422"/>
      <c r="N1639" s="446"/>
      <c r="O1639" s="429"/>
      <c r="P1639" s="78">
        <f t="shared" si="82"/>
        <v>0</v>
      </c>
      <c r="Q1639" s="78">
        <f t="shared" si="82"/>
        <v>0</v>
      </c>
      <c r="R1639" s="100" t="str">
        <f t="shared" si="81"/>
        <v/>
      </c>
    </row>
    <row r="1640" spans="1:18" x14ac:dyDescent="0.2">
      <c r="A1640" s="430" t="str">
        <f>IF(B1640="","",COUNT('Diário 1º PA'!$A$4:$A$2634)+COUNT('Diário 2º PA'!$A$4:$A$2000)+ROW()-3)</f>
        <v/>
      </c>
      <c r="B1640" s="417"/>
      <c r="C1640" s="438"/>
      <c r="D1640" s="419"/>
      <c r="E1640" s="419"/>
      <c r="F1640" s="420"/>
      <c r="G1640" s="419"/>
      <c r="H1640" s="419"/>
      <c r="I1640" s="421"/>
      <c r="J1640" s="422"/>
      <c r="K1640" s="422"/>
      <c r="L1640" s="423"/>
      <c r="M1640" s="422"/>
      <c r="N1640" s="446"/>
      <c r="O1640" s="429"/>
      <c r="P1640" s="78">
        <f t="shared" si="82"/>
        <v>0</v>
      </c>
      <c r="Q1640" s="78">
        <f t="shared" si="82"/>
        <v>0</v>
      </c>
      <c r="R1640" s="100" t="str">
        <f t="shared" si="81"/>
        <v/>
      </c>
    </row>
    <row r="1641" spans="1:18" x14ac:dyDescent="0.2">
      <c r="A1641" s="430" t="str">
        <f>IF(B1641="","",COUNT('Diário 1º PA'!$A$4:$A$2634)+COUNT('Diário 2º PA'!$A$4:$A$2000)+ROW()-3)</f>
        <v/>
      </c>
      <c r="B1641" s="417"/>
      <c r="C1641" s="438"/>
      <c r="D1641" s="419"/>
      <c r="E1641" s="419"/>
      <c r="F1641" s="420"/>
      <c r="G1641" s="419"/>
      <c r="H1641" s="419"/>
      <c r="I1641" s="421"/>
      <c r="J1641" s="422"/>
      <c r="K1641" s="422"/>
      <c r="L1641" s="423"/>
      <c r="M1641" s="422"/>
      <c r="N1641" s="446"/>
      <c r="O1641" s="429"/>
      <c r="P1641" s="78">
        <f t="shared" si="82"/>
        <v>0</v>
      </c>
      <c r="Q1641" s="78">
        <f t="shared" si="82"/>
        <v>0</v>
      </c>
      <c r="R1641" s="100" t="str">
        <f t="shared" ref="R1641:R1704" si="83">SUBSTITUTE(D1641," ","_")</f>
        <v/>
      </c>
    </row>
    <row r="1642" spans="1:18" x14ac:dyDescent="0.2">
      <c r="A1642" s="430" t="str">
        <f>IF(B1642="","",COUNT('Diário 1º PA'!$A$4:$A$2634)+COUNT('Diário 2º PA'!$A$4:$A$2000)+ROW()-3)</f>
        <v/>
      </c>
      <c r="B1642" s="417"/>
      <c r="C1642" s="438"/>
      <c r="D1642" s="419"/>
      <c r="E1642" s="419"/>
      <c r="F1642" s="420"/>
      <c r="G1642" s="419"/>
      <c r="H1642" s="419"/>
      <c r="I1642" s="421"/>
      <c r="J1642" s="422"/>
      <c r="K1642" s="422"/>
      <c r="L1642" s="423"/>
      <c r="M1642" s="422"/>
      <c r="N1642" s="446"/>
      <c r="O1642" s="429"/>
      <c r="P1642" s="78">
        <f t="shared" ref="P1642:Q1705" si="84">IF(B1642=0,0,IF(YEAR(B1642)=$Q$1,MONTH(B1642)-$P$1+1,(YEAR(B1642)-$Q$1)*12-$P$1+1+MONTH(B1642)))</f>
        <v>0</v>
      </c>
      <c r="Q1642" s="78">
        <f t="shared" si="84"/>
        <v>0</v>
      </c>
      <c r="R1642" s="100" t="str">
        <f t="shared" si="83"/>
        <v/>
      </c>
    </row>
    <row r="1643" spans="1:18" x14ac:dyDescent="0.2">
      <c r="A1643" s="430" t="str">
        <f>IF(B1643="","",COUNT('Diário 1º PA'!$A$4:$A$2634)+COUNT('Diário 2º PA'!$A$4:$A$2000)+ROW()-3)</f>
        <v/>
      </c>
      <c r="B1643" s="417"/>
      <c r="C1643" s="438"/>
      <c r="D1643" s="419"/>
      <c r="E1643" s="419"/>
      <c r="F1643" s="420"/>
      <c r="G1643" s="419"/>
      <c r="H1643" s="419"/>
      <c r="I1643" s="421"/>
      <c r="J1643" s="422"/>
      <c r="K1643" s="422"/>
      <c r="L1643" s="423"/>
      <c r="M1643" s="422"/>
      <c r="N1643" s="446"/>
      <c r="O1643" s="429"/>
      <c r="P1643" s="78">
        <f t="shared" si="84"/>
        <v>0</v>
      </c>
      <c r="Q1643" s="78">
        <f t="shared" si="84"/>
        <v>0</v>
      </c>
      <c r="R1643" s="100" t="str">
        <f t="shared" si="83"/>
        <v/>
      </c>
    </row>
    <row r="1644" spans="1:18" x14ac:dyDescent="0.2">
      <c r="A1644" s="430" t="str">
        <f>IF(B1644="","",COUNT('Diário 1º PA'!$A$4:$A$2634)+COUNT('Diário 2º PA'!$A$4:$A$2000)+ROW()-3)</f>
        <v/>
      </c>
      <c r="B1644" s="417"/>
      <c r="C1644" s="438"/>
      <c r="D1644" s="419"/>
      <c r="E1644" s="419"/>
      <c r="F1644" s="420"/>
      <c r="G1644" s="419"/>
      <c r="H1644" s="419"/>
      <c r="I1644" s="421"/>
      <c r="J1644" s="422"/>
      <c r="K1644" s="422"/>
      <c r="L1644" s="423"/>
      <c r="M1644" s="422"/>
      <c r="N1644" s="446"/>
      <c r="O1644" s="429"/>
      <c r="P1644" s="78">
        <f t="shared" si="84"/>
        <v>0</v>
      </c>
      <c r="Q1644" s="78">
        <f t="shared" si="84"/>
        <v>0</v>
      </c>
      <c r="R1644" s="100" t="str">
        <f t="shared" si="83"/>
        <v/>
      </c>
    </row>
    <row r="1645" spans="1:18" x14ac:dyDescent="0.2">
      <c r="A1645" s="430" t="str">
        <f>IF(B1645="","",COUNT('Diário 1º PA'!$A$4:$A$2634)+COUNT('Diário 2º PA'!$A$4:$A$2000)+ROW()-3)</f>
        <v/>
      </c>
      <c r="B1645" s="417"/>
      <c r="C1645" s="438"/>
      <c r="D1645" s="419"/>
      <c r="E1645" s="419"/>
      <c r="F1645" s="420"/>
      <c r="G1645" s="419"/>
      <c r="H1645" s="419"/>
      <c r="I1645" s="421"/>
      <c r="J1645" s="422"/>
      <c r="K1645" s="422"/>
      <c r="L1645" s="423"/>
      <c r="M1645" s="422"/>
      <c r="N1645" s="446"/>
      <c r="O1645" s="429"/>
      <c r="P1645" s="78">
        <f t="shared" si="84"/>
        <v>0</v>
      </c>
      <c r="Q1645" s="78">
        <f t="shared" si="84"/>
        <v>0</v>
      </c>
      <c r="R1645" s="100" t="str">
        <f t="shared" si="83"/>
        <v/>
      </c>
    </row>
    <row r="1646" spans="1:18" x14ac:dyDescent="0.2">
      <c r="A1646" s="430" t="str">
        <f>IF(B1646="","",COUNT('Diário 1º PA'!$A$4:$A$2634)+COUNT('Diário 2º PA'!$A$4:$A$2000)+ROW()-3)</f>
        <v/>
      </c>
      <c r="B1646" s="417"/>
      <c r="C1646" s="438"/>
      <c r="D1646" s="419"/>
      <c r="E1646" s="419"/>
      <c r="F1646" s="420"/>
      <c r="G1646" s="419"/>
      <c r="H1646" s="419"/>
      <c r="I1646" s="421"/>
      <c r="J1646" s="422"/>
      <c r="K1646" s="422"/>
      <c r="L1646" s="423"/>
      <c r="M1646" s="422"/>
      <c r="N1646" s="446"/>
      <c r="O1646" s="429"/>
      <c r="P1646" s="78">
        <f t="shared" si="84"/>
        <v>0</v>
      </c>
      <c r="Q1646" s="78">
        <f t="shared" si="84"/>
        <v>0</v>
      </c>
      <c r="R1646" s="100" t="str">
        <f t="shared" si="83"/>
        <v/>
      </c>
    </row>
    <row r="1647" spans="1:18" x14ac:dyDescent="0.2">
      <c r="A1647" s="430" t="str">
        <f>IF(B1647="","",COUNT('Diário 1º PA'!$A$4:$A$2634)+COUNT('Diário 2º PA'!$A$4:$A$2000)+ROW()-3)</f>
        <v/>
      </c>
      <c r="B1647" s="417"/>
      <c r="C1647" s="438"/>
      <c r="D1647" s="419"/>
      <c r="E1647" s="419"/>
      <c r="F1647" s="420"/>
      <c r="G1647" s="419"/>
      <c r="H1647" s="419"/>
      <c r="I1647" s="421"/>
      <c r="J1647" s="422"/>
      <c r="K1647" s="422"/>
      <c r="L1647" s="423"/>
      <c r="M1647" s="422"/>
      <c r="N1647" s="446"/>
      <c r="O1647" s="429"/>
      <c r="P1647" s="78">
        <f t="shared" si="84"/>
        <v>0</v>
      </c>
      <c r="Q1647" s="78">
        <f t="shared" si="84"/>
        <v>0</v>
      </c>
      <c r="R1647" s="100" t="str">
        <f t="shared" si="83"/>
        <v/>
      </c>
    </row>
    <row r="1648" spans="1:18" x14ac:dyDescent="0.2">
      <c r="A1648" s="430" t="str">
        <f>IF(B1648="","",COUNT('Diário 1º PA'!$A$4:$A$2634)+COUNT('Diário 2º PA'!$A$4:$A$2000)+ROW()-3)</f>
        <v/>
      </c>
      <c r="B1648" s="417"/>
      <c r="C1648" s="438"/>
      <c r="D1648" s="419"/>
      <c r="E1648" s="419"/>
      <c r="F1648" s="420"/>
      <c r="G1648" s="419"/>
      <c r="H1648" s="419"/>
      <c r="I1648" s="421"/>
      <c r="J1648" s="422"/>
      <c r="K1648" s="422"/>
      <c r="L1648" s="423"/>
      <c r="M1648" s="422"/>
      <c r="N1648" s="446"/>
      <c r="O1648" s="429"/>
      <c r="P1648" s="78">
        <f t="shared" si="84"/>
        <v>0</v>
      </c>
      <c r="Q1648" s="78">
        <f t="shared" si="84"/>
        <v>0</v>
      </c>
      <c r="R1648" s="100" t="str">
        <f t="shared" si="83"/>
        <v/>
      </c>
    </row>
    <row r="1649" spans="1:18" x14ac:dyDescent="0.2">
      <c r="A1649" s="430" t="str">
        <f>IF(B1649="","",COUNT('Diário 1º PA'!$A$4:$A$2634)+COUNT('Diário 2º PA'!$A$4:$A$2000)+ROW()-3)</f>
        <v/>
      </c>
      <c r="B1649" s="417"/>
      <c r="C1649" s="438"/>
      <c r="D1649" s="419"/>
      <c r="E1649" s="419"/>
      <c r="F1649" s="420"/>
      <c r="G1649" s="419"/>
      <c r="H1649" s="419"/>
      <c r="I1649" s="421"/>
      <c r="J1649" s="422"/>
      <c r="K1649" s="422"/>
      <c r="L1649" s="423"/>
      <c r="M1649" s="422"/>
      <c r="N1649" s="446"/>
      <c r="O1649" s="429"/>
      <c r="P1649" s="78">
        <f t="shared" si="84"/>
        <v>0</v>
      </c>
      <c r="Q1649" s="78">
        <f t="shared" si="84"/>
        <v>0</v>
      </c>
      <c r="R1649" s="100" t="str">
        <f t="shared" si="83"/>
        <v/>
      </c>
    </row>
    <row r="1650" spans="1:18" x14ac:dyDescent="0.2">
      <c r="A1650" s="430" t="str">
        <f>IF(B1650="","",COUNT('Diário 1º PA'!$A$4:$A$2634)+COUNT('Diário 2º PA'!$A$4:$A$2000)+ROW()-3)</f>
        <v/>
      </c>
      <c r="B1650" s="417"/>
      <c r="C1650" s="438"/>
      <c r="D1650" s="419"/>
      <c r="E1650" s="419"/>
      <c r="F1650" s="420"/>
      <c r="G1650" s="419"/>
      <c r="H1650" s="419"/>
      <c r="I1650" s="421"/>
      <c r="J1650" s="422"/>
      <c r="K1650" s="422"/>
      <c r="L1650" s="423"/>
      <c r="M1650" s="422"/>
      <c r="N1650" s="446"/>
      <c r="O1650" s="429"/>
      <c r="P1650" s="78">
        <f t="shared" si="84"/>
        <v>0</v>
      </c>
      <c r="Q1650" s="78">
        <f t="shared" si="84"/>
        <v>0</v>
      </c>
      <c r="R1650" s="100" t="str">
        <f t="shared" si="83"/>
        <v/>
      </c>
    </row>
    <row r="1651" spans="1:18" x14ac:dyDescent="0.2">
      <c r="A1651" s="430" t="str">
        <f>IF(B1651="","",COUNT('Diário 1º PA'!$A$4:$A$2634)+COUNT('Diário 2º PA'!$A$4:$A$2000)+ROW()-3)</f>
        <v/>
      </c>
      <c r="B1651" s="417"/>
      <c r="C1651" s="438"/>
      <c r="D1651" s="419"/>
      <c r="E1651" s="419"/>
      <c r="F1651" s="420"/>
      <c r="G1651" s="419"/>
      <c r="H1651" s="419"/>
      <c r="I1651" s="421"/>
      <c r="J1651" s="422"/>
      <c r="K1651" s="422"/>
      <c r="L1651" s="423"/>
      <c r="M1651" s="422"/>
      <c r="N1651" s="446"/>
      <c r="O1651" s="429"/>
      <c r="P1651" s="78">
        <f t="shared" si="84"/>
        <v>0</v>
      </c>
      <c r="Q1651" s="78">
        <f t="shared" si="84"/>
        <v>0</v>
      </c>
      <c r="R1651" s="100" t="str">
        <f t="shared" si="83"/>
        <v/>
      </c>
    </row>
    <row r="1652" spans="1:18" x14ac:dyDescent="0.2">
      <c r="A1652" s="430" t="str">
        <f>IF(B1652="","",COUNT('Diário 1º PA'!$A$4:$A$2634)+COUNT('Diário 2º PA'!$A$4:$A$2000)+ROW()-3)</f>
        <v/>
      </c>
      <c r="B1652" s="417"/>
      <c r="C1652" s="438"/>
      <c r="D1652" s="419"/>
      <c r="E1652" s="419"/>
      <c r="F1652" s="420"/>
      <c r="G1652" s="419"/>
      <c r="H1652" s="419"/>
      <c r="I1652" s="421"/>
      <c r="J1652" s="422"/>
      <c r="K1652" s="422"/>
      <c r="L1652" s="423"/>
      <c r="M1652" s="422"/>
      <c r="N1652" s="446"/>
      <c r="O1652" s="429"/>
      <c r="P1652" s="78">
        <f t="shared" si="84"/>
        <v>0</v>
      </c>
      <c r="Q1652" s="78">
        <f t="shared" si="84"/>
        <v>0</v>
      </c>
      <c r="R1652" s="100" t="str">
        <f t="shared" si="83"/>
        <v/>
      </c>
    </row>
    <row r="1653" spans="1:18" x14ac:dyDescent="0.2">
      <c r="A1653" s="430" t="str">
        <f>IF(B1653="","",COUNT('Diário 1º PA'!$A$4:$A$2634)+COUNT('Diário 2º PA'!$A$4:$A$2000)+ROW()-3)</f>
        <v/>
      </c>
      <c r="B1653" s="417"/>
      <c r="C1653" s="438"/>
      <c r="D1653" s="419"/>
      <c r="E1653" s="419"/>
      <c r="F1653" s="420"/>
      <c r="G1653" s="419"/>
      <c r="H1653" s="419"/>
      <c r="I1653" s="421"/>
      <c r="J1653" s="422"/>
      <c r="K1653" s="422"/>
      <c r="L1653" s="423"/>
      <c r="M1653" s="422"/>
      <c r="N1653" s="446"/>
      <c r="O1653" s="429"/>
      <c r="P1653" s="78">
        <f t="shared" si="84"/>
        <v>0</v>
      </c>
      <c r="Q1653" s="78">
        <f t="shared" si="84"/>
        <v>0</v>
      </c>
      <c r="R1653" s="100" t="str">
        <f t="shared" si="83"/>
        <v/>
      </c>
    </row>
    <row r="1654" spans="1:18" x14ac:dyDescent="0.2">
      <c r="A1654" s="430" t="str">
        <f>IF(B1654="","",COUNT('Diário 1º PA'!$A$4:$A$2634)+COUNT('Diário 2º PA'!$A$4:$A$2000)+ROW()-3)</f>
        <v/>
      </c>
      <c r="B1654" s="417"/>
      <c r="C1654" s="438"/>
      <c r="D1654" s="419"/>
      <c r="E1654" s="419"/>
      <c r="F1654" s="420"/>
      <c r="G1654" s="419"/>
      <c r="H1654" s="419"/>
      <c r="I1654" s="421"/>
      <c r="J1654" s="422"/>
      <c r="K1654" s="422"/>
      <c r="L1654" s="423"/>
      <c r="M1654" s="422"/>
      <c r="N1654" s="446"/>
      <c r="O1654" s="429"/>
      <c r="P1654" s="78">
        <f t="shared" si="84"/>
        <v>0</v>
      </c>
      <c r="Q1654" s="78">
        <f t="shared" si="84"/>
        <v>0</v>
      </c>
      <c r="R1654" s="100" t="str">
        <f t="shared" si="83"/>
        <v/>
      </c>
    </row>
    <row r="1655" spans="1:18" x14ac:dyDescent="0.2">
      <c r="A1655" s="430" t="str">
        <f>IF(B1655="","",COUNT('Diário 1º PA'!$A$4:$A$2634)+COUNT('Diário 2º PA'!$A$4:$A$2000)+ROW()-3)</f>
        <v/>
      </c>
      <c r="B1655" s="417"/>
      <c r="C1655" s="438"/>
      <c r="D1655" s="419"/>
      <c r="E1655" s="419"/>
      <c r="F1655" s="420"/>
      <c r="G1655" s="419"/>
      <c r="H1655" s="419"/>
      <c r="I1655" s="421"/>
      <c r="J1655" s="422"/>
      <c r="K1655" s="422"/>
      <c r="L1655" s="423"/>
      <c r="M1655" s="422"/>
      <c r="N1655" s="446"/>
      <c r="O1655" s="429"/>
      <c r="P1655" s="78">
        <f t="shared" si="84"/>
        <v>0</v>
      </c>
      <c r="Q1655" s="78">
        <f t="shared" si="84"/>
        <v>0</v>
      </c>
      <c r="R1655" s="100" t="str">
        <f t="shared" si="83"/>
        <v/>
      </c>
    </row>
    <row r="1656" spans="1:18" x14ac:dyDescent="0.2">
      <c r="A1656" s="430" t="str">
        <f>IF(B1656="","",COUNT('Diário 1º PA'!$A$4:$A$2634)+COUNT('Diário 2º PA'!$A$4:$A$2000)+ROW()-3)</f>
        <v/>
      </c>
      <c r="B1656" s="417"/>
      <c r="C1656" s="438"/>
      <c r="D1656" s="419"/>
      <c r="E1656" s="419"/>
      <c r="F1656" s="420"/>
      <c r="G1656" s="419"/>
      <c r="H1656" s="419"/>
      <c r="I1656" s="421"/>
      <c r="J1656" s="422"/>
      <c r="K1656" s="422"/>
      <c r="L1656" s="423"/>
      <c r="M1656" s="422"/>
      <c r="N1656" s="446"/>
      <c r="O1656" s="429"/>
      <c r="P1656" s="78">
        <f t="shared" si="84"/>
        <v>0</v>
      </c>
      <c r="Q1656" s="78">
        <f t="shared" si="84"/>
        <v>0</v>
      </c>
      <c r="R1656" s="100" t="str">
        <f t="shared" si="83"/>
        <v/>
      </c>
    </row>
    <row r="1657" spans="1:18" x14ac:dyDescent="0.2">
      <c r="A1657" s="430" t="str">
        <f>IF(B1657="","",COUNT('Diário 1º PA'!$A$4:$A$2634)+COUNT('Diário 2º PA'!$A$4:$A$2000)+ROW()-3)</f>
        <v/>
      </c>
      <c r="B1657" s="417"/>
      <c r="C1657" s="438"/>
      <c r="D1657" s="419"/>
      <c r="E1657" s="419"/>
      <c r="F1657" s="420"/>
      <c r="G1657" s="419"/>
      <c r="H1657" s="419"/>
      <c r="I1657" s="421"/>
      <c r="J1657" s="422"/>
      <c r="K1657" s="422"/>
      <c r="L1657" s="423"/>
      <c r="M1657" s="422"/>
      <c r="N1657" s="446"/>
      <c r="O1657" s="429"/>
      <c r="P1657" s="78">
        <f t="shared" si="84"/>
        <v>0</v>
      </c>
      <c r="Q1657" s="78">
        <f t="shared" si="84"/>
        <v>0</v>
      </c>
      <c r="R1657" s="100" t="str">
        <f t="shared" si="83"/>
        <v/>
      </c>
    </row>
    <row r="1658" spans="1:18" x14ac:dyDescent="0.2">
      <c r="A1658" s="430" t="str">
        <f>IF(B1658="","",COUNT('Diário 1º PA'!$A$4:$A$2634)+COUNT('Diário 2º PA'!$A$4:$A$2000)+ROW()-3)</f>
        <v/>
      </c>
      <c r="B1658" s="417"/>
      <c r="C1658" s="438"/>
      <c r="D1658" s="419"/>
      <c r="E1658" s="419"/>
      <c r="F1658" s="420"/>
      <c r="G1658" s="419"/>
      <c r="H1658" s="419"/>
      <c r="I1658" s="421"/>
      <c r="J1658" s="422"/>
      <c r="K1658" s="422"/>
      <c r="L1658" s="423"/>
      <c r="M1658" s="422"/>
      <c r="N1658" s="446"/>
      <c r="O1658" s="429"/>
      <c r="P1658" s="78">
        <f t="shared" si="84"/>
        <v>0</v>
      </c>
      <c r="Q1658" s="78">
        <f t="shared" si="84"/>
        <v>0</v>
      </c>
      <c r="R1658" s="100" t="str">
        <f t="shared" si="83"/>
        <v/>
      </c>
    </row>
    <row r="1659" spans="1:18" x14ac:dyDescent="0.2">
      <c r="A1659" s="430" t="str">
        <f>IF(B1659="","",COUNT('Diário 1º PA'!$A$4:$A$2634)+COUNT('Diário 2º PA'!$A$4:$A$2000)+ROW()-3)</f>
        <v/>
      </c>
      <c r="B1659" s="417"/>
      <c r="C1659" s="438"/>
      <c r="D1659" s="419"/>
      <c r="E1659" s="419"/>
      <c r="F1659" s="420"/>
      <c r="G1659" s="419"/>
      <c r="H1659" s="419"/>
      <c r="I1659" s="421"/>
      <c r="J1659" s="422"/>
      <c r="K1659" s="422"/>
      <c r="L1659" s="423"/>
      <c r="M1659" s="422"/>
      <c r="N1659" s="446"/>
      <c r="O1659" s="429"/>
      <c r="P1659" s="78">
        <f t="shared" si="84"/>
        <v>0</v>
      </c>
      <c r="Q1659" s="78">
        <f t="shared" si="84"/>
        <v>0</v>
      </c>
      <c r="R1659" s="100" t="str">
        <f t="shared" si="83"/>
        <v/>
      </c>
    </row>
    <row r="1660" spans="1:18" x14ac:dyDescent="0.2">
      <c r="A1660" s="430" t="str">
        <f>IF(B1660="","",COUNT('Diário 1º PA'!$A$4:$A$2634)+COUNT('Diário 2º PA'!$A$4:$A$2000)+ROW()-3)</f>
        <v/>
      </c>
      <c r="B1660" s="417"/>
      <c r="C1660" s="438"/>
      <c r="D1660" s="419"/>
      <c r="E1660" s="419"/>
      <c r="F1660" s="420"/>
      <c r="G1660" s="419"/>
      <c r="H1660" s="419"/>
      <c r="I1660" s="421"/>
      <c r="J1660" s="422"/>
      <c r="K1660" s="422"/>
      <c r="L1660" s="423"/>
      <c r="M1660" s="422"/>
      <c r="N1660" s="446"/>
      <c r="O1660" s="429"/>
      <c r="P1660" s="78">
        <f t="shared" si="84"/>
        <v>0</v>
      </c>
      <c r="Q1660" s="78">
        <f t="shared" si="84"/>
        <v>0</v>
      </c>
      <c r="R1660" s="100" t="str">
        <f t="shared" si="83"/>
        <v/>
      </c>
    </row>
    <row r="1661" spans="1:18" x14ac:dyDescent="0.2">
      <c r="A1661" s="430" t="str">
        <f>IF(B1661="","",COUNT('Diário 1º PA'!$A$4:$A$2634)+COUNT('Diário 2º PA'!$A$4:$A$2000)+ROW()-3)</f>
        <v/>
      </c>
      <c r="B1661" s="417"/>
      <c r="C1661" s="438"/>
      <c r="D1661" s="419"/>
      <c r="E1661" s="419"/>
      <c r="F1661" s="420"/>
      <c r="G1661" s="419"/>
      <c r="H1661" s="419"/>
      <c r="I1661" s="421"/>
      <c r="J1661" s="422"/>
      <c r="K1661" s="422"/>
      <c r="L1661" s="423"/>
      <c r="M1661" s="422"/>
      <c r="N1661" s="446"/>
      <c r="O1661" s="429"/>
      <c r="P1661" s="78">
        <f t="shared" si="84"/>
        <v>0</v>
      </c>
      <c r="Q1661" s="78">
        <f t="shared" si="84"/>
        <v>0</v>
      </c>
      <c r="R1661" s="100" t="str">
        <f t="shared" si="83"/>
        <v/>
      </c>
    </row>
    <row r="1662" spans="1:18" x14ac:dyDescent="0.2">
      <c r="A1662" s="430" t="str">
        <f>IF(B1662="","",COUNT('Diário 1º PA'!$A$4:$A$2634)+COUNT('Diário 2º PA'!$A$4:$A$2000)+ROW()-3)</f>
        <v/>
      </c>
      <c r="B1662" s="417"/>
      <c r="C1662" s="438"/>
      <c r="D1662" s="419"/>
      <c r="E1662" s="419"/>
      <c r="F1662" s="420"/>
      <c r="G1662" s="419"/>
      <c r="H1662" s="419"/>
      <c r="I1662" s="421"/>
      <c r="J1662" s="422"/>
      <c r="K1662" s="422"/>
      <c r="L1662" s="423"/>
      <c r="M1662" s="422"/>
      <c r="N1662" s="446"/>
      <c r="O1662" s="429"/>
      <c r="P1662" s="78">
        <f t="shared" si="84"/>
        <v>0</v>
      </c>
      <c r="Q1662" s="78">
        <f t="shared" si="84"/>
        <v>0</v>
      </c>
      <c r="R1662" s="100" t="str">
        <f t="shared" si="83"/>
        <v/>
      </c>
    </row>
    <row r="1663" spans="1:18" x14ac:dyDescent="0.2">
      <c r="A1663" s="430" t="str">
        <f>IF(B1663="","",COUNT('Diário 1º PA'!$A$4:$A$2634)+COUNT('Diário 2º PA'!$A$4:$A$2000)+ROW()-3)</f>
        <v/>
      </c>
      <c r="B1663" s="417"/>
      <c r="C1663" s="438"/>
      <c r="D1663" s="419"/>
      <c r="E1663" s="419"/>
      <c r="F1663" s="420"/>
      <c r="G1663" s="419"/>
      <c r="H1663" s="419"/>
      <c r="I1663" s="421"/>
      <c r="J1663" s="422"/>
      <c r="K1663" s="422"/>
      <c r="L1663" s="423"/>
      <c r="M1663" s="422"/>
      <c r="N1663" s="446"/>
      <c r="O1663" s="429"/>
      <c r="P1663" s="78">
        <f t="shared" si="84"/>
        <v>0</v>
      </c>
      <c r="Q1663" s="78">
        <f t="shared" si="84"/>
        <v>0</v>
      </c>
      <c r="R1663" s="100" t="str">
        <f t="shared" si="83"/>
        <v/>
      </c>
    </row>
    <row r="1664" spans="1:18" x14ac:dyDescent="0.2">
      <c r="A1664" s="430" t="str">
        <f>IF(B1664="","",COUNT('Diário 1º PA'!$A$4:$A$2634)+COUNT('Diário 2º PA'!$A$4:$A$2000)+ROW()-3)</f>
        <v/>
      </c>
      <c r="B1664" s="417"/>
      <c r="C1664" s="438"/>
      <c r="D1664" s="419"/>
      <c r="E1664" s="419"/>
      <c r="F1664" s="420"/>
      <c r="G1664" s="419"/>
      <c r="H1664" s="419"/>
      <c r="I1664" s="421"/>
      <c r="J1664" s="422"/>
      <c r="K1664" s="422"/>
      <c r="L1664" s="423"/>
      <c r="M1664" s="422"/>
      <c r="N1664" s="446"/>
      <c r="O1664" s="429"/>
      <c r="P1664" s="78">
        <f t="shared" si="84"/>
        <v>0</v>
      </c>
      <c r="Q1664" s="78">
        <f t="shared" si="84"/>
        <v>0</v>
      </c>
      <c r="R1664" s="100" t="str">
        <f t="shared" si="83"/>
        <v/>
      </c>
    </row>
    <row r="1665" spans="1:18" x14ac:dyDescent="0.2">
      <c r="A1665" s="430" t="str">
        <f>IF(B1665="","",COUNT('Diário 1º PA'!$A$4:$A$2634)+COUNT('Diário 2º PA'!$A$4:$A$2000)+ROW()-3)</f>
        <v/>
      </c>
      <c r="B1665" s="417"/>
      <c r="C1665" s="438"/>
      <c r="D1665" s="419"/>
      <c r="E1665" s="419"/>
      <c r="F1665" s="420"/>
      <c r="G1665" s="419"/>
      <c r="H1665" s="419"/>
      <c r="I1665" s="421"/>
      <c r="J1665" s="422"/>
      <c r="K1665" s="422"/>
      <c r="L1665" s="423"/>
      <c r="M1665" s="422"/>
      <c r="N1665" s="446"/>
      <c r="O1665" s="429"/>
      <c r="P1665" s="78">
        <f t="shared" si="84"/>
        <v>0</v>
      </c>
      <c r="Q1665" s="78">
        <f t="shared" si="84"/>
        <v>0</v>
      </c>
      <c r="R1665" s="100" t="str">
        <f t="shared" si="83"/>
        <v/>
      </c>
    </row>
    <row r="1666" spans="1:18" x14ac:dyDescent="0.2">
      <c r="A1666" s="430" t="str">
        <f>IF(B1666="","",COUNT('Diário 1º PA'!$A$4:$A$2634)+COUNT('Diário 2º PA'!$A$4:$A$2000)+ROW()-3)</f>
        <v/>
      </c>
      <c r="B1666" s="417"/>
      <c r="C1666" s="438"/>
      <c r="D1666" s="419"/>
      <c r="E1666" s="419"/>
      <c r="F1666" s="420"/>
      <c r="G1666" s="419"/>
      <c r="H1666" s="419"/>
      <c r="I1666" s="421"/>
      <c r="J1666" s="422"/>
      <c r="K1666" s="422"/>
      <c r="L1666" s="423"/>
      <c r="M1666" s="422"/>
      <c r="N1666" s="446"/>
      <c r="O1666" s="429"/>
      <c r="P1666" s="78">
        <f t="shared" si="84"/>
        <v>0</v>
      </c>
      <c r="Q1666" s="78">
        <f t="shared" si="84"/>
        <v>0</v>
      </c>
      <c r="R1666" s="100" t="str">
        <f t="shared" si="83"/>
        <v/>
      </c>
    </row>
    <row r="1667" spans="1:18" x14ac:dyDescent="0.2">
      <c r="A1667" s="430" t="str">
        <f>IF(B1667="","",COUNT('Diário 1º PA'!$A$4:$A$2634)+COUNT('Diário 2º PA'!$A$4:$A$2000)+ROW()-3)</f>
        <v/>
      </c>
      <c r="B1667" s="417"/>
      <c r="C1667" s="438"/>
      <c r="D1667" s="419"/>
      <c r="E1667" s="419"/>
      <c r="F1667" s="420"/>
      <c r="G1667" s="419"/>
      <c r="H1667" s="419"/>
      <c r="I1667" s="421"/>
      <c r="J1667" s="422"/>
      <c r="K1667" s="422"/>
      <c r="L1667" s="423"/>
      <c r="M1667" s="422"/>
      <c r="N1667" s="446"/>
      <c r="O1667" s="429"/>
      <c r="P1667" s="78">
        <f t="shared" si="84"/>
        <v>0</v>
      </c>
      <c r="Q1667" s="78">
        <f t="shared" si="84"/>
        <v>0</v>
      </c>
      <c r="R1667" s="100" t="str">
        <f t="shared" si="83"/>
        <v/>
      </c>
    </row>
    <row r="1668" spans="1:18" x14ac:dyDescent="0.2">
      <c r="A1668" s="430" t="str">
        <f>IF(B1668="","",COUNT('Diário 1º PA'!$A$4:$A$2634)+COUNT('Diário 2º PA'!$A$4:$A$2000)+ROW()-3)</f>
        <v/>
      </c>
      <c r="B1668" s="417"/>
      <c r="C1668" s="438"/>
      <c r="D1668" s="419"/>
      <c r="E1668" s="419"/>
      <c r="F1668" s="420"/>
      <c r="G1668" s="419"/>
      <c r="H1668" s="419"/>
      <c r="I1668" s="421"/>
      <c r="J1668" s="422"/>
      <c r="K1668" s="422"/>
      <c r="L1668" s="423"/>
      <c r="M1668" s="422"/>
      <c r="N1668" s="446"/>
      <c r="O1668" s="429"/>
      <c r="P1668" s="78">
        <f t="shared" si="84"/>
        <v>0</v>
      </c>
      <c r="Q1668" s="78">
        <f t="shared" si="84"/>
        <v>0</v>
      </c>
      <c r="R1668" s="100" t="str">
        <f t="shared" si="83"/>
        <v/>
      </c>
    </row>
    <row r="1669" spans="1:18" x14ac:dyDescent="0.2">
      <c r="A1669" s="430" t="str">
        <f>IF(B1669="","",COUNT('Diário 1º PA'!$A$4:$A$2634)+COUNT('Diário 2º PA'!$A$4:$A$2000)+ROW()-3)</f>
        <v/>
      </c>
      <c r="B1669" s="417"/>
      <c r="C1669" s="438"/>
      <c r="D1669" s="419"/>
      <c r="E1669" s="419"/>
      <c r="F1669" s="420"/>
      <c r="G1669" s="419"/>
      <c r="H1669" s="419"/>
      <c r="I1669" s="421"/>
      <c r="J1669" s="422"/>
      <c r="K1669" s="422"/>
      <c r="L1669" s="423"/>
      <c r="M1669" s="422"/>
      <c r="N1669" s="446"/>
      <c r="O1669" s="429"/>
      <c r="P1669" s="78">
        <f t="shared" si="84"/>
        <v>0</v>
      </c>
      <c r="Q1669" s="78">
        <f t="shared" si="84"/>
        <v>0</v>
      </c>
      <c r="R1669" s="100" t="str">
        <f t="shared" si="83"/>
        <v/>
      </c>
    </row>
    <row r="1670" spans="1:18" x14ac:dyDescent="0.2">
      <c r="A1670" s="430" t="str">
        <f>IF(B1670="","",COUNT('Diário 1º PA'!$A$4:$A$2634)+COUNT('Diário 2º PA'!$A$4:$A$2000)+ROW()-3)</f>
        <v/>
      </c>
      <c r="B1670" s="417"/>
      <c r="C1670" s="438"/>
      <c r="D1670" s="419"/>
      <c r="E1670" s="419"/>
      <c r="F1670" s="420"/>
      <c r="G1670" s="419"/>
      <c r="H1670" s="419"/>
      <c r="I1670" s="421"/>
      <c r="J1670" s="422"/>
      <c r="K1670" s="422"/>
      <c r="L1670" s="423"/>
      <c r="M1670" s="422"/>
      <c r="N1670" s="446"/>
      <c r="O1670" s="429"/>
      <c r="P1670" s="78">
        <f t="shared" si="84"/>
        <v>0</v>
      </c>
      <c r="Q1670" s="78">
        <f t="shared" si="84"/>
        <v>0</v>
      </c>
      <c r="R1670" s="100" t="str">
        <f t="shared" si="83"/>
        <v/>
      </c>
    </row>
    <row r="1671" spans="1:18" x14ac:dyDescent="0.2">
      <c r="A1671" s="430" t="str">
        <f>IF(B1671="","",COUNT('Diário 1º PA'!$A$4:$A$2634)+COUNT('Diário 2º PA'!$A$4:$A$2000)+ROW()-3)</f>
        <v/>
      </c>
      <c r="B1671" s="417"/>
      <c r="C1671" s="438"/>
      <c r="D1671" s="419"/>
      <c r="E1671" s="419"/>
      <c r="F1671" s="420"/>
      <c r="G1671" s="419"/>
      <c r="H1671" s="419"/>
      <c r="I1671" s="421"/>
      <c r="J1671" s="422"/>
      <c r="K1671" s="422"/>
      <c r="L1671" s="423"/>
      <c r="M1671" s="422"/>
      <c r="N1671" s="446"/>
      <c r="O1671" s="429"/>
      <c r="P1671" s="78">
        <f t="shared" si="84"/>
        <v>0</v>
      </c>
      <c r="Q1671" s="78">
        <f t="shared" si="84"/>
        <v>0</v>
      </c>
      <c r="R1671" s="100" t="str">
        <f t="shared" si="83"/>
        <v/>
      </c>
    </row>
    <row r="1672" spans="1:18" x14ac:dyDescent="0.2">
      <c r="A1672" s="430" t="str">
        <f>IF(B1672="","",COUNT('Diário 1º PA'!$A$4:$A$2634)+COUNT('Diário 2º PA'!$A$4:$A$2000)+ROW()-3)</f>
        <v/>
      </c>
      <c r="B1672" s="417"/>
      <c r="C1672" s="438"/>
      <c r="D1672" s="419"/>
      <c r="E1672" s="419"/>
      <c r="F1672" s="420"/>
      <c r="G1672" s="419"/>
      <c r="H1672" s="419"/>
      <c r="I1672" s="421"/>
      <c r="J1672" s="422"/>
      <c r="K1672" s="422"/>
      <c r="L1672" s="423"/>
      <c r="M1672" s="422"/>
      <c r="N1672" s="446"/>
      <c r="O1672" s="429"/>
      <c r="P1672" s="78">
        <f t="shared" si="84"/>
        <v>0</v>
      </c>
      <c r="Q1672" s="78">
        <f t="shared" si="84"/>
        <v>0</v>
      </c>
      <c r="R1672" s="100" t="str">
        <f t="shared" si="83"/>
        <v/>
      </c>
    </row>
    <row r="1673" spans="1:18" x14ac:dyDescent="0.2">
      <c r="A1673" s="430" t="str">
        <f>IF(B1673="","",COUNT('Diário 1º PA'!$A$4:$A$2634)+COUNT('Diário 2º PA'!$A$4:$A$2000)+ROW()-3)</f>
        <v/>
      </c>
      <c r="B1673" s="417"/>
      <c r="C1673" s="438"/>
      <c r="D1673" s="419"/>
      <c r="E1673" s="419"/>
      <c r="F1673" s="420"/>
      <c r="G1673" s="419"/>
      <c r="H1673" s="419"/>
      <c r="I1673" s="421"/>
      <c r="J1673" s="422"/>
      <c r="K1673" s="422"/>
      <c r="L1673" s="423"/>
      <c r="M1673" s="422"/>
      <c r="N1673" s="446"/>
      <c r="O1673" s="429"/>
      <c r="P1673" s="78">
        <f t="shared" si="84"/>
        <v>0</v>
      </c>
      <c r="Q1673" s="78">
        <f t="shared" si="84"/>
        <v>0</v>
      </c>
      <c r="R1673" s="100" t="str">
        <f t="shared" si="83"/>
        <v/>
      </c>
    </row>
    <row r="1674" spans="1:18" x14ac:dyDescent="0.2">
      <c r="A1674" s="430" t="str">
        <f>IF(B1674="","",COUNT('Diário 1º PA'!$A$4:$A$2634)+COUNT('Diário 2º PA'!$A$4:$A$2000)+ROW()-3)</f>
        <v/>
      </c>
      <c r="B1674" s="417"/>
      <c r="C1674" s="438"/>
      <c r="D1674" s="419"/>
      <c r="E1674" s="419"/>
      <c r="F1674" s="420"/>
      <c r="G1674" s="419"/>
      <c r="H1674" s="419"/>
      <c r="I1674" s="421"/>
      <c r="J1674" s="422"/>
      <c r="K1674" s="422"/>
      <c r="L1674" s="423"/>
      <c r="M1674" s="422"/>
      <c r="N1674" s="446"/>
      <c r="O1674" s="429"/>
      <c r="P1674" s="78">
        <f t="shared" si="84"/>
        <v>0</v>
      </c>
      <c r="Q1674" s="78">
        <f t="shared" si="84"/>
        <v>0</v>
      </c>
      <c r="R1674" s="100" t="str">
        <f t="shared" si="83"/>
        <v/>
      </c>
    </row>
    <row r="1675" spans="1:18" x14ac:dyDescent="0.2">
      <c r="A1675" s="430" t="str">
        <f>IF(B1675="","",COUNT('Diário 1º PA'!$A$4:$A$2634)+COUNT('Diário 2º PA'!$A$4:$A$2000)+ROW()-3)</f>
        <v/>
      </c>
      <c r="B1675" s="417"/>
      <c r="C1675" s="438"/>
      <c r="D1675" s="419"/>
      <c r="E1675" s="419"/>
      <c r="F1675" s="420"/>
      <c r="G1675" s="419"/>
      <c r="H1675" s="419"/>
      <c r="I1675" s="421"/>
      <c r="J1675" s="422"/>
      <c r="K1675" s="422"/>
      <c r="L1675" s="423"/>
      <c r="M1675" s="422"/>
      <c r="N1675" s="446"/>
      <c r="O1675" s="429"/>
      <c r="P1675" s="78">
        <f t="shared" si="84"/>
        <v>0</v>
      </c>
      <c r="Q1675" s="78">
        <f t="shared" si="84"/>
        <v>0</v>
      </c>
      <c r="R1675" s="100" t="str">
        <f t="shared" si="83"/>
        <v/>
      </c>
    </row>
    <row r="1676" spans="1:18" x14ac:dyDescent="0.2">
      <c r="A1676" s="430" t="str">
        <f>IF(B1676="","",COUNT('Diário 1º PA'!$A$4:$A$2634)+COUNT('Diário 2º PA'!$A$4:$A$2000)+ROW()-3)</f>
        <v/>
      </c>
      <c r="B1676" s="417"/>
      <c r="C1676" s="438"/>
      <c r="D1676" s="419"/>
      <c r="E1676" s="419"/>
      <c r="F1676" s="420"/>
      <c r="G1676" s="419"/>
      <c r="H1676" s="419"/>
      <c r="I1676" s="421"/>
      <c r="J1676" s="422"/>
      <c r="K1676" s="422"/>
      <c r="L1676" s="423"/>
      <c r="M1676" s="422"/>
      <c r="N1676" s="446"/>
      <c r="O1676" s="429"/>
      <c r="P1676" s="78">
        <f t="shared" si="84"/>
        <v>0</v>
      </c>
      <c r="Q1676" s="78">
        <f t="shared" si="84"/>
        <v>0</v>
      </c>
      <c r="R1676" s="100" t="str">
        <f t="shared" si="83"/>
        <v/>
      </c>
    </row>
    <row r="1677" spans="1:18" x14ac:dyDescent="0.2">
      <c r="A1677" s="430" t="str">
        <f>IF(B1677="","",COUNT('Diário 1º PA'!$A$4:$A$2634)+COUNT('Diário 2º PA'!$A$4:$A$2000)+ROW()-3)</f>
        <v/>
      </c>
      <c r="B1677" s="417"/>
      <c r="C1677" s="438"/>
      <c r="D1677" s="419"/>
      <c r="E1677" s="419"/>
      <c r="F1677" s="420"/>
      <c r="G1677" s="419"/>
      <c r="H1677" s="419"/>
      <c r="I1677" s="421"/>
      <c r="J1677" s="422"/>
      <c r="K1677" s="422"/>
      <c r="L1677" s="423"/>
      <c r="M1677" s="422"/>
      <c r="N1677" s="446"/>
      <c r="O1677" s="429"/>
      <c r="P1677" s="78">
        <f t="shared" si="84"/>
        <v>0</v>
      </c>
      <c r="Q1677" s="78">
        <f t="shared" si="84"/>
        <v>0</v>
      </c>
      <c r="R1677" s="100" t="str">
        <f t="shared" si="83"/>
        <v/>
      </c>
    </row>
    <row r="1678" spans="1:18" x14ac:dyDescent="0.2">
      <c r="A1678" s="430" t="str">
        <f>IF(B1678="","",COUNT('Diário 1º PA'!$A$4:$A$2634)+COUNT('Diário 2º PA'!$A$4:$A$2000)+ROW()-3)</f>
        <v/>
      </c>
      <c r="B1678" s="417"/>
      <c r="C1678" s="438"/>
      <c r="D1678" s="419"/>
      <c r="E1678" s="419"/>
      <c r="F1678" s="420"/>
      <c r="G1678" s="419"/>
      <c r="H1678" s="419"/>
      <c r="I1678" s="421"/>
      <c r="J1678" s="422"/>
      <c r="K1678" s="422"/>
      <c r="L1678" s="423"/>
      <c r="M1678" s="422"/>
      <c r="N1678" s="446"/>
      <c r="O1678" s="429"/>
      <c r="P1678" s="78">
        <f t="shared" si="84"/>
        <v>0</v>
      </c>
      <c r="Q1678" s="78">
        <f t="shared" si="84"/>
        <v>0</v>
      </c>
      <c r="R1678" s="100" t="str">
        <f t="shared" si="83"/>
        <v/>
      </c>
    </row>
    <row r="1679" spans="1:18" x14ac:dyDescent="0.2">
      <c r="A1679" s="430" t="str">
        <f>IF(B1679="","",COUNT('Diário 1º PA'!$A$4:$A$2634)+COUNT('Diário 2º PA'!$A$4:$A$2000)+ROW()-3)</f>
        <v/>
      </c>
      <c r="B1679" s="417"/>
      <c r="C1679" s="438"/>
      <c r="D1679" s="419"/>
      <c r="E1679" s="419"/>
      <c r="F1679" s="420"/>
      <c r="G1679" s="419"/>
      <c r="H1679" s="419"/>
      <c r="I1679" s="421"/>
      <c r="J1679" s="422"/>
      <c r="K1679" s="422"/>
      <c r="L1679" s="423"/>
      <c r="M1679" s="422"/>
      <c r="N1679" s="446"/>
      <c r="O1679" s="429"/>
      <c r="P1679" s="78">
        <f t="shared" si="84"/>
        <v>0</v>
      </c>
      <c r="Q1679" s="78">
        <f t="shared" si="84"/>
        <v>0</v>
      </c>
      <c r="R1679" s="100" t="str">
        <f t="shared" si="83"/>
        <v/>
      </c>
    </row>
    <row r="1680" spans="1:18" x14ac:dyDescent="0.2">
      <c r="A1680" s="430" t="str">
        <f>IF(B1680="","",COUNT('Diário 1º PA'!$A$4:$A$2634)+COUNT('Diário 2º PA'!$A$4:$A$2000)+ROW()-3)</f>
        <v/>
      </c>
      <c r="B1680" s="417"/>
      <c r="C1680" s="438"/>
      <c r="D1680" s="419"/>
      <c r="E1680" s="419"/>
      <c r="F1680" s="420"/>
      <c r="G1680" s="419"/>
      <c r="H1680" s="419"/>
      <c r="I1680" s="421"/>
      <c r="J1680" s="422"/>
      <c r="K1680" s="422"/>
      <c r="L1680" s="423"/>
      <c r="M1680" s="422"/>
      <c r="N1680" s="446"/>
      <c r="O1680" s="429"/>
      <c r="P1680" s="78">
        <f t="shared" si="84"/>
        <v>0</v>
      </c>
      <c r="Q1680" s="78">
        <f t="shared" si="84"/>
        <v>0</v>
      </c>
      <c r="R1680" s="100" t="str">
        <f t="shared" si="83"/>
        <v/>
      </c>
    </row>
    <row r="1681" spans="1:18" x14ac:dyDescent="0.2">
      <c r="A1681" s="430" t="str">
        <f>IF(B1681="","",COUNT('Diário 1º PA'!$A$4:$A$2634)+COUNT('Diário 2º PA'!$A$4:$A$2000)+ROW()-3)</f>
        <v/>
      </c>
      <c r="B1681" s="417"/>
      <c r="C1681" s="438"/>
      <c r="D1681" s="419"/>
      <c r="E1681" s="419"/>
      <c r="F1681" s="420"/>
      <c r="G1681" s="419"/>
      <c r="H1681" s="419"/>
      <c r="I1681" s="421"/>
      <c r="J1681" s="422"/>
      <c r="K1681" s="422"/>
      <c r="L1681" s="423"/>
      <c r="M1681" s="422"/>
      <c r="N1681" s="446"/>
      <c r="O1681" s="429"/>
      <c r="P1681" s="78">
        <f t="shared" si="84"/>
        <v>0</v>
      </c>
      <c r="Q1681" s="78">
        <f t="shared" si="84"/>
        <v>0</v>
      </c>
      <c r="R1681" s="100" t="str">
        <f t="shared" si="83"/>
        <v/>
      </c>
    </row>
    <row r="1682" spans="1:18" x14ac:dyDescent="0.2">
      <c r="A1682" s="430" t="str">
        <f>IF(B1682="","",COUNT('Diário 1º PA'!$A$4:$A$2634)+COUNT('Diário 2º PA'!$A$4:$A$2000)+ROW()-3)</f>
        <v/>
      </c>
      <c r="B1682" s="417"/>
      <c r="C1682" s="438"/>
      <c r="D1682" s="419"/>
      <c r="E1682" s="419"/>
      <c r="F1682" s="420"/>
      <c r="G1682" s="419"/>
      <c r="H1682" s="419"/>
      <c r="I1682" s="421"/>
      <c r="J1682" s="422"/>
      <c r="K1682" s="422"/>
      <c r="L1682" s="423"/>
      <c r="M1682" s="422"/>
      <c r="N1682" s="446"/>
      <c r="O1682" s="429"/>
      <c r="P1682" s="78">
        <f t="shared" si="84"/>
        <v>0</v>
      </c>
      <c r="Q1682" s="78">
        <f t="shared" si="84"/>
        <v>0</v>
      </c>
      <c r="R1682" s="100" t="str">
        <f t="shared" si="83"/>
        <v/>
      </c>
    </row>
    <row r="1683" spans="1:18" x14ac:dyDescent="0.2">
      <c r="A1683" s="430" t="str">
        <f>IF(B1683="","",COUNT('Diário 1º PA'!$A$4:$A$2634)+COUNT('Diário 2º PA'!$A$4:$A$2000)+ROW()-3)</f>
        <v/>
      </c>
      <c r="B1683" s="417"/>
      <c r="C1683" s="438"/>
      <c r="D1683" s="419"/>
      <c r="E1683" s="419"/>
      <c r="F1683" s="420"/>
      <c r="G1683" s="419"/>
      <c r="H1683" s="419"/>
      <c r="I1683" s="421"/>
      <c r="J1683" s="422"/>
      <c r="K1683" s="422"/>
      <c r="L1683" s="423"/>
      <c r="M1683" s="422"/>
      <c r="N1683" s="446"/>
      <c r="O1683" s="429"/>
      <c r="P1683" s="78">
        <f t="shared" si="84"/>
        <v>0</v>
      </c>
      <c r="Q1683" s="78">
        <f t="shared" si="84"/>
        <v>0</v>
      </c>
      <c r="R1683" s="100" t="str">
        <f t="shared" si="83"/>
        <v/>
      </c>
    </row>
    <row r="1684" spans="1:18" x14ac:dyDescent="0.2">
      <c r="A1684" s="430" t="str">
        <f>IF(B1684="","",COUNT('Diário 1º PA'!$A$4:$A$2634)+COUNT('Diário 2º PA'!$A$4:$A$2000)+ROW()-3)</f>
        <v/>
      </c>
      <c r="B1684" s="417"/>
      <c r="C1684" s="438"/>
      <c r="D1684" s="419"/>
      <c r="E1684" s="419"/>
      <c r="F1684" s="420"/>
      <c r="G1684" s="419"/>
      <c r="H1684" s="419"/>
      <c r="I1684" s="421"/>
      <c r="J1684" s="422"/>
      <c r="K1684" s="422"/>
      <c r="L1684" s="423"/>
      <c r="M1684" s="422"/>
      <c r="N1684" s="446"/>
      <c r="O1684" s="429"/>
      <c r="P1684" s="78">
        <f t="shared" si="84"/>
        <v>0</v>
      </c>
      <c r="Q1684" s="78">
        <f t="shared" si="84"/>
        <v>0</v>
      </c>
      <c r="R1684" s="100" t="str">
        <f t="shared" si="83"/>
        <v/>
      </c>
    </row>
    <row r="1685" spans="1:18" x14ac:dyDescent="0.2">
      <c r="A1685" s="430" t="str">
        <f>IF(B1685="","",COUNT('Diário 1º PA'!$A$4:$A$2634)+COUNT('Diário 2º PA'!$A$4:$A$2000)+ROW()-3)</f>
        <v/>
      </c>
      <c r="B1685" s="417"/>
      <c r="C1685" s="438"/>
      <c r="D1685" s="419"/>
      <c r="E1685" s="419"/>
      <c r="F1685" s="420"/>
      <c r="G1685" s="419"/>
      <c r="H1685" s="419"/>
      <c r="I1685" s="421"/>
      <c r="J1685" s="422"/>
      <c r="K1685" s="422"/>
      <c r="L1685" s="423"/>
      <c r="M1685" s="422"/>
      <c r="N1685" s="446"/>
      <c r="O1685" s="429"/>
      <c r="P1685" s="78">
        <f t="shared" si="84"/>
        <v>0</v>
      </c>
      <c r="Q1685" s="78">
        <f t="shared" si="84"/>
        <v>0</v>
      </c>
      <c r="R1685" s="100" t="str">
        <f t="shared" si="83"/>
        <v/>
      </c>
    </row>
    <row r="1686" spans="1:18" x14ac:dyDescent="0.2">
      <c r="A1686" s="430" t="str">
        <f>IF(B1686="","",COUNT('Diário 1º PA'!$A$4:$A$2634)+COUNT('Diário 2º PA'!$A$4:$A$2000)+ROW()-3)</f>
        <v/>
      </c>
      <c r="B1686" s="417"/>
      <c r="C1686" s="438"/>
      <c r="D1686" s="419"/>
      <c r="E1686" s="419"/>
      <c r="F1686" s="420"/>
      <c r="G1686" s="419"/>
      <c r="H1686" s="419"/>
      <c r="I1686" s="421"/>
      <c r="J1686" s="422"/>
      <c r="K1686" s="422"/>
      <c r="L1686" s="423"/>
      <c r="M1686" s="422"/>
      <c r="N1686" s="446"/>
      <c r="O1686" s="429"/>
      <c r="P1686" s="78">
        <f t="shared" si="84"/>
        <v>0</v>
      </c>
      <c r="Q1686" s="78">
        <f t="shared" si="84"/>
        <v>0</v>
      </c>
      <c r="R1686" s="100" t="str">
        <f t="shared" si="83"/>
        <v/>
      </c>
    </row>
    <row r="1687" spans="1:18" x14ac:dyDescent="0.2">
      <c r="A1687" s="430" t="str">
        <f>IF(B1687="","",COUNT('Diário 1º PA'!$A$4:$A$2634)+COUNT('Diário 2º PA'!$A$4:$A$2000)+ROW()-3)</f>
        <v/>
      </c>
      <c r="B1687" s="417"/>
      <c r="C1687" s="438"/>
      <c r="D1687" s="419"/>
      <c r="E1687" s="419"/>
      <c r="F1687" s="420"/>
      <c r="G1687" s="419"/>
      <c r="H1687" s="419"/>
      <c r="I1687" s="421"/>
      <c r="J1687" s="422"/>
      <c r="K1687" s="422"/>
      <c r="L1687" s="423"/>
      <c r="M1687" s="422"/>
      <c r="N1687" s="446"/>
      <c r="O1687" s="429"/>
      <c r="P1687" s="78">
        <f t="shared" si="84"/>
        <v>0</v>
      </c>
      <c r="Q1687" s="78">
        <f t="shared" si="84"/>
        <v>0</v>
      </c>
      <c r="R1687" s="100" t="str">
        <f t="shared" si="83"/>
        <v/>
      </c>
    </row>
    <row r="1688" spans="1:18" x14ac:dyDescent="0.2">
      <c r="A1688" s="430" t="str">
        <f>IF(B1688="","",COUNT('Diário 1º PA'!$A$4:$A$2634)+COUNT('Diário 2º PA'!$A$4:$A$2000)+ROW()-3)</f>
        <v/>
      </c>
      <c r="B1688" s="417"/>
      <c r="C1688" s="438"/>
      <c r="D1688" s="419"/>
      <c r="E1688" s="419"/>
      <c r="F1688" s="420"/>
      <c r="G1688" s="419"/>
      <c r="H1688" s="419"/>
      <c r="I1688" s="421"/>
      <c r="J1688" s="422"/>
      <c r="K1688" s="422"/>
      <c r="L1688" s="423"/>
      <c r="M1688" s="422"/>
      <c r="N1688" s="446"/>
      <c r="O1688" s="429"/>
      <c r="P1688" s="78">
        <f t="shared" si="84"/>
        <v>0</v>
      </c>
      <c r="Q1688" s="78">
        <f t="shared" si="84"/>
        <v>0</v>
      </c>
      <c r="R1688" s="100" t="str">
        <f t="shared" si="83"/>
        <v/>
      </c>
    </row>
    <row r="1689" spans="1:18" x14ac:dyDescent="0.2">
      <c r="A1689" s="430" t="str">
        <f>IF(B1689="","",COUNT('Diário 1º PA'!$A$4:$A$2634)+COUNT('Diário 2º PA'!$A$4:$A$2000)+ROW()-3)</f>
        <v/>
      </c>
      <c r="B1689" s="417"/>
      <c r="C1689" s="438"/>
      <c r="D1689" s="419"/>
      <c r="E1689" s="419"/>
      <c r="F1689" s="420"/>
      <c r="G1689" s="419"/>
      <c r="H1689" s="419"/>
      <c r="I1689" s="421"/>
      <c r="J1689" s="422"/>
      <c r="K1689" s="422"/>
      <c r="L1689" s="423"/>
      <c r="M1689" s="422"/>
      <c r="N1689" s="446"/>
      <c r="O1689" s="429"/>
      <c r="P1689" s="78">
        <f t="shared" si="84"/>
        <v>0</v>
      </c>
      <c r="Q1689" s="78">
        <f t="shared" si="84"/>
        <v>0</v>
      </c>
      <c r="R1689" s="100" t="str">
        <f t="shared" si="83"/>
        <v/>
      </c>
    </row>
    <row r="1690" spans="1:18" x14ac:dyDescent="0.2">
      <c r="A1690" s="430" t="str">
        <f>IF(B1690="","",COUNT('Diário 1º PA'!$A$4:$A$2634)+COUNT('Diário 2º PA'!$A$4:$A$2000)+ROW()-3)</f>
        <v/>
      </c>
      <c r="B1690" s="417"/>
      <c r="C1690" s="438"/>
      <c r="D1690" s="419"/>
      <c r="E1690" s="419"/>
      <c r="F1690" s="420"/>
      <c r="G1690" s="419"/>
      <c r="H1690" s="419"/>
      <c r="I1690" s="421"/>
      <c r="J1690" s="422"/>
      <c r="K1690" s="422"/>
      <c r="L1690" s="423"/>
      <c r="M1690" s="422"/>
      <c r="N1690" s="446"/>
      <c r="O1690" s="429"/>
      <c r="P1690" s="78">
        <f t="shared" si="84"/>
        <v>0</v>
      </c>
      <c r="Q1690" s="78">
        <f t="shared" si="84"/>
        <v>0</v>
      </c>
      <c r="R1690" s="100" t="str">
        <f t="shared" si="83"/>
        <v/>
      </c>
    </row>
    <row r="1691" spans="1:18" x14ac:dyDescent="0.2">
      <c r="A1691" s="430" t="str">
        <f>IF(B1691="","",COUNT('Diário 1º PA'!$A$4:$A$2634)+COUNT('Diário 2º PA'!$A$4:$A$2000)+ROW()-3)</f>
        <v/>
      </c>
      <c r="B1691" s="417"/>
      <c r="C1691" s="438"/>
      <c r="D1691" s="419"/>
      <c r="E1691" s="419"/>
      <c r="F1691" s="420"/>
      <c r="G1691" s="419"/>
      <c r="H1691" s="419"/>
      <c r="I1691" s="421"/>
      <c r="J1691" s="422"/>
      <c r="K1691" s="422"/>
      <c r="L1691" s="423"/>
      <c r="M1691" s="422"/>
      <c r="N1691" s="446"/>
      <c r="O1691" s="429"/>
      <c r="P1691" s="78">
        <f t="shared" si="84"/>
        <v>0</v>
      </c>
      <c r="Q1691" s="78">
        <f t="shared" si="84"/>
        <v>0</v>
      </c>
      <c r="R1691" s="100" t="str">
        <f t="shared" si="83"/>
        <v/>
      </c>
    </row>
    <row r="1692" spans="1:18" x14ac:dyDescent="0.2">
      <c r="A1692" s="430" t="str">
        <f>IF(B1692="","",COUNT('Diário 1º PA'!$A$4:$A$2634)+COUNT('Diário 2º PA'!$A$4:$A$2000)+ROW()-3)</f>
        <v/>
      </c>
      <c r="B1692" s="417"/>
      <c r="C1692" s="438"/>
      <c r="D1692" s="419"/>
      <c r="E1692" s="419"/>
      <c r="F1692" s="420"/>
      <c r="G1692" s="419"/>
      <c r="H1692" s="419"/>
      <c r="I1692" s="421"/>
      <c r="J1692" s="422"/>
      <c r="K1692" s="422"/>
      <c r="L1692" s="423"/>
      <c r="M1692" s="422"/>
      <c r="N1692" s="446"/>
      <c r="O1692" s="429"/>
      <c r="P1692" s="78">
        <f t="shared" si="84"/>
        <v>0</v>
      </c>
      <c r="Q1692" s="78">
        <f t="shared" si="84"/>
        <v>0</v>
      </c>
      <c r="R1692" s="100" t="str">
        <f t="shared" si="83"/>
        <v/>
      </c>
    </row>
    <row r="1693" spans="1:18" x14ac:dyDescent="0.2">
      <c r="A1693" s="430" t="str">
        <f>IF(B1693="","",COUNT('Diário 1º PA'!$A$4:$A$2634)+COUNT('Diário 2º PA'!$A$4:$A$2000)+ROW()-3)</f>
        <v/>
      </c>
      <c r="B1693" s="417"/>
      <c r="C1693" s="438"/>
      <c r="D1693" s="419"/>
      <c r="E1693" s="419"/>
      <c r="F1693" s="420"/>
      <c r="G1693" s="419"/>
      <c r="H1693" s="419"/>
      <c r="I1693" s="421"/>
      <c r="J1693" s="422"/>
      <c r="K1693" s="422"/>
      <c r="L1693" s="423"/>
      <c r="M1693" s="422"/>
      <c r="N1693" s="446"/>
      <c r="O1693" s="429"/>
      <c r="P1693" s="78">
        <f t="shared" si="84"/>
        <v>0</v>
      </c>
      <c r="Q1693" s="78">
        <f t="shared" si="84"/>
        <v>0</v>
      </c>
      <c r="R1693" s="100" t="str">
        <f t="shared" si="83"/>
        <v/>
      </c>
    </row>
    <row r="1694" spans="1:18" x14ac:dyDescent="0.2">
      <c r="A1694" s="430" t="str">
        <f>IF(B1694="","",COUNT('Diário 1º PA'!$A$4:$A$2634)+COUNT('Diário 2º PA'!$A$4:$A$2000)+ROW()-3)</f>
        <v/>
      </c>
      <c r="B1694" s="417"/>
      <c r="C1694" s="438"/>
      <c r="D1694" s="419"/>
      <c r="E1694" s="419"/>
      <c r="F1694" s="420"/>
      <c r="G1694" s="419"/>
      <c r="H1694" s="419"/>
      <c r="I1694" s="421"/>
      <c r="J1694" s="422"/>
      <c r="K1694" s="422"/>
      <c r="L1694" s="423"/>
      <c r="M1694" s="422"/>
      <c r="N1694" s="446"/>
      <c r="O1694" s="429"/>
      <c r="P1694" s="78">
        <f t="shared" si="84"/>
        <v>0</v>
      </c>
      <c r="Q1694" s="78">
        <f t="shared" si="84"/>
        <v>0</v>
      </c>
      <c r="R1694" s="100" t="str">
        <f t="shared" si="83"/>
        <v/>
      </c>
    </row>
    <row r="1695" spans="1:18" x14ac:dyDescent="0.2">
      <c r="A1695" s="430" t="str">
        <f>IF(B1695="","",COUNT('Diário 1º PA'!$A$4:$A$2634)+COUNT('Diário 2º PA'!$A$4:$A$2000)+ROW()-3)</f>
        <v/>
      </c>
      <c r="B1695" s="417"/>
      <c r="C1695" s="438"/>
      <c r="D1695" s="419"/>
      <c r="E1695" s="419"/>
      <c r="F1695" s="420"/>
      <c r="G1695" s="419"/>
      <c r="H1695" s="419"/>
      <c r="I1695" s="421"/>
      <c r="J1695" s="422"/>
      <c r="K1695" s="422"/>
      <c r="L1695" s="423"/>
      <c r="M1695" s="422"/>
      <c r="N1695" s="446"/>
      <c r="O1695" s="429"/>
      <c r="P1695" s="78">
        <f t="shared" si="84"/>
        <v>0</v>
      </c>
      <c r="Q1695" s="78">
        <f t="shared" si="84"/>
        <v>0</v>
      </c>
      <c r="R1695" s="100" t="str">
        <f t="shared" si="83"/>
        <v/>
      </c>
    </row>
    <row r="1696" spans="1:18" x14ac:dyDescent="0.2">
      <c r="A1696" s="430" t="str">
        <f>IF(B1696="","",COUNT('Diário 1º PA'!$A$4:$A$2634)+COUNT('Diário 2º PA'!$A$4:$A$2000)+ROW()-3)</f>
        <v/>
      </c>
      <c r="B1696" s="417"/>
      <c r="C1696" s="438"/>
      <c r="D1696" s="419"/>
      <c r="E1696" s="419"/>
      <c r="F1696" s="420"/>
      <c r="G1696" s="419"/>
      <c r="H1696" s="419"/>
      <c r="I1696" s="421"/>
      <c r="J1696" s="422"/>
      <c r="K1696" s="422"/>
      <c r="L1696" s="423"/>
      <c r="M1696" s="422"/>
      <c r="N1696" s="446"/>
      <c r="O1696" s="429"/>
      <c r="P1696" s="78">
        <f t="shared" si="84"/>
        <v>0</v>
      </c>
      <c r="Q1696" s="78">
        <f t="shared" si="84"/>
        <v>0</v>
      </c>
      <c r="R1696" s="100" t="str">
        <f t="shared" si="83"/>
        <v/>
      </c>
    </row>
    <row r="1697" spans="1:18" x14ac:dyDescent="0.2">
      <c r="A1697" s="430" t="str">
        <f>IF(B1697="","",COUNT('Diário 1º PA'!$A$4:$A$2634)+COUNT('Diário 2º PA'!$A$4:$A$2000)+ROW()-3)</f>
        <v/>
      </c>
      <c r="B1697" s="417"/>
      <c r="C1697" s="438"/>
      <c r="D1697" s="419"/>
      <c r="E1697" s="419"/>
      <c r="F1697" s="420"/>
      <c r="G1697" s="419"/>
      <c r="H1697" s="419"/>
      <c r="I1697" s="421"/>
      <c r="J1697" s="422"/>
      <c r="K1697" s="422"/>
      <c r="L1697" s="423"/>
      <c r="M1697" s="422"/>
      <c r="N1697" s="446"/>
      <c r="O1697" s="429"/>
      <c r="P1697" s="78">
        <f t="shared" si="84"/>
        <v>0</v>
      </c>
      <c r="Q1697" s="78">
        <f t="shared" si="84"/>
        <v>0</v>
      </c>
      <c r="R1697" s="100" t="str">
        <f t="shared" si="83"/>
        <v/>
      </c>
    </row>
    <row r="1698" spans="1:18" x14ac:dyDescent="0.2">
      <c r="A1698" s="430" t="str">
        <f>IF(B1698="","",COUNT('Diário 1º PA'!$A$4:$A$2634)+COUNT('Diário 2º PA'!$A$4:$A$2000)+ROW()-3)</f>
        <v/>
      </c>
      <c r="B1698" s="417"/>
      <c r="C1698" s="438"/>
      <c r="D1698" s="419"/>
      <c r="E1698" s="419"/>
      <c r="F1698" s="420"/>
      <c r="G1698" s="419"/>
      <c r="H1698" s="419"/>
      <c r="I1698" s="421"/>
      <c r="J1698" s="422"/>
      <c r="K1698" s="422"/>
      <c r="L1698" s="423"/>
      <c r="M1698" s="422"/>
      <c r="N1698" s="446"/>
      <c r="O1698" s="429"/>
      <c r="P1698" s="78">
        <f t="shared" si="84"/>
        <v>0</v>
      </c>
      <c r="Q1698" s="78">
        <f t="shared" si="84"/>
        <v>0</v>
      </c>
      <c r="R1698" s="100" t="str">
        <f t="shared" si="83"/>
        <v/>
      </c>
    </row>
    <row r="1699" spans="1:18" x14ac:dyDescent="0.2">
      <c r="A1699" s="430" t="str">
        <f>IF(B1699="","",COUNT('Diário 1º PA'!$A$4:$A$2634)+COUNT('Diário 2º PA'!$A$4:$A$2000)+ROW()-3)</f>
        <v/>
      </c>
      <c r="B1699" s="417"/>
      <c r="C1699" s="438"/>
      <c r="D1699" s="419"/>
      <c r="E1699" s="419"/>
      <c r="F1699" s="420"/>
      <c r="G1699" s="419"/>
      <c r="H1699" s="419"/>
      <c r="I1699" s="421"/>
      <c r="J1699" s="422"/>
      <c r="K1699" s="422"/>
      <c r="L1699" s="423"/>
      <c r="M1699" s="422"/>
      <c r="N1699" s="446"/>
      <c r="O1699" s="429"/>
      <c r="P1699" s="78">
        <f t="shared" si="84"/>
        <v>0</v>
      </c>
      <c r="Q1699" s="78">
        <f t="shared" si="84"/>
        <v>0</v>
      </c>
      <c r="R1699" s="100" t="str">
        <f t="shared" si="83"/>
        <v/>
      </c>
    </row>
    <row r="1700" spans="1:18" x14ac:dyDescent="0.2">
      <c r="A1700" s="430" t="str">
        <f>IF(B1700="","",COUNT('Diário 1º PA'!$A$4:$A$2634)+COUNT('Diário 2º PA'!$A$4:$A$2000)+ROW()-3)</f>
        <v/>
      </c>
      <c r="B1700" s="417"/>
      <c r="C1700" s="438"/>
      <c r="D1700" s="419"/>
      <c r="E1700" s="419"/>
      <c r="F1700" s="420"/>
      <c r="G1700" s="419"/>
      <c r="H1700" s="419"/>
      <c r="I1700" s="421"/>
      <c r="J1700" s="422"/>
      <c r="K1700" s="422"/>
      <c r="L1700" s="423"/>
      <c r="M1700" s="422"/>
      <c r="N1700" s="446"/>
      <c r="O1700" s="429"/>
      <c r="P1700" s="78">
        <f t="shared" si="84"/>
        <v>0</v>
      </c>
      <c r="Q1700" s="78">
        <f t="shared" si="84"/>
        <v>0</v>
      </c>
      <c r="R1700" s="100" t="str">
        <f t="shared" si="83"/>
        <v/>
      </c>
    </row>
    <row r="1701" spans="1:18" x14ac:dyDescent="0.2">
      <c r="A1701" s="430" t="str">
        <f>IF(B1701="","",COUNT('Diário 1º PA'!$A$4:$A$2634)+COUNT('Diário 2º PA'!$A$4:$A$2000)+ROW()-3)</f>
        <v/>
      </c>
      <c r="B1701" s="417"/>
      <c r="C1701" s="438"/>
      <c r="D1701" s="419"/>
      <c r="E1701" s="419"/>
      <c r="F1701" s="420"/>
      <c r="G1701" s="419"/>
      <c r="H1701" s="419"/>
      <c r="I1701" s="421"/>
      <c r="J1701" s="422"/>
      <c r="K1701" s="422"/>
      <c r="L1701" s="423"/>
      <c r="M1701" s="422"/>
      <c r="N1701" s="446"/>
      <c r="O1701" s="429"/>
      <c r="P1701" s="78">
        <f t="shared" si="84"/>
        <v>0</v>
      </c>
      <c r="Q1701" s="78">
        <f t="shared" si="84"/>
        <v>0</v>
      </c>
      <c r="R1701" s="100" t="str">
        <f t="shared" si="83"/>
        <v/>
      </c>
    </row>
    <row r="1702" spans="1:18" x14ac:dyDescent="0.2">
      <c r="A1702" s="430" t="str">
        <f>IF(B1702="","",COUNT('Diário 1º PA'!$A$4:$A$2634)+COUNT('Diário 2º PA'!$A$4:$A$2000)+ROW()-3)</f>
        <v/>
      </c>
      <c r="B1702" s="417"/>
      <c r="C1702" s="438"/>
      <c r="D1702" s="419"/>
      <c r="E1702" s="419"/>
      <c r="F1702" s="420"/>
      <c r="G1702" s="419"/>
      <c r="H1702" s="419"/>
      <c r="I1702" s="421"/>
      <c r="J1702" s="422"/>
      <c r="K1702" s="422"/>
      <c r="L1702" s="423"/>
      <c r="M1702" s="422"/>
      <c r="N1702" s="446"/>
      <c r="O1702" s="429"/>
      <c r="P1702" s="78">
        <f t="shared" si="84"/>
        <v>0</v>
      </c>
      <c r="Q1702" s="78">
        <f t="shared" si="84"/>
        <v>0</v>
      </c>
      <c r="R1702" s="100" t="str">
        <f t="shared" si="83"/>
        <v/>
      </c>
    </row>
    <row r="1703" spans="1:18" x14ac:dyDescent="0.2">
      <c r="A1703" s="430" t="str">
        <f>IF(B1703="","",COUNT('Diário 1º PA'!$A$4:$A$2634)+COUNT('Diário 2º PA'!$A$4:$A$2000)+ROW()-3)</f>
        <v/>
      </c>
      <c r="B1703" s="417"/>
      <c r="C1703" s="438"/>
      <c r="D1703" s="419"/>
      <c r="E1703" s="419"/>
      <c r="F1703" s="420"/>
      <c r="G1703" s="419"/>
      <c r="H1703" s="419"/>
      <c r="I1703" s="421"/>
      <c r="J1703" s="422"/>
      <c r="K1703" s="422"/>
      <c r="L1703" s="423"/>
      <c r="M1703" s="422"/>
      <c r="N1703" s="446"/>
      <c r="O1703" s="429"/>
      <c r="P1703" s="78">
        <f t="shared" si="84"/>
        <v>0</v>
      </c>
      <c r="Q1703" s="78">
        <f t="shared" si="84"/>
        <v>0</v>
      </c>
      <c r="R1703" s="100" t="str">
        <f t="shared" si="83"/>
        <v/>
      </c>
    </row>
    <row r="1704" spans="1:18" x14ac:dyDescent="0.2">
      <c r="A1704" s="430" t="str">
        <f>IF(B1704="","",COUNT('Diário 1º PA'!$A$4:$A$2634)+COUNT('Diário 2º PA'!$A$4:$A$2000)+ROW()-3)</f>
        <v/>
      </c>
      <c r="B1704" s="417"/>
      <c r="C1704" s="438"/>
      <c r="D1704" s="419"/>
      <c r="E1704" s="419"/>
      <c r="F1704" s="420"/>
      <c r="G1704" s="419"/>
      <c r="H1704" s="419"/>
      <c r="I1704" s="421"/>
      <c r="J1704" s="422"/>
      <c r="K1704" s="422"/>
      <c r="L1704" s="423"/>
      <c r="M1704" s="422"/>
      <c r="N1704" s="446"/>
      <c r="O1704" s="429"/>
      <c r="P1704" s="78">
        <f t="shared" si="84"/>
        <v>0</v>
      </c>
      <c r="Q1704" s="78">
        <f t="shared" si="84"/>
        <v>0</v>
      </c>
      <c r="R1704" s="100" t="str">
        <f t="shared" si="83"/>
        <v/>
      </c>
    </row>
    <row r="1705" spans="1:18" x14ac:dyDescent="0.2">
      <c r="A1705" s="430" t="str">
        <f>IF(B1705="","",COUNT('Diário 1º PA'!$A$4:$A$2634)+COUNT('Diário 2º PA'!$A$4:$A$2000)+ROW()-3)</f>
        <v/>
      </c>
      <c r="B1705" s="417"/>
      <c r="C1705" s="438"/>
      <c r="D1705" s="419"/>
      <c r="E1705" s="419"/>
      <c r="F1705" s="420"/>
      <c r="G1705" s="419"/>
      <c r="H1705" s="419"/>
      <c r="I1705" s="421"/>
      <c r="J1705" s="422"/>
      <c r="K1705" s="422"/>
      <c r="L1705" s="423"/>
      <c r="M1705" s="422"/>
      <c r="N1705" s="446"/>
      <c r="O1705" s="429"/>
      <c r="P1705" s="78">
        <f t="shared" si="84"/>
        <v>0</v>
      </c>
      <c r="Q1705" s="78">
        <f t="shared" si="84"/>
        <v>0</v>
      </c>
      <c r="R1705" s="100" t="str">
        <f t="shared" ref="R1705:R1768" si="85">SUBSTITUTE(D1705," ","_")</f>
        <v/>
      </c>
    </row>
    <row r="1706" spans="1:18" x14ac:dyDescent="0.2">
      <c r="A1706" s="430" t="str">
        <f>IF(B1706="","",COUNT('Diário 1º PA'!$A$4:$A$2634)+COUNT('Diário 2º PA'!$A$4:$A$2000)+ROW()-3)</f>
        <v/>
      </c>
      <c r="B1706" s="417"/>
      <c r="C1706" s="438"/>
      <c r="D1706" s="419"/>
      <c r="E1706" s="419"/>
      <c r="F1706" s="420"/>
      <c r="G1706" s="419"/>
      <c r="H1706" s="419"/>
      <c r="I1706" s="421"/>
      <c r="J1706" s="422"/>
      <c r="K1706" s="422"/>
      <c r="L1706" s="423"/>
      <c r="M1706" s="422"/>
      <c r="N1706" s="446"/>
      <c r="O1706" s="429"/>
      <c r="P1706" s="78">
        <f t="shared" ref="P1706:Q1769" si="86">IF(B1706=0,0,IF(YEAR(B1706)=$Q$1,MONTH(B1706)-$P$1+1,(YEAR(B1706)-$Q$1)*12-$P$1+1+MONTH(B1706)))</f>
        <v>0</v>
      </c>
      <c r="Q1706" s="78">
        <f t="shared" si="86"/>
        <v>0</v>
      </c>
      <c r="R1706" s="100" t="str">
        <f t="shared" si="85"/>
        <v/>
      </c>
    </row>
    <row r="1707" spans="1:18" x14ac:dyDescent="0.2">
      <c r="A1707" s="430" t="str">
        <f>IF(B1707="","",COUNT('Diário 1º PA'!$A$4:$A$2634)+COUNT('Diário 2º PA'!$A$4:$A$2000)+ROW()-3)</f>
        <v/>
      </c>
      <c r="B1707" s="417"/>
      <c r="C1707" s="438"/>
      <c r="D1707" s="419"/>
      <c r="E1707" s="419"/>
      <c r="F1707" s="420"/>
      <c r="G1707" s="419"/>
      <c r="H1707" s="419"/>
      <c r="I1707" s="421"/>
      <c r="J1707" s="422"/>
      <c r="K1707" s="422"/>
      <c r="L1707" s="423"/>
      <c r="M1707" s="422"/>
      <c r="N1707" s="446"/>
      <c r="O1707" s="429"/>
      <c r="P1707" s="78">
        <f t="shared" si="86"/>
        <v>0</v>
      </c>
      <c r="Q1707" s="78">
        <f t="shared" si="86"/>
        <v>0</v>
      </c>
      <c r="R1707" s="100" t="str">
        <f t="shared" si="85"/>
        <v/>
      </c>
    </row>
    <row r="1708" spans="1:18" x14ac:dyDescent="0.2">
      <c r="A1708" s="430" t="str">
        <f>IF(B1708="","",COUNT('Diário 1º PA'!$A$4:$A$2634)+COUNT('Diário 2º PA'!$A$4:$A$2000)+ROW()-3)</f>
        <v/>
      </c>
      <c r="B1708" s="417"/>
      <c r="C1708" s="438"/>
      <c r="D1708" s="419"/>
      <c r="E1708" s="419"/>
      <c r="F1708" s="420"/>
      <c r="G1708" s="419"/>
      <c r="H1708" s="419"/>
      <c r="I1708" s="421"/>
      <c r="J1708" s="422"/>
      <c r="K1708" s="422"/>
      <c r="L1708" s="423"/>
      <c r="M1708" s="422"/>
      <c r="N1708" s="446"/>
      <c r="O1708" s="429"/>
      <c r="P1708" s="78">
        <f t="shared" si="86"/>
        <v>0</v>
      </c>
      <c r="Q1708" s="78">
        <f t="shared" si="86"/>
        <v>0</v>
      </c>
      <c r="R1708" s="100" t="str">
        <f t="shared" si="85"/>
        <v/>
      </c>
    </row>
    <row r="1709" spans="1:18" x14ac:dyDescent="0.2">
      <c r="A1709" s="430" t="str">
        <f>IF(B1709="","",COUNT('Diário 1º PA'!$A$4:$A$2634)+COUNT('Diário 2º PA'!$A$4:$A$2000)+ROW()-3)</f>
        <v/>
      </c>
      <c r="B1709" s="417"/>
      <c r="C1709" s="438"/>
      <c r="D1709" s="419"/>
      <c r="E1709" s="419"/>
      <c r="F1709" s="420"/>
      <c r="G1709" s="419"/>
      <c r="H1709" s="419"/>
      <c r="I1709" s="421"/>
      <c r="J1709" s="422"/>
      <c r="K1709" s="422"/>
      <c r="L1709" s="423"/>
      <c r="M1709" s="422"/>
      <c r="N1709" s="446"/>
      <c r="O1709" s="429"/>
      <c r="P1709" s="78">
        <f t="shared" si="86"/>
        <v>0</v>
      </c>
      <c r="Q1709" s="78">
        <f t="shared" si="86"/>
        <v>0</v>
      </c>
      <c r="R1709" s="100" t="str">
        <f t="shared" si="85"/>
        <v/>
      </c>
    </row>
    <row r="1710" spans="1:18" x14ac:dyDescent="0.2">
      <c r="A1710" s="430" t="str">
        <f>IF(B1710="","",COUNT('Diário 1º PA'!$A$4:$A$2634)+COUNT('Diário 2º PA'!$A$4:$A$2000)+ROW()-3)</f>
        <v/>
      </c>
      <c r="B1710" s="417"/>
      <c r="C1710" s="438"/>
      <c r="D1710" s="419"/>
      <c r="E1710" s="419"/>
      <c r="F1710" s="420"/>
      <c r="G1710" s="419"/>
      <c r="H1710" s="419"/>
      <c r="I1710" s="421"/>
      <c r="J1710" s="422"/>
      <c r="K1710" s="422"/>
      <c r="L1710" s="423"/>
      <c r="M1710" s="422"/>
      <c r="N1710" s="446"/>
      <c r="O1710" s="429"/>
      <c r="P1710" s="78">
        <f t="shared" si="86"/>
        <v>0</v>
      </c>
      <c r="Q1710" s="78">
        <f t="shared" si="86"/>
        <v>0</v>
      </c>
      <c r="R1710" s="100" t="str">
        <f t="shared" si="85"/>
        <v/>
      </c>
    </row>
    <row r="1711" spans="1:18" x14ac:dyDescent="0.2">
      <c r="A1711" s="430" t="str">
        <f>IF(B1711="","",COUNT('Diário 1º PA'!$A$4:$A$2634)+COUNT('Diário 2º PA'!$A$4:$A$2000)+ROW()-3)</f>
        <v/>
      </c>
      <c r="B1711" s="417"/>
      <c r="C1711" s="438"/>
      <c r="D1711" s="419"/>
      <c r="E1711" s="419"/>
      <c r="F1711" s="420"/>
      <c r="G1711" s="419"/>
      <c r="H1711" s="419"/>
      <c r="I1711" s="421"/>
      <c r="J1711" s="422"/>
      <c r="K1711" s="422"/>
      <c r="L1711" s="423"/>
      <c r="M1711" s="422"/>
      <c r="N1711" s="446"/>
      <c r="O1711" s="429"/>
      <c r="P1711" s="78">
        <f t="shared" si="86"/>
        <v>0</v>
      </c>
      <c r="Q1711" s="78">
        <f t="shared" si="86"/>
        <v>0</v>
      </c>
      <c r="R1711" s="100" t="str">
        <f t="shared" si="85"/>
        <v/>
      </c>
    </row>
    <row r="1712" spans="1:18" x14ac:dyDescent="0.2">
      <c r="A1712" s="430" t="str">
        <f>IF(B1712="","",COUNT('Diário 1º PA'!$A$4:$A$2634)+COUNT('Diário 2º PA'!$A$4:$A$2000)+ROW()-3)</f>
        <v/>
      </c>
      <c r="B1712" s="417"/>
      <c r="C1712" s="438"/>
      <c r="D1712" s="419"/>
      <c r="E1712" s="419"/>
      <c r="F1712" s="420"/>
      <c r="G1712" s="419"/>
      <c r="H1712" s="419"/>
      <c r="I1712" s="421"/>
      <c r="J1712" s="422"/>
      <c r="K1712" s="422"/>
      <c r="L1712" s="423"/>
      <c r="M1712" s="422"/>
      <c r="N1712" s="446"/>
      <c r="O1712" s="429"/>
      <c r="P1712" s="78">
        <f t="shared" si="86"/>
        <v>0</v>
      </c>
      <c r="Q1712" s="78">
        <f t="shared" si="86"/>
        <v>0</v>
      </c>
      <c r="R1712" s="100" t="str">
        <f t="shared" si="85"/>
        <v/>
      </c>
    </row>
    <row r="1713" spans="1:18" x14ac:dyDescent="0.2">
      <c r="A1713" s="430" t="str">
        <f>IF(B1713="","",COUNT('Diário 1º PA'!$A$4:$A$2634)+COUNT('Diário 2º PA'!$A$4:$A$2000)+ROW()-3)</f>
        <v/>
      </c>
      <c r="B1713" s="417"/>
      <c r="C1713" s="438"/>
      <c r="D1713" s="419"/>
      <c r="E1713" s="419"/>
      <c r="F1713" s="420"/>
      <c r="G1713" s="419"/>
      <c r="H1713" s="419"/>
      <c r="I1713" s="421"/>
      <c r="J1713" s="422"/>
      <c r="K1713" s="422"/>
      <c r="L1713" s="423"/>
      <c r="M1713" s="422"/>
      <c r="N1713" s="446"/>
      <c r="O1713" s="429"/>
      <c r="P1713" s="78">
        <f t="shared" si="86"/>
        <v>0</v>
      </c>
      <c r="Q1713" s="78">
        <f t="shared" si="86"/>
        <v>0</v>
      </c>
      <c r="R1713" s="100" t="str">
        <f t="shared" si="85"/>
        <v/>
      </c>
    </row>
    <row r="1714" spans="1:18" x14ac:dyDescent="0.2">
      <c r="A1714" s="430" t="str">
        <f>IF(B1714="","",COUNT('Diário 1º PA'!$A$4:$A$2634)+COUNT('Diário 2º PA'!$A$4:$A$2000)+ROW()-3)</f>
        <v/>
      </c>
      <c r="B1714" s="417"/>
      <c r="C1714" s="438"/>
      <c r="D1714" s="419"/>
      <c r="E1714" s="419"/>
      <c r="F1714" s="420"/>
      <c r="G1714" s="419"/>
      <c r="H1714" s="419"/>
      <c r="I1714" s="421"/>
      <c r="J1714" s="422"/>
      <c r="K1714" s="422"/>
      <c r="L1714" s="423"/>
      <c r="M1714" s="422"/>
      <c r="N1714" s="446"/>
      <c r="O1714" s="429"/>
      <c r="P1714" s="78">
        <f t="shared" si="86"/>
        <v>0</v>
      </c>
      <c r="Q1714" s="78">
        <f t="shared" si="86"/>
        <v>0</v>
      </c>
      <c r="R1714" s="100" t="str">
        <f t="shared" si="85"/>
        <v/>
      </c>
    </row>
    <row r="1715" spans="1:18" x14ac:dyDescent="0.2">
      <c r="A1715" s="430" t="str">
        <f>IF(B1715="","",COUNT('Diário 1º PA'!$A$4:$A$2634)+COUNT('Diário 2º PA'!$A$4:$A$2000)+ROW()-3)</f>
        <v/>
      </c>
      <c r="B1715" s="417"/>
      <c r="C1715" s="438"/>
      <c r="D1715" s="419"/>
      <c r="E1715" s="419"/>
      <c r="F1715" s="420"/>
      <c r="G1715" s="419"/>
      <c r="H1715" s="419"/>
      <c r="I1715" s="421"/>
      <c r="J1715" s="422"/>
      <c r="K1715" s="422"/>
      <c r="L1715" s="423"/>
      <c r="M1715" s="422"/>
      <c r="N1715" s="446"/>
      <c r="O1715" s="429"/>
      <c r="P1715" s="78">
        <f t="shared" si="86"/>
        <v>0</v>
      </c>
      <c r="Q1715" s="78">
        <f t="shared" si="86"/>
        <v>0</v>
      </c>
      <c r="R1715" s="100" t="str">
        <f t="shared" si="85"/>
        <v/>
      </c>
    </row>
    <row r="1716" spans="1:18" x14ac:dyDescent="0.2">
      <c r="A1716" s="430" t="str">
        <f>IF(B1716="","",COUNT('Diário 1º PA'!$A$4:$A$2634)+COUNT('Diário 2º PA'!$A$4:$A$2000)+ROW()-3)</f>
        <v/>
      </c>
      <c r="B1716" s="417"/>
      <c r="C1716" s="438"/>
      <c r="D1716" s="419"/>
      <c r="E1716" s="419"/>
      <c r="F1716" s="420"/>
      <c r="G1716" s="419"/>
      <c r="H1716" s="419"/>
      <c r="I1716" s="421"/>
      <c r="J1716" s="422"/>
      <c r="K1716" s="422"/>
      <c r="L1716" s="423"/>
      <c r="M1716" s="422"/>
      <c r="N1716" s="446"/>
      <c r="O1716" s="429"/>
      <c r="P1716" s="78">
        <f t="shared" si="86"/>
        <v>0</v>
      </c>
      <c r="Q1716" s="78">
        <f t="shared" si="86"/>
        <v>0</v>
      </c>
      <c r="R1716" s="100" t="str">
        <f t="shared" si="85"/>
        <v/>
      </c>
    </row>
    <row r="1717" spans="1:18" x14ac:dyDescent="0.2">
      <c r="A1717" s="430" t="str">
        <f>IF(B1717="","",COUNT('Diário 1º PA'!$A$4:$A$2634)+COUNT('Diário 2º PA'!$A$4:$A$2000)+ROW()-3)</f>
        <v/>
      </c>
      <c r="B1717" s="417"/>
      <c r="C1717" s="438"/>
      <c r="D1717" s="419"/>
      <c r="E1717" s="419"/>
      <c r="F1717" s="420"/>
      <c r="G1717" s="419"/>
      <c r="H1717" s="419"/>
      <c r="I1717" s="421"/>
      <c r="J1717" s="422"/>
      <c r="K1717" s="422"/>
      <c r="L1717" s="423"/>
      <c r="M1717" s="422"/>
      <c r="N1717" s="446"/>
      <c r="O1717" s="429"/>
      <c r="P1717" s="78">
        <f t="shared" si="86"/>
        <v>0</v>
      </c>
      <c r="Q1717" s="78">
        <f t="shared" si="86"/>
        <v>0</v>
      </c>
      <c r="R1717" s="100" t="str">
        <f t="shared" si="85"/>
        <v/>
      </c>
    </row>
    <row r="1718" spans="1:18" x14ac:dyDescent="0.2">
      <c r="A1718" s="430" t="str">
        <f>IF(B1718="","",COUNT('Diário 1º PA'!$A$4:$A$2634)+COUNT('Diário 2º PA'!$A$4:$A$2000)+ROW()-3)</f>
        <v/>
      </c>
      <c r="B1718" s="417"/>
      <c r="C1718" s="438"/>
      <c r="D1718" s="419"/>
      <c r="E1718" s="419"/>
      <c r="F1718" s="420"/>
      <c r="G1718" s="419"/>
      <c r="H1718" s="419"/>
      <c r="I1718" s="421"/>
      <c r="J1718" s="422"/>
      <c r="K1718" s="422"/>
      <c r="L1718" s="423"/>
      <c r="M1718" s="422"/>
      <c r="N1718" s="446"/>
      <c r="O1718" s="429"/>
      <c r="P1718" s="78">
        <f t="shared" si="86"/>
        <v>0</v>
      </c>
      <c r="Q1718" s="78">
        <f t="shared" si="86"/>
        <v>0</v>
      </c>
      <c r="R1718" s="100" t="str">
        <f t="shared" si="85"/>
        <v/>
      </c>
    </row>
    <row r="1719" spans="1:18" x14ac:dyDescent="0.2">
      <c r="A1719" s="430" t="str">
        <f>IF(B1719="","",COUNT('Diário 1º PA'!$A$4:$A$2634)+COUNT('Diário 2º PA'!$A$4:$A$2000)+ROW()-3)</f>
        <v/>
      </c>
      <c r="B1719" s="417"/>
      <c r="C1719" s="438"/>
      <c r="D1719" s="419"/>
      <c r="E1719" s="419"/>
      <c r="F1719" s="420"/>
      <c r="G1719" s="419"/>
      <c r="H1719" s="419"/>
      <c r="I1719" s="421"/>
      <c r="J1719" s="422"/>
      <c r="K1719" s="422"/>
      <c r="L1719" s="423"/>
      <c r="M1719" s="422"/>
      <c r="N1719" s="446"/>
      <c r="O1719" s="429"/>
      <c r="P1719" s="78">
        <f t="shared" si="86"/>
        <v>0</v>
      </c>
      <c r="Q1719" s="78">
        <f t="shared" si="86"/>
        <v>0</v>
      </c>
      <c r="R1719" s="100" t="str">
        <f t="shared" si="85"/>
        <v/>
      </c>
    </row>
    <row r="1720" spans="1:18" x14ac:dyDescent="0.2">
      <c r="A1720" s="430" t="str">
        <f>IF(B1720="","",COUNT('Diário 1º PA'!$A$4:$A$2634)+COUNT('Diário 2º PA'!$A$4:$A$2000)+ROW()-3)</f>
        <v/>
      </c>
      <c r="B1720" s="417"/>
      <c r="C1720" s="438"/>
      <c r="D1720" s="419"/>
      <c r="E1720" s="419"/>
      <c r="F1720" s="420"/>
      <c r="G1720" s="419"/>
      <c r="H1720" s="419"/>
      <c r="I1720" s="421"/>
      <c r="J1720" s="422"/>
      <c r="K1720" s="422"/>
      <c r="L1720" s="423"/>
      <c r="M1720" s="422"/>
      <c r="N1720" s="446"/>
      <c r="O1720" s="429"/>
      <c r="P1720" s="78">
        <f t="shared" si="86"/>
        <v>0</v>
      </c>
      <c r="Q1720" s="78">
        <f t="shared" si="86"/>
        <v>0</v>
      </c>
      <c r="R1720" s="100" t="str">
        <f t="shared" si="85"/>
        <v/>
      </c>
    </row>
    <row r="1721" spans="1:18" x14ac:dyDescent="0.2">
      <c r="A1721" s="430" t="str">
        <f>IF(B1721="","",COUNT('Diário 1º PA'!$A$4:$A$2634)+COUNT('Diário 2º PA'!$A$4:$A$2000)+ROW()-3)</f>
        <v/>
      </c>
      <c r="B1721" s="417"/>
      <c r="C1721" s="438"/>
      <c r="D1721" s="419"/>
      <c r="E1721" s="419"/>
      <c r="F1721" s="420"/>
      <c r="G1721" s="419"/>
      <c r="H1721" s="419"/>
      <c r="I1721" s="421"/>
      <c r="J1721" s="422"/>
      <c r="K1721" s="422"/>
      <c r="L1721" s="423"/>
      <c r="M1721" s="422"/>
      <c r="N1721" s="446"/>
      <c r="O1721" s="429"/>
      <c r="P1721" s="78">
        <f t="shared" si="86"/>
        <v>0</v>
      </c>
      <c r="Q1721" s="78">
        <f t="shared" si="86"/>
        <v>0</v>
      </c>
      <c r="R1721" s="100" t="str">
        <f t="shared" si="85"/>
        <v/>
      </c>
    </row>
    <row r="1722" spans="1:18" x14ac:dyDescent="0.2">
      <c r="A1722" s="430" t="str">
        <f>IF(B1722="","",COUNT('Diário 1º PA'!$A$4:$A$2634)+COUNT('Diário 2º PA'!$A$4:$A$2000)+ROW()-3)</f>
        <v/>
      </c>
      <c r="B1722" s="417"/>
      <c r="C1722" s="438"/>
      <c r="D1722" s="419"/>
      <c r="E1722" s="419"/>
      <c r="F1722" s="420"/>
      <c r="G1722" s="419"/>
      <c r="H1722" s="419"/>
      <c r="I1722" s="421"/>
      <c r="J1722" s="422"/>
      <c r="K1722" s="422"/>
      <c r="L1722" s="423"/>
      <c r="M1722" s="422"/>
      <c r="N1722" s="446"/>
      <c r="O1722" s="429"/>
      <c r="P1722" s="78">
        <f t="shared" si="86"/>
        <v>0</v>
      </c>
      <c r="Q1722" s="78">
        <f t="shared" si="86"/>
        <v>0</v>
      </c>
      <c r="R1722" s="100" t="str">
        <f t="shared" si="85"/>
        <v/>
      </c>
    </row>
    <row r="1723" spans="1:18" x14ac:dyDescent="0.2">
      <c r="A1723" s="430" t="str">
        <f>IF(B1723="","",COUNT('Diário 1º PA'!$A$4:$A$2634)+COUNT('Diário 2º PA'!$A$4:$A$2000)+ROW()-3)</f>
        <v/>
      </c>
      <c r="B1723" s="417"/>
      <c r="C1723" s="438"/>
      <c r="D1723" s="419"/>
      <c r="E1723" s="419"/>
      <c r="F1723" s="420"/>
      <c r="G1723" s="419"/>
      <c r="H1723" s="419"/>
      <c r="I1723" s="421"/>
      <c r="J1723" s="422"/>
      <c r="K1723" s="422"/>
      <c r="L1723" s="423"/>
      <c r="M1723" s="422"/>
      <c r="N1723" s="446"/>
      <c r="O1723" s="429"/>
      <c r="P1723" s="78">
        <f t="shared" si="86"/>
        <v>0</v>
      </c>
      <c r="Q1723" s="78">
        <f t="shared" si="86"/>
        <v>0</v>
      </c>
      <c r="R1723" s="100" t="str">
        <f t="shared" si="85"/>
        <v/>
      </c>
    </row>
    <row r="1724" spans="1:18" x14ac:dyDescent="0.2">
      <c r="A1724" s="430" t="str">
        <f>IF(B1724="","",COUNT('Diário 1º PA'!$A$4:$A$2634)+COUNT('Diário 2º PA'!$A$4:$A$2000)+ROW()-3)</f>
        <v/>
      </c>
      <c r="B1724" s="417"/>
      <c r="C1724" s="438"/>
      <c r="D1724" s="419"/>
      <c r="E1724" s="419"/>
      <c r="F1724" s="420"/>
      <c r="G1724" s="419"/>
      <c r="H1724" s="419"/>
      <c r="I1724" s="421"/>
      <c r="J1724" s="422"/>
      <c r="K1724" s="422"/>
      <c r="L1724" s="423"/>
      <c r="M1724" s="422"/>
      <c r="N1724" s="446"/>
      <c r="O1724" s="429"/>
      <c r="P1724" s="78">
        <f t="shared" si="86"/>
        <v>0</v>
      </c>
      <c r="Q1724" s="78">
        <f t="shared" si="86"/>
        <v>0</v>
      </c>
      <c r="R1724" s="100" t="str">
        <f t="shared" si="85"/>
        <v/>
      </c>
    </row>
    <row r="1725" spans="1:18" x14ac:dyDescent="0.2">
      <c r="A1725" s="430" t="str">
        <f>IF(B1725="","",COUNT('Diário 1º PA'!$A$4:$A$2634)+COUNT('Diário 2º PA'!$A$4:$A$2000)+ROW()-3)</f>
        <v/>
      </c>
      <c r="B1725" s="417"/>
      <c r="C1725" s="438"/>
      <c r="D1725" s="419"/>
      <c r="E1725" s="419"/>
      <c r="F1725" s="420"/>
      <c r="G1725" s="419"/>
      <c r="H1725" s="419"/>
      <c r="I1725" s="421"/>
      <c r="J1725" s="422"/>
      <c r="K1725" s="422"/>
      <c r="L1725" s="423"/>
      <c r="M1725" s="422"/>
      <c r="N1725" s="446"/>
      <c r="O1725" s="429"/>
      <c r="P1725" s="78">
        <f t="shared" si="86"/>
        <v>0</v>
      </c>
      <c r="Q1725" s="78">
        <f t="shared" si="86"/>
        <v>0</v>
      </c>
      <c r="R1725" s="100" t="str">
        <f t="shared" si="85"/>
        <v/>
      </c>
    </row>
    <row r="1726" spans="1:18" x14ac:dyDescent="0.2">
      <c r="A1726" s="430" t="str">
        <f>IF(B1726="","",COUNT('Diário 1º PA'!$A$4:$A$2634)+COUNT('Diário 2º PA'!$A$4:$A$2000)+ROW()-3)</f>
        <v/>
      </c>
      <c r="B1726" s="417"/>
      <c r="C1726" s="438"/>
      <c r="D1726" s="419"/>
      <c r="E1726" s="419"/>
      <c r="F1726" s="420"/>
      <c r="G1726" s="419"/>
      <c r="H1726" s="419"/>
      <c r="I1726" s="421"/>
      <c r="J1726" s="422"/>
      <c r="K1726" s="422"/>
      <c r="L1726" s="423"/>
      <c r="M1726" s="422"/>
      <c r="N1726" s="446"/>
      <c r="O1726" s="429"/>
      <c r="P1726" s="78">
        <f t="shared" si="86"/>
        <v>0</v>
      </c>
      <c r="Q1726" s="78">
        <f t="shared" si="86"/>
        <v>0</v>
      </c>
      <c r="R1726" s="100" t="str">
        <f t="shared" si="85"/>
        <v/>
      </c>
    </row>
    <row r="1727" spans="1:18" x14ac:dyDescent="0.2">
      <c r="A1727" s="430" t="str">
        <f>IF(B1727="","",COUNT('Diário 1º PA'!$A$4:$A$2634)+COUNT('Diário 2º PA'!$A$4:$A$2000)+ROW()-3)</f>
        <v/>
      </c>
      <c r="B1727" s="417"/>
      <c r="C1727" s="438"/>
      <c r="D1727" s="419"/>
      <c r="E1727" s="419"/>
      <c r="F1727" s="420"/>
      <c r="G1727" s="419"/>
      <c r="H1727" s="419"/>
      <c r="I1727" s="421"/>
      <c r="J1727" s="422"/>
      <c r="K1727" s="422"/>
      <c r="L1727" s="423"/>
      <c r="M1727" s="422"/>
      <c r="N1727" s="446"/>
      <c r="O1727" s="429"/>
      <c r="P1727" s="78">
        <f t="shared" si="86"/>
        <v>0</v>
      </c>
      <c r="Q1727" s="78">
        <f t="shared" si="86"/>
        <v>0</v>
      </c>
      <c r="R1727" s="100" t="str">
        <f t="shared" si="85"/>
        <v/>
      </c>
    </row>
    <row r="1728" spans="1:18" x14ac:dyDescent="0.2">
      <c r="A1728" s="430" t="str">
        <f>IF(B1728="","",COUNT('Diário 1º PA'!$A$4:$A$2634)+COUNT('Diário 2º PA'!$A$4:$A$2000)+ROW()-3)</f>
        <v/>
      </c>
      <c r="B1728" s="417"/>
      <c r="C1728" s="438"/>
      <c r="D1728" s="419"/>
      <c r="E1728" s="419"/>
      <c r="F1728" s="420"/>
      <c r="G1728" s="419"/>
      <c r="H1728" s="419"/>
      <c r="I1728" s="421"/>
      <c r="J1728" s="422"/>
      <c r="K1728" s="422"/>
      <c r="L1728" s="423"/>
      <c r="M1728" s="422"/>
      <c r="N1728" s="446"/>
      <c r="O1728" s="429"/>
      <c r="P1728" s="78">
        <f t="shared" si="86"/>
        <v>0</v>
      </c>
      <c r="Q1728" s="78">
        <f t="shared" si="86"/>
        <v>0</v>
      </c>
      <c r="R1728" s="100" t="str">
        <f t="shared" si="85"/>
        <v/>
      </c>
    </row>
    <row r="1729" spans="1:18" x14ac:dyDescent="0.2">
      <c r="A1729" s="430" t="str">
        <f>IF(B1729="","",COUNT('Diário 1º PA'!$A$4:$A$2634)+COUNT('Diário 2º PA'!$A$4:$A$2000)+ROW()-3)</f>
        <v/>
      </c>
      <c r="B1729" s="417"/>
      <c r="C1729" s="438"/>
      <c r="D1729" s="419"/>
      <c r="E1729" s="419"/>
      <c r="F1729" s="420"/>
      <c r="G1729" s="419"/>
      <c r="H1729" s="419"/>
      <c r="I1729" s="421"/>
      <c r="J1729" s="422"/>
      <c r="K1729" s="422"/>
      <c r="L1729" s="423"/>
      <c r="M1729" s="422"/>
      <c r="N1729" s="446"/>
      <c r="O1729" s="429"/>
      <c r="P1729" s="78">
        <f t="shared" si="86"/>
        <v>0</v>
      </c>
      <c r="Q1729" s="78">
        <f t="shared" si="86"/>
        <v>0</v>
      </c>
      <c r="R1729" s="100" t="str">
        <f t="shared" si="85"/>
        <v/>
      </c>
    </row>
    <row r="1730" spans="1:18" x14ac:dyDescent="0.2">
      <c r="A1730" s="430" t="str">
        <f>IF(B1730="","",COUNT('Diário 1º PA'!$A$4:$A$2634)+COUNT('Diário 2º PA'!$A$4:$A$2000)+ROW()-3)</f>
        <v/>
      </c>
      <c r="B1730" s="417"/>
      <c r="C1730" s="438"/>
      <c r="D1730" s="419"/>
      <c r="E1730" s="419"/>
      <c r="F1730" s="420"/>
      <c r="G1730" s="419"/>
      <c r="H1730" s="419"/>
      <c r="I1730" s="421"/>
      <c r="J1730" s="422"/>
      <c r="K1730" s="422"/>
      <c r="L1730" s="423"/>
      <c r="M1730" s="422"/>
      <c r="N1730" s="446"/>
      <c r="O1730" s="429"/>
      <c r="P1730" s="78">
        <f t="shared" si="86"/>
        <v>0</v>
      </c>
      <c r="Q1730" s="78">
        <f t="shared" si="86"/>
        <v>0</v>
      </c>
      <c r="R1730" s="100" t="str">
        <f t="shared" si="85"/>
        <v/>
      </c>
    </row>
    <row r="1731" spans="1:18" x14ac:dyDescent="0.2">
      <c r="A1731" s="430" t="str">
        <f>IF(B1731="","",COUNT('Diário 1º PA'!$A$4:$A$2634)+COUNT('Diário 2º PA'!$A$4:$A$2000)+ROW()-3)</f>
        <v/>
      </c>
      <c r="B1731" s="417"/>
      <c r="C1731" s="438"/>
      <c r="D1731" s="419"/>
      <c r="E1731" s="419"/>
      <c r="F1731" s="420"/>
      <c r="G1731" s="419"/>
      <c r="H1731" s="419"/>
      <c r="I1731" s="421"/>
      <c r="J1731" s="422"/>
      <c r="K1731" s="422"/>
      <c r="L1731" s="423"/>
      <c r="M1731" s="422"/>
      <c r="N1731" s="446"/>
      <c r="O1731" s="429"/>
      <c r="P1731" s="78">
        <f t="shared" si="86"/>
        <v>0</v>
      </c>
      <c r="Q1731" s="78">
        <f t="shared" si="86"/>
        <v>0</v>
      </c>
      <c r="R1731" s="100" t="str">
        <f t="shared" si="85"/>
        <v/>
      </c>
    </row>
    <row r="1732" spans="1:18" x14ac:dyDescent="0.2">
      <c r="A1732" s="430" t="str">
        <f>IF(B1732="","",COUNT('Diário 1º PA'!$A$4:$A$2634)+COUNT('Diário 2º PA'!$A$4:$A$2000)+ROW()-3)</f>
        <v/>
      </c>
      <c r="B1732" s="417"/>
      <c r="C1732" s="438"/>
      <c r="D1732" s="419"/>
      <c r="E1732" s="419"/>
      <c r="F1732" s="420"/>
      <c r="G1732" s="419"/>
      <c r="H1732" s="419"/>
      <c r="I1732" s="421"/>
      <c r="J1732" s="422"/>
      <c r="K1732" s="422"/>
      <c r="L1732" s="423"/>
      <c r="M1732" s="422"/>
      <c r="N1732" s="446"/>
      <c r="O1732" s="429"/>
      <c r="P1732" s="78">
        <f t="shared" si="86"/>
        <v>0</v>
      </c>
      <c r="Q1732" s="78">
        <f t="shared" si="86"/>
        <v>0</v>
      </c>
      <c r="R1732" s="100" t="str">
        <f t="shared" si="85"/>
        <v/>
      </c>
    </row>
    <row r="1733" spans="1:18" x14ac:dyDescent="0.2">
      <c r="A1733" s="430" t="str">
        <f>IF(B1733="","",COUNT('Diário 1º PA'!$A$4:$A$2634)+COUNT('Diário 2º PA'!$A$4:$A$2000)+ROW()-3)</f>
        <v/>
      </c>
      <c r="B1733" s="417"/>
      <c r="C1733" s="438"/>
      <c r="D1733" s="419"/>
      <c r="E1733" s="419"/>
      <c r="F1733" s="420"/>
      <c r="G1733" s="419"/>
      <c r="H1733" s="419"/>
      <c r="I1733" s="421"/>
      <c r="J1733" s="422"/>
      <c r="K1733" s="422"/>
      <c r="L1733" s="423"/>
      <c r="M1733" s="422"/>
      <c r="N1733" s="446"/>
      <c r="O1733" s="429"/>
      <c r="P1733" s="78">
        <f t="shared" si="86"/>
        <v>0</v>
      </c>
      <c r="Q1733" s="78">
        <f t="shared" si="86"/>
        <v>0</v>
      </c>
      <c r="R1733" s="100" t="str">
        <f t="shared" si="85"/>
        <v/>
      </c>
    </row>
    <row r="1734" spans="1:18" x14ac:dyDescent="0.2">
      <c r="A1734" s="430" t="str">
        <f>IF(B1734="","",COUNT('Diário 1º PA'!$A$4:$A$2634)+COUNT('Diário 2º PA'!$A$4:$A$2000)+ROW()-3)</f>
        <v/>
      </c>
      <c r="B1734" s="417"/>
      <c r="C1734" s="438"/>
      <c r="D1734" s="419"/>
      <c r="E1734" s="419"/>
      <c r="F1734" s="420"/>
      <c r="G1734" s="419"/>
      <c r="H1734" s="419"/>
      <c r="I1734" s="421"/>
      <c r="J1734" s="422"/>
      <c r="K1734" s="422"/>
      <c r="L1734" s="423"/>
      <c r="M1734" s="422"/>
      <c r="N1734" s="446"/>
      <c r="O1734" s="429"/>
      <c r="P1734" s="78">
        <f t="shared" si="86"/>
        <v>0</v>
      </c>
      <c r="Q1734" s="78">
        <f t="shared" si="86"/>
        <v>0</v>
      </c>
      <c r="R1734" s="100" t="str">
        <f t="shared" si="85"/>
        <v/>
      </c>
    </row>
    <row r="1735" spans="1:18" x14ac:dyDescent="0.2">
      <c r="A1735" s="430" t="str">
        <f>IF(B1735="","",COUNT('Diário 1º PA'!$A$4:$A$2634)+COUNT('Diário 2º PA'!$A$4:$A$2000)+ROW()-3)</f>
        <v/>
      </c>
      <c r="B1735" s="417"/>
      <c r="C1735" s="438"/>
      <c r="D1735" s="419"/>
      <c r="E1735" s="419"/>
      <c r="F1735" s="420"/>
      <c r="G1735" s="419"/>
      <c r="H1735" s="419"/>
      <c r="I1735" s="421"/>
      <c r="J1735" s="422"/>
      <c r="K1735" s="422"/>
      <c r="L1735" s="423"/>
      <c r="M1735" s="422"/>
      <c r="N1735" s="446"/>
      <c r="O1735" s="429"/>
      <c r="P1735" s="78">
        <f t="shared" si="86"/>
        <v>0</v>
      </c>
      <c r="Q1735" s="78">
        <f t="shared" si="86"/>
        <v>0</v>
      </c>
      <c r="R1735" s="100" t="str">
        <f t="shared" si="85"/>
        <v/>
      </c>
    </row>
    <row r="1736" spans="1:18" x14ac:dyDescent="0.2">
      <c r="A1736" s="430" t="str">
        <f>IF(B1736="","",COUNT('Diário 1º PA'!$A$4:$A$2634)+COUNT('Diário 2º PA'!$A$4:$A$2000)+ROW()-3)</f>
        <v/>
      </c>
      <c r="B1736" s="417"/>
      <c r="C1736" s="438"/>
      <c r="D1736" s="419"/>
      <c r="E1736" s="419"/>
      <c r="F1736" s="420"/>
      <c r="G1736" s="419"/>
      <c r="H1736" s="419"/>
      <c r="I1736" s="421"/>
      <c r="J1736" s="422"/>
      <c r="K1736" s="422"/>
      <c r="L1736" s="423"/>
      <c r="M1736" s="422"/>
      <c r="N1736" s="446"/>
      <c r="O1736" s="429"/>
      <c r="P1736" s="78">
        <f t="shared" si="86"/>
        <v>0</v>
      </c>
      <c r="Q1736" s="78">
        <f t="shared" si="86"/>
        <v>0</v>
      </c>
      <c r="R1736" s="100" t="str">
        <f t="shared" si="85"/>
        <v/>
      </c>
    </row>
    <row r="1737" spans="1:18" x14ac:dyDescent="0.2">
      <c r="A1737" s="430" t="str">
        <f>IF(B1737="","",COUNT('Diário 1º PA'!$A$4:$A$2634)+COUNT('Diário 2º PA'!$A$4:$A$2000)+ROW()-3)</f>
        <v/>
      </c>
      <c r="B1737" s="417"/>
      <c r="C1737" s="438"/>
      <c r="D1737" s="419"/>
      <c r="E1737" s="419"/>
      <c r="F1737" s="420"/>
      <c r="G1737" s="419"/>
      <c r="H1737" s="419"/>
      <c r="I1737" s="421"/>
      <c r="J1737" s="422"/>
      <c r="K1737" s="422"/>
      <c r="L1737" s="423"/>
      <c r="M1737" s="422"/>
      <c r="N1737" s="446"/>
      <c r="O1737" s="429"/>
      <c r="P1737" s="78">
        <f t="shared" si="86"/>
        <v>0</v>
      </c>
      <c r="Q1737" s="78">
        <f t="shared" si="86"/>
        <v>0</v>
      </c>
      <c r="R1737" s="100" t="str">
        <f t="shared" si="85"/>
        <v/>
      </c>
    </row>
    <row r="1738" spans="1:18" x14ac:dyDescent="0.2">
      <c r="A1738" s="430" t="str">
        <f>IF(B1738="","",COUNT('Diário 1º PA'!$A$4:$A$2634)+COUNT('Diário 2º PA'!$A$4:$A$2000)+ROW()-3)</f>
        <v/>
      </c>
      <c r="B1738" s="417"/>
      <c r="C1738" s="438"/>
      <c r="D1738" s="419"/>
      <c r="E1738" s="419"/>
      <c r="F1738" s="420"/>
      <c r="G1738" s="419"/>
      <c r="H1738" s="419"/>
      <c r="I1738" s="421"/>
      <c r="J1738" s="422"/>
      <c r="K1738" s="422"/>
      <c r="L1738" s="423"/>
      <c r="M1738" s="422"/>
      <c r="N1738" s="446"/>
      <c r="O1738" s="429"/>
      <c r="P1738" s="78">
        <f t="shared" si="86"/>
        <v>0</v>
      </c>
      <c r="Q1738" s="78">
        <f t="shared" si="86"/>
        <v>0</v>
      </c>
      <c r="R1738" s="100" t="str">
        <f t="shared" si="85"/>
        <v/>
      </c>
    </row>
    <row r="1739" spans="1:18" x14ac:dyDescent="0.2">
      <c r="A1739" s="430" t="str">
        <f>IF(B1739="","",COUNT('Diário 1º PA'!$A$4:$A$2634)+COUNT('Diário 2º PA'!$A$4:$A$2000)+ROW()-3)</f>
        <v/>
      </c>
      <c r="B1739" s="417"/>
      <c r="C1739" s="438"/>
      <c r="D1739" s="419"/>
      <c r="E1739" s="419"/>
      <c r="F1739" s="420"/>
      <c r="G1739" s="419"/>
      <c r="H1739" s="419"/>
      <c r="I1739" s="421"/>
      <c r="J1739" s="422"/>
      <c r="K1739" s="422"/>
      <c r="L1739" s="423"/>
      <c r="M1739" s="422"/>
      <c r="N1739" s="446"/>
      <c r="O1739" s="429"/>
      <c r="P1739" s="78">
        <f t="shared" si="86"/>
        <v>0</v>
      </c>
      <c r="Q1739" s="78">
        <f t="shared" si="86"/>
        <v>0</v>
      </c>
      <c r="R1739" s="100" t="str">
        <f t="shared" si="85"/>
        <v/>
      </c>
    </row>
    <row r="1740" spans="1:18" x14ac:dyDescent="0.2">
      <c r="A1740" s="430" t="str">
        <f>IF(B1740="","",COUNT('Diário 1º PA'!$A$4:$A$2634)+COUNT('Diário 2º PA'!$A$4:$A$2000)+ROW()-3)</f>
        <v/>
      </c>
      <c r="B1740" s="417"/>
      <c r="C1740" s="438"/>
      <c r="D1740" s="419"/>
      <c r="E1740" s="419"/>
      <c r="F1740" s="420"/>
      <c r="G1740" s="419"/>
      <c r="H1740" s="419"/>
      <c r="I1740" s="421"/>
      <c r="J1740" s="422"/>
      <c r="K1740" s="422"/>
      <c r="L1740" s="423"/>
      <c r="M1740" s="422"/>
      <c r="N1740" s="446"/>
      <c r="O1740" s="429"/>
      <c r="P1740" s="78">
        <f t="shared" si="86"/>
        <v>0</v>
      </c>
      <c r="Q1740" s="78">
        <f t="shared" si="86"/>
        <v>0</v>
      </c>
      <c r="R1740" s="100" t="str">
        <f t="shared" si="85"/>
        <v/>
      </c>
    </row>
    <row r="1741" spans="1:18" x14ac:dyDescent="0.2">
      <c r="A1741" s="430" t="str">
        <f>IF(B1741="","",COUNT('Diário 1º PA'!$A$4:$A$2634)+COUNT('Diário 2º PA'!$A$4:$A$2000)+ROW()-3)</f>
        <v/>
      </c>
      <c r="B1741" s="417"/>
      <c r="C1741" s="438"/>
      <c r="D1741" s="419"/>
      <c r="E1741" s="419"/>
      <c r="F1741" s="420"/>
      <c r="G1741" s="419"/>
      <c r="H1741" s="419"/>
      <c r="I1741" s="421"/>
      <c r="J1741" s="422"/>
      <c r="K1741" s="422"/>
      <c r="L1741" s="423"/>
      <c r="M1741" s="422"/>
      <c r="N1741" s="446"/>
      <c r="O1741" s="429"/>
      <c r="P1741" s="78">
        <f t="shared" si="86"/>
        <v>0</v>
      </c>
      <c r="Q1741" s="78">
        <f t="shared" si="86"/>
        <v>0</v>
      </c>
      <c r="R1741" s="100" t="str">
        <f t="shared" si="85"/>
        <v/>
      </c>
    </row>
    <row r="1742" spans="1:18" x14ac:dyDescent="0.2">
      <c r="A1742" s="430" t="str">
        <f>IF(B1742="","",COUNT('Diário 1º PA'!$A$4:$A$2634)+COUNT('Diário 2º PA'!$A$4:$A$2000)+ROW()-3)</f>
        <v/>
      </c>
      <c r="B1742" s="417"/>
      <c r="C1742" s="438"/>
      <c r="D1742" s="419"/>
      <c r="E1742" s="419"/>
      <c r="F1742" s="420"/>
      <c r="G1742" s="419"/>
      <c r="H1742" s="419"/>
      <c r="I1742" s="421"/>
      <c r="J1742" s="422"/>
      <c r="K1742" s="422"/>
      <c r="L1742" s="423"/>
      <c r="M1742" s="422"/>
      <c r="N1742" s="446"/>
      <c r="O1742" s="429"/>
      <c r="P1742" s="78">
        <f t="shared" si="86"/>
        <v>0</v>
      </c>
      <c r="Q1742" s="78">
        <f t="shared" si="86"/>
        <v>0</v>
      </c>
      <c r="R1742" s="100" t="str">
        <f t="shared" si="85"/>
        <v/>
      </c>
    </row>
    <row r="1743" spans="1:18" x14ac:dyDescent="0.2">
      <c r="A1743" s="430" t="str">
        <f>IF(B1743="","",COUNT('Diário 1º PA'!$A$4:$A$2634)+COUNT('Diário 2º PA'!$A$4:$A$2000)+ROW()-3)</f>
        <v/>
      </c>
      <c r="B1743" s="417"/>
      <c r="C1743" s="438"/>
      <c r="D1743" s="419"/>
      <c r="E1743" s="419"/>
      <c r="F1743" s="420"/>
      <c r="G1743" s="419"/>
      <c r="H1743" s="419"/>
      <c r="I1743" s="421"/>
      <c r="J1743" s="422"/>
      <c r="K1743" s="422"/>
      <c r="L1743" s="423"/>
      <c r="M1743" s="422"/>
      <c r="N1743" s="446"/>
      <c r="O1743" s="429"/>
      <c r="P1743" s="78">
        <f t="shared" si="86"/>
        <v>0</v>
      </c>
      <c r="Q1743" s="78">
        <f t="shared" si="86"/>
        <v>0</v>
      </c>
      <c r="R1743" s="100" t="str">
        <f t="shared" si="85"/>
        <v/>
      </c>
    </row>
    <row r="1744" spans="1:18" x14ac:dyDescent="0.2">
      <c r="A1744" s="430" t="str">
        <f>IF(B1744="","",COUNT('Diário 1º PA'!$A$4:$A$2634)+COUNT('Diário 2º PA'!$A$4:$A$2000)+ROW()-3)</f>
        <v/>
      </c>
      <c r="B1744" s="417"/>
      <c r="C1744" s="438"/>
      <c r="D1744" s="419"/>
      <c r="E1744" s="419"/>
      <c r="F1744" s="420"/>
      <c r="G1744" s="419"/>
      <c r="H1744" s="419"/>
      <c r="I1744" s="421"/>
      <c r="J1744" s="422"/>
      <c r="K1744" s="422"/>
      <c r="L1744" s="423"/>
      <c r="M1744" s="422"/>
      <c r="N1744" s="446"/>
      <c r="O1744" s="429"/>
      <c r="P1744" s="78">
        <f t="shared" si="86"/>
        <v>0</v>
      </c>
      <c r="Q1744" s="78">
        <f t="shared" si="86"/>
        <v>0</v>
      </c>
      <c r="R1744" s="100" t="str">
        <f t="shared" si="85"/>
        <v/>
      </c>
    </row>
    <row r="1745" spans="1:18" x14ac:dyDescent="0.2">
      <c r="A1745" s="430" t="str">
        <f>IF(B1745="","",COUNT('Diário 1º PA'!$A$4:$A$2634)+COUNT('Diário 2º PA'!$A$4:$A$2000)+ROW()-3)</f>
        <v/>
      </c>
      <c r="B1745" s="417"/>
      <c r="C1745" s="438"/>
      <c r="D1745" s="419"/>
      <c r="E1745" s="419"/>
      <c r="F1745" s="420"/>
      <c r="G1745" s="419"/>
      <c r="H1745" s="419"/>
      <c r="I1745" s="421"/>
      <c r="J1745" s="422"/>
      <c r="K1745" s="422"/>
      <c r="L1745" s="423"/>
      <c r="M1745" s="422"/>
      <c r="N1745" s="446"/>
      <c r="O1745" s="429"/>
      <c r="P1745" s="78">
        <f t="shared" si="86"/>
        <v>0</v>
      </c>
      <c r="Q1745" s="78">
        <f t="shared" si="86"/>
        <v>0</v>
      </c>
      <c r="R1745" s="100" t="str">
        <f t="shared" si="85"/>
        <v/>
      </c>
    </row>
    <row r="1746" spans="1:18" x14ac:dyDescent="0.2">
      <c r="A1746" s="430" t="str">
        <f>IF(B1746="","",COUNT('Diário 1º PA'!$A$4:$A$2634)+COUNT('Diário 2º PA'!$A$4:$A$2000)+ROW()-3)</f>
        <v/>
      </c>
      <c r="B1746" s="417"/>
      <c r="C1746" s="438"/>
      <c r="D1746" s="419"/>
      <c r="E1746" s="419"/>
      <c r="F1746" s="420"/>
      <c r="G1746" s="419"/>
      <c r="H1746" s="419"/>
      <c r="I1746" s="421"/>
      <c r="J1746" s="422"/>
      <c r="K1746" s="422"/>
      <c r="L1746" s="423"/>
      <c r="M1746" s="422"/>
      <c r="N1746" s="446"/>
      <c r="O1746" s="429"/>
      <c r="P1746" s="78">
        <f t="shared" si="86"/>
        <v>0</v>
      </c>
      <c r="Q1746" s="78">
        <f t="shared" si="86"/>
        <v>0</v>
      </c>
      <c r="R1746" s="100" t="str">
        <f t="shared" si="85"/>
        <v/>
      </c>
    </row>
    <row r="1747" spans="1:18" x14ac:dyDescent="0.2">
      <c r="A1747" s="430" t="str">
        <f>IF(B1747="","",COUNT('Diário 1º PA'!$A$4:$A$2634)+COUNT('Diário 2º PA'!$A$4:$A$2000)+ROW()-3)</f>
        <v/>
      </c>
      <c r="B1747" s="417"/>
      <c r="C1747" s="438"/>
      <c r="D1747" s="419"/>
      <c r="E1747" s="419"/>
      <c r="F1747" s="420"/>
      <c r="G1747" s="419"/>
      <c r="H1747" s="419"/>
      <c r="I1747" s="421"/>
      <c r="J1747" s="422"/>
      <c r="K1747" s="422"/>
      <c r="L1747" s="423"/>
      <c r="M1747" s="422"/>
      <c r="N1747" s="446"/>
      <c r="O1747" s="429"/>
      <c r="P1747" s="78">
        <f t="shared" si="86"/>
        <v>0</v>
      </c>
      <c r="Q1747" s="78">
        <f t="shared" si="86"/>
        <v>0</v>
      </c>
      <c r="R1747" s="100" t="str">
        <f t="shared" si="85"/>
        <v/>
      </c>
    </row>
    <row r="1748" spans="1:18" x14ac:dyDescent="0.2">
      <c r="A1748" s="430" t="str">
        <f>IF(B1748="","",COUNT('Diário 1º PA'!$A$4:$A$2634)+COUNT('Diário 2º PA'!$A$4:$A$2000)+ROW()-3)</f>
        <v/>
      </c>
      <c r="B1748" s="417"/>
      <c r="C1748" s="438"/>
      <c r="D1748" s="419"/>
      <c r="E1748" s="419"/>
      <c r="F1748" s="420"/>
      <c r="G1748" s="419"/>
      <c r="H1748" s="419"/>
      <c r="I1748" s="421"/>
      <c r="J1748" s="422"/>
      <c r="K1748" s="422"/>
      <c r="L1748" s="423"/>
      <c r="M1748" s="422"/>
      <c r="N1748" s="446"/>
      <c r="O1748" s="429"/>
      <c r="P1748" s="78">
        <f t="shared" si="86"/>
        <v>0</v>
      </c>
      <c r="Q1748" s="78">
        <f t="shared" si="86"/>
        <v>0</v>
      </c>
      <c r="R1748" s="100" t="str">
        <f t="shared" si="85"/>
        <v/>
      </c>
    </row>
    <row r="1749" spans="1:18" x14ac:dyDescent="0.2">
      <c r="A1749" s="430" t="str">
        <f>IF(B1749="","",COUNT('Diário 1º PA'!$A$4:$A$2634)+COUNT('Diário 2º PA'!$A$4:$A$2000)+ROW()-3)</f>
        <v/>
      </c>
      <c r="B1749" s="417"/>
      <c r="C1749" s="438"/>
      <c r="D1749" s="419"/>
      <c r="E1749" s="419"/>
      <c r="F1749" s="420"/>
      <c r="G1749" s="419"/>
      <c r="H1749" s="419"/>
      <c r="I1749" s="421"/>
      <c r="J1749" s="422"/>
      <c r="K1749" s="422"/>
      <c r="L1749" s="423"/>
      <c r="M1749" s="422"/>
      <c r="N1749" s="446"/>
      <c r="O1749" s="429"/>
      <c r="P1749" s="78">
        <f t="shared" si="86"/>
        <v>0</v>
      </c>
      <c r="Q1749" s="78">
        <f t="shared" si="86"/>
        <v>0</v>
      </c>
      <c r="R1749" s="100" t="str">
        <f t="shared" si="85"/>
        <v/>
      </c>
    </row>
    <row r="1750" spans="1:18" x14ac:dyDescent="0.2">
      <c r="A1750" s="430" t="str">
        <f>IF(B1750="","",COUNT('Diário 1º PA'!$A$4:$A$2634)+COUNT('Diário 2º PA'!$A$4:$A$2000)+ROW()-3)</f>
        <v/>
      </c>
      <c r="B1750" s="417"/>
      <c r="C1750" s="438"/>
      <c r="D1750" s="419"/>
      <c r="E1750" s="419"/>
      <c r="F1750" s="420"/>
      <c r="G1750" s="419"/>
      <c r="H1750" s="419"/>
      <c r="I1750" s="421"/>
      <c r="J1750" s="422"/>
      <c r="K1750" s="422"/>
      <c r="L1750" s="423"/>
      <c r="M1750" s="422"/>
      <c r="N1750" s="446"/>
      <c r="O1750" s="429"/>
      <c r="P1750" s="78">
        <f t="shared" si="86"/>
        <v>0</v>
      </c>
      <c r="Q1750" s="78">
        <f t="shared" si="86"/>
        <v>0</v>
      </c>
      <c r="R1750" s="100" t="str">
        <f t="shared" si="85"/>
        <v/>
      </c>
    </row>
    <row r="1751" spans="1:18" x14ac:dyDescent="0.2">
      <c r="A1751" s="430" t="str">
        <f>IF(B1751="","",COUNT('Diário 1º PA'!$A$4:$A$2634)+COUNT('Diário 2º PA'!$A$4:$A$2000)+ROW()-3)</f>
        <v/>
      </c>
      <c r="B1751" s="417"/>
      <c r="C1751" s="438"/>
      <c r="D1751" s="419"/>
      <c r="E1751" s="419"/>
      <c r="F1751" s="420"/>
      <c r="G1751" s="419"/>
      <c r="H1751" s="419"/>
      <c r="I1751" s="421"/>
      <c r="J1751" s="422"/>
      <c r="K1751" s="422"/>
      <c r="L1751" s="423"/>
      <c r="M1751" s="422"/>
      <c r="N1751" s="446"/>
      <c r="O1751" s="429"/>
      <c r="P1751" s="78">
        <f t="shared" si="86"/>
        <v>0</v>
      </c>
      <c r="Q1751" s="78">
        <f t="shared" si="86"/>
        <v>0</v>
      </c>
      <c r="R1751" s="100" t="str">
        <f t="shared" si="85"/>
        <v/>
      </c>
    </row>
    <row r="1752" spans="1:18" x14ac:dyDescent="0.2">
      <c r="A1752" s="430" t="str">
        <f>IF(B1752="","",COUNT('Diário 1º PA'!$A$4:$A$2634)+COUNT('Diário 2º PA'!$A$4:$A$2000)+ROW()-3)</f>
        <v/>
      </c>
      <c r="B1752" s="417"/>
      <c r="C1752" s="438"/>
      <c r="D1752" s="419"/>
      <c r="E1752" s="419"/>
      <c r="F1752" s="420"/>
      <c r="G1752" s="419"/>
      <c r="H1752" s="419"/>
      <c r="I1752" s="421"/>
      <c r="J1752" s="422"/>
      <c r="K1752" s="422"/>
      <c r="L1752" s="423"/>
      <c r="M1752" s="422"/>
      <c r="N1752" s="446"/>
      <c r="O1752" s="429"/>
      <c r="P1752" s="78">
        <f t="shared" si="86"/>
        <v>0</v>
      </c>
      <c r="Q1752" s="78">
        <f t="shared" si="86"/>
        <v>0</v>
      </c>
      <c r="R1752" s="100" t="str">
        <f t="shared" si="85"/>
        <v/>
      </c>
    </row>
    <row r="1753" spans="1:18" x14ac:dyDescent="0.2">
      <c r="A1753" s="430" t="str">
        <f>IF(B1753="","",COUNT('Diário 1º PA'!$A$4:$A$2634)+COUNT('Diário 2º PA'!$A$4:$A$2000)+ROW()-3)</f>
        <v/>
      </c>
      <c r="B1753" s="417"/>
      <c r="C1753" s="438"/>
      <c r="D1753" s="419"/>
      <c r="E1753" s="419"/>
      <c r="F1753" s="420"/>
      <c r="G1753" s="419"/>
      <c r="H1753" s="419"/>
      <c r="I1753" s="421"/>
      <c r="J1753" s="422"/>
      <c r="K1753" s="422"/>
      <c r="L1753" s="423"/>
      <c r="M1753" s="422"/>
      <c r="N1753" s="446"/>
      <c r="O1753" s="429"/>
      <c r="P1753" s="78">
        <f t="shared" si="86"/>
        <v>0</v>
      </c>
      <c r="Q1753" s="78">
        <f t="shared" si="86"/>
        <v>0</v>
      </c>
      <c r="R1753" s="100" t="str">
        <f t="shared" si="85"/>
        <v/>
      </c>
    </row>
    <row r="1754" spans="1:18" x14ac:dyDescent="0.2">
      <c r="A1754" s="430" t="str">
        <f>IF(B1754="","",COUNT('Diário 1º PA'!$A$4:$A$2634)+COUNT('Diário 2º PA'!$A$4:$A$2000)+ROW()-3)</f>
        <v/>
      </c>
      <c r="B1754" s="417"/>
      <c r="C1754" s="438"/>
      <c r="D1754" s="419"/>
      <c r="E1754" s="419"/>
      <c r="F1754" s="420"/>
      <c r="G1754" s="419"/>
      <c r="H1754" s="419"/>
      <c r="I1754" s="421"/>
      <c r="J1754" s="422"/>
      <c r="K1754" s="422"/>
      <c r="L1754" s="423"/>
      <c r="M1754" s="422"/>
      <c r="N1754" s="446"/>
      <c r="O1754" s="429"/>
      <c r="P1754" s="78">
        <f t="shared" si="86"/>
        <v>0</v>
      </c>
      <c r="Q1754" s="78">
        <f t="shared" si="86"/>
        <v>0</v>
      </c>
      <c r="R1754" s="100" t="str">
        <f t="shared" si="85"/>
        <v/>
      </c>
    </row>
    <row r="1755" spans="1:18" x14ac:dyDescent="0.2">
      <c r="A1755" s="430" t="str">
        <f>IF(B1755="","",COUNT('Diário 1º PA'!$A$4:$A$2634)+COUNT('Diário 2º PA'!$A$4:$A$2000)+ROW()-3)</f>
        <v/>
      </c>
      <c r="B1755" s="417"/>
      <c r="C1755" s="438"/>
      <c r="D1755" s="419"/>
      <c r="E1755" s="419"/>
      <c r="F1755" s="420"/>
      <c r="G1755" s="419"/>
      <c r="H1755" s="419"/>
      <c r="I1755" s="421"/>
      <c r="J1755" s="422"/>
      <c r="K1755" s="422"/>
      <c r="L1755" s="423"/>
      <c r="M1755" s="422"/>
      <c r="N1755" s="446"/>
      <c r="O1755" s="429"/>
      <c r="P1755" s="78">
        <f t="shared" si="86"/>
        <v>0</v>
      </c>
      <c r="Q1755" s="78">
        <f t="shared" si="86"/>
        <v>0</v>
      </c>
      <c r="R1755" s="100" t="str">
        <f t="shared" si="85"/>
        <v/>
      </c>
    </row>
    <row r="1756" spans="1:18" x14ac:dyDescent="0.2">
      <c r="A1756" s="430" t="str">
        <f>IF(B1756="","",COUNT('Diário 1º PA'!$A$4:$A$2634)+COUNT('Diário 2º PA'!$A$4:$A$2000)+ROW()-3)</f>
        <v/>
      </c>
      <c r="B1756" s="417"/>
      <c r="C1756" s="438"/>
      <c r="D1756" s="419"/>
      <c r="E1756" s="419"/>
      <c r="F1756" s="420"/>
      <c r="G1756" s="419"/>
      <c r="H1756" s="419"/>
      <c r="I1756" s="421"/>
      <c r="J1756" s="422"/>
      <c r="K1756" s="422"/>
      <c r="L1756" s="423"/>
      <c r="M1756" s="422"/>
      <c r="N1756" s="446"/>
      <c r="O1756" s="429"/>
      <c r="P1756" s="78">
        <f t="shared" si="86"/>
        <v>0</v>
      </c>
      <c r="Q1756" s="78">
        <f t="shared" si="86"/>
        <v>0</v>
      </c>
      <c r="R1756" s="100" t="str">
        <f t="shared" si="85"/>
        <v/>
      </c>
    </row>
    <row r="1757" spans="1:18" x14ac:dyDescent="0.2">
      <c r="A1757" s="430" t="str">
        <f>IF(B1757="","",COUNT('Diário 1º PA'!$A$4:$A$2634)+COUNT('Diário 2º PA'!$A$4:$A$2000)+ROW()-3)</f>
        <v/>
      </c>
      <c r="B1757" s="417"/>
      <c r="C1757" s="438"/>
      <c r="D1757" s="419"/>
      <c r="E1757" s="419"/>
      <c r="F1757" s="420"/>
      <c r="G1757" s="419"/>
      <c r="H1757" s="419"/>
      <c r="I1757" s="421"/>
      <c r="J1757" s="422"/>
      <c r="K1757" s="422"/>
      <c r="L1757" s="423"/>
      <c r="M1757" s="422"/>
      <c r="N1757" s="446"/>
      <c r="O1757" s="429"/>
      <c r="P1757" s="78">
        <f t="shared" si="86"/>
        <v>0</v>
      </c>
      <c r="Q1757" s="78">
        <f t="shared" si="86"/>
        <v>0</v>
      </c>
      <c r="R1757" s="100" t="str">
        <f t="shared" si="85"/>
        <v/>
      </c>
    </row>
    <row r="1758" spans="1:18" x14ac:dyDescent="0.2">
      <c r="A1758" s="430" t="str">
        <f>IF(B1758="","",COUNT('Diário 1º PA'!$A$4:$A$2634)+COUNT('Diário 2º PA'!$A$4:$A$2000)+ROW()-3)</f>
        <v/>
      </c>
      <c r="B1758" s="417"/>
      <c r="C1758" s="438"/>
      <c r="D1758" s="419"/>
      <c r="E1758" s="419"/>
      <c r="F1758" s="420"/>
      <c r="G1758" s="419"/>
      <c r="H1758" s="419"/>
      <c r="I1758" s="421"/>
      <c r="J1758" s="422"/>
      <c r="K1758" s="422"/>
      <c r="L1758" s="423"/>
      <c r="M1758" s="422"/>
      <c r="N1758" s="446"/>
      <c r="O1758" s="429"/>
      <c r="P1758" s="78">
        <f t="shared" si="86"/>
        <v>0</v>
      </c>
      <c r="Q1758" s="78">
        <f t="shared" si="86"/>
        <v>0</v>
      </c>
      <c r="R1758" s="100" t="str">
        <f t="shared" si="85"/>
        <v/>
      </c>
    </row>
    <row r="1759" spans="1:18" x14ac:dyDescent="0.2">
      <c r="A1759" s="430" t="str">
        <f>IF(B1759="","",COUNT('Diário 1º PA'!$A$4:$A$2634)+COUNT('Diário 2º PA'!$A$4:$A$2000)+ROW()-3)</f>
        <v/>
      </c>
      <c r="B1759" s="417"/>
      <c r="C1759" s="438"/>
      <c r="D1759" s="419"/>
      <c r="E1759" s="419"/>
      <c r="F1759" s="420"/>
      <c r="G1759" s="419"/>
      <c r="H1759" s="419"/>
      <c r="I1759" s="421"/>
      <c r="J1759" s="422"/>
      <c r="K1759" s="422"/>
      <c r="L1759" s="423"/>
      <c r="M1759" s="422"/>
      <c r="N1759" s="446"/>
      <c r="O1759" s="429"/>
      <c r="P1759" s="78">
        <f t="shared" si="86"/>
        <v>0</v>
      </c>
      <c r="Q1759" s="78">
        <f t="shared" si="86"/>
        <v>0</v>
      </c>
      <c r="R1759" s="100" t="str">
        <f t="shared" si="85"/>
        <v/>
      </c>
    </row>
    <row r="1760" spans="1:18" x14ac:dyDescent="0.2">
      <c r="A1760" s="430" t="str">
        <f>IF(B1760="","",COUNT('Diário 1º PA'!$A$4:$A$2634)+COUNT('Diário 2º PA'!$A$4:$A$2000)+ROW()-3)</f>
        <v/>
      </c>
      <c r="B1760" s="417"/>
      <c r="C1760" s="438"/>
      <c r="D1760" s="419"/>
      <c r="E1760" s="419"/>
      <c r="F1760" s="420"/>
      <c r="G1760" s="419"/>
      <c r="H1760" s="419"/>
      <c r="I1760" s="421"/>
      <c r="J1760" s="422"/>
      <c r="K1760" s="422"/>
      <c r="L1760" s="423"/>
      <c r="M1760" s="422"/>
      <c r="N1760" s="446"/>
      <c r="O1760" s="429"/>
      <c r="P1760" s="78">
        <f t="shared" si="86"/>
        <v>0</v>
      </c>
      <c r="Q1760" s="78">
        <f t="shared" si="86"/>
        <v>0</v>
      </c>
      <c r="R1760" s="100" t="str">
        <f t="shared" si="85"/>
        <v/>
      </c>
    </row>
    <row r="1761" spans="1:18" x14ac:dyDescent="0.2">
      <c r="A1761" s="430" t="str">
        <f>IF(B1761="","",COUNT('Diário 1º PA'!$A$4:$A$2634)+COUNT('Diário 2º PA'!$A$4:$A$2000)+ROW()-3)</f>
        <v/>
      </c>
      <c r="B1761" s="417"/>
      <c r="C1761" s="438"/>
      <c r="D1761" s="419"/>
      <c r="E1761" s="419"/>
      <c r="F1761" s="420"/>
      <c r="G1761" s="419"/>
      <c r="H1761" s="419"/>
      <c r="I1761" s="421"/>
      <c r="J1761" s="422"/>
      <c r="K1761" s="422"/>
      <c r="L1761" s="423"/>
      <c r="M1761" s="422"/>
      <c r="N1761" s="446"/>
      <c r="O1761" s="429"/>
      <c r="P1761" s="78">
        <f t="shared" si="86"/>
        <v>0</v>
      </c>
      <c r="Q1761" s="78">
        <f t="shared" si="86"/>
        <v>0</v>
      </c>
      <c r="R1761" s="100" t="str">
        <f t="shared" si="85"/>
        <v/>
      </c>
    </row>
    <row r="1762" spans="1:18" x14ac:dyDescent="0.2">
      <c r="A1762" s="430" t="str">
        <f>IF(B1762="","",COUNT('Diário 1º PA'!$A$4:$A$2634)+COUNT('Diário 2º PA'!$A$4:$A$2000)+ROW()-3)</f>
        <v/>
      </c>
      <c r="B1762" s="417"/>
      <c r="C1762" s="438"/>
      <c r="D1762" s="419"/>
      <c r="E1762" s="419"/>
      <c r="F1762" s="420"/>
      <c r="G1762" s="419"/>
      <c r="H1762" s="419"/>
      <c r="I1762" s="421"/>
      <c r="J1762" s="422"/>
      <c r="K1762" s="422"/>
      <c r="L1762" s="423"/>
      <c r="M1762" s="422"/>
      <c r="N1762" s="446"/>
      <c r="O1762" s="429"/>
      <c r="P1762" s="78">
        <f t="shared" si="86"/>
        <v>0</v>
      </c>
      <c r="Q1762" s="78">
        <f t="shared" si="86"/>
        <v>0</v>
      </c>
      <c r="R1762" s="100" t="str">
        <f t="shared" si="85"/>
        <v/>
      </c>
    </row>
    <row r="1763" spans="1:18" x14ac:dyDescent="0.2">
      <c r="A1763" s="430" t="str">
        <f>IF(B1763="","",COUNT('Diário 1º PA'!$A$4:$A$2634)+COUNT('Diário 2º PA'!$A$4:$A$2000)+ROW()-3)</f>
        <v/>
      </c>
      <c r="B1763" s="417"/>
      <c r="C1763" s="438"/>
      <c r="D1763" s="419"/>
      <c r="E1763" s="419"/>
      <c r="F1763" s="420"/>
      <c r="G1763" s="419"/>
      <c r="H1763" s="419"/>
      <c r="I1763" s="421"/>
      <c r="J1763" s="422"/>
      <c r="K1763" s="422"/>
      <c r="L1763" s="423"/>
      <c r="M1763" s="422"/>
      <c r="N1763" s="446"/>
      <c r="O1763" s="429"/>
      <c r="P1763" s="78">
        <f t="shared" si="86"/>
        <v>0</v>
      </c>
      <c r="Q1763" s="78">
        <f t="shared" si="86"/>
        <v>0</v>
      </c>
      <c r="R1763" s="100" t="str">
        <f t="shared" si="85"/>
        <v/>
      </c>
    </row>
    <row r="1764" spans="1:18" x14ac:dyDescent="0.2">
      <c r="A1764" s="430" t="str">
        <f>IF(B1764="","",COUNT('Diário 1º PA'!$A$4:$A$2634)+COUNT('Diário 2º PA'!$A$4:$A$2000)+ROW()-3)</f>
        <v/>
      </c>
      <c r="B1764" s="417"/>
      <c r="C1764" s="438"/>
      <c r="D1764" s="419"/>
      <c r="E1764" s="419"/>
      <c r="F1764" s="420"/>
      <c r="G1764" s="419"/>
      <c r="H1764" s="419"/>
      <c r="I1764" s="421"/>
      <c r="J1764" s="422"/>
      <c r="K1764" s="422"/>
      <c r="L1764" s="423"/>
      <c r="M1764" s="422"/>
      <c r="N1764" s="446"/>
      <c r="O1764" s="429"/>
      <c r="P1764" s="78">
        <f t="shared" si="86"/>
        <v>0</v>
      </c>
      <c r="Q1764" s="78">
        <f t="shared" si="86"/>
        <v>0</v>
      </c>
      <c r="R1764" s="100" t="str">
        <f t="shared" si="85"/>
        <v/>
      </c>
    </row>
    <row r="1765" spans="1:18" x14ac:dyDescent="0.2">
      <c r="A1765" s="430" t="str">
        <f>IF(B1765="","",COUNT('Diário 1º PA'!$A$4:$A$2634)+COUNT('Diário 2º PA'!$A$4:$A$2000)+ROW()-3)</f>
        <v/>
      </c>
      <c r="B1765" s="417"/>
      <c r="C1765" s="438"/>
      <c r="D1765" s="419"/>
      <c r="E1765" s="419"/>
      <c r="F1765" s="420"/>
      <c r="G1765" s="419"/>
      <c r="H1765" s="419"/>
      <c r="I1765" s="421"/>
      <c r="J1765" s="422"/>
      <c r="K1765" s="422"/>
      <c r="L1765" s="423"/>
      <c r="M1765" s="422"/>
      <c r="N1765" s="446"/>
      <c r="O1765" s="429"/>
      <c r="P1765" s="78">
        <f t="shared" si="86"/>
        <v>0</v>
      </c>
      <c r="Q1765" s="78">
        <f t="shared" si="86"/>
        <v>0</v>
      </c>
      <c r="R1765" s="100" t="str">
        <f t="shared" si="85"/>
        <v/>
      </c>
    </row>
    <row r="1766" spans="1:18" x14ac:dyDescent="0.2">
      <c r="A1766" s="430" t="str">
        <f>IF(B1766="","",COUNT('Diário 1º PA'!$A$4:$A$2634)+COUNT('Diário 2º PA'!$A$4:$A$2000)+ROW()-3)</f>
        <v/>
      </c>
      <c r="B1766" s="417"/>
      <c r="C1766" s="438"/>
      <c r="D1766" s="419"/>
      <c r="E1766" s="419"/>
      <c r="F1766" s="420"/>
      <c r="G1766" s="419"/>
      <c r="H1766" s="419"/>
      <c r="I1766" s="421"/>
      <c r="J1766" s="422"/>
      <c r="K1766" s="422"/>
      <c r="L1766" s="423"/>
      <c r="M1766" s="422"/>
      <c r="N1766" s="446"/>
      <c r="O1766" s="429"/>
      <c r="P1766" s="78">
        <f t="shared" si="86"/>
        <v>0</v>
      </c>
      <c r="Q1766" s="78">
        <f t="shared" si="86"/>
        <v>0</v>
      </c>
      <c r="R1766" s="100" t="str">
        <f t="shared" si="85"/>
        <v/>
      </c>
    </row>
    <row r="1767" spans="1:18" x14ac:dyDescent="0.2">
      <c r="A1767" s="430" t="str">
        <f>IF(B1767="","",COUNT('Diário 1º PA'!$A$4:$A$2634)+COUNT('Diário 2º PA'!$A$4:$A$2000)+ROW()-3)</f>
        <v/>
      </c>
      <c r="B1767" s="417"/>
      <c r="C1767" s="438"/>
      <c r="D1767" s="419"/>
      <c r="E1767" s="419"/>
      <c r="F1767" s="420"/>
      <c r="G1767" s="419"/>
      <c r="H1767" s="419"/>
      <c r="I1767" s="421"/>
      <c r="J1767" s="422"/>
      <c r="K1767" s="422"/>
      <c r="L1767" s="423"/>
      <c r="M1767" s="422"/>
      <c r="N1767" s="446"/>
      <c r="O1767" s="429"/>
      <c r="P1767" s="78">
        <f t="shared" si="86"/>
        <v>0</v>
      </c>
      <c r="Q1767" s="78">
        <f t="shared" si="86"/>
        <v>0</v>
      </c>
      <c r="R1767" s="100" t="str">
        <f t="shared" si="85"/>
        <v/>
      </c>
    </row>
    <row r="1768" spans="1:18" x14ac:dyDescent="0.2">
      <c r="A1768" s="430" t="str">
        <f>IF(B1768="","",COUNT('Diário 1º PA'!$A$4:$A$2634)+COUNT('Diário 2º PA'!$A$4:$A$2000)+ROW()-3)</f>
        <v/>
      </c>
      <c r="B1768" s="417"/>
      <c r="C1768" s="438"/>
      <c r="D1768" s="419"/>
      <c r="E1768" s="419"/>
      <c r="F1768" s="420"/>
      <c r="G1768" s="419"/>
      <c r="H1768" s="419"/>
      <c r="I1768" s="421"/>
      <c r="J1768" s="422"/>
      <c r="K1768" s="422"/>
      <c r="L1768" s="423"/>
      <c r="M1768" s="422"/>
      <c r="N1768" s="446"/>
      <c r="O1768" s="429"/>
      <c r="P1768" s="78">
        <f t="shared" si="86"/>
        <v>0</v>
      </c>
      <c r="Q1768" s="78">
        <f t="shared" si="86"/>
        <v>0</v>
      </c>
      <c r="R1768" s="100" t="str">
        <f t="shared" si="85"/>
        <v/>
      </c>
    </row>
    <row r="1769" spans="1:18" x14ac:dyDescent="0.2">
      <c r="A1769" s="430" t="str">
        <f>IF(B1769="","",COUNT('Diário 1º PA'!$A$4:$A$2634)+COUNT('Diário 2º PA'!$A$4:$A$2000)+ROW()-3)</f>
        <v/>
      </c>
      <c r="B1769" s="417"/>
      <c r="C1769" s="438"/>
      <c r="D1769" s="419"/>
      <c r="E1769" s="419"/>
      <c r="F1769" s="420"/>
      <c r="G1769" s="419"/>
      <c r="H1769" s="419"/>
      <c r="I1769" s="421"/>
      <c r="J1769" s="422"/>
      <c r="K1769" s="422"/>
      <c r="L1769" s="423"/>
      <c r="M1769" s="422"/>
      <c r="N1769" s="446"/>
      <c r="O1769" s="429"/>
      <c r="P1769" s="78">
        <f t="shared" si="86"/>
        <v>0</v>
      </c>
      <c r="Q1769" s="78">
        <f t="shared" si="86"/>
        <v>0</v>
      </c>
      <c r="R1769" s="100" t="str">
        <f t="shared" ref="R1769:R1832" si="87">SUBSTITUTE(D1769," ","_")</f>
        <v/>
      </c>
    </row>
    <row r="1770" spans="1:18" x14ac:dyDescent="0.2">
      <c r="A1770" s="430" t="str">
        <f>IF(B1770="","",COUNT('Diário 1º PA'!$A$4:$A$2634)+COUNT('Diário 2º PA'!$A$4:$A$2000)+ROW()-3)</f>
        <v/>
      </c>
      <c r="B1770" s="417"/>
      <c r="C1770" s="438"/>
      <c r="D1770" s="419"/>
      <c r="E1770" s="419"/>
      <c r="F1770" s="420"/>
      <c r="G1770" s="419"/>
      <c r="H1770" s="419"/>
      <c r="I1770" s="421"/>
      <c r="J1770" s="422"/>
      <c r="K1770" s="422"/>
      <c r="L1770" s="423"/>
      <c r="M1770" s="422"/>
      <c r="N1770" s="446"/>
      <c r="O1770" s="429"/>
      <c r="P1770" s="78">
        <f t="shared" ref="P1770:Q1833" si="88">IF(B1770=0,0,IF(YEAR(B1770)=$Q$1,MONTH(B1770)-$P$1+1,(YEAR(B1770)-$Q$1)*12-$P$1+1+MONTH(B1770)))</f>
        <v>0</v>
      </c>
      <c r="Q1770" s="78">
        <f t="shared" si="88"/>
        <v>0</v>
      </c>
      <c r="R1770" s="100" t="str">
        <f t="shared" si="87"/>
        <v/>
      </c>
    </row>
    <row r="1771" spans="1:18" x14ac:dyDescent="0.2">
      <c r="A1771" s="430" t="str">
        <f>IF(B1771="","",COUNT('Diário 1º PA'!$A$4:$A$2634)+COUNT('Diário 2º PA'!$A$4:$A$2000)+ROW()-3)</f>
        <v/>
      </c>
      <c r="B1771" s="417"/>
      <c r="C1771" s="438"/>
      <c r="D1771" s="419"/>
      <c r="E1771" s="419"/>
      <c r="F1771" s="420"/>
      <c r="G1771" s="419"/>
      <c r="H1771" s="419"/>
      <c r="I1771" s="421"/>
      <c r="J1771" s="422"/>
      <c r="K1771" s="422"/>
      <c r="L1771" s="423"/>
      <c r="M1771" s="422"/>
      <c r="N1771" s="446"/>
      <c r="O1771" s="429"/>
      <c r="P1771" s="78">
        <f t="shared" si="88"/>
        <v>0</v>
      </c>
      <c r="Q1771" s="78">
        <f t="shared" si="88"/>
        <v>0</v>
      </c>
      <c r="R1771" s="100" t="str">
        <f t="shared" si="87"/>
        <v/>
      </c>
    </row>
    <row r="1772" spans="1:18" x14ac:dyDescent="0.2">
      <c r="A1772" s="430" t="str">
        <f>IF(B1772="","",COUNT('Diário 1º PA'!$A$4:$A$2634)+COUNT('Diário 2º PA'!$A$4:$A$2000)+ROW()-3)</f>
        <v/>
      </c>
      <c r="B1772" s="417"/>
      <c r="C1772" s="438"/>
      <c r="D1772" s="419"/>
      <c r="E1772" s="419"/>
      <c r="F1772" s="420"/>
      <c r="G1772" s="419"/>
      <c r="H1772" s="419"/>
      <c r="I1772" s="421"/>
      <c r="J1772" s="422"/>
      <c r="K1772" s="422"/>
      <c r="L1772" s="423"/>
      <c r="M1772" s="422"/>
      <c r="N1772" s="446"/>
      <c r="O1772" s="429"/>
      <c r="P1772" s="78">
        <f t="shared" si="88"/>
        <v>0</v>
      </c>
      <c r="Q1772" s="78">
        <f t="shared" si="88"/>
        <v>0</v>
      </c>
      <c r="R1772" s="100" t="str">
        <f t="shared" si="87"/>
        <v/>
      </c>
    </row>
    <row r="1773" spans="1:18" x14ac:dyDescent="0.2">
      <c r="A1773" s="430" t="str">
        <f>IF(B1773="","",COUNT('Diário 1º PA'!$A$4:$A$2634)+COUNT('Diário 2º PA'!$A$4:$A$2000)+ROW()-3)</f>
        <v/>
      </c>
      <c r="B1773" s="417"/>
      <c r="C1773" s="438"/>
      <c r="D1773" s="419"/>
      <c r="E1773" s="419"/>
      <c r="F1773" s="420"/>
      <c r="G1773" s="419"/>
      <c r="H1773" s="419"/>
      <c r="I1773" s="421"/>
      <c r="J1773" s="422"/>
      <c r="K1773" s="422"/>
      <c r="L1773" s="423"/>
      <c r="M1773" s="422"/>
      <c r="N1773" s="446"/>
      <c r="O1773" s="429"/>
      <c r="P1773" s="78">
        <f t="shared" si="88"/>
        <v>0</v>
      </c>
      <c r="Q1773" s="78">
        <f t="shared" si="88"/>
        <v>0</v>
      </c>
      <c r="R1773" s="100" t="str">
        <f t="shared" si="87"/>
        <v/>
      </c>
    </row>
    <row r="1774" spans="1:18" x14ac:dyDescent="0.2">
      <c r="A1774" s="430" t="str">
        <f>IF(B1774="","",COUNT('Diário 1º PA'!$A$4:$A$2634)+COUNT('Diário 2º PA'!$A$4:$A$2000)+ROW()-3)</f>
        <v/>
      </c>
      <c r="B1774" s="417"/>
      <c r="C1774" s="438"/>
      <c r="D1774" s="419"/>
      <c r="E1774" s="419"/>
      <c r="F1774" s="420"/>
      <c r="G1774" s="419"/>
      <c r="H1774" s="419"/>
      <c r="I1774" s="421"/>
      <c r="J1774" s="422"/>
      <c r="K1774" s="422"/>
      <c r="L1774" s="423"/>
      <c r="M1774" s="422"/>
      <c r="N1774" s="446"/>
      <c r="O1774" s="429"/>
      <c r="P1774" s="78">
        <f t="shared" si="88"/>
        <v>0</v>
      </c>
      <c r="Q1774" s="78">
        <f t="shared" si="88"/>
        <v>0</v>
      </c>
      <c r="R1774" s="100" t="str">
        <f t="shared" si="87"/>
        <v/>
      </c>
    </row>
    <row r="1775" spans="1:18" x14ac:dyDescent="0.2">
      <c r="A1775" s="430" t="str">
        <f>IF(B1775="","",COUNT('Diário 1º PA'!$A$4:$A$2634)+COUNT('Diário 2º PA'!$A$4:$A$2000)+ROW()-3)</f>
        <v/>
      </c>
      <c r="B1775" s="417"/>
      <c r="C1775" s="438"/>
      <c r="D1775" s="419"/>
      <c r="E1775" s="419"/>
      <c r="F1775" s="420"/>
      <c r="G1775" s="419"/>
      <c r="H1775" s="419"/>
      <c r="I1775" s="421"/>
      <c r="J1775" s="422"/>
      <c r="K1775" s="422"/>
      <c r="L1775" s="423"/>
      <c r="M1775" s="422"/>
      <c r="N1775" s="446"/>
      <c r="O1775" s="429"/>
      <c r="P1775" s="78">
        <f t="shared" si="88"/>
        <v>0</v>
      </c>
      <c r="Q1775" s="78">
        <f t="shared" si="88"/>
        <v>0</v>
      </c>
      <c r="R1775" s="100" t="str">
        <f t="shared" si="87"/>
        <v/>
      </c>
    </row>
    <row r="1776" spans="1:18" x14ac:dyDescent="0.2">
      <c r="A1776" s="430" t="str">
        <f>IF(B1776="","",COUNT('Diário 1º PA'!$A$4:$A$2634)+COUNT('Diário 2º PA'!$A$4:$A$2000)+ROW()-3)</f>
        <v/>
      </c>
      <c r="B1776" s="417"/>
      <c r="C1776" s="438"/>
      <c r="D1776" s="419"/>
      <c r="E1776" s="419"/>
      <c r="F1776" s="420"/>
      <c r="G1776" s="419"/>
      <c r="H1776" s="419"/>
      <c r="I1776" s="421"/>
      <c r="J1776" s="422"/>
      <c r="K1776" s="422"/>
      <c r="L1776" s="423"/>
      <c r="M1776" s="422"/>
      <c r="N1776" s="446"/>
      <c r="O1776" s="429"/>
      <c r="P1776" s="78">
        <f t="shared" si="88"/>
        <v>0</v>
      </c>
      <c r="Q1776" s="78">
        <f t="shared" si="88"/>
        <v>0</v>
      </c>
      <c r="R1776" s="100" t="str">
        <f t="shared" si="87"/>
        <v/>
      </c>
    </row>
    <row r="1777" spans="1:18" x14ac:dyDescent="0.2">
      <c r="A1777" s="430" t="str">
        <f>IF(B1777="","",COUNT('Diário 1º PA'!$A$4:$A$2634)+COUNT('Diário 2º PA'!$A$4:$A$2000)+ROW()-3)</f>
        <v/>
      </c>
      <c r="B1777" s="417"/>
      <c r="C1777" s="438"/>
      <c r="D1777" s="419"/>
      <c r="E1777" s="419"/>
      <c r="F1777" s="420"/>
      <c r="G1777" s="419"/>
      <c r="H1777" s="419"/>
      <c r="I1777" s="421"/>
      <c r="J1777" s="422"/>
      <c r="K1777" s="422"/>
      <c r="L1777" s="423"/>
      <c r="M1777" s="422"/>
      <c r="N1777" s="446"/>
      <c r="O1777" s="429"/>
      <c r="P1777" s="78">
        <f t="shared" si="88"/>
        <v>0</v>
      </c>
      <c r="Q1777" s="78">
        <f t="shared" si="88"/>
        <v>0</v>
      </c>
      <c r="R1777" s="100" t="str">
        <f t="shared" si="87"/>
        <v/>
      </c>
    </row>
    <row r="1778" spans="1:18" x14ac:dyDescent="0.2">
      <c r="A1778" s="430" t="str">
        <f>IF(B1778="","",COUNT('Diário 1º PA'!$A$4:$A$2634)+COUNT('Diário 2º PA'!$A$4:$A$2000)+ROW()-3)</f>
        <v/>
      </c>
      <c r="B1778" s="417"/>
      <c r="C1778" s="438"/>
      <c r="D1778" s="419"/>
      <c r="E1778" s="419"/>
      <c r="F1778" s="420"/>
      <c r="G1778" s="419"/>
      <c r="H1778" s="419"/>
      <c r="I1778" s="421"/>
      <c r="J1778" s="422"/>
      <c r="K1778" s="422"/>
      <c r="L1778" s="423"/>
      <c r="M1778" s="422"/>
      <c r="N1778" s="446"/>
      <c r="O1778" s="429"/>
      <c r="P1778" s="78">
        <f t="shared" si="88"/>
        <v>0</v>
      </c>
      <c r="Q1778" s="78">
        <f t="shared" si="88"/>
        <v>0</v>
      </c>
      <c r="R1778" s="100" t="str">
        <f t="shared" si="87"/>
        <v/>
      </c>
    </row>
    <row r="1779" spans="1:18" x14ac:dyDescent="0.2">
      <c r="A1779" s="430" t="str">
        <f>IF(B1779="","",COUNT('Diário 1º PA'!$A$4:$A$2634)+COUNT('Diário 2º PA'!$A$4:$A$2000)+ROW()-3)</f>
        <v/>
      </c>
      <c r="B1779" s="417"/>
      <c r="C1779" s="438"/>
      <c r="D1779" s="419"/>
      <c r="E1779" s="419"/>
      <c r="F1779" s="420"/>
      <c r="G1779" s="419"/>
      <c r="H1779" s="419"/>
      <c r="I1779" s="421"/>
      <c r="J1779" s="422"/>
      <c r="K1779" s="422"/>
      <c r="L1779" s="423"/>
      <c r="M1779" s="422"/>
      <c r="N1779" s="446"/>
      <c r="O1779" s="429"/>
      <c r="P1779" s="78">
        <f t="shared" si="88"/>
        <v>0</v>
      </c>
      <c r="Q1779" s="78">
        <f t="shared" si="88"/>
        <v>0</v>
      </c>
      <c r="R1779" s="100" t="str">
        <f t="shared" si="87"/>
        <v/>
      </c>
    </row>
    <row r="1780" spans="1:18" x14ac:dyDescent="0.2">
      <c r="A1780" s="430" t="str">
        <f>IF(B1780="","",COUNT('Diário 1º PA'!$A$4:$A$2634)+COUNT('Diário 2º PA'!$A$4:$A$2000)+ROW()-3)</f>
        <v/>
      </c>
      <c r="B1780" s="417"/>
      <c r="C1780" s="438"/>
      <c r="D1780" s="419"/>
      <c r="E1780" s="419"/>
      <c r="F1780" s="420"/>
      <c r="G1780" s="419"/>
      <c r="H1780" s="419"/>
      <c r="I1780" s="421"/>
      <c r="J1780" s="422"/>
      <c r="K1780" s="422"/>
      <c r="L1780" s="423"/>
      <c r="M1780" s="422"/>
      <c r="N1780" s="446"/>
      <c r="O1780" s="429"/>
      <c r="P1780" s="78">
        <f t="shared" si="88"/>
        <v>0</v>
      </c>
      <c r="Q1780" s="78">
        <f t="shared" si="88"/>
        <v>0</v>
      </c>
      <c r="R1780" s="100" t="str">
        <f t="shared" si="87"/>
        <v/>
      </c>
    </row>
    <row r="1781" spans="1:18" x14ac:dyDescent="0.2">
      <c r="A1781" s="430" t="str">
        <f>IF(B1781="","",COUNT('Diário 1º PA'!$A$4:$A$2634)+COUNT('Diário 2º PA'!$A$4:$A$2000)+ROW()-3)</f>
        <v/>
      </c>
      <c r="B1781" s="417"/>
      <c r="C1781" s="438"/>
      <c r="D1781" s="419"/>
      <c r="E1781" s="419"/>
      <c r="F1781" s="420"/>
      <c r="G1781" s="419"/>
      <c r="H1781" s="419"/>
      <c r="I1781" s="421"/>
      <c r="J1781" s="422"/>
      <c r="K1781" s="422"/>
      <c r="L1781" s="423"/>
      <c r="M1781" s="422"/>
      <c r="N1781" s="446"/>
      <c r="O1781" s="429"/>
      <c r="P1781" s="78">
        <f t="shared" si="88"/>
        <v>0</v>
      </c>
      <c r="Q1781" s="78">
        <f t="shared" si="88"/>
        <v>0</v>
      </c>
      <c r="R1781" s="100" t="str">
        <f t="shared" si="87"/>
        <v/>
      </c>
    </row>
    <row r="1782" spans="1:18" x14ac:dyDescent="0.2">
      <c r="A1782" s="430" t="str">
        <f>IF(B1782="","",COUNT('Diário 1º PA'!$A$4:$A$2634)+COUNT('Diário 2º PA'!$A$4:$A$2000)+ROW()-3)</f>
        <v/>
      </c>
      <c r="B1782" s="417"/>
      <c r="C1782" s="438"/>
      <c r="D1782" s="419"/>
      <c r="E1782" s="419"/>
      <c r="F1782" s="420"/>
      <c r="G1782" s="419"/>
      <c r="H1782" s="419"/>
      <c r="I1782" s="421"/>
      <c r="J1782" s="422"/>
      <c r="K1782" s="422"/>
      <c r="L1782" s="423"/>
      <c r="M1782" s="422"/>
      <c r="N1782" s="446"/>
      <c r="O1782" s="429"/>
      <c r="P1782" s="78">
        <f t="shared" si="88"/>
        <v>0</v>
      </c>
      <c r="Q1782" s="78">
        <f t="shared" si="88"/>
        <v>0</v>
      </c>
      <c r="R1782" s="100" t="str">
        <f t="shared" si="87"/>
        <v/>
      </c>
    </row>
    <row r="1783" spans="1:18" x14ac:dyDescent="0.2">
      <c r="A1783" s="430" t="str">
        <f>IF(B1783="","",COUNT('Diário 1º PA'!$A$4:$A$2634)+COUNT('Diário 2º PA'!$A$4:$A$2000)+ROW()-3)</f>
        <v/>
      </c>
      <c r="B1783" s="417"/>
      <c r="C1783" s="438"/>
      <c r="D1783" s="419"/>
      <c r="E1783" s="419"/>
      <c r="F1783" s="420"/>
      <c r="G1783" s="419"/>
      <c r="H1783" s="419"/>
      <c r="I1783" s="421"/>
      <c r="J1783" s="422"/>
      <c r="K1783" s="422"/>
      <c r="L1783" s="423"/>
      <c r="M1783" s="422"/>
      <c r="N1783" s="446"/>
      <c r="O1783" s="429"/>
      <c r="P1783" s="78">
        <f t="shared" si="88"/>
        <v>0</v>
      </c>
      <c r="Q1783" s="78">
        <f t="shared" si="88"/>
        <v>0</v>
      </c>
      <c r="R1783" s="100" t="str">
        <f t="shared" si="87"/>
        <v/>
      </c>
    </row>
    <row r="1784" spans="1:18" x14ac:dyDescent="0.2">
      <c r="A1784" s="430" t="str">
        <f>IF(B1784="","",COUNT('Diário 1º PA'!$A$4:$A$2634)+COUNT('Diário 2º PA'!$A$4:$A$2000)+ROW()-3)</f>
        <v/>
      </c>
      <c r="B1784" s="417"/>
      <c r="C1784" s="438"/>
      <c r="D1784" s="419"/>
      <c r="E1784" s="419"/>
      <c r="F1784" s="420"/>
      <c r="G1784" s="419"/>
      <c r="H1784" s="419"/>
      <c r="I1784" s="421"/>
      <c r="J1784" s="422"/>
      <c r="K1784" s="422"/>
      <c r="L1784" s="423"/>
      <c r="M1784" s="422"/>
      <c r="N1784" s="446"/>
      <c r="O1784" s="429"/>
      <c r="P1784" s="78">
        <f t="shared" si="88"/>
        <v>0</v>
      </c>
      <c r="Q1784" s="78">
        <f t="shared" si="88"/>
        <v>0</v>
      </c>
      <c r="R1784" s="100" t="str">
        <f t="shared" si="87"/>
        <v/>
      </c>
    </row>
    <row r="1785" spans="1:18" x14ac:dyDescent="0.2">
      <c r="A1785" s="430" t="str">
        <f>IF(B1785="","",COUNT('Diário 1º PA'!$A$4:$A$2634)+COUNT('Diário 2º PA'!$A$4:$A$2000)+ROW()-3)</f>
        <v/>
      </c>
      <c r="B1785" s="417"/>
      <c r="C1785" s="438"/>
      <c r="D1785" s="419"/>
      <c r="E1785" s="419"/>
      <c r="F1785" s="420"/>
      <c r="G1785" s="419"/>
      <c r="H1785" s="419"/>
      <c r="I1785" s="421"/>
      <c r="J1785" s="422"/>
      <c r="K1785" s="422"/>
      <c r="L1785" s="423"/>
      <c r="M1785" s="422"/>
      <c r="N1785" s="446"/>
      <c r="O1785" s="429"/>
      <c r="P1785" s="78">
        <f t="shared" si="88"/>
        <v>0</v>
      </c>
      <c r="Q1785" s="78">
        <f t="shared" si="88"/>
        <v>0</v>
      </c>
      <c r="R1785" s="100" t="str">
        <f t="shared" si="87"/>
        <v/>
      </c>
    </row>
    <row r="1786" spans="1:18" x14ac:dyDescent="0.2">
      <c r="A1786" s="430" t="str">
        <f>IF(B1786="","",COUNT('Diário 1º PA'!$A$4:$A$2634)+COUNT('Diário 2º PA'!$A$4:$A$2000)+ROW()-3)</f>
        <v/>
      </c>
      <c r="B1786" s="417"/>
      <c r="C1786" s="438"/>
      <c r="D1786" s="419"/>
      <c r="E1786" s="419"/>
      <c r="F1786" s="420"/>
      <c r="G1786" s="419"/>
      <c r="H1786" s="419"/>
      <c r="I1786" s="421"/>
      <c r="J1786" s="422"/>
      <c r="K1786" s="422"/>
      <c r="L1786" s="423"/>
      <c r="M1786" s="422"/>
      <c r="N1786" s="446"/>
      <c r="O1786" s="429"/>
      <c r="P1786" s="78">
        <f t="shared" si="88"/>
        <v>0</v>
      </c>
      <c r="Q1786" s="78">
        <f t="shared" si="88"/>
        <v>0</v>
      </c>
      <c r="R1786" s="100" t="str">
        <f t="shared" si="87"/>
        <v/>
      </c>
    </row>
    <row r="1787" spans="1:18" x14ac:dyDescent="0.2">
      <c r="A1787" s="430" t="str">
        <f>IF(B1787="","",COUNT('Diário 1º PA'!$A$4:$A$2634)+COUNT('Diário 2º PA'!$A$4:$A$2000)+ROW()-3)</f>
        <v/>
      </c>
      <c r="B1787" s="417"/>
      <c r="C1787" s="438"/>
      <c r="D1787" s="419"/>
      <c r="E1787" s="419"/>
      <c r="F1787" s="420"/>
      <c r="G1787" s="419"/>
      <c r="H1787" s="419"/>
      <c r="I1787" s="421"/>
      <c r="J1787" s="422"/>
      <c r="K1787" s="422"/>
      <c r="L1787" s="423"/>
      <c r="M1787" s="422"/>
      <c r="N1787" s="446"/>
      <c r="O1787" s="429"/>
      <c r="P1787" s="78">
        <f t="shared" si="88"/>
        <v>0</v>
      </c>
      <c r="Q1787" s="78">
        <f t="shared" si="88"/>
        <v>0</v>
      </c>
      <c r="R1787" s="100" t="str">
        <f t="shared" si="87"/>
        <v/>
      </c>
    </row>
    <row r="1788" spans="1:18" x14ac:dyDescent="0.2">
      <c r="A1788" s="430" t="str">
        <f>IF(B1788="","",COUNT('Diário 1º PA'!$A$4:$A$2634)+COUNT('Diário 2º PA'!$A$4:$A$2000)+ROW()-3)</f>
        <v/>
      </c>
      <c r="B1788" s="417"/>
      <c r="C1788" s="438"/>
      <c r="D1788" s="419"/>
      <c r="E1788" s="419"/>
      <c r="F1788" s="420"/>
      <c r="G1788" s="419"/>
      <c r="H1788" s="419"/>
      <c r="I1788" s="421"/>
      <c r="J1788" s="422"/>
      <c r="K1788" s="422"/>
      <c r="L1788" s="423"/>
      <c r="M1788" s="422"/>
      <c r="N1788" s="446"/>
      <c r="O1788" s="429"/>
      <c r="P1788" s="78">
        <f t="shared" si="88"/>
        <v>0</v>
      </c>
      <c r="Q1788" s="78">
        <f t="shared" si="88"/>
        <v>0</v>
      </c>
      <c r="R1788" s="100" t="str">
        <f t="shared" si="87"/>
        <v/>
      </c>
    </row>
    <row r="1789" spans="1:18" x14ac:dyDescent="0.2">
      <c r="A1789" s="430" t="str">
        <f>IF(B1789="","",COUNT('Diário 1º PA'!$A$4:$A$2634)+COUNT('Diário 2º PA'!$A$4:$A$2000)+ROW()-3)</f>
        <v/>
      </c>
      <c r="B1789" s="417"/>
      <c r="C1789" s="438"/>
      <c r="D1789" s="419"/>
      <c r="E1789" s="419"/>
      <c r="F1789" s="420"/>
      <c r="G1789" s="419"/>
      <c r="H1789" s="419"/>
      <c r="I1789" s="421"/>
      <c r="J1789" s="422"/>
      <c r="K1789" s="422"/>
      <c r="L1789" s="423"/>
      <c r="M1789" s="422"/>
      <c r="N1789" s="446"/>
      <c r="O1789" s="429"/>
      <c r="P1789" s="78">
        <f t="shared" si="88"/>
        <v>0</v>
      </c>
      <c r="Q1789" s="78">
        <f t="shared" si="88"/>
        <v>0</v>
      </c>
      <c r="R1789" s="100" t="str">
        <f t="shared" si="87"/>
        <v/>
      </c>
    </row>
    <row r="1790" spans="1:18" x14ac:dyDescent="0.2">
      <c r="A1790" s="430" t="str">
        <f>IF(B1790="","",COUNT('Diário 1º PA'!$A$4:$A$2634)+COUNT('Diário 2º PA'!$A$4:$A$2000)+ROW()-3)</f>
        <v/>
      </c>
      <c r="B1790" s="417"/>
      <c r="C1790" s="438"/>
      <c r="D1790" s="419"/>
      <c r="E1790" s="419"/>
      <c r="F1790" s="420"/>
      <c r="G1790" s="419"/>
      <c r="H1790" s="419"/>
      <c r="I1790" s="421"/>
      <c r="J1790" s="422"/>
      <c r="K1790" s="422"/>
      <c r="L1790" s="423"/>
      <c r="M1790" s="422"/>
      <c r="N1790" s="446"/>
      <c r="O1790" s="429"/>
      <c r="P1790" s="78">
        <f t="shared" si="88"/>
        <v>0</v>
      </c>
      <c r="Q1790" s="78">
        <f t="shared" si="88"/>
        <v>0</v>
      </c>
      <c r="R1790" s="100" t="str">
        <f t="shared" si="87"/>
        <v/>
      </c>
    </row>
    <row r="1791" spans="1:18" x14ac:dyDescent="0.2">
      <c r="A1791" s="430" t="str">
        <f>IF(B1791="","",COUNT('Diário 1º PA'!$A$4:$A$2634)+COUNT('Diário 2º PA'!$A$4:$A$2000)+ROW()-3)</f>
        <v/>
      </c>
      <c r="B1791" s="417"/>
      <c r="C1791" s="438"/>
      <c r="D1791" s="419"/>
      <c r="E1791" s="419"/>
      <c r="F1791" s="420"/>
      <c r="G1791" s="419"/>
      <c r="H1791" s="419"/>
      <c r="I1791" s="421"/>
      <c r="J1791" s="422"/>
      <c r="K1791" s="422"/>
      <c r="L1791" s="423"/>
      <c r="M1791" s="422"/>
      <c r="N1791" s="446"/>
      <c r="O1791" s="429"/>
      <c r="P1791" s="78">
        <f t="shared" si="88"/>
        <v>0</v>
      </c>
      <c r="Q1791" s="78">
        <f t="shared" si="88"/>
        <v>0</v>
      </c>
      <c r="R1791" s="100" t="str">
        <f t="shared" si="87"/>
        <v/>
      </c>
    </row>
    <row r="1792" spans="1:18" x14ac:dyDescent="0.2">
      <c r="A1792" s="430" t="str">
        <f>IF(B1792="","",COUNT('Diário 1º PA'!$A$4:$A$2634)+COUNT('Diário 2º PA'!$A$4:$A$2000)+ROW()-3)</f>
        <v/>
      </c>
      <c r="B1792" s="417"/>
      <c r="C1792" s="438"/>
      <c r="D1792" s="419"/>
      <c r="E1792" s="419"/>
      <c r="F1792" s="420"/>
      <c r="G1792" s="419"/>
      <c r="H1792" s="419"/>
      <c r="I1792" s="421"/>
      <c r="J1792" s="422"/>
      <c r="K1792" s="422"/>
      <c r="L1792" s="423"/>
      <c r="M1792" s="422"/>
      <c r="N1792" s="446"/>
      <c r="O1792" s="429"/>
      <c r="P1792" s="78">
        <f t="shared" si="88"/>
        <v>0</v>
      </c>
      <c r="Q1792" s="78">
        <f t="shared" si="88"/>
        <v>0</v>
      </c>
      <c r="R1792" s="100" t="str">
        <f t="shared" si="87"/>
        <v/>
      </c>
    </row>
    <row r="1793" spans="1:18" x14ac:dyDescent="0.2">
      <c r="A1793" s="430" t="str">
        <f>IF(B1793="","",COUNT('Diário 1º PA'!$A$4:$A$2634)+COUNT('Diário 2º PA'!$A$4:$A$2000)+ROW()-3)</f>
        <v/>
      </c>
      <c r="B1793" s="417"/>
      <c r="C1793" s="438"/>
      <c r="D1793" s="419"/>
      <c r="E1793" s="419"/>
      <c r="F1793" s="420"/>
      <c r="G1793" s="419"/>
      <c r="H1793" s="419"/>
      <c r="I1793" s="421"/>
      <c r="J1793" s="422"/>
      <c r="K1793" s="422"/>
      <c r="L1793" s="423"/>
      <c r="M1793" s="422"/>
      <c r="N1793" s="446"/>
      <c r="O1793" s="429"/>
      <c r="P1793" s="78">
        <f t="shared" si="88"/>
        <v>0</v>
      </c>
      <c r="Q1793" s="78">
        <f t="shared" si="88"/>
        <v>0</v>
      </c>
      <c r="R1793" s="100" t="str">
        <f t="shared" si="87"/>
        <v/>
      </c>
    </row>
    <row r="1794" spans="1:18" x14ac:dyDescent="0.2">
      <c r="A1794" s="430" t="str">
        <f>IF(B1794="","",COUNT('Diário 1º PA'!$A$4:$A$2634)+COUNT('Diário 2º PA'!$A$4:$A$2000)+ROW()-3)</f>
        <v/>
      </c>
      <c r="B1794" s="417"/>
      <c r="C1794" s="438"/>
      <c r="D1794" s="419"/>
      <c r="E1794" s="419"/>
      <c r="F1794" s="420"/>
      <c r="G1794" s="419"/>
      <c r="H1794" s="419"/>
      <c r="I1794" s="421"/>
      <c r="J1794" s="422"/>
      <c r="K1794" s="422"/>
      <c r="L1794" s="423"/>
      <c r="M1794" s="422"/>
      <c r="N1794" s="446"/>
      <c r="O1794" s="429"/>
      <c r="P1794" s="78">
        <f t="shared" si="88"/>
        <v>0</v>
      </c>
      <c r="Q1794" s="78">
        <f t="shared" si="88"/>
        <v>0</v>
      </c>
      <c r="R1794" s="100" t="str">
        <f t="shared" si="87"/>
        <v/>
      </c>
    </row>
    <row r="1795" spans="1:18" x14ac:dyDescent="0.2">
      <c r="A1795" s="430" t="str">
        <f>IF(B1795="","",COUNT('Diário 1º PA'!$A$4:$A$2634)+COUNT('Diário 2º PA'!$A$4:$A$2000)+ROW()-3)</f>
        <v/>
      </c>
      <c r="B1795" s="417"/>
      <c r="C1795" s="438"/>
      <c r="D1795" s="419"/>
      <c r="E1795" s="419"/>
      <c r="F1795" s="420"/>
      <c r="G1795" s="419"/>
      <c r="H1795" s="419"/>
      <c r="I1795" s="421"/>
      <c r="J1795" s="422"/>
      <c r="K1795" s="422"/>
      <c r="L1795" s="423"/>
      <c r="M1795" s="422"/>
      <c r="N1795" s="446"/>
      <c r="O1795" s="429"/>
      <c r="P1795" s="78">
        <f t="shared" si="88"/>
        <v>0</v>
      </c>
      <c r="Q1795" s="78">
        <f t="shared" si="88"/>
        <v>0</v>
      </c>
      <c r="R1795" s="100" t="str">
        <f t="shared" si="87"/>
        <v/>
      </c>
    </row>
    <row r="1796" spans="1:18" x14ac:dyDescent="0.2">
      <c r="A1796" s="430" t="str">
        <f>IF(B1796="","",COUNT('Diário 1º PA'!$A$4:$A$2634)+COUNT('Diário 2º PA'!$A$4:$A$2000)+ROW()-3)</f>
        <v/>
      </c>
      <c r="B1796" s="417"/>
      <c r="C1796" s="438"/>
      <c r="D1796" s="419"/>
      <c r="E1796" s="419"/>
      <c r="F1796" s="420"/>
      <c r="G1796" s="419"/>
      <c r="H1796" s="419"/>
      <c r="I1796" s="421"/>
      <c r="J1796" s="422"/>
      <c r="K1796" s="422"/>
      <c r="L1796" s="423"/>
      <c r="M1796" s="422"/>
      <c r="N1796" s="446"/>
      <c r="O1796" s="429"/>
      <c r="P1796" s="78">
        <f t="shared" si="88"/>
        <v>0</v>
      </c>
      <c r="Q1796" s="78">
        <f t="shared" si="88"/>
        <v>0</v>
      </c>
      <c r="R1796" s="100" t="str">
        <f t="shared" si="87"/>
        <v/>
      </c>
    </row>
    <row r="1797" spans="1:18" x14ac:dyDescent="0.2">
      <c r="A1797" s="430" t="str">
        <f>IF(B1797="","",COUNT('Diário 1º PA'!$A$4:$A$2634)+COUNT('Diário 2º PA'!$A$4:$A$2000)+ROW()-3)</f>
        <v/>
      </c>
      <c r="B1797" s="417"/>
      <c r="C1797" s="438"/>
      <c r="D1797" s="419"/>
      <c r="E1797" s="419"/>
      <c r="F1797" s="420"/>
      <c r="G1797" s="419"/>
      <c r="H1797" s="419"/>
      <c r="I1797" s="421"/>
      <c r="J1797" s="422"/>
      <c r="K1797" s="422"/>
      <c r="L1797" s="423"/>
      <c r="M1797" s="422"/>
      <c r="N1797" s="446"/>
      <c r="O1797" s="429"/>
      <c r="P1797" s="78">
        <f t="shared" si="88"/>
        <v>0</v>
      </c>
      <c r="Q1797" s="78">
        <f t="shared" si="88"/>
        <v>0</v>
      </c>
      <c r="R1797" s="100" t="str">
        <f t="shared" si="87"/>
        <v/>
      </c>
    </row>
    <row r="1798" spans="1:18" x14ac:dyDescent="0.2">
      <c r="A1798" s="430" t="str">
        <f>IF(B1798="","",COUNT('Diário 1º PA'!$A$4:$A$2634)+COUNT('Diário 2º PA'!$A$4:$A$2000)+ROW()-3)</f>
        <v/>
      </c>
      <c r="B1798" s="417"/>
      <c r="C1798" s="438"/>
      <c r="D1798" s="419"/>
      <c r="E1798" s="419"/>
      <c r="F1798" s="420"/>
      <c r="G1798" s="419"/>
      <c r="H1798" s="419"/>
      <c r="I1798" s="421"/>
      <c r="J1798" s="422"/>
      <c r="K1798" s="422"/>
      <c r="L1798" s="423"/>
      <c r="M1798" s="422"/>
      <c r="N1798" s="446"/>
      <c r="O1798" s="429"/>
      <c r="P1798" s="78">
        <f t="shared" si="88"/>
        <v>0</v>
      </c>
      <c r="Q1798" s="78">
        <f t="shared" si="88"/>
        <v>0</v>
      </c>
      <c r="R1798" s="100" t="str">
        <f t="shared" si="87"/>
        <v/>
      </c>
    </row>
    <row r="1799" spans="1:18" x14ac:dyDescent="0.2">
      <c r="A1799" s="430" t="str">
        <f>IF(B1799="","",COUNT('Diário 1º PA'!$A$4:$A$2634)+COUNT('Diário 2º PA'!$A$4:$A$2000)+ROW()-3)</f>
        <v/>
      </c>
      <c r="B1799" s="417"/>
      <c r="C1799" s="438"/>
      <c r="D1799" s="419"/>
      <c r="E1799" s="419"/>
      <c r="F1799" s="420"/>
      <c r="G1799" s="419"/>
      <c r="H1799" s="419"/>
      <c r="I1799" s="421"/>
      <c r="J1799" s="422"/>
      <c r="K1799" s="422"/>
      <c r="L1799" s="423"/>
      <c r="M1799" s="422"/>
      <c r="N1799" s="446"/>
      <c r="O1799" s="429"/>
      <c r="P1799" s="78">
        <f t="shared" si="88"/>
        <v>0</v>
      </c>
      <c r="Q1799" s="78">
        <f t="shared" si="88"/>
        <v>0</v>
      </c>
      <c r="R1799" s="100" t="str">
        <f t="shared" si="87"/>
        <v/>
      </c>
    </row>
    <row r="1800" spans="1:18" x14ac:dyDescent="0.2">
      <c r="A1800" s="430" t="str">
        <f>IF(B1800="","",COUNT('Diário 1º PA'!$A$4:$A$2634)+COUNT('Diário 2º PA'!$A$4:$A$2000)+ROW()-3)</f>
        <v/>
      </c>
      <c r="B1800" s="417"/>
      <c r="C1800" s="438"/>
      <c r="D1800" s="419"/>
      <c r="E1800" s="419"/>
      <c r="F1800" s="420"/>
      <c r="G1800" s="419"/>
      <c r="H1800" s="419"/>
      <c r="I1800" s="421"/>
      <c r="J1800" s="422"/>
      <c r="K1800" s="422"/>
      <c r="L1800" s="423"/>
      <c r="M1800" s="422"/>
      <c r="N1800" s="446"/>
      <c r="O1800" s="429"/>
      <c r="P1800" s="78">
        <f t="shared" si="88"/>
        <v>0</v>
      </c>
      <c r="Q1800" s="78">
        <f t="shared" si="88"/>
        <v>0</v>
      </c>
      <c r="R1800" s="100" t="str">
        <f t="shared" si="87"/>
        <v/>
      </c>
    </row>
    <row r="1801" spans="1:18" x14ac:dyDescent="0.2">
      <c r="A1801" s="430" t="str">
        <f>IF(B1801="","",COUNT('Diário 1º PA'!$A$4:$A$2634)+COUNT('Diário 2º PA'!$A$4:$A$2000)+ROW()-3)</f>
        <v/>
      </c>
      <c r="B1801" s="417"/>
      <c r="C1801" s="438"/>
      <c r="D1801" s="419"/>
      <c r="E1801" s="419"/>
      <c r="F1801" s="420"/>
      <c r="G1801" s="419"/>
      <c r="H1801" s="419"/>
      <c r="I1801" s="421"/>
      <c r="J1801" s="422"/>
      <c r="K1801" s="422"/>
      <c r="L1801" s="423"/>
      <c r="M1801" s="422"/>
      <c r="N1801" s="446"/>
      <c r="O1801" s="429"/>
      <c r="P1801" s="78">
        <f t="shared" si="88"/>
        <v>0</v>
      </c>
      <c r="Q1801" s="78">
        <f t="shared" si="88"/>
        <v>0</v>
      </c>
      <c r="R1801" s="100" t="str">
        <f t="shared" si="87"/>
        <v/>
      </c>
    </row>
    <row r="1802" spans="1:18" x14ac:dyDescent="0.2">
      <c r="A1802" s="430" t="str">
        <f>IF(B1802="","",COUNT('Diário 1º PA'!$A$4:$A$2634)+COUNT('Diário 2º PA'!$A$4:$A$2000)+ROW()-3)</f>
        <v/>
      </c>
      <c r="B1802" s="417"/>
      <c r="C1802" s="438"/>
      <c r="D1802" s="419"/>
      <c r="E1802" s="419"/>
      <c r="F1802" s="420"/>
      <c r="G1802" s="419"/>
      <c r="H1802" s="419"/>
      <c r="I1802" s="421"/>
      <c r="J1802" s="422"/>
      <c r="K1802" s="422"/>
      <c r="L1802" s="423"/>
      <c r="M1802" s="422"/>
      <c r="N1802" s="446"/>
      <c r="O1802" s="429"/>
      <c r="P1802" s="78">
        <f t="shared" si="88"/>
        <v>0</v>
      </c>
      <c r="Q1802" s="78">
        <f t="shared" si="88"/>
        <v>0</v>
      </c>
      <c r="R1802" s="100" t="str">
        <f t="shared" si="87"/>
        <v/>
      </c>
    </row>
    <row r="1803" spans="1:18" x14ac:dyDescent="0.2">
      <c r="A1803" s="430" t="str">
        <f>IF(B1803="","",COUNT('Diário 1º PA'!$A$4:$A$2634)+COUNT('Diário 2º PA'!$A$4:$A$2000)+ROW()-3)</f>
        <v/>
      </c>
      <c r="B1803" s="417"/>
      <c r="C1803" s="438"/>
      <c r="D1803" s="419"/>
      <c r="E1803" s="419"/>
      <c r="F1803" s="420"/>
      <c r="G1803" s="419"/>
      <c r="H1803" s="419"/>
      <c r="I1803" s="421"/>
      <c r="J1803" s="422"/>
      <c r="K1803" s="422"/>
      <c r="L1803" s="423"/>
      <c r="M1803" s="422"/>
      <c r="N1803" s="446"/>
      <c r="O1803" s="429"/>
      <c r="P1803" s="78">
        <f t="shared" si="88"/>
        <v>0</v>
      </c>
      <c r="Q1803" s="78">
        <f t="shared" si="88"/>
        <v>0</v>
      </c>
      <c r="R1803" s="100" t="str">
        <f t="shared" si="87"/>
        <v/>
      </c>
    </row>
    <row r="1804" spans="1:18" x14ac:dyDescent="0.2">
      <c r="A1804" s="430" t="str">
        <f>IF(B1804="","",COUNT('Diário 1º PA'!$A$4:$A$2634)+COUNT('Diário 2º PA'!$A$4:$A$2000)+ROW()-3)</f>
        <v/>
      </c>
      <c r="B1804" s="417"/>
      <c r="C1804" s="438"/>
      <c r="D1804" s="419"/>
      <c r="E1804" s="419"/>
      <c r="F1804" s="420"/>
      <c r="G1804" s="419"/>
      <c r="H1804" s="419"/>
      <c r="I1804" s="421"/>
      <c r="J1804" s="422"/>
      <c r="K1804" s="422"/>
      <c r="L1804" s="423"/>
      <c r="M1804" s="422"/>
      <c r="N1804" s="446"/>
      <c r="O1804" s="429"/>
      <c r="P1804" s="78">
        <f t="shared" si="88"/>
        <v>0</v>
      </c>
      <c r="Q1804" s="78">
        <f t="shared" si="88"/>
        <v>0</v>
      </c>
      <c r="R1804" s="100" t="str">
        <f t="shared" si="87"/>
        <v/>
      </c>
    </row>
    <row r="1805" spans="1:18" x14ac:dyDescent="0.2">
      <c r="A1805" s="430" t="str">
        <f>IF(B1805="","",COUNT('Diário 1º PA'!$A$4:$A$2634)+COUNT('Diário 2º PA'!$A$4:$A$2000)+ROW()-3)</f>
        <v/>
      </c>
      <c r="B1805" s="417"/>
      <c r="C1805" s="438"/>
      <c r="D1805" s="419"/>
      <c r="E1805" s="419"/>
      <c r="F1805" s="420"/>
      <c r="G1805" s="419"/>
      <c r="H1805" s="419"/>
      <c r="I1805" s="421"/>
      <c r="J1805" s="422"/>
      <c r="K1805" s="422"/>
      <c r="L1805" s="423"/>
      <c r="M1805" s="422"/>
      <c r="N1805" s="446"/>
      <c r="O1805" s="429"/>
      <c r="P1805" s="78">
        <f t="shared" si="88"/>
        <v>0</v>
      </c>
      <c r="Q1805" s="78">
        <f t="shared" si="88"/>
        <v>0</v>
      </c>
      <c r="R1805" s="100" t="str">
        <f t="shared" si="87"/>
        <v/>
      </c>
    </row>
    <row r="1806" spans="1:18" x14ac:dyDescent="0.2">
      <c r="A1806" s="430" t="str">
        <f>IF(B1806="","",COUNT('Diário 1º PA'!$A$4:$A$2634)+COUNT('Diário 2º PA'!$A$4:$A$2000)+ROW()-3)</f>
        <v/>
      </c>
      <c r="B1806" s="417"/>
      <c r="C1806" s="438"/>
      <c r="D1806" s="419"/>
      <c r="E1806" s="419"/>
      <c r="F1806" s="420"/>
      <c r="G1806" s="419"/>
      <c r="H1806" s="419"/>
      <c r="I1806" s="421"/>
      <c r="J1806" s="422"/>
      <c r="K1806" s="422"/>
      <c r="L1806" s="423"/>
      <c r="M1806" s="422"/>
      <c r="N1806" s="446"/>
      <c r="O1806" s="429"/>
      <c r="P1806" s="78">
        <f t="shared" si="88"/>
        <v>0</v>
      </c>
      <c r="Q1806" s="78">
        <f t="shared" si="88"/>
        <v>0</v>
      </c>
      <c r="R1806" s="100" t="str">
        <f t="shared" si="87"/>
        <v/>
      </c>
    </row>
    <row r="1807" spans="1:18" x14ac:dyDescent="0.2">
      <c r="A1807" s="430" t="str">
        <f>IF(B1807="","",COUNT('Diário 1º PA'!$A$4:$A$2634)+COUNT('Diário 2º PA'!$A$4:$A$2000)+ROW()-3)</f>
        <v/>
      </c>
      <c r="B1807" s="417"/>
      <c r="C1807" s="438"/>
      <c r="D1807" s="419"/>
      <c r="E1807" s="419"/>
      <c r="F1807" s="420"/>
      <c r="G1807" s="419"/>
      <c r="H1807" s="419"/>
      <c r="I1807" s="421"/>
      <c r="J1807" s="422"/>
      <c r="K1807" s="422"/>
      <c r="L1807" s="423"/>
      <c r="M1807" s="422"/>
      <c r="N1807" s="446"/>
      <c r="O1807" s="429"/>
      <c r="P1807" s="78">
        <f t="shared" si="88"/>
        <v>0</v>
      </c>
      <c r="Q1807" s="78">
        <f t="shared" si="88"/>
        <v>0</v>
      </c>
      <c r="R1807" s="100" t="str">
        <f t="shared" si="87"/>
        <v/>
      </c>
    </row>
    <row r="1808" spans="1:18" x14ac:dyDescent="0.2">
      <c r="A1808" s="430" t="str">
        <f>IF(B1808="","",COUNT('Diário 1º PA'!$A$4:$A$2634)+COUNT('Diário 2º PA'!$A$4:$A$2000)+ROW()-3)</f>
        <v/>
      </c>
      <c r="B1808" s="417"/>
      <c r="C1808" s="438"/>
      <c r="D1808" s="419"/>
      <c r="E1808" s="419"/>
      <c r="F1808" s="420"/>
      <c r="G1808" s="419"/>
      <c r="H1808" s="419"/>
      <c r="I1808" s="421"/>
      <c r="J1808" s="422"/>
      <c r="K1808" s="422"/>
      <c r="L1808" s="423"/>
      <c r="M1808" s="422"/>
      <c r="N1808" s="446"/>
      <c r="O1808" s="429"/>
      <c r="P1808" s="78">
        <f t="shared" si="88"/>
        <v>0</v>
      </c>
      <c r="Q1808" s="78">
        <f t="shared" si="88"/>
        <v>0</v>
      </c>
      <c r="R1808" s="100" t="str">
        <f t="shared" si="87"/>
        <v/>
      </c>
    </row>
    <row r="1809" spans="1:18" x14ac:dyDescent="0.2">
      <c r="A1809" s="430" t="str">
        <f>IF(B1809="","",COUNT('Diário 1º PA'!$A$4:$A$2634)+COUNT('Diário 2º PA'!$A$4:$A$2000)+ROW()-3)</f>
        <v/>
      </c>
      <c r="B1809" s="417"/>
      <c r="C1809" s="438"/>
      <c r="D1809" s="419"/>
      <c r="E1809" s="419"/>
      <c r="F1809" s="420"/>
      <c r="G1809" s="419"/>
      <c r="H1809" s="419"/>
      <c r="I1809" s="421"/>
      <c r="J1809" s="422"/>
      <c r="K1809" s="422"/>
      <c r="L1809" s="423"/>
      <c r="M1809" s="422"/>
      <c r="N1809" s="446"/>
      <c r="O1809" s="429"/>
      <c r="P1809" s="78">
        <f t="shared" si="88"/>
        <v>0</v>
      </c>
      <c r="Q1809" s="78">
        <f t="shared" si="88"/>
        <v>0</v>
      </c>
      <c r="R1809" s="100" t="str">
        <f t="shared" si="87"/>
        <v/>
      </c>
    </row>
    <row r="1810" spans="1:18" x14ac:dyDescent="0.2">
      <c r="A1810" s="430" t="str">
        <f>IF(B1810="","",COUNT('Diário 1º PA'!$A$4:$A$2634)+COUNT('Diário 2º PA'!$A$4:$A$2000)+ROW()-3)</f>
        <v/>
      </c>
      <c r="B1810" s="417"/>
      <c r="C1810" s="438"/>
      <c r="D1810" s="419"/>
      <c r="E1810" s="419"/>
      <c r="F1810" s="420"/>
      <c r="G1810" s="419"/>
      <c r="H1810" s="419"/>
      <c r="I1810" s="421"/>
      <c r="J1810" s="422"/>
      <c r="K1810" s="422"/>
      <c r="L1810" s="423"/>
      <c r="M1810" s="422"/>
      <c r="N1810" s="446"/>
      <c r="O1810" s="429"/>
      <c r="P1810" s="78">
        <f t="shared" si="88"/>
        <v>0</v>
      </c>
      <c r="Q1810" s="78">
        <f t="shared" si="88"/>
        <v>0</v>
      </c>
      <c r="R1810" s="100" t="str">
        <f t="shared" si="87"/>
        <v/>
      </c>
    </row>
    <row r="1811" spans="1:18" x14ac:dyDescent="0.2">
      <c r="A1811" s="430" t="str">
        <f>IF(B1811="","",COUNT('Diário 1º PA'!$A$4:$A$2634)+COUNT('Diário 2º PA'!$A$4:$A$2000)+ROW()-3)</f>
        <v/>
      </c>
      <c r="B1811" s="417"/>
      <c r="C1811" s="438"/>
      <c r="D1811" s="419"/>
      <c r="E1811" s="419"/>
      <c r="F1811" s="420"/>
      <c r="G1811" s="419"/>
      <c r="H1811" s="419"/>
      <c r="I1811" s="421"/>
      <c r="J1811" s="422"/>
      <c r="K1811" s="422"/>
      <c r="L1811" s="423"/>
      <c r="M1811" s="422"/>
      <c r="N1811" s="446"/>
      <c r="O1811" s="429"/>
      <c r="P1811" s="78">
        <f t="shared" si="88"/>
        <v>0</v>
      </c>
      <c r="Q1811" s="78">
        <f t="shared" si="88"/>
        <v>0</v>
      </c>
      <c r="R1811" s="100" t="str">
        <f t="shared" si="87"/>
        <v/>
      </c>
    </row>
    <row r="1812" spans="1:18" x14ac:dyDescent="0.2">
      <c r="A1812" s="430" t="str">
        <f>IF(B1812="","",COUNT('Diário 1º PA'!$A$4:$A$2634)+COUNT('Diário 2º PA'!$A$4:$A$2000)+ROW()-3)</f>
        <v/>
      </c>
      <c r="B1812" s="417"/>
      <c r="C1812" s="438"/>
      <c r="D1812" s="419"/>
      <c r="E1812" s="419"/>
      <c r="F1812" s="420"/>
      <c r="G1812" s="419"/>
      <c r="H1812" s="419"/>
      <c r="I1812" s="421"/>
      <c r="J1812" s="422"/>
      <c r="K1812" s="422"/>
      <c r="L1812" s="423"/>
      <c r="M1812" s="422"/>
      <c r="N1812" s="446"/>
      <c r="O1812" s="429"/>
      <c r="P1812" s="78">
        <f t="shared" si="88"/>
        <v>0</v>
      </c>
      <c r="Q1812" s="78">
        <f t="shared" si="88"/>
        <v>0</v>
      </c>
      <c r="R1812" s="100" t="str">
        <f t="shared" si="87"/>
        <v/>
      </c>
    </row>
    <row r="1813" spans="1:18" x14ac:dyDescent="0.2">
      <c r="A1813" s="430" t="str">
        <f>IF(B1813="","",COUNT('Diário 1º PA'!$A$4:$A$2634)+COUNT('Diário 2º PA'!$A$4:$A$2000)+ROW()-3)</f>
        <v/>
      </c>
      <c r="B1813" s="417"/>
      <c r="C1813" s="438"/>
      <c r="D1813" s="419"/>
      <c r="E1813" s="419"/>
      <c r="F1813" s="420"/>
      <c r="G1813" s="419"/>
      <c r="H1813" s="419"/>
      <c r="I1813" s="421"/>
      <c r="J1813" s="422"/>
      <c r="K1813" s="422"/>
      <c r="L1813" s="423"/>
      <c r="M1813" s="422"/>
      <c r="N1813" s="446"/>
      <c r="O1813" s="429"/>
      <c r="P1813" s="78">
        <f t="shared" si="88"/>
        <v>0</v>
      </c>
      <c r="Q1813" s="78">
        <f t="shared" si="88"/>
        <v>0</v>
      </c>
      <c r="R1813" s="100" t="str">
        <f t="shared" si="87"/>
        <v/>
      </c>
    </row>
    <row r="1814" spans="1:18" x14ac:dyDescent="0.2">
      <c r="A1814" s="430" t="str">
        <f>IF(B1814="","",COUNT('Diário 1º PA'!$A$4:$A$2634)+COUNT('Diário 2º PA'!$A$4:$A$2000)+ROW()-3)</f>
        <v/>
      </c>
      <c r="B1814" s="417"/>
      <c r="C1814" s="438"/>
      <c r="D1814" s="419"/>
      <c r="E1814" s="419"/>
      <c r="F1814" s="420"/>
      <c r="G1814" s="419"/>
      <c r="H1814" s="419"/>
      <c r="I1814" s="421"/>
      <c r="J1814" s="422"/>
      <c r="K1814" s="422"/>
      <c r="L1814" s="423"/>
      <c r="M1814" s="422"/>
      <c r="N1814" s="446"/>
      <c r="O1814" s="429"/>
      <c r="P1814" s="78">
        <f t="shared" si="88"/>
        <v>0</v>
      </c>
      <c r="Q1814" s="78">
        <f t="shared" si="88"/>
        <v>0</v>
      </c>
      <c r="R1814" s="100" t="str">
        <f t="shared" si="87"/>
        <v/>
      </c>
    </row>
    <row r="1815" spans="1:18" x14ac:dyDescent="0.2">
      <c r="A1815" s="430" t="str">
        <f>IF(B1815="","",COUNT('Diário 1º PA'!$A$4:$A$2634)+COUNT('Diário 2º PA'!$A$4:$A$2000)+ROW()-3)</f>
        <v/>
      </c>
      <c r="B1815" s="417"/>
      <c r="C1815" s="438"/>
      <c r="D1815" s="419"/>
      <c r="E1815" s="419"/>
      <c r="F1815" s="420"/>
      <c r="G1815" s="419"/>
      <c r="H1815" s="419"/>
      <c r="I1815" s="421"/>
      <c r="J1815" s="422"/>
      <c r="K1815" s="422"/>
      <c r="L1815" s="423"/>
      <c r="M1815" s="422"/>
      <c r="N1815" s="446"/>
      <c r="O1815" s="429"/>
      <c r="P1815" s="78">
        <f t="shared" si="88"/>
        <v>0</v>
      </c>
      <c r="Q1815" s="78">
        <f t="shared" si="88"/>
        <v>0</v>
      </c>
      <c r="R1815" s="100" t="str">
        <f t="shared" si="87"/>
        <v/>
      </c>
    </row>
    <row r="1816" spans="1:18" x14ac:dyDescent="0.2">
      <c r="A1816" s="430" t="str">
        <f>IF(B1816="","",COUNT('Diário 1º PA'!$A$4:$A$2634)+COUNT('Diário 2º PA'!$A$4:$A$2000)+ROW()-3)</f>
        <v/>
      </c>
      <c r="B1816" s="417"/>
      <c r="C1816" s="438"/>
      <c r="D1816" s="419"/>
      <c r="E1816" s="419"/>
      <c r="F1816" s="420"/>
      <c r="G1816" s="419"/>
      <c r="H1816" s="419"/>
      <c r="I1816" s="421"/>
      <c r="J1816" s="422"/>
      <c r="K1816" s="422"/>
      <c r="L1816" s="423"/>
      <c r="M1816" s="422"/>
      <c r="N1816" s="446"/>
      <c r="O1816" s="429"/>
      <c r="P1816" s="78">
        <f t="shared" si="88"/>
        <v>0</v>
      </c>
      <c r="Q1816" s="78">
        <f t="shared" si="88"/>
        <v>0</v>
      </c>
      <c r="R1816" s="100" t="str">
        <f t="shared" si="87"/>
        <v/>
      </c>
    </row>
    <row r="1817" spans="1:18" x14ac:dyDescent="0.2">
      <c r="A1817" s="430" t="str">
        <f>IF(B1817="","",COUNT('Diário 1º PA'!$A$4:$A$2634)+COUNT('Diário 2º PA'!$A$4:$A$2000)+ROW()-3)</f>
        <v/>
      </c>
      <c r="B1817" s="417"/>
      <c r="C1817" s="438"/>
      <c r="D1817" s="419"/>
      <c r="E1817" s="419"/>
      <c r="F1817" s="420"/>
      <c r="G1817" s="419"/>
      <c r="H1817" s="419"/>
      <c r="I1817" s="421"/>
      <c r="J1817" s="422"/>
      <c r="K1817" s="422"/>
      <c r="L1817" s="423"/>
      <c r="M1817" s="422"/>
      <c r="N1817" s="446"/>
      <c r="O1817" s="429"/>
      <c r="P1817" s="78">
        <f t="shared" si="88"/>
        <v>0</v>
      </c>
      <c r="Q1817" s="78">
        <f t="shared" si="88"/>
        <v>0</v>
      </c>
      <c r="R1817" s="100" t="str">
        <f t="shared" si="87"/>
        <v/>
      </c>
    </row>
    <row r="1818" spans="1:18" x14ac:dyDescent="0.2">
      <c r="A1818" s="430" t="str">
        <f>IF(B1818="","",COUNT('Diário 1º PA'!$A$4:$A$2634)+COUNT('Diário 2º PA'!$A$4:$A$2000)+ROW()-3)</f>
        <v/>
      </c>
      <c r="B1818" s="417"/>
      <c r="C1818" s="438"/>
      <c r="D1818" s="419"/>
      <c r="E1818" s="419"/>
      <c r="F1818" s="420"/>
      <c r="G1818" s="419"/>
      <c r="H1818" s="419"/>
      <c r="I1818" s="421"/>
      <c r="J1818" s="422"/>
      <c r="K1818" s="422"/>
      <c r="L1818" s="423"/>
      <c r="M1818" s="422"/>
      <c r="N1818" s="446"/>
      <c r="O1818" s="429"/>
      <c r="P1818" s="78">
        <f t="shared" si="88"/>
        <v>0</v>
      </c>
      <c r="Q1818" s="78">
        <f t="shared" si="88"/>
        <v>0</v>
      </c>
      <c r="R1818" s="100" t="str">
        <f t="shared" si="87"/>
        <v/>
      </c>
    </row>
    <row r="1819" spans="1:18" x14ac:dyDescent="0.2">
      <c r="A1819" s="430" t="str">
        <f>IF(B1819="","",COUNT('Diário 1º PA'!$A$4:$A$2634)+COUNT('Diário 2º PA'!$A$4:$A$2000)+ROW()-3)</f>
        <v/>
      </c>
      <c r="B1819" s="417"/>
      <c r="C1819" s="438"/>
      <c r="D1819" s="419"/>
      <c r="E1819" s="419"/>
      <c r="F1819" s="420"/>
      <c r="G1819" s="419"/>
      <c r="H1819" s="419"/>
      <c r="I1819" s="421"/>
      <c r="J1819" s="422"/>
      <c r="K1819" s="422"/>
      <c r="L1819" s="423"/>
      <c r="M1819" s="422"/>
      <c r="N1819" s="446"/>
      <c r="O1819" s="429"/>
      <c r="P1819" s="78">
        <f t="shared" si="88"/>
        <v>0</v>
      </c>
      <c r="Q1819" s="78">
        <f t="shared" si="88"/>
        <v>0</v>
      </c>
      <c r="R1819" s="100" t="str">
        <f t="shared" si="87"/>
        <v/>
      </c>
    </row>
    <row r="1820" spans="1:18" x14ac:dyDescent="0.2">
      <c r="A1820" s="430" t="str">
        <f>IF(B1820="","",COUNT('Diário 1º PA'!$A$4:$A$2634)+COUNT('Diário 2º PA'!$A$4:$A$2000)+ROW()-3)</f>
        <v/>
      </c>
      <c r="B1820" s="417"/>
      <c r="C1820" s="438"/>
      <c r="D1820" s="419"/>
      <c r="E1820" s="419"/>
      <c r="F1820" s="420"/>
      <c r="G1820" s="419"/>
      <c r="H1820" s="419"/>
      <c r="I1820" s="421"/>
      <c r="J1820" s="422"/>
      <c r="K1820" s="422"/>
      <c r="L1820" s="423"/>
      <c r="M1820" s="422"/>
      <c r="N1820" s="446"/>
      <c r="O1820" s="429"/>
      <c r="P1820" s="78">
        <f t="shared" si="88"/>
        <v>0</v>
      </c>
      <c r="Q1820" s="78">
        <f t="shared" si="88"/>
        <v>0</v>
      </c>
      <c r="R1820" s="100" t="str">
        <f t="shared" si="87"/>
        <v/>
      </c>
    </row>
    <row r="1821" spans="1:18" x14ac:dyDescent="0.2">
      <c r="A1821" s="430" t="str">
        <f>IF(B1821="","",COUNT('Diário 1º PA'!$A$4:$A$2634)+COUNT('Diário 2º PA'!$A$4:$A$2000)+ROW()-3)</f>
        <v/>
      </c>
      <c r="B1821" s="417"/>
      <c r="C1821" s="438"/>
      <c r="D1821" s="419"/>
      <c r="E1821" s="419"/>
      <c r="F1821" s="420"/>
      <c r="G1821" s="419"/>
      <c r="H1821" s="419"/>
      <c r="I1821" s="421"/>
      <c r="J1821" s="422"/>
      <c r="K1821" s="422"/>
      <c r="L1821" s="423"/>
      <c r="M1821" s="422"/>
      <c r="N1821" s="446"/>
      <c r="O1821" s="429"/>
      <c r="P1821" s="78">
        <f t="shared" si="88"/>
        <v>0</v>
      </c>
      <c r="Q1821" s="78">
        <f t="shared" si="88"/>
        <v>0</v>
      </c>
      <c r="R1821" s="100" t="str">
        <f t="shared" si="87"/>
        <v/>
      </c>
    </row>
    <row r="1822" spans="1:18" x14ac:dyDescent="0.2">
      <c r="A1822" s="430" t="str">
        <f>IF(B1822="","",COUNT('Diário 1º PA'!$A$4:$A$2634)+COUNT('Diário 2º PA'!$A$4:$A$2000)+ROW()-3)</f>
        <v/>
      </c>
      <c r="B1822" s="417"/>
      <c r="C1822" s="438"/>
      <c r="D1822" s="419"/>
      <c r="E1822" s="419"/>
      <c r="F1822" s="420"/>
      <c r="G1822" s="419"/>
      <c r="H1822" s="419"/>
      <c r="I1822" s="421"/>
      <c r="J1822" s="422"/>
      <c r="K1822" s="422"/>
      <c r="L1822" s="423"/>
      <c r="M1822" s="422"/>
      <c r="N1822" s="446"/>
      <c r="O1822" s="429"/>
      <c r="P1822" s="78">
        <f t="shared" si="88"/>
        <v>0</v>
      </c>
      <c r="Q1822" s="78">
        <f t="shared" si="88"/>
        <v>0</v>
      </c>
      <c r="R1822" s="100" t="str">
        <f t="shared" si="87"/>
        <v/>
      </c>
    </row>
    <row r="1823" spans="1:18" x14ac:dyDescent="0.2">
      <c r="A1823" s="430" t="str">
        <f>IF(B1823="","",COUNT('Diário 1º PA'!$A$4:$A$2634)+COUNT('Diário 2º PA'!$A$4:$A$2000)+ROW()-3)</f>
        <v/>
      </c>
      <c r="B1823" s="417"/>
      <c r="C1823" s="438"/>
      <c r="D1823" s="419"/>
      <c r="E1823" s="419"/>
      <c r="F1823" s="420"/>
      <c r="G1823" s="419"/>
      <c r="H1823" s="419"/>
      <c r="I1823" s="421"/>
      <c r="J1823" s="422"/>
      <c r="K1823" s="422"/>
      <c r="L1823" s="423"/>
      <c r="M1823" s="422"/>
      <c r="N1823" s="446"/>
      <c r="O1823" s="429"/>
      <c r="P1823" s="78">
        <f t="shared" si="88"/>
        <v>0</v>
      </c>
      <c r="Q1823" s="78">
        <f t="shared" si="88"/>
        <v>0</v>
      </c>
      <c r="R1823" s="100" t="str">
        <f t="shared" si="87"/>
        <v/>
      </c>
    </row>
    <row r="1824" spans="1:18" x14ac:dyDescent="0.2">
      <c r="A1824" s="430" t="str">
        <f>IF(B1824="","",COUNT('Diário 1º PA'!$A$4:$A$2634)+COUNT('Diário 2º PA'!$A$4:$A$2000)+ROW()-3)</f>
        <v/>
      </c>
      <c r="B1824" s="417"/>
      <c r="C1824" s="438"/>
      <c r="D1824" s="419"/>
      <c r="E1824" s="419"/>
      <c r="F1824" s="420"/>
      <c r="G1824" s="419"/>
      <c r="H1824" s="419"/>
      <c r="I1824" s="421"/>
      <c r="J1824" s="422"/>
      <c r="K1824" s="422"/>
      <c r="L1824" s="423"/>
      <c r="M1824" s="422"/>
      <c r="N1824" s="446"/>
      <c r="O1824" s="429"/>
      <c r="P1824" s="78">
        <f t="shared" si="88"/>
        <v>0</v>
      </c>
      <c r="Q1824" s="78">
        <f t="shared" si="88"/>
        <v>0</v>
      </c>
      <c r="R1824" s="100" t="str">
        <f t="shared" si="87"/>
        <v/>
      </c>
    </row>
    <row r="1825" spans="1:18" x14ac:dyDescent="0.2">
      <c r="A1825" s="430" t="str">
        <f>IF(B1825="","",COUNT('Diário 1º PA'!$A$4:$A$2634)+COUNT('Diário 2º PA'!$A$4:$A$2000)+ROW()-3)</f>
        <v/>
      </c>
      <c r="B1825" s="417"/>
      <c r="C1825" s="438"/>
      <c r="D1825" s="419"/>
      <c r="E1825" s="419"/>
      <c r="F1825" s="420"/>
      <c r="G1825" s="419"/>
      <c r="H1825" s="419"/>
      <c r="I1825" s="421"/>
      <c r="J1825" s="422"/>
      <c r="K1825" s="422"/>
      <c r="L1825" s="423"/>
      <c r="M1825" s="422"/>
      <c r="N1825" s="446"/>
      <c r="O1825" s="429"/>
      <c r="P1825" s="78">
        <f t="shared" si="88"/>
        <v>0</v>
      </c>
      <c r="Q1825" s="78">
        <f t="shared" si="88"/>
        <v>0</v>
      </c>
      <c r="R1825" s="100" t="str">
        <f t="shared" si="87"/>
        <v/>
      </c>
    </row>
    <row r="1826" spans="1:18" x14ac:dyDescent="0.2">
      <c r="A1826" s="430" t="str">
        <f>IF(B1826="","",COUNT('Diário 1º PA'!$A$4:$A$2634)+COUNT('Diário 2º PA'!$A$4:$A$2000)+ROW()-3)</f>
        <v/>
      </c>
      <c r="B1826" s="417"/>
      <c r="C1826" s="438"/>
      <c r="D1826" s="419"/>
      <c r="E1826" s="419"/>
      <c r="F1826" s="420"/>
      <c r="G1826" s="419"/>
      <c r="H1826" s="419"/>
      <c r="I1826" s="421"/>
      <c r="J1826" s="422"/>
      <c r="K1826" s="422"/>
      <c r="L1826" s="423"/>
      <c r="M1826" s="422"/>
      <c r="N1826" s="446"/>
      <c r="O1826" s="429"/>
      <c r="P1826" s="78">
        <f t="shared" si="88"/>
        <v>0</v>
      </c>
      <c r="Q1826" s="78">
        <f t="shared" si="88"/>
        <v>0</v>
      </c>
      <c r="R1826" s="100" t="str">
        <f t="shared" si="87"/>
        <v/>
      </c>
    </row>
    <row r="1827" spans="1:18" x14ac:dyDescent="0.2">
      <c r="A1827" s="430" t="str">
        <f>IF(B1827="","",COUNT('Diário 1º PA'!$A$4:$A$2634)+COUNT('Diário 2º PA'!$A$4:$A$2000)+ROW()-3)</f>
        <v/>
      </c>
      <c r="B1827" s="417"/>
      <c r="C1827" s="438"/>
      <c r="D1827" s="419"/>
      <c r="E1827" s="419"/>
      <c r="F1827" s="420"/>
      <c r="G1827" s="419"/>
      <c r="H1827" s="419"/>
      <c r="I1827" s="421"/>
      <c r="J1827" s="422"/>
      <c r="K1827" s="422"/>
      <c r="L1827" s="423"/>
      <c r="M1827" s="422"/>
      <c r="N1827" s="446"/>
      <c r="O1827" s="429"/>
      <c r="P1827" s="78">
        <f t="shared" si="88"/>
        <v>0</v>
      </c>
      <c r="Q1827" s="78">
        <f t="shared" si="88"/>
        <v>0</v>
      </c>
      <c r="R1827" s="100" t="str">
        <f t="shared" si="87"/>
        <v/>
      </c>
    </row>
    <row r="1828" spans="1:18" x14ac:dyDescent="0.2">
      <c r="A1828" s="430" t="str">
        <f>IF(B1828="","",COUNT('Diário 1º PA'!$A$4:$A$2634)+COUNT('Diário 2º PA'!$A$4:$A$2000)+ROW()-3)</f>
        <v/>
      </c>
      <c r="B1828" s="417"/>
      <c r="C1828" s="438"/>
      <c r="D1828" s="419"/>
      <c r="E1828" s="419"/>
      <c r="F1828" s="420"/>
      <c r="G1828" s="419"/>
      <c r="H1828" s="419"/>
      <c r="I1828" s="421"/>
      <c r="J1828" s="422"/>
      <c r="K1828" s="422"/>
      <c r="L1828" s="423"/>
      <c r="M1828" s="422"/>
      <c r="N1828" s="446"/>
      <c r="O1828" s="429"/>
      <c r="P1828" s="78">
        <f t="shared" si="88"/>
        <v>0</v>
      </c>
      <c r="Q1828" s="78">
        <f t="shared" si="88"/>
        <v>0</v>
      </c>
      <c r="R1828" s="100" t="str">
        <f t="shared" si="87"/>
        <v/>
      </c>
    </row>
    <row r="1829" spans="1:18" x14ac:dyDescent="0.2">
      <c r="A1829" s="430" t="str">
        <f>IF(B1829="","",COUNT('Diário 1º PA'!$A$4:$A$2634)+COUNT('Diário 2º PA'!$A$4:$A$2000)+ROW()-3)</f>
        <v/>
      </c>
      <c r="B1829" s="417"/>
      <c r="C1829" s="438"/>
      <c r="D1829" s="419"/>
      <c r="E1829" s="419"/>
      <c r="F1829" s="420"/>
      <c r="G1829" s="419"/>
      <c r="H1829" s="419"/>
      <c r="I1829" s="421"/>
      <c r="J1829" s="422"/>
      <c r="K1829" s="422"/>
      <c r="L1829" s="423"/>
      <c r="M1829" s="422"/>
      <c r="N1829" s="446"/>
      <c r="O1829" s="429"/>
      <c r="P1829" s="78">
        <f t="shared" si="88"/>
        <v>0</v>
      </c>
      <c r="Q1829" s="78">
        <f t="shared" si="88"/>
        <v>0</v>
      </c>
      <c r="R1829" s="100" t="str">
        <f t="shared" si="87"/>
        <v/>
      </c>
    </row>
    <row r="1830" spans="1:18" x14ac:dyDescent="0.2">
      <c r="A1830" s="430" t="str">
        <f>IF(B1830="","",COUNT('Diário 1º PA'!$A$4:$A$2634)+COUNT('Diário 2º PA'!$A$4:$A$2000)+ROW()-3)</f>
        <v/>
      </c>
      <c r="B1830" s="417"/>
      <c r="C1830" s="438"/>
      <c r="D1830" s="419"/>
      <c r="E1830" s="419"/>
      <c r="F1830" s="420"/>
      <c r="G1830" s="419"/>
      <c r="H1830" s="419"/>
      <c r="I1830" s="421"/>
      <c r="J1830" s="422"/>
      <c r="K1830" s="422"/>
      <c r="L1830" s="423"/>
      <c r="M1830" s="422"/>
      <c r="N1830" s="446"/>
      <c r="O1830" s="429"/>
      <c r="P1830" s="78">
        <f t="shared" si="88"/>
        <v>0</v>
      </c>
      <c r="Q1830" s="78">
        <f t="shared" si="88"/>
        <v>0</v>
      </c>
      <c r="R1830" s="100" t="str">
        <f t="shared" si="87"/>
        <v/>
      </c>
    </row>
    <row r="1831" spans="1:18" x14ac:dyDescent="0.2">
      <c r="A1831" s="430" t="str">
        <f>IF(B1831="","",COUNT('Diário 1º PA'!$A$4:$A$2634)+COUNT('Diário 2º PA'!$A$4:$A$2000)+ROW()-3)</f>
        <v/>
      </c>
      <c r="B1831" s="417"/>
      <c r="C1831" s="438"/>
      <c r="D1831" s="419"/>
      <c r="E1831" s="419"/>
      <c r="F1831" s="420"/>
      <c r="G1831" s="419"/>
      <c r="H1831" s="419"/>
      <c r="I1831" s="421"/>
      <c r="J1831" s="422"/>
      <c r="K1831" s="422"/>
      <c r="L1831" s="423"/>
      <c r="M1831" s="422"/>
      <c r="N1831" s="446"/>
      <c r="O1831" s="429"/>
      <c r="P1831" s="78">
        <f t="shared" si="88"/>
        <v>0</v>
      </c>
      <c r="Q1831" s="78">
        <f t="shared" si="88"/>
        <v>0</v>
      </c>
      <c r="R1831" s="100" t="str">
        <f t="shared" si="87"/>
        <v/>
      </c>
    </row>
    <row r="1832" spans="1:18" x14ac:dyDescent="0.2">
      <c r="A1832" s="430" t="str">
        <f>IF(B1832="","",COUNT('Diário 1º PA'!$A$4:$A$2634)+COUNT('Diário 2º PA'!$A$4:$A$2000)+ROW()-3)</f>
        <v/>
      </c>
      <c r="B1832" s="417"/>
      <c r="C1832" s="438"/>
      <c r="D1832" s="419"/>
      <c r="E1832" s="419"/>
      <c r="F1832" s="420"/>
      <c r="G1832" s="419"/>
      <c r="H1832" s="419"/>
      <c r="I1832" s="421"/>
      <c r="J1832" s="422"/>
      <c r="K1832" s="422"/>
      <c r="L1832" s="423"/>
      <c r="M1832" s="422"/>
      <c r="N1832" s="446"/>
      <c r="O1832" s="429"/>
      <c r="P1832" s="78">
        <f t="shared" si="88"/>
        <v>0</v>
      </c>
      <c r="Q1832" s="78">
        <f t="shared" si="88"/>
        <v>0</v>
      </c>
      <c r="R1832" s="100" t="str">
        <f t="shared" si="87"/>
        <v/>
      </c>
    </row>
    <row r="1833" spans="1:18" x14ac:dyDescent="0.2">
      <c r="A1833" s="430" t="str">
        <f>IF(B1833="","",COUNT('Diário 1º PA'!$A$4:$A$2634)+COUNT('Diário 2º PA'!$A$4:$A$2000)+ROW()-3)</f>
        <v/>
      </c>
      <c r="B1833" s="417"/>
      <c r="C1833" s="438"/>
      <c r="D1833" s="419"/>
      <c r="E1833" s="419"/>
      <c r="F1833" s="420"/>
      <c r="G1833" s="419"/>
      <c r="H1833" s="419"/>
      <c r="I1833" s="421"/>
      <c r="J1833" s="422"/>
      <c r="K1833" s="422"/>
      <c r="L1833" s="423"/>
      <c r="M1833" s="422"/>
      <c r="N1833" s="446"/>
      <c r="O1833" s="429"/>
      <c r="P1833" s="78">
        <f t="shared" si="88"/>
        <v>0</v>
      </c>
      <c r="Q1833" s="78">
        <f t="shared" si="88"/>
        <v>0</v>
      </c>
      <c r="R1833" s="100" t="str">
        <f t="shared" ref="R1833:R1896" si="89">SUBSTITUTE(D1833," ","_")</f>
        <v/>
      </c>
    </row>
    <row r="1834" spans="1:18" x14ac:dyDescent="0.2">
      <c r="A1834" s="430" t="str">
        <f>IF(B1834="","",COUNT('Diário 1º PA'!$A$4:$A$2634)+COUNT('Diário 2º PA'!$A$4:$A$2000)+ROW()-3)</f>
        <v/>
      </c>
      <c r="B1834" s="417"/>
      <c r="C1834" s="438"/>
      <c r="D1834" s="419"/>
      <c r="E1834" s="419"/>
      <c r="F1834" s="420"/>
      <c r="G1834" s="419"/>
      <c r="H1834" s="419"/>
      <c r="I1834" s="421"/>
      <c r="J1834" s="422"/>
      <c r="K1834" s="422"/>
      <c r="L1834" s="423"/>
      <c r="M1834" s="422"/>
      <c r="N1834" s="446"/>
      <c r="O1834" s="429"/>
      <c r="P1834" s="78">
        <f t="shared" ref="P1834:Q1897" si="90">IF(B1834=0,0,IF(YEAR(B1834)=$Q$1,MONTH(B1834)-$P$1+1,(YEAR(B1834)-$Q$1)*12-$P$1+1+MONTH(B1834)))</f>
        <v>0</v>
      </c>
      <c r="Q1834" s="78">
        <f t="shared" si="90"/>
        <v>0</v>
      </c>
      <c r="R1834" s="100" t="str">
        <f t="shared" si="89"/>
        <v/>
      </c>
    </row>
    <row r="1835" spans="1:18" x14ac:dyDescent="0.2">
      <c r="A1835" s="430" t="str">
        <f>IF(B1835="","",COUNT('Diário 1º PA'!$A$4:$A$2634)+COUNT('Diário 2º PA'!$A$4:$A$2000)+ROW()-3)</f>
        <v/>
      </c>
      <c r="B1835" s="417"/>
      <c r="C1835" s="438"/>
      <c r="D1835" s="419"/>
      <c r="E1835" s="419"/>
      <c r="F1835" s="420"/>
      <c r="G1835" s="419"/>
      <c r="H1835" s="419"/>
      <c r="I1835" s="421"/>
      <c r="J1835" s="422"/>
      <c r="K1835" s="422"/>
      <c r="L1835" s="423"/>
      <c r="M1835" s="422"/>
      <c r="N1835" s="446"/>
      <c r="O1835" s="429"/>
      <c r="P1835" s="78">
        <f t="shared" si="90"/>
        <v>0</v>
      </c>
      <c r="Q1835" s="78">
        <f t="shared" si="90"/>
        <v>0</v>
      </c>
      <c r="R1835" s="100" t="str">
        <f t="shared" si="89"/>
        <v/>
      </c>
    </row>
    <row r="1836" spans="1:18" x14ac:dyDescent="0.2">
      <c r="A1836" s="430" t="str">
        <f>IF(B1836="","",COUNT('Diário 1º PA'!$A$4:$A$2634)+COUNT('Diário 2º PA'!$A$4:$A$2000)+ROW()-3)</f>
        <v/>
      </c>
      <c r="B1836" s="417"/>
      <c r="C1836" s="438"/>
      <c r="D1836" s="419"/>
      <c r="E1836" s="419"/>
      <c r="F1836" s="420"/>
      <c r="G1836" s="419"/>
      <c r="H1836" s="419"/>
      <c r="I1836" s="421"/>
      <c r="J1836" s="422"/>
      <c r="K1836" s="422"/>
      <c r="L1836" s="423"/>
      <c r="M1836" s="422"/>
      <c r="N1836" s="446"/>
      <c r="O1836" s="429"/>
      <c r="P1836" s="78">
        <f t="shared" si="90"/>
        <v>0</v>
      </c>
      <c r="Q1836" s="78">
        <f t="shared" si="90"/>
        <v>0</v>
      </c>
      <c r="R1836" s="100" t="str">
        <f t="shared" si="89"/>
        <v/>
      </c>
    </row>
    <row r="1837" spans="1:18" x14ac:dyDescent="0.2">
      <c r="A1837" s="430" t="str">
        <f>IF(B1837="","",COUNT('Diário 1º PA'!$A$4:$A$2634)+COUNT('Diário 2º PA'!$A$4:$A$2000)+ROW()-3)</f>
        <v/>
      </c>
      <c r="B1837" s="417"/>
      <c r="C1837" s="438"/>
      <c r="D1837" s="419"/>
      <c r="E1837" s="419"/>
      <c r="F1837" s="420"/>
      <c r="G1837" s="419"/>
      <c r="H1837" s="419"/>
      <c r="I1837" s="421"/>
      <c r="J1837" s="422"/>
      <c r="K1837" s="422"/>
      <c r="L1837" s="423"/>
      <c r="M1837" s="422"/>
      <c r="N1837" s="446"/>
      <c r="O1837" s="429"/>
      <c r="P1837" s="78">
        <f t="shared" si="90"/>
        <v>0</v>
      </c>
      <c r="Q1837" s="78">
        <f t="shared" si="90"/>
        <v>0</v>
      </c>
      <c r="R1837" s="100" t="str">
        <f t="shared" si="89"/>
        <v/>
      </c>
    </row>
    <row r="1838" spans="1:18" x14ac:dyDescent="0.2">
      <c r="A1838" s="430" t="str">
        <f>IF(B1838="","",COUNT('Diário 1º PA'!$A$4:$A$2634)+COUNT('Diário 2º PA'!$A$4:$A$2000)+ROW()-3)</f>
        <v/>
      </c>
      <c r="B1838" s="417"/>
      <c r="C1838" s="438"/>
      <c r="D1838" s="419"/>
      <c r="E1838" s="419"/>
      <c r="F1838" s="420"/>
      <c r="G1838" s="419"/>
      <c r="H1838" s="419"/>
      <c r="I1838" s="421"/>
      <c r="J1838" s="422"/>
      <c r="K1838" s="422"/>
      <c r="L1838" s="423"/>
      <c r="M1838" s="422"/>
      <c r="N1838" s="446"/>
      <c r="O1838" s="429"/>
      <c r="P1838" s="78">
        <f t="shared" si="90"/>
        <v>0</v>
      </c>
      <c r="Q1838" s="78">
        <f t="shared" si="90"/>
        <v>0</v>
      </c>
      <c r="R1838" s="100" t="str">
        <f t="shared" si="89"/>
        <v/>
      </c>
    </row>
    <row r="1839" spans="1:18" x14ac:dyDescent="0.2">
      <c r="A1839" s="430" t="str">
        <f>IF(B1839="","",COUNT('Diário 1º PA'!$A$4:$A$2634)+COUNT('Diário 2º PA'!$A$4:$A$2000)+ROW()-3)</f>
        <v/>
      </c>
      <c r="B1839" s="417"/>
      <c r="C1839" s="438"/>
      <c r="D1839" s="419"/>
      <c r="E1839" s="419"/>
      <c r="F1839" s="420"/>
      <c r="G1839" s="419"/>
      <c r="H1839" s="419"/>
      <c r="I1839" s="421"/>
      <c r="J1839" s="422"/>
      <c r="K1839" s="422"/>
      <c r="L1839" s="423"/>
      <c r="M1839" s="422"/>
      <c r="N1839" s="446"/>
      <c r="O1839" s="429"/>
      <c r="P1839" s="78">
        <f t="shared" si="90"/>
        <v>0</v>
      </c>
      <c r="Q1839" s="78">
        <f t="shared" si="90"/>
        <v>0</v>
      </c>
      <c r="R1839" s="100" t="str">
        <f t="shared" si="89"/>
        <v/>
      </c>
    </row>
    <row r="1840" spans="1:18" x14ac:dyDescent="0.2">
      <c r="A1840" s="430" t="str">
        <f>IF(B1840="","",COUNT('Diário 1º PA'!$A$4:$A$2634)+COUNT('Diário 2º PA'!$A$4:$A$2000)+ROW()-3)</f>
        <v/>
      </c>
      <c r="B1840" s="417"/>
      <c r="C1840" s="438"/>
      <c r="D1840" s="419"/>
      <c r="E1840" s="419"/>
      <c r="F1840" s="420"/>
      <c r="G1840" s="419"/>
      <c r="H1840" s="419"/>
      <c r="I1840" s="421"/>
      <c r="J1840" s="422"/>
      <c r="K1840" s="422"/>
      <c r="L1840" s="423"/>
      <c r="M1840" s="422"/>
      <c r="N1840" s="446"/>
      <c r="O1840" s="429"/>
      <c r="P1840" s="78">
        <f t="shared" si="90"/>
        <v>0</v>
      </c>
      <c r="Q1840" s="78">
        <f t="shared" si="90"/>
        <v>0</v>
      </c>
      <c r="R1840" s="100" t="str">
        <f t="shared" si="89"/>
        <v/>
      </c>
    </row>
    <row r="1841" spans="1:18" x14ac:dyDescent="0.2">
      <c r="A1841" s="430" t="str">
        <f>IF(B1841="","",COUNT('Diário 1º PA'!$A$4:$A$2634)+COUNT('Diário 2º PA'!$A$4:$A$2000)+ROW()-3)</f>
        <v/>
      </c>
      <c r="B1841" s="417"/>
      <c r="C1841" s="438"/>
      <c r="D1841" s="419"/>
      <c r="E1841" s="419"/>
      <c r="F1841" s="420"/>
      <c r="G1841" s="419"/>
      <c r="H1841" s="419"/>
      <c r="I1841" s="421"/>
      <c r="J1841" s="422"/>
      <c r="K1841" s="422"/>
      <c r="L1841" s="423"/>
      <c r="M1841" s="422"/>
      <c r="N1841" s="446"/>
      <c r="O1841" s="429"/>
      <c r="P1841" s="78">
        <f t="shared" si="90"/>
        <v>0</v>
      </c>
      <c r="Q1841" s="78">
        <f t="shared" si="90"/>
        <v>0</v>
      </c>
      <c r="R1841" s="100" t="str">
        <f t="shared" si="89"/>
        <v/>
      </c>
    </row>
    <row r="1842" spans="1:18" x14ac:dyDescent="0.2">
      <c r="A1842" s="430" t="str">
        <f>IF(B1842="","",COUNT('Diário 1º PA'!$A$4:$A$2634)+COUNT('Diário 2º PA'!$A$4:$A$2000)+ROW()-3)</f>
        <v/>
      </c>
      <c r="B1842" s="417"/>
      <c r="C1842" s="438"/>
      <c r="D1842" s="419"/>
      <c r="E1842" s="419"/>
      <c r="F1842" s="420"/>
      <c r="G1842" s="419"/>
      <c r="H1842" s="419"/>
      <c r="I1842" s="421"/>
      <c r="J1842" s="422"/>
      <c r="K1842" s="422"/>
      <c r="L1842" s="423"/>
      <c r="M1842" s="422"/>
      <c r="N1842" s="446"/>
      <c r="O1842" s="429"/>
      <c r="P1842" s="78">
        <f t="shared" si="90"/>
        <v>0</v>
      </c>
      <c r="Q1842" s="78">
        <f t="shared" si="90"/>
        <v>0</v>
      </c>
      <c r="R1842" s="100" t="str">
        <f t="shared" si="89"/>
        <v/>
      </c>
    </row>
    <row r="1843" spans="1:18" x14ac:dyDescent="0.2">
      <c r="A1843" s="430" t="str">
        <f>IF(B1843="","",COUNT('Diário 1º PA'!$A$4:$A$2634)+COUNT('Diário 2º PA'!$A$4:$A$2000)+ROW()-3)</f>
        <v/>
      </c>
      <c r="B1843" s="417"/>
      <c r="C1843" s="438"/>
      <c r="D1843" s="419"/>
      <c r="E1843" s="419"/>
      <c r="F1843" s="420"/>
      <c r="G1843" s="419"/>
      <c r="H1843" s="419"/>
      <c r="I1843" s="421"/>
      <c r="J1843" s="422"/>
      <c r="K1843" s="422"/>
      <c r="L1843" s="423"/>
      <c r="M1843" s="422"/>
      <c r="N1843" s="446"/>
      <c r="O1843" s="429"/>
      <c r="P1843" s="78">
        <f t="shared" si="90"/>
        <v>0</v>
      </c>
      <c r="Q1843" s="78">
        <f t="shared" si="90"/>
        <v>0</v>
      </c>
      <c r="R1843" s="100" t="str">
        <f t="shared" si="89"/>
        <v/>
      </c>
    </row>
    <row r="1844" spans="1:18" x14ac:dyDescent="0.2">
      <c r="A1844" s="430" t="str">
        <f>IF(B1844="","",COUNT('Diário 1º PA'!$A$4:$A$2634)+COUNT('Diário 2º PA'!$A$4:$A$2000)+ROW()-3)</f>
        <v/>
      </c>
      <c r="B1844" s="417"/>
      <c r="C1844" s="438"/>
      <c r="D1844" s="419"/>
      <c r="E1844" s="419"/>
      <c r="F1844" s="420"/>
      <c r="G1844" s="419"/>
      <c r="H1844" s="419"/>
      <c r="I1844" s="421"/>
      <c r="J1844" s="422"/>
      <c r="K1844" s="422"/>
      <c r="L1844" s="423"/>
      <c r="M1844" s="422"/>
      <c r="N1844" s="446"/>
      <c r="O1844" s="429"/>
      <c r="P1844" s="78">
        <f t="shared" si="90"/>
        <v>0</v>
      </c>
      <c r="Q1844" s="78">
        <f t="shared" si="90"/>
        <v>0</v>
      </c>
      <c r="R1844" s="100" t="str">
        <f t="shared" si="89"/>
        <v/>
      </c>
    </row>
    <row r="1845" spans="1:18" x14ac:dyDescent="0.2">
      <c r="A1845" s="430" t="str">
        <f>IF(B1845="","",COUNT('Diário 1º PA'!$A$4:$A$2634)+COUNT('Diário 2º PA'!$A$4:$A$2000)+ROW()-3)</f>
        <v/>
      </c>
      <c r="B1845" s="417"/>
      <c r="C1845" s="438"/>
      <c r="D1845" s="419"/>
      <c r="E1845" s="419"/>
      <c r="F1845" s="420"/>
      <c r="G1845" s="419"/>
      <c r="H1845" s="419"/>
      <c r="I1845" s="421"/>
      <c r="J1845" s="422"/>
      <c r="K1845" s="422"/>
      <c r="L1845" s="423"/>
      <c r="M1845" s="422"/>
      <c r="N1845" s="446"/>
      <c r="O1845" s="429"/>
      <c r="P1845" s="78">
        <f t="shared" si="90"/>
        <v>0</v>
      </c>
      <c r="Q1845" s="78">
        <f t="shared" si="90"/>
        <v>0</v>
      </c>
      <c r="R1845" s="100" t="str">
        <f t="shared" si="89"/>
        <v/>
      </c>
    </row>
    <row r="1846" spans="1:18" x14ac:dyDescent="0.2">
      <c r="A1846" s="430" t="str">
        <f>IF(B1846="","",COUNT('Diário 1º PA'!$A$4:$A$2634)+COUNT('Diário 2º PA'!$A$4:$A$2000)+ROW()-3)</f>
        <v/>
      </c>
      <c r="B1846" s="417"/>
      <c r="C1846" s="438"/>
      <c r="D1846" s="419"/>
      <c r="E1846" s="419"/>
      <c r="F1846" s="420"/>
      <c r="G1846" s="419"/>
      <c r="H1846" s="419"/>
      <c r="I1846" s="421"/>
      <c r="J1846" s="422"/>
      <c r="K1846" s="422"/>
      <c r="L1846" s="423"/>
      <c r="M1846" s="422"/>
      <c r="N1846" s="446"/>
      <c r="O1846" s="429"/>
      <c r="P1846" s="78">
        <f t="shared" si="90"/>
        <v>0</v>
      </c>
      <c r="Q1846" s="78">
        <f t="shared" si="90"/>
        <v>0</v>
      </c>
      <c r="R1846" s="100" t="str">
        <f t="shared" si="89"/>
        <v/>
      </c>
    </row>
    <row r="1847" spans="1:18" x14ac:dyDescent="0.2">
      <c r="A1847" s="430" t="str">
        <f>IF(B1847="","",COUNT('Diário 1º PA'!$A$4:$A$2634)+COUNT('Diário 2º PA'!$A$4:$A$2000)+ROW()-3)</f>
        <v/>
      </c>
      <c r="B1847" s="417"/>
      <c r="C1847" s="438"/>
      <c r="D1847" s="419"/>
      <c r="E1847" s="419"/>
      <c r="F1847" s="420"/>
      <c r="G1847" s="419"/>
      <c r="H1847" s="419"/>
      <c r="I1847" s="421"/>
      <c r="J1847" s="422"/>
      <c r="K1847" s="422"/>
      <c r="L1847" s="423"/>
      <c r="M1847" s="422"/>
      <c r="N1847" s="446"/>
      <c r="O1847" s="429"/>
      <c r="P1847" s="78">
        <f t="shared" si="90"/>
        <v>0</v>
      </c>
      <c r="Q1847" s="78">
        <f t="shared" si="90"/>
        <v>0</v>
      </c>
      <c r="R1847" s="100" t="str">
        <f t="shared" si="89"/>
        <v/>
      </c>
    </row>
    <row r="1848" spans="1:18" x14ac:dyDescent="0.2">
      <c r="A1848" s="430" t="str">
        <f>IF(B1848="","",COUNT('Diário 1º PA'!$A$4:$A$2634)+COUNT('Diário 2º PA'!$A$4:$A$2000)+ROW()-3)</f>
        <v/>
      </c>
      <c r="B1848" s="417"/>
      <c r="C1848" s="438"/>
      <c r="D1848" s="419"/>
      <c r="E1848" s="419"/>
      <c r="F1848" s="420"/>
      <c r="G1848" s="419"/>
      <c r="H1848" s="419"/>
      <c r="I1848" s="421"/>
      <c r="J1848" s="422"/>
      <c r="K1848" s="422"/>
      <c r="L1848" s="423"/>
      <c r="M1848" s="422"/>
      <c r="N1848" s="446"/>
      <c r="O1848" s="429"/>
      <c r="P1848" s="78">
        <f t="shared" si="90"/>
        <v>0</v>
      </c>
      <c r="Q1848" s="78">
        <f t="shared" si="90"/>
        <v>0</v>
      </c>
      <c r="R1848" s="100" t="str">
        <f t="shared" si="89"/>
        <v/>
      </c>
    </row>
    <row r="1849" spans="1:18" x14ac:dyDescent="0.2">
      <c r="A1849" s="430" t="str">
        <f>IF(B1849="","",COUNT('Diário 1º PA'!$A$4:$A$2634)+COUNT('Diário 2º PA'!$A$4:$A$2000)+ROW()-3)</f>
        <v/>
      </c>
      <c r="B1849" s="417"/>
      <c r="C1849" s="438"/>
      <c r="D1849" s="419"/>
      <c r="E1849" s="419"/>
      <c r="F1849" s="420"/>
      <c r="G1849" s="419"/>
      <c r="H1849" s="419"/>
      <c r="I1849" s="421"/>
      <c r="J1849" s="422"/>
      <c r="K1849" s="422"/>
      <c r="L1849" s="423"/>
      <c r="M1849" s="422"/>
      <c r="N1849" s="446"/>
      <c r="O1849" s="429"/>
      <c r="P1849" s="78">
        <f t="shared" si="90"/>
        <v>0</v>
      </c>
      <c r="Q1849" s="78">
        <f t="shared" si="90"/>
        <v>0</v>
      </c>
      <c r="R1849" s="100" t="str">
        <f t="shared" si="89"/>
        <v/>
      </c>
    </row>
    <row r="1850" spans="1:18" x14ac:dyDescent="0.2">
      <c r="A1850" s="430" t="str">
        <f>IF(B1850="","",COUNT('Diário 1º PA'!$A$4:$A$2634)+COUNT('Diário 2º PA'!$A$4:$A$2000)+ROW()-3)</f>
        <v/>
      </c>
      <c r="B1850" s="417"/>
      <c r="C1850" s="438"/>
      <c r="D1850" s="419"/>
      <c r="E1850" s="419"/>
      <c r="F1850" s="420"/>
      <c r="G1850" s="419"/>
      <c r="H1850" s="419"/>
      <c r="I1850" s="421"/>
      <c r="J1850" s="422"/>
      <c r="K1850" s="422"/>
      <c r="L1850" s="423"/>
      <c r="M1850" s="422"/>
      <c r="N1850" s="446"/>
      <c r="O1850" s="429"/>
      <c r="P1850" s="78">
        <f t="shared" si="90"/>
        <v>0</v>
      </c>
      <c r="Q1850" s="78">
        <f t="shared" si="90"/>
        <v>0</v>
      </c>
      <c r="R1850" s="100" t="str">
        <f t="shared" si="89"/>
        <v/>
      </c>
    </row>
    <row r="1851" spans="1:18" x14ac:dyDescent="0.2">
      <c r="A1851" s="430" t="str">
        <f>IF(B1851="","",COUNT('Diário 1º PA'!$A$4:$A$2634)+COUNT('Diário 2º PA'!$A$4:$A$2000)+ROW()-3)</f>
        <v/>
      </c>
      <c r="B1851" s="417"/>
      <c r="C1851" s="438"/>
      <c r="D1851" s="419"/>
      <c r="E1851" s="419"/>
      <c r="F1851" s="420"/>
      <c r="G1851" s="419"/>
      <c r="H1851" s="419"/>
      <c r="I1851" s="421"/>
      <c r="J1851" s="422"/>
      <c r="K1851" s="422"/>
      <c r="L1851" s="423"/>
      <c r="M1851" s="422"/>
      <c r="N1851" s="446"/>
      <c r="O1851" s="429"/>
      <c r="P1851" s="78">
        <f t="shared" si="90"/>
        <v>0</v>
      </c>
      <c r="Q1851" s="78">
        <f t="shared" si="90"/>
        <v>0</v>
      </c>
      <c r="R1851" s="100" t="str">
        <f t="shared" si="89"/>
        <v/>
      </c>
    </row>
    <row r="1852" spans="1:18" x14ac:dyDescent="0.2">
      <c r="A1852" s="430" t="str">
        <f>IF(B1852="","",COUNT('Diário 1º PA'!$A$4:$A$2634)+COUNT('Diário 2º PA'!$A$4:$A$2000)+ROW()-3)</f>
        <v/>
      </c>
      <c r="B1852" s="417"/>
      <c r="C1852" s="438"/>
      <c r="D1852" s="419"/>
      <c r="E1852" s="419"/>
      <c r="F1852" s="420"/>
      <c r="G1852" s="419"/>
      <c r="H1852" s="419"/>
      <c r="I1852" s="421"/>
      <c r="J1852" s="422"/>
      <c r="K1852" s="422"/>
      <c r="L1852" s="423"/>
      <c r="M1852" s="422"/>
      <c r="N1852" s="446"/>
      <c r="O1852" s="429"/>
      <c r="P1852" s="78">
        <f t="shared" si="90"/>
        <v>0</v>
      </c>
      <c r="Q1852" s="78">
        <f t="shared" si="90"/>
        <v>0</v>
      </c>
      <c r="R1852" s="100" t="str">
        <f t="shared" si="89"/>
        <v/>
      </c>
    </row>
    <row r="1853" spans="1:18" x14ac:dyDescent="0.2">
      <c r="A1853" s="430" t="str">
        <f>IF(B1853="","",COUNT('Diário 1º PA'!$A$4:$A$2634)+COUNT('Diário 2º PA'!$A$4:$A$2000)+ROW()-3)</f>
        <v/>
      </c>
      <c r="B1853" s="417"/>
      <c r="C1853" s="438"/>
      <c r="D1853" s="419"/>
      <c r="E1853" s="419"/>
      <c r="F1853" s="420"/>
      <c r="G1853" s="419"/>
      <c r="H1853" s="419"/>
      <c r="I1853" s="421"/>
      <c r="J1853" s="422"/>
      <c r="K1853" s="422"/>
      <c r="L1853" s="423"/>
      <c r="M1853" s="422"/>
      <c r="N1853" s="446"/>
      <c r="O1853" s="429"/>
      <c r="P1853" s="78">
        <f t="shared" si="90"/>
        <v>0</v>
      </c>
      <c r="Q1853" s="78">
        <f t="shared" si="90"/>
        <v>0</v>
      </c>
      <c r="R1853" s="100" t="str">
        <f t="shared" si="89"/>
        <v/>
      </c>
    </row>
    <row r="1854" spans="1:18" x14ac:dyDescent="0.2">
      <c r="A1854" s="430" t="str">
        <f>IF(B1854="","",COUNT('Diário 1º PA'!$A$4:$A$2634)+COUNT('Diário 2º PA'!$A$4:$A$2000)+ROW()-3)</f>
        <v/>
      </c>
      <c r="B1854" s="417"/>
      <c r="C1854" s="438"/>
      <c r="D1854" s="419"/>
      <c r="E1854" s="419"/>
      <c r="F1854" s="420"/>
      <c r="G1854" s="419"/>
      <c r="H1854" s="419"/>
      <c r="I1854" s="421"/>
      <c r="J1854" s="422"/>
      <c r="K1854" s="422"/>
      <c r="L1854" s="423"/>
      <c r="M1854" s="422"/>
      <c r="N1854" s="446"/>
      <c r="O1854" s="429"/>
      <c r="P1854" s="78">
        <f t="shared" si="90"/>
        <v>0</v>
      </c>
      <c r="Q1854" s="78">
        <f t="shared" si="90"/>
        <v>0</v>
      </c>
      <c r="R1854" s="100" t="str">
        <f t="shared" si="89"/>
        <v/>
      </c>
    </row>
    <row r="1855" spans="1:18" x14ac:dyDescent="0.2">
      <c r="A1855" s="430" t="str">
        <f>IF(B1855="","",COUNT('Diário 1º PA'!$A$4:$A$2634)+COUNT('Diário 2º PA'!$A$4:$A$2000)+ROW()-3)</f>
        <v/>
      </c>
      <c r="B1855" s="417"/>
      <c r="C1855" s="438"/>
      <c r="D1855" s="419"/>
      <c r="E1855" s="419"/>
      <c r="F1855" s="420"/>
      <c r="G1855" s="419"/>
      <c r="H1855" s="419"/>
      <c r="I1855" s="421"/>
      <c r="J1855" s="422"/>
      <c r="K1855" s="422"/>
      <c r="L1855" s="423"/>
      <c r="M1855" s="422"/>
      <c r="N1855" s="446"/>
      <c r="O1855" s="429"/>
      <c r="P1855" s="78">
        <f t="shared" si="90"/>
        <v>0</v>
      </c>
      <c r="Q1855" s="78">
        <f t="shared" si="90"/>
        <v>0</v>
      </c>
      <c r="R1855" s="100" t="str">
        <f t="shared" si="89"/>
        <v/>
      </c>
    </row>
    <row r="1856" spans="1:18" x14ac:dyDescent="0.2">
      <c r="A1856" s="430" t="str">
        <f>IF(B1856="","",COUNT('Diário 1º PA'!$A$4:$A$2634)+COUNT('Diário 2º PA'!$A$4:$A$2000)+ROW()-3)</f>
        <v/>
      </c>
      <c r="B1856" s="417"/>
      <c r="C1856" s="438"/>
      <c r="D1856" s="419"/>
      <c r="E1856" s="419"/>
      <c r="F1856" s="420"/>
      <c r="G1856" s="419"/>
      <c r="H1856" s="419"/>
      <c r="I1856" s="421"/>
      <c r="J1856" s="422"/>
      <c r="K1856" s="422"/>
      <c r="L1856" s="423"/>
      <c r="M1856" s="422"/>
      <c r="N1856" s="446"/>
      <c r="O1856" s="429"/>
      <c r="P1856" s="78">
        <f t="shared" si="90"/>
        <v>0</v>
      </c>
      <c r="Q1856" s="78">
        <f t="shared" si="90"/>
        <v>0</v>
      </c>
      <c r="R1856" s="100" t="str">
        <f t="shared" si="89"/>
        <v/>
      </c>
    </row>
    <row r="1857" spans="1:18" x14ac:dyDescent="0.2">
      <c r="A1857" s="430" t="str">
        <f>IF(B1857="","",COUNT('Diário 1º PA'!$A$4:$A$2634)+COUNT('Diário 2º PA'!$A$4:$A$2000)+ROW()-3)</f>
        <v/>
      </c>
      <c r="B1857" s="417"/>
      <c r="C1857" s="438"/>
      <c r="D1857" s="419"/>
      <c r="E1857" s="419"/>
      <c r="F1857" s="420"/>
      <c r="G1857" s="419"/>
      <c r="H1857" s="419"/>
      <c r="I1857" s="421"/>
      <c r="J1857" s="422"/>
      <c r="K1857" s="422"/>
      <c r="L1857" s="423"/>
      <c r="M1857" s="422"/>
      <c r="N1857" s="446"/>
      <c r="O1857" s="429"/>
      <c r="P1857" s="78">
        <f t="shared" si="90"/>
        <v>0</v>
      </c>
      <c r="Q1857" s="78">
        <f t="shared" si="90"/>
        <v>0</v>
      </c>
      <c r="R1857" s="100" t="str">
        <f t="shared" si="89"/>
        <v/>
      </c>
    </row>
    <row r="1858" spans="1:18" x14ac:dyDescent="0.2">
      <c r="A1858" s="430" t="str">
        <f>IF(B1858="","",COUNT('Diário 1º PA'!$A$4:$A$2634)+COUNT('Diário 2º PA'!$A$4:$A$2000)+ROW()-3)</f>
        <v/>
      </c>
      <c r="B1858" s="417"/>
      <c r="C1858" s="438"/>
      <c r="D1858" s="419"/>
      <c r="E1858" s="419"/>
      <c r="F1858" s="420"/>
      <c r="G1858" s="419"/>
      <c r="H1858" s="419"/>
      <c r="I1858" s="421"/>
      <c r="J1858" s="422"/>
      <c r="K1858" s="422"/>
      <c r="L1858" s="423"/>
      <c r="M1858" s="422"/>
      <c r="N1858" s="446"/>
      <c r="O1858" s="429"/>
      <c r="P1858" s="78">
        <f t="shared" si="90"/>
        <v>0</v>
      </c>
      <c r="Q1858" s="78">
        <f t="shared" si="90"/>
        <v>0</v>
      </c>
      <c r="R1858" s="100" t="str">
        <f t="shared" si="89"/>
        <v/>
      </c>
    </row>
    <row r="1859" spans="1:18" x14ac:dyDescent="0.2">
      <c r="A1859" s="430" t="str">
        <f>IF(B1859="","",COUNT('Diário 1º PA'!$A$4:$A$2634)+COUNT('Diário 2º PA'!$A$4:$A$2000)+ROW()-3)</f>
        <v/>
      </c>
      <c r="B1859" s="417"/>
      <c r="C1859" s="438"/>
      <c r="D1859" s="419"/>
      <c r="E1859" s="419"/>
      <c r="F1859" s="420"/>
      <c r="G1859" s="419"/>
      <c r="H1859" s="419"/>
      <c r="I1859" s="421"/>
      <c r="J1859" s="422"/>
      <c r="K1859" s="422"/>
      <c r="L1859" s="423"/>
      <c r="M1859" s="422"/>
      <c r="N1859" s="446"/>
      <c r="O1859" s="429"/>
      <c r="P1859" s="78">
        <f t="shared" si="90"/>
        <v>0</v>
      </c>
      <c r="Q1859" s="78">
        <f t="shared" si="90"/>
        <v>0</v>
      </c>
      <c r="R1859" s="100" t="str">
        <f t="shared" si="89"/>
        <v/>
      </c>
    </row>
    <row r="1860" spans="1:18" x14ac:dyDescent="0.2">
      <c r="A1860" s="430" t="str">
        <f>IF(B1860="","",COUNT('Diário 1º PA'!$A$4:$A$2634)+COUNT('Diário 2º PA'!$A$4:$A$2000)+ROW()-3)</f>
        <v/>
      </c>
      <c r="B1860" s="417"/>
      <c r="C1860" s="438"/>
      <c r="D1860" s="419"/>
      <c r="E1860" s="419"/>
      <c r="F1860" s="420"/>
      <c r="G1860" s="419"/>
      <c r="H1860" s="419"/>
      <c r="I1860" s="421"/>
      <c r="J1860" s="422"/>
      <c r="K1860" s="422"/>
      <c r="L1860" s="423"/>
      <c r="M1860" s="422"/>
      <c r="N1860" s="446"/>
      <c r="O1860" s="429"/>
      <c r="P1860" s="78">
        <f t="shared" si="90"/>
        <v>0</v>
      </c>
      <c r="Q1860" s="78">
        <f t="shared" si="90"/>
        <v>0</v>
      </c>
      <c r="R1860" s="100" t="str">
        <f t="shared" si="89"/>
        <v/>
      </c>
    </row>
    <row r="1861" spans="1:18" x14ac:dyDescent="0.2">
      <c r="A1861" s="430" t="str">
        <f>IF(B1861="","",COUNT('Diário 1º PA'!$A$4:$A$2634)+COUNT('Diário 2º PA'!$A$4:$A$2000)+ROW()-3)</f>
        <v/>
      </c>
      <c r="B1861" s="417"/>
      <c r="C1861" s="438"/>
      <c r="D1861" s="419"/>
      <c r="E1861" s="419"/>
      <c r="F1861" s="420"/>
      <c r="G1861" s="419"/>
      <c r="H1861" s="419"/>
      <c r="I1861" s="421"/>
      <c r="J1861" s="422"/>
      <c r="K1861" s="422"/>
      <c r="L1861" s="423"/>
      <c r="M1861" s="422"/>
      <c r="N1861" s="446"/>
      <c r="O1861" s="429"/>
      <c r="P1861" s="78">
        <f t="shared" si="90"/>
        <v>0</v>
      </c>
      <c r="Q1861" s="78">
        <f t="shared" si="90"/>
        <v>0</v>
      </c>
      <c r="R1861" s="100" t="str">
        <f t="shared" si="89"/>
        <v/>
      </c>
    </row>
    <row r="1862" spans="1:18" x14ac:dyDescent="0.2">
      <c r="A1862" s="430" t="str">
        <f>IF(B1862="","",COUNT('Diário 1º PA'!$A$4:$A$2634)+COUNT('Diário 2º PA'!$A$4:$A$2000)+ROW()-3)</f>
        <v/>
      </c>
      <c r="B1862" s="417"/>
      <c r="C1862" s="438"/>
      <c r="D1862" s="419"/>
      <c r="E1862" s="419"/>
      <c r="F1862" s="420"/>
      <c r="G1862" s="419"/>
      <c r="H1862" s="419"/>
      <c r="I1862" s="421"/>
      <c r="J1862" s="422"/>
      <c r="K1862" s="422"/>
      <c r="L1862" s="423"/>
      <c r="M1862" s="422"/>
      <c r="N1862" s="446"/>
      <c r="O1862" s="429"/>
      <c r="P1862" s="78">
        <f t="shared" si="90"/>
        <v>0</v>
      </c>
      <c r="Q1862" s="78">
        <f t="shared" si="90"/>
        <v>0</v>
      </c>
      <c r="R1862" s="100" t="str">
        <f t="shared" si="89"/>
        <v/>
      </c>
    </row>
    <row r="1863" spans="1:18" x14ac:dyDescent="0.2">
      <c r="A1863" s="430" t="str">
        <f>IF(B1863="","",COUNT('Diário 1º PA'!$A$4:$A$2634)+COUNT('Diário 2º PA'!$A$4:$A$2000)+ROW()-3)</f>
        <v/>
      </c>
      <c r="B1863" s="417"/>
      <c r="C1863" s="438"/>
      <c r="D1863" s="419"/>
      <c r="E1863" s="419"/>
      <c r="F1863" s="420"/>
      <c r="G1863" s="419"/>
      <c r="H1863" s="419"/>
      <c r="I1863" s="421"/>
      <c r="J1863" s="422"/>
      <c r="K1863" s="422"/>
      <c r="L1863" s="423"/>
      <c r="M1863" s="422"/>
      <c r="N1863" s="446"/>
      <c r="O1863" s="429"/>
      <c r="P1863" s="78">
        <f t="shared" si="90"/>
        <v>0</v>
      </c>
      <c r="Q1863" s="78">
        <f t="shared" si="90"/>
        <v>0</v>
      </c>
      <c r="R1863" s="100" t="str">
        <f t="shared" si="89"/>
        <v/>
      </c>
    </row>
    <row r="1864" spans="1:18" x14ac:dyDescent="0.2">
      <c r="A1864" s="430" t="str">
        <f>IF(B1864="","",COUNT('Diário 1º PA'!$A$4:$A$2634)+COUNT('Diário 2º PA'!$A$4:$A$2000)+ROW()-3)</f>
        <v/>
      </c>
      <c r="B1864" s="417"/>
      <c r="C1864" s="438"/>
      <c r="D1864" s="419"/>
      <c r="E1864" s="419"/>
      <c r="F1864" s="420"/>
      <c r="G1864" s="419"/>
      <c r="H1864" s="419"/>
      <c r="I1864" s="421"/>
      <c r="J1864" s="422"/>
      <c r="K1864" s="422"/>
      <c r="L1864" s="423"/>
      <c r="M1864" s="422"/>
      <c r="N1864" s="446"/>
      <c r="O1864" s="429"/>
      <c r="P1864" s="78">
        <f t="shared" si="90"/>
        <v>0</v>
      </c>
      <c r="Q1864" s="78">
        <f t="shared" si="90"/>
        <v>0</v>
      </c>
      <c r="R1864" s="100" t="str">
        <f t="shared" si="89"/>
        <v/>
      </c>
    </row>
    <row r="1865" spans="1:18" x14ac:dyDescent="0.2">
      <c r="A1865" s="430" t="str">
        <f>IF(B1865="","",COUNT('Diário 1º PA'!$A$4:$A$2634)+COUNT('Diário 2º PA'!$A$4:$A$2000)+ROW()-3)</f>
        <v/>
      </c>
      <c r="B1865" s="417"/>
      <c r="C1865" s="438"/>
      <c r="D1865" s="419"/>
      <c r="E1865" s="419"/>
      <c r="F1865" s="420"/>
      <c r="G1865" s="419"/>
      <c r="H1865" s="419"/>
      <c r="I1865" s="421"/>
      <c r="J1865" s="422"/>
      <c r="K1865" s="422"/>
      <c r="L1865" s="423"/>
      <c r="M1865" s="422"/>
      <c r="N1865" s="446"/>
      <c r="O1865" s="429"/>
      <c r="P1865" s="78">
        <f t="shared" si="90"/>
        <v>0</v>
      </c>
      <c r="Q1865" s="78">
        <f t="shared" si="90"/>
        <v>0</v>
      </c>
      <c r="R1865" s="100" t="str">
        <f t="shared" si="89"/>
        <v/>
      </c>
    </row>
    <row r="1866" spans="1:18" x14ac:dyDescent="0.2">
      <c r="A1866" s="430" t="str">
        <f>IF(B1866="","",COUNT('Diário 1º PA'!$A$4:$A$2634)+COUNT('Diário 2º PA'!$A$4:$A$2000)+ROW()-3)</f>
        <v/>
      </c>
      <c r="B1866" s="417"/>
      <c r="C1866" s="438"/>
      <c r="D1866" s="419"/>
      <c r="E1866" s="419"/>
      <c r="F1866" s="420"/>
      <c r="G1866" s="419"/>
      <c r="H1866" s="419"/>
      <c r="I1866" s="421"/>
      <c r="J1866" s="422"/>
      <c r="K1866" s="422"/>
      <c r="L1866" s="423"/>
      <c r="M1866" s="422"/>
      <c r="N1866" s="446"/>
      <c r="O1866" s="429"/>
      <c r="P1866" s="78">
        <f t="shared" si="90"/>
        <v>0</v>
      </c>
      <c r="Q1866" s="78">
        <f t="shared" si="90"/>
        <v>0</v>
      </c>
      <c r="R1866" s="100" t="str">
        <f t="shared" si="89"/>
        <v/>
      </c>
    </row>
    <row r="1867" spans="1:18" x14ac:dyDescent="0.2">
      <c r="A1867" s="430" t="str">
        <f>IF(B1867="","",COUNT('Diário 1º PA'!$A$4:$A$2634)+COUNT('Diário 2º PA'!$A$4:$A$2000)+ROW()-3)</f>
        <v/>
      </c>
      <c r="B1867" s="417"/>
      <c r="C1867" s="438"/>
      <c r="D1867" s="419"/>
      <c r="E1867" s="419"/>
      <c r="F1867" s="420"/>
      <c r="G1867" s="419"/>
      <c r="H1867" s="419"/>
      <c r="I1867" s="421"/>
      <c r="J1867" s="422"/>
      <c r="K1867" s="422"/>
      <c r="L1867" s="423"/>
      <c r="M1867" s="422"/>
      <c r="N1867" s="446"/>
      <c r="O1867" s="429"/>
      <c r="P1867" s="78">
        <f t="shared" si="90"/>
        <v>0</v>
      </c>
      <c r="Q1867" s="78">
        <f t="shared" si="90"/>
        <v>0</v>
      </c>
      <c r="R1867" s="100" t="str">
        <f t="shared" si="89"/>
        <v/>
      </c>
    </row>
    <row r="1868" spans="1:18" x14ac:dyDescent="0.2">
      <c r="A1868" s="430" t="str">
        <f>IF(B1868="","",COUNT('Diário 1º PA'!$A$4:$A$2634)+COUNT('Diário 2º PA'!$A$4:$A$2000)+ROW()-3)</f>
        <v/>
      </c>
      <c r="B1868" s="417"/>
      <c r="C1868" s="438"/>
      <c r="D1868" s="419"/>
      <c r="E1868" s="419"/>
      <c r="F1868" s="420"/>
      <c r="G1868" s="419"/>
      <c r="H1868" s="419"/>
      <c r="I1868" s="421"/>
      <c r="J1868" s="422"/>
      <c r="K1868" s="422"/>
      <c r="L1868" s="423"/>
      <c r="M1868" s="422"/>
      <c r="N1868" s="446"/>
      <c r="O1868" s="429"/>
      <c r="P1868" s="78">
        <f t="shared" si="90"/>
        <v>0</v>
      </c>
      <c r="Q1868" s="78">
        <f t="shared" si="90"/>
        <v>0</v>
      </c>
      <c r="R1868" s="100" t="str">
        <f t="shared" si="89"/>
        <v/>
      </c>
    </row>
    <row r="1869" spans="1:18" x14ac:dyDescent="0.2">
      <c r="A1869" s="430" t="str">
        <f>IF(B1869="","",COUNT('Diário 1º PA'!$A$4:$A$2634)+COUNT('Diário 2º PA'!$A$4:$A$2000)+ROW()-3)</f>
        <v/>
      </c>
      <c r="B1869" s="417"/>
      <c r="C1869" s="438"/>
      <c r="D1869" s="419"/>
      <c r="E1869" s="419"/>
      <c r="F1869" s="420"/>
      <c r="G1869" s="419"/>
      <c r="H1869" s="419"/>
      <c r="I1869" s="421"/>
      <c r="J1869" s="422"/>
      <c r="K1869" s="422"/>
      <c r="L1869" s="423"/>
      <c r="M1869" s="422"/>
      <c r="N1869" s="446"/>
      <c r="O1869" s="429"/>
      <c r="P1869" s="78">
        <f t="shared" si="90"/>
        <v>0</v>
      </c>
      <c r="Q1869" s="78">
        <f t="shared" si="90"/>
        <v>0</v>
      </c>
      <c r="R1869" s="100" t="str">
        <f t="shared" si="89"/>
        <v/>
      </c>
    </row>
    <row r="1870" spans="1:18" x14ac:dyDescent="0.2">
      <c r="A1870" s="430" t="str">
        <f>IF(B1870="","",COUNT('Diário 1º PA'!$A$4:$A$2634)+COUNT('Diário 2º PA'!$A$4:$A$2000)+ROW()-3)</f>
        <v/>
      </c>
      <c r="B1870" s="417"/>
      <c r="C1870" s="438"/>
      <c r="D1870" s="419"/>
      <c r="E1870" s="419"/>
      <c r="F1870" s="420"/>
      <c r="G1870" s="419"/>
      <c r="H1870" s="419"/>
      <c r="I1870" s="421"/>
      <c r="J1870" s="422"/>
      <c r="K1870" s="422"/>
      <c r="L1870" s="423"/>
      <c r="M1870" s="422"/>
      <c r="N1870" s="446"/>
      <c r="O1870" s="429"/>
      <c r="P1870" s="78">
        <f t="shared" si="90"/>
        <v>0</v>
      </c>
      <c r="Q1870" s="78">
        <f t="shared" si="90"/>
        <v>0</v>
      </c>
      <c r="R1870" s="100" t="str">
        <f t="shared" si="89"/>
        <v/>
      </c>
    </row>
    <row r="1871" spans="1:18" x14ac:dyDescent="0.2">
      <c r="A1871" s="430" t="str">
        <f>IF(B1871="","",COUNT('Diário 1º PA'!$A$4:$A$2634)+COUNT('Diário 2º PA'!$A$4:$A$2000)+ROW()-3)</f>
        <v/>
      </c>
      <c r="B1871" s="417"/>
      <c r="C1871" s="438"/>
      <c r="D1871" s="419"/>
      <c r="E1871" s="419"/>
      <c r="F1871" s="420"/>
      <c r="G1871" s="419"/>
      <c r="H1871" s="419"/>
      <c r="I1871" s="421"/>
      <c r="J1871" s="422"/>
      <c r="K1871" s="422"/>
      <c r="L1871" s="423"/>
      <c r="M1871" s="422"/>
      <c r="N1871" s="446"/>
      <c r="O1871" s="429"/>
      <c r="P1871" s="78">
        <f t="shared" si="90"/>
        <v>0</v>
      </c>
      <c r="Q1871" s="78">
        <f t="shared" si="90"/>
        <v>0</v>
      </c>
      <c r="R1871" s="100" t="str">
        <f t="shared" si="89"/>
        <v/>
      </c>
    </row>
    <row r="1872" spans="1:18" x14ac:dyDescent="0.2">
      <c r="A1872" s="430" t="str">
        <f>IF(B1872="","",COUNT('Diário 1º PA'!$A$4:$A$2634)+COUNT('Diário 2º PA'!$A$4:$A$2000)+ROW()-3)</f>
        <v/>
      </c>
      <c r="B1872" s="417"/>
      <c r="C1872" s="438"/>
      <c r="D1872" s="419"/>
      <c r="E1872" s="419"/>
      <c r="F1872" s="420"/>
      <c r="G1872" s="419"/>
      <c r="H1872" s="419"/>
      <c r="I1872" s="421"/>
      <c r="J1872" s="422"/>
      <c r="K1872" s="422"/>
      <c r="L1872" s="423"/>
      <c r="M1872" s="422"/>
      <c r="N1872" s="446"/>
      <c r="O1872" s="429"/>
      <c r="P1872" s="78">
        <f t="shared" si="90"/>
        <v>0</v>
      </c>
      <c r="Q1872" s="78">
        <f t="shared" si="90"/>
        <v>0</v>
      </c>
      <c r="R1872" s="100" t="str">
        <f t="shared" si="89"/>
        <v/>
      </c>
    </row>
    <row r="1873" spans="1:18" x14ac:dyDescent="0.2">
      <c r="A1873" s="430" t="str">
        <f>IF(B1873="","",COUNT('Diário 1º PA'!$A$4:$A$2634)+COUNT('Diário 2º PA'!$A$4:$A$2000)+ROW()-3)</f>
        <v/>
      </c>
      <c r="B1873" s="417"/>
      <c r="C1873" s="438"/>
      <c r="D1873" s="419"/>
      <c r="E1873" s="419"/>
      <c r="F1873" s="420"/>
      <c r="G1873" s="419"/>
      <c r="H1873" s="419"/>
      <c r="I1873" s="421"/>
      <c r="J1873" s="422"/>
      <c r="K1873" s="422"/>
      <c r="L1873" s="423"/>
      <c r="M1873" s="422"/>
      <c r="N1873" s="446"/>
      <c r="O1873" s="429"/>
      <c r="P1873" s="78">
        <f t="shared" si="90"/>
        <v>0</v>
      </c>
      <c r="Q1873" s="78">
        <f t="shared" si="90"/>
        <v>0</v>
      </c>
      <c r="R1873" s="100" t="str">
        <f t="shared" si="89"/>
        <v/>
      </c>
    </row>
    <row r="1874" spans="1:18" x14ac:dyDescent="0.2">
      <c r="A1874" s="430" t="str">
        <f>IF(B1874="","",COUNT('Diário 1º PA'!$A$4:$A$2634)+COUNT('Diário 2º PA'!$A$4:$A$2000)+ROW()-3)</f>
        <v/>
      </c>
      <c r="B1874" s="417"/>
      <c r="C1874" s="438"/>
      <c r="D1874" s="419"/>
      <c r="E1874" s="419"/>
      <c r="F1874" s="420"/>
      <c r="G1874" s="419"/>
      <c r="H1874" s="419"/>
      <c r="I1874" s="421"/>
      <c r="J1874" s="422"/>
      <c r="K1874" s="422"/>
      <c r="L1874" s="423"/>
      <c r="M1874" s="422"/>
      <c r="N1874" s="446"/>
      <c r="O1874" s="429"/>
      <c r="P1874" s="78">
        <f t="shared" si="90"/>
        <v>0</v>
      </c>
      <c r="Q1874" s="78">
        <f t="shared" si="90"/>
        <v>0</v>
      </c>
      <c r="R1874" s="100" t="str">
        <f t="shared" si="89"/>
        <v/>
      </c>
    </row>
    <row r="1875" spans="1:18" x14ac:dyDescent="0.2">
      <c r="A1875" s="430" t="str">
        <f>IF(B1875="","",COUNT('Diário 1º PA'!$A$4:$A$2634)+COUNT('Diário 2º PA'!$A$4:$A$2000)+ROW()-3)</f>
        <v/>
      </c>
      <c r="B1875" s="417"/>
      <c r="C1875" s="438"/>
      <c r="D1875" s="419"/>
      <c r="E1875" s="419"/>
      <c r="F1875" s="420"/>
      <c r="G1875" s="419"/>
      <c r="H1875" s="419"/>
      <c r="I1875" s="421"/>
      <c r="J1875" s="422"/>
      <c r="K1875" s="422"/>
      <c r="L1875" s="423"/>
      <c r="M1875" s="422"/>
      <c r="N1875" s="446"/>
      <c r="O1875" s="429"/>
      <c r="P1875" s="78">
        <f t="shared" si="90"/>
        <v>0</v>
      </c>
      <c r="Q1875" s="78">
        <f t="shared" si="90"/>
        <v>0</v>
      </c>
      <c r="R1875" s="100" t="str">
        <f t="shared" si="89"/>
        <v/>
      </c>
    </row>
    <row r="1876" spans="1:18" x14ac:dyDescent="0.2">
      <c r="A1876" s="430" t="str">
        <f>IF(B1876="","",COUNT('Diário 1º PA'!$A$4:$A$2634)+COUNT('Diário 2º PA'!$A$4:$A$2000)+ROW()-3)</f>
        <v/>
      </c>
      <c r="B1876" s="417"/>
      <c r="C1876" s="438"/>
      <c r="D1876" s="419"/>
      <c r="E1876" s="419"/>
      <c r="F1876" s="420"/>
      <c r="G1876" s="419"/>
      <c r="H1876" s="419"/>
      <c r="I1876" s="421"/>
      <c r="J1876" s="422"/>
      <c r="K1876" s="422"/>
      <c r="L1876" s="423"/>
      <c r="M1876" s="422"/>
      <c r="N1876" s="446"/>
      <c r="O1876" s="429"/>
      <c r="P1876" s="78">
        <f t="shared" si="90"/>
        <v>0</v>
      </c>
      <c r="Q1876" s="78">
        <f t="shared" si="90"/>
        <v>0</v>
      </c>
      <c r="R1876" s="100" t="str">
        <f t="shared" si="89"/>
        <v/>
      </c>
    </row>
    <row r="1877" spans="1:18" x14ac:dyDescent="0.2">
      <c r="A1877" s="430" t="str">
        <f>IF(B1877="","",COUNT('Diário 1º PA'!$A$4:$A$2634)+COUNT('Diário 2º PA'!$A$4:$A$2000)+ROW()-3)</f>
        <v/>
      </c>
      <c r="B1877" s="417"/>
      <c r="C1877" s="438"/>
      <c r="D1877" s="419"/>
      <c r="E1877" s="419"/>
      <c r="F1877" s="420"/>
      <c r="G1877" s="419"/>
      <c r="H1877" s="419"/>
      <c r="I1877" s="421"/>
      <c r="J1877" s="422"/>
      <c r="K1877" s="422"/>
      <c r="L1877" s="423"/>
      <c r="M1877" s="422"/>
      <c r="N1877" s="446"/>
      <c r="O1877" s="429"/>
      <c r="P1877" s="78">
        <f t="shared" si="90"/>
        <v>0</v>
      </c>
      <c r="Q1877" s="78">
        <f t="shared" si="90"/>
        <v>0</v>
      </c>
      <c r="R1877" s="100" t="str">
        <f t="shared" si="89"/>
        <v/>
      </c>
    </row>
    <row r="1878" spans="1:18" x14ac:dyDescent="0.2">
      <c r="A1878" s="430" t="str">
        <f>IF(B1878="","",COUNT('Diário 1º PA'!$A$4:$A$2634)+COUNT('Diário 2º PA'!$A$4:$A$2000)+ROW()-3)</f>
        <v/>
      </c>
      <c r="B1878" s="417"/>
      <c r="C1878" s="438"/>
      <c r="D1878" s="419"/>
      <c r="E1878" s="419"/>
      <c r="F1878" s="420"/>
      <c r="G1878" s="419"/>
      <c r="H1878" s="419"/>
      <c r="I1878" s="421"/>
      <c r="J1878" s="422"/>
      <c r="K1878" s="422"/>
      <c r="L1878" s="423"/>
      <c r="M1878" s="422"/>
      <c r="N1878" s="446"/>
      <c r="O1878" s="429"/>
      <c r="P1878" s="78">
        <f t="shared" si="90"/>
        <v>0</v>
      </c>
      <c r="Q1878" s="78">
        <f t="shared" si="90"/>
        <v>0</v>
      </c>
      <c r="R1878" s="100" t="str">
        <f t="shared" si="89"/>
        <v/>
      </c>
    </row>
    <row r="1879" spans="1:18" x14ac:dyDescent="0.2">
      <c r="A1879" s="430" t="str">
        <f>IF(B1879="","",COUNT('Diário 1º PA'!$A$4:$A$2634)+COUNT('Diário 2º PA'!$A$4:$A$2000)+ROW()-3)</f>
        <v/>
      </c>
      <c r="B1879" s="417"/>
      <c r="C1879" s="438"/>
      <c r="D1879" s="419"/>
      <c r="E1879" s="419"/>
      <c r="F1879" s="420"/>
      <c r="G1879" s="419"/>
      <c r="H1879" s="419"/>
      <c r="I1879" s="421"/>
      <c r="J1879" s="422"/>
      <c r="K1879" s="422"/>
      <c r="L1879" s="423"/>
      <c r="M1879" s="422"/>
      <c r="N1879" s="446"/>
      <c r="O1879" s="429"/>
      <c r="P1879" s="78">
        <f t="shared" si="90"/>
        <v>0</v>
      </c>
      <c r="Q1879" s="78">
        <f t="shared" si="90"/>
        <v>0</v>
      </c>
      <c r="R1879" s="100" t="str">
        <f t="shared" si="89"/>
        <v/>
      </c>
    </row>
    <row r="1880" spans="1:18" x14ac:dyDescent="0.2">
      <c r="A1880" s="430" t="str">
        <f>IF(B1880="","",COUNT('Diário 1º PA'!$A$4:$A$2634)+COUNT('Diário 2º PA'!$A$4:$A$2000)+ROW()-3)</f>
        <v/>
      </c>
      <c r="B1880" s="417"/>
      <c r="C1880" s="438"/>
      <c r="D1880" s="419"/>
      <c r="E1880" s="419"/>
      <c r="F1880" s="420"/>
      <c r="G1880" s="419"/>
      <c r="H1880" s="419"/>
      <c r="I1880" s="421"/>
      <c r="J1880" s="422"/>
      <c r="K1880" s="422"/>
      <c r="L1880" s="423"/>
      <c r="M1880" s="422"/>
      <c r="N1880" s="446"/>
      <c r="O1880" s="429"/>
      <c r="P1880" s="78">
        <f t="shared" si="90"/>
        <v>0</v>
      </c>
      <c r="Q1880" s="78">
        <f t="shared" si="90"/>
        <v>0</v>
      </c>
      <c r="R1880" s="100" t="str">
        <f t="shared" si="89"/>
        <v/>
      </c>
    </row>
    <row r="1881" spans="1:18" x14ac:dyDescent="0.2">
      <c r="A1881" s="430" t="str">
        <f>IF(B1881="","",COUNT('Diário 1º PA'!$A$4:$A$2634)+COUNT('Diário 2º PA'!$A$4:$A$2000)+ROW()-3)</f>
        <v/>
      </c>
      <c r="B1881" s="417"/>
      <c r="C1881" s="438"/>
      <c r="D1881" s="419"/>
      <c r="E1881" s="419"/>
      <c r="F1881" s="420"/>
      <c r="G1881" s="419"/>
      <c r="H1881" s="419"/>
      <c r="I1881" s="421"/>
      <c r="J1881" s="422"/>
      <c r="K1881" s="422"/>
      <c r="L1881" s="423"/>
      <c r="M1881" s="422"/>
      <c r="N1881" s="446"/>
      <c r="O1881" s="429"/>
      <c r="P1881" s="78">
        <f t="shared" si="90"/>
        <v>0</v>
      </c>
      <c r="Q1881" s="78">
        <f t="shared" si="90"/>
        <v>0</v>
      </c>
      <c r="R1881" s="100" t="str">
        <f t="shared" si="89"/>
        <v/>
      </c>
    </row>
    <row r="1882" spans="1:18" x14ac:dyDescent="0.2">
      <c r="A1882" s="430" t="str">
        <f>IF(B1882="","",COUNT('Diário 1º PA'!$A$4:$A$2634)+COUNT('Diário 2º PA'!$A$4:$A$2000)+ROW()-3)</f>
        <v/>
      </c>
      <c r="B1882" s="417"/>
      <c r="C1882" s="438"/>
      <c r="D1882" s="419"/>
      <c r="E1882" s="419"/>
      <c r="F1882" s="420"/>
      <c r="G1882" s="419"/>
      <c r="H1882" s="419"/>
      <c r="I1882" s="421"/>
      <c r="J1882" s="422"/>
      <c r="K1882" s="422"/>
      <c r="L1882" s="423"/>
      <c r="M1882" s="422"/>
      <c r="N1882" s="446"/>
      <c r="O1882" s="429"/>
      <c r="P1882" s="78">
        <f t="shared" si="90"/>
        <v>0</v>
      </c>
      <c r="Q1882" s="78">
        <f t="shared" si="90"/>
        <v>0</v>
      </c>
      <c r="R1882" s="100" t="str">
        <f t="shared" si="89"/>
        <v/>
      </c>
    </row>
    <row r="1883" spans="1:18" x14ac:dyDescent="0.2">
      <c r="A1883" s="430" t="str">
        <f>IF(B1883="","",COUNT('Diário 1º PA'!$A$4:$A$2634)+COUNT('Diário 2º PA'!$A$4:$A$2000)+ROW()-3)</f>
        <v/>
      </c>
      <c r="B1883" s="417"/>
      <c r="C1883" s="438"/>
      <c r="D1883" s="419"/>
      <c r="E1883" s="419"/>
      <c r="F1883" s="420"/>
      <c r="G1883" s="419"/>
      <c r="H1883" s="419"/>
      <c r="I1883" s="421"/>
      <c r="J1883" s="422"/>
      <c r="K1883" s="422"/>
      <c r="L1883" s="423"/>
      <c r="M1883" s="422"/>
      <c r="N1883" s="446"/>
      <c r="O1883" s="429"/>
      <c r="P1883" s="78">
        <f t="shared" si="90"/>
        <v>0</v>
      </c>
      <c r="Q1883" s="78">
        <f t="shared" si="90"/>
        <v>0</v>
      </c>
      <c r="R1883" s="100" t="str">
        <f t="shared" si="89"/>
        <v/>
      </c>
    </row>
    <row r="1884" spans="1:18" x14ac:dyDescent="0.2">
      <c r="A1884" s="430" t="str">
        <f>IF(B1884="","",COUNT('Diário 1º PA'!$A$4:$A$2634)+COUNT('Diário 2º PA'!$A$4:$A$2000)+ROW()-3)</f>
        <v/>
      </c>
      <c r="B1884" s="417"/>
      <c r="C1884" s="438"/>
      <c r="D1884" s="419"/>
      <c r="E1884" s="419"/>
      <c r="F1884" s="420"/>
      <c r="G1884" s="419"/>
      <c r="H1884" s="419"/>
      <c r="I1884" s="421"/>
      <c r="J1884" s="422"/>
      <c r="K1884" s="422"/>
      <c r="L1884" s="423"/>
      <c r="M1884" s="422"/>
      <c r="N1884" s="446"/>
      <c r="O1884" s="429"/>
      <c r="P1884" s="78">
        <f t="shared" si="90"/>
        <v>0</v>
      </c>
      <c r="Q1884" s="78">
        <f t="shared" si="90"/>
        <v>0</v>
      </c>
      <c r="R1884" s="100" t="str">
        <f t="shared" si="89"/>
        <v/>
      </c>
    </row>
    <row r="1885" spans="1:18" x14ac:dyDescent="0.2">
      <c r="A1885" s="430" t="str">
        <f>IF(B1885="","",COUNT('Diário 1º PA'!$A$4:$A$2634)+COUNT('Diário 2º PA'!$A$4:$A$2000)+ROW()-3)</f>
        <v/>
      </c>
      <c r="B1885" s="417"/>
      <c r="C1885" s="438"/>
      <c r="D1885" s="419"/>
      <c r="E1885" s="419"/>
      <c r="F1885" s="420"/>
      <c r="G1885" s="419"/>
      <c r="H1885" s="419"/>
      <c r="I1885" s="421"/>
      <c r="J1885" s="422"/>
      <c r="K1885" s="422"/>
      <c r="L1885" s="423"/>
      <c r="M1885" s="422"/>
      <c r="N1885" s="446"/>
      <c r="O1885" s="429"/>
      <c r="P1885" s="78">
        <f t="shared" si="90"/>
        <v>0</v>
      </c>
      <c r="Q1885" s="78">
        <f t="shared" si="90"/>
        <v>0</v>
      </c>
      <c r="R1885" s="100" t="str">
        <f t="shared" si="89"/>
        <v/>
      </c>
    </row>
    <row r="1886" spans="1:18" x14ac:dyDescent="0.2">
      <c r="A1886" s="430" t="str">
        <f>IF(B1886="","",COUNT('Diário 1º PA'!$A$4:$A$2634)+COUNT('Diário 2º PA'!$A$4:$A$2000)+ROW()-3)</f>
        <v/>
      </c>
      <c r="B1886" s="417"/>
      <c r="C1886" s="438"/>
      <c r="D1886" s="419"/>
      <c r="E1886" s="419"/>
      <c r="F1886" s="420"/>
      <c r="G1886" s="419"/>
      <c r="H1886" s="419"/>
      <c r="I1886" s="421"/>
      <c r="J1886" s="422"/>
      <c r="K1886" s="422"/>
      <c r="L1886" s="423"/>
      <c r="M1886" s="422"/>
      <c r="N1886" s="446"/>
      <c r="O1886" s="429"/>
      <c r="P1886" s="78">
        <f t="shared" si="90"/>
        <v>0</v>
      </c>
      <c r="Q1886" s="78">
        <f t="shared" si="90"/>
        <v>0</v>
      </c>
      <c r="R1886" s="100" t="str">
        <f t="shared" si="89"/>
        <v/>
      </c>
    </row>
    <row r="1887" spans="1:18" x14ac:dyDescent="0.2">
      <c r="A1887" s="430" t="str">
        <f>IF(B1887="","",COUNT('Diário 1º PA'!$A$4:$A$2634)+COUNT('Diário 2º PA'!$A$4:$A$2000)+ROW()-3)</f>
        <v/>
      </c>
      <c r="B1887" s="417"/>
      <c r="C1887" s="438"/>
      <c r="D1887" s="419"/>
      <c r="E1887" s="419"/>
      <c r="F1887" s="420"/>
      <c r="G1887" s="419"/>
      <c r="H1887" s="419"/>
      <c r="I1887" s="421"/>
      <c r="J1887" s="422"/>
      <c r="K1887" s="422"/>
      <c r="L1887" s="423"/>
      <c r="M1887" s="422"/>
      <c r="N1887" s="446"/>
      <c r="O1887" s="429"/>
      <c r="P1887" s="78">
        <f t="shared" si="90"/>
        <v>0</v>
      </c>
      <c r="Q1887" s="78">
        <f t="shared" si="90"/>
        <v>0</v>
      </c>
      <c r="R1887" s="100" t="str">
        <f t="shared" si="89"/>
        <v/>
      </c>
    </row>
    <row r="1888" spans="1:18" x14ac:dyDescent="0.2">
      <c r="A1888" s="430" t="str">
        <f>IF(B1888="","",COUNT('Diário 1º PA'!$A$4:$A$2634)+COUNT('Diário 2º PA'!$A$4:$A$2000)+ROW()-3)</f>
        <v/>
      </c>
      <c r="B1888" s="417"/>
      <c r="C1888" s="438"/>
      <c r="D1888" s="419"/>
      <c r="E1888" s="419"/>
      <c r="F1888" s="420"/>
      <c r="G1888" s="419"/>
      <c r="H1888" s="419"/>
      <c r="I1888" s="421"/>
      <c r="J1888" s="422"/>
      <c r="K1888" s="422"/>
      <c r="L1888" s="423"/>
      <c r="M1888" s="422"/>
      <c r="N1888" s="446"/>
      <c r="O1888" s="429"/>
      <c r="P1888" s="78">
        <f t="shared" si="90"/>
        <v>0</v>
      </c>
      <c r="Q1888" s="78">
        <f t="shared" si="90"/>
        <v>0</v>
      </c>
      <c r="R1888" s="100" t="str">
        <f t="shared" si="89"/>
        <v/>
      </c>
    </row>
    <row r="1889" spans="1:18" x14ac:dyDescent="0.2">
      <c r="A1889" s="430" t="str">
        <f>IF(B1889="","",COUNT('Diário 1º PA'!$A$4:$A$2634)+COUNT('Diário 2º PA'!$A$4:$A$2000)+ROW()-3)</f>
        <v/>
      </c>
      <c r="B1889" s="417"/>
      <c r="C1889" s="438"/>
      <c r="D1889" s="419"/>
      <c r="E1889" s="419"/>
      <c r="F1889" s="420"/>
      <c r="G1889" s="419"/>
      <c r="H1889" s="419"/>
      <c r="I1889" s="421"/>
      <c r="J1889" s="422"/>
      <c r="K1889" s="422"/>
      <c r="L1889" s="423"/>
      <c r="M1889" s="422"/>
      <c r="N1889" s="446"/>
      <c r="O1889" s="429"/>
      <c r="P1889" s="78">
        <f t="shared" si="90"/>
        <v>0</v>
      </c>
      <c r="Q1889" s="78">
        <f t="shared" si="90"/>
        <v>0</v>
      </c>
      <c r="R1889" s="100" t="str">
        <f t="shared" si="89"/>
        <v/>
      </c>
    </row>
    <row r="1890" spans="1:18" x14ac:dyDescent="0.2">
      <c r="A1890" s="430" t="str">
        <f>IF(B1890="","",COUNT('Diário 1º PA'!$A$4:$A$2634)+COUNT('Diário 2º PA'!$A$4:$A$2000)+ROW()-3)</f>
        <v/>
      </c>
      <c r="B1890" s="417"/>
      <c r="C1890" s="438"/>
      <c r="D1890" s="419"/>
      <c r="E1890" s="419"/>
      <c r="F1890" s="420"/>
      <c r="G1890" s="419"/>
      <c r="H1890" s="419"/>
      <c r="I1890" s="421"/>
      <c r="J1890" s="422"/>
      <c r="K1890" s="422"/>
      <c r="L1890" s="423"/>
      <c r="M1890" s="422"/>
      <c r="N1890" s="446"/>
      <c r="O1890" s="429"/>
      <c r="P1890" s="78">
        <f t="shared" si="90"/>
        <v>0</v>
      </c>
      <c r="Q1890" s="78">
        <f t="shared" si="90"/>
        <v>0</v>
      </c>
      <c r="R1890" s="100" t="str">
        <f t="shared" si="89"/>
        <v/>
      </c>
    </row>
    <row r="1891" spans="1:18" x14ac:dyDescent="0.2">
      <c r="A1891" s="430" t="str">
        <f>IF(B1891="","",COUNT('Diário 1º PA'!$A$4:$A$2634)+COUNT('Diário 2º PA'!$A$4:$A$2000)+ROW()-3)</f>
        <v/>
      </c>
      <c r="B1891" s="417"/>
      <c r="C1891" s="438"/>
      <c r="D1891" s="419"/>
      <c r="E1891" s="419"/>
      <c r="F1891" s="420"/>
      <c r="G1891" s="419"/>
      <c r="H1891" s="419"/>
      <c r="I1891" s="421"/>
      <c r="J1891" s="422"/>
      <c r="K1891" s="422"/>
      <c r="L1891" s="423"/>
      <c r="M1891" s="422"/>
      <c r="N1891" s="446"/>
      <c r="O1891" s="429"/>
      <c r="P1891" s="78">
        <f t="shared" si="90"/>
        <v>0</v>
      </c>
      <c r="Q1891" s="78">
        <f t="shared" si="90"/>
        <v>0</v>
      </c>
      <c r="R1891" s="100" t="str">
        <f t="shared" si="89"/>
        <v/>
      </c>
    </row>
    <row r="1892" spans="1:18" x14ac:dyDescent="0.2">
      <c r="A1892" s="430" t="str">
        <f>IF(B1892="","",COUNT('Diário 1º PA'!$A$4:$A$2634)+COUNT('Diário 2º PA'!$A$4:$A$2000)+ROW()-3)</f>
        <v/>
      </c>
      <c r="B1892" s="417"/>
      <c r="C1892" s="438"/>
      <c r="D1892" s="419"/>
      <c r="E1892" s="419"/>
      <c r="F1892" s="420"/>
      <c r="G1892" s="419"/>
      <c r="H1892" s="419"/>
      <c r="I1892" s="421"/>
      <c r="J1892" s="422"/>
      <c r="K1892" s="422"/>
      <c r="L1892" s="423"/>
      <c r="M1892" s="422"/>
      <c r="N1892" s="446"/>
      <c r="O1892" s="429"/>
      <c r="P1892" s="78">
        <f t="shared" si="90"/>
        <v>0</v>
      </c>
      <c r="Q1892" s="78">
        <f t="shared" si="90"/>
        <v>0</v>
      </c>
      <c r="R1892" s="100" t="str">
        <f t="shared" si="89"/>
        <v/>
      </c>
    </row>
    <row r="1893" spans="1:18" x14ac:dyDescent="0.2">
      <c r="A1893" s="430" t="str">
        <f>IF(B1893="","",COUNT('Diário 1º PA'!$A$4:$A$2634)+COUNT('Diário 2º PA'!$A$4:$A$2000)+ROW()-3)</f>
        <v/>
      </c>
      <c r="B1893" s="417"/>
      <c r="C1893" s="438"/>
      <c r="D1893" s="419"/>
      <c r="E1893" s="419"/>
      <c r="F1893" s="420"/>
      <c r="G1893" s="419"/>
      <c r="H1893" s="419"/>
      <c r="I1893" s="421"/>
      <c r="J1893" s="422"/>
      <c r="K1893" s="422"/>
      <c r="L1893" s="423"/>
      <c r="M1893" s="422"/>
      <c r="N1893" s="446"/>
      <c r="O1893" s="429"/>
      <c r="P1893" s="78">
        <f t="shared" si="90"/>
        <v>0</v>
      </c>
      <c r="Q1893" s="78">
        <f t="shared" si="90"/>
        <v>0</v>
      </c>
      <c r="R1893" s="100" t="str">
        <f t="shared" si="89"/>
        <v/>
      </c>
    </row>
    <row r="1894" spans="1:18" x14ac:dyDescent="0.2">
      <c r="A1894" s="430" t="str">
        <f>IF(B1894="","",COUNT('Diário 1º PA'!$A$4:$A$2634)+COUNT('Diário 2º PA'!$A$4:$A$2000)+ROW()-3)</f>
        <v/>
      </c>
      <c r="B1894" s="417"/>
      <c r="C1894" s="438"/>
      <c r="D1894" s="419"/>
      <c r="E1894" s="419"/>
      <c r="F1894" s="420"/>
      <c r="G1894" s="419"/>
      <c r="H1894" s="419"/>
      <c r="I1894" s="421"/>
      <c r="J1894" s="422"/>
      <c r="K1894" s="422"/>
      <c r="L1894" s="423"/>
      <c r="M1894" s="422"/>
      <c r="N1894" s="446"/>
      <c r="O1894" s="429"/>
      <c r="P1894" s="78">
        <f t="shared" si="90"/>
        <v>0</v>
      </c>
      <c r="Q1894" s="78">
        <f t="shared" si="90"/>
        <v>0</v>
      </c>
      <c r="R1894" s="100" t="str">
        <f t="shared" si="89"/>
        <v/>
      </c>
    </row>
    <row r="1895" spans="1:18" x14ac:dyDescent="0.2">
      <c r="A1895" s="430" t="str">
        <f>IF(B1895="","",COUNT('Diário 1º PA'!$A$4:$A$2634)+COUNT('Diário 2º PA'!$A$4:$A$2000)+ROW()-3)</f>
        <v/>
      </c>
      <c r="B1895" s="417"/>
      <c r="C1895" s="438"/>
      <c r="D1895" s="419"/>
      <c r="E1895" s="419"/>
      <c r="F1895" s="420"/>
      <c r="G1895" s="419"/>
      <c r="H1895" s="419"/>
      <c r="I1895" s="421"/>
      <c r="J1895" s="422"/>
      <c r="K1895" s="422"/>
      <c r="L1895" s="423"/>
      <c r="M1895" s="422"/>
      <c r="N1895" s="446"/>
      <c r="O1895" s="429"/>
      <c r="P1895" s="78">
        <f t="shared" si="90"/>
        <v>0</v>
      </c>
      <c r="Q1895" s="78">
        <f t="shared" si="90"/>
        <v>0</v>
      </c>
      <c r="R1895" s="100" t="str">
        <f t="shared" si="89"/>
        <v/>
      </c>
    </row>
    <row r="1896" spans="1:18" x14ac:dyDescent="0.2">
      <c r="A1896" s="430" t="str">
        <f>IF(B1896="","",COUNT('Diário 1º PA'!$A$4:$A$2634)+COUNT('Diário 2º PA'!$A$4:$A$2000)+ROW()-3)</f>
        <v/>
      </c>
      <c r="B1896" s="417"/>
      <c r="C1896" s="438"/>
      <c r="D1896" s="419"/>
      <c r="E1896" s="419"/>
      <c r="F1896" s="420"/>
      <c r="G1896" s="419"/>
      <c r="H1896" s="419"/>
      <c r="I1896" s="421"/>
      <c r="J1896" s="422"/>
      <c r="K1896" s="422"/>
      <c r="L1896" s="423"/>
      <c r="M1896" s="422"/>
      <c r="N1896" s="446"/>
      <c r="O1896" s="429"/>
      <c r="P1896" s="78">
        <f t="shared" si="90"/>
        <v>0</v>
      </c>
      <c r="Q1896" s="78">
        <f t="shared" si="90"/>
        <v>0</v>
      </c>
      <c r="R1896" s="100" t="str">
        <f t="shared" si="89"/>
        <v/>
      </c>
    </row>
    <row r="1897" spans="1:18" x14ac:dyDescent="0.2">
      <c r="A1897" s="430" t="str">
        <f>IF(B1897="","",COUNT('Diário 1º PA'!$A$4:$A$2634)+COUNT('Diário 2º PA'!$A$4:$A$2000)+ROW()-3)</f>
        <v/>
      </c>
      <c r="B1897" s="417"/>
      <c r="C1897" s="438"/>
      <c r="D1897" s="419"/>
      <c r="E1897" s="419"/>
      <c r="F1897" s="420"/>
      <c r="G1897" s="419"/>
      <c r="H1897" s="419"/>
      <c r="I1897" s="421"/>
      <c r="J1897" s="422"/>
      <c r="K1897" s="422"/>
      <c r="L1897" s="423"/>
      <c r="M1897" s="422"/>
      <c r="N1897" s="446"/>
      <c r="O1897" s="429"/>
      <c r="P1897" s="78">
        <f t="shared" si="90"/>
        <v>0</v>
      </c>
      <c r="Q1897" s="78">
        <f t="shared" si="90"/>
        <v>0</v>
      </c>
      <c r="R1897" s="100" t="str">
        <f t="shared" ref="R1897:R1960" si="91">SUBSTITUTE(D1897," ","_")</f>
        <v/>
      </c>
    </row>
    <row r="1898" spans="1:18" x14ac:dyDescent="0.2">
      <c r="A1898" s="430" t="str">
        <f>IF(B1898="","",COUNT('Diário 1º PA'!$A$4:$A$2634)+COUNT('Diário 2º PA'!$A$4:$A$2000)+ROW()-3)</f>
        <v/>
      </c>
      <c r="B1898" s="417"/>
      <c r="C1898" s="438"/>
      <c r="D1898" s="419"/>
      <c r="E1898" s="419"/>
      <c r="F1898" s="420"/>
      <c r="G1898" s="419"/>
      <c r="H1898" s="419"/>
      <c r="I1898" s="421"/>
      <c r="J1898" s="422"/>
      <c r="K1898" s="422"/>
      <c r="L1898" s="423"/>
      <c r="M1898" s="422"/>
      <c r="N1898" s="446"/>
      <c r="O1898" s="429"/>
      <c r="P1898" s="78">
        <f t="shared" ref="P1898:Q1961" si="92">IF(B1898=0,0,IF(YEAR(B1898)=$Q$1,MONTH(B1898)-$P$1+1,(YEAR(B1898)-$Q$1)*12-$P$1+1+MONTH(B1898)))</f>
        <v>0</v>
      </c>
      <c r="Q1898" s="78">
        <f t="shared" si="92"/>
        <v>0</v>
      </c>
      <c r="R1898" s="100" t="str">
        <f t="shared" si="91"/>
        <v/>
      </c>
    </row>
    <row r="1899" spans="1:18" x14ac:dyDescent="0.2">
      <c r="A1899" s="430" t="str">
        <f>IF(B1899="","",COUNT('Diário 1º PA'!$A$4:$A$2634)+COUNT('Diário 2º PA'!$A$4:$A$2000)+ROW()-3)</f>
        <v/>
      </c>
      <c r="B1899" s="417"/>
      <c r="C1899" s="438"/>
      <c r="D1899" s="419"/>
      <c r="E1899" s="419"/>
      <c r="F1899" s="420"/>
      <c r="G1899" s="419"/>
      <c r="H1899" s="419"/>
      <c r="I1899" s="421"/>
      <c r="J1899" s="422"/>
      <c r="K1899" s="422"/>
      <c r="L1899" s="423"/>
      <c r="M1899" s="422"/>
      <c r="N1899" s="446"/>
      <c r="O1899" s="429"/>
      <c r="P1899" s="78">
        <f t="shared" si="92"/>
        <v>0</v>
      </c>
      <c r="Q1899" s="78">
        <f t="shared" si="92"/>
        <v>0</v>
      </c>
      <c r="R1899" s="100" t="str">
        <f t="shared" si="91"/>
        <v/>
      </c>
    </row>
    <row r="1900" spans="1:18" x14ac:dyDescent="0.2">
      <c r="A1900" s="430" t="str">
        <f>IF(B1900="","",COUNT('Diário 1º PA'!$A$4:$A$2634)+COUNT('Diário 2º PA'!$A$4:$A$2000)+ROW()-3)</f>
        <v/>
      </c>
      <c r="B1900" s="417"/>
      <c r="C1900" s="438"/>
      <c r="D1900" s="419"/>
      <c r="E1900" s="419"/>
      <c r="F1900" s="420"/>
      <c r="G1900" s="419"/>
      <c r="H1900" s="419"/>
      <c r="I1900" s="421"/>
      <c r="J1900" s="422"/>
      <c r="K1900" s="422"/>
      <c r="L1900" s="423"/>
      <c r="M1900" s="422"/>
      <c r="N1900" s="446"/>
      <c r="O1900" s="429"/>
      <c r="P1900" s="78">
        <f t="shared" si="92"/>
        <v>0</v>
      </c>
      <c r="Q1900" s="78">
        <f t="shared" si="92"/>
        <v>0</v>
      </c>
      <c r="R1900" s="100" t="str">
        <f t="shared" si="91"/>
        <v/>
      </c>
    </row>
    <row r="1901" spans="1:18" x14ac:dyDescent="0.2">
      <c r="A1901" s="430" t="str">
        <f>IF(B1901="","",COUNT('Diário 1º PA'!$A$4:$A$2634)+COUNT('Diário 2º PA'!$A$4:$A$2000)+ROW()-3)</f>
        <v/>
      </c>
      <c r="B1901" s="417"/>
      <c r="C1901" s="438"/>
      <c r="D1901" s="419"/>
      <c r="E1901" s="419"/>
      <c r="F1901" s="420"/>
      <c r="G1901" s="419"/>
      <c r="H1901" s="419"/>
      <c r="I1901" s="421"/>
      <c r="J1901" s="422"/>
      <c r="K1901" s="422"/>
      <c r="L1901" s="423"/>
      <c r="M1901" s="422"/>
      <c r="N1901" s="446"/>
      <c r="O1901" s="429"/>
      <c r="P1901" s="78">
        <f t="shared" si="92"/>
        <v>0</v>
      </c>
      <c r="Q1901" s="78">
        <f t="shared" si="92"/>
        <v>0</v>
      </c>
      <c r="R1901" s="100" t="str">
        <f t="shared" si="91"/>
        <v/>
      </c>
    </row>
    <row r="1902" spans="1:18" x14ac:dyDescent="0.2">
      <c r="A1902" s="430" t="str">
        <f>IF(B1902="","",COUNT('Diário 1º PA'!$A$4:$A$2634)+COUNT('Diário 2º PA'!$A$4:$A$2000)+ROW()-3)</f>
        <v/>
      </c>
      <c r="B1902" s="417"/>
      <c r="C1902" s="438"/>
      <c r="D1902" s="419"/>
      <c r="E1902" s="419"/>
      <c r="F1902" s="420"/>
      <c r="G1902" s="419"/>
      <c r="H1902" s="419"/>
      <c r="I1902" s="421"/>
      <c r="J1902" s="422"/>
      <c r="K1902" s="422"/>
      <c r="L1902" s="423"/>
      <c r="M1902" s="422"/>
      <c r="N1902" s="446"/>
      <c r="O1902" s="429"/>
      <c r="P1902" s="78">
        <f t="shared" si="92"/>
        <v>0</v>
      </c>
      <c r="Q1902" s="78">
        <f t="shared" si="92"/>
        <v>0</v>
      </c>
      <c r="R1902" s="100" t="str">
        <f t="shared" si="91"/>
        <v/>
      </c>
    </row>
    <row r="1903" spans="1:18" x14ac:dyDescent="0.2">
      <c r="A1903" s="430" t="str">
        <f>IF(B1903="","",COUNT('Diário 1º PA'!$A$4:$A$2634)+COUNT('Diário 2º PA'!$A$4:$A$2000)+ROW()-3)</f>
        <v/>
      </c>
      <c r="B1903" s="417"/>
      <c r="C1903" s="438"/>
      <c r="D1903" s="419"/>
      <c r="E1903" s="419"/>
      <c r="F1903" s="420"/>
      <c r="G1903" s="419"/>
      <c r="H1903" s="419"/>
      <c r="I1903" s="421"/>
      <c r="J1903" s="422"/>
      <c r="K1903" s="422"/>
      <c r="L1903" s="423"/>
      <c r="M1903" s="422"/>
      <c r="N1903" s="446"/>
      <c r="O1903" s="429"/>
      <c r="P1903" s="78">
        <f t="shared" si="92"/>
        <v>0</v>
      </c>
      <c r="Q1903" s="78">
        <f t="shared" si="92"/>
        <v>0</v>
      </c>
      <c r="R1903" s="100" t="str">
        <f t="shared" si="91"/>
        <v/>
      </c>
    </row>
    <row r="1904" spans="1:18" x14ac:dyDescent="0.2">
      <c r="A1904" s="430" t="str">
        <f>IF(B1904="","",COUNT('Diário 1º PA'!$A$4:$A$2634)+COUNT('Diário 2º PA'!$A$4:$A$2000)+ROW()-3)</f>
        <v/>
      </c>
      <c r="B1904" s="417"/>
      <c r="C1904" s="438"/>
      <c r="D1904" s="419"/>
      <c r="E1904" s="419"/>
      <c r="F1904" s="420"/>
      <c r="G1904" s="419"/>
      <c r="H1904" s="419"/>
      <c r="I1904" s="421"/>
      <c r="J1904" s="422"/>
      <c r="K1904" s="422"/>
      <c r="L1904" s="423"/>
      <c r="M1904" s="422"/>
      <c r="N1904" s="446"/>
      <c r="O1904" s="429"/>
      <c r="P1904" s="78">
        <f t="shared" si="92"/>
        <v>0</v>
      </c>
      <c r="Q1904" s="78">
        <f t="shared" si="92"/>
        <v>0</v>
      </c>
      <c r="R1904" s="100" t="str">
        <f t="shared" si="91"/>
        <v/>
      </c>
    </row>
    <row r="1905" spans="1:18" x14ac:dyDescent="0.2">
      <c r="A1905" s="430" t="str">
        <f>IF(B1905="","",COUNT('Diário 1º PA'!$A$4:$A$2634)+COUNT('Diário 2º PA'!$A$4:$A$2000)+ROW()-3)</f>
        <v/>
      </c>
      <c r="B1905" s="417"/>
      <c r="C1905" s="438"/>
      <c r="D1905" s="419"/>
      <c r="E1905" s="419"/>
      <c r="F1905" s="420"/>
      <c r="G1905" s="419"/>
      <c r="H1905" s="419"/>
      <c r="I1905" s="421"/>
      <c r="J1905" s="422"/>
      <c r="K1905" s="422"/>
      <c r="L1905" s="423"/>
      <c r="M1905" s="422"/>
      <c r="N1905" s="446"/>
      <c r="O1905" s="429"/>
      <c r="P1905" s="78">
        <f t="shared" si="92"/>
        <v>0</v>
      </c>
      <c r="Q1905" s="78">
        <f t="shared" si="92"/>
        <v>0</v>
      </c>
      <c r="R1905" s="100" t="str">
        <f t="shared" si="91"/>
        <v/>
      </c>
    </row>
    <row r="1906" spans="1:18" x14ac:dyDescent="0.2">
      <c r="A1906" s="430" t="str">
        <f>IF(B1906="","",COUNT('Diário 1º PA'!$A$4:$A$2634)+COUNT('Diário 2º PA'!$A$4:$A$2000)+ROW()-3)</f>
        <v/>
      </c>
      <c r="B1906" s="417"/>
      <c r="C1906" s="438"/>
      <c r="D1906" s="419"/>
      <c r="E1906" s="419"/>
      <c r="F1906" s="420"/>
      <c r="G1906" s="419"/>
      <c r="H1906" s="419"/>
      <c r="I1906" s="421"/>
      <c r="J1906" s="422"/>
      <c r="K1906" s="422"/>
      <c r="L1906" s="423"/>
      <c r="M1906" s="422"/>
      <c r="N1906" s="446"/>
      <c r="O1906" s="429"/>
      <c r="P1906" s="78">
        <f t="shared" si="92"/>
        <v>0</v>
      </c>
      <c r="Q1906" s="78">
        <f t="shared" si="92"/>
        <v>0</v>
      </c>
      <c r="R1906" s="100" t="str">
        <f t="shared" si="91"/>
        <v/>
      </c>
    </row>
    <row r="1907" spans="1:18" x14ac:dyDescent="0.2">
      <c r="A1907" s="430" t="str">
        <f>IF(B1907="","",COUNT('Diário 1º PA'!$A$4:$A$2634)+COUNT('Diário 2º PA'!$A$4:$A$2000)+ROW()-3)</f>
        <v/>
      </c>
      <c r="B1907" s="417"/>
      <c r="C1907" s="438"/>
      <c r="D1907" s="419"/>
      <c r="E1907" s="419"/>
      <c r="F1907" s="420"/>
      <c r="G1907" s="419"/>
      <c r="H1907" s="419"/>
      <c r="I1907" s="421"/>
      <c r="J1907" s="422"/>
      <c r="K1907" s="422"/>
      <c r="L1907" s="423"/>
      <c r="M1907" s="422"/>
      <c r="N1907" s="446"/>
      <c r="O1907" s="429"/>
      <c r="P1907" s="78">
        <f t="shared" si="92"/>
        <v>0</v>
      </c>
      <c r="Q1907" s="78">
        <f t="shared" si="92"/>
        <v>0</v>
      </c>
      <c r="R1907" s="100" t="str">
        <f t="shared" si="91"/>
        <v/>
      </c>
    </row>
    <row r="1908" spans="1:18" x14ac:dyDescent="0.2">
      <c r="A1908" s="430" t="str">
        <f>IF(B1908="","",COUNT('Diário 1º PA'!$A$4:$A$2634)+COUNT('Diário 2º PA'!$A$4:$A$2000)+ROW()-3)</f>
        <v/>
      </c>
      <c r="B1908" s="417"/>
      <c r="C1908" s="438"/>
      <c r="D1908" s="419"/>
      <c r="E1908" s="419"/>
      <c r="F1908" s="420"/>
      <c r="G1908" s="419"/>
      <c r="H1908" s="419"/>
      <c r="I1908" s="421"/>
      <c r="J1908" s="422"/>
      <c r="K1908" s="422"/>
      <c r="L1908" s="423"/>
      <c r="M1908" s="422"/>
      <c r="N1908" s="446"/>
      <c r="O1908" s="429"/>
      <c r="P1908" s="78">
        <f t="shared" si="92"/>
        <v>0</v>
      </c>
      <c r="Q1908" s="78">
        <f t="shared" si="92"/>
        <v>0</v>
      </c>
      <c r="R1908" s="100" t="str">
        <f t="shared" si="91"/>
        <v/>
      </c>
    </row>
    <row r="1909" spans="1:18" x14ac:dyDescent="0.2">
      <c r="A1909" s="430" t="str">
        <f>IF(B1909="","",COUNT('Diário 1º PA'!$A$4:$A$2634)+COUNT('Diário 2º PA'!$A$4:$A$2000)+ROW()-3)</f>
        <v/>
      </c>
      <c r="B1909" s="417"/>
      <c r="C1909" s="438"/>
      <c r="D1909" s="419"/>
      <c r="E1909" s="419"/>
      <c r="F1909" s="420"/>
      <c r="G1909" s="419"/>
      <c r="H1909" s="419"/>
      <c r="I1909" s="421"/>
      <c r="J1909" s="422"/>
      <c r="K1909" s="422"/>
      <c r="L1909" s="423"/>
      <c r="M1909" s="422"/>
      <c r="N1909" s="446"/>
      <c r="O1909" s="429"/>
      <c r="P1909" s="78">
        <f t="shared" si="92"/>
        <v>0</v>
      </c>
      <c r="Q1909" s="78">
        <f t="shared" si="92"/>
        <v>0</v>
      </c>
      <c r="R1909" s="100" t="str">
        <f t="shared" si="91"/>
        <v/>
      </c>
    </row>
    <row r="1910" spans="1:18" x14ac:dyDescent="0.2">
      <c r="A1910" s="430" t="str">
        <f>IF(B1910="","",COUNT('Diário 1º PA'!$A$4:$A$2634)+COUNT('Diário 2º PA'!$A$4:$A$2000)+ROW()-3)</f>
        <v/>
      </c>
      <c r="B1910" s="417"/>
      <c r="C1910" s="438"/>
      <c r="D1910" s="419"/>
      <c r="E1910" s="419"/>
      <c r="F1910" s="420"/>
      <c r="G1910" s="419"/>
      <c r="H1910" s="419"/>
      <c r="I1910" s="421"/>
      <c r="J1910" s="422"/>
      <c r="K1910" s="422"/>
      <c r="L1910" s="423"/>
      <c r="M1910" s="422"/>
      <c r="N1910" s="446"/>
      <c r="O1910" s="429"/>
      <c r="P1910" s="78">
        <f t="shared" si="92"/>
        <v>0</v>
      </c>
      <c r="Q1910" s="78">
        <f t="shared" si="92"/>
        <v>0</v>
      </c>
      <c r="R1910" s="100" t="str">
        <f t="shared" si="91"/>
        <v/>
      </c>
    </row>
    <row r="1911" spans="1:18" x14ac:dyDescent="0.2">
      <c r="A1911" s="430" t="str">
        <f>IF(B1911="","",COUNT('Diário 1º PA'!$A$4:$A$2634)+COUNT('Diário 2º PA'!$A$4:$A$2000)+ROW()-3)</f>
        <v/>
      </c>
      <c r="B1911" s="417"/>
      <c r="C1911" s="438"/>
      <c r="D1911" s="419"/>
      <c r="E1911" s="419"/>
      <c r="F1911" s="420"/>
      <c r="G1911" s="419"/>
      <c r="H1911" s="419"/>
      <c r="I1911" s="421"/>
      <c r="J1911" s="422"/>
      <c r="K1911" s="422"/>
      <c r="L1911" s="423"/>
      <c r="M1911" s="422"/>
      <c r="N1911" s="446"/>
      <c r="O1911" s="429"/>
      <c r="P1911" s="78">
        <f t="shared" si="92"/>
        <v>0</v>
      </c>
      <c r="Q1911" s="78">
        <f t="shared" si="92"/>
        <v>0</v>
      </c>
      <c r="R1911" s="100" t="str">
        <f t="shared" si="91"/>
        <v/>
      </c>
    </row>
    <row r="1912" spans="1:18" x14ac:dyDescent="0.2">
      <c r="A1912" s="430" t="str">
        <f>IF(B1912="","",COUNT('Diário 1º PA'!$A$4:$A$2634)+COUNT('Diário 2º PA'!$A$4:$A$2000)+ROW()-3)</f>
        <v/>
      </c>
      <c r="B1912" s="417"/>
      <c r="C1912" s="438"/>
      <c r="D1912" s="419"/>
      <c r="E1912" s="419"/>
      <c r="F1912" s="420"/>
      <c r="G1912" s="419"/>
      <c r="H1912" s="419"/>
      <c r="I1912" s="421"/>
      <c r="J1912" s="422"/>
      <c r="K1912" s="422"/>
      <c r="L1912" s="423"/>
      <c r="M1912" s="422"/>
      <c r="N1912" s="446"/>
      <c r="O1912" s="429"/>
      <c r="P1912" s="78">
        <f t="shared" si="92"/>
        <v>0</v>
      </c>
      <c r="Q1912" s="78">
        <f t="shared" si="92"/>
        <v>0</v>
      </c>
      <c r="R1912" s="100" t="str">
        <f t="shared" si="91"/>
        <v/>
      </c>
    </row>
    <row r="1913" spans="1:18" x14ac:dyDescent="0.2">
      <c r="A1913" s="430" t="str">
        <f>IF(B1913="","",COUNT('Diário 1º PA'!$A$4:$A$2634)+COUNT('Diário 2º PA'!$A$4:$A$2000)+ROW()-3)</f>
        <v/>
      </c>
      <c r="B1913" s="417"/>
      <c r="C1913" s="438"/>
      <c r="D1913" s="419"/>
      <c r="E1913" s="419"/>
      <c r="F1913" s="420"/>
      <c r="G1913" s="419"/>
      <c r="H1913" s="419"/>
      <c r="I1913" s="421"/>
      <c r="J1913" s="422"/>
      <c r="K1913" s="422"/>
      <c r="L1913" s="423"/>
      <c r="M1913" s="422"/>
      <c r="N1913" s="446"/>
      <c r="O1913" s="429"/>
      <c r="P1913" s="78">
        <f t="shared" si="92"/>
        <v>0</v>
      </c>
      <c r="Q1913" s="78">
        <f t="shared" si="92"/>
        <v>0</v>
      </c>
      <c r="R1913" s="100" t="str">
        <f t="shared" si="91"/>
        <v/>
      </c>
    </row>
    <row r="1914" spans="1:18" x14ac:dyDescent="0.2">
      <c r="A1914" s="430" t="str">
        <f>IF(B1914="","",COUNT('Diário 1º PA'!$A$4:$A$2634)+COUNT('Diário 2º PA'!$A$4:$A$2000)+ROW()-3)</f>
        <v/>
      </c>
      <c r="B1914" s="417"/>
      <c r="C1914" s="438"/>
      <c r="D1914" s="419"/>
      <c r="E1914" s="419"/>
      <c r="F1914" s="420"/>
      <c r="G1914" s="419"/>
      <c r="H1914" s="419"/>
      <c r="I1914" s="421"/>
      <c r="J1914" s="422"/>
      <c r="K1914" s="422"/>
      <c r="L1914" s="423"/>
      <c r="M1914" s="422"/>
      <c r="N1914" s="446"/>
      <c r="O1914" s="429"/>
      <c r="P1914" s="78">
        <f t="shared" si="92"/>
        <v>0</v>
      </c>
      <c r="Q1914" s="78">
        <f t="shared" si="92"/>
        <v>0</v>
      </c>
      <c r="R1914" s="100" t="str">
        <f t="shared" si="91"/>
        <v/>
      </c>
    </row>
    <row r="1915" spans="1:18" x14ac:dyDescent="0.2">
      <c r="A1915" s="430" t="str">
        <f>IF(B1915="","",COUNT('Diário 1º PA'!$A$4:$A$2634)+COUNT('Diário 2º PA'!$A$4:$A$2000)+ROW()-3)</f>
        <v/>
      </c>
      <c r="B1915" s="417"/>
      <c r="C1915" s="438"/>
      <c r="D1915" s="419"/>
      <c r="E1915" s="419"/>
      <c r="F1915" s="420"/>
      <c r="G1915" s="419"/>
      <c r="H1915" s="419"/>
      <c r="I1915" s="421"/>
      <c r="J1915" s="422"/>
      <c r="K1915" s="422"/>
      <c r="L1915" s="423"/>
      <c r="M1915" s="422"/>
      <c r="N1915" s="446"/>
      <c r="O1915" s="429"/>
      <c r="P1915" s="78">
        <f t="shared" si="92"/>
        <v>0</v>
      </c>
      <c r="Q1915" s="78">
        <f t="shared" si="92"/>
        <v>0</v>
      </c>
      <c r="R1915" s="100" t="str">
        <f t="shared" si="91"/>
        <v/>
      </c>
    </row>
    <row r="1916" spans="1:18" x14ac:dyDescent="0.2">
      <c r="A1916" s="430" t="str">
        <f>IF(B1916="","",COUNT('Diário 1º PA'!$A$4:$A$2634)+COUNT('Diário 2º PA'!$A$4:$A$2000)+ROW()-3)</f>
        <v/>
      </c>
      <c r="B1916" s="417"/>
      <c r="C1916" s="438"/>
      <c r="D1916" s="419"/>
      <c r="E1916" s="419"/>
      <c r="F1916" s="420"/>
      <c r="G1916" s="419"/>
      <c r="H1916" s="419"/>
      <c r="I1916" s="421"/>
      <c r="J1916" s="422"/>
      <c r="K1916" s="422"/>
      <c r="L1916" s="423"/>
      <c r="M1916" s="422"/>
      <c r="N1916" s="446"/>
      <c r="O1916" s="429"/>
      <c r="P1916" s="78">
        <f t="shared" si="92"/>
        <v>0</v>
      </c>
      <c r="Q1916" s="78">
        <f t="shared" si="92"/>
        <v>0</v>
      </c>
      <c r="R1916" s="100" t="str">
        <f t="shared" si="91"/>
        <v/>
      </c>
    </row>
    <row r="1917" spans="1:18" x14ac:dyDescent="0.2">
      <c r="A1917" s="430" t="str">
        <f>IF(B1917="","",COUNT('Diário 1º PA'!$A$4:$A$2634)+COUNT('Diário 2º PA'!$A$4:$A$2000)+ROW()-3)</f>
        <v/>
      </c>
      <c r="B1917" s="417"/>
      <c r="C1917" s="438"/>
      <c r="D1917" s="419"/>
      <c r="E1917" s="419"/>
      <c r="F1917" s="420"/>
      <c r="G1917" s="419"/>
      <c r="H1917" s="419"/>
      <c r="I1917" s="421"/>
      <c r="J1917" s="422"/>
      <c r="K1917" s="422"/>
      <c r="L1917" s="423"/>
      <c r="M1917" s="422"/>
      <c r="N1917" s="446"/>
      <c r="O1917" s="429"/>
      <c r="P1917" s="78">
        <f t="shared" si="92"/>
        <v>0</v>
      </c>
      <c r="Q1917" s="78">
        <f t="shared" si="92"/>
        <v>0</v>
      </c>
      <c r="R1917" s="100" t="str">
        <f t="shared" si="91"/>
        <v/>
      </c>
    </row>
    <row r="1918" spans="1:18" x14ac:dyDescent="0.2">
      <c r="A1918" s="430" t="str">
        <f>IF(B1918="","",COUNT('Diário 1º PA'!$A$4:$A$2634)+COUNT('Diário 2º PA'!$A$4:$A$2000)+ROW()-3)</f>
        <v/>
      </c>
      <c r="B1918" s="417"/>
      <c r="C1918" s="438"/>
      <c r="D1918" s="419"/>
      <c r="E1918" s="419"/>
      <c r="F1918" s="420"/>
      <c r="G1918" s="419"/>
      <c r="H1918" s="419"/>
      <c r="I1918" s="421"/>
      <c r="J1918" s="422"/>
      <c r="K1918" s="422"/>
      <c r="L1918" s="423"/>
      <c r="M1918" s="422"/>
      <c r="N1918" s="446"/>
      <c r="O1918" s="429"/>
      <c r="P1918" s="78">
        <f t="shared" si="92"/>
        <v>0</v>
      </c>
      <c r="Q1918" s="78">
        <f t="shared" si="92"/>
        <v>0</v>
      </c>
      <c r="R1918" s="100" t="str">
        <f t="shared" si="91"/>
        <v/>
      </c>
    </row>
    <row r="1919" spans="1:18" x14ac:dyDescent="0.2">
      <c r="A1919" s="430" t="str">
        <f>IF(B1919="","",COUNT('Diário 1º PA'!$A$4:$A$2634)+COUNT('Diário 2º PA'!$A$4:$A$2000)+ROW()-3)</f>
        <v/>
      </c>
      <c r="B1919" s="417"/>
      <c r="C1919" s="438"/>
      <c r="D1919" s="419"/>
      <c r="E1919" s="419"/>
      <c r="F1919" s="420"/>
      <c r="G1919" s="419"/>
      <c r="H1919" s="419"/>
      <c r="I1919" s="421"/>
      <c r="J1919" s="422"/>
      <c r="K1919" s="422"/>
      <c r="L1919" s="423"/>
      <c r="M1919" s="422"/>
      <c r="N1919" s="446"/>
      <c r="O1919" s="429"/>
      <c r="P1919" s="78">
        <f t="shared" si="92"/>
        <v>0</v>
      </c>
      <c r="Q1919" s="78">
        <f t="shared" si="92"/>
        <v>0</v>
      </c>
      <c r="R1919" s="100" t="str">
        <f t="shared" si="91"/>
        <v/>
      </c>
    </row>
    <row r="1920" spans="1:18" x14ac:dyDescent="0.2">
      <c r="A1920" s="430" t="str">
        <f>IF(B1920="","",COUNT('Diário 1º PA'!$A$4:$A$2634)+COUNT('Diário 2º PA'!$A$4:$A$2000)+ROW()-3)</f>
        <v/>
      </c>
      <c r="B1920" s="417"/>
      <c r="C1920" s="438"/>
      <c r="D1920" s="419"/>
      <c r="E1920" s="419"/>
      <c r="F1920" s="420"/>
      <c r="G1920" s="419"/>
      <c r="H1920" s="419"/>
      <c r="I1920" s="421"/>
      <c r="J1920" s="422"/>
      <c r="K1920" s="422"/>
      <c r="L1920" s="423"/>
      <c r="M1920" s="422"/>
      <c r="N1920" s="446"/>
      <c r="O1920" s="429"/>
      <c r="P1920" s="78">
        <f t="shared" si="92"/>
        <v>0</v>
      </c>
      <c r="Q1920" s="78">
        <f t="shared" si="92"/>
        <v>0</v>
      </c>
      <c r="R1920" s="100" t="str">
        <f t="shared" si="91"/>
        <v/>
      </c>
    </row>
    <row r="1921" spans="1:18" x14ac:dyDescent="0.2">
      <c r="A1921" s="430" t="str">
        <f>IF(B1921="","",COUNT('Diário 1º PA'!$A$4:$A$2634)+COUNT('Diário 2º PA'!$A$4:$A$2000)+ROW()-3)</f>
        <v/>
      </c>
      <c r="B1921" s="417"/>
      <c r="C1921" s="438"/>
      <c r="D1921" s="419"/>
      <c r="E1921" s="419"/>
      <c r="F1921" s="420"/>
      <c r="G1921" s="419"/>
      <c r="H1921" s="419"/>
      <c r="I1921" s="421"/>
      <c r="J1921" s="422"/>
      <c r="K1921" s="422"/>
      <c r="L1921" s="423"/>
      <c r="M1921" s="422"/>
      <c r="N1921" s="446"/>
      <c r="O1921" s="429"/>
      <c r="P1921" s="78">
        <f t="shared" si="92"/>
        <v>0</v>
      </c>
      <c r="Q1921" s="78">
        <f t="shared" si="92"/>
        <v>0</v>
      </c>
      <c r="R1921" s="100" t="str">
        <f t="shared" si="91"/>
        <v/>
      </c>
    </row>
    <row r="1922" spans="1:18" x14ac:dyDescent="0.2">
      <c r="A1922" s="430" t="str">
        <f>IF(B1922="","",COUNT('Diário 1º PA'!$A$4:$A$2634)+COUNT('Diário 2º PA'!$A$4:$A$2000)+ROW()-3)</f>
        <v/>
      </c>
      <c r="B1922" s="417"/>
      <c r="C1922" s="438"/>
      <c r="D1922" s="419"/>
      <c r="E1922" s="419"/>
      <c r="F1922" s="420"/>
      <c r="G1922" s="419"/>
      <c r="H1922" s="419"/>
      <c r="I1922" s="421"/>
      <c r="J1922" s="422"/>
      <c r="K1922" s="422"/>
      <c r="L1922" s="423"/>
      <c r="M1922" s="422"/>
      <c r="N1922" s="446"/>
      <c r="O1922" s="429"/>
      <c r="P1922" s="78">
        <f t="shared" si="92"/>
        <v>0</v>
      </c>
      <c r="Q1922" s="78">
        <f t="shared" si="92"/>
        <v>0</v>
      </c>
      <c r="R1922" s="100" t="str">
        <f t="shared" si="91"/>
        <v/>
      </c>
    </row>
    <row r="1923" spans="1:18" x14ac:dyDescent="0.2">
      <c r="A1923" s="430" t="str">
        <f>IF(B1923="","",COUNT('Diário 1º PA'!$A$4:$A$2634)+COUNT('Diário 2º PA'!$A$4:$A$2000)+ROW()-3)</f>
        <v/>
      </c>
      <c r="B1923" s="417"/>
      <c r="C1923" s="438"/>
      <c r="D1923" s="419"/>
      <c r="E1923" s="419"/>
      <c r="F1923" s="420"/>
      <c r="G1923" s="419"/>
      <c r="H1923" s="419"/>
      <c r="I1923" s="421"/>
      <c r="J1923" s="422"/>
      <c r="K1923" s="422"/>
      <c r="L1923" s="423"/>
      <c r="M1923" s="422"/>
      <c r="N1923" s="446"/>
      <c r="O1923" s="429"/>
      <c r="P1923" s="78">
        <f t="shared" si="92"/>
        <v>0</v>
      </c>
      <c r="Q1923" s="78">
        <f t="shared" si="92"/>
        <v>0</v>
      </c>
      <c r="R1923" s="100" t="str">
        <f t="shared" si="91"/>
        <v/>
      </c>
    </row>
    <row r="1924" spans="1:18" x14ac:dyDescent="0.2">
      <c r="A1924" s="430" t="str">
        <f>IF(B1924="","",COUNT('Diário 1º PA'!$A$4:$A$2634)+COUNT('Diário 2º PA'!$A$4:$A$2000)+ROW()-3)</f>
        <v/>
      </c>
      <c r="B1924" s="417"/>
      <c r="C1924" s="438"/>
      <c r="D1924" s="419"/>
      <c r="E1924" s="419"/>
      <c r="F1924" s="420"/>
      <c r="G1924" s="419"/>
      <c r="H1924" s="419"/>
      <c r="I1924" s="421"/>
      <c r="J1924" s="422"/>
      <c r="K1924" s="422"/>
      <c r="L1924" s="423"/>
      <c r="M1924" s="422"/>
      <c r="N1924" s="446"/>
      <c r="O1924" s="429"/>
      <c r="P1924" s="78">
        <f t="shared" si="92"/>
        <v>0</v>
      </c>
      <c r="Q1924" s="78">
        <f t="shared" si="92"/>
        <v>0</v>
      </c>
      <c r="R1924" s="100" t="str">
        <f t="shared" si="91"/>
        <v/>
      </c>
    </row>
    <row r="1925" spans="1:18" x14ac:dyDescent="0.2">
      <c r="A1925" s="430" t="str">
        <f>IF(B1925="","",COUNT('Diário 1º PA'!$A$4:$A$2634)+COUNT('Diário 2º PA'!$A$4:$A$2000)+ROW()-3)</f>
        <v/>
      </c>
      <c r="B1925" s="417"/>
      <c r="C1925" s="438"/>
      <c r="D1925" s="419"/>
      <c r="E1925" s="419"/>
      <c r="F1925" s="420"/>
      <c r="G1925" s="419"/>
      <c r="H1925" s="419"/>
      <c r="I1925" s="421"/>
      <c r="J1925" s="422"/>
      <c r="K1925" s="422"/>
      <c r="L1925" s="423"/>
      <c r="M1925" s="422"/>
      <c r="N1925" s="446"/>
      <c r="O1925" s="429"/>
      <c r="P1925" s="78">
        <f t="shared" si="92"/>
        <v>0</v>
      </c>
      <c r="Q1925" s="78">
        <f t="shared" si="92"/>
        <v>0</v>
      </c>
      <c r="R1925" s="100" t="str">
        <f t="shared" si="91"/>
        <v/>
      </c>
    </row>
    <row r="1926" spans="1:18" x14ac:dyDescent="0.2">
      <c r="A1926" s="430" t="str">
        <f>IF(B1926="","",COUNT('Diário 1º PA'!$A$4:$A$2634)+COUNT('Diário 2º PA'!$A$4:$A$2000)+ROW()-3)</f>
        <v/>
      </c>
      <c r="B1926" s="417"/>
      <c r="C1926" s="438"/>
      <c r="D1926" s="419"/>
      <c r="E1926" s="419"/>
      <c r="F1926" s="420"/>
      <c r="G1926" s="419"/>
      <c r="H1926" s="419"/>
      <c r="I1926" s="421"/>
      <c r="J1926" s="422"/>
      <c r="K1926" s="422"/>
      <c r="L1926" s="423"/>
      <c r="M1926" s="422"/>
      <c r="N1926" s="446"/>
      <c r="O1926" s="429"/>
      <c r="P1926" s="78">
        <f t="shared" si="92"/>
        <v>0</v>
      </c>
      <c r="Q1926" s="78">
        <f t="shared" si="92"/>
        <v>0</v>
      </c>
      <c r="R1926" s="100" t="str">
        <f t="shared" si="91"/>
        <v/>
      </c>
    </row>
    <row r="1927" spans="1:18" x14ac:dyDescent="0.2">
      <c r="A1927" s="430" t="str">
        <f>IF(B1927="","",COUNT('Diário 1º PA'!$A$4:$A$2634)+COUNT('Diário 2º PA'!$A$4:$A$2000)+ROW()-3)</f>
        <v/>
      </c>
      <c r="B1927" s="417"/>
      <c r="C1927" s="438"/>
      <c r="D1927" s="419"/>
      <c r="E1927" s="419"/>
      <c r="F1927" s="420"/>
      <c r="G1927" s="419"/>
      <c r="H1927" s="419"/>
      <c r="I1927" s="421"/>
      <c r="J1927" s="422"/>
      <c r="K1927" s="422"/>
      <c r="L1927" s="423"/>
      <c r="M1927" s="422"/>
      <c r="N1927" s="446"/>
      <c r="O1927" s="429"/>
      <c r="P1927" s="78">
        <f t="shared" si="92"/>
        <v>0</v>
      </c>
      <c r="Q1927" s="78">
        <f t="shared" si="92"/>
        <v>0</v>
      </c>
      <c r="R1927" s="100" t="str">
        <f t="shared" si="91"/>
        <v/>
      </c>
    </row>
    <row r="1928" spans="1:18" x14ac:dyDescent="0.2">
      <c r="A1928" s="430" t="str">
        <f>IF(B1928="","",COUNT('Diário 1º PA'!$A$4:$A$2634)+COUNT('Diário 2º PA'!$A$4:$A$2000)+ROW()-3)</f>
        <v/>
      </c>
      <c r="B1928" s="417"/>
      <c r="C1928" s="438"/>
      <c r="D1928" s="419"/>
      <c r="E1928" s="419"/>
      <c r="F1928" s="420"/>
      <c r="G1928" s="419"/>
      <c r="H1928" s="419"/>
      <c r="I1928" s="421"/>
      <c r="J1928" s="422"/>
      <c r="K1928" s="422"/>
      <c r="L1928" s="423"/>
      <c r="M1928" s="422"/>
      <c r="N1928" s="446"/>
      <c r="O1928" s="429"/>
      <c r="P1928" s="78">
        <f t="shared" si="92"/>
        <v>0</v>
      </c>
      <c r="Q1928" s="78">
        <f t="shared" si="92"/>
        <v>0</v>
      </c>
      <c r="R1928" s="100" t="str">
        <f t="shared" si="91"/>
        <v/>
      </c>
    </row>
    <row r="1929" spans="1:18" x14ac:dyDescent="0.2">
      <c r="A1929" s="430" t="str">
        <f>IF(B1929="","",COUNT('Diário 1º PA'!$A$4:$A$2634)+COUNT('Diário 2º PA'!$A$4:$A$2000)+ROW()-3)</f>
        <v/>
      </c>
      <c r="B1929" s="417"/>
      <c r="C1929" s="438"/>
      <c r="D1929" s="419"/>
      <c r="E1929" s="419"/>
      <c r="F1929" s="420"/>
      <c r="G1929" s="419"/>
      <c r="H1929" s="419"/>
      <c r="I1929" s="421"/>
      <c r="J1929" s="422"/>
      <c r="K1929" s="422"/>
      <c r="L1929" s="423"/>
      <c r="M1929" s="422"/>
      <c r="N1929" s="446"/>
      <c r="O1929" s="429"/>
      <c r="P1929" s="78">
        <f t="shared" si="92"/>
        <v>0</v>
      </c>
      <c r="Q1929" s="78">
        <f t="shared" si="92"/>
        <v>0</v>
      </c>
      <c r="R1929" s="100" t="str">
        <f t="shared" si="91"/>
        <v/>
      </c>
    </row>
    <row r="1930" spans="1:18" x14ac:dyDescent="0.2">
      <c r="A1930" s="430" t="str">
        <f>IF(B1930="","",COUNT('Diário 1º PA'!$A$4:$A$2634)+COUNT('Diário 2º PA'!$A$4:$A$2000)+ROW()-3)</f>
        <v/>
      </c>
      <c r="B1930" s="417"/>
      <c r="C1930" s="438"/>
      <c r="D1930" s="419"/>
      <c r="E1930" s="419"/>
      <c r="F1930" s="420"/>
      <c r="G1930" s="419"/>
      <c r="H1930" s="419"/>
      <c r="I1930" s="421"/>
      <c r="J1930" s="422"/>
      <c r="K1930" s="422"/>
      <c r="L1930" s="423"/>
      <c r="M1930" s="422"/>
      <c r="N1930" s="446"/>
      <c r="O1930" s="429"/>
      <c r="P1930" s="78">
        <f t="shared" si="92"/>
        <v>0</v>
      </c>
      <c r="Q1930" s="78">
        <f t="shared" si="92"/>
        <v>0</v>
      </c>
      <c r="R1930" s="100" t="str">
        <f t="shared" si="91"/>
        <v/>
      </c>
    </row>
    <row r="1931" spans="1:18" x14ac:dyDescent="0.2">
      <c r="A1931" s="430" t="str">
        <f>IF(B1931="","",COUNT('Diário 1º PA'!$A$4:$A$2634)+COUNT('Diário 2º PA'!$A$4:$A$2000)+ROW()-3)</f>
        <v/>
      </c>
      <c r="B1931" s="417"/>
      <c r="C1931" s="438"/>
      <c r="D1931" s="419"/>
      <c r="E1931" s="419"/>
      <c r="F1931" s="420"/>
      <c r="G1931" s="419"/>
      <c r="H1931" s="419"/>
      <c r="I1931" s="421"/>
      <c r="J1931" s="422"/>
      <c r="K1931" s="422"/>
      <c r="L1931" s="423"/>
      <c r="M1931" s="422"/>
      <c r="N1931" s="446"/>
      <c r="O1931" s="429"/>
      <c r="P1931" s="78">
        <f t="shared" si="92"/>
        <v>0</v>
      </c>
      <c r="Q1931" s="78">
        <f t="shared" si="92"/>
        <v>0</v>
      </c>
      <c r="R1931" s="100" t="str">
        <f t="shared" si="91"/>
        <v/>
      </c>
    </row>
    <row r="1932" spans="1:18" x14ac:dyDescent="0.2">
      <c r="A1932" s="430" t="str">
        <f>IF(B1932="","",COUNT('Diário 1º PA'!$A$4:$A$2634)+COUNT('Diário 2º PA'!$A$4:$A$2000)+ROW()-3)</f>
        <v/>
      </c>
      <c r="B1932" s="417"/>
      <c r="C1932" s="438"/>
      <c r="D1932" s="419"/>
      <c r="E1932" s="419"/>
      <c r="F1932" s="420"/>
      <c r="G1932" s="419"/>
      <c r="H1932" s="419"/>
      <c r="I1932" s="421"/>
      <c r="J1932" s="422"/>
      <c r="K1932" s="422"/>
      <c r="L1932" s="423"/>
      <c r="M1932" s="422"/>
      <c r="N1932" s="446"/>
      <c r="O1932" s="429"/>
      <c r="P1932" s="78">
        <f t="shared" si="92"/>
        <v>0</v>
      </c>
      <c r="Q1932" s="78">
        <f t="shared" si="92"/>
        <v>0</v>
      </c>
      <c r="R1932" s="100" t="str">
        <f t="shared" si="91"/>
        <v/>
      </c>
    </row>
    <row r="1933" spans="1:18" x14ac:dyDescent="0.2">
      <c r="A1933" s="430" t="str">
        <f>IF(B1933="","",COUNT('Diário 1º PA'!$A$4:$A$2634)+COUNT('Diário 2º PA'!$A$4:$A$2000)+ROW()-3)</f>
        <v/>
      </c>
      <c r="B1933" s="417"/>
      <c r="C1933" s="438"/>
      <c r="D1933" s="419"/>
      <c r="E1933" s="419"/>
      <c r="F1933" s="420"/>
      <c r="G1933" s="419"/>
      <c r="H1933" s="419"/>
      <c r="I1933" s="421"/>
      <c r="J1933" s="422"/>
      <c r="K1933" s="422"/>
      <c r="L1933" s="423"/>
      <c r="M1933" s="422"/>
      <c r="N1933" s="446"/>
      <c r="O1933" s="429"/>
      <c r="P1933" s="78">
        <f t="shared" si="92"/>
        <v>0</v>
      </c>
      <c r="Q1933" s="78">
        <f t="shared" si="92"/>
        <v>0</v>
      </c>
      <c r="R1933" s="100" t="str">
        <f t="shared" si="91"/>
        <v/>
      </c>
    </row>
    <row r="1934" spans="1:18" x14ac:dyDescent="0.2">
      <c r="A1934" s="430" t="str">
        <f>IF(B1934="","",COUNT('Diário 1º PA'!$A$4:$A$2634)+COUNT('Diário 2º PA'!$A$4:$A$2000)+ROW()-3)</f>
        <v/>
      </c>
      <c r="B1934" s="417"/>
      <c r="C1934" s="438"/>
      <c r="D1934" s="419"/>
      <c r="E1934" s="419"/>
      <c r="F1934" s="420"/>
      <c r="G1934" s="419"/>
      <c r="H1934" s="419"/>
      <c r="I1934" s="421"/>
      <c r="J1934" s="422"/>
      <c r="K1934" s="422"/>
      <c r="L1934" s="423"/>
      <c r="M1934" s="422"/>
      <c r="N1934" s="446"/>
      <c r="O1934" s="429"/>
      <c r="P1934" s="78">
        <f t="shared" si="92"/>
        <v>0</v>
      </c>
      <c r="Q1934" s="78">
        <f t="shared" si="92"/>
        <v>0</v>
      </c>
      <c r="R1934" s="100" t="str">
        <f t="shared" si="91"/>
        <v/>
      </c>
    </row>
    <row r="1935" spans="1:18" x14ac:dyDescent="0.2">
      <c r="A1935" s="430" t="str">
        <f>IF(B1935="","",COUNT('Diário 1º PA'!$A$4:$A$2634)+COUNT('Diário 2º PA'!$A$4:$A$2000)+ROW()-3)</f>
        <v/>
      </c>
      <c r="B1935" s="417"/>
      <c r="C1935" s="438"/>
      <c r="D1935" s="419"/>
      <c r="E1935" s="419"/>
      <c r="F1935" s="420"/>
      <c r="G1935" s="419"/>
      <c r="H1935" s="419"/>
      <c r="I1935" s="421"/>
      <c r="J1935" s="422"/>
      <c r="K1935" s="422"/>
      <c r="L1935" s="423"/>
      <c r="M1935" s="422"/>
      <c r="N1935" s="446"/>
      <c r="O1935" s="429"/>
      <c r="P1935" s="78">
        <f t="shared" si="92"/>
        <v>0</v>
      </c>
      <c r="Q1935" s="78">
        <f t="shared" si="92"/>
        <v>0</v>
      </c>
      <c r="R1935" s="100" t="str">
        <f t="shared" si="91"/>
        <v/>
      </c>
    </row>
    <row r="1936" spans="1:18" x14ac:dyDescent="0.2">
      <c r="A1936" s="430" t="str">
        <f>IF(B1936="","",COUNT('Diário 1º PA'!$A$4:$A$2634)+COUNT('Diário 2º PA'!$A$4:$A$2000)+ROW()-3)</f>
        <v/>
      </c>
      <c r="B1936" s="417"/>
      <c r="C1936" s="438"/>
      <c r="D1936" s="419"/>
      <c r="E1936" s="419"/>
      <c r="F1936" s="420"/>
      <c r="G1936" s="419"/>
      <c r="H1936" s="419"/>
      <c r="I1936" s="421"/>
      <c r="J1936" s="422"/>
      <c r="K1936" s="422"/>
      <c r="L1936" s="423"/>
      <c r="M1936" s="422"/>
      <c r="N1936" s="446"/>
      <c r="O1936" s="429"/>
      <c r="P1936" s="78">
        <f t="shared" si="92"/>
        <v>0</v>
      </c>
      <c r="Q1936" s="78">
        <f t="shared" si="92"/>
        <v>0</v>
      </c>
      <c r="R1936" s="100" t="str">
        <f t="shared" si="91"/>
        <v/>
      </c>
    </row>
    <row r="1937" spans="1:18" x14ac:dyDescent="0.2">
      <c r="A1937" s="430" t="str">
        <f>IF(B1937="","",COUNT('Diário 1º PA'!$A$4:$A$2634)+COUNT('Diário 2º PA'!$A$4:$A$2000)+ROW()-3)</f>
        <v/>
      </c>
      <c r="B1937" s="417"/>
      <c r="C1937" s="438"/>
      <c r="D1937" s="419"/>
      <c r="E1937" s="419"/>
      <c r="F1937" s="420"/>
      <c r="G1937" s="419"/>
      <c r="H1937" s="419"/>
      <c r="I1937" s="421"/>
      <c r="J1937" s="422"/>
      <c r="K1937" s="422"/>
      <c r="L1937" s="423"/>
      <c r="M1937" s="422"/>
      <c r="N1937" s="446"/>
      <c r="O1937" s="429"/>
      <c r="P1937" s="78">
        <f t="shared" si="92"/>
        <v>0</v>
      </c>
      <c r="Q1937" s="78">
        <f t="shared" si="92"/>
        <v>0</v>
      </c>
      <c r="R1937" s="100" t="str">
        <f t="shared" si="91"/>
        <v/>
      </c>
    </row>
    <row r="1938" spans="1:18" x14ac:dyDescent="0.2">
      <c r="A1938" s="430" t="str">
        <f>IF(B1938="","",COUNT('Diário 1º PA'!$A$4:$A$2634)+COUNT('Diário 2º PA'!$A$4:$A$2000)+ROW()-3)</f>
        <v/>
      </c>
      <c r="B1938" s="417"/>
      <c r="C1938" s="438"/>
      <c r="D1938" s="419"/>
      <c r="E1938" s="419"/>
      <c r="F1938" s="420"/>
      <c r="G1938" s="419"/>
      <c r="H1938" s="419"/>
      <c r="I1938" s="421"/>
      <c r="J1938" s="422"/>
      <c r="K1938" s="422"/>
      <c r="L1938" s="423"/>
      <c r="M1938" s="422"/>
      <c r="N1938" s="446"/>
      <c r="O1938" s="429"/>
      <c r="P1938" s="78">
        <f t="shared" si="92"/>
        <v>0</v>
      </c>
      <c r="Q1938" s="78">
        <f t="shared" si="92"/>
        <v>0</v>
      </c>
      <c r="R1938" s="100" t="str">
        <f t="shared" si="91"/>
        <v/>
      </c>
    </row>
    <row r="1939" spans="1:18" x14ac:dyDescent="0.2">
      <c r="A1939" s="430" t="str">
        <f>IF(B1939="","",COUNT('Diário 1º PA'!$A$4:$A$2634)+COUNT('Diário 2º PA'!$A$4:$A$2000)+ROW()-3)</f>
        <v/>
      </c>
      <c r="B1939" s="417"/>
      <c r="C1939" s="438"/>
      <c r="D1939" s="419"/>
      <c r="E1939" s="419"/>
      <c r="F1939" s="420"/>
      <c r="G1939" s="419"/>
      <c r="H1939" s="419"/>
      <c r="I1939" s="421"/>
      <c r="J1939" s="422"/>
      <c r="K1939" s="422"/>
      <c r="L1939" s="423"/>
      <c r="M1939" s="422"/>
      <c r="N1939" s="446"/>
      <c r="O1939" s="429"/>
      <c r="P1939" s="78">
        <f t="shared" si="92"/>
        <v>0</v>
      </c>
      <c r="Q1939" s="78">
        <f t="shared" si="92"/>
        <v>0</v>
      </c>
      <c r="R1939" s="100" t="str">
        <f t="shared" si="91"/>
        <v/>
      </c>
    </row>
    <row r="1940" spans="1:18" x14ac:dyDescent="0.2">
      <c r="A1940" s="430" t="str">
        <f>IF(B1940="","",COUNT('Diário 1º PA'!$A$4:$A$2634)+COUNT('Diário 2º PA'!$A$4:$A$2000)+ROW()-3)</f>
        <v/>
      </c>
      <c r="B1940" s="417"/>
      <c r="C1940" s="438"/>
      <c r="D1940" s="419"/>
      <c r="E1940" s="419"/>
      <c r="F1940" s="420"/>
      <c r="G1940" s="419"/>
      <c r="H1940" s="419"/>
      <c r="I1940" s="421"/>
      <c r="J1940" s="422"/>
      <c r="K1940" s="422"/>
      <c r="L1940" s="423"/>
      <c r="M1940" s="422"/>
      <c r="N1940" s="446"/>
      <c r="O1940" s="429"/>
      <c r="P1940" s="78">
        <f t="shared" si="92"/>
        <v>0</v>
      </c>
      <c r="Q1940" s="78">
        <f t="shared" si="92"/>
        <v>0</v>
      </c>
      <c r="R1940" s="100" t="str">
        <f t="shared" si="91"/>
        <v/>
      </c>
    </row>
    <row r="1941" spans="1:18" x14ac:dyDescent="0.2">
      <c r="A1941" s="430" t="str">
        <f>IF(B1941="","",COUNT('Diário 1º PA'!$A$4:$A$2634)+COUNT('Diário 2º PA'!$A$4:$A$2000)+ROW()-3)</f>
        <v/>
      </c>
      <c r="B1941" s="417"/>
      <c r="C1941" s="438"/>
      <c r="D1941" s="419"/>
      <c r="E1941" s="419"/>
      <c r="F1941" s="420"/>
      <c r="G1941" s="419"/>
      <c r="H1941" s="419"/>
      <c r="I1941" s="421"/>
      <c r="J1941" s="422"/>
      <c r="K1941" s="422"/>
      <c r="L1941" s="423"/>
      <c r="M1941" s="422"/>
      <c r="N1941" s="446"/>
      <c r="O1941" s="429"/>
      <c r="P1941" s="78">
        <f t="shared" si="92"/>
        <v>0</v>
      </c>
      <c r="Q1941" s="78">
        <f t="shared" si="92"/>
        <v>0</v>
      </c>
      <c r="R1941" s="100" t="str">
        <f t="shared" si="91"/>
        <v/>
      </c>
    </row>
    <row r="1942" spans="1:18" x14ac:dyDescent="0.2">
      <c r="A1942" s="430" t="str">
        <f>IF(B1942="","",COUNT('Diário 1º PA'!$A$4:$A$2634)+COUNT('Diário 2º PA'!$A$4:$A$2000)+ROW()-3)</f>
        <v/>
      </c>
      <c r="B1942" s="417"/>
      <c r="C1942" s="438"/>
      <c r="D1942" s="419"/>
      <c r="E1942" s="419"/>
      <c r="F1942" s="420"/>
      <c r="G1942" s="419"/>
      <c r="H1942" s="419"/>
      <c r="I1942" s="421"/>
      <c r="J1942" s="422"/>
      <c r="K1942" s="422"/>
      <c r="L1942" s="423"/>
      <c r="M1942" s="422"/>
      <c r="N1942" s="446"/>
      <c r="O1942" s="429"/>
      <c r="P1942" s="78">
        <f t="shared" si="92"/>
        <v>0</v>
      </c>
      <c r="Q1942" s="78">
        <f t="shared" si="92"/>
        <v>0</v>
      </c>
      <c r="R1942" s="100" t="str">
        <f t="shared" si="91"/>
        <v/>
      </c>
    </row>
    <row r="1943" spans="1:18" x14ac:dyDescent="0.2">
      <c r="A1943" s="430" t="str">
        <f>IF(B1943="","",COUNT('Diário 1º PA'!$A$4:$A$2634)+COUNT('Diário 2º PA'!$A$4:$A$2000)+ROW()-3)</f>
        <v/>
      </c>
      <c r="B1943" s="417"/>
      <c r="C1943" s="438"/>
      <c r="D1943" s="419"/>
      <c r="E1943" s="419"/>
      <c r="F1943" s="420"/>
      <c r="G1943" s="419"/>
      <c r="H1943" s="419"/>
      <c r="I1943" s="421"/>
      <c r="J1943" s="422"/>
      <c r="K1943" s="422"/>
      <c r="L1943" s="423"/>
      <c r="M1943" s="422"/>
      <c r="N1943" s="446"/>
      <c r="O1943" s="429"/>
      <c r="P1943" s="78">
        <f t="shared" si="92"/>
        <v>0</v>
      </c>
      <c r="Q1943" s="78">
        <f t="shared" si="92"/>
        <v>0</v>
      </c>
      <c r="R1943" s="100" t="str">
        <f t="shared" si="91"/>
        <v/>
      </c>
    </row>
    <row r="1944" spans="1:18" x14ac:dyDescent="0.2">
      <c r="A1944" s="430" t="str">
        <f>IF(B1944="","",COUNT('Diário 1º PA'!$A$4:$A$2634)+COUNT('Diário 2º PA'!$A$4:$A$2000)+ROW()-3)</f>
        <v/>
      </c>
      <c r="B1944" s="417"/>
      <c r="C1944" s="438"/>
      <c r="D1944" s="419"/>
      <c r="E1944" s="419"/>
      <c r="F1944" s="420"/>
      <c r="G1944" s="419"/>
      <c r="H1944" s="419"/>
      <c r="I1944" s="421"/>
      <c r="J1944" s="422"/>
      <c r="K1944" s="422"/>
      <c r="L1944" s="423"/>
      <c r="M1944" s="422"/>
      <c r="N1944" s="446"/>
      <c r="O1944" s="429"/>
      <c r="P1944" s="78">
        <f t="shared" si="92"/>
        <v>0</v>
      </c>
      <c r="Q1944" s="78">
        <f t="shared" si="92"/>
        <v>0</v>
      </c>
      <c r="R1944" s="100" t="str">
        <f t="shared" si="91"/>
        <v/>
      </c>
    </row>
    <row r="1945" spans="1:18" x14ac:dyDescent="0.2">
      <c r="A1945" s="430" t="str">
        <f>IF(B1945="","",COUNT('Diário 1º PA'!$A$4:$A$2634)+COUNT('Diário 2º PA'!$A$4:$A$2000)+ROW()-3)</f>
        <v/>
      </c>
      <c r="B1945" s="417"/>
      <c r="C1945" s="438"/>
      <c r="D1945" s="419"/>
      <c r="E1945" s="419"/>
      <c r="F1945" s="420"/>
      <c r="G1945" s="419"/>
      <c r="H1945" s="419"/>
      <c r="I1945" s="421"/>
      <c r="J1945" s="422"/>
      <c r="K1945" s="422"/>
      <c r="L1945" s="423"/>
      <c r="M1945" s="422"/>
      <c r="N1945" s="446"/>
      <c r="O1945" s="429"/>
      <c r="P1945" s="78">
        <f t="shared" si="92"/>
        <v>0</v>
      </c>
      <c r="Q1945" s="78">
        <f t="shared" si="92"/>
        <v>0</v>
      </c>
      <c r="R1945" s="100" t="str">
        <f t="shared" si="91"/>
        <v/>
      </c>
    </row>
    <row r="1946" spans="1:18" x14ac:dyDescent="0.2">
      <c r="A1946" s="430" t="str">
        <f>IF(B1946="","",COUNT('Diário 1º PA'!$A$4:$A$2634)+COUNT('Diário 2º PA'!$A$4:$A$2000)+ROW()-3)</f>
        <v/>
      </c>
      <c r="B1946" s="417"/>
      <c r="C1946" s="438"/>
      <c r="D1946" s="419"/>
      <c r="E1946" s="419"/>
      <c r="F1946" s="420"/>
      <c r="G1946" s="419"/>
      <c r="H1946" s="419"/>
      <c r="I1946" s="421"/>
      <c r="J1946" s="422"/>
      <c r="K1946" s="422"/>
      <c r="L1946" s="423"/>
      <c r="M1946" s="422"/>
      <c r="N1946" s="446"/>
      <c r="O1946" s="429"/>
      <c r="P1946" s="78">
        <f t="shared" si="92"/>
        <v>0</v>
      </c>
      <c r="Q1946" s="78">
        <f t="shared" si="92"/>
        <v>0</v>
      </c>
      <c r="R1946" s="100" t="str">
        <f t="shared" si="91"/>
        <v/>
      </c>
    </row>
    <row r="1947" spans="1:18" x14ac:dyDescent="0.2">
      <c r="A1947" s="430" t="str">
        <f>IF(B1947="","",COUNT('Diário 1º PA'!$A$4:$A$2634)+COUNT('Diário 2º PA'!$A$4:$A$2000)+ROW()-3)</f>
        <v/>
      </c>
      <c r="B1947" s="417"/>
      <c r="C1947" s="438"/>
      <c r="D1947" s="419"/>
      <c r="E1947" s="419"/>
      <c r="F1947" s="420"/>
      <c r="G1947" s="419"/>
      <c r="H1947" s="419"/>
      <c r="I1947" s="421"/>
      <c r="J1947" s="422"/>
      <c r="K1947" s="422"/>
      <c r="L1947" s="423"/>
      <c r="M1947" s="422"/>
      <c r="N1947" s="446"/>
      <c r="O1947" s="429"/>
      <c r="P1947" s="78">
        <f t="shared" si="92"/>
        <v>0</v>
      </c>
      <c r="Q1947" s="78">
        <f t="shared" si="92"/>
        <v>0</v>
      </c>
      <c r="R1947" s="100" t="str">
        <f t="shared" si="91"/>
        <v/>
      </c>
    </row>
    <row r="1948" spans="1:18" x14ac:dyDescent="0.2">
      <c r="A1948" s="430" t="str">
        <f>IF(B1948="","",COUNT('Diário 1º PA'!$A$4:$A$2634)+COUNT('Diário 2º PA'!$A$4:$A$2000)+ROW()-3)</f>
        <v/>
      </c>
      <c r="B1948" s="417"/>
      <c r="C1948" s="438"/>
      <c r="D1948" s="419"/>
      <c r="E1948" s="419"/>
      <c r="F1948" s="420"/>
      <c r="G1948" s="419"/>
      <c r="H1948" s="419"/>
      <c r="I1948" s="421"/>
      <c r="J1948" s="422"/>
      <c r="K1948" s="422"/>
      <c r="L1948" s="423"/>
      <c r="M1948" s="422"/>
      <c r="N1948" s="446"/>
      <c r="O1948" s="429"/>
      <c r="P1948" s="78">
        <f t="shared" si="92"/>
        <v>0</v>
      </c>
      <c r="Q1948" s="78">
        <f t="shared" si="92"/>
        <v>0</v>
      </c>
      <c r="R1948" s="100" t="str">
        <f t="shared" si="91"/>
        <v/>
      </c>
    </row>
    <row r="1949" spans="1:18" x14ac:dyDescent="0.2">
      <c r="A1949" s="430" t="str">
        <f>IF(B1949="","",COUNT('Diário 1º PA'!$A$4:$A$2634)+COUNT('Diário 2º PA'!$A$4:$A$2000)+ROW()-3)</f>
        <v/>
      </c>
      <c r="B1949" s="417"/>
      <c r="C1949" s="438"/>
      <c r="D1949" s="419"/>
      <c r="E1949" s="419"/>
      <c r="F1949" s="420"/>
      <c r="G1949" s="419"/>
      <c r="H1949" s="419"/>
      <c r="I1949" s="421"/>
      <c r="J1949" s="422"/>
      <c r="K1949" s="422"/>
      <c r="L1949" s="423"/>
      <c r="M1949" s="422"/>
      <c r="N1949" s="446"/>
      <c r="O1949" s="429"/>
      <c r="P1949" s="78">
        <f t="shared" si="92"/>
        <v>0</v>
      </c>
      <c r="Q1949" s="78">
        <f t="shared" si="92"/>
        <v>0</v>
      </c>
      <c r="R1949" s="100" t="str">
        <f t="shared" si="91"/>
        <v/>
      </c>
    </row>
    <row r="1950" spans="1:18" x14ac:dyDescent="0.2">
      <c r="A1950" s="430" t="str">
        <f>IF(B1950="","",COUNT('Diário 1º PA'!$A$4:$A$2634)+COUNT('Diário 2º PA'!$A$4:$A$2000)+ROW()-3)</f>
        <v/>
      </c>
      <c r="B1950" s="417"/>
      <c r="C1950" s="438"/>
      <c r="D1950" s="419"/>
      <c r="E1950" s="419"/>
      <c r="F1950" s="420"/>
      <c r="G1950" s="419"/>
      <c r="H1950" s="419"/>
      <c r="I1950" s="421"/>
      <c r="J1950" s="422"/>
      <c r="K1950" s="422"/>
      <c r="L1950" s="423"/>
      <c r="M1950" s="422"/>
      <c r="N1950" s="446"/>
      <c r="O1950" s="429"/>
      <c r="P1950" s="78">
        <f t="shared" si="92"/>
        <v>0</v>
      </c>
      <c r="Q1950" s="78">
        <f t="shared" si="92"/>
        <v>0</v>
      </c>
      <c r="R1950" s="100" t="str">
        <f t="shared" si="91"/>
        <v/>
      </c>
    </row>
    <row r="1951" spans="1:18" x14ac:dyDescent="0.2">
      <c r="A1951" s="430" t="str">
        <f>IF(B1951="","",COUNT('Diário 1º PA'!$A$4:$A$2634)+COUNT('Diário 2º PA'!$A$4:$A$2000)+ROW()-3)</f>
        <v/>
      </c>
      <c r="B1951" s="417"/>
      <c r="C1951" s="438"/>
      <c r="D1951" s="419"/>
      <c r="E1951" s="419"/>
      <c r="F1951" s="420"/>
      <c r="G1951" s="419"/>
      <c r="H1951" s="419"/>
      <c r="I1951" s="421"/>
      <c r="J1951" s="422"/>
      <c r="K1951" s="422"/>
      <c r="L1951" s="423"/>
      <c r="M1951" s="422"/>
      <c r="N1951" s="446"/>
      <c r="O1951" s="429"/>
      <c r="P1951" s="78">
        <f t="shared" si="92"/>
        <v>0</v>
      </c>
      <c r="Q1951" s="78">
        <f t="shared" si="92"/>
        <v>0</v>
      </c>
      <c r="R1951" s="100" t="str">
        <f t="shared" si="91"/>
        <v/>
      </c>
    </row>
    <row r="1952" spans="1:18" x14ac:dyDescent="0.2">
      <c r="A1952" s="430" t="str">
        <f>IF(B1952="","",COUNT('Diário 1º PA'!$A$4:$A$2634)+COUNT('Diário 2º PA'!$A$4:$A$2000)+ROW()-3)</f>
        <v/>
      </c>
      <c r="B1952" s="417"/>
      <c r="C1952" s="438"/>
      <c r="D1952" s="419"/>
      <c r="E1952" s="419"/>
      <c r="F1952" s="420"/>
      <c r="G1952" s="419"/>
      <c r="H1952" s="419"/>
      <c r="I1952" s="421"/>
      <c r="J1952" s="422"/>
      <c r="K1952" s="422"/>
      <c r="L1952" s="423"/>
      <c r="M1952" s="422"/>
      <c r="N1952" s="446"/>
      <c r="O1952" s="429"/>
      <c r="P1952" s="78">
        <f t="shared" si="92"/>
        <v>0</v>
      </c>
      <c r="Q1952" s="78">
        <f t="shared" si="92"/>
        <v>0</v>
      </c>
      <c r="R1952" s="100" t="str">
        <f t="shared" si="91"/>
        <v/>
      </c>
    </row>
    <row r="1953" spans="1:18" x14ac:dyDescent="0.2">
      <c r="A1953" s="430" t="str">
        <f>IF(B1953="","",COUNT('Diário 1º PA'!$A$4:$A$2634)+COUNT('Diário 2º PA'!$A$4:$A$2000)+ROW()-3)</f>
        <v/>
      </c>
      <c r="B1953" s="417"/>
      <c r="C1953" s="438"/>
      <c r="D1953" s="419"/>
      <c r="E1953" s="419"/>
      <c r="F1953" s="420"/>
      <c r="G1953" s="419"/>
      <c r="H1953" s="419"/>
      <c r="I1953" s="421"/>
      <c r="J1953" s="422"/>
      <c r="K1953" s="422"/>
      <c r="L1953" s="423"/>
      <c r="M1953" s="422"/>
      <c r="N1953" s="446"/>
      <c r="O1953" s="429"/>
      <c r="P1953" s="78">
        <f t="shared" si="92"/>
        <v>0</v>
      </c>
      <c r="Q1953" s="78">
        <f t="shared" si="92"/>
        <v>0</v>
      </c>
      <c r="R1953" s="100" t="str">
        <f t="shared" si="91"/>
        <v/>
      </c>
    </row>
    <row r="1954" spans="1:18" x14ac:dyDescent="0.2">
      <c r="A1954" s="430" t="str">
        <f>IF(B1954="","",COUNT('Diário 1º PA'!$A$4:$A$2634)+COUNT('Diário 2º PA'!$A$4:$A$2000)+ROW()-3)</f>
        <v/>
      </c>
      <c r="B1954" s="417"/>
      <c r="C1954" s="438"/>
      <c r="D1954" s="419"/>
      <c r="E1954" s="419"/>
      <c r="F1954" s="420"/>
      <c r="G1954" s="419"/>
      <c r="H1954" s="419"/>
      <c r="I1954" s="421"/>
      <c r="J1954" s="422"/>
      <c r="K1954" s="422"/>
      <c r="L1954" s="423"/>
      <c r="M1954" s="422"/>
      <c r="N1954" s="446"/>
      <c r="O1954" s="429"/>
      <c r="P1954" s="78">
        <f t="shared" si="92"/>
        <v>0</v>
      </c>
      <c r="Q1954" s="78">
        <f t="shared" si="92"/>
        <v>0</v>
      </c>
      <c r="R1954" s="100" t="str">
        <f t="shared" si="91"/>
        <v/>
      </c>
    </row>
    <row r="1955" spans="1:18" x14ac:dyDescent="0.2">
      <c r="A1955" s="430" t="str">
        <f>IF(B1955="","",COUNT('Diário 1º PA'!$A$4:$A$2634)+COUNT('Diário 2º PA'!$A$4:$A$2000)+ROW()-3)</f>
        <v/>
      </c>
      <c r="B1955" s="417"/>
      <c r="C1955" s="438"/>
      <c r="D1955" s="419"/>
      <c r="E1955" s="419"/>
      <c r="F1955" s="420"/>
      <c r="G1955" s="419"/>
      <c r="H1955" s="419"/>
      <c r="I1955" s="421"/>
      <c r="J1955" s="422"/>
      <c r="K1955" s="422"/>
      <c r="L1955" s="423"/>
      <c r="M1955" s="422"/>
      <c r="N1955" s="446"/>
      <c r="O1955" s="429"/>
      <c r="P1955" s="78">
        <f t="shared" si="92"/>
        <v>0</v>
      </c>
      <c r="Q1955" s="78">
        <f t="shared" si="92"/>
        <v>0</v>
      </c>
      <c r="R1955" s="100" t="str">
        <f t="shared" si="91"/>
        <v/>
      </c>
    </row>
    <row r="1956" spans="1:18" x14ac:dyDescent="0.2">
      <c r="A1956" s="430" t="str">
        <f>IF(B1956="","",COUNT('Diário 1º PA'!$A$4:$A$2634)+COUNT('Diário 2º PA'!$A$4:$A$2000)+ROW()-3)</f>
        <v/>
      </c>
      <c r="B1956" s="417"/>
      <c r="C1956" s="438"/>
      <c r="D1956" s="419"/>
      <c r="E1956" s="419"/>
      <c r="F1956" s="420"/>
      <c r="G1956" s="419"/>
      <c r="H1956" s="419"/>
      <c r="I1956" s="421"/>
      <c r="J1956" s="422"/>
      <c r="K1956" s="422"/>
      <c r="L1956" s="423"/>
      <c r="M1956" s="422"/>
      <c r="N1956" s="446"/>
      <c r="O1956" s="429"/>
      <c r="P1956" s="78">
        <f t="shared" si="92"/>
        <v>0</v>
      </c>
      <c r="Q1956" s="78">
        <f t="shared" si="92"/>
        <v>0</v>
      </c>
      <c r="R1956" s="100" t="str">
        <f t="shared" si="91"/>
        <v/>
      </c>
    </row>
    <row r="1957" spans="1:18" x14ac:dyDescent="0.2">
      <c r="A1957" s="430" t="str">
        <f>IF(B1957="","",COUNT('Diário 1º PA'!$A$4:$A$2634)+COUNT('Diário 2º PA'!$A$4:$A$2000)+ROW()-3)</f>
        <v/>
      </c>
      <c r="B1957" s="417"/>
      <c r="C1957" s="438"/>
      <c r="D1957" s="419"/>
      <c r="E1957" s="419"/>
      <c r="F1957" s="420"/>
      <c r="G1957" s="419"/>
      <c r="H1957" s="419"/>
      <c r="I1957" s="421"/>
      <c r="J1957" s="422"/>
      <c r="K1957" s="422"/>
      <c r="L1957" s="423"/>
      <c r="M1957" s="422"/>
      <c r="N1957" s="446"/>
      <c r="O1957" s="429"/>
      <c r="P1957" s="78">
        <f t="shared" si="92"/>
        <v>0</v>
      </c>
      <c r="Q1957" s="78">
        <f t="shared" si="92"/>
        <v>0</v>
      </c>
      <c r="R1957" s="100" t="str">
        <f t="shared" si="91"/>
        <v/>
      </c>
    </row>
    <row r="1958" spans="1:18" x14ac:dyDescent="0.2">
      <c r="A1958" s="430" t="str">
        <f>IF(B1958="","",COUNT('Diário 1º PA'!$A$4:$A$2634)+COUNT('Diário 2º PA'!$A$4:$A$2000)+ROW()-3)</f>
        <v/>
      </c>
      <c r="B1958" s="417"/>
      <c r="C1958" s="438"/>
      <c r="D1958" s="419"/>
      <c r="E1958" s="419"/>
      <c r="F1958" s="420"/>
      <c r="G1958" s="419"/>
      <c r="H1958" s="419"/>
      <c r="I1958" s="421"/>
      <c r="J1958" s="422"/>
      <c r="K1958" s="422"/>
      <c r="L1958" s="423"/>
      <c r="M1958" s="422"/>
      <c r="N1958" s="446"/>
      <c r="O1958" s="429"/>
      <c r="P1958" s="78">
        <f t="shared" si="92"/>
        <v>0</v>
      </c>
      <c r="Q1958" s="78">
        <f t="shared" si="92"/>
        <v>0</v>
      </c>
      <c r="R1958" s="100" t="str">
        <f t="shared" si="91"/>
        <v/>
      </c>
    </row>
    <row r="1959" spans="1:18" x14ac:dyDescent="0.2">
      <c r="A1959" s="430" t="str">
        <f>IF(B1959="","",COUNT('Diário 1º PA'!$A$4:$A$2634)+COUNT('Diário 2º PA'!$A$4:$A$2000)+ROW()-3)</f>
        <v/>
      </c>
      <c r="B1959" s="417"/>
      <c r="C1959" s="438"/>
      <c r="D1959" s="419"/>
      <c r="E1959" s="419"/>
      <c r="F1959" s="420"/>
      <c r="G1959" s="419"/>
      <c r="H1959" s="419"/>
      <c r="I1959" s="421"/>
      <c r="J1959" s="422"/>
      <c r="K1959" s="422"/>
      <c r="L1959" s="423"/>
      <c r="M1959" s="422"/>
      <c r="N1959" s="446"/>
      <c r="O1959" s="429"/>
      <c r="P1959" s="78">
        <f t="shared" si="92"/>
        <v>0</v>
      </c>
      <c r="Q1959" s="78">
        <f t="shared" si="92"/>
        <v>0</v>
      </c>
      <c r="R1959" s="100" t="str">
        <f t="shared" si="91"/>
        <v/>
      </c>
    </row>
    <row r="1960" spans="1:18" x14ac:dyDescent="0.2">
      <c r="A1960" s="430" t="str">
        <f>IF(B1960="","",COUNT('Diário 1º PA'!$A$4:$A$2634)+COUNT('Diário 2º PA'!$A$4:$A$2000)+ROW()-3)</f>
        <v/>
      </c>
      <c r="B1960" s="417"/>
      <c r="C1960" s="438"/>
      <c r="D1960" s="419"/>
      <c r="E1960" s="419"/>
      <c r="F1960" s="420"/>
      <c r="G1960" s="419"/>
      <c r="H1960" s="419"/>
      <c r="I1960" s="421"/>
      <c r="J1960" s="422"/>
      <c r="K1960" s="422"/>
      <c r="L1960" s="423"/>
      <c r="M1960" s="422"/>
      <c r="N1960" s="446"/>
      <c r="O1960" s="429"/>
      <c r="P1960" s="78">
        <f t="shared" si="92"/>
        <v>0</v>
      </c>
      <c r="Q1960" s="78">
        <f t="shared" si="92"/>
        <v>0</v>
      </c>
      <c r="R1960" s="100" t="str">
        <f t="shared" si="91"/>
        <v/>
      </c>
    </row>
    <row r="1961" spans="1:18" x14ac:dyDescent="0.2">
      <c r="A1961" s="430" t="str">
        <f>IF(B1961="","",COUNT('Diário 1º PA'!$A$4:$A$2634)+COUNT('Diário 2º PA'!$A$4:$A$2000)+ROW()-3)</f>
        <v/>
      </c>
      <c r="B1961" s="417"/>
      <c r="C1961" s="438"/>
      <c r="D1961" s="419"/>
      <c r="E1961" s="419"/>
      <c r="F1961" s="420"/>
      <c r="G1961" s="419"/>
      <c r="H1961" s="419"/>
      <c r="I1961" s="421"/>
      <c r="J1961" s="422"/>
      <c r="K1961" s="422"/>
      <c r="L1961" s="423"/>
      <c r="M1961" s="422"/>
      <c r="N1961" s="446"/>
      <c r="O1961" s="429"/>
      <c r="P1961" s="78">
        <f t="shared" si="92"/>
        <v>0</v>
      </c>
      <c r="Q1961" s="78">
        <f t="shared" si="92"/>
        <v>0</v>
      </c>
      <c r="R1961" s="100" t="str">
        <f t="shared" ref="R1961:R2000" si="93">SUBSTITUTE(D1961," ","_")</f>
        <v/>
      </c>
    </row>
    <row r="1962" spans="1:18" x14ac:dyDescent="0.2">
      <c r="A1962" s="430" t="str">
        <f>IF(B1962="","",COUNT('Diário 1º PA'!$A$4:$A$2634)+COUNT('Diário 2º PA'!$A$4:$A$2000)+ROW()-3)</f>
        <v/>
      </c>
      <c r="B1962" s="417"/>
      <c r="C1962" s="438"/>
      <c r="D1962" s="419"/>
      <c r="E1962" s="419"/>
      <c r="F1962" s="420"/>
      <c r="G1962" s="419"/>
      <c r="H1962" s="419"/>
      <c r="I1962" s="421"/>
      <c r="J1962" s="422"/>
      <c r="K1962" s="422"/>
      <c r="L1962" s="423"/>
      <c r="M1962" s="422"/>
      <c r="N1962" s="446"/>
      <c r="O1962" s="429"/>
      <c r="P1962" s="78">
        <f t="shared" ref="P1962:Q2000" si="94">IF(B1962=0,0,IF(YEAR(B1962)=$Q$1,MONTH(B1962)-$P$1+1,(YEAR(B1962)-$Q$1)*12-$P$1+1+MONTH(B1962)))</f>
        <v>0</v>
      </c>
      <c r="Q1962" s="78">
        <f t="shared" si="94"/>
        <v>0</v>
      </c>
      <c r="R1962" s="100" t="str">
        <f t="shared" si="93"/>
        <v/>
      </c>
    </row>
    <row r="1963" spans="1:18" x14ac:dyDescent="0.2">
      <c r="A1963" s="430" t="str">
        <f>IF(B1963="","",COUNT('Diário 1º PA'!$A$4:$A$2634)+COUNT('Diário 2º PA'!$A$4:$A$2000)+ROW()-3)</f>
        <v/>
      </c>
      <c r="B1963" s="417"/>
      <c r="C1963" s="438"/>
      <c r="D1963" s="419"/>
      <c r="E1963" s="419"/>
      <c r="F1963" s="420"/>
      <c r="G1963" s="419"/>
      <c r="H1963" s="419"/>
      <c r="I1963" s="421"/>
      <c r="J1963" s="422"/>
      <c r="K1963" s="422"/>
      <c r="L1963" s="423"/>
      <c r="M1963" s="422"/>
      <c r="N1963" s="446"/>
      <c r="O1963" s="429"/>
      <c r="P1963" s="78">
        <f t="shared" si="94"/>
        <v>0</v>
      </c>
      <c r="Q1963" s="78">
        <f t="shared" si="94"/>
        <v>0</v>
      </c>
      <c r="R1963" s="100" t="str">
        <f t="shared" si="93"/>
        <v/>
      </c>
    </row>
    <row r="1964" spans="1:18" x14ac:dyDescent="0.2">
      <c r="A1964" s="430" t="str">
        <f>IF(B1964="","",COUNT('Diário 1º PA'!$A$4:$A$2634)+COUNT('Diário 2º PA'!$A$4:$A$2000)+ROW()-3)</f>
        <v/>
      </c>
      <c r="B1964" s="417"/>
      <c r="C1964" s="438"/>
      <c r="D1964" s="419"/>
      <c r="E1964" s="419"/>
      <c r="F1964" s="420"/>
      <c r="G1964" s="419"/>
      <c r="H1964" s="419"/>
      <c r="I1964" s="421"/>
      <c r="J1964" s="422"/>
      <c r="K1964" s="422"/>
      <c r="L1964" s="423"/>
      <c r="M1964" s="422"/>
      <c r="N1964" s="446"/>
      <c r="O1964" s="429"/>
      <c r="P1964" s="78">
        <f t="shared" si="94"/>
        <v>0</v>
      </c>
      <c r="Q1964" s="78">
        <f t="shared" si="94"/>
        <v>0</v>
      </c>
      <c r="R1964" s="100" t="str">
        <f t="shared" si="93"/>
        <v/>
      </c>
    </row>
    <row r="1965" spans="1:18" x14ac:dyDescent="0.2">
      <c r="A1965" s="430" t="str">
        <f>IF(B1965="","",COUNT('Diário 1º PA'!$A$4:$A$2634)+COUNT('Diário 2º PA'!$A$4:$A$2000)+ROW()-3)</f>
        <v/>
      </c>
      <c r="B1965" s="417"/>
      <c r="C1965" s="438"/>
      <c r="D1965" s="419"/>
      <c r="E1965" s="419"/>
      <c r="F1965" s="420"/>
      <c r="G1965" s="419"/>
      <c r="H1965" s="419"/>
      <c r="I1965" s="421"/>
      <c r="J1965" s="422"/>
      <c r="K1965" s="422"/>
      <c r="L1965" s="423"/>
      <c r="M1965" s="422"/>
      <c r="N1965" s="446"/>
      <c r="O1965" s="429"/>
      <c r="P1965" s="78">
        <f t="shared" si="94"/>
        <v>0</v>
      </c>
      <c r="Q1965" s="78">
        <f t="shared" si="94"/>
        <v>0</v>
      </c>
      <c r="R1965" s="100" t="str">
        <f t="shared" si="93"/>
        <v/>
      </c>
    </row>
    <row r="1966" spans="1:18" x14ac:dyDescent="0.2">
      <c r="A1966" s="430" t="str">
        <f>IF(B1966="","",COUNT('Diário 1º PA'!$A$4:$A$2634)+COUNT('Diário 2º PA'!$A$4:$A$2000)+ROW()-3)</f>
        <v/>
      </c>
      <c r="B1966" s="417"/>
      <c r="C1966" s="438"/>
      <c r="D1966" s="419"/>
      <c r="E1966" s="419"/>
      <c r="F1966" s="420"/>
      <c r="G1966" s="419"/>
      <c r="H1966" s="419"/>
      <c r="I1966" s="421"/>
      <c r="J1966" s="422"/>
      <c r="K1966" s="422"/>
      <c r="L1966" s="423"/>
      <c r="M1966" s="422"/>
      <c r="N1966" s="446"/>
      <c r="O1966" s="429"/>
      <c r="P1966" s="78">
        <f t="shared" si="94"/>
        <v>0</v>
      </c>
      <c r="Q1966" s="78">
        <f t="shared" si="94"/>
        <v>0</v>
      </c>
      <c r="R1966" s="100" t="str">
        <f t="shared" si="93"/>
        <v/>
      </c>
    </row>
    <row r="1967" spans="1:18" x14ac:dyDescent="0.2">
      <c r="A1967" s="430" t="str">
        <f>IF(B1967="","",COUNT('Diário 1º PA'!$A$4:$A$2634)+COUNT('Diário 2º PA'!$A$4:$A$2000)+ROW()-3)</f>
        <v/>
      </c>
      <c r="B1967" s="417"/>
      <c r="C1967" s="438"/>
      <c r="D1967" s="419"/>
      <c r="E1967" s="419"/>
      <c r="F1967" s="420"/>
      <c r="G1967" s="419"/>
      <c r="H1967" s="419"/>
      <c r="I1967" s="421"/>
      <c r="J1967" s="422"/>
      <c r="K1967" s="422"/>
      <c r="L1967" s="423"/>
      <c r="M1967" s="422"/>
      <c r="N1967" s="446"/>
      <c r="O1967" s="429"/>
      <c r="P1967" s="78">
        <f t="shared" si="94"/>
        <v>0</v>
      </c>
      <c r="Q1967" s="78">
        <f t="shared" si="94"/>
        <v>0</v>
      </c>
      <c r="R1967" s="100" t="str">
        <f t="shared" si="93"/>
        <v/>
      </c>
    </row>
    <row r="1968" spans="1:18" x14ac:dyDescent="0.2">
      <c r="A1968" s="430" t="str">
        <f>IF(B1968="","",COUNT('Diário 1º PA'!$A$4:$A$2634)+COUNT('Diário 2º PA'!$A$4:$A$2000)+ROW()-3)</f>
        <v/>
      </c>
      <c r="B1968" s="417"/>
      <c r="C1968" s="438"/>
      <c r="D1968" s="419"/>
      <c r="E1968" s="419"/>
      <c r="F1968" s="420"/>
      <c r="G1968" s="419"/>
      <c r="H1968" s="419"/>
      <c r="I1968" s="421"/>
      <c r="J1968" s="422"/>
      <c r="K1968" s="422"/>
      <c r="L1968" s="423"/>
      <c r="M1968" s="422"/>
      <c r="N1968" s="446"/>
      <c r="O1968" s="429"/>
      <c r="P1968" s="78">
        <f t="shared" si="94"/>
        <v>0</v>
      </c>
      <c r="Q1968" s="78">
        <f t="shared" si="94"/>
        <v>0</v>
      </c>
      <c r="R1968" s="100" t="str">
        <f t="shared" si="93"/>
        <v/>
      </c>
    </row>
    <row r="1969" spans="1:18" x14ac:dyDescent="0.2">
      <c r="A1969" s="430" t="str">
        <f>IF(B1969="","",COUNT('Diário 1º PA'!$A$4:$A$2634)+COUNT('Diário 2º PA'!$A$4:$A$2000)+ROW()-3)</f>
        <v/>
      </c>
      <c r="B1969" s="417"/>
      <c r="C1969" s="438"/>
      <c r="D1969" s="419"/>
      <c r="E1969" s="419"/>
      <c r="F1969" s="420"/>
      <c r="G1969" s="419"/>
      <c r="H1969" s="419"/>
      <c r="I1969" s="421"/>
      <c r="J1969" s="422"/>
      <c r="K1969" s="422"/>
      <c r="L1969" s="423"/>
      <c r="M1969" s="422"/>
      <c r="N1969" s="446"/>
      <c r="O1969" s="429"/>
      <c r="P1969" s="78">
        <f t="shared" si="94"/>
        <v>0</v>
      </c>
      <c r="Q1969" s="78">
        <f t="shared" si="94"/>
        <v>0</v>
      </c>
      <c r="R1969" s="100" t="str">
        <f t="shared" si="93"/>
        <v/>
      </c>
    </row>
    <row r="1970" spans="1:18" x14ac:dyDescent="0.2">
      <c r="A1970" s="430" t="str">
        <f>IF(B1970="","",COUNT('Diário 1º PA'!$A$4:$A$2634)+COUNT('Diário 2º PA'!$A$4:$A$2000)+ROW()-3)</f>
        <v/>
      </c>
      <c r="B1970" s="417"/>
      <c r="C1970" s="438"/>
      <c r="D1970" s="419"/>
      <c r="E1970" s="419"/>
      <c r="F1970" s="420"/>
      <c r="G1970" s="419"/>
      <c r="H1970" s="419"/>
      <c r="I1970" s="421"/>
      <c r="J1970" s="422"/>
      <c r="K1970" s="422"/>
      <c r="L1970" s="423"/>
      <c r="M1970" s="422"/>
      <c r="N1970" s="446"/>
      <c r="O1970" s="429"/>
      <c r="P1970" s="78">
        <f t="shared" si="94"/>
        <v>0</v>
      </c>
      <c r="Q1970" s="78">
        <f t="shared" si="94"/>
        <v>0</v>
      </c>
      <c r="R1970" s="100" t="str">
        <f t="shared" si="93"/>
        <v/>
      </c>
    </row>
    <row r="1971" spans="1:18" x14ac:dyDescent="0.2">
      <c r="A1971" s="430" t="str">
        <f>IF(B1971="","",COUNT('Diário 1º PA'!$A$4:$A$2634)+COUNT('Diário 2º PA'!$A$4:$A$2000)+ROW()-3)</f>
        <v/>
      </c>
      <c r="B1971" s="417"/>
      <c r="C1971" s="438"/>
      <c r="D1971" s="419"/>
      <c r="E1971" s="419"/>
      <c r="F1971" s="420"/>
      <c r="G1971" s="419"/>
      <c r="H1971" s="419"/>
      <c r="I1971" s="421"/>
      <c r="J1971" s="422"/>
      <c r="K1971" s="422"/>
      <c r="L1971" s="423"/>
      <c r="M1971" s="422"/>
      <c r="N1971" s="446"/>
      <c r="O1971" s="429"/>
      <c r="P1971" s="78">
        <f t="shared" si="94"/>
        <v>0</v>
      </c>
      <c r="Q1971" s="78">
        <f t="shared" si="94"/>
        <v>0</v>
      </c>
      <c r="R1971" s="100" t="str">
        <f t="shared" si="93"/>
        <v/>
      </c>
    </row>
    <row r="1972" spans="1:18" x14ac:dyDescent="0.2">
      <c r="A1972" s="430" t="str">
        <f>IF(B1972="","",COUNT('Diário 1º PA'!$A$4:$A$2634)+COUNT('Diário 2º PA'!$A$4:$A$2000)+ROW()-3)</f>
        <v/>
      </c>
      <c r="B1972" s="417"/>
      <c r="C1972" s="438"/>
      <c r="D1972" s="419"/>
      <c r="E1972" s="419"/>
      <c r="F1972" s="420"/>
      <c r="G1972" s="419"/>
      <c r="H1972" s="419"/>
      <c r="I1972" s="421"/>
      <c r="J1972" s="422"/>
      <c r="K1972" s="422"/>
      <c r="L1972" s="423"/>
      <c r="M1972" s="422"/>
      <c r="N1972" s="446"/>
      <c r="O1972" s="429"/>
      <c r="P1972" s="78">
        <f t="shared" si="94"/>
        <v>0</v>
      </c>
      <c r="Q1972" s="78">
        <f t="shared" si="94"/>
        <v>0</v>
      </c>
      <c r="R1972" s="100" t="str">
        <f t="shared" si="93"/>
        <v/>
      </c>
    </row>
    <row r="1973" spans="1:18" x14ac:dyDescent="0.2">
      <c r="A1973" s="430" t="str">
        <f>IF(B1973="","",COUNT('Diário 1º PA'!$A$4:$A$2634)+COUNT('Diário 2º PA'!$A$4:$A$2000)+ROW()-3)</f>
        <v/>
      </c>
      <c r="B1973" s="417"/>
      <c r="C1973" s="438"/>
      <c r="D1973" s="419"/>
      <c r="E1973" s="419"/>
      <c r="F1973" s="420"/>
      <c r="G1973" s="419"/>
      <c r="H1973" s="419"/>
      <c r="I1973" s="421"/>
      <c r="J1973" s="422"/>
      <c r="K1973" s="422"/>
      <c r="L1973" s="423"/>
      <c r="M1973" s="422"/>
      <c r="N1973" s="446"/>
      <c r="O1973" s="429"/>
      <c r="P1973" s="78">
        <f t="shared" si="94"/>
        <v>0</v>
      </c>
      <c r="Q1973" s="78">
        <f t="shared" si="94"/>
        <v>0</v>
      </c>
      <c r="R1973" s="100" t="str">
        <f t="shared" si="93"/>
        <v/>
      </c>
    </row>
    <row r="1974" spans="1:18" x14ac:dyDescent="0.2">
      <c r="A1974" s="430" t="str">
        <f>IF(B1974="","",COUNT('Diário 1º PA'!$A$4:$A$2634)+COUNT('Diário 2º PA'!$A$4:$A$2000)+ROW()-3)</f>
        <v/>
      </c>
      <c r="B1974" s="417"/>
      <c r="C1974" s="438"/>
      <c r="D1974" s="419"/>
      <c r="E1974" s="419"/>
      <c r="F1974" s="420"/>
      <c r="G1974" s="419"/>
      <c r="H1974" s="419"/>
      <c r="I1974" s="421"/>
      <c r="J1974" s="422"/>
      <c r="K1974" s="422"/>
      <c r="L1974" s="423"/>
      <c r="M1974" s="422"/>
      <c r="N1974" s="446"/>
      <c r="O1974" s="429"/>
      <c r="P1974" s="78">
        <f t="shared" si="94"/>
        <v>0</v>
      </c>
      <c r="Q1974" s="78">
        <f t="shared" si="94"/>
        <v>0</v>
      </c>
      <c r="R1974" s="100" t="str">
        <f t="shared" si="93"/>
        <v/>
      </c>
    </row>
    <row r="1975" spans="1:18" x14ac:dyDescent="0.2">
      <c r="A1975" s="430" t="str">
        <f>IF(B1975="","",COUNT('Diário 1º PA'!$A$4:$A$2634)+COUNT('Diário 2º PA'!$A$4:$A$2000)+ROW()-3)</f>
        <v/>
      </c>
      <c r="B1975" s="417"/>
      <c r="C1975" s="438"/>
      <c r="D1975" s="419"/>
      <c r="E1975" s="419"/>
      <c r="F1975" s="420"/>
      <c r="G1975" s="419"/>
      <c r="H1975" s="419"/>
      <c r="I1975" s="421"/>
      <c r="J1975" s="422"/>
      <c r="K1975" s="422"/>
      <c r="L1975" s="423"/>
      <c r="M1975" s="422"/>
      <c r="N1975" s="446"/>
      <c r="O1975" s="429"/>
      <c r="P1975" s="78">
        <f t="shared" si="94"/>
        <v>0</v>
      </c>
      <c r="Q1975" s="78">
        <f t="shared" si="94"/>
        <v>0</v>
      </c>
      <c r="R1975" s="100" t="str">
        <f t="shared" si="93"/>
        <v/>
      </c>
    </row>
    <row r="1976" spans="1:18" x14ac:dyDescent="0.2">
      <c r="A1976" s="430" t="str">
        <f>IF(B1976="","",COUNT('Diário 1º PA'!$A$4:$A$2634)+COUNT('Diário 2º PA'!$A$4:$A$2000)+ROW()-3)</f>
        <v/>
      </c>
      <c r="B1976" s="417"/>
      <c r="C1976" s="438"/>
      <c r="D1976" s="419"/>
      <c r="E1976" s="419"/>
      <c r="F1976" s="420"/>
      <c r="G1976" s="419"/>
      <c r="H1976" s="419"/>
      <c r="I1976" s="421"/>
      <c r="J1976" s="422"/>
      <c r="K1976" s="422"/>
      <c r="L1976" s="423"/>
      <c r="M1976" s="422"/>
      <c r="N1976" s="446"/>
      <c r="O1976" s="429"/>
      <c r="P1976" s="78">
        <f t="shared" si="94"/>
        <v>0</v>
      </c>
      <c r="Q1976" s="78">
        <f t="shared" si="94"/>
        <v>0</v>
      </c>
      <c r="R1976" s="100" t="str">
        <f t="shared" si="93"/>
        <v/>
      </c>
    </row>
    <row r="1977" spans="1:18" x14ac:dyDescent="0.2">
      <c r="A1977" s="430" t="str">
        <f>IF(B1977="","",COUNT('Diário 1º PA'!$A$4:$A$2634)+COUNT('Diário 2º PA'!$A$4:$A$2000)+ROW()-3)</f>
        <v/>
      </c>
      <c r="B1977" s="417"/>
      <c r="C1977" s="438"/>
      <c r="D1977" s="419"/>
      <c r="E1977" s="419"/>
      <c r="F1977" s="420"/>
      <c r="G1977" s="419"/>
      <c r="H1977" s="419"/>
      <c r="I1977" s="421"/>
      <c r="J1977" s="422"/>
      <c r="K1977" s="422"/>
      <c r="L1977" s="423"/>
      <c r="M1977" s="422"/>
      <c r="N1977" s="446"/>
      <c r="O1977" s="429"/>
      <c r="P1977" s="78">
        <f t="shared" si="94"/>
        <v>0</v>
      </c>
      <c r="Q1977" s="78">
        <f t="shared" si="94"/>
        <v>0</v>
      </c>
      <c r="R1977" s="100" t="str">
        <f t="shared" si="93"/>
        <v/>
      </c>
    </row>
    <row r="1978" spans="1:18" x14ac:dyDescent="0.2">
      <c r="A1978" s="430" t="str">
        <f>IF(B1978="","",COUNT('Diário 1º PA'!$A$4:$A$2634)+COUNT('Diário 2º PA'!$A$4:$A$2000)+ROW()-3)</f>
        <v/>
      </c>
      <c r="B1978" s="417"/>
      <c r="C1978" s="438"/>
      <c r="D1978" s="419"/>
      <c r="E1978" s="419"/>
      <c r="F1978" s="420"/>
      <c r="G1978" s="419"/>
      <c r="H1978" s="419"/>
      <c r="I1978" s="421"/>
      <c r="J1978" s="422"/>
      <c r="K1978" s="422"/>
      <c r="L1978" s="423"/>
      <c r="M1978" s="422"/>
      <c r="N1978" s="446"/>
      <c r="O1978" s="429"/>
      <c r="P1978" s="78">
        <f t="shared" si="94"/>
        <v>0</v>
      </c>
      <c r="Q1978" s="78">
        <f t="shared" si="94"/>
        <v>0</v>
      </c>
      <c r="R1978" s="100" t="str">
        <f t="shared" si="93"/>
        <v/>
      </c>
    </row>
    <row r="1979" spans="1:18" x14ac:dyDescent="0.2">
      <c r="A1979" s="430" t="str">
        <f>IF(B1979="","",COUNT('Diário 1º PA'!$A$4:$A$2634)+COUNT('Diário 2º PA'!$A$4:$A$2000)+ROW()-3)</f>
        <v/>
      </c>
      <c r="B1979" s="417"/>
      <c r="C1979" s="438"/>
      <c r="D1979" s="419"/>
      <c r="E1979" s="419"/>
      <c r="F1979" s="420"/>
      <c r="G1979" s="419"/>
      <c r="H1979" s="419"/>
      <c r="I1979" s="421"/>
      <c r="J1979" s="422"/>
      <c r="K1979" s="422"/>
      <c r="L1979" s="423"/>
      <c r="M1979" s="422"/>
      <c r="N1979" s="446"/>
      <c r="O1979" s="429"/>
      <c r="P1979" s="78">
        <f t="shared" si="94"/>
        <v>0</v>
      </c>
      <c r="Q1979" s="78">
        <f t="shared" si="94"/>
        <v>0</v>
      </c>
      <c r="R1979" s="100" t="str">
        <f t="shared" si="93"/>
        <v/>
      </c>
    </row>
    <row r="1980" spans="1:18" x14ac:dyDescent="0.2">
      <c r="A1980" s="430" t="str">
        <f>IF(B1980="","",COUNT('Diário 1º PA'!$A$4:$A$2634)+COUNT('Diário 2º PA'!$A$4:$A$2000)+ROW()-3)</f>
        <v/>
      </c>
      <c r="B1980" s="417"/>
      <c r="C1980" s="438"/>
      <c r="D1980" s="419"/>
      <c r="E1980" s="419"/>
      <c r="F1980" s="420"/>
      <c r="G1980" s="419"/>
      <c r="H1980" s="419"/>
      <c r="I1980" s="421"/>
      <c r="J1980" s="422"/>
      <c r="K1980" s="422"/>
      <c r="L1980" s="423"/>
      <c r="M1980" s="422"/>
      <c r="N1980" s="446"/>
      <c r="O1980" s="429"/>
      <c r="P1980" s="78">
        <f t="shared" si="94"/>
        <v>0</v>
      </c>
      <c r="Q1980" s="78">
        <f t="shared" si="94"/>
        <v>0</v>
      </c>
      <c r="R1980" s="100" t="str">
        <f t="shared" si="93"/>
        <v/>
      </c>
    </row>
    <row r="1981" spans="1:18" x14ac:dyDescent="0.2">
      <c r="A1981" s="430" t="str">
        <f>IF(B1981="","",COUNT('Diário 1º PA'!$A$4:$A$2634)+COUNT('Diário 2º PA'!$A$4:$A$2000)+ROW()-3)</f>
        <v/>
      </c>
      <c r="B1981" s="417"/>
      <c r="C1981" s="438"/>
      <c r="D1981" s="419"/>
      <c r="E1981" s="419"/>
      <c r="F1981" s="420"/>
      <c r="G1981" s="419"/>
      <c r="H1981" s="419"/>
      <c r="I1981" s="421"/>
      <c r="J1981" s="422"/>
      <c r="K1981" s="422"/>
      <c r="L1981" s="423"/>
      <c r="M1981" s="422"/>
      <c r="N1981" s="446"/>
      <c r="O1981" s="429"/>
      <c r="P1981" s="78">
        <f t="shared" si="94"/>
        <v>0</v>
      </c>
      <c r="Q1981" s="78">
        <f t="shared" si="94"/>
        <v>0</v>
      </c>
      <c r="R1981" s="100" t="str">
        <f t="shared" si="93"/>
        <v/>
      </c>
    </row>
    <row r="1982" spans="1:18" x14ac:dyDescent="0.2">
      <c r="A1982" s="430" t="str">
        <f>IF(B1982="","",COUNT('Diário 1º PA'!$A$4:$A$2634)+COUNT('Diário 2º PA'!$A$4:$A$2000)+ROW()-3)</f>
        <v/>
      </c>
      <c r="B1982" s="417"/>
      <c r="C1982" s="438"/>
      <c r="D1982" s="419"/>
      <c r="E1982" s="419"/>
      <c r="F1982" s="420"/>
      <c r="G1982" s="419"/>
      <c r="H1982" s="419"/>
      <c r="I1982" s="421"/>
      <c r="J1982" s="422"/>
      <c r="K1982" s="422"/>
      <c r="L1982" s="423"/>
      <c r="M1982" s="422"/>
      <c r="N1982" s="446"/>
      <c r="O1982" s="429"/>
      <c r="P1982" s="78">
        <f t="shared" si="94"/>
        <v>0</v>
      </c>
      <c r="Q1982" s="78">
        <f t="shared" si="94"/>
        <v>0</v>
      </c>
      <c r="R1982" s="100" t="str">
        <f t="shared" si="93"/>
        <v/>
      </c>
    </row>
    <row r="1983" spans="1:18" x14ac:dyDescent="0.2">
      <c r="A1983" s="430" t="str">
        <f>IF(B1983="","",COUNT('Diário 1º PA'!$A$4:$A$2634)+COUNT('Diário 2º PA'!$A$4:$A$2000)+ROW()-3)</f>
        <v/>
      </c>
      <c r="B1983" s="417"/>
      <c r="C1983" s="438"/>
      <c r="D1983" s="419"/>
      <c r="E1983" s="419"/>
      <c r="F1983" s="420"/>
      <c r="G1983" s="419"/>
      <c r="H1983" s="419"/>
      <c r="I1983" s="421"/>
      <c r="J1983" s="422"/>
      <c r="K1983" s="422"/>
      <c r="L1983" s="423"/>
      <c r="M1983" s="422"/>
      <c r="N1983" s="446"/>
      <c r="O1983" s="429"/>
      <c r="P1983" s="78">
        <f t="shared" si="94"/>
        <v>0</v>
      </c>
      <c r="Q1983" s="78">
        <f t="shared" si="94"/>
        <v>0</v>
      </c>
      <c r="R1983" s="100" t="str">
        <f t="shared" si="93"/>
        <v/>
      </c>
    </row>
    <row r="1984" spans="1:18" x14ac:dyDescent="0.2">
      <c r="A1984" s="430" t="str">
        <f>IF(B1984="","",COUNT('Diário 1º PA'!$A$4:$A$2634)+COUNT('Diário 2º PA'!$A$4:$A$2000)+ROW()-3)</f>
        <v/>
      </c>
      <c r="B1984" s="417"/>
      <c r="C1984" s="438"/>
      <c r="D1984" s="419"/>
      <c r="E1984" s="419"/>
      <c r="F1984" s="420"/>
      <c r="G1984" s="419"/>
      <c r="H1984" s="419"/>
      <c r="I1984" s="421"/>
      <c r="J1984" s="422"/>
      <c r="K1984" s="422"/>
      <c r="L1984" s="423"/>
      <c r="M1984" s="422"/>
      <c r="N1984" s="446"/>
      <c r="O1984" s="429"/>
      <c r="P1984" s="78">
        <f t="shared" si="94"/>
        <v>0</v>
      </c>
      <c r="Q1984" s="78">
        <f t="shared" si="94"/>
        <v>0</v>
      </c>
      <c r="R1984" s="100" t="str">
        <f t="shared" si="93"/>
        <v/>
      </c>
    </row>
    <row r="1985" spans="1:18" x14ac:dyDescent="0.2">
      <c r="A1985" s="430" t="str">
        <f>IF(B1985="","",COUNT('Diário 1º PA'!$A$4:$A$2634)+COUNT('Diário 2º PA'!$A$4:$A$2000)+ROW()-3)</f>
        <v/>
      </c>
      <c r="B1985" s="417"/>
      <c r="C1985" s="438"/>
      <c r="D1985" s="419"/>
      <c r="E1985" s="419"/>
      <c r="F1985" s="420"/>
      <c r="G1985" s="419"/>
      <c r="H1985" s="419"/>
      <c r="I1985" s="421"/>
      <c r="J1985" s="422"/>
      <c r="K1985" s="422"/>
      <c r="L1985" s="423"/>
      <c r="M1985" s="422"/>
      <c r="N1985" s="446"/>
      <c r="O1985" s="429"/>
      <c r="P1985" s="78">
        <f t="shared" si="94"/>
        <v>0</v>
      </c>
      <c r="Q1985" s="78">
        <f t="shared" si="94"/>
        <v>0</v>
      </c>
      <c r="R1985" s="100" t="str">
        <f t="shared" si="93"/>
        <v/>
      </c>
    </row>
    <row r="1986" spans="1:18" x14ac:dyDescent="0.2">
      <c r="A1986" s="430" t="str">
        <f>IF(B1986="","",COUNT('Diário 1º PA'!$A$4:$A$2634)+COUNT('Diário 2º PA'!$A$4:$A$2000)+ROW()-3)</f>
        <v/>
      </c>
      <c r="B1986" s="417"/>
      <c r="C1986" s="438"/>
      <c r="D1986" s="419"/>
      <c r="E1986" s="419"/>
      <c r="F1986" s="420"/>
      <c r="G1986" s="419"/>
      <c r="H1986" s="419"/>
      <c r="I1986" s="421"/>
      <c r="J1986" s="422"/>
      <c r="K1986" s="422"/>
      <c r="L1986" s="423"/>
      <c r="M1986" s="422"/>
      <c r="N1986" s="446"/>
      <c r="O1986" s="429"/>
      <c r="P1986" s="78">
        <f t="shared" si="94"/>
        <v>0</v>
      </c>
      <c r="Q1986" s="78">
        <f t="shared" si="94"/>
        <v>0</v>
      </c>
      <c r="R1986" s="100" t="str">
        <f t="shared" si="93"/>
        <v/>
      </c>
    </row>
    <row r="1987" spans="1:18" x14ac:dyDescent="0.2">
      <c r="A1987" s="430" t="str">
        <f>IF(B1987="","",COUNT('Diário 1º PA'!$A$4:$A$2634)+COUNT('Diário 2º PA'!$A$4:$A$2000)+ROW()-3)</f>
        <v/>
      </c>
      <c r="B1987" s="417"/>
      <c r="C1987" s="438"/>
      <c r="D1987" s="419"/>
      <c r="E1987" s="419"/>
      <c r="F1987" s="420"/>
      <c r="G1987" s="419"/>
      <c r="H1987" s="419"/>
      <c r="I1987" s="421"/>
      <c r="J1987" s="422"/>
      <c r="K1987" s="422"/>
      <c r="L1987" s="423"/>
      <c r="M1987" s="422"/>
      <c r="N1987" s="446"/>
      <c r="O1987" s="429"/>
      <c r="P1987" s="78">
        <f t="shared" si="94"/>
        <v>0</v>
      </c>
      <c r="Q1987" s="78">
        <f t="shared" si="94"/>
        <v>0</v>
      </c>
      <c r="R1987" s="100" t="str">
        <f t="shared" si="93"/>
        <v/>
      </c>
    </row>
    <row r="1988" spans="1:18" x14ac:dyDescent="0.2">
      <c r="A1988" s="430" t="str">
        <f>IF(B1988="","",COUNT('Diário 1º PA'!$A$4:$A$2634)+COUNT('Diário 2º PA'!$A$4:$A$2000)+ROW()-3)</f>
        <v/>
      </c>
      <c r="B1988" s="417"/>
      <c r="C1988" s="438"/>
      <c r="D1988" s="419"/>
      <c r="E1988" s="419"/>
      <c r="F1988" s="420"/>
      <c r="G1988" s="419"/>
      <c r="H1988" s="419"/>
      <c r="I1988" s="421"/>
      <c r="J1988" s="422"/>
      <c r="K1988" s="422"/>
      <c r="L1988" s="423"/>
      <c r="M1988" s="422"/>
      <c r="N1988" s="446"/>
      <c r="O1988" s="429"/>
      <c r="P1988" s="78">
        <f t="shared" si="94"/>
        <v>0</v>
      </c>
      <c r="Q1988" s="78">
        <f t="shared" si="94"/>
        <v>0</v>
      </c>
      <c r="R1988" s="100" t="str">
        <f t="shared" si="93"/>
        <v/>
      </c>
    </row>
    <row r="1989" spans="1:18" x14ac:dyDescent="0.2">
      <c r="A1989" s="430" t="str">
        <f>IF(B1989="","",COUNT('Diário 1º PA'!$A$4:$A$2634)+COUNT('Diário 2º PA'!$A$4:$A$2000)+ROW()-3)</f>
        <v/>
      </c>
      <c r="B1989" s="417"/>
      <c r="C1989" s="438"/>
      <c r="D1989" s="419"/>
      <c r="E1989" s="419"/>
      <c r="F1989" s="420"/>
      <c r="G1989" s="419"/>
      <c r="H1989" s="419"/>
      <c r="I1989" s="421"/>
      <c r="J1989" s="422"/>
      <c r="K1989" s="422"/>
      <c r="L1989" s="423"/>
      <c r="M1989" s="422"/>
      <c r="N1989" s="446"/>
      <c r="O1989" s="429"/>
      <c r="P1989" s="78">
        <f t="shared" si="94"/>
        <v>0</v>
      </c>
      <c r="Q1989" s="78">
        <f t="shared" si="94"/>
        <v>0</v>
      </c>
      <c r="R1989" s="100" t="str">
        <f t="shared" si="93"/>
        <v/>
      </c>
    </row>
    <row r="1990" spans="1:18" x14ac:dyDescent="0.2">
      <c r="A1990" s="430" t="str">
        <f>IF(B1990="","",COUNT('Diário 1º PA'!$A$4:$A$2634)+COUNT('Diário 2º PA'!$A$4:$A$2000)+ROW()-3)</f>
        <v/>
      </c>
      <c r="B1990" s="417"/>
      <c r="C1990" s="438"/>
      <c r="D1990" s="419"/>
      <c r="E1990" s="419"/>
      <c r="F1990" s="420"/>
      <c r="G1990" s="419"/>
      <c r="H1990" s="419"/>
      <c r="I1990" s="421"/>
      <c r="J1990" s="422"/>
      <c r="K1990" s="422"/>
      <c r="L1990" s="423"/>
      <c r="M1990" s="422"/>
      <c r="N1990" s="446"/>
      <c r="O1990" s="429"/>
      <c r="P1990" s="78">
        <f t="shared" si="94"/>
        <v>0</v>
      </c>
      <c r="Q1990" s="78">
        <f t="shared" si="94"/>
        <v>0</v>
      </c>
      <c r="R1990" s="100" t="str">
        <f t="shared" si="93"/>
        <v/>
      </c>
    </row>
    <row r="1991" spans="1:18" x14ac:dyDescent="0.2">
      <c r="A1991" s="430" t="str">
        <f>IF(B1991="","",COUNT('Diário 1º PA'!$A$4:$A$2634)+COUNT('Diário 2º PA'!$A$4:$A$2000)+ROW()-3)</f>
        <v/>
      </c>
      <c r="B1991" s="417"/>
      <c r="C1991" s="438"/>
      <c r="D1991" s="419"/>
      <c r="E1991" s="419"/>
      <c r="F1991" s="420"/>
      <c r="G1991" s="419"/>
      <c r="H1991" s="419"/>
      <c r="I1991" s="421"/>
      <c r="J1991" s="422"/>
      <c r="K1991" s="422"/>
      <c r="L1991" s="423"/>
      <c r="M1991" s="422"/>
      <c r="N1991" s="446"/>
      <c r="O1991" s="429"/>
      <c r="P1991" s="78">
        <f t="shared" si="94"/>
        <v>0</v>
      </c>
      <c r="Q1991" s="78">
        <f t="shared" si="94"/>
        <v>0</v>
      </c>
      <c r="R1991" s="100" t="str">
        <f t="shared" si="93"/>
        <v/>
      </c>
    </row>
    <row r="1992" spans="1:18" x14ac:dyDescent="0.2">
      <c r="A1992" s="430" t="str">
        <f>IF(B1992="","",COUNT('Diário 1º PA'!$A$4:$A$2634)+COUNT('Diário 2º PA'!$A$4:$A$2000)+ROW()-3)</f>
        <v/>
      </c>
      <c r="B1992" s="417"/>
      <c r="C1992" s="438"/>
      <c r="D1992" s="419"/>
      <c r="E1992" s="419"/>
      <c r="F1992" s="420"/>
      <c r="G1992" s="419"/>
      <c r="H1992" s="419"/>
      <c r="I1992" s="421"/>
      <c r="J1992" s="422"/>
      <c r="K1992" s="422"/>
      <c r="L1992" s="423"/>
      <c r="M1992" s="422"/>
      <c r="N1992" s="446"/>
      <c r="O1992" s="429"/>
      <c r="P1992" s="78">
        <f t="shared" si="94"/>
        <v>0</v>
      </c>
      <c r="Q1992" s="78">
        <f t="shared" si="94"/>
        <v>0</v>
      </c>
      <c r="R1992" s="100" t="str">
        <f t="shared" si="93"/>
        <v/>
      </c>
    </row>
    <row r="1993" spans="1:18" x14ac:dyDescent="0.2">
      <c r="A1993" s="430" t="str">
        <f>IF(B1993="","",COUNT('Diário 1º PA'!$A$4:$A$2634)+COUNT('Diário 2º PA'!$A$4:$A$2000)+ROW()-3)</f>
        <v/>
      </c>
      <c r="B1993" s="417"/>
      <c r="C1993" s="438"/>
      <c r="D1993" s="419"/>
      <c r="E1993" s="419"/>
      <c r="F1993" s="420"/>
      <c r="G1993" s="419"/>
      <c r="H1993" s="419"/>
      <c r="I1993" s="421"/>
      <c r="J1993" s="422"/>
      <c r="K1993" s="422"/>
      <c r="L1993" s="423"/>
      <c r="M1993" s="422"/>
      <c r="N1993" s="446"/>
      <c r="O1993" s="429"/>
      <c r="P1993" s="78">
        <f t="shared" si="94"/>
        <v>0</v>
      </c>
      <c r="Q1993" s="78">
        <f t="shared" si="94"/>
        <v>0</v>
      </c>
      <c r="R1993" s="100" t="str">
        <f t="shared" si="93"/>
        <v/>
      </c>
    </row>
    <row r="1994" spans="1:18" x14ac:dyDescent="0.2">
      <c r="A1994" s="430" t="str">
        <f>IF(B1994="","",COUNT('Diário 1º PA'!$A$4:$A$2634)+COUNT('Diário 2º PA'!$A$4:$A$2000)+ROW()-3)</f>
        <v/>
      </c>
      <c r="B1994" s="417"/>
      <c r="C1994" s="438"/>
      <c r="D1994" s="419"/>
      <c r="E1994" s="419"/>
      <c r="F1994" s="420"/>
      <c r="G1994" s="419"/>
      <c r="H1994" s="419"/>
      <c r="I1994" s="421"/>
      <c r="J1994" s="422"/>
      <c r="K1994" s="422"/>
      <c r="L1994" s="423"/>
      <c r="M1994" s="422"/>
      <c r="N1994" s="446"/>
      <c r="O1994" s="429"/>
      <c r="P1994" s="78">
        <f t="shared" si="94"/>
        <v>0</v>
      </c>
      <c r="Q1994" s="78">
        <f t="shared" si="94"/>
        <v>0</v>
      </c>
      <c r="R1994" s="100" t="str">
        <f t="shared" si="93"/>
        <v/>
      </c>
    </row>
    <row r="1995" spans="1:18" x14ac:dyDescent="0.2">
      <c r="A1995" s="430" t="str">
        <f>IF(B1995="","",COUNT('Diário 1º PA'!$A$4:$A$2634)+COUNT('Diário 2º PA'!$A$4:$A$2000)+ROW()-3)</f>
        <v/>
      </c>
      <c r="B1995" s="417"/>
      <c r="C1995" s="438"/>
      <c r="D1995" s="419"/>
      <c r="E1995" s="419"/>
      <c r="F1995" s="420"/>
      <c r="G1995" s="419"/>
      <c r="H1995" s="419"/>
      <c r="I1995" s="421"/>
      <c r="J1995" s="422"/>
      <c r="K1995" s="422"/>
      <c r="L1995" s="423"/>
      <c r="M1995" s="422"/>
      <c r="N1995" s="446"/>
      <c r="O1995" s="429"/>
      <c r="P1995" s="78">
        <f t="shared" si="94"/>
        <v>0</v>
      </c>
      <c r="Q1995" s="78">
        <f t="shared" si="94"/>
        <v>0</v>
      </c>
      <c r="R1995" s="100" t="str">
        <f t="shared" si="93"/>
        <v/>
      </c>
    </row>
    <row r="1996" spans="1:18" x14ac:dyDescent="0.2">
      <c r="A1996" s="430" t="str">
        <f>IF(B1996="","",COUNT('Diário 1º PA'!$A$4:$A$2634)+COUNT('Diário 2º PA'!$A$4:$A$2000)+ROW()-3)</f>
        <v/>
      </c>
      <c r="B1996" s="417"/>
      <c r="C1996" s="438"/>
      <c r="D1996" s="419"/>
      <c r="E1996" s="419"/>
      <c r="F1996" s="420"/>
      <c r="G1996" s="419"/>
      <c r="H1996" s="419"/>
      <c r="I1996" s="421"/>
      <c r="J1996" s="422"/>
      <c r="K1996" s="422"/>
      <c r="L1996" s="423"/>
      <c r="M1996" s="422"/>
      <c r="N1996" s="446"/>
      <c r="O1996" s="429"/>
      <c r="P1996" s="78">
        <f t="shared" si="94"/>
        <v>0</v>
      </c>
      <c r="Q1996" s="78">
        <f t="shared" si="94"/>
        <v>0</v>
      </c>
      <c r="R1996" s="100" t="str">
        <f t="shared" si="93"/>
        <v/>
      </c>
    </row>
    <row r="1997" spans="1:18" x14ac:dyDescent="0.2">
      <c r="A1997" s="430" t="str">
        <f>IF(B1997="","",COUNT('Diário 1º PA'!$A$4:$A$2634)+COUNT('Diário 2º PA'!$A$4:$A$2000)+ROW()-3)</f>
        <v/>
      </c>
      <c r="B1997" s="417"/>
      <c r="C1997" s="438"/>
      <c r="D1997" s="419"/>
      <c r="E1997" s="419"/>
      <c r="F1997" s="420"/>
      <c r="G1997" s="419"/>
      <c r="H1997" s="419"/>
      <c r="I1997" s="421"/>
      <c r="J1997" s="422"/>
      <c r="K1997" s="422"/>
      <c r="L1997" s="423"/>
      <c r="M1997" s="422"/>
      <c r="N1997" s="446"/>
      <c r="O1997" s="429"/>
      <c r="P1997" s="78">
        <f t="shared" si="94"/>
        <v>0</v>
      </c>
      <c r="Q1997" s="78">
        <f t="shared" si="94"/>
        <v>0</v>
      </c>
      <c r="R1997" s="100" t="str">
        <f t="shared" si="93"/>
        <v/>
      </c>
    </row>
    <row r="1998" spans="1:18" x14ac:dyDescent="0.2">
      <c r="A1998" s="430" t="str">
        <f>IF(B1998="","",COUNT('Diário 1º PA'!$A$4:$A$2634)+COUNT('Diário 2º PA'!$A$4:$A$2000)+ROW()-3)</f>
        <v/>
      </c>
      <c r="B1998" s="417"/>
      <c r="C1998" s="438"/>
      <c r="D1998" s="419"/>
      <c r="E1998" s="419"/>
      <c r="F1998" s="420"/>
      <c r="G1998" s="419"/>
      <c r="H1998" s="419"/>
      <c r="I1998" s="421"/>
      <c r="J1998" s="422"/>
      <c r="K1998" s="422"/>
      <c r="L1998" s="423"/>
      <c r="M1998" s="422"/>
      <c r="N1998" s="446"/>
      <c r="O1998" s="429"/>
      <c r="P1998" s="78">
        <f t="shared" si="94"/>
        <v>0</v>
      </c>
      <c r="Q1998" s="78">
        <f t="shared" si="94"/>
        <v>0</v>
      </c>
      <c r="R1998" s="100" t="str">
        <f t="shared" si="93"/>
        <v/>
      </c>
    </row>
    <row r="1999" spans="1:18" x14ac:dyDescent="0.2">
      <c r="A1999" s="430" t="str">
        <f>IF(B1999="","",COUNT('Diário 1º PA'!$A$4:$A$2634)+COUNT('Diário 2º PA'!$A$4:$A$2000)+ROW()-3)</f>
        <v/>
      </c>
      <c r="B1999" s="417"/>
      <c r="C1999" s="438"/>
      <c r="D1999" s="419"/>
      <c r="E1999" s="419"/>
      <c r="F1999" s="420"/>
      <c r="G1999" s="419"/>
      <c r="H1999" s="419"/>
      <c r="I1999" s="421"/>
      <c r="J1999" s="422"/>
      <c r="K1999" s="422"/>
      <c r="L1999" s="423"/>
      <c r="M1999" s="422"/>
      <c r="N1999" s="446"/>
      <c r="O1999" s="429"/>
      <c r="P1999" s="78">
        <f t="shared" si="94"/>
        <v>0</v>
      </c>
      <c r="Q1999" s="78">
        <f t="shared" si="94"/>
        <v>0</v>
      </c>
      <c r="R1999" s="100" t="str">
        <f t="shared" si="93"/>
        <v/>
      </c>
    </row>
    <row r="2000" spans="1:18" x14ac:dyDescent="0.2">
      <c r="A2000" s="430" t="str">
        <f>IF(B2000="","",COUNT('Diário 1º PA'!$A$4:$A$2634)+COUNT('Diário 2º PA'!$A$4:$A$2000)+ROW()-3)</f>
        <v/>
      </c>
      <c r="B2000" s="417"/>
      <c r="C2000" s="438"/>
      <c r="D2000" s="419"/>
      <c r="E2000" s="419"/>
      <c r="F2000" s="420"/>
      <c r="G2000" s="419"/>
      <c r="H2000" s="419"/>
      <c r="I2000" s="421"/>
      <c r="J2000" s="422"/>
      <c r="K2000" s="422"/>
      <c r="L2000" s="423"/>
      <c r="M2000" s="422"/>
      <c r="N2000" s="446"/>
      <c r="O2000" s="429"/>
      <c r="P2000" s="78">
        <f t="shared" si="94"/>
        <v>0</v>
      </c>
      <c r="Q2000" s="78">
        <f t="shared" si="94"/>
        <v>0</v>
      </c>
      <c r="R2000" s="100" t="str">
        <f t="shared" si="93"/>
        <v/>
      </c>
    </row>
  </sheetData>
  <sheetProtection formatColumns="0" formatRows="0" insertColumns="0" insertRows="0" deleteRows="0" autoFilter="0"/>
  <autoFilter ref="A3:N2000" xr:uid="{00000000-0009-0000-0000-00000D000000}">
    <sortState xmlns:xlrd2="http://schemas.microsoft.com/office/spreadsheetml/2017/richdata2" ref="A5:Z2004">
      <sortCondition ref="A4:A2004"/>
    </sortState>
  </autoFilter>
  <mergeCells count="2">
    <mergeCell ref="A1:N1"/>
    <mergeCell ref="A2:N2"/>
  </mergeCells>
  <dataValidations count="4">
    <dataValidation type="list" allowBlank="1" showInputMessage="1" showErrorMessage="1" sqref="H508:I508 H4:H507 I509 H509:H2000" xr:uid="{00000000-0002-0000-0D00-000000000000}">
      <formula1>VinculoPT</formula1>
    </dataValidation>
    <dataValidation type="list" allowBlank="1" showInputMessage="1" showErrorMessage="1" sqref="D4:D2000" xr:uid="{00000000-0002-0000-0D00-000001000000}">
      <formula1>Categorias</formula1>
    </dataValidation>
    <dataValidation type="list" allowBlank="1" showInputMessage="1" showErrorMessage="1" sqref="E4:E2000" xr:uid="{00000000-0002-0000-0D00-000002000000}">
      <formula1>INDIRECT($R4)</formula1>
    </dataValidation>
    <dataValidation type="list" allowBlank="1" showInputMessage="1" showErrorMessage="1" sqref="O4:O2000" xr:uid="{00000000-0002-0000-0D00-000003000000}">
      <formula1>Conta</formula1>
    </dataValidation>
  </dataValidations>
  <pageMargins left="0.59055118110236227" right="0.59055118110236227" top="0.59055118110236227" bottom="0.59055118110236227" header="0" footer="0"/>
  <pageSetup paperSize="9" scale="49" fitToHeight="0" pageOrder="overThenDown" orientation="landscape" r:id="rId1"/>
  <headerFooter>
    <oddFooter>Página &amp;P de &amp;N</oddFooter>
  </headerFooter>
  <colBreaks count="1" manualBreakCount="1">
    <brk id="8"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1" tint="4.9989318521683403E-2"/>
    <pageSetUpPr fitToPage="1"/>
  </sheetPr>
  <dimension ref="A1:R2000"/>
  <sheetViews>
    <sheetView view="pageBreakPreview" zoomScaleSheetLayoutView="100" workbookViewId="0">
      <pane xSplit="6" ySplit="3" topLeftCell="G4" activePane="bottomRight" state="frozen"/>
      <selection activeCell="G4" sqref="G4"/>
      <selection pane="topRight" activeCell="G4" sqref="G4"/>
      <selection pane="bottomLeft" activeCell="G4" sqref="G4"/>
      <selection pane="bottomRight" activeCell="G4" sqref="G4"/>
    </sheetView>
  </sheetViews>
  <sheetFormatPr defaultColWidth="9.140625" defaultRowHeight="12.75" x14ac:dyDescent="0.2"/>
  <cols>
    <col min="1" max="1" width="5.7109375" style="114" customWidth="1"/>
    <col min="2" max="2" width="10.5703125" style="96" bestFit="1" customWidth="1"/>
    <col min="3" max="3" width="10.42578125" style="96" customWidth="1"/>
    <col min="4" max="4" width="15.42578125" style="61" customWidth="1"/>
    <col min="5" max="5" width="23.5703125" style="61" customWidth="1"/>
    <col min="6" max="6" width="12.85546875" style="60" customWidth="1"/>
    <col min="7" max="7" width="41.42578125" style="59" customWidth="1"/>
    <col min="8" max="8" width="25.28515625" style="59" customWidth="1"/>
    <col min="9" max="9" width="23.85546875" style="105" customWidth="1"/>
    <col min="10" max="10" width="17" style="370" customWidth="1"/>
    <col min="11" max="11" width="17.28515625" style="370" customWidth="1"/>
    <col min="12" max="12" width="14.7109375" style="371" customWidth="1"/>
    <col min="13" max="13" width="17.7109375" style="370" customWidth="1"/>
    <col min="14" max="14" width="15.28515625" style="370" customWidth="1"/>
    <col min="15" max="15" width="19.5703125" style="60" customWidth="1"/>
    <col min="16" max="17" width="7.42578125" style="99" customWidth="1"/>
    <col min="18" max="18" width="23.7109375" style="95" customWidth="1"/>
    <col min="19" max="16384" width="9.140625" style="95"/>
  </cols>
  <sheetData>
    <row r="1" spans="1:18" ht="18" customHeight="1" x14ac:dyDescent="0.2">
      <c r="A1" s="705" t="str">
        <f>Capa!A1</f>
        <v>Contrato de Gestão nº. 05/20 celebrado entre a Fundação Clóvis Salgado e a Associação Pró-Cultura e Promoção das Artes</v>
      </c>
      <c r="B1" s="705"/>
      <c r="C1" s="705"/>
      <c r="D1" s="705"/>
      <c r="E1" s="705"/>
      <c r="F1" s="705"/>
      <c r="G1" s="705"/>
      <c r="H1" s="705"/>
      <c r="I1" s="705"/>
      <c r="J1" s="705"/>
      <c r="K1" s="705"/>
      <c r="L1" s="705"/>
      <c r="M1" s="705"/>
      <c r="N1" s="705"/>
      <c r="O1" s="525"/>
      <c r="P1" s="96">
        <f>MONTH(Resumo!$C$5)</f>
        <v>1</v>
      </c>
      <c r="Q1" s="96">
        <f>YEAR(Resumo!$C$5)</f>
        <v>2022</v>
      </c>
    </row>
    <row r="2" spans="1:18" ht="18" customHeight="1" thickBot="1" x14ac:dyDescent="0.25">
      <c r="A2" s="748" t="str">
        <f>"Tabela 9 - Diário de Entradas e Saídas do Contrato de Gestão - "&amp;LEFT(Capa!A14,1)+3&amp;"º Período Avaliatório"</f>
        <v>Tabela 9 - Diário de Entradas e Saídas do Contrato de Gestão - 12º Período Avaliatório</v>
      </c>
      <c r="B2" s="748"/>
      <c r="C2" s="748"/>
      <c r="D2" s="748"/>
      <c r="E2" s="748"/>
      <c r="F2" s="748"/>
      <c r="G2" s="748"/>
      <c r="H2" s="748"/>
      <c r="I2" s="748"/>
      <c r="J2" s="748"/>
      <c r="K2" s="748"/>
      <c r="L2" s="748"/>
      <c r="M2" s="748"/>
      <c r="N2" s="748"/>
      <c r="O2" s="529"/>
      <c r="P2" s="97"/>
      <c r="Q2" s="97"/>
    </row>
    <row r="3" spans="1:18" s="98" customFormat="1" ht="50.25" customHeight="1" thickBot="1" x14ac:dyDescent="0.25">
      <c r="A3" s="62" t="s">
        <v>97</v>
      </c>
      <c r="B3" s="62" t="s">
        <v>280</v>
      </c>
      <c r="C3" s="63" t="s">
        <v>283</v>
      </c>
      <c r="D3" s="62" t="s">
        <v>35</v>
      </c>
      <c r="E3" s="63" t="s">
        <v>44</v>
      </c>
      <c r="F3" s="63" t="s">
        <v>272</v>
      </c>
      <c r="G3" s="63" t="s">
        <v>55</v>
      </c>
      <c r="H3" s="63" t="s">
        <v>305</v>
      </c>
      <c r="I3" s="106" t="s">
        <v>54</v>
      </c>
      <c r="J3" s="63" t="s">
        <v>56</v>
      </c>
      <c r="K3" s="63" t="s">
        <v>76</v>
      </c>
      <c r="L3" s="106" t="s">
        <v>52</v>
      </c>
      <c r="M3" s="63" t="s">
        <v>75</v>
      </c>
      <c r="N3" s="63" t="s">
        <v>165</v>
      </c>
      <c r="O3" s="63" t="s">
        <v>1322</v>
      </c>
      <c r="P3" s="77" t="s">
        <v>281</v>
      </c>
      <c r="Q3" s="77" t="s">
        <v>282</v>
      </c>
      <c r="R3" s="77" t="s">
        <v>35</v>
      </c>
    </row>
    <row r="4" spans="1:18" x14ac:dyDescent="0.2">
      <c r="A4" s="424" t="str">
        <f>IF(B4="","",COUNT('Diário 1º PA'!$A$4:$A$2634)+COUNT('Diário 2º PA'!$A$4:$A$2000)+COUNT('Diário 3º PA'!$A$4:$A$2000)+ROW()-3)</f>
        <v/>
      </c>
      <c r="B4" s="410"/>
      <c r="C4" s="411"/>
      <c r="D4" s="412"/>
      <c r="E4" s="412"/>
      <c r="F4" s="413"/>
      <c r="G4" s="412"/>
      <c r="H4" s="412"/>
      <c r="I4" s="414"/>
      <c r="J4" s="415"/>
      <c r="K4" s="415"/>
      <c r="L4" s="416"/>
      <c r="M4" s="415"/>
      <c r="N4" s="472"/>
      <c r="O4" s="425"/>
      <c r="P4" s="409">
        <f>IF(B4=0,0,IF(YEAR(B4)=$Q$1,MONTH(B4)-$P$1+1,(YEAR(B4)-$Q$1)*12-$P$1+1+MONTH(B4)))</f>
        <v>0</v>
      </c>
      <c r="Q4" s="78">
        <f>IF(C4=0,0,IF(YEAR(C4)=$Q$1,MONTH(C4)-$P$1+1,(YEAR(C4)-$Q$1)*12-$P$1+1+MONTH(C4)))</f>
        <v>0</v>
      </c>
      <c r="R4" s="143" t="str">
        <f t="shared" ref="R4:R6" si="0">SUBSTITUTE(D4," ","_")</f>
        <v/>
      </c>
    </row>
    <row r="5" spans="1:18" x14ac:dyDescent="0.2">
      <c r="A5" s="430" t="str">
        <f>IF(B5="","",COUNT('Diário 1º PA'!$A$4:$A$2634)+COUNT('Diário 2º PA'!$A$4:$A$2000)+COUNT('Diário 3º PA'!$A$4:$A$2000)+ROW()-3)</f>
        <v/>
      </c>
      <c r="B5" s="417"/>
      <c r="C5" s="418"/>
      <c r="D5" s="419"/>
      <c r="E5" s="419"/>
      <c r="F5" s="420"/>
      <c r="G5" s="421"/>
      <c r="H5" s="419"/>
      <c r="I5" s="421"/>
      <c r="J5" s="422"/>
      <c r="K5" s="422"/>
      <c r="L5" s="423"/>
      <c r="M5" s="422"/>
      <c r="N5" s="444"/>
      <c r="O5" s="429"/>
      <c r="P5" s="409">
        <f t="shared" ref="P5:Q7" si="1">IF(B5=0,0,IF(YEAR(B5)=$Q$1,MONTH(B5)-$P$1+1,(YEAR(B5)-$Q$1)*12-$P$1+1+MONTH(B5)))</f>
        <v>0</v>
      </c>
      <c r="Q5" s="78">
        <f t="shared" si="1"/>
        <v>0</v>
      </c>
      <c r="R5" s="100" t="str">
        <f t="shared" si="0"/>
        <v/>
      </c>
    </row>
    <row r="6" spans="1:18" x14ac:dyDescent="0.2">
      <c r="A6" s="430" t="str">
        <f>IF(B6="","",COUNT('Diário 1º PA'!$A$4:$A$2634)+COUNT('Diário 2º PA'!$A$4:$A$2000)+COUNT('Diário 3º PA'!$A$4:$A$2000)+ROW()-3)</f>
        <v/>
      </c>
      <c r="B6" s="417"/>
      <c r="C6" s="418"/>
      <c r="D6" s="419"/>
      <c r="E6" s="419"/>
      <c r="F6" s="420"/>
      <c r="G6" s="419"/>
      <c r="H6" s="419"/>
      <c r="I6" s="421"/>
      <c r="J6" s="422"/>
      <c r="K6" s="422"/>
      <c r="L6" s="423"/>
      <c r="M6" s="422"/>
      <c r="N6" s="444"/>
      <c r="O6" s="429"/>
      <c r="P6" s="409">
        <f t="shared" si="1"/>
        <v>0</v>
      </c>
      <c r="Q6" s="78">
        <f t="shared" si="1"/>
        <v>0</v>
      </c>
      <c r="R6" s="100" t="str">
        <f t="shared" si="0"/>
        <v/>
      </c>
    </row>
    <row r="7" spans="1:18" x14ac:dyDescent="0.2">
      <c r="A7" s="430" t="str">
        <f>IF(B7="","",COUNT('Diário 1º PA'!$A$4:$A$2634)+COUNT('Diário 2º PA'!$A$4:$A$2000)+COUNT('Diário 3º PA'!$A$4:$A$2000)+ROW()-3)</f>
        <v/>
      </c>
      <c r="B7" s="417"/>
      <c r="C7" s="418"/>
      <c r="D7" s="419"/>
      <c r="E7" s="419"/>
      <c r="F7" s="420"/>
      <c r="G7" s="421"/>
      <c r="H7" s="419"/>
      <c r="I7" s="421"/>
      <c r="J7" s="422"/>
      <c r="K7" s="422"/>
      <c r="L7" s="423"/>
      <c r="M7" s="422"/>
      <c r="N7" s="444"/>
      <c r="O7" s="429"/>
      <c r="P7" s="409">
        <f t="shared" si="1"/>
        <v>0</v>
      </c>
      <c r="Q7" s="78">
        <f t="shared" si="1"/>
        <v>0</v>
      </c>
      <c r="R7" s="143" t="str">
        <f t="shared" ref="R7:R70" si="2">SUBSTITUTE(D7," ","_")</f>
        <v/>
      </c>
    </row>
    <row r="8" spans="1:18" x14ac:dyDescent="0.2">
      <c r="A8" s="430" t="str">
        <f>IF(B8="","",COUNT('Diário 1º PA'!$A$4:$A$2634)+COUNT('Diário 2º PA'!$A$4:$A$2000)+COUNT('Diário 3º PA'!$A$4:$A$2000)+ROW()-3)</f>
        <v/>
      </c>
      <c r="B8" s="417"/>
      <c r="C8" s="418"/>
      <c r="D8" s="419"/>
      <c r="E8" s="419"/>
      <c r="F8" s="420"/>
      <c r="G8" s="419"/>
      <c r="H8" s="419"/>
      <c r="I8" s="421"/>
      <c r="J8" s="422"/>
      <c r="K8" s="422"/>
      <c r="L8" s="423"/>
      <c r="M8" s="422"/>
      <c r="N8" s="444"/>
      <c r="O8" s="429"/>
      <c r="P8" s="409">
        <f t="shared" ref="P8:P71" si="3">IF(B8=0,0,IF(YEAR(B8)=$Q$1,MONTH(B8)-$P$1+1,(YEAR(B8)-$Q$1)*12-$P$1+1+MONTH(B8)))</f>
        <v>0</v>
      </c>
      <c r="Q8" s="78">
        <f t="shared" ref="Q8:Q71" si="4">IF(C8=0,0,IF(YEAR(C8)=$Q$1,MONTH(C8)-$P$1+1,(YEAR(C8)-$Q$1)*12-$P$1+1+MONTH(C8)))</f>
        <v>0</v>
      </c>
      <c r="R8" s="100" t="str">
        <f t="shared" si="2"/>
        <v/>
      </c>
    </row>
    <row r="9" spans="1:18" x14ac:dyDescent="0.2">
      <c r="A9" s="430" t="str">
        <f>IF(B9="","",COUNT('Diário 1º PA'!$A$4:$A$2634)+COUNT('Diário 2º PA'!$A$4:$A$2000)+COUNT('Diário 3º PA'!$A$4:$A$2000)+ROW()-3)</f>
        <v/>
      </c>
      <c r="B9" s="417"/>
      <c r="C9" s="418"/>
      <c r="D9" s="419"/>
      <c r="E9" s="419"/>
      <c r="F9" s="420"/>
      <c r="G9" s="419"/>
      <c r="H9" s="419"/>
      <c r="I9" s="421"/>
      <c r="J9" s="422"/>
      <c r="K9" s="422"/>
      <c r="L9" s="423"/>
      <c r="M9" s="422"/>
      <c r="N9" s="444"/>
      <c r="O9" s="429"/>
      <c r="P9" s="409">
        <f t="shared" si="3"/>
        <v>0</v>
      </c>
      <c r="Q9" s="78">
        <f t="shared" si="4"/>
        <v>0</v>
      </c>
      <c r="R9" s="100" t="str">
        <f t="shared" si="2"/>
        <v/>
      </c>
    </row>
    <row r="10" spans="1:18" x14ac:dyDescent="0.2">
      <c r="A10" s="430" t="str">
        <f>IF(B10="","",COUNT('Diário 1º PA'!$A$4:$A$2634)+COUNT('Diário 2º PA'!$A$4:$A$2000)+COUNT('Diário 3º PA'!$A$4:$A$2000)+ROW()-3)</f>
        <v/>
      </c>
      <c r="B10" s="417"/>
      <c r="C10" s="418"/>
      <c r="D10" s="419"/>
      <c r="E10" s="419"/>
      <c r="F10" s="420"/>
      <c r="G10" s="419"/>
      <c r="H10" s="419"/>
      <c r="I10" s="421"/>
      <c r="J10" s="422"/>
      <c r="K10" s="422"/>
      <c r="L10" s="423"/>
      <c r="M10" s="422"/>
      <c r="N10" s="444"/>
      <c r="O10" s="429"/>
      <c r="P10" s="409">
        <f t="shared" si="3"/>
        <v>0</v>
      </c>
      <c r="Q10" s="78">
        <f t="shared" si="4"/>
        <v>0</v>
      </c>
      <c r="R10" s="143" t="str">
        <f t="shared" si="2"/>
        <v/>
      </c>
    </row>
    <row r="11" spans="1:18" x14ac:dyDescent="0.2">
      <c r="A11" s="430" t="str">
        <f>IF(B11="","",COUNT('Diário 1º PA'!$A$4:$A$2634)+COUNT('Diário 2º PA'!$A$4:$A$2000)+COUNT('Diário 3º PA'!$A$4:$A$2000)+ROW()-3)</f>
        <v/>
      </c>
      <c r="B11" s="417"/>
      <c r="C11" s="418"/>
      <c r="D11" s="419"/>
      <c r="E11" s="419"/>
      <c r="F11" s="420"/>
      <c r="G11" s="419"/>
      <c r="H11" s="419"/>
      <c r="I11" s="421"/>
      <c r="J11" s="422"/>
      <c r="K11" s="422"/>
      <c r="L11" s="423"/>
      <c r="M11" s="422"/>
      <c r="N11" s="444"/>
      <c r="O11" s="429"/>
      <c r="P11" s="409">
        <f t="shared" si="3"/>
        <v>0</v>
      </c>
      <c r="Q11" s="78">
        <f t="shared" si="4"/>
        <v>0</v>
      </c>
      <c r="R11" s="100" t="str">
        <f t="shared" si="2"/>
        <v/>
      </c>
    </row>
    <row r="12" spans="1:18" x14ac:dyDescent="0.2">
      <c r="A12" s="430" t="str">
        <f>IF(B12="","",COUNT('Diário 1º PA'!$A$4:$A$2634)+COUNT('Diário 2º PA'!$A$4:$A$2000)+COUNT('Diário 3º PA'!$A$4:$A$2000)+ROW()-3)</f>
        <v/>
      </c>
      <c r="B12" s="417"/>
      <c r="C12" s="418"/>
      <c r="D12" s="419"/>
      <c r="E12" s="419"/>
      <c r="F12" s="420"/>
      <c r="G12" s="419"/>
      <c r="H12" s="419"/>
      <c r="I12" s="421"/>
      <c r="J12" s="422"/>
      <c r="K12" s="422"/>
      <c r="L12" s="423"/>
      <c r="M12" s="422"/>
      <c r="N12" s="444"/>
      <c r="O12" s="429"/>
      <c r="P12" s="409">
        <f t="shared" si="3"/>
        <v>0</v>
      </c>
      <c r="Q12" s="78">
        <f t="shared" si="4"/>
        <v>0</v>
      </c>
      <c r="R12" s="100" t="str">
        <f t="shared" si="2"/>
        <v/>
      </c>
    </row>
    <row r="13" spans="1:18" x14ac:dyDescent="0.2">
      <c r="A13" s="430" t="str">
        <f>IF(B13="","",COUNT('Diário 1º PA'!$A$4:$A$2634)+COUNT('Diário 2º PA'!$A$4:$A$2000)+COUNT('Diário 3º PA'!$A$4:$A$2000)+ROW()-3)</f>
        <v/>
      </c>
      <c r="B13" s="417"/>
      <c r="C13" s="418"/>
      <c r="D13" s="419"/>
      <c r="E13" s="419"/>
      <c r="F13" s="420"/>
      <c r="G13" s="419"/>
      <c r="H13" s="419"/>
      <c r="I13" s="421"/>
      <c r="J13" s="422"/>
      <c r="K13" s="422"/>
      <c r="L13" s="423"/>
      <c r="M13" s="422"/>
      <c r="N13" s="444"/>
      <c r="O13" s="429"/>
      <c r="P13" s="409">
        <f t="shared" si="3"/>
        <v>0</v>
      </c>
      <c r="Q13" s="78">
        <f t="shared" si="4"/>
        <v>0</v>
      </c>
      <c r="R13" s="143" t="str">
        <f t="shared" si="2"/>
        <v/>
      </c>
    </row>
    <row r="14" spans="1:18" x14ac:dyDescent="0.2">
      <c r="A14" s="430" t="str">
        <f>IF(B14="","",COUNT('Diário 1º PA'!$A$4:$A$2634)+COUNT('Diário 2º PA'!$A$4:$A$2000)+COUNT('Diário 3º PA'!$A$4:$A$2000)+ROW()-3)</f>
        <v/>
      </c>
      <c r="B14" s="417"/>
      <c r="C14" s="418"/>
      <c r="D14" s="419"/>
      <c r="E14" s="419"/>
      <c r="F14" s="420"/>
      <c r="G14" s="421"/>
      <c r="H14" s="419"/>
      <c r="I14" s="421"/>
      <c r="J14" s="422"/>
      <c r="K14" s="422"/>
      <c r="L14" s="423"/>
      <c r="M14" s="422"/>
      <c r="N14" s="444"/>
      <c r="O14" s="429"/>
      <c r="P14" s="409">
        <f t="shared" si="3"/>
        <v>0</v>
      </c>
      <c r="Q14" s="78">
        <f t="shared" si="4"/>
        <v>0</v>
      </c>
      <c r="R14" s="100" t="str">
        <f t="shared" si="2"/>
        <v/>
      </c>
    </row>
    <row r="15" spans="1:18" x14ac:dyDescent="0.2">
      <c r="A15" s="430" t="str">
        <f>IF(B15="","",COUNT('Diário 1º PA'!$A$4:$A$2634)+COUNT('Diário 2º PA'!$A$4:$A$2000)+COUNT('Diário 3º PA'!$A$4:$A$2000)+ROW()-3)</f>
        <v/>
      </c>
      <c r="B15" s="417"/>
      <c r="C15" s="418"/>
      <c r="D15" s="419"/>
      <c r="E15" s="419"/>
      <c r="F15" s="420"/>
      <c r="G15" s="419"/>
      <c r="H15" s="419"/>
      <c r="I15" s="421"/>
      <c r="J15" s="422"/>
      <c r="K15" s="422"/>
      <c r="L15" s="423"/>
      <c r="M15" s="422"/>
      <c r="N15" s="444"/>
      <c r="O15" s="429"/>
      <c r="P15" s="409">
        <f t="shared" si="3"/>
        <v>0</v>
      </c>
      <c r="Q15" s="78">
        <f t="shared" si="4"/>
        <v>0</v>
      </c>
      <c r="R15" s="100" t="str">
        <f t="shared" si="2"/>
        <v/>
      </c>
    </row>
    <row r="16" spans="1:18" x14ac:dyDescent="0.2">
      <c r="A16" s="430" t="str">
        <f>IF(B16="","",COUNT('Diário 1º PA'!$A$4:$A$2634)+COUNT('Diário 2º PA'!$A$4:$A$2000)+COUNT('Diário 3º PA'!$A$4:$A$2000)+ROW()-3)</f>
        <v/>
      </c>
      <c r="B16" s="417"/>
      <c r="C16" s="418"/>
      <c r="D16" s="419"/>
      <c r="E16" s="419"/>
      <c r="F16" s="420"/>
      <c r="G16" s="419"/>
      <c r="H16" s="419"/>
      <c r="I16" s="421"/>
      <c r="J16" s="422"/>
      <c r="K16" s="422"/>
      <c r="L16" s="423"/>
      <c r="M16" s="422"/>
      <c r="N16" s="444"/>
      <c r="O16" s="429"/>
      <c r="P16" s="409">
        <f t="shared" si="3"/>
        <v>0</v>
      </c>
      <c r="Q16" s="78">
        <f t="shared" si="4"/>
        <v>0</v>
      </c>
      <c r="R16" s="143" t="str">
        <f t="shared" si="2"/>
        <v/>
      </c>
    </row>
    <row r="17" spans="1:18" x14ac:dyDescent="0.2">
      <c r="A17" s="430" t="str">
        <f>IF(B17="","",COUNT('Diário 1º PA'!$A$4:$A$2634)+COUNT('Diário 2º PA'!$A$4:$A$2000)+COUNT('Diário 3º PA'!$A$4:$A$2000)+ROW()-3)</f>
        <v/>
      </c>
      <c r="B17" s="417"/>
      <c r="C17" s="418"/>
      <c r="D17" s="419"/>
      <c r="E17" s="419"/>
      <c r="F17" s="420"/>
      <c r="G17" s="419"/>
      <c r="H17" s="419"/>
      <c r="I17" s="421"/>
      <c r="J17" s="422"/>
      <c r="K17" s="422"/>
      <c r="L17" s="423"/>
      <c r="M17" s="422"/>
      <c r="N17" s="444"/>
      <c r="O17" s="429"/>
      <c r="P17" s="409">
        <f t="shared" si="3"/>
        <v>0</v>
      </c>
      <c r="Q17" s="78">
        <f t="shared" si="4"/>
        <v>0</v>
      </c>
      <c r="R17" s="100" t="str">
        <f t="shared" si="2"/>
        <v/>
      </c>
    </row>
    <row r="18" spans="1:18" x14ac:dyDescent="0.2">
      <c r="A18" s="430" t="str">
        <f>IF(B18="","",COUNT('Diário 1º PA'!$A$4:$A$2634)+COUNT('Diário 2º PA'!$A$4:$A$2000)+COUNT('Diário 3º PA'!$A$4:$A$2000)+ROW()-3)</f>
        <v/>
      </c>
      <c r="B18" s="417"/>
      <c r="C18" s="418"/>
      <c r="D18" s="419"/>
      <c r="E18" s="419"/>
      <c r="F18" s="420"/>
      <c r="G18" s="419"/>
      <c r="H18" s="419"/>
      <c r="I18" s="421"/>
      <c r="J18" s="422"/>
      <c r="K18" s="422"/>
      <c r="L18" s="423"/>
      <c r="M18" s="422"/>
      <c r="N18" s="444"/>
      <c r="O18" s="429"/>
      <c r="P18" s="409">
        <f t="shared" si="3"/>
        <v>0</v>
      </c>
      <c r="Q18" s="78">
        <f t="shared" si="4"/>
        <v>0</v>
      </c>
      <c r="R18" s="100" t="str">
        <f t="shared" si="2"/>
        <v/>
      </c>
    </row>
    <row r="19" spans="1:18" x14ac:dyDescent="0.2">
      <c r="A19" s="430" t="str">
        <f>IF(B19="","",COUNT('Diário 1º PA'!$A$4:$A$2634)+COUNT('Diário 2º PA'!$A$4:$A$2000)+COUNT('Diário 3º PA'!$A$4:$A$2000)+ROW()-3)</f>
        <v/>
      </c>
      <c r="B19" s="417"/>
      <c r="C19" s="418"/>
      <c r="D19" s="419"/>
      <c r="E19" s="419"/>
      <c r="F19" s="420"/>
      <c r="G19" s="419"/>
      <c r="H19" s="419"/>
      <c r="I19" s="421"/>
      <c r="J19" s="422"/>
      <c r="K19" s="422"/>
      <c r="L19" s="423"/>
      <c r="M19" s="422"/>
      <c r="N19" s="444"/>
      <c r="O19" s="429"/>
      <c r="P19" s="409">
        <f t="shared" si="3"/>
        <v>0</v>
      </c>
      <c r="Q19" s="78">
        <f t="shared" si="4"/>
        <v>0</v>
      </c>
      <c r="R19" s="143" t="str">
        <f t="shared" si="2"/>
        <v/>
      </c>
    </row>
    <row r="20" spans="1:18" x14ac:dyDescent="0.2">
      <c r="A20" s="430" t="str">
        <f>IF(B20="","",COUNT('Diário 1º PA'!$A$4:$A$2634)+COUNT('Diário 2º PA'!$A$4:$A$2000)+COUNT('Diário 3º PA'!$A$4:$A$2000)+ROW()-3)</f>
        <v/>
      </c>
      <c r="B20" s="417"/>
      <c r="C20" s="418"/>
      <c r="D20" s="419"/>
      <c r="E20" s="419"/>
      <c r="F20" s="420"/>
      <c r="G20" s="419"/>
      <c r="H20" s="419"/>
      <c r="I20" s="421"/>
      <c r="J20" s="422"/>
      <c r="K20" s="422"/>
      <c r="L20" s="423"/>
      <c r="M20" s="422"/>
      <c r="N20" s="444"/>
      <c r="O20" s="429"/>
      <c r="P20" s="409">
        <f t="shared" si="3"/>
        <v>0</v>
      </c>
      <c r="Q20" s="78">
        <f t="shared" si="4"/>
        <v>0</v>
      </c>
      <c r="R20" s="100" t="str">
        <f t="shared" si="2"/>
        <v/>
      </c>
    </row>
    <row r="21" spans="1:18" x14ac:dyDescent="0.2">
      <c r="A21" s="430" t="str">
        <f>IF(B21="","",COUNT('Diário 1º PA'!$A$4:$A$2634)+COUNT('Diário 2º PA'!$A$4:$A$2000)+COUNT('Diário 3º PA'!$A$4:$A$2000)+ROW()-3)</f>
        <v/>
      </c>
      <c r="B21" s="417"/>
      <c r="C21" s="418"/>
      <c r="D21" s="419"/>
      <c r="E21" s="419"/>
      <c r="F21" s="420"/>
      <c r="G21" s="419"/>
      <c r="H21" s="419"/>
      <c r="I21" s="421"/>
      <c r="J21" s="422"/>
      <c r="K21" s="422"/>
      <c r="L21" s="423"/>
      <c r="M21" s="422"/>
      <c r="N21" s="444"/>
      <c r="O21" s="429"/>
      <c r="P21" s="409">
        <f t="shared" si="3"/>
        <v>0</v>
      </c>
      <c r="Q21" s="78">
        <f t="shared" si="4"/>
        <v>0</v>
      </c>
      <c r="R21" s="100" t="str">
        <f t="shared" si="2"/>
        <v/>
      </c>
    </row>
    <row r="22" spans="1:18" x14ac:dyDescent="0.2">
      <c r="A22" s="430" t="str">
        <f>IF(B22="","",COUNT('Diário 1º PA'!$A$4:$A$2634)+COUNT('Diário 2º PA'!$A$4:$A$2000)+COUNT('Diário 3º PA'!$A$4:$A$2000)+ROW()-3)</f>
        <v/>
      </c>
      <c r="B22" s="417"/>
      <c r="C22" s="418"/>
      <c r="D22" s="419"/>
      <c r="E22" s="419"/>
      <c r="F22" s="420"/>
      <c r="G22" s="419"/>
      <c r="H22" s="419"/>
      <c r="I22" s="421"/>
      <c r="J22" s="422"/>
      <c r="K22" s="422"/>
      <c r="L22" s="423"/>
      <c r="M22" s="422"/>
      <c r="N22" s="444"/>
      <c r="O22" s="429"/>
      <c r="P22" s="409">
        <f t="shared" si="3"/>
        <v>0</v>
      </c>
      <c r="Q22" s="78">
        <f t="shared" si="4"/>
        <v>0</v>
      </c>
      <c r="R22" s="143" t="str">
        <f t="shared" si="2"/>
        <v/>
      </c>
    </row>
    <row r="23" spans="1:18" x14ac:dyDescent="0.2">
      <c r="A23" s="430" t="str">
        <f>IF(B23="","",COUNT('Diário 1º PA'!$A$4:$A$2634)+COUNT('Diário 2º PA'!$A$4:$A$2000)+COUNT('Diário 3º PA'!$A$4:$A$2000)+ROW()-3)</f>
        <v/>
      </c>
      <c r="B23" s="417"/>
      <c r="C23" s="418"/>
      <c r="D23" s="419"/>
      <c r="E23" s="419"/>
      <c r="F23" s="420"/>
      <c r="G23" s="419"/>
      <c r="H23" s="419"/>
      <c r="I23" s="421"/>
      <c r="J23" s="422"/>
      <c r="K23" s="422"/>
      <c r="L23" s="423"/>
      <c r="M23" s="422"/>
      <c r="N23" s="444"/>
      <c r="O23" s="429"/>
      <c r="P23" s="409">
        <f t="shared" si="3"/>
        <v>0</v>
      </c>
      <c r="Q23" s="78">
        <f t="shared" si="4"/>
        <v>0</v>
      </c>
      <c r="R23" s="100" t="str">
        <f t="shared" si="2"/>
        <v/>
      </c>
    </row>
    <row r="24" spans="1:18" x14ac:dyDescent="0.2">
      <c r="A24" s="430" t="str">
        <f>IF(B24="","",COUNT('Diário 1º PA'!$A$4:$A$2634)+COUNT('Diário 2º PA'!$A$4:$A$2000)+COUNT('Diário 3º PA'!$A$4:$A$2000)+ROW()-3)</f>
        <v/>
      </c>
      <c r="B24" s="417"/>
      <c r="C24" s="418"/>
      <c r="D24" s="419"/>
      <c r="E24" s="419"/>
      <c r="F24" s="420"/>
      <c r="G24" s="419"/>
      <c r="H24" s="419"/>
      <c r="I24" s="421"/>
      <c r="J24" s="422"/>
      <c r="K24" s="422"/>
      <c r="L24" s="423"/>
      <c r="M24" s="422"/>
      <c r="N24" s="444"/>
      <c r="O24" s="429"/>
      <c r="P24" s="409">
        <f t="shared" si="3"/>
        <v>0</v>
      </c>
      <c r="Q24" s="78">
        <f t="shared" si="4"/>
        <v>0</v>
      </c>
      <c r="R24" s="100" t="str">
        <f t="shared" si="2"/>
        <v/>
      </c>
    </row>
    <row r="25" spans="1:18" x14ac:dyDescent="0.2">
      <c r="A25" s="430" t="str">
        <f>IF(B25="","",COUNT('Diário 1º PA'!$A$4:$A$2634)+COUNT('Diário 2º PA'!$A$4:$A$2000)+COUNT('Diário 3º PA'!$A$4:$A$2000)+ROW()-3)</f>
        <v/>
      </c>
      <c r="B25" s="417"/>
      <c r="C25" s="418"/>
      <c r="D25" s="419"/>
      <c r="E25" s="419"/>
      <c r="F25" s="420"/>
      <c r="G25" s="419"/>
      <c r="H25" s="419"/>
      <c r="I25" s="421"/>
      <c r="J25" s="422"/>
      <c r="K25" s="422"/>
      <c r="L25" s="423"/>
      <c r="M25" s="422"/>
      <c r="N25" s="444"/>
      <c r="O25" s="429"/>
      <c r="P25" s="409">
        <f t="shared" si="3"/>
        <v>0</v>
      </c>
      <c r="Q25" s="78">
        <f t="shared" si="4"/>
        <v>0</v>
      </c>
      <c r="R25" s="143" t="str">
        <f t="shared" si="2"/>
        <v/>
      </c>
    </row>
    <row r="26" spans="1:18" x14ac:dyDescent="0.2">
      <c r="A26" s="430" t="str">
        <f>IF(B26="","",COUNT('Diário 1º PA'!$A$4:$A$2634)+COUNT('Diário 2º PA'!$A$4:$A$2000)+COUNT('Diário 3º PA'!$A$4:$A$2000)+ROW()-3)</f>
        <v/>
      </c>
      <c r="B26" s="417"/>
      <c r="C26" s="418"/>
      <c r="D26" s="419"/>
      <c r="E26" s="419"/>
      <c r="F26" s="420"/>
      <c r="G26" s="419"/>
      <c r="H26" s="419"/>
      <c r="I26" s="421"/>
      <c r="J26" s="422"/>
      <c r="K26" s="422"/>
      <c r="L26" s="423"/>
      <c r="M26" s="422"/>
      <c r="N26" s="444"/>
      <c r="O26" s="429"/>
      <c r="P26" s="409">
        <f t="shared" si="3"/>
        <v>0</v>
      </c>
      <c r="Q26" s="78">
        <f t="shared" si="4"/>
        <v>0</v>
      </c>
      <c r="R26" s="100" t="str">
        <f t="shared" si="2"/>
        <v/>
      </c>
    </row>
    <row r="27" spans="1:18" x14ac:dyDescent="0.2">
      <c r="A27" s="430" t="str">
        <f>IF(B27="","",COUNT('Diário 1º PA'!$A$4:$A$2634)+COUNT('Diário 2º PA'!$A$4:$A$2000)+COUNT('Diário 3º PA'!$A$4:$A$2000)+ROW()-3)</f>
        <v/>
      </c>
      <c r="B27" s="431"/>
      <c r="C27" s="455"/>
      <c r="D27" s="432"/>
      <c r="E27" s="432"/>
      <c r="F27" s="433"/>
      <c r="G27" s="432"/>
      <c r="H27" s="432"/>
      <c r="I27" s="434"/>
      <c r="J27" s="435"/>
      <c r="K27" s="435"/>
      <c r="L27" s="436"/>
      <c r="M27" s="435"/>
      <c r="N27" s="473"/>
      <c r="O27" s="429"/>
      <c r="P27" s="409">
        <f t="shared" si="3"/>
        <v>0</v>
      </c>
      <c r="Q27" s="78">
        <f t="shared" si="4"/>
        <v>0</v>
      </c>
      <c r="R27" s="100" t="str">
        <f t="shared" si="2"/>
        <v/>
      </c>
    </row>
    <row r="28" spans="1:18" x14ac:dyDescent="0.2">
      <c r="A28" s="430" t="str">
        <f>IF(B28="","",COUNT('Diário 1º PA'!$A$4:$A$2634)+COUNT('Diário 2º PA'!$A$4:$A$2000)+COUNT('Diário 3º PA'!$A$4:$A$2000)+ROW()-3)</f>
        <v/>
      </c>
      <c r="B28" s="417"/>
      <c r="C28" s="418"/>
      <c r="D28" s="419"/>
      <c r="E28" s="419"/>
      <c r="F28" s="420"/>
      <c r="G28" s="419"/>
      <c r="H28" s="419"/>
      <c r="I28" s="421"/>
      <c r="J28" s="422"/>
      <c r="K28" s="422"/>
      <c r="L28" s="423"/>
      <c r="M28" s="422"/>
      <c r="N28" s="444"/>
      <c r="O28" s="429"/>
      <c r="P28" s="409">
        <f t="shared" si="3"/>
        <v>0</v>
      </c>
      <c r="Q28" s="78">
        <f t="shared" si="4"/>
        <v>0</v>
      </c>
      <c r="R28" s="143" t="str">
        <f t="shared" si="2"/>
        <v/>
      </c>
    </row>
    <row r="29" spans="1:18" x14ac:dyDescent="0.2">
      <c r="A29" s="430" t="str">
        <f>IF(B29="","",COUNT('Diário 1º PA'!$A$4:$A$2634)+COUNT('Diário 2º PA'!$A$4:$A$2000)+COUNT('Diário 3º PA'!$A$4:$A$2000)+ROW()-3)</f>
        <v/>
      </c>
      <c r="B29" s="417"/>
      <c r="C29" s="418"/>
      <c r="D29" s="419"/>
      <c r="E29" s="419"/>
      <c r="F29" s="420"/>
      <c r="G29" s="419"/>
      <c r="H29" s="419"/>
      <c r="I29" s="421"/>
      <c r="J29" s="422"/>
      <c r="K29" s="422"/>
      <c r="L29" s="423"/>
      <c r="M29" s="422"/>
      <c r="N29" s="444"/>
      <c r="O29" s="429"/>
      <c r="P29" s="409">
        <f t="shared" si="3"/>
        <v>0</v>
      </c>
      <c r="Q29" s="78">
        <f t="shared" si="4"/>
        <v>0</v>
      </c>
      <c r="R29" s="100" t="str">
        <f t="shared" si="2"/>
        <v/>
      </c>
    </row>
    <row r="30" spans="1:18" x14ac:dyDescent="0.2">
      <c r="A30" s="430" t="str">
        <f>IF(B30="","",COUNT('Diário 1º PA'!$A$4:$A$2634)+COUNT('Diário 2º PA'!$A$4:$A$2000)+COUNT('Diário 3º PA'!$A$4:$A$2000)+ROW()-3)</f>
        <v/>
      </c>
      <c r="B30" s="417"/>
      <c r="C30" s="418"/>
      <c r="D30" s="419"/>
      <c r="E30" s="419"/>
      <c r="F30" s="420"/>
      <c r="G30" s="419"/>
      <c r="H30" s="419"/>
      <c r="I30" s="421"/>
      <c r="J30" s="422"/>
      <c r="K30" s="422"/>
      <c r="L30" s="423"/>
      <c r="M30" s="422"/>
      <c r="N30" s="444"/>
      <c r="O30" s="429"/>
      <c r="P30" s="409">
        <f t="shared" si="3"/>
        <v>0</v>
      </c>
      <c r="Q30" s="78">
        <f t="shared" si="4"/>
        <v>0</v>
      </c>
      <c r="R30" s="100" t="str">
        <f t="shared" si="2"/>
        <v/>
      </c>
    </row>
    <row r="31" spans="1:18" x14ac:dyDescent="0.2">
      <c r="A31" s="430" t="str">
        <f>IF(B31="","",COUNT('Diário 1º PA'!$A$4:$A$2634)+COUNT('Diário 2º PA'!$A$4:$A$2000)+COUNT('Diário 3º PA'!$A$4:$A$2000)+ROW()-3)</f>
        <v/>
      </c>
      <c r="B31" s="417"/>
      <c r="C31" s="418"/>
      <c r="D31" s="419"/>
      <c r="E31" s="419"/>
      <c r="F31" s="420"/>
      <c r="G31" s="421"/>
      <c r="H31" s="419"/>
      <c r="I31" s="421"/>
      <c r="J31" s="423"/>
      <c r="K31" s="423"/>
      <c r="L31" s="423"/>
      <c r="M31" s="422"/>
      <c r="N31" s="444"/>
      <c r="O31" s="429"/>
      <c r="P31" s="409">
        <f t="shared" si="3"/>
        <v>0</v>
      </c>
      <c r="Q31" s="78">
        <f t="shared" si="4"/>
        <v>0</v>
      </c>
      <c r="R31" s="143" t="str">
        <f t="shared" si="2"/>
        <v/>
      </c>
    </row>
    <row r="32" spans="1:18" x14ac:dyDescent="0.2">
      <c r="A32" s="430" t="str">
        <f>IF(B32="","",COUNT('Diário 1º PA'!$A$4:$A$2634)+COUNT('Diário 2º PA'!$A$4:$A$2000)+COUNT('Diário 3º PA'!$A$4:$A$2000)+ROW()-3)</f>
        <v/>
      </c>
      <c r="B32" s="417"/>
      <c r="C32" s="418"/>
      <c r="D32" s="419"/>
      <c r="E32" s="419"/>
      <c r="F32" s="420"/>
      <c r="G32" s="421"/>
      <c r="H32" s="419"/>
      <c r="I32" s="421"/>
      <c r="J32" s="423"/>
      <c r="K32" s="423"/>
      <c r="L32" s="423"/>
      <c r="M32" s="422"/>
      <c r="N32" s="444"/>
      <c r="O32" s="429"/>
      <c r="P32" s="409">
        <f t="shared" si="3"/>
        <v>0</v>
      </c>
      <c r="Q32" s="78">
        <f t="shared" si="4"/>
        <v>0</v>
      </c>
      <c r="R32" s="100" t="str">
        <f t="shared" si="2"/>
        <v/>
      </c>
    </row>
    <row r="33" spans="1:18" x14ac:dyDescent="0.2">
      <c r="A33" s="430" t="str">
        <f>IF(B33="","",COUNT('Diário 1º PA'!$A$4:$A$2634)+COUNT('Diário 2º PA'!$A$4:$A$2000)+COUNT('Diário 3º PA'!$A$4:$A$2000)+ROW()-3)</f>
        <v/>
      </c>
      <c r="B33" s="417"/>
      <c r="C33" s="418"/>
      <c r="D33" s="419"/>
      <c r="E33" s="419"/>
      <c r="F33" s="420"/>
      <c r="G33" s="421"/>
      <c r="H33" s="419"/>
      <c r="I33" s="421"/>
      <c r="J33" s="422"/>
      <c r="K33" s="422"/>
      <c r="L33" s="423"/>
      <c r="M33" s="422"/>
      <c r="N33" s="444"/>
      <c r="O33" s="429"/>
      <c r="P33" s="409">
        <f t="shared" si="3"/>
        <v>0</v>
      </c>
      <c r="Q33" s="78">
        <f t="shared" si="4"/>
        <v>0</v>
      </c>
      <c r="R33" s="100" t="str">
        <f t="shared" si="2"/>
        <v/>
      </c>
    </row>
    <row r="34" spans="1:18" x14ac:dyDescent="0.2">
      <c r="A34" s="430" t="str">
        <f>IF(B34="","",COUNT('Diário 1º PA'!$A$4:$A$2634)+COUNT('Diário 2º PA'!$A$4:$A$2000)+COUNT('Diário 3º PA'!$A$4:$A$2000)+ROW()-3)</f>
        <v/>
      </c>
      <c r="B34" s="417"/>
      <c r="C34" s="418"/>
      <c r="D34" s="419"/>
      <c r="E34" s="419"/>
      <c r="F34" s="420"/>
      <c r="G34" s="419"/>
      <c r="H34" s="419"/>
      <c r="I34" s="421"/>
      <c r="J34" s="422"/>
      <c r="K34" s="422"/>
      <c r="L34" s="423"/>
      <c r="M34" s="422"/>
      <c r="N34" s="444"/>
      <c r="O34" s="429"/>
      <c r="P34" s="409">
        <f t="shared" si="3"/>
        <v>0</v>
      </c>
      <c r="Q34" s="78">
        <f t="shared" si="4"/>
        <v>0</v>
      </c>
      <c r="R34" s="143" t="str">
        <f t="shared" si="2"/>
        <v/>
      </c>
    </row>
    <row r="35" spans="1:18" x14ac:dyDescent="0.2">
      <c r="A35" s="430" t="str">
        <f>IF(B35="","",COUNT('Diário 1º PA'!$A$4:$A$2634)+COUNT('Diário 2º PA'!$A$4:$A$2000)+COUNT('Diário 3º PA'!$A$4:$A$2000)+ROW()-3)</f>
        <v/>
      </c>
      <c r="B35" s="417"/>
      <c r="C35" s="418"/>
      <c r="D35" s="419"/>
      <c r="E35" s="419"/>
      <c r="F35" s="420"/>
      <c r="G35" s="419"/>
      <c r="H35" s="419"/>
      <c r="I35" s="421"/>
      <c r="J35" s="422"/>
      <c r="K35" s="422"/>
      <c r="L35" s="423"/>
      <c r="M35" s="422"/>
      <c r="N35" s="444"/>
      <c r="O35" s="429"/>
      <c r="P35" s="409">
        <f t="shared" si="3"/>
        <v>0</v>
      </c>
      <c r="Q35" s="78">
        <f t="shared" si="4"/>
        <v>0</v>
      </c>
      <c r="R35" s="100" t="str">
        <f t="shared" si="2"/>
        <v/>
      </c>
    </row>
    <row r="36" spans="1:18" x14ac:dyDescent="0.2">
      <c r="A36" s="430" t="str">
        <f>IF(B36="","",COUNT('Diário 1º PA'!$A$4:$A$2634)+COUNT('Diário 2º PA'!$A$4:$A$2000)+COUNT('Diário 3º PA'!$A$4:$A$2000)+ROW()-3)</f>
        <v/>
      </c>
      <c r="B36" s="417"/>
      <c r="C36" s="418"/>
      <c r="D36" s="419"/>
      <c r="E36" s="419"/>
      <c r="F36" s="420"/>
      <c r="G36" s="419"/>
      <c r="H36" s="419"/>
      <c r="I36" s="421"/>
      <c r="J36" s="422"/>
      <c r="K36" s="422"/>
      <c r="L36" s="423"/>
      <c r="M36" s="422"/>
      <c r="N36" s="444"/>
      <c r="O36" s="429"/>
      <c r="P36" s="409">
        <f t="shared" si="3"/>
        <v>0</v>
      </c>
      <c r="Q36" s="78">
        <f t="shared" si="4"/>
        <v>0</v>
      </c>
      <c r="R36" s="100" t="str">
        <f t="shared" si="2"/>
        <v/>
      </c>
    </row>
    <row r="37" spans="1:18" x14ac:dyDescent="0.2">
      <c r="A37" s="430" t="str">
        <f>IF(B37="","",COUNT('Diário 1º PA'!$A$4:$A$2634)+COUNT('Diário 2º PA'!$A$4:$A$2000)+COUNT('Diário 3º PA'!$A$4:$A$2000)+ROW()-3)</f>
        <v/>
      </c>
      <c r="B37" s="417"/>
      <c r="C37" s="418"/>
      <c r="D37" s="419"/>
      <c r="E37" s="419"/>
      <c r="F37" s="420"/>
      <c r="G37" s="419"/>
      <c r="H37" s="419"/>
      <c r="I37" s="421"/>
      <c r="J37" s="422"/>
      <c r="K37" s="422"/>
      <c r="L37" s="423"/>
      <c r="M37" s="422"/>
      <c r="N37" s="444"/>
      <c r="O37" s="429"/>
      <c r="P37" s="409">
        <f t="shared" si="3"/>
        <v>0</v>
      </c>
      <c r="Q37" s="78">
        <f t="shared" si="4"/>
        <v>0</v>
      </c>
      <c r="R37" s="143" t="str">
        <f t="shared" si="2"/>
        <v/>
      </c>
    </row>
    <row r="38" spans="1:18" x14ac:dyDescent="0.2">
      <c r="A38" s="430" t="str">
        <f>IF(B38="","",COUNT('Diário 1º PA'!$A$4:$A$2634)+COUNT('Diário 2º PA'!$A$4:$A$2000)+COUNT('Diário 3º PA'!$A$4:$A$2000)+ROW()-3)</f>
        <v/>
      </c>
      <c r="B38" s="417"/>
      <c r="C38" s="418"/>
      <c r="D38" s="419"/>
      <c r="E38" s="419"/>
      <c r="F38" s="420"/>
      <c r="G38" s="419"/>
      <c r="H38" s="419"/>
      <c r="I38" s="421"/>
      <c r="J38" s="422"/>
      <c r="K38" s="422"/>
      <c r="L38" s="423"/>
      <c r="M38" s="422"/>
      <c r="N38" s="444"/>
      <c r="O38" s="429"/>
      <c r="P38" s="409">
        <f t="shared" si="3"/>
        <v>0</v>
      </c>
      <c r="Q38" s="78">
        <f t="shared" si="4"/>
        <v>0</v>
      </c>
      <c r="R38" s="100" t="str">
        <f t="shared" si="2"/>
        <v/>
      </c>
    </row>
    <row r="39" spans="1:18" x14ac:dyDescent="0.2">
      <c r="A39" s="430" t="str">
        <f>IF(B39="","",COUNT('Diário 1º PA'!$A$4:$A$2634)+COUNT('Diário 2º PA'!$A$4:$A$2000)+COUNT('Diário 3º PA'!$A$4:$A$2000)+ROW()-3)</f>
        <v/>
      </c>
      <c r="B39" s="417"/>
      <c r="C39" s="418"/>
      <c r="D39" s="419"/>
      <c r="E39" s="419"/>
      <c r="F39" s="420"/>
      <c r="G39" s="421"/>
      <c r="H39" s="419"/>
      <c r="I39" s="421"/>
      <c r="J39" s="422"/>
      <c r="K39" s="422"/>
      <c r="L39" s="423"/>
      <c r="M39" s="422"/>
      <c r="N39" s="444"/>
      <c r="O39" s="429"/>
      <c r="P39" s="409">
        <f t="shared" si="3"/>
        <v>0</v>
      </c>
      <c r="Q39" s="78">
        <f t="shared" si="4"/>
        <v>0</v>
      </c>
      <c r="R39" s="100" t="str">
        <f t="shared" si="2"/>
        <v/>
      </c>
    </row>
    <row r="40" spans="1:18" x14ac:dyDescent="0.2">
      <c r="A40" s="430" t="str">
        <f>IF(B40="","",COUNT('Diário 1º PA'!$A$4:$A$2634)+COUNT('Diário 2º PA'!$A$4:$A$2000)+COUNT('Diário 3º PA'!$A$4:$A$2000)+ROW()-3)</f>
        <v/>
      </c>
      <c r="B40" s="417"/>
      <c r="C40" s="418"/>
      <c r="D40" s="419"/>
      <c r="E40" s="419"/>
      <c r="F40" s="420"/>
      <c r="G40" s="419"/>
      <c r="H40" s="419"/>
      <c r="I40" s="421"/>
      <c r="J40" s="422"/>
      <c r="K40" s="422"/>
      <c r="L40" s="423"/>
      <c r="M40" s="422"/>
      <c r="N40" s="444"/>
      <c r="O40" s="429"/>
      <c r="P40" s="409">
        <f t="shared" si="3"/>
        <v>0</v>
      </c>
      <c r="Q40" s="78">
        <f t="shared" si="4"/>
        <v>0</v>
      </c>
      <c r="R40" s="143" t="str">
        <f t="shared" si="2"/>
        <v/>
      </c>
    </row>
    <row r="41" spans="1:18" x14ac:dyDescent="0.2">
      <c r="A41" s="430" t="str">
        <f>IF(B41="","",COUNT('Diário 1º PA'!$A$4:$A$2634)+COUNT('Diário 2º PA'!$A$4:$A$2000)+COUNT('Diário 3º PA'!$A$4:$A$2000)+ROW()-3)</f>
        <v/>
      </c>
      <c r="B41" s="417"/>
      <c r="C41" s="418"/>
      <c r="D41" s="419"/>
      <c r="E41" s="419"/>
      <c r="F41" s="420"/>
      <c r="G41" s="419"/>
      <c r="H41" s="419"/>
      <c r="I41" s="421"/>
      <c r="J41" s="422"/>
      <c r="K41" s="422"/>
      <c r="L41" s="423"/>
      <c r="M41" s="422"/>
      <c r="N41" s="444"/>
      <c r="O41" s="429"/>
      <c r="P41" s="409">
        <f t="shared" si="3"/>
        <v>0</v>
      </c>
      <c r="Q41" s="78">
        <f t="shared" si="4"/>
        <v>0</v>
      </c>
      <c r="R41" s="100" t="str">
        <f t="shared" si="2"/>
        <v/>
      </c>
    </row>
    <row r="42" spans="1:18" x14ac:dyDescent="0.2">
      <c r="A42" s="430" t="str">
        <f>IF(B42="","",COUNT('Diário 1º PA'!$A$4:$A$2634)+COUNT('Diário 2º PA'!$A$4:$A$2000)+COUNT('Diário 3º PA'!$A$4:$A$2000)+ROW()-3)</f>
        <v/>
      </c>
      <c r="B42" s="417"/>
      <c r="C42" s="418"/>
      <c r="D42" s="419"/>
      <c r="E42" s="419"/>
      <c r="F42" s="420"/>
      <c r="G42" s="419"/>
      <c r="H42" s="419"/>
      <c r="I42" s="421"/>
      <c r="J42" s="422"/>
      <c r="K42" s="422"/>
      <c r="L42" s="423"/>
      <c r="M42" s="422"/>
      <c r="N42" s="444"/>
      <c r="O42" s="429"/>
      <c r="P42" s="409">
        <f t="shared" si="3"/>
        <v>0</v>
      </c>
      <c r="Q42" s="78">
        <f t="shared" si="4"/>
        <v>0</v>
      </c>
      <c r="R42" s="100" t="str">
        <f t="shared" si="2"/>
        <v/>
      </c>
    </row>
    <row r="43" spans="1:18" x14ac:dyDescent="0.2">
      <c r="A43" s="430" t="str">
        <f>IF(B43="","",COUNT('Diário 1º PA'!$A$4:$A$2634)+COUNT('Diário 2º PA'!$A$4:$A$2000)+COUNT('Diário 3º PA'!$A$4:$A$2000)+ROW()-3)</f>
        <v/>
      </c>
      <c r="B43" s="417"/>
      <c r="C43" s="418"/>
      <c r="D43" s="419"/>
      <c r="E43" s="419"/>
      <c r="F43" s="420"/>
      <c r="G43" s="419"/>
      <c r="H43" s="419"/>
      <c r="I43" s="421"/>
      <c r="J43" s="422"/>
      <c r="K43" s="422"/>
      <c r="L43" s="423"/>
      <c r="M43" s="422"/>
      <c r="N43" s="444"/>
      <c r="O43" s="429"/>
      <c r="P43" s="409">
        <f t="shared" si="3"/>
        <v>0</v>
      </c>
      <c r="Q43" s="78">
        <f t="shared" si="4"/>
        <v>0</v>
      </c>
      <c r="R43" s="143" t="str">
        <f t="shared" si="2"/>
        <v/>
      </c>
    </row>
    <row r="44" spans="1:18" x14ac:dyDescent="0.2">
      <c r="A44" s="430" t="str">
        <f>IF(B44="","",COUNT('Diário 1º PA'!$A$4:$A$2634)+COUNT('Diário 2º PA'!$A$4:$A$2000)+COUNT('Diário 3º PA'!$A$4:$A$2000)+ROW()-3)</f>
        <v/>
      </c>
      <c r="B44" s="417"/>
      <c r="C44" s="418"/>
      <c r="D44" s="419"/>
      <c r="E44" s="419"/>
      <c r="F44" s="420"/>
      <c r="G44" s="419"/>
      <c r="H44" s="419"/>
      <c r="I44" s="421"/>
      <c r="J44" s="422"/>
      <c r="K44" s="422"/>
      <c r="L44" s="423"/>
      <c r="M44" s="422"/>
      <c r="N44" s="444"/>
      <c r="O44" s="429"/>
      <c r="P44" s="409">
        <f t="shared" si="3"/>
        <v>0</v>
      </c>
      <c r="Q44" s="78">
        <f t="shared" si="4"/>
        <v>0</v>
      </c>
      <c r="R44" s="100" t="str">
        <f t="shared" si="2"/>
        <v/>
      </c>
    </row>
    <row r="45" spans="1:18" x14ac:dyDescent="0.2">
      <c r="A45" s="430" t="str">
        <f>IF(B45="","",COUNT('Diário 1º PA'!$A$4:$A$2634)+COUNT('Diário 2º PA'!$A$4:$A$2000)+COUNT('Diário 3º PA'!$A$4:$A$2000)+ROW()-3)</f>
        <v/>
      </c>
      <c r="B45" s="417"/>
      <c r="C45" s="418"/>
      <c r="D45" s="419"/>
      <c r="E45" s="419"/>
      <c r="F45" s="420"/>
      <c r="G45" s="419"/>
      <c r="H45" s="419"/>
      <c r="I45" s="421"/>
      <c r="J45" s="422"/>
      <c r="K45" s="422"/>
      <c r="L45" s="423"/>
      <c r="M45" s="422"/>
      <c r="N45" s="444"/>
      <c r="O45" s="429"/>
      <c r="P45" s="409">
        <f t="shared" si="3"/>
        <v>0</v>
      </c>
      <c r="Q45" s="78">
        <f t="shared" si="4"/>
        <v>0</v>
      </c>
      <c r="R45" s="100" t="str">
        <f t="shared" si="2"/>
        <v/>
      </c>
    </row>
    <row r="46" spans="1:18" x14ac:dyDescent="0.2">
      <c r="A46" s="430" t="str">
        <f>IF(B46="","",COUNT('Diário 1º PA'!$A$4:$A$2634)+COUNT('Diário 2º PA'!$A$4:$A$2000)+COUNT('Diário 3º PA'!$A$4:$A$2000)+ROW()-3)</f>
        <v/>
      </c>
      <c r="B46" s="417"/>
      <c r="C46" s="418"/>
      <c r="D46" s="419"/>
      <c r="E46" s="419"/>
      <c r="F46" s="420"/>
      <c r="G46" s="419"/>
      <c r="H46" s="419"/>
      <c r="I46" s="421"/>
      <c r="J46" s="422"/>
      <c r="K46" s="422"/>
      <c r="L46" s="423"/>
      <c r="M46" s="422"/>
      <c r="N46" s="444"/>
      <c r="O46" s="429"/>
      <c r="P46" s="409">
        <f t="shared" si="3"/>
        <v>0</v>
      </c>
      <c r="Q46" s="78">
        <f t="shared" si="4"/>
        <v>0</v>
      </c>
      <c r="R46" s="143" t="str">
        <f t="shared" si="2"/>
        <v/>
      </c>
    </row>
    <row r="47" spans="1:18" x14ac:dyDescent="0.2">
      <c r="A47" s="430" t="str">
        <f>IF(B47="","",COUNT('Diário 1º PA'!$A$4:$A$2634)+COUNT('Diário 2º PA'!$A$4:$A$2000)+COUNT('Diário 3º PA'!$A$4:$A$2000)+ROW()-3)</f>
        <v/>
      </c>
      <c r="B47" s="417"/>
      <c r="C47" s="418"/>
      <c r="D47" s="419"/>
      <c r="E47" s="419"/>
      <c r="F47" s="420"/>
      <c r="G47" s="419"/>
      <c r="H47" s="419"/>
      <c r="I47" s="421"/>
      <c r="J47" s="422"/>
      <c r="K47" s="422"/>
      <c r="L47" s="423"/>
      <c r="M47" s="422"/>
      <c r="N47" s="444"/>
      <c r="O47" s="429"/>
      <c r="P47" s="409">
        <f t="shared" si="3"/>
        <v>0</v>
      </c>
      <c r="Q47" s="78">
        <f t="shared" si="4"/>
        <v>0</v>
      </c>
      <c r="R47" s="100" t="str">
        <f t="shared" si="2"/>
        <v/>
      </c>
    </row>
    <row r="48" spans="1:18" x14ac:dyDescent="0.2">
      <c r="A48" s="430" t="str">
        <f>IF(B48="","",COUNT('Diário 1º PA'!$A$4:$A$2634)+COUNT('Diário 2º PA'!$A$4:$A$2000)+COUNT('Diário 3º PA'!$A$4:$A$2000)+ROW()-3)</f>
        <v/>
      </c>
      <c r="B48" s="417"/>
      <c r="C48" s="418"/>
      <c r="D48" s="419"/>
      <c r="E48" s="419"/>
      <c r="F48" s="420"/>
      <c r="G48" s="419"/>
      <c r="H48" s="419"/>
      <c r="I48" s="421"/>
      <c r="J48" s="422"/>
      <c r="K48" s="422"/>
      <c r="L48" s="423"/>
      <c r="M48" s="422"/>
      <c r="N48" s="444"/>
      <c r="O48" s="429"/>
      <c r="P48" s="409">
        <f t="shared" si="3"/>
        <v>0</v>
      </c>
      <c r="Q48" s="78">
        <f t="shared" si="4"/>
        <v>0</v>
      </c>
      <c r="R48" s="100" t="str">
        <f t="shared" si="2"/>
        <v/>
      </c>
    </row>
    <row r="49" spans="1:18" x14ac:dyDescent="0.2">
      <c r="A49" s="430" t="str">
        <f>IF(B49="","",COUNT('Diário 1º PA'!$A$4:$A$2634)+COUNT('Diário 2º PA'!$A$4:$A$2000)+COUNT('Diário 3º PA'!$A$4:$A$2000)+ROW()-3)</f>
        <v/>
      </c>
      <c r="B49" s="417"/>
      <c r="C49" s="418"/>
      <c r="D49" s="419"/>
      <c r="E49" s="419"/>
      <c r="F49" s="420"/>
      <c r="G49" s="419"/>
      <c r="H49" s="419"/>
      <c r="I49" s="421"/>
      <c r="J49" s="422"/>
      <c r="K49" s="422"/>
      <c r="L49" s="423"/>
      <c r="M49" s="422"/>
      <c r="N49" s="444"/>
      <c r="O49" s="429"/>
      <c r="P49" s="409">
        <f t="shared" si="3"/>
        <v>0</v>
      </c>
      <c r="Q49" s="78">
        <f t="shared" si="4"/>
        <v>0</v>
      </c>
      <c r="R49" s="143" t="str">
        <f t="shared" si="2"/>
        <v/>
      </c>
    </row>
    <row r="50" spans="1:18" x14ac:dyDescent="0.2">
      <c r="A50" s="430" t="str">
        <f>IF(B50="","",COUNT('Diário 1º PA'!$A$4:$A$2634)+COUNT('Diário 2º PA'!$A$4:$A$2000)+COUNT('Diário 3º PA'!$A$4:$A$2000)+ROW()-3)</f>
        <v/>
      </c>
      <c r="B50" s="417"/>
      <c r="C50" s="418"/>
      <c r="D50" s="419"/>
      <c r="E50" s="419"/>
      <c r="F50" s="420"/>
      <c r="G50" s="421"/>
      <c r="H50" s="419"/>
      <c r="I50" s="421"/>
      <c r="J50" s="422"/>
      <c r="K50" s="422"/>
      <c r="L50" s="423"/>
      <c r="M50" s="422"/>
      <c r="N50" s="444"/>
      <c r="O50" s="429"/>
      <c r="P50" s="409">
        <f t="shared" si="3"/>
        <v>0</v>
      </c>
      <c r="Q50" s="78">
        <f t="shared" si="4"/>
        <v>0</v>
      </c>
      <c r="R50" s="100" t="str">
        <f t="shared" si="2"/>
        <v/>
      </c>
    </row>
    <row r="51" spans="1:18" x14ac:dyDescent="0.2">
      <c r="A51" s="430" t="str">
        <f>IF(B51="","",COUNT('Diário 1º PA'!$A$4:$A$2634)+COUNT('Diário 2º PA'!$A$4:$A$2000)+COUNT('Diário 3º PA'!$A$4:$A$2000)+ROW()-3)</f>
        <v/>
      </c>
      <c r="B51" s="417"/>
      <c r="C51" s="418"/>
      <c r="D51" s="419"/>
      <c r="E51" s="419"/>
      <c r="F51" s="420"/>
      <c r="G51" s="421"/>
      <c r="H51" s="419"/>
      <c r="I51" s="421"/>
      <c r="J51" s="422"/>
      <c r="K51" s="422"/>
      <c r="L51" s="423"/>
      <c r="M51" s="422"/>
      <c r="N51" s="444"/>
      <c r="O51" s="429"/>
      <c r="P51" s="409">
        <f t="shared" si="3"/>
        <v>0</v>
      </c>
      <c r="Q51" s="78">
        <f t="shared" si="4"/>
        <v>0</v>
      </c>
      <c r="R51" s="100" t="str">
        <f t="shared" si="2"/>
        <v/>
      </c>
    </row>
    <row r="52" spans="1:18" x14ac:dyDescent="0.2">
      <c r="A52" s="430" t="str">
        <f>IF(B52="","",COUNT('Diário 1º PA'!$A$4:$A$2634)+COUNT('Diário 2º PA'!$A$4:$A$2000)+COUNT('Diário 3º PA'!$A$4:$A$2000)+ROW()-3)</f>
        <v/>
      </c>
      <c r="B52" s="417"/>
      <c r="C52" s="418"/>
      <c r="D52" s="419"/>
      <c r="E52" s="419"/>
      <c r="F52" s="420"/>
      <c r="G52" s="421"/>
      <c r="H52" s="419"/>
      <c r="I52" s="421"/>
      <c r="J52" s="422"/>
      <c r="K52" s="422"/>
      <c r="L52" s="423"/>
      <c r="M52" s="422"/>
      <c r="N52" s="444"/>
      <c r="O52" s="429"/>
      <c r="P52" s="409">
        <f t="shared" si="3"/>
        <v>0</v>
      </c>
      <c r="Q52" s="78">
        <f t="shared" si="4"/>
        <v>0</v>
      </c>
      <c r="R52" s="143" t="str">
        <f t="shared" si="2"/>
        <v/>
      </c>
    </row>
    <row r="53" spans="1:18" x14ac:dyDescent="0.2">
      <c r="A53" s="430" t="str">
        <f>IF(B53="","",COUNT('Diário 1º PA'!$A$4:$A$2634)+COUNT('Diário 2º PA'!$A$4:$A$2000)+COUNT('Diário 3º PA'!$A$4:$A$2000)+ROW()-3)</f>
        <v/>
      </c>
      <c r="B53" s="417"/>
      <c r="C53" s="418"/>
      <c r="D53" s="419"/>
      <c r="E53" s="419"/>
      <c r="F53" s="420"/>
      <c r="G53" s="421"/>
      <c r="H53" s="419"/>
      <c r="I53" s="421"/>
      <c r="J53" s="422"/>
      <c r="K53" s="422"/>
      <c r="L53" s="423"/>
      <c r="M53" s="422"/>
      <c r="N53" s="444"/>
      <c r="O53" s="429"/>
      <c r="P53" s="409">
        <f t="shared" si="3"/>
        <v>0</v>
      </c>
      <c r="Q53" s="78">
        <f t="shared" si="4"/>
        <v>0</v>
      </c>
      <c r="R53" s="100" t="str">
        <f t="shared" si="2"/>
        <v/>
      </c>
    </row>
    <row r="54" spans="1:18" x14ac:dyDescent="0.2">
      <c r="A54" s="430" t="str">
        <f>IF(B54="","",COUNT('Diário 1º PA'!$A$4:$A$2634)+COUNT('Diário 2º PA'!$A$4:$A$2000)+COUNT('Diário 3º PA'!$A$4:$A$2000)+ROW()-3)</f>
        <v/>
      </c>
      <c r="B54" s="417"/>
      <c r="C54" s="418"/>
      <c r="D54" s="419"/>
      <c r="E54" s="419"/>
      <c r="F54" s="420"/>
      <c r="G54" s="421"/>
      <c r="H54" s="419"/>
      <c r="I54" s="421"/>
      <c r="J54" s="422"/>
      <c r="K54" s="422"/>
      <c r="L54" s="423"/>
      <c r="M54" s="470"/>
      <c r="N54" s="444"/>
      <c r="O54" s="429"/>
      <c r="P54" s="409">
        <f t="shared" si="3"/>
        <v>0</v>
      </c>
      <c r="Q54" s="78">
        <f t="shared" si="4"/>
        <v>0</v>
      </c>
      <c r="R54" s="100" t="str">
        <f t="shared" si="2"/>
        <v/>
      </c>
    </row>
    <row r="55" spans="1:18" x14ac:dyDescent="0.2">
      <c r="A55" s="430" t="str">
        <f>IF(B55="","",COUNT('Diário 1º PA'!$A$4:$A$2634)+COUNT('Diário 2º PA'!$A$4:$A$2000)+COUNT('Diário 3º PA'!$A$4:$A$2000)+ROW()-3)</f>
        <v/>
      </c>
      <c r="B55" s="417"/>
      <c r="C55" s="418"/>
      <c r="D55" s="419"/>
      <c r="E55" s="419"/>
      <c r="F55" s="420"/>
      <c r="G55" s="421"/>
      <c r="H55" s="419"/>
      <c r="I55" s="421"/>
      <c r="J55" s="422"/>
      <c r="K55" s="422"/>
      <c r="L55" s="423"/>
      <c r="M55" s="470"/>
      <c r="N55" s="444"/>
      <c r="O55" s="429"/>
      <c r="P55" s="409">
        <f t="shared" si="3"/>
        <v>0</v>
      </c>
      <c r="Q55" s="78">
        <f t="shared" si="4"/>
        <v>0</v>
      </c>
      <c r="R55" s="143" t="str">
        <f t="shared" si="2"/>
        <v/>
      </c>
    </row>
    <row r="56" spans="1:18" x14ac:dyDescent="0.2">
      <c r="A56" s="430" t="str">
        <f>IF(B56="","",COUNT('Diário 1º PA'!$A$4:$A$2634)+COUNT('Diário 2º PA'!$A$4:$A$2000)+COUNT('Diário 3º PA'!$A$4:$A$2000)+ROW()-3)</f>
        <v/>
      </c>
      <c r="B56" s="417"/>
      <c r="C56" s="418"/>
      <c r="D56" s="419"/>
      <c r="E56" s="419"/>
      <c r="F56" s="420"/>
      <c r="G56" s="421"/>
      <c r="H56" s="419"/>
      <c r="I56" s="421"/>
      <c r="J56" s="422"/>
      <c r="K56" s="422"/>
      <c r="L56" s="423"/>
      <c r="M56" s="422"/>
      <c r="N56" s="444"/>
      <c r="O56" s="429"/>
      <c r="P56" s="409">
        <f t="shared" si="3"/>
        <v>0</v>
      </c>
      <c r="Q56" s="78">
        <f t="shared" si="4"/>
        <v>0</v>
      </c>
      <c r="R56" s="100" t="str">
        <f t="shared" si="2"/>
        <v/>
      </c>
    </row>
    <row r="57" spans="1:18" x14ac:dyDescent="0.2">
      <c r="A57" s="430" t="str">
        <f>IF(B57="","",COUNT('Diário 1º PA'!$A$4:$A$2634)+COUNT('Diário 2º PA'!$A$4:$A$2000)+COUNT('Diário 3º PA'!$A$4:$A$2000)+ROW()-3)</f>
        <v/>
      </c>
      <c r="B57" s="417"/>
      <c r="C57" s="418"/>
      <c r="D57" s="419"/>
      <c r="E57" s="419"/>
      <c r="F57" s="420"/>
      <c r="G57" s="419"/>
      <c r="H57" s="419"/>
      <c r="I57" s="421"/>
      <c r="J57" s="422"/>
      <c r="K57" s="422"/>
      <c r="L57" s="423"/>
      <c r="M57" s="422"/>
      <c r="N57" s="444"/>
      <c r="O57" s="429"/>
      <c r="P57" s="409">
        <f t="shared" si="3"/>
        <v>0</v>
      </c>
      <c r="Q57" s="78">
        <f t="shared" si="4"/>
        <v>0</v>
      </c>
      <c r="R57" s="100" t="str">
        <f t="shared" si="2"/>
        <v/>
      </c>
    </row>
    <row r="58" spans="1:18" x14ac:dyDescent="0.2">
      <c r="A58" s="430" t="str">
        <f>IF(B58="","",COUNT('Diário 1º PA'!$A$4:$A$2634)+COUNT('Diário 2º PA'!$A$4:$A$2000)+COUNT('Diário 3º PA'!$A$4:$A$2000)+ROW()-3)</f>
        <v/>
      </c>
      <c r="B58" s="417"/>
      <c r="C58" s="418"/>
      <c r="D58" s="419"/>
      <c r="E58" s="419"/>
      <c r="F58" s="420"/>
      <c r="G58" s="419"/>
      <c r="H58" s="419"/>
      <c r="I58" s="421"/>
      <c r="J58" s="422"/>
      <c r="K58" s="422"/>
      <c r="L58" s="423"/>
      <c r="M58" s="422"/>
      <c r="N58" s="444"/>
      <c r="O58" s="429"/>
      <c r="P58" s="409">
        <f t="shared" si="3"/>
        <v>0</v>
      </c>
      <c r="Q58" s="78">
        <f t="shared" si="4"/>
        <v>0</v>
      </c>
      <c r="R58" s="143" t="str">
        <f t="shared" si="2"/>
        <v/>
      </c>
    </row>
    <row r="59" spans="1:18" x14ac:dyDescent="0.2">
      <c r="A59" s="430" t="str">
        <f>IF(B59="","",COUNT('Diário 1º PA'!$A$4:$A$2634)+COUNT('Diário 2º PA'!$A$4:$A$2000)+COUNT('Diário 3º PA'!$A$4:$A$2000)+ROW()-3)</f>
        <v/>
      </c>
      <c r="B59" s="417"/>
      <c r="C59" s="418"/>
      <c r="D59" s="419"/>
      <c r="E59" s="419"/>
      <c r="F59" s="420"/>
      <c r="G59" s="419"/>
      <c r="H59" s="419"/>
      <c r="I59" s="421"/>
      <c r="J59" s="422"/>
      <c r="K59" s="422"/>
      <c r="L59" s="423"/>
      <c r="M59" s="422"/>
      <c r="N59" s="444"/>
      <c r="O59" s="429"/>
      <c r="P59" s="409">
        <f t="shared" si="3"/>
        <v>0</v>
      </c>
      <c r="Q59" s="78">
        <f t="shared" si="4"/>
        <v>0</v>
      </c>
      <c r="R59" s="100" t="str">
        <f t="shared" si="2"/>
        <v/>
      </c>
    </row>
    <row r="60" spans="1:18" x14ac:dyDescent="0.2">
      <c r="A60" s="430" t="str">
        <f>IF(B60="","",COUNT('Diário 1º PA'!$A$4:$A$2634)+COUNT('Diário 2º PA'!$A$4:$A$2000)+COUNT('Diário 3º PA'!$A$4:$A$2000)+ROW()-3)</f>
        <v/>
      </c>
      <c r="B60" s="417"/>
      <c r="C60" s="418"/>
      <c r="D60" s="419"/>
      <c r="E60" s="419"/>
      <c r="F60" s="420"/>
      <c r="G60" s="419"/>
      <c r="H60" s="419"/>
      <c r="I60" s="421"/>
      <c r="J60" s="422"/>
      <c r="K60" s="422"/>
      <c r="L60" s="423"/>
      <c r="M60" s="422"/>
      <c r="N60" s="444"/>
      <c r="O60" s="429"/>
      <c r="P60" s="409">
        <f t="shared" si="3"/>
        <v>0</v>
      </c>
      <c r="Q60" s="78">
        <f t="shared" si="4"/>
        <v>0</v>
      </c>
      <c r="R60" s="100" t="str">
        <f t="shared" si="2"/>
        <v/>
      </c>
    </row>
    <row r="61" spans="1:18" x14ac:dyDescent="0.2">
      <c r="A61" s="430" t="str">
        <f>IF(B61="","",COUNT('Diário 1º PA'!$A$4:$A$2634)+COUNT('Diário 2º PA'!$A$4:$A$2000)+COUNT('Diário 3º PA'!$A$4:$A$2000)+ROW()-3)</f>
        <v/>
      </c>
      <c r="B61" s="417"/>
      <c r="C61" s="418"/>
      <c r="D61" s="419"/>
      <c r="E61" s="419"/>
      <c r="F61" s="420"/>
      <c r="G61" s="421"/>
      <c r="H61" s="419"/>
      <c r="I61" s="421"/>
      <c r="J61" s="422"/>
      <c r="K61" s="422"/>
      <c r="L61" s="423"/>
      <c r="M61" s="422"/>
      <c r="N61" s="444"/>
      <c r="O61" s="429"/>
      <c r="P61" s="409">
        <f t="shared" si="3"/>
        <v>0</v>
      </c>
      <c r="Q61" s="78">
        <f t="shared" si="4"/>
        <v>0</v>
      </c>
      <c r="R61" s="143" t="str">
        <f t="shared" si="2"/>
        <v/>
      </c>
    </row>
    <row r="62" spans="1:18" x14ac:dyDescent="0.2">
      <c r="A62" s="430" t="str">
        <f>IF(B62="","",COUNT('Diário 1º PA'!$A$4:$A$2634)+COUNT('Diário 2º PA'!$A$4:$A$2000)+COUNT('Diário 3º PA'!$A$4:$A$2000)+ROW()-3)</f>
        <v/>
      </c>
      <c r="B62" s="417"/>
      <c r="C62" s="418"/>
      <c r="D62" s="419"/>
      <c r="E62" s="419"/>
      <c r="F62" s="420"/>
      <c r="G62" s="421"/>
      <c r="H62" s="419"/>
      <c r="I62" s="421"/>
      <c r="J62" s="422"/>
      <c r="K62" s="422"/>
      <c r="L62" s="423"/>
      <c r="M62" s="422"/>
      <c r="N62" s="444"/>
      <c r="O62" s="429"/>
      <c r="P62" s="409">
        <f t="shared" si="3"/>
        <v>0</v>
      </c>
      <c r="Q62" s="78">
        <f t="shared" si="4"/>
        <v>0</v>
      </c>
      <c r="R62" s="100" t="str">
        <f t="shared" si="2"/>
        <v/>
      </c>
    </row>
    <row r="63" spans="1:18" x14ac:dyDescent="0.2">
      <c r="A63" s="430" t="str">
        <f>IF(B63="","",COUNT('Diário 1º PA'!$A$4:$A$2634)+COUNT('Diário 2º PA'!$A$4:$A$2000)+COUNT('Diário 3º PA'!$A$4:$A$2000)+ROW()-3)</f>
        <v/>
      </c>
      <c r="B63" s="417"/>
      <c r="C63" s="418"/>
      <c r="D63" s="419"/>
      <c r="E63" s="419"/>
      <c r="F63" s="420"/>
      <c r="G63" s="419"/>
      <c r="H63" s="419"/>
      <c r="I63" s="421"/>
      <c r="J63" s="422"/>
      <c r="K63" s="422"/>
      <c r="L63" s="423"/>
      <c r="M63" s="422"/>
      <c r="N63" s="444"/>
      <c r="O63" s="429"/>
      <c r="P63" s="409">
        <f t="shared" si="3"/>
        <v>0</v>
      </c>
      <c r="Q63" s="78">
        <f t="shared" si="4"/>
        <v>0</v>
      </c>
      <c r="R63" s="100" t="str">
        <f t="shared" si="2"/>
        <v/>
      </c>
    </row>
    <row r="64" spans="1:18" x14ac:dyDescent="0.2">
      <c r="A64" s="430" t="str">
        <f>IF(B64="","",COUNT('Diário 1º PA'!$A$4:$A$2634)+COUNT('Diário 2º PA'!$A$4:$A$2000)+COUNT('Diário 3º PA'!$A$4:$A$2000)+ROW()-3)</f>
        <v/>
      </c>
      <c r="B64" s="417"/>
      <c r="C64" s="418"/>
      <c r="D64" s="419"/>
      <c r="E64" s="419"/>
      <c r="F64" s="420"/>
      <c r="G64" s="434"/>
      <c r="H64" s="419"/>
      <c r="I64" s="421"/>
      <c r="J64" s="422"/>
      <c r="K64" s="422"/>
      <c r="L64" s="423"/>
      <c r="M64" s="422"/>
      <c r="N64" s="444"/>
      <c r="O64" s="429"/>
      <c r="P64" s="409">
        <f t="shared" si="3"/>
        <v>0</v>
      </c>
      <c r="Q64" s="78">
        <f t="shared" si="4"/>
        <v>0</v>
      </c>
      <c r="R64" s="143" t="str">
        <f t="shared" si="2"/>
        <v/>
      </c>
    </row>
    <row r="65" spans="1:18" x14ac:dyDescent="0.2">
      <c r="A65" s="430" t="str">
        <f>IF(B65="","",COUNT('Diário 1º PA'!$A$4:$A$2634)+COUNT('Diário 2º PA'!$A$4:$A$2000)+COUNT('Diário 3º PA'!$A$4:$A$2000)+ROW()-3)</f>
        <v/>
      </c>
      <c r="B65" s="417"/>
      <c r="C65" s="418"/>
      <c r="D65" s="419"/>
      <c r="E65" s="419"/>
      <c r="F65" s="420"/>
      <c r="G65" s="421"/>
      <c r="H65" s="419"/>
      <c r="I65" s="421"/>
      <c r="J65" s="422"/>
      <c r="K65" s="422"/>
      <c r="L65" s="423"/>
      <c r="M65" s="422"/>
      <c r="N65" s="444"/>
      <c r="O65" s="429"/>
      <c r="P65" s="409">
        <f t="shared" si="3"/>
        <v>0</v>
      </c>
      <c r="Q65" s="78">
        <f t="shared" si="4"/>
        <v>0</v>
      </c>
      <c r="R65" s="100" t="str">
        <f t="shared" si="2"/>
        <v/>
      </c>
    </row>
    <row r="66" spans="1:18" x14ac:dyDescent="0.2">
      <c r="A66" s="430" t="str">
        <f>IF(B66="","",COUNT('Diário 1º PA'!$A$4:$A$2634)+COUNT('Diário 2º PA'!$A$4:$A$2000)+COUNT('Diário 3º PA'!$A$4:$A$2000)+ROW()-3)</f>
        <v/>
      </c>
      <c r="B66" s="417"/>
      <c r="C66" s="418"/>
      <c r="D66" s="419"/>
      <c r="E66" s="419"/>
      <c r="F66" s="420"/>
      <c r="G66" s="419"/>
      <c r="H66" s="419"/>
      <c r="I66" s="421"/>
      <c r="J66" s="422"/>
      <c r="K66" s="422"/>
      <c r="L66" s="423"/>
      <c r="M66" s="422"/>
      <c r="N66" s="444"/>
      <c r="O66" s="429"/>
      <c r="P66" s="409">
        <f t="shared" si="3"/>
        <v>0</v>
      </c>
      <c r="Q66" s="78">
        <f t="shared" si="4"/>
        <v>0</v>
      </c>
      <c r="R66" s="100" t="str">
        <f t="shared" si="2"/>
        <v/>
      </c>
    </row>
    <row r="67" spans="1:18" x14ac:dyDescent="0.2">
      <c r="A67" s="430" t="str">
        <f>IF(B67="","",COUNT('Diário 1º PA'!$A$4:$A$2634)+COUNT('Diário 2º PA'!$A$4:$A$2000)+COUNT('Diário 3º PA'!$A$4:$A$2000)+ROW()-3)</f>
        <v/>
      </c>
      <c r="B67" s="417"/>
      <c r="C67" s="418"/>
      <c r="D67" s="419"/>
      <c r="E67" s="419"/>
      <c r="F67" s="420"/>
      <c r="G67" s="419"/>
      <c r="H67" s="419"/>
      <c r="I67" s="421"/>
      <c r="J67" s="422"/>
      <c r="K67" s="422"/>
      <c r="L67" s="423"/>
      <c r="M67" s="422"/>
      <c r="N67" s="444"/>
      <c r="O67" s="429"/>
      <c r="P67" s="409">
        <f t="shared" si="3"/>
        <v>0</v>
      </c>
      <c r="Q67" s="78">
        <f t="shared" si="4"/>
        <v>0</v>
      </c>
      <c r="R67" s="143" t="str">
        <f t="shared" si="2"/>
        <v/>
      </c>
    </row>
    <row r="68" spans="1:18" x14ac:dyDescent="0.2">
      <c r="A68" s="430" t="str">
        <f>IF(B68="","",COUNT('Diário 1º PA'!$A$4:$A$2634)+COUNT('Diário 2º PA'!$A$4:$A$2000)+COUNT('Diário 3º PA'!$A$4:$A$2000)+ROW()-3)</f>
        <v/>
      </c>
      <c r="B68" s="417"/>
      <c r="C68" s="418"/>
      <c r="D68" s="419"/>
      <c r="E68" s="419"/>
      <c r="F68" s="420"/>
      <c r="G68" s="419"/>
      <c r="H68" s="419"/>
      <c r="I68" s="421"/>
      <c r="J68" s="422"/>
      <c r="K68" s="422"/>
      <c r="L68" s="423"/>
      <c r="M68" s="422"/>
      <c r="N68" s="444"/>
      <c r="O68" s="429"/>
      <c r="P68" s="409">
        <f t="shared" si="3"/>
        <v>0</v>
      </c>
      <c r="Q68" s="78">
        <f t="shared" si="4"/>
        <v>0</v>
      </c>
      <c r="R68" s="100" t="str">
        <f t="shared" si="2"/>
        <v/>
      </c>
    </row>
    <row r="69" spans="1:18" x14ac:dyDescent="0.2">
      <c r="A69" s="430" t="str">
        <f>IF(B69="","",COUNT('Diário 1º PA'!$A$4:$A$2634)+COUNT('Diário 2º PA'!$A$4:$A$2000)+COUNT('Diário 3º PA'!$A$4:$A$2000)+ROW()-3)</f>
        <v/>
      </c>
      <c r="B69" s="417"/>
      <c r="C69" s="418"/>
      <c r="D69" s="419"/>
      <c r="E69" s="419"/>
      <c r="F69" s="420"/>
      <c r="G69" s="419"/>
      <c r="H69" s="419"/>
      <c r="I69" s="421"/>
      <c r="J69" s="422"/>
      <c r="K69" s="422"/>
      <c r="L69" s="423"/>
      <c r="M69" s="422"/>
      <c r="N69" s="444"/>
      <c r="O69" s="429"/>
      <c r="P69" s="409">
        <f t="shared" si="3"/>
        <v>0</v>
      </c>
      <c r="Q69" s="78">
        <f t="shared" si="4"/>
        <v>0</v>
      </c>
      <c r="R69" s="100" t="str">
        <f t="shared" si="2"/>
        <v/>
      </c>
    </row>
    <row r="70" spans="1:18" x14ac:dyDescent="0.2">
      <c r="A70" s="430" t="str">
        <f>IF(B70="","",COUNT('Diário 1º PA'!$A$4:$A$2634)+COUNT('Diário 2º PA'!$A$4:$A$2000)+COUNT('Diário 3º PA'!$A$4:$A$2000)+ROW()-3)</f>
        <v/>
      </c>
      <c r="B70" s="417"/>
      <c r="C70" s="418"/>
      <c r="D70" s="419"/>
      <c r="E70" s="419"/>
      <c r="F70" s="420"/>
      <c r="G70" s="419"/>
      <c r="H70" s="419"/>
      <c r="I70" s="421"/>
      <c r="J70" s="422"/>
      <c r="K70" s="422"/>
      <c r="L70" s="423"/>
      <c r="M70" s="422"/>
      <c r="N70" s="444"/>
      <c r="O70" s="429"/>
      <c r="P70" s="409">
        <f t="shared" si="3"/>
        <v>0</v>
      </c>
      <c r="Q70" s="78">
        <f t="shared" si="4"/>
        <v>0</v>
      </c>
      <c r="R70" s="143" t="str">
        <f t="shared" si="2"/>
        <v/>
      </c>
    </row>
    <row r="71" spans="1:18" x14ac:dyDescent="0.2">
      <c r="A71" s="430" t="str">
        <f>IF(B71="","",COUNT('Diário 1º PA'!$A$4:$A$2634)+COUNT('Diário 2º PA'!$A$4:$A$2000)+COUNT('Diário 3º PA'!$A$4:$A$2000)+ROW()-3)</f>
        <v/>
      </c>
      <c r="B71" s="417"/>
      <c r="C71" s="418"/>
      <c r="D71" s="419"/>
      <c r="E71" s="419"/>
      <c r="F71" s="420"/>
      <c r="G71" s="419"/>
      <c r="H71" s="419"/>
      <c r="I71" s="421"/>
      <c r="J71" s="422"/>
      <c r="K71" s="422"/>
      <c r="L71" s="423"/>
      <c r="M71" s="422"/>
      <c r="N71" s="444"/>
      <c r="O71" s="429"/>
      <c r="P71" s="409">
        <f t="shared" si="3"/>
        <v>0</v>
      </c>
      <c r="Q71" s="78">
        <f t="shared" si="4"/>
        <v>0</v>
      </c>
      <c r="R71" s="100" t="str">
        <f t="shared" ref="R71:R134" si="5">SUBSTITUTE(D71," ","_")</f>
        <v/>
      </c>
    </row>
    <row r="72" spans="1:18" x14ac:dyDescent="0.2">
      <c r="A72" s="430" t="str">
        <f>IF(B72="","",COUNT('Diário 1º PA'!$A$4:$A$2634)+COUNT('Diário 2º PA'!$A$4:$A$2000)+COUNT('Diário 3º PA'!$A$4:$A$2000)+ROW()-3)</f>
        <v/>
      </c>
      <c r="B72" s="417"/>
      <c r="C72" s="418"/>
      <c r="D72" s="419"/>
      <c r="E72" s="419"/>
      <c r="F72" s="420"/>
      <c r="G72" s="419"/>
      <c r="H72" s="419"/>
      <c r="I72" s="421"/>
      <c r="J72" s="422"/>
      <c r="K72" s="422"/>
      <c r="L72" s="423"/>
      <c r="M72" s="422"/>
      <c r="N72" s="444"/>
      <c r="O72" s="429"/>
      <c r="P72" s="409">
        <f t="shared" ref="P72:P135" si="6">IF(B72=0,0,IF(YEAR(B72)=$Q$1,MONTH(B72)-$P$1+1,(YEAR(B72)-$Q$1)*12-$P$1+1+MONTH(B72)))</f>
        <v>0</v>
      </c>
      <c r="Q72" s="78">
        <f t="shared" ref="Q72:Q135" si="7">IF(C72=0,0,IF(YEAR(C72)=$Q$1,MONTH(C72)-$P$1+1,(YEAR(C72)-$Q$1)*12-$P$1+1+MONTH(C72)))</f>
        <v>0</v>
      </c>
      <c r="R72" s="100" t="str">
        <f t="shared" si="5"/>
        <v/>
      </c>
    </row>
    <row r="73" spans="1:18" x14ac:dyDescent="0.2">
      <c r="A73" s="430" t="str">
        <f>IF(B73="","",COUNT('Diário 1º PA'!$A$4:$A$2634)+COUNT('Diário 2º PA'!$A$4:$A$2000)+COUNT('Diário 3º PA'!$A$4:$A$2000)+ROW()-3)</f>
        <v/>
      </c>
      <c r="B73" s="417"/>
      <c r="C73" s="418"/>
      <c r="D73" s="419"/>
      <c r="E73" s="419"/>
      <c r="F73" s="420"/>
      <c r="G73" s="419"/>
      <c r="H73" s="419"/>
      <c r="I73" s="421"/>
      <c r="J73" s="422"/>
      <c r="K73" s="422"/>
      <c r="L73" s="423"/>
      <c r="M73" s="422"/>
      <c r="N73" s="444"/>
      <c r="O73" s="429"/>
      <c r="P73" s="409">
        <f t="shared" si="6"/>
        <v>0</v>
      </c>
      <c r="Q73" s="78">
        <f t="shared" si="7"/>
        <v>0</v>
      </c>
      <c r="R73" s="143" t="str">
        <f t="shared" si="5"/>
        <v/>
      </c>
    </row>
    <row r="74" spans="1:18" x14ac:dyDescent="0.2">
      <c r="A74" s="430" t="str">
        <f>IF(B74="","",COUNT('Diário 1º PA'!$A$4:$A$2634)+COUNT('Diário 2º PA'!$A$4:$A$2000)+COUNT('Diário 3º PA'!$A$4:$A$2000)+ROW()-3)</f>
        <v/>
      </c>
      <c r="B74" s="431"/>
      <c r="C74" s="455"/>
      <c r="D74" s="432"/>
      <c r="E74" s="432"/>
      <c r="F74" s="433"/>
      <c r="G74" s="432"/>
      <c r="H74" s="432"/>
      <c r="I74" s="434"/>
      <c r="J74" s="435"/>
      <c r="K74" s="435"/>
      <c r="L74" s="436"/>
      <c r="M74" s="435"/>
      <c r="N74" s="473"/>
      <c r="O74" s="429"/>
      <c r="P74" s="409">
        <f t="shared" si="6"/>
        <v>0</v>
      </c>
      <c r="Q74" s="78">
        <f t="shared" si="7"/>
        <v>0</v>
      </c>
      <c r="R74" s="100" t="str">
        <f t="shared" si="5"/>
        <v/>
      </c>
    </row>
    <row r="75" spans="1:18" x14ac:dyDescent="0.2">
      <c r="A75" s="430" t="str">
        <f>IF(B75="","",COUNT('Diário 1º PA'!$A$4:$A$2634)+COUNT('Diário 2º PA'!$A$4:$A$2000)+COUNT('Diário 3º PA'!$A$4:$A$2000)+ROW()-3)</f>
        <v/>
      </c>
      <c r="B75" s="417"/>
      <c r="C75" s="418"/>
      <c r="D75" s="419"/>
      <c r="E75" s="419"/>
      <c r="F75" s="420"/>
      <c r="G75" s="419"/>
      <c r="H75" s="419"/>
      <c r="I75" s="421"/>
      <c r="J75" s="422"/>
      <c r="K75" s="422"/>
      <c r="L75" s="423"/>
      <c r="M75" s="422"/>
      <c r="N75" s="444"/>
      <c r="O75" s="429"/>
      <c r="P75" s="409">
        <f t="shared" si="6"/>
        <v>0</v>
      </c>
      <c r="Q75" s="78">
        <f t="shared" si="7"/>
        <v>0</v>
      </c>
      <c r="R75" s="100" t="str">
        <f t="shared" si="5"/>
        <v/>
      </c>
    </row>
    <row r="76" spans="1:18" x14ac:dyDescent="0.2">
      <c r="A76" s="430" t="str">
        <f>IF(B76="","",COUNT('Diário 1º PA'!$A$4:$A$2634)+COUNT('Diário 2º PA'!$A$4:$A$2000)+COUNT('Diário 3º PA'!$A$4:$A$2000)+ROW()-3)</f>
        <v/>
      </c>
      <c r="B76" s="417"/>
      <c r="C76" s="418"/>
      <c r="D76" s="419"/>
      <c r="E76" s="419"/>
      <c r="F76" s="420"/>
      <c r="G76" s="419"/>
      <c r="H76" s="419"/>
      <c r="I76" s="421"/>
      <c r="J76" s="422"/>
      <c r="K76" s="422"/>
      <c r="L76" s="423"/>
      <c r="M76" s="422"/>
      <c r="N76" s="444"/>
      <c r="O76" s="429"/>
      <c r="P76" s="409">
        <f t="shared" si="6"/>
        <v>0</v>
      </c>
      <c r="Q76" s="78">
        <f t="shared" si="7"/>
        <v>0</v>
      </c>
      <c r="R76" s="143" t="str">
        <f t="shared" si="5"/>
        <v/>
      </c>
    </row>
    <row r="77" spans="1:18" x14ac:dyDescent="0.2">
      <c r="A77" s="430" t="str">
        <f>IF(B77="","",COUNT('Diário 1º PA'!$A$4:$A$2634)+COUNT('Diário 2º PA'!$A$4:$A$2000)+COUNT('Diário 3º PA'!$A$4:$A$2000)+ROW()-3)</f>
        <v/>
      </c>
      <c r="B77" s="417"/>
      <c r="C77" s="418"/>
      <c r="D77" s="419"/>
      <c r="E77" s="419"/>
      <c r="F77" s="420"/>
      <c r="G77" s="419"/>
      <c r="H77" s="419"/>
      <c r="I77" s="421"/>
      <c r="J77" s="422"/>
      <c r="K77" s="422"/>
      <c r="L77" s="423"/>
      <c r="M77" s="422"/>
      <c r="N77" s="444"/>
      <c r="O77" s="429"/>
      <c r="P77" s="409">
        <f t="shared" si="6"/>
        <v>0</v>
      </c>
      <c r="Q77" s="78">
        <f t="shared" si="7"/>
        <v>0</v>
      </c>
      <c r="R77" s="100" t="str">
        <f t="shared" si="5"/>
        <v/>
      </c>
    </row>
    <row r="78" spans="1:18" x14ac:dyDescent="0.2">
      <c r="A78" s="430" t="str">
        <f>IF(B78="","",COUNT('Diário 1º PA'!$A$4:$A$2634)+COUNT('Diário 2º PA'!$A$4:$A$2000)+COUNT('Diário 3º PA'!$A$4:$A$2000)+ROW()-3)</f>
        <v/>
      </c>
      <c r="B78" s="417"/>
      <c r="C78" s="418"/>
      <c r="D78" s="419"/>
      <c r="E78" s="419"/>
      <c r="F78" s="420"/>
      <c r="G78" s="419"/>
      <c r="H78" s="419"/>
      <c r="I78" s="421"/>
      <c r="J78" s="422"/>
      <c r="K78" s="422"/>
      <c r="L78" s="423"/>
      <c r="M78" s="422"/>
      <c r="N78" s="444"/>
      <c r="O78" s="429"/>
      <c r="P78" s="409">
        <f t="shared" si="6"/>
        <v>0</v>
      </c>
      <c r="Q78" s="78">
        <f t="shared" si="7"/>
        <v>0</v>
      </c>
      <c r="R78" s="100" t="str">
        <f t="shared" si="5"/>
        <v/>
      </c>
    </row>
    <row r="79" spans="1:18" x14ac:dyDescent="0.2">
      <c r="A79" s="430" t="str">
        <f>IF(B79="","",COUNT('Diário 1º PA'!$A$4:$A$2634)+COUNT('Diário 2º PA'!$A$4:$A$2000)+COUNT('Diário 3º PA'!$A$4:$A$2000)+ROW()-3)</f>
        <v/>
      </c>
      <c r="B79" s="417"/>
      <c r="C79" s="418"/>
      <c r="D79" s="419"/>
      <c r="E79" s="419"/>
      <c r="F79" s="420"/>
      <c r="G79" s="419"/>
      <c r="H79" s="419"/>
      <c r="I79" s="421"/>
      <c r="J79" s="422"/>
      <c r="K79" s="422"/>
      <c r="L79" s="423"/>
      <c r="M79" s="422"/>
      <c r="N79" s="444"/>
      <c r="O79" s="429"/>
      <c r="P79" s="409">
        <f t="shared" si="6"/>
        <v>0</v>
      </c>
      <c r="Q79" s="78">
        <f t="shared" si="7"/>
        <v>0</v>
      </c>
      <c r="R79" s="143" t="str">
        <f t="shared" si="5"/>
        <v/>
      </c>
    </row>
    <row r="80" spans="1:18" x14ac:dyDescent="0.2">
      <c r="A80" s="430" t="str">
        <f>IF(B80="","",COUNT('Diário 1º PA'!$A$4:$A$2634)+COUNT('Diário 2º PA'!$A$4:$A$2000)+COUNT('Diário 3º PA'!$A$4:$A$2000)+ROW()-3)</f>
        <v/>
      </c>
      <c r="B80" s="417"/>
      <c r="C80" s="418"/>
      <c r="D80" s="419"/>
      <c r="E80" s="419"/>
      <c r="F80" s="420"/>
      <c r="G80" s="419"/>
      <c r="H80" s="419"/>
      <c r="I80" s="421"/>
      <c r="J80" s="422"/>
      <c r="K80" s="422"/>
      <c r="L80" s="423"/>
      <c r="M80" s="422"/>
      <c r="N80" s="444"/>
      <c r="O80" s="429"/>
      <c r="P80" s="409">
        <f t="shared" si="6"/>
        <v>0</v>
      </c>
      <c r="Q80" s="78">
        <f t="shared" si="7"/>
        <v>0</v>
      </c>
      <c r="R80" s="100" t="str">
        <f t="shared" si="5"/>
        <v/>
      </c>
    </row>
    <row r="81" spans="1:18" x14ac:dyDescent="0.2">
      <c r="A81" s="430" t="str">
        <f>IF(B81="","",COUNT('Diário 1º PA'!$A$4:$A$2634)+COUNT('Diário 2º PA'!$A$4:$A$2000)+COUNT('Diário 3º PA'!$A$4:$A$2000)+ROW()-3)</f>
        <v/>
      </c>
      <c r="B81" s="417"/>
      <c r="C81" s="418"/>
      <c r="D81" s="419"/>
      <c r="E81" s="419"/>
      <c r="F81" s="420"/>
      <c r="G81" s="419"/>
      <c r="H81" s="419"/>
      <c r="I81" s="421"/>
      <c r="J81" s="422"/>
      <c r="K81" s="422"/>
      <c r="L81" s="423"/>
      <c r="M81" s="422"/>
      <c r="N81" s="444"/>
      <c r="O81" s="429"/>
      <c r="P81" s="409">
        <f t="shared" si="6"/>
        <v>0</v>
      </c>
      <c r="Q81" s="78">
        <f t="shared" si="7"/>
        <v>0</v>
      </c>
      <c r="R81" s="100" t="str">
        <f t="shared" si="5"/>
        <v/>
      </c>
    </row>
    <row r="82" spans="1:18" x14ac:dyDescent="0.2">
      <c r="A82" s="430" t="str">
        <f>IF(B82="","",COUNT('Diário 1º PA'!$A$4:$A$2634)+COUNT('Diário 2º PA'!$A$4:$A$2000)+COUNT('Diário 3º PA'!$A$4:$A$2000)+ROW()-3)</f>
        <v/>
      </c>
      <c r="B82" s="417"/>
      <c r="C82" s="418"/>
      <c r="D82" s="419"/>
      <c r="E82" s="419"/>
      <c r="F82" s="420"/>
      <c r="G82" s="421"/>
      <c r="H82" s="419"/>
      <c r="I82" s="421"/>
      <c r="J82" s="422"/>
      <c r="K82" s="422"/>
      <c r="L82" s="423"/>
      <c r="M82" s="422"/>
      <c r="N82" s="444"/>
      <c r="O82" s="429"/>
      <c r="P82" s="409">
        <f t="shared" si="6"/>
        <v>0</v>
      </c>
      <c r="Q82" s="78">
        <f t="shared" si="7"/>
        <v>0</v>
      </c>
      <c r="R82" s="143" t="str">
        <f t="shared" si="5"/>
        <v/>
      </c>
    </row>
    <row r="83" spans="1:18" x14ac:dyDescent="0.2">
      <c r="A83" s="430" t="str">
        <f>IF(B83="","",COUNT('Diário 1º PA'!$A$4:$A$2634)+COUNT('Diário 2º PA'!$A$4:$A$2000)+COUNT('Diário 3º PA'!$A$4:$A$2000)+ROW()-3)</f>
        <v/>
      </c>
      <c r="B83" s="417"/>
      <c r="C83" s="418"/>
      <c r="D83" s="419"/>
      <c r="E83" s="419"/>
      <c r="F83" s="420"/>
      <c r="G83" s="421"/>
      <c r="H83" s="419"/>
      <c r="I83" s="421"/>
      <c r="J83" s="422"/>
      <c r="K83" s="422"/>
      <c r="L83" s="423"/>
      <c r="M83" s="422"/>
      <c r="N83" s="444"/>
      <c r="O83" s="429"/>
      <c r="P83" s="409">
        <f t="shared" si="6"/>
        <v>0</v>
      </c>
      <c r="Q83" s="78">
        <f t="shared" si="7"/>
        <v>0</v>
      </c>
      <c r="R83" s="100" t="str">
        <f t="shared" si="5"/>
        <v/>
      </c>
    </row>
    <row r="84" spans="1:18" x14ac:dyDescent="0.2">
      <c r="A84" s="430" t="str">
        <f>IF(B84="","",COUNT('Diário 1º PA'!$A$4:$A$2634)+COUNT('Diário 2º PA'!$A$4:$A$2000)+COUNT('Diário 3º PA'!$A$4:$A$2000)+ROW()-3)</f>
        <v/>
      </c>
      <c r="B84" s="417"/>
      <c r="C84" s="418"/>
      <c r="D84" s="419"/>
      <c r="E84" s="419"/>
      <c r="F84" s="420"/>
      <c r="G84" s="421"/>
      <c r="H84" s="419"/>
      <c r="I84" s="421"/>
      <c r="J84" s="422"/>
      <c r="K84" s="422"/>
      <c r="L84" s="423"/>
      <c r="M84" s="422"/>
      <c r="N84" s="444"/>
      <c r="O84" s="429"/>
      <c r="P84" s="409">
        <f t="shared" si="6"/>
        <v>0</v>
      </c>
      <c r="Q84" s="78">
        <f t="shared" si="7"/>
        <v>0</v>
      </c>
      <c r="R84" s="100" t="str">
        <f t="shared" si="5"/>
        <v/>
      </c>
    </row>
    <row r="85" spans="1:18" x14ac:dyDescent="0.2">
      <c r="A85" s="430" t="str">
        <f>IF(B85="","",COUNT('Diário 1º PA'!$A$4:$A$2634)+COUNT('Diário 2º PA'!$A$4:$A$2000)+COUNT('Diário 3º PA'!$A$4:$A$2000)+ROW()-3)</f>
        <v/>
      </c>
      <c r="B85" s="417"/>
      <c r="C85" s="418"/>
      <c r="D85" s="419"/>
      <c r="E85" s="419"/>
      <c r="F85" s="420"/>
      <c r="G85" s="421"/>
      <c r="H85" s="419"/>
      <c r="I85" s="421"/>
      <c r="J85" s="422"/>
      <c r="K85" s="422"/>
      <c r="L85" s="423"/>
      <c r="M85" s="422"/>
      <c r="N85" s="444"/>
      <c r="O85" s="429"/>
      <c r="P85" s="409">
        <f t="shared" si="6"/>
        <v>0</v>
      </c>
      <c r="Q85" s="78">
        <f t="shared" si="7"/>
        <v>0</v>
      </c>
      <c r="R85" s="143" t="str">
        <f t="shared" si="5"/>
        <v/>
      </c>
    </row>
    <row r="86" spans="1:18" x14ac:dyDescent="0.2">
      <c r="A86" s="430" t="str">
        <f>IF(B86="","",COUNT('Diário 1º PA'!$A$4:$A$2634)+COUNT('Diário 2º PA'!$A$4:$A$2000)+COUNT('Diário 3º PA'!$A$4:$A$2000)+ROW()-3)</f>
        <v/>
      </c>
      <c r="B86" s="417"/>
      <c r="C86" s="418"/>
      <c r="D86" s="419"/>
      <c r="E86" s="419"/>
      <c r="F86" s="420"/>
      <c r="G86" s="421"/>
      <c r="H86" s="419"/>
      <c r="I86" s="421"/>
      <c r="J86" s="422"/>
      <c r="K86" s="422"/>
      <c r="L86" s="423"/>
      <c r="M86" s="422"/>
      <c r="N86" s="444"/>
      <c r="O86" s="429"/>
      <c r="P86" s="409">
        <f t="shared" si="6"/>
        <v>0</v>
      </c>
      <c r="Q86" s="78">
        <f t="shared" si="7"/>
        <v>0</v>
      </c>
      <c r="R86" s="100" t="str">
        <f t="shared" si="5"/>
        <v/>
      </c>
    </row>
    <row r="87" spans="1:18" x14ac:dyDescent="0.2">
      <c r="A87" s="430" t="str">
        <f>IF(B87="","",COUNT('Diário 1º PA'!$A$4:$A$2634)+COUNT('Diário 2º PA'!$A$4:$A$2000)+COUNT('Diário 3º PA'!$A$4:$A$2000)+ROW()-3)</f>
        <v/>
      </c>
      <c r="B87" s="417"/>
      <c r="C87" s="418"/>
      <c r="D87" s="419"/>
      <c r="E87" s="419"/>
      <c r="F87" s="420"/>
      <c r="G87" s="421"/>
      <c r="H87" s="419"/>
      <c r="I87" s="421"/>
      <c r="J87" s="422"/>
      <c r="K87" s="422"/>
      <c r="L87" s="423"/>
      <c r="M87" s="422"/>
      <c r="N87" s="444"/>
      <c r="O87" s="429"/>
      <c r="P87" s="409">
        <f t="shared" si="6"/>
        <v>0</v>
      </c>
      <c r="Q87" s="78">
        <f t="shared" si="7"/>
        <v>0</v>
      </c>
      <c r="R87" s="100" t="str">
        <f t="shared" si="5"/>
        <v/>
      </c>
    </row>
    <row r="88" spans="1:18" x14ac:dyDescent="0.2">
      <c r="A88" s="430" t="str">
        <f>IF(B88="","",COUNT('Diário 1º PA'!$A$4:$A$2634)+COUNT('Diário 2º PA'!$A$4:$A$2000)+COUNT('Diário 3º PA'!$A$4:$A$2000)+ROW()-3)</f>
        <v/>
      </c>
      <c r="B88" s="417"/>
      <c r="C88" s="418"/>
      <c r="D88" s="419"/>
      <c r="E88" s="419"/>
      <c r="F88" s="420"/>
      <c r="G88" s="421"/>
      <c r="H88" s="419"/>
      <c r="I88" s="421"/>
      <c r="J88" s="422"/>
      <c r="K88" s="422"/>
      <c r="L88" s="423"/>
      <c r="M88" s="422"/>
      <c r="N88" s="444"/>
      <c r="O88" s="429"/>
      <c r="P88" s="409">
        <f t="shared" si="6"/>
        <v>0</v>
      </c>
      <c r="Q88" s="78">
        <f t="shared" si="7"/>
        <v>0</v>
      </c>
      <c r="R88" s="143" t="str">
        <f t="shared" si="5"/>
        <v/>
      </c>
    </row>
    <row r="89" spans="1:18" x14ac:dyDescent="0.2">
      <c r="A89" s="430" t="str">
        <f>IF(B89="","",COUNT('Diário 1º PA'!$A$4:$A$2634)+COUNT('Diário 2º PA'!$A$4:$A$2000)+COUNT('Diário 3º PA'!$A$4:$A$2000)+ROW()-3)</f>
        <v/>
      </c>
      <c r="B89" s="417"/>
      <c r="C89" s="418"/>
      <c r="D89" s="419"/>
      <c r="E89" s="419"/>
      <c r="F89" s="420"/>
      <c r="G89" s="421"/>
      <c r="H89" s="419"/>
      <c r="I89" s="421"/>
      <c r="J89" s="422"/>
      <c r="K89" s="422"/>
      <c r="L89" s="423"/>
      <c r="M89" s="422"/>
      <c r="N89" s="444"/>
      <c r="O89" s="429"/>
      <c r="P89" s="409">
        <f t="shared" si="6"/>
        <v>0</v>
      </c>
      <c r="Q89" s="78">
        <f t="shared" si="7"/>
        <v>0</v>
      </c>
      <c r="R89" s="100" t="str">
        <f t="shared" si="5"/>
        <v/>
      </c>
    </row>
    <row r="90" spans="1:18" x14ac:dyDescent="0.2">
      <c r="A90" s="430" t="str">
        <f>IF(B90="","",COUNT('Diário 1º PA'!$A$4:$A$2634)+COUNT('Diário 2º PA'!$A$4:$A$2000)+COUNT('Diário 3º PA'!$A$4:$A$2000)+ROW()-3)</f>
        <v/>
      </c>
      <c r="B90" s="417"/>
      <c r="C90" s="418"/>
      <c r="D90" s="419"/>
      <c r="E90" s="419"/>
      <c r="F90" s="420"/>
      <c r="G90" s="421"/>
      <c r="H90" s="419"/>
      <c r="I90" s="421"/>
      <c r="J90" s="422"/>
      <c r="K90" s="422"/>
      <c r="L90" s="423"/>
      <c r="M90" s="422"/>
      <c r="N90" s="444"/>
      <c r="O90" s="429"/>
      <c r="P90" s="409">
        <f t="shared" si="6"/>
        <v>0</v>
      </c>
      <c r="Q90" s="78">
        <f t="shared" si="7"/>
        <v>0</v>
      </c>
      <c r="R90" s="100" t="str">
        <f t="shared" si="5"/>
        <v/>
      </c>
    </row>
    <row r="91" spans="1:18" x14ac:dyDescent="0.2">
      <c r="A91" s="430" t="str">
        <f>IF(B91="","",COUNT('Diário 1º PA'!$A$4:$A$2634)+COUNT('Diário 2º PA'!$A$4:$A$2000)+COUNT('Diário 3º PA'!$A$4:$A$2000)+ROW()-3)</f>
        <v/>
      </c>
      <c r="B91" s="417"/>
      <c r="C91" s="418"/>
      <c r="D91" s="419"/>
      <c r="E91" s="419"/>
      <c r="F91" s="420"/>
      <c r="G91" s="421"/>
      <c r="H91" s="419"/>
      <c r="I91" s="421"/>
      <c r="J91" s="422"/>
      <c r="K91" s="422"/>
      <c r="L91" s="423"/>
      <c r="M91" s="422"/>
      <c r="N91" s="444"/>
      <c r="O91" s="429"/>
      <c r="P91" s="409">
        <f t="shared" si="6"/>
        <v>0</v>
      </c>
      <c r="Q91" s="78">
        <f t="shared" si="7"/>
        <v>0</v>
      </c>
      <c r="R91" s="143" t="str">
        <f t="shared" si="5"/>
        <v/>
      </c>
    </row>
    <row r="92" spans="1:18" x14ac:dyDescent="0.2">
      <c r="A92" s="430" t="str">
        <f>IF(B92="","",COUNT('Diário 1º PA'!$A$4:$A$2634)+COUNT('Diário 2º PA'!$A$4:$A$2000)+COUNT('Diário 3º PA'!$A$4:$A$2000)+ROW()-3)</f>
        <v/>
      </c>
      <c r="B92" s="417"/>
      <c r="C92" s="418"/>
      <c r="D92" s="419"/>
      <c r="E92" s="419"/>
      <c r="F92" s="420"/>
      <c r="G92" s="421"/>
      <c r="H92" s="419"/>
      <c r="I92" s="421"/>
      <c r="J92" s="422"/>
      <c r="K92" s="422"/>
      <c r="L92" s="423"/>
      <c r="M92" s="422"/>
      <c r="N92" s="444"/>
      <c r="O92" s="429"/>
      <c r="P92" s="409">
        <f t="shared" si="6"/>
        <v>0</v>
      </c>
      <c r="Q92" s="78">
        <f t="shared" si="7"/>
        <v>0</v>
      </c>
      <c r="R92" s="100" t="str">
        <f t="shared" si="5"/>
        <v/>
      </c>
    </row>
    <row r="93" spans="1:18" x14ac:dyDescent="0.2">
      <c r="A93" s="430" t="str">
        <f>IF(B93="","",COUNT('Diário 1º PA'!$A$4:$A$2634)+COUNT('Diário 2º PA'!$A$4:$A$2000)+COUNT('Diário 3º PA'!$A$4:$A$2000)+ROW()-3)</f>
        <v/>
      </c>
      <c r="B93" s="417"/>
      <c r="C93" s="418"/>
      <c r="D93" s="419"/>
      <c r="E93" s="419"/>
      <c r="F93" s="420"/>
      <c r="G93" s="421"/>
      <c r="H93" s="419"/>
      <c r="I93" s="421"/>
      <c r="J93" s="422"/>
      <c r="K93" s="422"/>
      <c r="L93" s="423"/>
      <c r="M93" s="422"/>
      <c r="N93" s="444"/>
      <c r="O93" s="429"/>
      <c r="P93" s="409">
        <f t="shared" si="6"/>
        <v>0</v>
      </c>
      <c r="Q93" s="78">
        <f t="shared" si="7"/>
        <v>0</v>
      </c>
      <c r="R93" s="100" t="str">
        <f t="shared" si="5"/>
        <v/>
      </c>
    </row>
    <row r="94" spans="1:18" x14ac:dyDescent="0.2">
      <c r="A94" s="430" t="str">
        <f>IF(B94="","",COUNT('Diário 1º PA'!$A$4:$A$2634)+COUNT('Diário 2º PA'!$A$4:$A$2000)+COUNT('Diário 3º PA'!$A$4:$A$2000)+ROW()-3)</f>
        <v/>
      </c>
      <c r="B94" s="417"/>
      <c r="C94" s="418"/>
      <c r="D94" s="419"/>
      <c r="E94" s="419"/>
      <c r="F94" s="420"/>
      <c r="G94" s="421"/>
      <c r="H94" s="419"/>
      <c r="I94" s="421"/>
      <c r="J94" s="422"/>
      <c r="K94" s="422"/>
      <c r="L94" s="423"/>
      <c r="M94" s="422"/>
      <c r="N94" s="444"/>
      <c r="O94" s="429"/>
      <c r="P94" s="409">
        <f t="shared" si="6"/>
        <v>0</v>
      </c>
      <c r="Q94" s="78">
        <f t="shared" si="7"/>
        <v>0</v>
      </c>
      <c r="R94" s="143" t="str">
        <f t="shared" si="5"/>
        <v/>
      </c>
    </row>
    <row r="95" spans="1:18" x14ac:dyDescent="0.2">
      <c r="A95" s="430" t="str">
        <f>IF(B95="","",COUNT('Diário 1º PA'!$A$4:$A$2634)+COUNT('Diário 2º PA'!$A$4:$A$2000)+COUNT('Diário 3º PA'!$A$4:$A$2000)+ROW()-3)</f>
        <v/>
      </c>
      <c r="B95" s="417"/>
      <c r="C95" s="418"/>
      <c r="D95" s="419"/>
      <c r="E95" s="419"/>
      <c r="F95" s="420"/>
      <c r="G95" s="421"/>
      <c r="H95" s="419"/>
      <c r="I95" s="421"/>
      <c r="J95" s="422"/>
      <c r="K95" s="422"/>
      <c r="L95" s="423"/>
      <c r="M95" s="422"/>
      <c r="N95" s="444"/>
      <c r="O95" s="429"/>
      <c r="P95" s="409">
        <f t="shared" si="6"/>
        <v>0</v>
      </c>
      <c r="Q95" s="78">
        <f t="shared" si="7"/>
        <v>0</v>
      </c>
      <c r="R95" s="100" t="str">
        <f t="shared" si="5"/>
        <v/>
      </c>
    </row>
    <row r="96" spans="1:18" x14ac:dyDescent="0.2">
      <c r="A96" s="430" t="str">
        <f>IF(B96="","",COUNT('Diário 1º PA'!$A$4:$A$2634)+COUNT('Diário 2º PA'!$A$4:$A$2000)+COUNT('Diário 3º PA'!$A$4:$A$2000)+ROW()-3)</f>
        <v/>
      </c>
      <c r="B96" s="417"/>
      <c r="C96" s="418"/>
      <c r="D96" s="419"/>
      <c r="E96" s="419"/>
      <c r="F96" s="420"/>
      <c r="G96" s="421"/>
      <c r="H96" s="419"/>
      <c r="I96" s="421"/>
      <c r="J96" s="422"/>
      <c r="K96" s="422"/>
      <c r="L96" s="423"/>
      <c r="M96" s="422"/>
      <c r="N96" s="444"/>
      <c r="O96" s="429"/>
      <c r="P96" s="409">
        <f t="shared" si="6"/>
        <v>0</v>
      </c>
      <c r="Q96" s="78">
        <f t="shared" si="7"/>
        <v>0</v>
      </c>
      <c r="R96" s="100" t="str">
        <f t="shared" si="5"/>
        <v/>
      </c>
    </row>
    <row r="97" spans="1:18" x14ac:dyDescent="0.2">
      <c r="A97" s="430" t="str">
        <f>IF(B97="","",COUNT('Diário 1º PA'!$A$4:$A$2634)+COUNT('Diário 2º PA'!$A$4:$A$2000)+COUNT('Diário 3º PA'!$A$4:$A$2000)+ROW()-3)</f>
        <v/>
      </c>
      <c r="B97" s="417"/>
      <c r="C97" s="418"/>
      <c r="D97" s="419"/>
      <c r="E97" s="419"/>
      <c r="F97" s="420"/>
      <c r="G97" s="419"/>
      <c r="H97" s="419"/>
      <c r="I97" s="421"/>
      <c r="J97" s="422"/>
      <c r="K97" s="422"/>
      <c r="L97" s="423"/>
      <c r="M97" s="422"/>
      <c r="N97" s="444"/>
      <c r="O97" s="429"/>
      <c r="P97" s="409">
        <f t="shared" si="6"/>
        <v>0</v>
      </c>
      <c r="Q97" s="78">
        <f t="shared" si="7"/>
        <v>0</v>
      </c>
      <c r="R97" s="143" t="str">
        <f t="shared" si="5"/>
        <v/>
      </c>
    </row>
    <row r="98" spans="1:18" x14ac:dyDescent="0.2">
      <c r="A98" s="430" t="str">
        <f>IF(B98="","",COUNT('Diário 1º PA'!$A$4:$A$2634)+COUNT('Diário 2º PA'!$A$4:$A$2000)+COUNT('Diário 3º PA'!$A$4:$A$2000)+ROW()-3)</f>
        <v/>
      </c>
      <c r="B98" s="417"/>
      <c r="C98" s="418"/>
      <c r="D98" s="419"/>
      <c r="E98" s="419"/>
      <c r="F98" s="420"/>
      <c r="G98" s="419"/>
      <c r="H98" s="419"/>
      <c r="I98" s="421"/>
      <c r="J98" s="422"/>
      <c r="K98" s="422"/>
      <c r="L98" s="423"/>
      <c r="M98" s="422"/>
      <c r="N98" s="444"/>
      <c r="O98" s="429"/>
      <c r="P98" s="409">
        <f t="shared" si="6"/>
        <v>0</v>
      </c>
      <c r="Q98" s="78">
        <f t="shared" si="7"/>
        <v>0</v>
      </c>
      <c r="R98" s="100" t="str">
        <f t="shared" si="5"/>
        <v/>
      </c>
    </row>
    <row r="99" spans="1:18" x14ac:dyDescent="0.2">
      <c r="A99" s="430" t="str">
        <f>IF(B99="","",COUNT('Diário 1º PA'!$A$4:$A$2634)+COUNT('Diário 2º PA'!$A$4:$A$2000)+COUNT('Diário 3º PA'!$A$4:$A$2000)+ROW()-3)</f>
        <v/>
      </c>
      <c r="B99" s="417"/>
      <c r="C99" s="418"/>
      <c r="D99" s="419"/>
      <c r="E99" s="419"/>
      <c r="F99" s="420"/>
      <c r="G99" s="419"/>
      <c r="H99" s="419"/>
      <c r="I99" s="421"/>
      <c r="J99" s="422"/>
      <c r="K99" s="422"/>
      <c r="L99" s="423"/>
      <c r="M99" s="422"/>
      <c r="N99" s="444"/>
      <c r="O99" s="429"/>
      <c r="P99" s="409">
        <f t="shared" si="6"/>
        <v>0</v>
      </c>
      <c r="Q99" s="78">
        <f t="shared" si="7"/>
        <v>0</v>
      </c>
      <c r="R99" s="100" t="str">
        <f t="shared" si="5"/>
        <v/>
      </c>
    </row>
    <row r="100" spans="1:18" x14ac:dyDescent="0.2">
      <c r="A100" s="430" t="str">
        <f>IF(B100="","",COUNT('Diário 1º PA'!$A$4:$A$2634)+COUNT('Diário 2º PA'!$A$4:$A$2000)+COUNT('Diário 3º PA'!$A$4:$A$2000)+ROW()-3)</f>
        <v/>
      </c>
      <c r="B100" s="417"/>
      <c r="C100" s="418"/>
      <c r="D100" s="419"/>
      <c r="E100" s="419"/>
      <c r="F100" s="420"/>
      <c r="G100" s="419"/>
      <c r="H100" s="419"/>
      <c r="I100" s="421"/>
      <c r="J100" s="422"/>
      <c r="K100" s="422"/>
      <c r="L100" s="423"/>
      <c r="M100" s="422"/>
      <c r="N100" s="444"/>
      <c r="O100" s="429"/>
      <c r="P100" s="409">
        <f t="shared" si="6"/>
        <v>0</v>
      </c>
      <c r="Q100" s="78">
        <f t="shared" si="7"/>
        <v>0</v>
      </c>
      <c r="R100" s="143" t="str">
        <f t="shared" si="5"/>
        <v/>
      </c>
    </row>
    <row r="101" spans="1:18" x14ac:dyDescent="0.2">
      <c r="A101" s="430" t="str">
        <f>IF(B101="","",COUNT('Diário 1º PA'!$A$4:$A$2634)+COUNT('Diário 2º PA'!$A$4:$A$2000)+COUNT('Diário 3º PA'!$A$4:$A$2000)+ROW()-3)</f>
        <v/>
      </c>
      <c r="B101" s="417"/>
      <c r="C101" s="418"/>
      <c r="D101" s="419"/>
      <c r="E101" s="419"/>
      <c r="F101" s="420"/>
      <c r="G101" s="419"/>
      <c r="H101" s="419"/>
      <c r="I101" s="421"/>
      <c r="J101" s="422"/>
      <c r="K101" s="422"/>
      <c r="L101" s="423"/>
      <c r="M101" s="422"/>
      <c r="N101" s="444"/>
      <c r="O101" s="429"/>
      <c r="P101" s="409">
        <f t="shared" si="6"/>
        <v>0</v>
      </c>
      <c r="Q101" s="78">
        <f t="shared" si="7"/>
        <v>0</v>
      </c>
      <c r="R101" s="100" t="str">
        <f t="shared" si="5"/>
        <v/>
      </c>
    </row>
    <row r="102" spans="1:18" x14ac:dyDescent="0.2">
      <c r="A102" s="430" t="str">
        <f>IF(B102="","",COUNT('Diário 1º PA'!$A$4:$A$2634)+COUNT('Diário 2º PA'!$A$4:$A$2000)+COUNT('Diário 3º PA'!$A$4:$A$2000)+ROW()-3)</f>
        <v/>
      </c>
      <c r="B102" s="417"/>
      <c r="C102" s="418"/>
      <c r="D102" s="419"/>
      <c r="E102" s="419"/>
      <c r="F102" s="420"/>
      <c r="G102" s="419"/>
      <c r="H102" s="419"/>
      <c r="I102" s="421"/>
      <c r="J102" s="422"/>
      <c r="K102" s="422"/>
      <c r="L102" s="423"/>
      <c r="M102" s="422"/>
      <c r="N102" s="444"/>
      <c r="O102" s="429"/>
      <c r="P102" s="409">
        <f t="shared" si="6"/>
        <v>0</v>
      </c>
      <c r="Q102" s="78">
        <f t="shared" si="7"/>
        <v>0</v>
      </c>
      <c r="R102" s="100" t="str">
        <f t="shared" si="5"/>
        <v/>
      </c>
    </row>
    <row r="103" spans="1:18" x14ac:dyDescent="0.2">
      <c r="A103" s="430" t="str">
        <f>IF(B103="","",COUNT('Diário 1º PA'!$A$4:$A$2634)+COUNT('Diário 2º PA'!$A$4:$A$2000)+COUNT('Diário 3º PA'!$A$4:$A$2000)+ROW()-3)</f>
        <v/>
      </c>
      <c r="B103" s="417"/>
      <c r="C103" s="418"/>
      <c r="D103" s="419"/>
      <c r="E103" s="419"/>
      <c r="F103" s="420"/>
      <c r="G103" s="419"/>
      <c r="H103" s="419"/>
      <c r="I103" s="421"/>
      <c r="J103" s="422"/>
      <c r="K103" s="422"/>
      <c r="L103" s="423"/>
      <c r="M103" s="422"/>
      <c r="N103" s="444"/>
      <c r="O103" s="429"/>
      <c r="P103" s="409">
        <f t="shared" si="6"/>
        <v>0</v>
      </c>
      <c r="Q103" s="78">
        <f t="shared" si="7"/>
        <v>0</v>
      </c>
      <c r="R103" s="143" t="str">
        <f t="shared" si="5"/>
        <v/>
      </c>
    </row>
    <row r="104" spans="1:18" x14ac:dyDescent="0.2">
      <c r="A104" s="430" t="str">
        <f>IF(B104="","",COUNT('Diário 1º PA'!$A$4:$A$2634)+COUNT('Diário 2º PA'!$A$4:$A$2000)+COUNT('Diário 3º PA'!$A$4:$A$2000)+ROW()-3)</f>
        <v/>
      </c>
      <c r="B104" s="417"/>
      <c r="C104" s="418"/>
      <c r="D104" s="419"/>
      <c r="E104" s="419"/>
      <c r="F104" s="420"/>
      <c r="G104" s="434"/>
      <c r="H104" s="419"/>
      <c r="I104" s="434"/>
      <c r="J104" s="436"/>
      <c r="K104" s="436"/>
      <c r="L104" s="436"/>
      <c r="M104" s="422"/>
      <c r="N104" s="444"/>
      <c r="O104" s="429"/>
      <c r="P104" s="409">
        <f t="shared" si="6"/>
        <v>0</v>
      </c>
      <c r="Q104" s="78">
        <f t="shared" si="7"/>
        <v>0</v>
      </c>
      <c r="R104" s="100" t="str">
        <f t="shared" si="5"/>
        <v/>
      </c>
    </row>
    <row r="105" spans="1:18" x14ac:dyDescent="0.2">
      <c r="A105" s="430" t="str">
        <f>IF(B105="","",COUNT('Diário 1º PA'!$A$4:$A$2634)+COUNT('Diário 2º PA'!$A$4:$A$2000)+COUNT('Diário 3º PA'!$A$4:$A$2000)+ROW()-3)</f>
        <v/>
      </c>
      <c r="B105" s="417"/>
      <c r="C105" s="418"/>
      <c r="D105" s="419"/>
      <c r="E105" s="419"/>
      <c r="F105" s="420"/>
      <c r="G105" s="421"/>
      <c r="H105" s="419"/>
      <c r="I105" s="421"/>
      <c r="J105" s="422"/>
      <c r="K105" s="422"/>
      <c r="L105" s="423"/>
      <c r="M105" s="422"/>
      <c r="N105" s="444"/>
      <c r="O105" s="429"/>
      <c r="P105" s="409">
        <f t="shared" si="6"/>
        <v>0</v>
      </c>
      <c r="Q105" s="78">
        <f t="shared" si="7"/>
        <v>0</v>
      </c>
      <c r="R105" s="100" t="str">
        <f t="shared" si="5"/>
        <v/>
      </c>
    </row>
    <row r="106" spans="1:18" x14ac:dyDescent="0.2">
      <c r="A106" s="430" t="str">
        <f>IF(B106="","",COUNT('Diário 1º PA'!$A$4:$A$2634)+COUNT('Diário 2º PA'!$A$4:$A$2000)+COUNT('Diário 3º PA'!$A$4:$A$2000)+ROW()-3)</f>
        <v/>
      </c>
      <c r="B106" s="417"/>
      <c r="C106" s="418"/>
      <c r="D106" s="419"/>
      <c r="E106" s="419"/>
      <c r="F106" s="420"/>
      <c r="G106" s="419"/>
      <c r="H106" s="419"/>
      <c r="I106" s="421"/>
      <c r="J106" s="422"/>
      <c r="K106" s="422"/>
      <c r="L106" s="423"/>
      <c r="M106" s="422"/>
      <c r="N106" s="444"/>
      <c r="O106" s="429"/>
      <c r="P106" s="409">
        <f t="shared" si="6"/>
        <v>0</v>
      </c>
      <c r="Q106" s="78">
        <f t="shared" si="7"/>
        <v>0</v>
      </c>
      <c r="R106" s="143" t="str">
        <f t="shared" si="5"/>
        <v/>
      </c>
    </row>
    <row r="107" spans="1:18" x14ac:dyDescent="0.2">
      <c r="A107" s="430" t="str">
        <f>IF(B107="","",COUNT('Diário 1º PA'!$A$4:$A$2634)+COUNT('Diário 2º PA'!$A$4:$A$2000)+COUNT('Diário 3º PA'!$A$4:$A$2000)+ROW()-3)</f>
        <v/>
      </c>
      <c r="B107" s="417"/>
      <c r="C107" s="418"/>
      <c r="D107" s="419"/>
      <c r="E107" s="419"/>
      <c r="F107" s="420"/>
      <c r="G107" s="419"/>
      <c r="H107" s="419"/>
      <c r="I107" s="421"/>
      <c r="J107" s="422"/>
      <c r="K107" s="422"/>
      <c r="L107" s="423"/>
      <c r="M107" s="422"/>
      <c r="N107" s="444"/>
      <c r="O107" s="429"/>
      <c r="P107" s="409">
        <f t="shared" si="6"/>
        <v>0</v>
      </c>
      <c r="Q107" s="78">
        <f t="shared" si="7"/>
        <v>0</v>
      </c>
      <c r="R107" s="100" t="str">
        <f t="shared" si="5"/>
        <v/>
      </c>
    </row>
    <row r="108" spans="1:18" x14ac:dyDescent="0.2">
      <c r="A108" s="430" t="str">
        <f>IF(B108="","",COUNT('Diário 1º PA'!$A$4:$A$2634)+COUNT('Diário 2º PA'!$A$4:$A$2000)+COUNT('Diário 3º PA'!$A$4:$A$2000)+ROW()-3)</f>
        <v/>
      </c>
      <c r="B108" s="417"/>
      <c r="C108" s="418"/>
      <c r="D108" s="419"/>
      <c r="E108" s="419"/>
      <c r="F108" s="420"/>
      <c r="G108" s="419"/>
      <c r="H108" s="419"/>
      <c r="I108" s="421"/>
      <c r="J108" s="422"/>
      <c r="K108" s="422"/>
      <c r="L108" s="423"/>
      <c r="M108" s="422"/>
      <c r="N108" s="444"/>
      <c r="O108" s="429"/>
      <c r="P108" s="409">
        <f t="shared" si="6"/>
        <v>0</v>
      </c>
      <c r="Q108" s="78">
        <f t="shared" si="7"/>
        <v>0</v>
      </c>
      <c r="R108" s="100" t="str">
        <f t="shared" si="5"/>
        <v/>
      </c>
    </row>
    <row r="109" spans="1:18" x14ac:dyDescent="0.2">
      <c r="A109" s="430" t="str">
        <f>IF(B109="","",COUNT('Diário 1º PA'!$A$4:$A$2634)+COUNT('Diário 2º PA'!$A$4:$A$2000)+COUNT('Diário 3º PA'!$A$4:$A$2000)+ROW()-3)</f>
        <v/>
      </c>
      <c r="B109" s="417"/>
      <c r="C109" s="418"/>
      <c r="D109" s="419"/>
      <c r="E109" s="419"/>
      <c r="F109" s="420"/>
      <c r="G109" s="419"/>
      <c r="H109" s="419"/>
      <c r="I109" s="421"/>
      <c r="J109" s="422"/>
      <c r="K109" s="422"/>
      <c r="L109" s="423"/>
      <c r="M109" s="422"/>
      <c r="N109" s="444"/>
      <c r="O109" s="429"/>
      <c r="P109" s="409">
        <f t="shared" si="6"/>
        <v>0</v>
      </c>
      <c r="Q109" s="78">
        <f t="shared" si="7"/>
        <v>0</v>
      </c>
      <c r="R109" s="143" t="str">
        <f t="shared" si="5"/>
        <v/>
      </c>
    </row>
    <row r="110" spans="1:18" x14ac:dyDescent="0.2">
      <c r="A110" s="430" t="str">
        <f>IF(B110="","",COUNT('Diário 1º PA'!$A$4:$A$2634)+COUNT('Diário 2º PA'!$A$4:$A$2000)+COUNT('Diário 3º PA'!$A$4:$A$2000)+ROW()-3)</f>
        <v/>
      </c>
      <c r="B110" s="417"/>
      <c r="C110" s="418"/>
      <c r="D110" s="419"/>
      <c r="E110" s="419"/>
      <c r="F110" s="420"/>
      <c r="G110" s="419"/>
      <c r="H110" s="419"/>
      <c r="I110" s="421"/>
      <c r="J110" s="422"/>
      <c r="K110" s="422"/>
      <c r="L110" s="423"/>
      <c r="M110" s="422"/>
      <c r="N110" s="444"/>
      <c r="O110" s="429"/>
      <c r="P110" s="409">
        <f t="shared" si="6"/>
        <v>0</v>
      </c>
      <c r="Q110" s="78">
        <f t="shared" si="7"/>
        <v>0</v>
      </c>
      <c r="R110" s="100" t="str">
        <f t="shared" si="5"/>
        <v/>
      </c>
    </row>
    <row r="111" spans="1:18" x14ac:dyDescent="0.2">
      <c r="A111" s="430" t="str">
        <f>IF(B111="","",COUNT('Diário 1º PA'!$A$4:$A$2634)+COUNT('Diário 2º PA'!$A$4:$A$2000)+COUNT('Diário 3º PA'!$A$4:$A$2000)+ROW()-3)</f>
        <v/>
      </c>
      <c r="B111" s="417"/>
      <c r="C111" s="418"/>
      <c r="D111" s="419"/>
      <c r="E111" s="419"/>
      <c r="F111" s="420"/>
      <c r="G111" s="419"/>
      <c r="H111" s="419"/>
      <c r="I111" s="421"/>
      <c r="J111" s="422"/>
      <c r="K111" s="422"/>
      <c r="L111" s="423"/>
      <c r="M111" s="422"/>
      <c r="N111" s="444"/>
      <c r="O111" s="429"/>
      <c r="P111" s="409">
        <f t="shared" si="6"/>
        <v>0</v>
      </c>
      <c r="Q111" s="78">
        <f t="shared" si="7"/>
        <v>0</v>
      </c>
      <c r="R111" s="100" t="str">
        <f t="shared" si="5"/>
        <v/>
      </c>
    </row>
    <row r="112" spans="1:18" x14ac:dyDescent="0.2">
      <c r="A112" s="430" t="str">
        <f>IF(B112="","",COUNT('Diário 1º PA'!$A$4:$A$2634)+COUNT('Diário 2º PA'!$A$4:$A$2000)+COUNT('Diário 3º PA'!$A$4:$A$2000)+ROW()-3)</f>
        <v/>
      </c>
      <c r="B112" s="417"/>
      <c r="C112" s="418"/>
      <c r="D112" s="419"/>
      <c r="E112" s="419"/>
      <c r="F112" s="420"/>
      <c r="G112" s="419"/>
      <c r="H112" s="419"/>
      <c r="I112" s="421"/>
      <c r="J112" s="422"/>
      <c r="K112" s="422"/>
      <c r="L112" s="423"/>
      <c r="M112" s="422"/>
      <c r="N112" s="444"/>
      <c r="O112" s="429"/>
      <c r="P112" s="409">
        <f t="shared" si="6"/>
        <v>0</v>
      </c>
      <c r="Q112" s="78">
        <f t="shared" si="7"/>
        <v>0</v>
      </c>
      <c r="R112" s="143" t="str">
        <f t="shared" si="5"/>
        <v/>
      </c>
    </row>
    <row r="113" spans="1:18" x14ac:dyDescent="0.2">
      <c r="A113" s="430" t="str">
        <f>IF(B113="","",COUNT('Diário 1º PA'!$A$4:$A$2634)+COUNT('Diário 2º PA'!$A$4:$A$2000)+COUNT('Diário 3º PA'!$A$4:$A$2000)+ROW()-3)</f>
        <v/>
      </c>
      <c r="B113" s="417"/>
      <c r="C113" s="418"/>
      <c r="D113" s="419"/>
      <c r="E113" s="419"/>
      <c r="F113" s="420"/>
      <c r="G113" s="419"/>
      <c r="H113" s="419"/>
      <c r="I113" s="421"/>
      <c r="J113" s="422"/>
      <c r="K113" s="422"/>
      <c r="L113" s="423"/>
      <c r="M113" s="422"/>
      <c r="N113" s="444"/>
      <c r="O113" s="429"/>
      <c r="P113" s="409">
        <f t="shared" si="6"/>
        <v>0</v>
      </c>
      <c r="Q113" s="78">
        <f t="shared" si="7"/>
        <v>0</v>
      </c>
      <c r="R113" s="100" t="str">
        <f t="shared" si="5"/>
        <v/>
      </c>
    </row>
    <row r="114" spans="1:18" x14ac:dyDescent="0.2">
      <c r="A114" s="430" t="str">
        <f>IF(B114="","",COUNT('Diário 1º PA'!$A$4:$A$2634)+COUNT('Diário 2º PA'!$A$4:$A$2000)+COUNT('Diário 3º PA'!$A$4:$A$2000)+ROW()-3)</f>
        <v/>
      </c>
      <c r="B114" s="417"/>
      <c r="C114" s="418"/>
      <c r="D114" s="419"/>
      <c r="E114" s="419"/>
      <c r="F114" s="420"/>
      <c r="G114" s="419"/>
      <c r="H114" s="419"/>
      <c r="I114" s="421"/>
      <c r="J114" s="422"/>
      <c r="K114" s="422"/>
      <c r="L114" s="423"/>
      <c r="M114" s="422"/>
      <c r="N114" s="444"/>
      <c r="O114" s="429"/>
      <c r="P114" s="409">
        <f t="shared" si="6"/>
        <v>0</v>
      </c>
      <c r="Q114" s="78">
        <f t="shared" si="7"/>
        <v>0</v>
      </c>
      <c r="R114" s="100" t="str">
        <f t="shared" si="5"/>
        <v/>
      </c>
    </row>
    <row r="115" spans="1:18" x14ac:dyDescent="0.2">
      <c r="A115" s="430" t="str">
        <f>IF(B115="","",COUNT('Diário 1º PA'!$A$4:$A$2634)+COUNT('Diário 2º PA'!$A$4:$A$2000)+COUNT('Diário 3º PA'!$A$4:$A$2000)+ROW()-3)</f>
        <v/>
      </c>
      <c r="B115" s="417"/>
      <c r="C115" s="418"/>
      <c r="D115" s="419"/>
      <c r="E115" s="419"/>
      <c r="F115" s="420"/>
      <c r="G115" s="421"/>
      <c r="H115" s="419"/>
      <c r="I115" s="421"/>
      <c r="J115" s="422"/>
      <c r="K115" s="422"/>
      <c r="L115" s="423"/>
      <c r="M115" s="422"/>
      <c r="N115" s="444"/>
      <c r="O115" s="429"/>
      <c r="P115" s="409">
        <f t="shared" si="6"/>
        <v>0</v>
      </c>
      <c r="Q115" s="78">
        <f t="shared" si="7"/>
        <v>0</v>
      </c>
      <c r="R115" s="143" t="str">
        <f t="shared" si="5"/>
        <v/>
      </c>
    </row>
    <row r="116" spans="1:18" x14ac:dyDescent="0.2">
      <c r="A116" s="430" t="str">
        <f>IF(B116="","",COUNT('Diário 1º PA'!$A$4:$A$2634)+COUNT('Diário 2º PA'!$A$4:$A$2000)+COUNT('Diário 3º PA'!$A$4:$A$2000)+ROW()-3)</f>
        <v/>
      </c>
      <c r="B116" s="417"/>
      <c r="C116" s="418"/>
      <c r="D116" s="419"/>
      <c r="E116" s="419"/>
      <c r="F116" s="420"/>
      <c r="G116" s="421"/>
      <c r="H116" s="419"/>
      <c r="I116" s="421"/>
      <c r="J116" s="422"/>
      <c r="K116" s="422"/>
      <c r="L116" s="423"/>
      <c r="M116" s="422"/>
      <c r="N116" s="444"/>
      <c r="O116" s="429"/>
      <c r="P116" s="409">
        <f t="shared" si="6"/>
        <v>0</v>
      </c>
      <c r="Q116" s="78">
        <f t="shared" si="7"/>
        <v>0</v>
      </c>
      <c r="R116" s="100" t="str">
        <f t="shared" si="5"/>
        <v/>
      </c>
    </row>
    <row r="117" spans="1:18" x14ac:dyDescent="0.2">
      <c r="A117" s="430" t="str">
        <f>IF(B117="","",COUNT('Diário 1º PA'!$A$4:$A$2634)+COUNT('Diário 2º PA'!$A$4:$A$2000)+COUNT('Diário 3º PA'!$A$4:$A$2000)+ROW()-3)</f>
        <v/>
      </c>
      <c r="B117" s="417"/>
      <c r="C117" s="418"/>
      <c r="D117" s="419"/>
      <c r="E117" s="419"/>
      <c r="F117" s="420"/>
      <c r="G117" s="421"/>
      <c r="H117" s="419"/>
      <c r="I117" s="421"/>
      <c r="J117" s="422"/>
      <c r="K117" s="422"/>
      <c r="L117" s="423"/>
      <c r="M117" s="422"/>
      <c r="N117" s="444"/>
      <c r="O117" s="429"/>
      <c r="P117" s="409">
        <f t="shared" si="6"/>
        <v>0</v>
      </c>
      <c r="Q117" s="78">
        <f t="shared" si="7"/>
        <v>0</v>
      </c>
      <c r="R117" s="100" t="str">
        <f t="shared" si="5"/>
        <v/>
      </c>
    </row>
    <row r="118" spans="1:18" x14ac:dyDescent="0.2">
      <c r="A118" s="430" t="str">
        <f>IF(B118="","",COUNT('Diário 1º PA'!$A$4:$A$2634)+COUNT('Diário 2º PA'!$A$4:$A$2000)+COUNT('Diário 3º PA'!$A$4:$A$2000)+ROW()-3)</f>
        <v/>
      </c>
      <c r="B118" s="417"/>
      <c r="C118" s="418"/>
      <c r="D118" s="419"/>
      <c r="E118" s="419"/>
      <c r="F118" s="420"/>
      <c r="G118" s="421"/>
      <c r="H118" s="419"/>
      <c r="I118" s="421"/>
      <c r="J118" s="422"/>
      <c r="K118" s="422"/>
      <c r="L118" s="423"/>
      <c r="M118" s="422"/>
      <c r="N118" s="444"/>
      <c r="O118" s="429"/>
      <c r="P118" s="409">
        <f t="shared" si="6"/>
        <v>0</v>
      </c>
      <c r="Q118" s="78">
        <f t="shared" si="7"/>
        <v>0</v>
      </c>
      <c r="R118" s="143" t="str">
        <f t="shared" si="5"/>
        <v/>
      </c>
    </row>
    <row r="119" spans="1:18" x14ac:dyDescent="0.2">
      <c r="A119" s="430" t="str">
        <f>IF(B119="","",COUNT('Diário 1º PA'!$A$4:$A$2634)+COUNT('Diário 2º PA'!$A$4:$A$2000)+COUNT('Diário 3º PA'!$A$4:$A$2000)+ROW()-3)</f>
        <v/>
      </c>
      <c r="B119" s="417"/>
      <c r="C119" s="418"/>
      <c r="D119" s="419"/>
      <c r="E119" s="419"/>
      <c r="F119" s="420"/>
      <c r="G119" s="421"/>
      <c r="H119" s="419"/>
      <c r="I119" s="421"/>
      <c r="J119" s="422"/>
      <c r="K119" s="422"/>
      <c r="L119" s="423"/>
      <c r="M119" s="422"/>
      <c r="N119" s="444"/>
      <c r="O119" s="429"/>
      <c r="P119" s="409">
        <f t="shared" si="6"/>
        <v>0</v>
      </c>
      <c r="Q119" s="78">
        <f t="shared" si="7"/>
        <v>0</v>
      </c>
      <c r="R119" s="100" t="str">
        <f t="shared" si="5"/>
        <v/>
      </c>
    </row>
    <row r="120" spans="1:18" x14ac:dyDescent="0.2">
      <c r="A120" s="430" t="str">
        <f>IF(B120="","",COUNT('Diário 1º PA'!$A$4:$A$2634)+COUNT('Diário 2º PA'!$A$4:$A$2000)+COUNT('Diário 3º PA'!$A$4:$A$2000)+ROW()-3)</f>
        <v/>
      </c>
      <c r="B120" s="417"/>
      <c r="C120" s="418"/>
      <c r="D120" s="419"/>
      <c r="E120" s="419"/>
      <c r="F120" s="420"/>
      <c r="G120" s="421"/>
      <c r="H120" s="419"/>
      <c r="I120" s="421"/>
      <c r="J120" s="422"/>
      <c r="K120" s="422"/>
      <c r="L120" s="423"/>
      <c r="M120" s="422"/>
      <c r="N120" s="444"/>
      <c r="O120" s="429"/>
      <c r="P120" s="409">
        <f t="shared" si="6"/>
        <v>0</v>
      </c>
      <c r="Q120" s="78">
        <f t="shared" si="7"/>
        <v>0</v>
      </c>
      <c r="R120" s="100" t="str">
        <f t="shared" si="5"/>
        <v/>
      </c>
    </row>
    <row r="121" spans="1:18" x14ac:dyDescent="0.2">
      <c r="A121" s="430" t="str">
        <f>IF(B121="","",COUNT('Diário 1º PA'!$A$4:$A$2634)+COUNT('Diário 2º PA'!$A$4:$A$2000)+COUNT('Diário 3º PA'!$A$4:$A$2000)+ROW()-3)</f>
        <v/>
      </c>
      <c r="B121" s="417"/>
      <c r="C121" s="418"/>
      <c r="D121" s="419"/>
      <c r="E121" s="419"/>
      <c r="F121" s="420"/>
      <c r="G121" s="421"/>
      <c r="H121" s="419"/>
      <c r="I121" s="421"/>
      <c r="J121" s="423"/>
      <c r="K121" s="422"/>
      <c r="L121" s="423"/>
      <c r="M121" s="422"/>
      <c r="N121" s="444"/>
      <c r="O121" s="429"/>
      <c r="P121" s="409">
        <f t="shared" si="6"/>
        <v>0</v>
      </c>
      <c r="Q121" s="78">
        <f t="shared" si="7"/>
        <v>0</v>
      </c>
      <c r="R121" s="143" t="str">
        <f t="shared" si="5"/>
        <v/>
      </c>
    </row>
    <row r="122" spans="1:18" x14ac:dyDescent="0.2">
      <c r="A122" s="430" t="str">
        <f>IF(B122="","",COUNT('Diário 1º PA'!$A$4:$A$2634)+COUNT('Diário 2º PA'!$A$4:$A$2000)+COUNT('Diário 3º PA'!$A$4:$A$2000)+ROW()-3)</f>
        <v/>
      </c>
      <c r="B122" s="417"/>
      <c r="C122" s="418"/>
      <c r="D122" s="419"/>
      <c r="E122" s="419"/>
      <c r="F122" s="420"/>
      <c r="G122" s="421"/>
      <c r="H122" s="419"/>
      <c r="I122" s="421"/>
      <c r="J122" s="422"/>
      <c r="K122" s="422"/>
      <c r="L122" s="423"/>
      <c r="M122" s="422"/>
      <c r="N122" s="444"/>
      <c r="O122" s="429"/>
      <c r="P122" s="409">
        <f t="shared" si="6"/>
        <v>0</v>
      </c>
      <c r="Q122" s="78">
        <f t="shared" si="7"/>
        <v>0</v>
      </c>
      <c r="R122" s="100" t="str">
        <f t="shared" si="5"/>
        <v/>
      </c>
    </row>
    <row r="123" spans="1:18" x14ac:dyDescent="0.2">
      <c r="A123" s="430" t="str">
        <f>IF(B123="","",COUNT('Diário 1º PA'!$A$4:$A$2634)+COUNT('Diário 2º PA'!$A$4:$A$2000)+COUNT('Diário 3º PA'!$A$4:$A$2000)+ROW()-3)</f>
        <v/>
      </c>
      <c r="B123" s="417"/>
      <c r="C123" s="418"/>
      <c r="D123" s="419"/>
      <c r="E123" s="419"/>
      <c r="F123" s="420"/>
      <c r="G123" s="421"/>
      <c r="H123" s="419"/>
      <c r="I123" s="421"/>
      <c r="J123" s="422"/>
      <c r="K123" s="422"/>
      <c r="L123" s="423"/>
      <c r="M123" s="422"/>
      <c r="N123" s="444"/>
      <c r="O123" s="429"/>
      <c r="P123" s="409">
        <f t="shared" si="6"/>
        <v>0</v>
      </c>
      <c r="Q123" s="78">
        <f t="shared" si="7"/>
        <v>0</v>
      </c>
      <c r="R123" s="100" t="str">
        <f t="shared" si="5"/>
        <v/>
      </c>
    </row>
    <row r="124" spans="1:18" x14ac:dyDescent="0.2">
      <c r="A124" s="430" t="str">
        <f>IF(B124="","",COUNT('Diário 1º PA'!$A$4:$A$2634)+COUNT('Diário 2º PA'!$A$4:$A$2000)+COUNT('Diário 3º PA'!$A$4:$A$2000)+ROW()-3)</f>
        <v/>
      </c>
      <c r="B124" s="417"/>
      <c r="C124" s="418"/>
      <c r="D124" s="419"/>
      <c r="E124" s="419"/>
      <c r="F124" s="420"/>
      <c r="G124" s="421"/>
      <c r="H124" s="419"/>
      <c r="I124" s="421"/>
      <c r="J124" s="422"/>
      <c r="K124" s="422"/>
      <c r="L124" s="423"/>
      <c r="M124" s="422"/>
      <c r="N124" s="444"/>
      <c r="O124" s="429"/>
      <c r="P124" s="409">
        <f t="shared" si="6"/>
        <v>0</v>
      </c>
      <c r="Q124" s="78">
        <f t="shared" si="7"/>
        <v>0</v>
      </c>
      <c r="R124" s="143" t="str">
        <f t="shared" si="5"/>
        <v/>
      </c>
    </row>
    <row r="125" spans="1:18" x14ac:dyDescent="0.2">
      <c r="A125" s="430" t="str">
        <f>IF(B125="","",COUNT('Diário 1º PA'!$A$4:$A$2634)+COUNT('Diário 2º PA'!$A$4:$A$2000)+COUNT('Diário 3º PA'!$A$4:$A$2000)+ROW()-3)</f>
        <v/>
      </c>
      <c r="B125" s="417"/>
      <c r="C125" s="418"/>
      <c r="D125" s="419"/>
      <c r="E125" s="419"/>
      <c r="F125" s="420"/>
      <c r="G125" s="421"/>
      <c r="H125" s="419"/>
      <c r="I125" s="421"/>
      <c r="J125" s="422"/>
      <c r="K125" s="422"/>
      <c r="L125" s="423"/>
      <c r="M125" s="422"/>
      <c r="N125" s="444"/>
      <c r="O125" s="429"/>
      <c r="P125" s="409">
        <f t="shared" si="6"/>
        <v>0</v>
      </c>
      <c r="Q125" s="78">
        <f t="shared" si="7"/>
        <v>0</v>
      </c>
      <c r="R125" s="100" t="str">
        <f t="shared" si="5"/>
        <v/>
      </c>
    </row>
    <row r="126" spans="1:18" x14ac:dyDescent="0.2">
      <c r="A126" s="430" t="str">
        <f>IF(B126="","",COUNT('Diário 1º PA'!$A$4:$A$2634)+COUNT('Diário 2º PA'!$A$4:$A$2000)+COUNT('Diário 3º PA'!$A$4:$A$2000)+ROW()-3)</f>
        <v/>
      </c>
      <c r="B126" s="417"/>
      <c r="C126" s="418"/>
      <c r="D126" s="419"/>
      <c r="E126" s="419"/>
      <c r="F126" s="420"/>
      <c r="G126" s="421"/>
      <c r="H126" s="419"/>
      <c r="I126" s="421"/>
      <c r="J126" s="422"/>
      <c r="K126" s="422"/>
      <c r="L126" s="423"/>
      <c r="M126" s="422"/>
      <c r="N126" s="444"/>
      <c r="O126" s="429"/>
      <c r="P126" s="409">
        <f t="shared" si="6"/>
        <v>0</v>
      </c>
      <c r="Q126" s="78">
        <f t="shared" si="7"/>
        <v>0</v>
      </c>
      <c r="R126" s="100" t="str">
        <f t="shared" si="5"/>
        <v/>
      </c>
    </row>
    <row r="127" spans="1:18" x14ac:dyDescent="0.2">
      <c r="A127" s="430" t="str">
        <f>IF(B127="","",COUNT('Diário 1º PA'!$A$4:$A$2634)+COUNT('Diário 2º PA'!$A$4:$A$2000)+COUNT('Diário 3º PA'!$A$4:$A$2000)+ROW()-3)</f>
        <v/>
      </c>
      <c r="B127" s="417"/>
      <c r="C127" s="418"/>
      <c r="D127" s="419"/>
      <c r="E127" s="419"/>
      <c r="F127" s="420"/>
      <c r="G127" s="421"/>
      <c r="H127" s="419"/>
      <c r="I127" s="421"/>
      <c r="J127" s="422"/>
      <c r="K127" s="422"/>
      <c r="L127" s="423"/>
      <c r="M127" s="422"/>
      <c r="N127" s="444"/>
      <c r="O127" s="429"/>
      <c r="P127" s="409">
        <f t="shared" si="6"/>
        <v>0</v>
      </c>
      <c r="Q127" s="78">
        <f t="shared" si="7"/>
        <v>0</v>
      </c>
      <c r="R127" s="143" t="str">
        <f t="shared" si="5"/>
        <v/>
      </c>
    </row>
    <row r="128" spans="1:18" x14ac:dyDescent="0.2">
      <c r="A128" s="430" t="str">
        <f>IF(B128="","",COUNT('Diário 1º PA'!$A$4:$A$2634)+COUNT('Diário 2º PA'!$A$4:$A$2000)+COUNT('Diário 3º PA'!$A$4:$A$2000)+ROW()-3)</f>
        <v/>
      </c>
      <c r="B128" s="417"/>
      <c r="C128" s="418"/>
      <c r="D128" s="419"/>
      <c r="E128" s="419"/>
      <c r="F128" s="420"/>
      <c r="G128" s="421"/>
      <c r="H128" s="419"/>
      <c r="I128" s="421"/>
      <c r="J128" s="422"/>
      <c r="K128" s="422"/>
      <c r="L128" s="423"/>
      <c r="M128" s="422"/>
      <c r="N128" s="444"/>
      <c r="O128" s="429"/>
      <c r="P128" s="409">
        <f t="shared" si="6"/>
        <v>0</v>
      </c>
      <c r="Q128" s="78">
        <f t="shared" si="7"/>
        <v>0</v>
      </c>
      <c r="R128" s="100" t="str">
        <f t="shared" si="5"/>
        <v/>
      </c>
    </row>
    <row r="129" spans="1:18" x14ac:dyDescent="0.2">
      <c r="A129" s="430" t="str">
        <f>IF(B129="","",COUNT('Diário 1º PA'!$A$4:$A$2634)+COUNT('Diário 2º PA'!$A$4:$A$2000)+COUNT('Diário 3º PA'!$A$4:$A$2000)+ROW()-3)</f>
        <v/>
      </c>
      <c r="B129" s="417"/>
      <c r="C129" s="418"/>
      <c r="D129" s="419"/>
      <c r="E129" s="419"/>
      <c r="F129" s="420"/>
      <c r="G129" s="421"/>
      <c r="H129" s="419"/>
      <c r="I129" s="421"/>
      <c r="J129" s="422"/>
      <c r="K129" s="422"/>
      <c r="L129" s="423"/>
      <c r="M129" s="422"/>
      <c r="N129" s="444"/>
      <c r="O129" s="429"/>
      <c r="P129" s="409">
        <f t="shared" si="6"/>
        <v>0</v>
      </c>
      <c r="Q129" s="78">
        <f t="shared" si="7"/>
        <v>0</v>
      </c>
      <c r="R129" s="100" t="str">
        <f t="shared" si="5"/>
        <v/>
      </c>
    </row>
    <row r="130" spans="1:18" x14ac:dyDescent="0.2">
      <c r="A130" s="430" t="str">
        <f>IF(B130="","",COUNT('Diário 1º PA'!$A$4:$A$2634)+COUNT('Diário 2º PA'!$A$4:$A$2000)+COUNT('Diário 3º PA'!$A$4:$A$2000)+ROW()-3)</f>
        <v/>
      </c>
      <c r="B130" s="417"/>
      <c r="C130" s="418"/>
      <c r="D130" s="419"/>
      <c r="E130" s="419"/>
      <c r="F130" s="420"/>
      <c r="G130" s="421"/>
      <c r="H130" s="419"/>
      <c r="I130" s="421"/>
      <c r="J130" s="422"/>
      <c r="K130" s="422"/>
      <c r="L130" s="423"/>
      <c r="M130" s="422"/>
      <c r="N130" s="444"/>
      <c r="O130" s="429"/>
      <c r="P130" s="409">
        <f t="shared" si="6"/>
        <v>0</v>
      </c>
      <c r="Q130" s="78">
        <f t="shared" si="7"/>
        <v>0</v>
      </c>
      <c r="R130" s="143" t="str">
        <f t="shared" si="5"/>
        <v/>
      </c>
    </row>
    <row r="131" spans="1:18" x14ac:dyDescent="0.2">
      <c r="A131" s="430" t="str">
        <f>IF(B131="","",COUNT('Diário 1º PA'!$A$4:$A$2634)+COUNT('Diário 2º PA'!$A$4:$A$2000)+COUNT('Diário 3º PA'!$A$4:$A$2000)+ROW()-3)</f>
        <v/>
      </c>
      <c r="B131" s="417"/>
      <c r="C131" s="418"/>
      <c r="D131" s="419"/>
      <c r="E131" s="419"/>
      <c r="F131" s="420"/>
      <c r="G131" s="421"/>
      <c r="H131" s="419"/>
      <c r="I131" s="421"/>
      <c r="J131" s="422"/>
      <c r="K131" s="422"/>
      <c r="L131" s="423"/>
      <c r="M131" s="422"/>
      <c r="N131" s="444"/>
      <c r="O131" s="429"/>
      <c r="P131" s="409">
        <f t="shared" si="6"/>
        <v>0</v>
      </c>
      <c r="Q131" s="78">
        <f t="shared" si="7"/>
        <v>0</v>
      </c>
      <c r="R131" s="100" t="str">
        <f t="shared" si="5"/>
        <v/>
      </c>
    </row>
    <row r="132" spans="1:18" x14ac:dyDescent="0.2">
      <c r="A132" s="430" t="str">
        <f>IF(B132="","",COUNT('Diário 1º PA'!$A$4:$A$2634)+COUNT('Diário 2º PA'!$A$4:$A$2000)+COUNT('Diário 3º PA'!$A$4:$A$2000)+ROW()-3)</f>
        <v/>
      </c>
      <c r="B132" s="417"/>
      <c r="C132" s="418"/>
      <c r="D132" s="419"/>
      <c r="E132" s="419"/>
      <c r="F132" s="420"/>
      <c r="G132" s="421"/>
      <c r="H132" s="419"/>
      <c r="I132" s="421"/>
      <c r="J132" s="422"/>
      <c r="K132" s="422"/>
      <c r="L132" s="423"/>
      <c r="M132" s="422"/>
      <c r="N132" s="444"/>
      <c r="O132" s="429"/>
      <c r="P132" s="409">
        <f t="shared" si="6"/>
        <v>0</v>
      </c>
      <c r="Q132" s="78">
        <f t="shared" si="7"/>
        <v>0</v>
      </c>
      <c r="R132" s="100" t="str">
        <f t="shared" si="5"/>
        <v/>
      </c>
    </row>
    <row r="133" spans="1:18" x14ac:dyDescent="0.2">
      <c r="A133" s="430" t="str">
        <f>IF(B133="","",COUNT('Diário 1º PA'!$A$4:$A$2634)+COUNT('Diário 2º PA'!$A$4:$A$2000)+COUNT('Diário 3º PA'!$A$4:$A$2000)+ROW()-3)</f>
        <v/>
      </c>
      <c r="B133" s="417"/>
      <c r="C133" s="418"/>
      <c r="D133" s="419"/>
      <c r="E133" s="419"/>
      <c r="F133" s="420"/>
      <c r="G133" s="419"/>
      <c r="H133" s="419"/>
      <c r="I133" s="421"/>
      <c r="J133" s="422"/>
      <c r="K133" s="422"/>
      <c r="L133" s="423"/>
      <c r="M133" s="422"/>
      <c r="N133" s="444"/>
      <c r="O133" s="429"/>
      <c r="P133" s="409">
        <f t="shared" si="6"/>
        <v>0</v>
      </c>
      <c r="Q133" s="78">
        <f t="shared" si="7"/>
        <v>0</v>
      </c>
      <c r="R133" s="143" t="str">
        <f t="shared" si="5"/>
        <v/>
      </c>
    </row>
    <row r="134" spans="1:18" x14ac:dyDescent="0.2">
      <c r="A134" s="430" t="str">
        <f>IF(B134="","",COUNT('Diário 1º PA'!$A$4:$A$2634)+COUNT('Diário 2º PA'!$A$4:$A$2000)+COUNT('Diário 3º PA'!$A$4:$A$2000)+ROW()-3)</f>
        <v/>
      </c>
      <c r="B134" s="417"/>
      <c r="C134" s="418"/>
      <c r="D134" s="419"/>
      <c r="E134" s="419"/>
      <c r="F134" s="420"/>
      <c r="G134" s="419"/>
      <c r="H134" s="419"/>
      <c r="I134" s="421"/>
      <c r="J134" s="422"/>
      <c r="K134" s="422"/>
      <c r="L134" s="423"/>
      <c r="M134" s="422"/>
      <c r="N134" s="444"/>
      <c r="O134" s="429"/>
      <c r="P134" s="409">
        <f t="shared" si="6"/>
        <v>0</v>
      </c>
      <c r="Q134" s="78">
        <f t="shared" si="7"/>
        <v>0</v>
      </c>
      <c r="R134" s="100" t="str">
        <f t="shared" si="5"/>
        <v/>
      </c>
    </row>
    <row r="135" spans="1:18" x14ac:dyDescent="0.2">
      <c r="A135" s="430" t="str">
        <f>IF(B135="","",COUNT('Diário 1º PA'!$A$4:$A$2634)+COUNT('Diário 2º PA'!$A$4:$A$2000)+COUNT('Diário 3º PA'!$A$4:$A$2000)+ROW()-3)</f>
        <v/>
      </c>
      <c r="B135" s="417"/>
      <c r="C135" s="418"/>
      <c r="D135" s="419"/>
      <c r="E135" s="419"/>
      <c r="F135" s="420"/>
      <c r="G135" s="419"/>
      <c r="H135" s="419"/>
      <c r="I135" s="421"/>
      <c r="J135" s="422"/>
      <c r="K135" s="422"/>
      <c r="L135" s="423"/>
      <c r="M135" s="422"/>
      <c r="N135" s="444"/>
      <c r="O135" s="429"/>
      <c r="P135" s="409">
        <f t="shared" si="6"/>
        <v>0</v>
      </c>
      <c r="Q135" s="78">
        <f t="shared" si="7"/>
        <v>0</v>
      </c>
      <c r="R135" s="100" t="str">
        <f t="shared" ref="R135:R198" si="8">SUBSTITUTE(D135," ","_")</f>
        <v/>
      </c>
    </row>
    <row r="136" spans="1:18" x14ac:dyDescent="0.2">
      <c r="A136" s="430" t="str">
        <f>IF(B136="","",COUNT('Diário 1º PA'!$A$4:$A$2634)+COUNT('Diário 2º PA'!$A$4:$A$2000)+COUNT('Diário 3º PA'!$A$4:$A$2000)+ROW()-3)</f>
        <v/>
      </c>
      <c r="B136" s="431"/>
      <c r="C136" s="455"/>
      <c r="D136" s="432"/>
      <c r="E136" s="432"/>
      <c r="F136" s="433"/>
      <c r="G136" s="432"/>
      <c r="H136" s="432"/>
      <c r="I136" s="434"/>
      <c r="J136" s="435"/>
      <c r="K136" s="435"/>
      <c r="L136" s="436"/>
      <c r="M136" s="435"/>
      <c r="N136" s="444"/>
      <c r="O136" s="429"/>
      <c r="P136" s="409">
        <f t="shared" ref="P136:P199" si="9">IF(B136=0,0,IF(YEAR(B136)=$Q$1,MONTH(B136)-$P$1+1,(YEAR(B136)-$Q$1)*12-$P$1+1+MONTH(B136)))</f>
        <v>0</v>
      </c>
      <c r="Q136" s="78">
        <f t="shared" ref="Q136:Q199" si="10">IF(C136=0,0,IF(YEAR(C136)=$Q$1,MONTH(C136)-$P$1+1,(YEAR(C136)-$Q$1)*12-$P$1+1+MONTH(C136)))</f>
        <v>0</v>
      </c>
      <c r="R136" s="143" t="str">
        <f t="shared" si="8"/>
        <v/>
      </c>
    </row>
    <row r="137" spans="1:18" x14ac:dyDescent="0.2">
      <c r="A137" s="430" t="str">
        <f>IF(B137="","",COUNT('Diário 1º PA'!$A$4:$A$2634)+COUNT('Diário 2º PA'!$A$4:$A$2000)+COUNT('Diário 3º PA'!$A$4:$A$2000)+ROW()-3)</f>
        <v/>
      </c>
      <c r="B137" s="417"/>
      <c r="C137" s="418"/>
      <c r="D137" s="419"/>
      <c r="E137" s="419"/>
      <c r="F137" s="420"/>
      <c r="G137" s="419"/>
      <c r="H137" s="419"/>
      <c r="I137" s="421"/>
      <c r="J137" s="422"/>
      <c r="K137" s="422"/>
      <c r="L137" s="423"/>
      <c r="M137" s="422"/>
      <c r="N137" s="444"/>
      <c r="O137" s="429"/>
      <c r="P137" s="409">
        <f t="shared" si="9"/>
        <v>0</v>
      </c>
      <c r="Q137" s="78">
        <f t="shared" si="10"/>
        <v>0</v>
      </c>
      <c r="R137" s="100" t="str">
        <f t="shared" si="8"/>
        <v/>
      </c>
    </row>
    <row r="138" spans="1:18" x14ac:dyDescent="0.2">
      <c r="A138" s="430" t="str">
        <f>IF(B138="","",COUNT('Diário 1º PA'!$A$4:$A$2634)+COUNT('Diário 2º PA'!$A$4:$A$2000)+COUNT('Diário 3º PA'!$A$4:$A$2000)+ROW()-3)</f>
        <v/>
      </c>
      <c r="B138" s="417"/>
      <c r="C138" s="418"/>
      <c r="D138" s="419"/>
      <c r="E138" s="419"/>
      <c r="F138" s="420"/>
      <c r="G138" s="421"/>
      <c r="H138" s="419"/>
      <c r="I138" s="434"/>
      <c r="J138" s="435"/>
      <c r="K138" s="435"/>
      <c r="L138" s="436"/>
      <c r="M138" s="435"/>
      <c r="N138" s="473"/>
      <c r="O138" s="429"/>
      <c r="P138" s="409">
        <f t="shared" si="9"/>
        <v>0</v>
      </c>
      <c r="Q138" s="78">
        <f t="shared" si="10"/>
        <v>0</v>
      </c>
      <c r="R138" s="100" t="str">
        <f t="shared" si="8"/>
        <v/>
      </c>
    </row>
    <row r="139" spans="1:18" x14ac:dyDescent="0.2">
      <c r="A139" s="430" t="str">
        <f>IF(B139="","",COUNT('Diário 1º PA'!$A$4:$A$2634)+COUNT('Diário 2º PA'!$A$4:$A$2000)+COUNT('Diário 3º PA'!$A$4:$A$2000)+ROW()-3)</f>
        <v/>
      </c>
      <c r="B139" s="417"/>
      <c r="C139" s="418"/>
      <c r="D139" s="419"/>
      <c r="E139" s="419"/>
      <c r="F139" s="420"/>
      <c r="G139" s="421"/>
      <c r="H139" s="419"/>
      <c r="I139" s="421"/>
      <c r="J139" s="422"/>
      <c r="K139" s="422"/>
      <c r="L139" s="423"/>
      <c r="M139" s="422"/>
      <c r="N139" s="444"/>
      <c r="O139" s="429"/>
      <c r="P139" s="409">
        <f t="shared" si="9"/>
        <v>0</v>
      </c>
      <c r="Q139" s="78">
        <f t="shared" si="10"/>
        <v>0</v>
      </c>
      <c r="R139" s="143" t="str">
        <f t="shared" si="8"/>
        <v/>
      </c>
    </row>
    <row r="140" spans="1:18" x14ac:dyDescent="0.2">
      <c r="A140" s="430" t="str">
        <f>IF(B140="","",COUNT('Diário 1º PA'!$A$4:$A$2634)+COUNT('Diário 2º PA'!$A$4:$A$2000)+COUNT('Diário 3º PA'!$A$4:$A$2000)+ROW()-3)</f>
        <v/>
      </c>
      <c r="B140" s="417"/>
      <c r="C140" s="418"/>
      <c r="D140" s="419"/>
      <c r="E140" s="419"/>
      <c r="F140" s="420"/>
      <c r="G140" s="421"/>
      <c r="H140" s="419"/>
      <c r="I140" s="421"/>
      <c r="J140" s="422"/>
      <c r="K140" s="422"/>
      <c r="L140" s="423"/>
      <c r="M140" s="422"/>
      <c r="N140" s="444"/>
      <c r="O140" s="429"/>
      <c r="P140" s="409">
        <f t="shared" si="9"/>
        <v>0</v>
      </c>
      <c r="Q140" s="78">
        <f t="shared" si="10"/>
        <v>0</v>
      </c>
      <c r="R140" s="100" t="str">
        <f t="shared" si="8"/>
        <v/>
      </c>
    </row>
    <row r="141" spans="1:18" x14ac:dyDescent="0.2">
      <c r="A141" s="430" t="str">
        <f>IF(B141="","",COUNT('Diário 1º PA'!$A$4:$A$2634)+COUNT('Diário 2º PA'!$A$4:$A$2000)+COUNT('Diário 3º PA'!$A$4:$A$2000)+ROW()-3)</f>
        <v/>
      </c>
      <c r="B141" s="417"/>
      <c r="C141" s="418"/>
      <c r="D141" s="419"/>
      <c r="E141" s="419"/>
      <c r="F141" s="420"/>
      <c r="G141" s="419"/>
      <c r="H141" s="419"/>
      <c r="I141" s="421"/>
      <c r="J141" s="422"/>
      <c r="K141" s="422"/>
      <c r="L141" s="423"/>
      <c r="M141" s="422"/>
      <c r="N141" s="444"/>
      <c r="O141" s="429"/>
      <c r="P141" s="409">
        <f t="shared" si="9"/>
        <v>0</v>
      </c>
      <c r="Q141" s="78">
        <f t="shared" si="10"/>
        <v>0</v>
      </c>
      <c r="R141" s="100" t="str">
        <f t="shared" si="8"/>
        <v/>
      </c>
    </row>
    <row r="142" spans="1:18" x14ac:dyDescent="0.2">
      <c r="A142" s="430" t="str">
        <f>IF(B142="","",COUNT('Diário 1º PA'!$A$4:$A$2634)+COUNT('Diário 2º PA'!$A$4:$A$2000)+COUNT('Diário 3º PA'!$A$4:$A$2000)+ROW()-3)</f>
        <v/>
      </c>
      <c r="B142" s="417"/>
      <c r="C142" s="418"/>
      <c r="D142" s="419"/>
      <c r="E142" s="419"/>
      <c r="F142" s="420"/>
      <c r="G142" s="419"/>
      <c r="H142" s="419"/>
      <c r="I142" s="421"/>
      <c r="J142" s="422"/>
      <c r="K142" s="422"/>
      <c r="L142" s="423"/>
      <c r="M142" s="422"/>
      <c r="N142" s="444"/>
      <c r="O142" s="429"/>
      <c r="P142" s="409">
        <f t="shared" si="9"/>
        <v>0</v>
      </c>
      <c r="Q142" s="78">
        <f t="shared" si="10"/>
        <v>0</v>
      </c>
      <c r="R142" s="143" t="str">
        <f t="shared" si="8"/>
        <v/>
      </c>
    </row>
    <row r="143" spans="1:18" x14ac:dyDescent="0.2">
      <c r="A143" s="430" t="str">
        <f>IF(B143="","",COUNT('Diário 1º PA'!$A$4:$A$2634)+COUNT('Diário 2º PA'!$A$4:$A$2000)+COUNT('Diário 3º PA'!$A$4:$A$2000)+ROW()-3)</f>
        <v/>
      </c>
      <c r="B143" s="417"/>
      <c r="C143" s="418"/>
      <c r="D143" s="419"/>
      <c r="E143" s="419"/>
      <c r="F143" s="420"/>
      <c r="G143" s="419"/>
      <c r="H143" s="419"/>
      <c r="I143" s="421"/>
      <c r="J143" s="422"/>
      <c r="K143" s="422"/>
      <c r="L143" s="423"/>
      <c r="M143" s="422"/>
      <c r="N143" s="444"/>
      <c r="O143" s="429"/>
      <c r="P143" s="409">
        <f t="shared" si="9"/>
        <v>0</v>
      </c>
      <c r="Q143" s="78">
        <f t="shared" si="10"/>
        <v>0</v>
      </c>
      <c r="R143" s="100" t="str">
        <f t="shared" si="8"/>
        <v/>
      </c>
    </row>
    <row r="144" spans="1:18" x14ac:dyDescent="0.2">
      <c r="A144" s="430" t="str">
        <f>IF(B144="","",COUNT('Diário 1º PA'!$A$4:$A$2634)+COUNT('Diário 2º PA'!$A$4:$A$2000)+COUNT('Diário 3º PA'!$A$4:$A$2000)+ROW()-3)</f>
        <v/>
      </c>
      <c r="B144" s="417"/>
      <c r="C144" s="418"/>
      <c r="D144" s="419"/>
      <c r="E144" s="419"/>
      <c r="F144" s="420"/>
      <c r="G144" s="419"/>
      <c r="H144" s="419"/>
      <c r="I144" s="421"/>
      <c r="J144" s="422"/>
      <c r="K144" s="422"/>
      <c r="L144" s="423"/>
      <c r="M144" s="422"/>
      <c r="N144" s="444"/>
      <c r="O144" s="429"/>
      <c r="P144" s="409">
        <f t="shared" si="9"/>
        <v>0</v>
      </c>
      <c r="Q144" s="78">
        <f t="shared" si="10"/>
        <v>0</v>
      </c>
      <c r="R144" s="100" t="str">
        <f t="shared" si="8"/>
        <v/>
      </c>
    </row>
    <row r="145" spans="1:18" x14ac:dyDescent="0.2">
      <c r="A145" s="430" t="str">
        <f>IF(B145="","",COUNT('Diário 1º PA'!$A$4:$A$2634)+COUNT('Diário 2º PA'!$A$4:$A$2000)+COUNT('Diário 3º PA'!$A$4:$A$2000)+ROW()-3)</f>
        <v/>
      </c>
      <c r="B145" s="417"/>
      <c r="C145" s="418"/>
      <c r="D145" s="419"/>
      <c r="E145" s="419"/>
      <c r="F145" s="420"/>
      <c r="G145" s="421"/>
      <c r="H145" s="419"/>
      <c r="I145" s="421"/>
      <c r="J145" s="422"/>
      <c r="K145" s="422"/>
      <c r="L145" s="423"/>
      <c r="M145" s="422"/>
      <c r="N145" s="444"/>
      <c r="O145" s="429"/>
      <c r="P145" s="409">
        <f t="shared" si="9"/>
        <v>0</v>
      </c>
      <c r="Q145" s="78">
        <f t="shared" si="10"/>
        <v>0</v>
      </c>
      <c r="R145" s="143" t="str">
        <f t="shared" si="8"/>
        <v/>
      </c>
    </row>
    <row r="146" spans="1:18" x14ac:dyDescent="0.2">
      <c r="A146" s="430" t="str">
        <f>IF(B146="","",COUNT('Diário 1º PA'!$A$4:$A$2634)+COUNT('Diário 2º PA'!$A$4:$A$2000)+COUNT('Diário 3º PA'!$A$4:$A$2000)+ROW()-3)</f>
        <v/>
      </c>
      <c r="B146" s="417"/>
      <c r="C146" s="418"/>
      <c r="D146" s="419"/>
      <c r="E146" s="419"/>
      <c r="F146" s="420"/>
      <c r="G146" s="421"/>
      <c r="H146" s="419"/>
      <c r="I146" s="421"/>
      <c r="J146" s="422"/>
      <c r="K146" s="422"/>
      <c r="L146" s="423"/>
      <c r="M146" s="422"/>
      <c r="N146" s="444"/>
      <c r="O146" s="429"/>
      <c r="P146" s="409">
        <f t="shared" si="9"/>
        <v>0</v>
      </c>
      <c r="Q146" s="78">
        <f t="shared" si="10"/>
        <v>0</v>
      </c>
      <c r="R146" s="100" t="str">
        <f t="shared" si="8"/>
        <v/>
      </c>
    </row>
    <row r="147" spans="1:18" x14ac:dyDescent="0.2">
      <c r="A147" s="430" t="str">
        <f>IF(B147="","",COUNT('Diário 1º PA'!$A$4:$A$2634)+COUNT('Diário 2º PA'!$A$4:$A$2000)+COUNT('Diário 3º PA'!$A$4:$A$2000)+ROW()-3)</f>
        <v/>
      </c>
      <c r="B147" s="417"/>
      <c r="C147" s="418"/>
      <c r="D147" s="419"/>
      <c r="E147" s="419"/>
      <c r="F147" s="420"/>
      <c r="G147" s="419"/>
      <c r="H147" s="419"/>
      <c r="I147" s="421"/>
      <c r="J147" s="422"/>
      <c r="K147" s="422"/>
      <c r="L147" s="423"/>
      <c r="M147" s="422"/>
      <c r="N147" s="444"/>
      <c r="O147" s="429"/>
      <c r="P147" s="409">
        <f t="shared" si="9"/>
        <v>0</v>
      </c>
      <c r="Q147" s="78">
        <f t="shared" si="10"/>
        <v>0</v>
      </c>
      <c r="R147" s="100" t="str">
        <f t="shared" si="8"/>
        <v/>
      </c>
    </row>
    <row r="148" spans="1:18" x14ac:dyDescent="0.2">
      <c r="A148" s="430" t="str">
        <f>IF(B148="","",COUNT('Diário 1º PA'!$A$4:$A$2634)+COUNT('Diário 2º PA'!$A$4:$A$2000)+COUNT('Diário 3º PA'!$A$4:$A$2000)+ROW()-3)</f>
        <v/>
      </c>
      <c r="B148" s="431"/>
      <c r="C148" s="455"/>
      <c r="D148" s="432"/>
      <c r="E148" s="432"/>
      <c r="F148" s="433"/>
      <c r="G148" s="432"/>
      <c r="H148" s="432"/>
      <c r="I148" s="434"/>
      <c r="J148" s="435"/>
      <c r="K148" s="435"/>
      <c r="L148" s="436"/>
      <c r="M148" s="435"/>
      <c r="N148" s="444"/>
      <c r="O148" s="429"/>
      <c r="P148" s="409">
        <f t="shared" si="9"/>
        <v>0</v>
      </c>
      <c r="Q148" s="78">
        <f t="shared" si="10"/>
        <v>0</v>
      </c>
      <c r="R148" s="143" t="str">
        <f t="shared" si="8"/>
        <v/>
      </c>
    </row>
    <row r="149" spans="1:18" x14ac:dyDescent="0.2">
      <c r="A149" s="430" t="str">
        <f>IF(B149="","",COUNT('Diário 1º PA'!$A$4:$A$2634)+COUNT('Diário 2º PA'!$A$4:$A$2000)+COUNT('Diário 3º PA'!$A$4:$A$2000)+ROW()-3)</f>
        <v/>
      </c>
      <c r="B149" s="431"/>
      <c r="C149" s="455"/>
      <c r="D149" s="432"/>
      <c r="E149" s="432"/>
      <c r="F149" s="433"/>
      <c r="G149" s="432"/>
      <c r="H149" s="432"/>
      <c r="I149" s="434"/>
      <c r="J149" s="435"/>
      <c r="K149" s="435"/>
      <c r="L149" s="436"/>
      <c r="M149" s="435"/>
      <c r="N149" s="444"/>
      <c r="O149" s="429"/>
      <c r="P149" s="409">
        <f t="shared" si="9"/>
        <v>0</v>
      </c>
      <c r="Q149" s="78">
        <f t="shared" si="10"/>
        <v>0</v>
      </c>
      <c r="R149" s="100" t="str">
        <f t="shared" si="8"/>
        <v/>
      </c>
    </row>
    <row r="150" spans="1:18" x14ac:dyDescent="0.2">
      <c r="A150" s="430" t="str">
        <f>IF(B150="","",COUNT('Diário 1º PA'!$A$4:$A$2634)+COUNT('Diário 2º PA'!$A$4:$A$2000)+COUNT('Diário 3º PA'!$A$4:$A$2000)+ROW()-3)</f>
        <v/>
      </c>
      <c r="B150" s="431"/>
      <c r="C150" s="455"/>
      <c r="D150" s="432"/>
      <c r="E150" s="432"/>
      <c r="F150" s="433"/>
      <c r="G150" s="432"/>
      <c r="H150" s="432"/>
      <c r="I150" s="434"/>
      <c r="J150" s="435"/>
      <c r="K150" s="435"/>
      <c r="L150" s="436"/>
      <c r="M150" s="435"/>
      <c r="N150" s="444"/>
      <c r="O150" s="429"/>
      <c r="P150" s="409">
        <f t="shared" si="9"/>
        <v>0</v>
      </c>
      <c r="Q150" s="78">
        <f t="shared" si="10"/>
        <v>0</v>
      </c>
      <c r="R150" s="100" t="str">
        <f t="shared" si="8"/>
        <v/>
      </c>
    </row>
    <row r="151" spans="1:18" x14ac:dyDescent="0.2">
      <c r="A151" s="430" t="str">
        <f>IF(B151="","",COUNT('Diário 1º PA'!$A$4:$A$2634)+COUNT('Diário 2º PA'!$A$4:$A$2000)+COUNT('Diário 3º PA'!$A$4:$A$2000)+ROW()-3)</f>
        <v/>
      </c>
      <c r="B151" s="431"/>
      <c r="C151" s="455"/>
      <c r="D151" s="432"/>
      <c r="E151" s="432"/>
      <c r="F151" s="433"/>
      <c r="G151" s="432"/>
      <c r="H151" s="432"/>
      <c r="I151" s="434"/>
      <c r="J151" s="435"/>
      <c r="K151" s="435"/>
      <c r="L151" s="436"/>
      <c r="M151" s="422"/>
      <c r="N151" s="444"/>
      <c r="O151" s="429"/>
      <c r="P151" s="409">
        <f t="shared" si="9"/>
        <v>0</v>
      </c>
      <c r="Q151" s="78">
        <f t="shared" si="10"/>
        <v>0</v>
      </c>
      <c r="R151" s="143" t="str">
        <f t="shared" si="8"/>
        <v/>
      </c>
    </row>
    <row r="152" spans="1:18" x14ac:dyDescent="0.2">
      <c r="A152" s="430" t="str">
        <f>IF(B152="","",COUNT('Diário 1º PA'!$A$4:$A$2634)+COUNT('Diário 2º PA'!$A$4:$A$2000)+COUNT('Diário 3º PA'!$A$4:$A$2000)+ROW()-3)</f>
        <v/>
      </c>
      <c r="B152" s="431"/>
      <c r="C152" s="455"/>
      <c r="D152" s="432"/>
      <c r="E152" s="432"/>
      <c r="F152" s="433"/>
      <c r="G152" s="432"/>
      <c r="H152" s="432"/>
      <c r="I152" s="434"/>
      <c r="J152" s="435"/>
      <c r="K152" s="435"/>
      <c r="L152" s="436"/>
      <c r="M152" s="422"/>
      <c r="N152" s="444"/>
      <c r="O152" s="429"/>
      <c r="P152" s="409">
        <f t="shared" si="9"/>
        <v>0</v>
      </c>
      <c r="Q152" s="78">
        <f t="shared" si="10"/>
        <v>0</v>
      </c>
      <c r="R152" s="100" t="str">
        <f t="shared" si="8"/>
        <v/>
      </c>
    </row>
    <row r="153" spans="1:18" x14ac:dyDescent="0.2">
      <c r="A153" s="430" t="str">
        <f>IF(B153="","",COUNT('Diário 1º PA'!$A$4:$A$2634)+COUNT('Diário 2º PA'!$A$4:$A$2000)+COUNT('Diário 3º PA'!$A$4:$A$2000)+ROW()-3)</f>
        <v/>
      </c>
      <c r="B153" s="431"/>
      <c r="C153" s="455"/>
      <c r="D153" s="432"/>
      <c r="E153" s="432"/>
      <c r="F153" s="433"/>
      <c r="G153" s="432"/>
      <c r="H153" s="432"/>
      <c r="I153" s="434"/>
      <c r="J153" s="435"/>
      <c r="K153" s="435"/>
      <c r="L153" s="436"/>
      <c r="M153" s="422"/>
      <c r="N153" s="444"/>
      <c r="O153" s="429"/>
      <c r="P153" s="409">
        <f t="shared" si="9"/>
        <v>0</v>
      </c>
      <c r="Q153" s="78">
        <f t="shared" si="10"/>
        <v>0</v>
      </c>
      <c r="R153" s="100" t="str">
        <f t="shared" si="8"/>
        <v/>
      </c>
    </row>
    <row r="154" spans="1:18" x14ac:dyDescent="0.2">
      <c r="A154" s="430" t="str">
        <f>IF(B154="","",COUNT('Diário 1º PA'!$A$4:$A$2634)+COUNT('Diário 2º PA'!$A$4:$A$2000)+COUNT('Diário 3º PA'!$A$4:$A$2000)+ROW()-3)</f>
        <v/>
      </c>
      <c r="B154" s="431"/>
      <c r="C154" s="455"/>
      <c r="D154" s="432"/>
      <c r="E154" s="432"/>
      <c r="F154" s="433"/>
      <c r="G154" s="432"/>
      <c r="H154" s="432"/>
      <c r="I154" s="434"/>
      <c r="J154" s="435"/>
      <c r="K154" s="422"/>
      <c r="L154" s="423"/>
      <c r="M154" s="422"/>
      <c r="N154" s="444"/>
      <c r="O154" s="429"/>
      <c r="P154" s="409">
        <f t="shared" si="9"/>
        <v>0</v>
      </c>
      <c r="Q154" s="78">
        <f t="shared" si="10"/>
        <v>0</v>
      </c>
      <c r="R154" s="143" t="str">
        <f t="shared" si="8"/>
        <v/>
      </c>
    </row>
    <row r="155" spans="1:18" x14ac:dyDescent="0.2">
      <c r="A155" s="430" t="str">
        <f>IF(B155="","",COUNT('Diário 1º PA'!$A$4:$A$2634)+COUNT('Diário 2º PA'!$A$4:$A$2000)+COUNT('Diário 3º PA'!$A$4:$A$2000)+ROW()-3)</f>
        <v/>
      </c>
      <c r="B155" s="431"/>
      <c r="C155" s="455"/>
      <c r="D155" s="432"/>
      <c r="E155" s="432"/>
      <c r="F155" s="433"/>
      <c r="G155" s="432"/>
      <c r="H155" s="432"/>
      <c r="I155" s="434"/>
      <c r="J155" s="435"/>
      <c r="K155" s="435"/>
      <c r="L155" s="436"/>
      <c r="M155" s="422"/>
      <c r="N155" s="444"/>
      <c r="O155" s="429"/>
      <c r="P155" s="409">
        <f t="shared" si="9"/>
        <v>0</v>
      </c>
      <c r="Q155" s="78">
        <f t="shared" si="10"/>
        <v>0</v>
      </c>
      <c r="R155" s="100" t="str">
        <f t="shared" si="8"/>
        <v/>
      </c>
    </row>
    <row r="156" spans="1:18" x14ac:dyDescent="0.2">
      <c r="A156" s="430" t="str">
        <f>IF(B156="","",COUNT('Diário 1º PA'!$A$4:$A$2634)+COUNT('Diário 2º PA'!$A$4:$A$2000)+COUNT('Diário 3º PA'!$A$4:$A$2000)+ROW()-3)</f>
        <v/>
      </c>
      <c r="B156" s="431"/>
      <c r="C156" s="455"/>
      <c r="D156" s="432"/>
      <c r="E156" s="432"/>
      <c r="F156" s="433"/>
      <c r="G156" s="432"/>
      <c r="H156" s="432"/>
      <c r="I156" s="434"/>
      <c r="J156" s="435"/>
      <c r="K156" s="435"/>
      <c r="L156" s="436"/>
      <c r="M156" s="422"/>
      <c r="N156" s="444"/>
      <c r="O156" s="429"/>
      <c r="P156" s="409">
        <f t="shared" si="9"/>
        <v>0</v>
      </c>
      <c r="Q156" s="78">
        <f t="shared" si="10"/>
        <v>0</v>
      </c>
      <c r="R156" s="100" t="str">
        <f t="shared" si="8"/>
        <v/>
      </c>
    </row>
    <row r="157" spans="1:18" x14ac:dyDescent="0.2">
      <c r="A157" s="430" t="str">
        <f>IF(B157="","",COUNT('Diário 1º PA'!$A$4:$A$2634)+COUNT('Diário 2º PA'!$A$4:$A$2000)+COUNT('Diário 3º PA'!$A$4:$A$2000)+ROW()-3)</f>
        <v/>
      </c>
      <c r="B157" s="431"/>
      <c r="C157" s="455"/>
      <c r="D157" s="432"/>
      <c r="E157" s="432"/>
      <c r="F157" s="433"/>
      <c r="G157" s="432"/>
      <c r="H157" s="432"/>
      <c r="I157" s="434"/>
      <c r="J157" s="435"/>
      <c r="K157" s="435"/>
      <c r="L157" s="423"/>
      <c r="M157" s="422"/>
      <c r="N157" s="444"/>
      <c r="O157" s="429"/>
      <c r="P157" s="409">
        <f t="shared" si="9"/>
        <v>0</v>
      </c>
      <c r="Q157" s="78">
        <f t="shared" si="10"/>
        <v>0</v>
      </c>
      <c r="R157" s="143" t="str">
        <f t="shared" si="8"/>
        <v/>
      </c>
    </row>
    <row r="158" spans="1:18" x14ac:dyDescent="0.2">
      <c r="A158" s="430" t="str">
        <f>IF(B158="","",COUNT('Diário 1º PA'!$A$4:$A$2634)+COUNT('Diário 2º PA'!$A$4:$A$2000)+COUNT('Diário 3º PA'!$A$4:$A$2000)+ROW()-3)</f>
        <v/>
      </c>
      <c r="B158" s="431"/>
      <c r="C158" s="455"/>
      <c r="D158" s="432"/>
      <c r="E158" s="432"/>
      <c r="F158" s="433"/>
      <c r="G158" s="432"/>
      <c r="H158" s="432"/>
      <c r="I158" s="434"/>
      <c r="J158" s="435"/>
      <c r="K158" s="435"/>
      <c r="L158" s="436"/>
      <c r="M158" s="435"/>
      <c r="N158" s="444"/>
      <c r="O158" s="429"/>
      <c r="P158" s="409">
        <f t="shared" si="9"/>
        <v>0</v>
      </c>
      <c r="Q158" s="78">
        <f t="shared" si="10"/>
        <v>0</v>
      </c>
      <c r="R158" s="100" t="str">
        <f t="shared" si="8"/>
        <v/>
      </c>
    </row>
    <row r="159" spans="1:18" x14ac:dyDescent="0.2">
      <c r="A159" s="430" t="str">
        <f>IF(B159="","",COUNT('Diário 1º PA'!$A$4:$A$2634)+COUNT('Diário 2º PA'!$A$4:$A$2000)+COUNT('Diário 3º PA'!$A$4:$A$2000)+ROW()-3)</f>
        <v/>
      </c>
      <c r="B159" s="417"/>
      <c r="C159" s="418"/>
      <c r="D159" s="419"/>
      <c r="E159" s="419"/>
      <c r="F159" s="420"/>
      <c r="G159" s="419"/>
      <c r="H159" s="419"/>
      <c r="I159" s="421"/>
      <c r="J159" s="422"/>
      <c r="K159" s="422"/>
      <c r="L159" s="423"/>
      <c r="M159" s="422"/>
      <c r="N159" s="444"/>
      <c r="O159" s="429"/>
      <c r="P159" s="409">
        <f t="shared" si="9"/>
        <v>0</v>
      </c>
      <c r="Q159" s="78">
        <f t="shared" si="10"/>
        <v>0</v>
      </c>
      <c r="R159" s="100" t="str">
        <f t="shared" si="8"/>
        <v/>
      </c>
    </row>
    <row r="160" spans="1:18" x14ac:dyDescent="0.2">
      <c r="A160" s="430" t="str">
        <f>IF(B160="","",COUNT('Diário 1º PA'!$A$4:$A$2634)+COUNT('Diário 2º PA'!$A$4:$A$2000)+COUNT('Diário 3º PA'!$A$4:$A$2000)+ROW()-3)</f>
        <v/>
      </c>
      <c r="B160" s="417"/>
      <c r="C160" s="418"/>
      <c r="D160" s="419"/>
      <c r="E160" s="419"/>
      <c r="F160" s="420"/>
      <c r="G160" s="419"/>
      <c r="H160" s="419"/>
      <c r="I160" s="421"/>
      <c r="J160" s="422"/>
      <c r="K160" s="422"/>
      <c r="L160" s="423"/>
      <c r="M160" s="422"/>
      <c r="N160" s="444"/>
      <c r="O160" s="429"/>
      <c r="P160" s="409">
        <f t="shared" si="9"/>
        <v>0</v>
      </c>
      <c r="Q160" s="78">
        <f t="shared" si="10"/>
        <v>0</v>
      </c>
      <c r="R160" s="143" t="str">
        <f t="shared" si="8"/>
        <v/>
      </c>
    </row>
    <row r="161" spans="1:18" x14ac:dyDescent="0.2">
      <c r="A161" s="430" t="str">
        <f>IF(B161="","",COUNT('Diário 1º PA'!$A$4:$A$2634)+COUNT('Diário 2º PA'!$A$4:$A$2000)+COUNT('Diário 3º PA'!$A$4:$A$2000)+ROW()-3)</f>
        <v/>
      </c>
      <c r="B161" s="417"/>
      <c r="C161" s="418"/>
      <c r="D161" s="419"/>
      <c r="E161" s="419"/>
      <c r="F161" s="420"/>
      <c r="G161" s="419"/>
      <c r="H161" s="419"/>
      <c r="I161" s="421"/>
      <c r="J161" s="422"/>
      <c r="K161" s="422"/>
      <c r="L161" s="423"/>
      <c r="M161" s="422"/>
      <c r="N161" s="444"/>
      <c r="O161" s="429"/>
      <c r="P161" s="409">
        <f t="shared" si="9"/>
        <v>0</v>
      </c>
      <c r="Q161" s="78">
        <f t="shared" si="10"/>
        <v>0</v>
      </c>
      <c r="R161" s="100" t="str">
        <f t="shared" si="8"/>
        <v/>
      </c>
    </row>
    <row r="162" spans="1:18" x14ac:dyDescent="0.2">
      <c r="A162" s="430" t="str">
        <f>IF(B162="","",COUNT('Diário 1º PA'!$A$4:$A$2634)+COUNT('Diário 2º PA'!$A$4:$A$2000)+COUNT('Diário 3º PA'!$A$4:$A$2000)+ROW()-3)</f>
        <v/>
      </c>
      <c r="B162" s="417"/>
      <c r="C162" s="418"/>
      <c r="D162" s="419"/>
      <c r="E162" s="419"/>
      <c r="F162" s="420"/>
      <c r="G162" s="419"/>
      <c r="H162" s="419"/>
      <c r="I162" s="421"/>
      <c r="J162" s="422"/>
      <c r="K162" s="422"/>
      <c r="L162" s="423"/>
      <c r="M162" s="422"/>
      <c r="N162" s="444"/>
      <c r="O162" s="429"/>
      <c r="P162" s="409">
        <f t="shared" si="9"/>
        <v>0</v>
      </c>
      <c r="Q162" s="78">
        <f t="shared" si="10"/>
        <v>0</v>
      </c>
      <c r="R162" s="100" t="str">
        <f t="shared" si="8"/>
        <v/>
      </c>
    </row>
    <row r="163" spans="1:18" x14ac:dyDescent="0.2">
      <c r="A163" s="430" t="str">
        <f>IF(B163="","",COUNT('Diário 1º PA'!$A$4:$A$2634)+COUNT('Diário 2º PA'!$A$4:$A$2000)+COUNT('Diário 3º PA'!$A$4:$A$2000)+ROW()-3)</f>
        <v/>
      </c>
      <c r="B163" s="417"/>
      <c r="C163" s="418"/>
      <c r="D163" s="419"/>
      <c r="E163" s="419"/>
      <c r="F163" s="420"/>
      <c r="G163" s="419"/>
      <c r="H163" s="419"/>
      <c r="I163" s="421"/>
      <c r="J163" s="422"/>
      <c r="K163" s="422"/>
      <c r="L163" s="423"/>
      <c r="M163" s="422"/>
      <c r="N163" s="444"/>
      <c r="O163" s="429"/>
      <c r="P163" s="409">
        <f t="shared" si="9"/>
        <v>0</v>
      </c>
      <c r="Q163" s="78">
        <f t="shared" si="10"/>
        <v>0</v>
      </c>
      <c r="R163" s="143" t="str">
        <f t="shared" si="8"/>
        <v/>
      </c>
    </row>
    <row r="164" spans="1:18" x14ac:dyDescent="0.2">
      <c r="A164" s="430" t="str">
        <f>IF(B164="","",COUNT('Diário 1º PA'!$A$4:$A$2634)+COUNT('Diário 2º PA'!$A$4:$A$2000)+COUNT('Diário 3º PA'!$A$4:$A$2000)+ROW()-3)</f>
        <v/>
      </c>
      <c r="B164" s="417"/>
      <c r="C164" s="418"/>
      <c r="D164" s="419"/>
      <c r="E164" s="419"/>
      <c r="F164" s="420"/>
      <c r="G164" s="419"/>
      <c r="H164" s="419"/>
      <c r="I164" s="421"/>
      <c r="J164" s="422"/>
      <c r="K164" s="422"/>
      <c r="L164" s="423"/>
      <c r="M164" s="422"/>
      <c r="N164" s="444"/>
      <c r="O164" s="429"/>
      <c r="P164" s="409">
        <f t="shared" si="9"/>
        <v>0</v>
      </c>
      <c r="Q164" s="78">
        <f t="shared" si="10"/>
        <v>0</v>
      </c>
      <c r="R164" s="100" t="str">
        <f t="shared" si="8"/>
        <v/>
      </c>
    </row>
    <row r="165" spans="1:18" x14ac:dyDescent="0.2">
      <c r="A165" s="430" t="str">
        <f>IF(B165="","",COUNT('Diário 1º PA'!$A$4:$A$2634)+COUNT('Diário 2º PA'!$A$4:$A$2000)+COUNT('Diário 3º PA'!$A$4:$A$2000)+ROW()-3)</f>
        <v/>
      </c>
      <c r="B165" s="417"/>
      <c r="C165" s="418"/>
      <c r="D165" s="419"/>
      <c r="E165" s="419"/>
      <c r="F165" s="420"/>
      <c r="G165" s="419"/>
      <c r="H165" s="419"/>
      <c r="I165" s="421"/>
      <c r="J165" s="422"/>
      <c r="K165" s="422"/>
      <c r="L165" s="423"/>
      <c r="M165" s="422"/>
      <c r="N165" s="444"/>
      <c r="O165" s="429"/>
      <c r="P165" s="409">
        <f t="shared" si="9"/>
        <v>0</v>
      </c>
      <c r="Q165" s="78">
        <f t="shared" si="10"/>
        <v>0</v>
      </c>
      <c r="R165" s="100" t="str">
        <f t="shared" si="8"/>
        <v/>
      </c>
    </row>
    <row r="166" spans="1:18" x14ac:dyDescent="0.2">
      <c r="A166" s="430" t="str">
        <f>IF(B166="","",COUNT('Diário 1º PA'!$A$4:$A$2634)+COUNT('Diário 2º PA'!$A$4:$A$2000)+COUNT('Diário 3º PA'!$A$4:$A$2000)+ROW()-3)</f>
        <v/>
      </c>
      <c r="B166" s="417"/>
      <c r="C166" s="418"/>
      <c r="D166" s="419"/>
      <c r="E166" s="419"/>
      <c r="F166" s="420"/>
      <c r="G166" s="421"/>
      <c r="H166" s="419"/>
      <c r="I166" s="421"/>
      <c r="J166" s="422"/>
      <c r="K166" s="422"/>
      <c r="L166" s="423"/>
      <c r="M166" s="422"/>
      <c r="N166" s="444"/>
      <c r="O166" s="429"/>
      <c r="P166" s="409">
        <f t="shared" si="9"/>
        <v>0</v>
      </c>
      <c r="Q166" s="78">
        <f t="shared" si="10"/>
        <v>0</v>
      </c>
      <c r="R166" s="143" t="str">
        <f t="shared" si="8"/>
        <v/>
      </c>
    </row>
    <row r="167" spans="1:18" x14ac:dyDescent="0.2">
      <c r="A167" s="430" t="str">
        <f>IF(B167="","",COUNT('Diário 1º PA'!$A$4:$A$2634)+COUNT('Diário 2º PA'!$A$4:$A$2000)+COUNT('Diário 3º PA'!$A$4:$A$2000)+ROW()-3)</f>
        <v/>
      </c>
      <c r="B167" s="417"/>
      <c r="C167" s="418"/>
      <c r="D167" s="419"/>
      <c r="E167" s="419"/>
      <c r="F167" s="420"/>
      <c r="G167" s="419"/>
      <c r="H167" s="419"/>
      <c r="I167" s="421"/>
      <c r="J167" s="422"/>
      <c r="K167" s="422"/>
      <c r="L167" s="423"/>
      <c r="M167" s="422"/>
      <c r="N167" s="444"/>
      <c r="O167" s="429"/>
      <c r="P167" s="409">
        <f t="shared" si="9"/>
        <v>0</v>
      </c>
      <c r="Q167" s="78">
        <f t="shared" si="10"/>
        <v>0</v>
      </c>
      <c r="R167" s="100" t="str">
        <f t="shared" si="8"/>
        <v/>
      </c>
    </row>
    <row r="168" spans="1:18" x14ac:dyDescent="0.2">
      <c r="A168" s="430" t="str">
        <f>IF(B168="","",COUNT('Diário 1º PA'!$A$4:$A$2634)+COUNT('Diário 2º PA'!$A$4:$A$2000)+COUNT('Diário 3º PA'!$A$4:$A$2000)+ROW()-3)</f>
        <v/>
      </c>
      <c r="B168" s="417"/>
      <c r="C168" s="418"/>
      <c r="D168" s="419"/>
      <c r="E168" s="419"/>
      <c r="F168" s="420"/>
      <c r="G168" s="419"/>
      <c r="H168" s="419"/>
      <c r="I168" s="421"/>
      <c r="J168" s="422"/>
      <c r="K168" s="422"/>
      <c r="L168" s="423"/>
      <c r="M168" s="422"/>
      <c r="N168" s="444"/>
      <c r="O168" s="429"/>
      <c r="P168" s="409">
        <f t="shared" si="9"/>
        <v>0</v>
      </c>
      <c r="Q168" s="78">
        <f t="shared" si="10"/>
        <v>0</v>
      </c>
      <c r="R168" s="100" t="str">
        <f t="shared" si="8"/>
        <v/>
      </c>
    </row>
    <row r="169" spans="1:18" x14ac:dyDescent="0.2">
      <c r="A169" s="430" t="str">
        <f>IF(B169="","",COUNT('Diário 1º PA'!$A$4:$A$2634)+COUNT('Diário 2º PA'!$A$4:$A$2000)+COUNT('Diário 3º PA'!$A$4:$A$2000)+ROW()-3)</f>
        <v/>
      </c>
      <c r="B169" s="417"/>
      <c r="C169" s="418"/>
      <c r="D169" s="419"/>
      <c r="E169" s="419"/>
      <c r="F169" s="420"/>
      <c r="G169" s="419"/>
      <c r="H169" s="419"/>
      <c r="I169" s="421"/>
      <c r="J169" s="422"/>
      <c r="K169" s="422"/>
      <c r="L169" s="423"/>
      <c r="M169" s="422"/>
      <c r="N169" s="444"/>
      <c r="O169" s="429"/>
      <c r="P169" s="409">
        <f t="shared" si="9"/>
        <v>0</v>
      </c>
      <c r="Q169" s="78">
        <f t="shared" si="10"/>
        <v>0</v>
      </c>
      <c r="R169" s="143" t="str">
        <f t="shared" si="8"/>
        <v/>
      </c>
    </row>
    <row r="170" spans="1:18" x14ac:dyDescent="0.2">
      <c r="A170" s="430" t="str">
        <f>IF(B170="","",COUNT('Diário 1º PA'!$A$4:$A$2634)+COUNT('Diário 2º PA'!$A$4:$A$2000)+COUNT('Diário 3º PA'!$A$4:$A$2000)+ROW()-3)</f>
        <v/>
      </c>
      <c r="B170" s="417"/>
      <c r="C170" s="418"/>
      <c r="D170" s="419"/>
      <c r="E170" s="419"/>
      <c r="F170" s="420"/>
      <c r="G170" s="419"/>
      <c r="H170" s="419"/>
      <c r="I170" s="421"/>
      <c r="J170" s="422"/>
      <c r="K170" s="422"/>
      <c r="L170" s="423"/>
      <c r="M170" s="422"/>
      <c r="N170" s="444"/>
      <c r="O170" s="429"/>
      <c r="P170" s="409">
        <f t="shared" si="9"/>
        <v>0</v>
      </c>
      <c r="Q170" s="78">
        <f t="shared" si="10"/>
        <v>0</v>
      </c>
      <c r="R170" s="100" t="str">
        <f t="shared" si="8"/>
        <v/>
      </c>
    </row>
    <row r="171" spans="1:18" x14ac:dyDescent="0.2">
      <c r="A171" s="430" t="str">
        <f>IF(B171="","",COUNT('Diário 1º PA'!$A$4:$A$2634)+COUNT('Diário 2º PA'!$A$4:$A$2000)+COUNT('Diário 3º PA'!$A$4:$A$2000)+ROW()-3)</f>
        <v/>
      </c>
      <c r="B171" s="417"/>
      <c r="C171" s="418"/>
      <c r="D171" s="419"/>
      <c r="E171" s="419"/>
      <c r="F171" s="420"/>
      <c r="G171" s="419"/>
      <c r="H171" s="419"/>
      <c r="I171" s="421"/>
      <c r="J171" s="422"/>
      <c r="K171" s="422"/>
      <c r="L171" s="423"/>
      <c r="M171" s="422"/>
      <c r="N171" s="444"/>
      <c r="O171" s="429"/>
      <c r="P171" s="409">
        <f t="shared" si="9"/>
        <v>0</v>
      </c>
      <c r="Q171" s="78">
        <f t="shared" si="10"/>
        <v>0</v>
      </c>
      <c r="R171" s="100" t="str">
        <f t="shared" si="8"/>
        <v/>
      </c>
    </row>
    <row r="172" spans="1:18" x14ac:dyDescent="0.2">
      <c r="A172" s="430" t="str">
        <f>IF(B172="","",COUNT('Diário 1º PA'!$A$4:$A$2634)+COUNT('Diário 2º PA'!$A$4:$A$2000)+COUNT('Diário 3º PA'!$A$4:$A$2000)+ROW()-3)</f>
        <v/>
      </c>
      <c r="B172" s="417"/>
      <c r="C172" s="418"/>
      <c r="D172" s="419"/>
      <c r="E172" s="419"/>
      <c r="F172" s="420"/>
      <c r="G172" s="419"/>
      <c r="H172" s="419"/>
      <c r="I172" s="421"/>
      <c r="J172" s="422"/>
      <c r="K172" s="422"/>
      <c r="L172" s="423"/>
      <c r="M172" s="422"/>
      <c r="N172" s="444"/>
      <c r="O172" s="429"/>
      <c r="P172" s="409">
        <f t="shared" si="9"/>
        <v>0</v>
      </c>
      <c r="Q172" s="78">
        <f t="shared" si="10"/>
        <v>0</v>
      </c>
      <c r="R172" s="143" t="str">
        <f t="shared" si="8"/>
        <v/>
      </c>
    </row>
    <row r="173" spans="1:18" x14ac:dyDescent="0.2">
      <c r="A173" s="430" t="str">
        <f>IF(B173="","",COUNT('Diário 1º PA'!$A$4:$A$2634)+COUNT('Diário 2º PA'!$A$4:$A$2000)+COUNT('Diário 3º PA'!$A$4:$A$2000)+ROW()-3)</f>
        <v/>
      </c>
      <c r="B173" s="417"/>
      <c r="C173" s="418"/>
      <c r="D173" s="419"/>
      <c r="E173" s="419"/>
      <c r="F173" s="420"/>
      <c r="G173" s="419"/>
      <c r="H173" s="419"/>
      <c r="I173" s="421"/>
      <c r="J173" s="422"/>
      <c r="K173" s="422"/>
      <c r="L173" s="423"/>
      <c r="M173" s="422"/>
      <c r="N173" s="444"/>
      <c r="O173" s="429"/>
      <c r="P173" s="409">
        <f t="shared" si="9"/>
        <v>0</v>
      </c>
      <c r="Q173" s="78">
        <f t="shared" si="10"/>
        <v>0</v>
      </c>
      <c r="R173" s="100" t="str">
        <f t="shared" si="8"/>
        <v/>
      </c>
    </row>
    <row r="174" spans="1:18" x14ac:dyDescent="0.2">
      <c r="A174" s="430" t="str">
        <f>IF(B174="","",COUNT('Diário 1º PA'!$A$4:$A$2634)+COUNT('Diário 2º PA'!$A$4:$A$2000)+COUNT('Diário 3º PA'!$A$4:$A$2000)+ROW()-3)</f>
        <v/>
      </c>
      <c r="B174" s="417"/>
      <c r="C174" s="418"/>
      <c r="D174" s="419"/>
      <c r="E174" s="419"/>
      <c r="F174" s="420"/>
      <c r="G174" s="419"/>
      <c r="H174" s="419"/>
      <c r="I174" s="421"/>
      <c r="J174" s="422"/>
      <c r="K174" s="422"/>
      <c r="L174" s="423"/>
      <c r="M174" s="422"/>
      <c r="N174" s="444"/>
      <c r="O174" s="429"/>
      <c r="P174" s="409">
        <f t="shared" si="9"/>
        <v>0</v>
      </c>
      <c r="Q174" s="78">
        <f t="shared" si="10"/>
        <v>0</v>
      </c>
      <c r="R174" s="100" t="str">
        <f t="shared" si="8"/>
        <v/>
      </c>
    </row>
    <row r="175" spans="1:18" x14ac:dyDescent="0.2">
      <c r="A175" s="430" t="str">
        <f>IF(B175="","",COUNT('Diário 1º PA'!$A$4:$A$2634)+COUNT('Diário 2º PA'!$A$4:$A$2000)+COUNT('Diário 3º PA'!$A$4:$A$2000)+ROW()-3)</f>
        <v/>
      </c>
      <c r="B175" s="417"/>
      <c r="C175" s="418"/>
      <c r="D175" s="419"/>
      <c r="E175" s="419"/>
      <c r="F175" s="420"/>
      <c r="G175" s="419"/>
      <c r="H175" s="419"/>
      <c r="I175" s="421"/>
      <c r="J175" s="422"/>
      <c r="K175" s="422"/>
      <c r="L175" s="423"/>
      <c r="M175" s="422"/>
      <c r="N175" s="444"/>
      <c r="O175" s="429"/>
      <c r="P175" s="409">
        <f t="shared" si="9"/>
        <v>0</v>
      </c>
      <c r="Q175" s="78">
        <f t="shared" si="10"/>
        <v>0</v>
      </c>
      <c r="R175" s="143" t="str">
        <f t="shared" si="8"/>
        <v/>
      </c>
    </row>
    <row r="176" spans="1:18" x14ac:dyDescent="0.2">
      <c r="A176" s="430" t="str">
        <f>IF(B176="","",COUNT('Diário 1º PA'!$A$4:$A$2634)+COUNT('Diário 2º PA'!$A$4:$A$2000)+COUNT('Diário 3º PA'!$A$4:$A$2000)+ROW()-3)</f>
        <v/>
      </c>
      <c r="B176" s="417"/>
      <c r="C176" s="418"/>
      <c r="D176" s="419"/>
      <c r="E176" s="419"/>
      <c r="F176" s="420"/>
      <c r="G176" s="419"/>
      <c r="H176" s="419"/>
      <c r="I176" s="421"/>
      <c r="J176" s="422"/>
      <c r="K176" s="422"/>
      <c r="L176" s="423"/>
      <c r="M176" s="422"/>
      <c r="N176" s="444"/>
      <c r="O176" s="429"/>
      <c r="P176" s="409">
        <f t="shared" si="9"/>
        <v>0</v>
      </c>
      <c r="Q176" s="78">
        <f t="shared" si="10"/>
        <v>0</v>
      </c>
      <c r="R176" s="100" t="str">
        <f t="shared" si="8"/>
        <v/>
      </c>
    </row>
    <row r="177" spans="1:18" x14ac:dyDescent="0.2">
      <c r="A177" s="430" t="str">
        <f>IF(B177="","",COUNT('Diário 1º PA'!$A$4:$A$2634)+COUNT('Diário 2º PA'!$A$4:$A$2000)+COUNT('Diário 3º PA'!$A$4:$A$2000)+ROW()-3)</f>
        <v/>
      </c>
      <c r="B177" s="417"/>
      <c r="C177" s="418"/>
      <c r="D177" s="419"/>
      <c r="E177" s="419"/>
      <c r="F177" s="420"/>
      <c r="G177" s="419"/>
      <c r="H177" s="419"/>
      <c r="I177" s="421"/>
      <c r="J177" s="422"/>
      <c r="K177" s="422"/>
      <c r="L177" s="423"/>
      <c r="M177" s="422"/>
      <c r="N177" s="444"/>
      <c r="O177" s="429"/>
      <c r="P177" s="409">
        <f t="shared" si="9"/>
        <v>0</v>
      </c>
      <c r="Q177" s="78">
        <f t="shared" si="10"/>
        <v>0</v>
      </c>
      <c r="R177" s="100" t="str">
        <f t="shared" si="8"/>
        <v/>
      </c>
    </row>
    <row r="178" spans="1:18" x14ac:dyDescent="0.2">
      <c r="A178" s="430" t="str">
        <f>IF(B178="","",COUNT('Diário 1º PA'!$A$4:$A$2634)+COUNT('Diário 2º PA'!$A$4:$A$2000)+COUNT('Diário 3º PA'!$A$4:$A$2000)+ROW()-3)</f>
        <v/>
      </c>
      <c r="B178" s="417"/>
      <c r="C178" s="418"/>
      <c r="D178" s="419"/>
      <c r="E178" s="419"/>
      <c r="F178" s="420"/>
      <c r="G178" s="419"/>
      <c r="H178" s="419"/>
      <c r="I178" s="421"/>
      <c r="J178" s="422"/>
      <c r="K178" s="422"/>
      <c r="L178" s="423"/>
      <c r="M178" s="422"/>
      <c r="N178" s="444"/>
      <c r="O178" s="429"/>
      <c r="P178" s="409">
        <f t="shared" si="9"/>
        <v>0</v>
      </c>
      <c r="Q178" s="78">
        <f t="shared" si="10"/>
        <v>0</v>
      </c>
      <c r="R178" s="143" t="str">
        <f t="shared" si="8"/>
        <v/>
      </c>
    </row>
    <row r="179" spans="1:18" x14ac:dyDescent="0.2">
      <c r="A179" s="430" t="str">
        <f>IF(B179="","",COUNT('Diário 1º PA'!$A$4:$A$2634)+COUNT('Diário 2º PA'!$A$4:$A$2000)+COUNT('Diário 3º PA'!$A$4:$A$2000)+ROW()-3)</f>
        <v/>
      </c>
      <c r="B179" s="417"/>
      <c r="C179" s="418"/>
      <c r="D179" s="419"/>
      <c r="E179" s="419"/>
      <c r="F179" s="420"/>
      <c r="G179" s="421"/>
      <c r="H179" s="419"/>
      <c r="I179" s="421"/>
      <c r="J179" s="422"/>
      <c r="K179" s="422"/>
      <c r="L179" s="423"/>
      <c r="M179" s="422"/>
      <c r="N179" s="444"/>
      <c r="O179" s="429"/>
      <c r="P179" s="409">
        <f t="shared" si="9"/>
        <v>0</v>
      </c>
      <c r="Q179" s="78">
        <f t="shared" si="10"/>
        <v>0</v>
      </c>
      <c r="R179" s="100" t="str">
        <f t="shared" si="8"/>
        <v/>
      </c>
    </row>
    <row r="180" spans="1:18" x14ac:dyDescent="0.2">
      <c r="A180" s="430" t="str">
        <f>IF(B180="","",COUNT('Diário 1º PA'!$A$4:$A$2634)+COUNT('Diário 2º PA'!$A$4:$A$2000)+COUNT('Diário 3º PA'!$A$4:$A$2000)+ROW()-3)</f>
        <v/>
      </c>
      <c r="B180" s="417"/>
      <c r="C180" s="418"/>
      <c r="D180" s="419"/>
      <c r="E180" s="419"/>
      <c r="F180" s="420"/>
      <c r="G180" s="434"/>
      <c r="H180" s="419"/>
      <c r="I180" s="421"/>
      <c r="J180" s="422"/>
      <c r="K180" s="422"/>
      <c r="L180" s="423"/>
      <c r="M180" s="422"/>
      <c r="N180" s="444"/>
      <c r="O180" s="429"/>
      <c r="P180" s="409">
        <f t="shared" si="9"/>
        <v>0</v>
      </c>
      <c r="Q180" s="78">
        <f t="shared" si="10"/>
        <v>0</v>
      </c>
      <c r="R180" s="100" t="str">
        <f t="shared" si="8"/>
        <v/>
      </c>
    </row>
    <row r="181" spans="1:18" x14ac:dyDescent="0.2">
      <c r="A181" s="430" t="str">
        <f>IF(B181="","",COUNT('Diário 1º PA'!$A$4:$A$2634)+COUNT('Diário 2º PA'!$A$4:$A$2000)+COUNT('Diário 3º PA'!$A$4:$A$2000)+ROW()-3)</f>
        <v/>
      </c>
      <c r="B181" s="417"/>
      <c r="C181" s="418"/>
      <c r="D181" s="419"/>
      <c r="E181" s="419"/>
      <c r="F181" s="420"/>
      <c r="G181" s="419"/>
      <c r="H181" s="419"/>
      <c r="I181" s="421"/>
      <c r="J181" s="422"/>
      <c r="K181" s="422"/>
      <c r="L181" s="423"/>
      <c r="M181" s="422"/>
      <c r="N181" s="444"/>
      <c r="O181" s="429"/>
      <c r="P181" s="409">
        <f t="shared" si="9"/>
        <v>0</v>
      </c>
      <c r="Q181" s="78">
        <f t="shared" si="10"/>
        <v>0</v>
      </c>
      <c r="R181" s="143" t="str">
        <f t="shared" si="8"/>
        <v/>
      </c>
    </row>
    <row r="182" spans="1:18" x14ac:dyDescent="0.2">
      <c r="A182" s="430" t="str">
        <f>IF(B182="","",COUNT('Diário 1º PA'!$A$4:$A$2634)+COUNT('Diário 2º PA'!$A$4:$A$2000)+COUNT('Diário 3º PA'!$A$4:$A$2000)+ROW()-3)</f>
        <v/>
      </c>
      <c r="B182" s="417"/>
      <c r="C182" s="418"/>
      <c r="D182" s="419"/>
      <c r="E182" s="419"/>
      <c r="F182" s="420"/>
      <c r="G182" s="419"/>
      <c r="H182" s="419"/>
      <c r="I182" s="421"/>
      <c r="J182" s="422"/>
      <c r="K182" s="422"/>
      <c r="L182" s="423"/>
      <c r="M182" s="422"/>
      <c r="N182" s="444"/>
      <c r="O182" s="429"/>
      <c r="P182" s="409">
        <f t="shared" si="9"/>
        <v>0</v>
      </c>
      <c r="Q182" s="78">
        <f t="shared" si="10"/>
        <v>0</v>
      </c>
      <c r="R182" s="100" t="str">
        <f t="shared" si="8"/>
        <v/>
      </c>
    </row>
    <row r="183" spans="1:18" x14ac:dyDescent="0.2">
      <c r="A183" s="430" t="str">
        <f>IF(B183="","",COUNT('Diário 1º PA'!$A$4:$A$2634)+COUNT('Diário 2º PA'!$A$4:$A$2000)+COUNT('Diário 3º PA'!$A$4:$A$2000)+ROW()-3)</f>
        <v/>
      </c>
      <c r="B183" s="417"/>
      <c r="C183" s="418"/>
      <c r="D183" s="419"/>
      <c r="E183" s="419"/>
      <c r="F183" s="420"/>
      <c r="G183" s="419"/>
      <c r="H183" s="419"/>
      <c r="I183" s="421"/>
      <c r="J183" s="422"/>
      <c r="K183" s="422"/>
      <c r="L183" s="423"/>
      <c r="M183" s="422"/>
      <c r="N183" s="444"/>
      <c r="O183" s="429"/>
      <c r="P183" s="409">
        <f t="shared" si="9"/>
        <v>0</v>
      </c>
      <c r="Q183" s="78">
        <f t="shared" si="10"/>
        <v>0</v>
      </c>
      <c r="R183" s="100" t="str">
        <f t="shared" si="8"/>
        <v/>
      </c>
    </row>
    <row r="184" spans="1:18" x14ac:dyDescent="0.2">
      <c r="A184" s="430" t="str">
        <f>IF(B184="","",COUNT('Diário 1º PA'!$A$4:$A$2634)+COUNT('Diário 2º PA'!$A$4:$A$2000)+COUNT('Diário 3º PA'!$A$4:$A$2000)+ROW()-3)</f>
        <v/>
      </c>
      <c r="B184" s="417"/>
      <c r="C184" s="418"/>
      <c r="D184" s="419"/>
      <c r="E184" s="419"/>
      <c r="F184" s="420"/>
      <c r="G184" s="419"/>
      <c r="H184" s="419"/>
      <c r="I184" s="421"/>
      <c r="J184" s="422"/>
      <c r="K184" s="422"/>
      <c r="L184" s="423"/>
      <c r="M184" s="422"/>
      <c r="N184" s="444"/>
      <c r="O184" s="429"/>
      <c r="P184" s="409">
        <f t="shared" si="9"/>
        <v>0</v>
      </c>
      <c r="Q184" s="78">
        <f t="shared" si="10"/>
        <v>0</v>
      </c>
      <c r="R184" s="143" t="str">
        <f t="shared" si="8"/>
        <v/>
      </c>
    </row>
    <row r="185" spans="1:18" x14ac:dyDescent="0.2">
      <c r="A185" s="430" t="str">
        <f>IF(B185="","",COUNT('Diário 1º PA'!$A$4:$A$2634)+COUNT('Diário 2º PA'!$A$4:$A$2000)+COUNT('Diário 3º PA'!$A$4:$A$2000)+ROW()-3)</f>
        <v/>
      </c>
      <c r="B185" s="417"/>
      <c r="C185" s="418"/>
      <c r="D185" s="419"/>
      <c r="E185" s="419"/>
      <c r="F185" s="420"/>
      <c r="G185" s="419"/>
      <c r="H185" s="419"/>
      <c r="I185" s="421"/>
      <c r="J185" s="422"/>
      <c r="K185" s="422"/>
      <c r="L185" s="423"/>
      <c r="M185" s="422"/>
      <c r="N185" s="444"/>
      <c r="O185" s="429"/>
      <c r="P185" s="409">
        <f t="shared" si="9"/>
        <v>0</v>
      </c>
      <c r="Q185" s="78">
        <f t="shared" si="10"/>
        <v>0</v>
      </c>
      <c r="R185" s="100" t="str">
        <f t="shared" si="8"/>
        <v/>
      </c>
    </row>
    <row r="186" spans="1:18" x14ac:dyDescent="0.2">
      <c r="A186" s="430" t="str">
        <f>IF(B186="","",COUNT('Diário 1º PA'!$A$4:$A$2634)+COUNT('Diário 2º PA'!$A$4:$A$2000)+COUNT('Diário 3º PA'!$A$4:$A$2000)+ROW()-3)</f>
        <v/>
      </c>
      <c r="B186" s="417"/>
      <c r="C186" s="418"/>
      <c r="D186" s="419"/>
      <c r="E186" s="419"/>
      <c r="F186" s="420"/>
      <c r="G186" s="419"/>
      <c r="H186" s="419"/>
      <c r="I186" s="421"/>
      <c r="J186" s="422"/>
      <c r="K186" s="422"/>
      <c r="L186" s="423"/>
      <c r="M186" s="422"/>
      <c r="N186" s="444"/>
      <c r="O186" s="429"/>
      <c r="P186" s="409">
        <f t="shared" si="9"/>
        <v>0</v>
      </c>
      <c r="Q186" s="78">
        <f t="shared" si="10"/>
        <v>0</v>
      </c>
      <c r="R186" s="100" t="str">
        <f t="shared" si="8"/>
        <v/>
      </c>
    </row>
    <row r="187" spans="1:18" x14ac:dyDescent="0.2">
      <c r="A187" s="430" t="str">
        <f>IF(B187="","",COUNT('Diário 1º PA'!$A$4:$A$2634)+COUNT('Diário 2º PA'!$A$4:$A$2000)+COUNT('Diário 3º PA'!$A$4:$A$2000)+ROW()-3)</f>
        <v/>
      </c>
      <c r="B187" s="417"/>
      <c r="C187" s="418"/>
      <c r="D187" s="419"/>
      <c r="E187" s="419"/>
      <c r="F187" s="420"/>
      <c r="G187" s="419"/>
      <c r="H187" s="419"/>
      <c r="I187" s="421"/>
      <c r="J187" s="422"/>
      <c r="K187" s="422"/>
      <c r="L187" s="423"/>
      <c r="M187" s="422"/>
      <c r="N187" s="444"/>
      <c r="O187" s="429"/>
      <c r="P187" s="409">
        <f t="shared" si="9"/>
        <v>0</v>
      </c>
      <c r="Q187" s="78">
        <f t="shared" si="10"/>
        <v>0</v>
      </c>
      <c r="R187" s="143" t="str">
        <f t="shared" si="8"/>
        <v/>
      </c>
    </row>
    <row r="188" spans="1:18" x14ac:dyDescent="0.2">
      <c r="A188" s="430" t="str">
        <f>IF(B188="","",COUNT('Diário 1º PA'!$A$4:$A$2634)+COUNT('Diário 2º PA'!$A$4:$A$2000)+COUNT('Diário 3º PA'!$A$4:$A$2000)+ROW()-3)</f>
        <v/>
      </c>
      <c r="B188" s="417"/>
      <c r="C188" s="418"/>
      <c r="D188" s="419"/>
      <c r="E188" s="419"/>
      <c r="F188" s="420"/>
      <c r="G188" s="419"/>
      <c r="H188" s="419"/>
      <c r="I188" s="421"/>
      <c r="J188" s="422"/>
      <c r="K188" s="422"/>
      <c r="L188" s="423"/>
      <c r="M188" s="422"/>
      <c r="N188" s="444"/>
      <c r="O188" s="429"/>
      <c r="P188" s="409">
        <f t="shared" si="9"/>
        <v>0</v>
      </c>
      <c r="Q188" s="78">
        <f t="shared" si="10"/>
        <v>0</v>
      </c>
      <c r="R188" s="100" t="str">
        <f t="shared" si="8"/>
        <v/>
      </c>
    </row>
    <row r="189" spans="1:18" x14ac:dyDescent="0.2">
      <c r="A189" s="430" t="str">
        <f>IF(B189="","",COUNT('Diário 1º PA'!$A$4:$A$2634)+COUNT('Diário 2º PA'!$A$4:$A$2000)+COUNT('Diário 3º PA'!$A$4:$A$2000)+ROW()-3)</f>
        <v/>
      </c>
      <c r="B189" s="417"/>
      <c r="C189" s="418"/>
      <c r="D189" s="419"/>
      <c r="E189" s="419"/>
      <c r="F189" s="420"/>
      <c r="G189" s="419"/>
      <c r="H189" s="419"/>
      <c r="I189" s="421"/>
      <c r="J189" s="422"/>
      <c r="K189" s="422"/>
      <c r="L189" s="423"/>
      <c r="M189" s="422"/>
      <c r="N189" s="444"/>
      <c r="O189" s="429"/>
      <c r="P189" s="409">
        <f t="shared" si="9"/>
        <v>0</v>
      </c>
      <c r="Q189" s="78">
        <f t="shared" si="10"/>
        <v>0</v>
      </c>
      <c r="R189" s="100" t="str">
        <f t="shared" si="8"/>
        <v/>
      </c>
    </row>
    <row r="190" spans="1:18" x14ac:dyDescent="0.2">
      <c r="A190" s="430" t="str">
        <f>IF(B190="","",COUNT('Diário 1º PA'!$A$4:$A$2634)+COUNT('Diário 2º PA'!$A$4:$A$2000)+COUNT('Diário 3º PA'!$A$4:$A$2000)+ROW()-3)</f>
        <v/>
      </c>
      <c r="B190" s="417"/>
      <c r="C190" s="418"/>
      <c r="D190" s="419"/>
      <c r="E190" s="419"/>
      <c r="F190" s="420"/>
      <c r="G190" s="419"/>
      <c r="H190" s="419"/>
      <c r="I190" s="421"/>
      <c r="J190" s="422"/>
      <c r="K190" s="422"/>
      <c r="L190" s="423"/>
      <c r="M190" s="422"/>
      <c r="N190" s="444"/>
      <c r="O190" s="429"/>
      <c r="P190" s="409">
        <f t="shared" si="9"/>
        <v>0</v>
      </c>
      <c r="Q190" s="78">
        <f t="shared" si="10"/>
        <v>0</v>
      </c>
      <c r="R190" s="143" t="str">
        <f t="shared" si="8"/>
        <v/>
      </c>
    </row>
    <row r="191" spans="1:18" x14ac:dyDescent="0.2">
      <c r="A191" s="430" t="str">
        <f>IF(B191="","",COUNT('Diário 1º PA'!$A$4:$A$2634)+COUNT('Diário 2º PA'!$A$4:$A$2000)+COUNT('Diário 3º PA'!$A$4:$A$2000)+ROW()-3)</f>
        <v/>
      </c>
      <c r="B191" s="417"/>
      <c r="C191" s="418"/>
      <c r="D191" s="419"/>
      <c r="E191" s="419"/>
      <c r="F191" s="420"/>
      <c r="G191" s="419"/>
      <c r="H191" s="419"/>
      <c r="I191" s="421"/>
      <c r="J191" s="443"/>
      <c r="K191" s="422"/>
      <c r="L191" s="423"/>
      <c r="M191" s="422"/>
      <c r="N191" s="444"/>
      <c r="O191" s="429"/>
      <c r="P191" s="409">
        <f t="shared" si="9"/>
        <v>0</v>
      </c>
      <c r="Q191" s="78">
        <f t="shared" si="10"/>
        <v>0</v>
      </c>
      <c r="R191" s="100" t="str">
        <f t="shared" si="8"/>
        <v/>
      </c>
    </row>
    <row r="192" spans="1:18" x14ac:dyDescent="0.2">
      <c r="A192" s="430" t="str">
        <f>IF(B192="","",COUNT('Diário 1º PA'!$A$4:$A$2634)+COUNT('Diário 2º PA'!$A$4:$A$2000)+COUNT('Diário 3º PA'!$A$4:$A$2000)+ROW()-3)</f>
        <v/>
      </c>
      <c r="B192" s="417"/>
      <c r="C192" s="418"/>
      <c r="D192" s="419"/>
      <c r="E192" s="419"/>
      <c r="F192" s="420"/>
      <c r="G192" s="419"/>
      <c r="H192" s="419"/>
      <c r="I192" s="421"/>
      <c r="J192" s="443"/>
      <c r="K192" s="422"/>
      <c r="L192" s="423"/>
      <c r="M192" s="422"/>
      <c r="N192" s="444"/>
      <c r="O192" s="429"/>
      <c r="P192" s="409">
        <f t="shared" si="9"/>
        <v>0</v>
      </c>
      <c r="Q192" s="78">
        <f t="shared" si="10"/>
        <v>0</v>
      </c>
      <c r="R192" s="100" t="str">
        <f t="shared" si="8"/>
        <v/>
      </c>
    </row>
    <row r="193" spans="1:18" x14ac:dyDescent="0.2">
      <c r="A193" s="430" t="str">
        <f>IF(B193="","",COUNT('Diário 1º PA'!$A$4:$A$2634)+COUNT('Diário 2º PA'!$A$4:$A$2000)+COUNT('Diário 3º PA'!$A$4:$A$2000)+ROW()-3)</f>
        <v/>
      </c>
      <c r="B193" s="417"/>
      <c r="C193" s="418"/>
      <c r="D193" s="419"/>
      <c r="E193" s="419"/>
      <c r="F193" s="420"/>
      <c r="G193" s="419"/>
      <c r="H193" s="419"/>
      <c r="I193" s="421"/>
      <c r="J193" s="422"/>
      <c r="K193" s="422"/>
      <c r="L193" s="423"/>
      <c r="M193" s="422"/>
      <c r="N193" s="444"/>
      <c r="O193" s="429"/>
      <c r="P193" s="409">
        <f t="shared" si="9"/>
        <v>0</v>
      </c>
      <c r="Q193" s="78">
        <f t="shared" si="10"/>
        <v>0</v>
      </c>
      <c r="R193" s="143" t="str">
        <f t="shared" si="8"/>
        <v/>
      </c>
    </row>
    <row r="194" spans="1:18" x14ac:dyDescent="0.2">
      <c r="A194" s="430" t="str">
        <f>IF(B194="","",COUNT('Diário 1º PA'!$A$4:$A$2634)+COUNT('Diário 2º PA'!$A$4:$A$2000)+COUNT('Diário 3º PA'!$A$4:$A$2000)+ROW()-3)</f>
        <v/>
      </c>
      <c r="B194" s="417"/>
      <c r="C194" s="418"/>
      <c r="D194" s="419"/>
      <c r="E194" s="419"/>
      <c r="F194" s="420"/>
      <c r="G194" s="419"/>
      <c r="H194" s="419"/>
      <c r="I194" s="421"/>
      <c r="J194" s="422"/>
      <c r="K194" s="422"/>
      <c r="L194" s="423"/>
      <c r="M194" s="422"/>
      <c r="N194" s="444"/>
      <c r="O194" s="429"/>
      <c r="P194" s="409">
        <f t="shared" si="9"/>
        <v>0</v>
      </c>
      <c r="Q194" s="78">
        <f t="shared" si="10"/>
        <v>0</v>
      </c>
      <c r="R194" s="100" t="str">
        <f t="shared" si="8"/>
        <v/>
      </c>
    </row>
    <row r="195" spans="1:18" x14ac:dyDescent="0.2">
      <c r="A195" s="430" t="str">
        <f>IF(B195="","",COUNT('Diário 1º PA'!$A$4:$A$2634)+COUNT('Diário 2º PA'!$A$4:$A$2000)+COUNT('Diário 3º PA'!$A$4:$A$2000)+ROW()-3)</f>
        <v/>
      </c>
      <c r="B195" s="417"/>
      <c r="C195" s="418"/>
      <c r="D195" s="419"/>
      <c r="E195" s="419"/>
      <c r="F195" s="420"/>
      <c r="G195" s="419"/>
      <c r="H195" s="419"/>
      <c r="I195" s="421"/>
      <c r="J195" s="422"/>
      <c r="K195" s="422"/>
      <c r="L195" s="423"/>
      <c r="M195" s="422"/>
      <c r="N195" s="444"/>
      <c r="O195" s="429"/>
      <c r="P195" s="409">
        <f t="shared" si="9"/>
        <v>0</v>
      </c>
      <c r="Q195" s="78">
        <f t="shared" si="10"/>
        <v>0</v>
      </c>
      <c r="R195" s="100" t="str">
        <f t="shared" si="8"/>
        <v/>
      </c>
    </row>
    <row r="196" spans="1:18" x14ac:dyDescent="0.2">
      <c r="A196" s="430" t="str">
        <f>IF(B196="","",COUNT('Diário 1º PA'!$A$4:$A$2634)+COUNT('Diário 2º PA'!$A$4:$A$2000)+COUNT('Diário 3º PA'!$A$4:$A$2000)+ROW()-3)</f>
        <v/>
      </c>
      <c r="B196" s="417"/>
      <c r="C196" s="418"/>
      <c r="D196" s="419"/>
      <c r="E196" s="419"/>
      <c r="F196" s="420"/>
      <c r="G196" s="419"/>
      <c r="H196" s="419"/>
      <c r="I196" s="421"/>
      <c r="J196" s="422"/>
      <c r="K196" s="422"/>
      <c r="L196" s="423"/>
      <c r="M196" s="422"/>
      <c r="N196" s="444"/>
      <c r="O196" s="429"/>
      <c r="P196" s="409">
        <f t="shared" si="9"/>
        <v>0</v>
      </c>
      <c r="Q196" s="78">
        <f t="shared" si="10"/>
        <v>0</v>
      </c>
      <c r="R196" s="143" t="str">
        <f t="shared" si="8"/>
        <v/>
      </c>
    </row>
    <row r="197" spans="1:18" x14ac:dyDescent="0.2">
      <c r="A197" s="430" t="str">
        <f>IF(B197="","",COUNT('Diário 1º PA'!$A$4:$A$2634)+COUNT('Diário 2º PA'!$A$4:$A$2000)+COUNT('Diário 3º PA'!$A$4:$A$2000)+ROW()-3)</f>
        <v/>
      </c>
      <c r="B197" s="417"/>
      <c r="C197" s="418"/>
      <c r="D197" s="419"/>
      <c r="E197" s="419"/>
      <c r="F197" s="420"/>
      <c r="G197" s="419"/>
      <c r="H197" s="419"/>
      <c r="I197" s="421"/>
      <c r="J197" s="422"/>
      <c r="K197" s="422"/>
      <c r="L197" s="423"/>
      <c r="M197" s="422"/>
      <c r="N197" s="444"/>
      <c r="O197" s="429"/>
      <c r="P197" s="409">
        <f t="shared" si="9"/>
        <v>0</v>
      </c>
      <c r="Q197" s="78">
        <f t="shared" si="10"/>
        <v>0</v>
      </c>
      <c r="R197" s="100" t="str">
        <f t="shared" si="8"/>
        <v/>
      </c>
    </row>
    <row r="198" spans="1:18" x14ac:dyDescent="0.2">
      <c r="A198" s="430" t="str">
        <f>IF(B198="","",COUNT('Diário 1º PA'!$A$4:$A$2634)+COUNT('Diário 2º PA'!$A$4:$A$2000)+COUNT('Diário 3º PA'!$A$4:$A$2000)+ROW()-3)</f>
        <v/>
      </c>
      <c r="B198" s="417"/>
      <c r="C198" s="418"/>
      <c r="D198" s="419"/>
      <c r="E198" s="419"/>
      <c r="F198" s="420"/>
      <c r="G198" s="419"/>
      <c r="H198" s="419"/>
      <c r="I198" s="421"/>
      <c r="J198" s="422"/>
      <c r="K198" s="422"/>
      <c r="L198" s="423"/>
      <c r="M198" s="422"/>
      <c r="N198" s="444"/>
      <c r="O198" s="429"/>
      <c r="P198" s="409">
        <f t="shared" si="9"/>
        <v>0</v>
      </c>
      <c r="Q198" s="78">
        <f t="shared" si="10"/>
        <v>0</v>
      </c>
      <c r="R198" s="100" t="str">
        <f t="shared" si="8"/>
        <v/>
      </c>
    </row>
    <row r="199" spans="1:18" x14ac:dyDescent="0.2">
      <c r="A199" s="430" t="str">
        <f>IF(B199="","",COUNT('Diário 1º PA'!$A$4:$A$2634)+COUNT('Diário 2º PA'!$A$4:$A$2000)+COUNT('Diário 3º PA'!$A$4:$A$2000)+ROW()-3)</f>
        <v/>
      </c>
      <c r="B199" s="417"/>
      <c r="C199" s="418"/>
      <c r="D199" s="419"/>
      <c r="E199" s="419"/>
      <c r="F199" s="420"/>
      <c r="G199" s="419"/>
      <c r="H199" s="419"/>
      <c r="I199" s="421"/>
      <c r="J199" s="422"/>
      <c r="K199" s="422"/>
      <c r="L199" s="423"/>
      <c r="M199" s="422"/>
      <c r="N199" s="444"/>
      <c r="O199" s="429"/>
      <c r="P199" s="409">
        <f t="shared" si="9"/>
        <v>0</v>
      </c>
      <c r="Q199" s="78">
        <f t="shared" si="10"/>
        <v>0</v>
      </c>
      <c r="R199" s="143" t="str">
        <f t="shared" ref="R199:R262" si="11">SUBSTITUTE(D199," ","_")</f>
        <v/>
      </c>
    </row>
    <row r="200" spans="1:18" x14ac:dyDescent="0.2">
      <c r="A200" s="430" t="str">
        <f>IF(B200="","",COUNT('Diário 1º PA'!$A$4:$A$2634)+COUNT('Diário 2º PA'!$A$4:$A$2000)+COUNT('Diário 3º PA'!$A$4:$A$2000)+ROW()-3)</f>
        <v/>
      </c>
      <c r="B200" s="417"/>
      <c r="C200" s="418"/>
      <c r="D200" s="419"/>
      <c r="E200" s="419"/>
      <c r="F200" s="420"/>
      <c r="G200" s="419"/>
      <c r="H200" s="419"/>
      <c r="I200" s="421"/>
      <c r="J200" s="422"/>
      <c r="K200" s="422"/>
      <c r="L200" s="423"/>
      <c r="M200" s="422"/>
      <c r="N200" s="444"/>
      <c r="O200" s="429"/>
      <c r="P200" s="409">
        <f t="shared" ref="P200:P263" si="12">IF(B200=0,0,IF(YEAR(B200)=$Q$1,MONTH(B200)-$P$1+1,(YEAR(B200)-$Q$1)*12-$P$1+1+MONTH(B200)))</f>
        <v>0</v>
      </c>
      <c r="Q200" s="78">
        <f t="shared" ref="Q200:Q263" si="13">IF(C200=0,0,IF(YEAR(C200)=$Q$1,MONTH(C200)-$P$1+1,(YEAR(C200)-$Q$1)*12-$P$1+1+MONTH(C200)))</f>
        <v>0</v>
      </c>
      <c r="R200" s="100" t="str">
        <f t="shared" si="11"/>
        <v/>
      </c>
    </row>
    <row r="201" spans="1:18" x14ac:dyDescent="0.2">
      <c r="A201" s="430" t="str">
        <f>IF(B201="","",COUNT('Diário 1º PA'!$A$4:$A$2634)+COUNT('Diário 2º PA'!$A$4:$A$2000)+COUNT('Diário 3º PA'!$A$4:$A$2000)+ROW()-3)</f>
        <v/>
      </c>
      <c r="B201" s="417"/>
      <c r="C201" s="418"/>
      <c r="D201" s="419"/>
      <c r="E201" s="419"/>
      <c r="F201" s="420"/>
      <c r="G201" s="419"/>
      <c r="H201" s="419"/>
      <c r="I201" s="421"/>
      <c r="J201" s="422"/>
      <c r="K201" s="422"/>
      <c r="L201" s="423"/>
      <c r="M201" s="422"/>
      <c r="N201" s="444"/>
      <c r="O201" s="429"/>
      <c r="P201" s="409">
        <f t="shared" si="12"/>
        <v>0</v>
      </c>
      <c r="Q201" s="78">
        <f t="shared" si="13"/>
        <v>0</v>
      </c>
      <c r="R201" s="100" t="str">
        <f t="shared" si="11"/>
        <v/>
      </c>
    </row>
    <row r="202" spans="1:18" x14ac:dyDescent="0.2">
      <c r="A202" s="430" t="str">
        <f>IF(B202="","",COUNT('Diário 1º PA'!$A$4:$A$2634)+COUNT('Diário 2º PA'!$A$4:$A$2000)+COUNT('Diário 3º PA'!$A$4:$A$2000)+ROW()-3)</f>
        <v/>
      </c>
      <c r="B202" s="417"/>
      <c r="C202" s="418"/>
      <c r="D202" s="419"/>
      <c r="E202" s="419"/>
      <c r="F202" s="420"/>
      <c r="G202" s="419"/>
      <c r="H202" s="419"/>
      <c r="I202" s="421"/>
      <c r="J202" s="422"/>
      <c r="K202" s="422"/>
      <c r="L202" s="423"/>
      <c r="M202" s="422"/>
      <c r="N202" s="444"/>
      <c r="O202" s="429"/>
      <c r="P202" s="409">
        <f t="shared" si="12"/>
        <v>0</v>
      </c>
      <c r="Q202" s="78">
        <f t="shared" si="13"/>
        <v>0</v>
      </c>
      <c r="R202" s="143" t="str">
        <f t="shared" si="11"/>
        <v/>
      </c>
    </row>
    <row r="203" spans="1:18" x14ac:dyDescent="0.2">
      <c r="A203" s="430" t="str">
        <f>IF(B203="","",COUNT('Diário 1º PA'!$A$4:$A$2634)+COUNT('Diário 2º PA'!$A$4:$A$2000)+COUNT('Diário 3º PA'!$A$4:$A$2000)+ROW()-3)</f>
        <v/>
      </c>
      <c r="B203" s="417"/>
      <c r="C203" s="418"/>
      <c r="D203" s="419"/>
      <c r="E203" s="419"/>
      <c r="F203" s="420"/>
      <c r="G203" s="419"/>
      <c r="H203" s="419"/>
      <c r="I203" s="421"/>
      <c r="J203" s="422"/>
      <c r="K203" s="422"/>
      <c r="L203" s="423"/>
      <c r="M203" s="422"/>
      <c r="N203" s="444"/>
      <c r="O203" s="429"/>
      <c r="P203" s="409">
        <f t="shared" si="12"/>
        <v>0</v>
      </c>
      <c r="Q203" s="78">
        <f t="shared" si="13"/>
        <v>0</v>
      </c>
      <c r="R203" s="100" t="str">
        <f t="shared" si="11"/>
        <v/>
      </c>
    </row>
    <row r="204" spans="1:18" x14ac:dyDescent="0.2">
      <c r="A204" s="430" t="str">
        <f>IF(B204="","",COUNT('Diário 1º PA'!$A$4:$A$2634)+COUNT('Diário 2º PA'!$A$4:$A$2000)+COUNT('Diário 3º PA'!$A$4:$A$2000)+ROW()-3)</f>
        <v/>
      </c>
      <c r="B204" s="417"/>
      <c r="C204" s="418"/>
      <c r="D204" s="419"/>
      <c r="E204" s="419"/>
      <c r="F204" s="420"/>
      <c r="G204" s="419"/>
      <c r="H204" s="419"/>
      <c r="I204" s="421"/>
      <c r="J204" s="422"/>
      <c r="K204" s="422"/>
      <c r="L204" s="423"/>
      <c r="M204" s="422"/>
      <c r="N204" s="444"/>
      <c r="O204" s="429"/>
      <c r="P204" s="409">
        <f t="shared" si="12"/>
        <v>0</v>
      </c>
      <c r="Q204" s="78">
        <f t="shared" si="13"/>
        <v>0</v>
      </c>
      <c r="R204" s="100" t="str">
        <f t="shared" si="11"/>
        <v/>
      </c>
    </row>
    <row r="205" spans="1:18" x14ac:dyDescent="0.2">
      <c r="A205" s="430" t="str">
        <f>IF(B205="","",COUNT('Diário 1º PA'!$A$4:$A$2634)+COUNT('Diário 2º PA'!$A$4:$A$2000)+COUNT('Diário 3º PA'!$A$4:$A$2000)+ROW()-3)</f>
        <v/>
      </c>
      <c r="B205" s="417"/>
      <c r="C205" s="418"/>
      <c r="D205" s="419"/>
      <c r="E205" s="419"/>
      <c r="F205" s="420"/>
      <c r="G205" s="419"/>
      <c r="H205" s="419"/>
      <c r="I205" s="421"/>
      <c r="J205" s="422"/>
      <c r="K205" s="422"/>
      <c r="L205" s="423"/>
      <c r="M205" s="422"/>
      <c r="N205" s="444"/>
      <c r="O205" s="429"/>
      <c r="P205" s="409">
        <f t="shared" si="12"/>
        <v>0</v>
      </c>
      <c r="Q205" s="78">
        <f t="shared" si="13"/>
        <v>0</v>
      </c>
      <c r="R205" s="143" t="str">
        <f t="shared" si="11"/>
        <v/>
      </c>
    </row>
    <row r="206" spans="1:18" x14ac:dyDescent="0.2">
      <c r="A206" s="430" t="str">
        <f>IF(B206="","",COUNT('Diário 1º PA'!$A$4:$A$2634)+COUNT('Diário 2º PA'!$A$4:$A$2000)+COUNT('Diário 3º PA'!$A$4:$A$2000)+ROW()-3)</f>
        <v/>
      </c>
      <c r="B206" s="417"/>
      <c r="C206" s="418"/>
      <c r="D206" s="419"/>
      <c r="E206" s="419"/>
      <c r="F206" s="420"/>
      <c r="G206" s="419"/>
      <c r="H206" s="419"/>
      <c r="I206" s="421"/>
      <c r="J206" s="422"/>
      <c r="K206" s="422"/>
      <c r="L206" s="423"/>
      <c r="M206" s="422"/>
      <c r="N206" s="444"/>
      <c r="O206" s="429"/>
      <c r="P206" s="409">
        <f t="shared" si="12"/>
        <v>0</v>
      </c>
      <c r="Q206" s="78">
        <f t="shared" si="13"/>
        <v>0</v>
      </c>
      <c r="R206" s="100" t="str">
        <f t="shared" si="11"/>
        <v/>
      </c>
    </row>
    <row r="207" spans="1:18" x14ac:dyDescent="0.2">
      <c r="A207" s="430" t="str">
        <f>IF(B207="","",COUNT('Diário 1º PA'!$A$4:$A$2634)+COUNT('Diário 2º PA'!$A$4:$A$2000)+COUNT('Diário 3º PA'!$A$4:$A$2000)+ROW()-3)</f>
        <v/>
      </c>
      <c r="B207" s="417"/>
      <c r="C207" s="418"/>
      <c r="D207" s="419"/>
      <c r="E207" s="419"/>
      <c r="F207" s="420"/>
      <c r="G207" s="419"/>
      <c r="H207" s="419"/>
      <c r="I207" s="421"/>
      <c r="J207" s="422"/>
      <c r="K207" s="422"/>
      <c r="L207" s="423"/>
      <c r="M207" s="422"/>
      <c r="N207" s="444"/>
      <c r="O207" s="429"/>
      <c r="P207" s="409">
        <f t="shared" si="12"/>
        <v>0</v>
      </c>
      <c r="Q207" s="78">
        <f t="shared" si="13"/>
        <v>0</v>
      </c>
      <c r="R207" s="100" t="str">
        <f t="shared" si="11"/>
        <v/>
      </c>
    </row>
    <row r="208" spans="1:18" x14ac:dyDescent="0.2">
      <c r="A208" s="430" t="str">
        <f>IF(B208="","",COUNT('Diário 1º PA'!$A$4:$A$2634)+COUNT('Diário 2º PA'!$A$4:$A$2000)+COUNT('Diário 3º PA'!$A$4:$A$2000)+ROW()-3)</f>
        <v/>
      </c>
      <c r="B208" s="417"/>
      <c r="C208" s="418"/>
      <c r="D208" s="419"/>
      <c r="E208" s="419"/>
      <c r="F208" s="420"/>
      <c r="G208" s="419"/>
      <c r="H208" s="419"/>
      <c r="I208" s="421"/>
      <c r="J208" s="422"/>
      <c r="K208" s="422"/>
      <c r="L208" s="423"/>
      <c r="M208" s="422"/>
      <c r="N208" s="444"/>
      <c r="O208" s="429"/>
      <c r="P208" s="409">
        <f t="shared" si="12"/>
        <v>0</v>
      </c>
      <c r="Q208" s="78">
        <f t="shared" si="13"/>
        <v>0</v>
      </c>
      <c r="R208" s="143" t="str">
        <f t="shared" si="11"/>
        <v/>
      </c>
    </row>
    <row r="209" spans="1:18" x14ac:dyDescent="0.2">
      <c r="A209" s="430" t="str">
        <f>IF(B209="","",COUNT('Diário 1º PA'!$A$4:$A$2634)+COUNT('Diário 2º PA'!$A$4:$A$2000)+COUNT('Diário 3º PA'!$A$4:$A$2000)+ROW()-3)</f>
        <v/>
      </c>
      <c r="B209" s="417"/>
      <c r="C209" s="418"/>
      <c r="D209" s="419"/>
      <c r="E209" s="419"/>
      <c r="F209" s="420"/>
      <c r="G209" s="419"/>
      <c r="H209" s="419"/>
      <c r="I209" s="421"/>
      <c r="J209" s="422"/>
      <c r="K209" s="422"/>
      <c r="L209" s="423"/>
      <c r="M209" s="422"/>
      <c r="N209" s="444"/>
      <c r="O209" s="429"/>
      <c r="P209" s="409">
        <f t="shared" si="12"/>
        <v>0</v>
      </c>
      <c r="Q209" s="78">
        <f t="shared" si="13"/>
        <v>0</v>
      </c>
      <c r="R209" s="100" t="str">
        <f t="shared" si="11"/>
        <v/>
      </c>
    </row>
    <row r="210" spans="1:18" x14ac:dyDescent="0.2">
      <c r="A210" s="430" t="str">
        <f>IF(B210="","",COUNT('Diário 1º PA'!$A$4:$A$2634)+COUNT('Diário 2º PA'!$A$4:$A$2000)+COUNT('Diário 3º PA'!$A$4:$A$2000)+ROW()-3)</f>
        <v/>
      </c>
      <c r="B210" s="417"/>
      <c r="C210" s="418"/>
      <c r="D210" s="419"/>
      <c r="E210" s="419"/>
      <c r="F210" s="420"/>
      <c r="G210" s="419"/>
      <c r="H210" s="419"/>
      <c r="I210" s="421"/>
      <c r="J210" s="422"/>
      <c r="K210" s="422"/>
      <c r="L210" s="423"/>
      <c r="M210" s="422"/>
      <c r="N210" s="444"/>
      <c r="O210" s="429"/>
      <c r="P210" s="409">
        <f t="shared" si="12"/>
        <v>0</v>
      </c>
      <c r="Q210" s="78">
        <f t="shared" si="13"/>
        <v>0</v>
      </c>
      <c r="R210" s="100" t="str">
        <f t="shared" si="11"/>
        <v/>
      </c>
    </row>
    <row r="211" spans="1:18" x14ac:dyDescent="0.2">
      <c r="A211" s="430" t="str">
        <f>IF(B211="","",COUNT('Diário 1º PA'!$A$4:$A$2634)+COUNT('Diário 2º PA'!$A$4:$A$2000)+COUNT('Diário 3º PA'!$A$4:$A$2000)+ROW()-3)</f>
        <v/>
      </c>
      <c r="B211" s="417"/>
      <c r="C211" s="418"/>
      <c r="D211" s="419"/>
      <c r="E211" s="419"/>
      <c r="F211" s="420"/>
      <c r="G211" s="419"/>
      <c r="H211" s="419"/>
      <c r="I211" s="421"/>
      <c r="J211" s="422"/>
      <c r="K211" s="422"/>
      <c r="L211" s="423"/>
      <c r="M211" s="422"/>
      <c r="N211" s="444"/>
      <c r="O211" s="429"/>
      <c r="P211" s="409">
        <f t="shared" si="12"/>
        <v>0</v>
      </c>
      <c r="Q211" s="78">
        <f t="shared" si="13"/>
        <v>0</v>
      </c>
      <c r="R211" s="143" t="str">
        <f t="shared" si="11"/>
        <v/>
      </c>
    </row>
    <row r="212" spans="1:18" x14ac:dyDescent="0.2">
      <c r="A212" s="430" t="str">
        <f>IF(B212="","",COUNT('Diário 1º PA'!$A$4:$A$2634)+COUNT('Diário 2º PA'!$A$4:$A$2000)+COUNT('Diário 3º PA'!$A$4:$A$2000)+ROW()-3)</f>
        <v/>
      </c>
      <c r="B212" s="417"/>
      <c r="C212" s="418"/>
      <c r="D212" s="419"/>
      <c r="E212" s="419"/>
      <c r="F212" s="420"/>
      <c r="G212" s="419"/>
      <c r="H212" s="419"/>
      <c r="I212" s="421"/>
      <c r="J212" s="422"/>
      <c r="K212" s="422"/>
      <c r="L212" s="423"/>
      <c r="M212" s="422"/>
      <c r="N212" s="444"/>
      <c r="O212" s="429"/>
      <c r="P212" s="409">
        <f t="shared" si="12"/>
        <v>0</v>
      </c>
      <c r="Q212" s="78">
        <f t="shared" si="13"/>
        <v>0</v>
      </c>
      <c r="R212" s="100" t="str">
        <f t="shared" si="11"/>
        <v/>
      </c>
    </row>
    <row r="213" spans="1:18" x14ac:dyDescent="0.2">
      <c r="A213" s="430" t="str">
        <f>IF(B213="","",COUNT('Diário 1º PA'!$A$4:$A$2634)+COUNT('Diário 2º PA'!$A$4:$A$2000)+COUNT('Diário 3º PA'!$A$4:$A$2000)+ROW()-3)</f>
        <v/>
      </c>
      <c r="B213" s="417"/>
      <c r="C213" s="418"/>
      <c r="D213" s="419"/>
      <c r="E213" s="419"/>
      <c r="F213" s="420"/>
      <c r="G213" s="419"/>
      <c r="H213" s="419"/>
      <c r="I213" s="421"/>
      <c r="J213" s="422"/>
      <c r="K213" s="422"/>
      <c r="L213" s="423"/>
      <c r="M213" s="422"/>
      <c r="N213" s="444"/>
      <c r="O213" s="429"/>
      <c r="P213" s="409">
        <f t="shared" si="12"/>
        <v>0</v>
      </c>
      <c r="Q213" s="78">
        <f t="shared" si="13"/>
        <v>0</v>
      </c>
      <c r="R213" s="100" t="str">
        <f t="shared" si="11"/>
        <v/>
      </c>
    </row>
    <row r="214" spans="1:18" x14ac:dyDescent="0.2">
      <c r="A214" s="430" t="str">
        <f>IF(B214="","",COUNT('Diário 1º PA'!$A$4:$A$2634)+COUNT('Diário 2º PA'!$A$4:$A$2000)+COUNT('Diário 3º PA'!$A$4:$A$2000)+ROW()-3)</f>
        <v/>
      </c>
      <c r="B214" s="417"/>
      <c r="C214" s="418"/>
      <c r="D214" s="419"/>
      <c r="E214" s="419"/>
      <c r="F214" s="420"/>
      <c r="G214" s="419"/>
      <c r="H214" s="419"/>
      <c r="I214" s="421"/>
      <c r="J214" s="422"/>
      <c r="K214" s="422"/>
      <c r="L214" s="423"/>
      <c r="M214" s="422"/>
      <c r="N214" s="444"/>
      <c r="O214" s="429"/>
      <c r="P214" s="409">
        <f t="shared" si="12"/>
        <v>0</v>
      </c>
      <c r="Q214" s="78">
        <f t="shared" si="13"/>
        <v>0</v>
      </c>
      <c r="R214" s="143" t="str">
        <f t="shared" si="11"/>
        <v/>
      </c>
    </row>
    <row r="215" spans="1:18" x14ac:dyDescent="0.2">
      <c r="A215" s="430" t="str">
        <f>IF(B215="","",COUNT('Diário 1º PA'!$A$4:$A$2634)+COUNT('Diário 2º PA'!$A$4:$A$2000)+COUNT('Diário 3º PA'!$A$4:$A$2000)+ROW()-3)</f>
        <v/>
      </c>
      <c r="B215" s="417"/>
      <c r="C215" s="418"/>
      <c r="D215" s="419"/>
      <c r="E215" s="419"/>
      <c r="F215" s="420"/>
      <c r="G215" s="419"/>
      <c r="H215" s="419"/>
      <c r="I215" s="421"/>
      <c r="J215" s="422"/>
      <c r="K215" s="422"/>
      <c r="L215" s="423"/>
      <c r="M215" s="422"/>
      <c r="N215" s="444"/>
      <c r="O215" s="429"/>
      <c r="P215" s="409">
        <f t="shared" si="12"/>
        <v>0</v>
      </c>
      <c r="Q215" s="78">
        <f t="shared" si="13"/>
        <v>0</v>
      </c>
      <c r="R215" s="100" t="str">
        <f t="shared" si="11"/>
        <v/>
      </c>
    </row>
    <row r="216" spans="1:18" x14ac:dyDescent="0.2">
      <c r="A216" s="430" t="str">
        <f>IF(B216="","",COUNT('Diário 1º PA'!$A$4:$A$2634)+COUNT('Diário 2º PA'!$A$4:$A$2000)+COUNT('Diário 3º PA'!$A$4:$A$2000)+ROW()-3)</f>
        <v/>
      </c>
      <c r="B216" s="417"/>
      <c r="C216" s="418"/>
      <c r="D216" s="419"/>
      <c r="E216" s="419"/>
      <c r="F216" s="420"/>
      <c r="G216" s="419"/>
      <c r="H216" s="419"/>
      <c r="I216" s="421"/>
      <c r="J216" s="422"/>
      <c r="K216" s="422"/>
      <c r="L216" s="423"/>
      <c r="M216" s="422"/>
      <c r="N216" s="444"/>
      <c r="O216" s="429"/>
      <c r="P216" s="409">
        <f t="shared" si="12"/>
        <v>0</v>
      </c>
      <c r="Q216" s="78">
        <f t="shared" si="13"/>
        <v>0</v>
      </c>
      <c r="R216" s="100" t="str">
        <f t="shared" si="11"/>
        <v/>
      </c>
    </row>
    <row r="217" spans="1:18" x14ac:dyDescent="0.2">
      <c r="A217" s="430" t="str">
        <f>IF(B217="","",COUNT('Diário 1º PA'!$A$4:$A$2634)+COUNT('Diário 2º PA'!$A$4:$A$2000)+COUNT('Diário 3º PA'!$A$4:$A$2000)+ROW()-3)</f>
        <v/>
      </c>
      <c r="B217" s="417"/>
      <c r="C217" s="418"/>
      <c r="D217" s="419"/>
      <c r="E217" s="419"/>
      <c r="F217" s="420"/>
      <c r="G217" s="419"/>
      <c r="H217" s="419"/>
      <c r="I217" s="421"/>
      <c r="J217" s="422"/>
      <c r="K217" s="422"/>
      <c r="L217" s="423"/>
      <c r="M217" s="422"/>
      <c r="N217" s="444"/>
      <c r="O217" s="429"/>
      <c r="P217" s="409">
        <f t="shared" si="12"/>
        <v>0</v>
      </c>
      <c r="Q217" s="78">
        <f t="shared" si="13"/>
        <v>0</v>
      </c>
      <c r="R217" s="143" t="str">
        <f t="shared" si="11"/>
        <v/>
      </c>
    </row>
    <row r="218" spans="1:18" x14ac:dyDescent="0.2">
      <c r="A218" s="430" t="str">
        <f>IF(B218="","",COUNT('Diário 1º PA'!$A$4:$A$2634)+COUNT('Diário 2º PA'!$A$4:$A$2000)+COUNT('Diário 3º PA'!$A$4:$A$2000)+ROW()-3)</f>
        <v/>
      </c>
      <c r="B218" s="417"/>
      <c r="C218" s="418"/>
      <c r="D218" s="419"/>
      <c r="E218" s="419"/>
      <c r="F218" s="420"/>
      <c r="G218" s="419"/>
      <c r="H218" s="419"/>
      <c r="I218" s="421"/>
      <c r="J218" s="422"/>
      <c r="K218" s="422"/>
      <c r="L218" s="423"/>
      <c r="M218" s="422"/>
      <c r="N218" s="444"/>
      <c r="O218" s="429"/>
      <c r="P218" s="409">
        <f t="shared" si="12"/>
        <v>0</v>
      </c>
      <c r="Q218" s="78">
        <f t="shared" si="13"/>
        <v>0</v>
      </c>
      <c r="R218" s="100" t="str">
        <f t="shared" si="11"/>
        <v/>
      </c>
    </row>
    <row r="219" spans="1:18" x14ac:dyDescent="0.2">
      <c r="A219" s="430" t="str">
        <f>IF(B219="","",COUNT('Diário 1º PA'!$A$4:$A$2634)+COUNT('Diário 2º PA'!$A$4:$A$2000)+COUNT('Diário 3º PA'!$A$4:$A$2000)+ROW()-3)</f>
        <v/>
      </c>
      <c r="B219" s="417"/>
      <c r="C219" s="418"/>
      <c r="D219" s="419"/>
      <c r="E219" s="419"/>
      <c r="F219" s="420"/>
      <c r="G219" s="419"/>
      <c r="H219" s="419"/>
      <c r="I219" s="421"/>
      <c r="J219" s="422"/>
      <c r="K219" s="422"/>
      <c r="L219" s="423"/>
      <c r="M219" s="422"/>
      <c r="N219" s="444"/>
      <c r="O219" s="429"/>
      <c r="P219" s="409">
        <f t="shared" si="12"/>
        <v>0</v>
      </c>
      <c r="Q219" s="78">
        <f t="shared" si="13"/>
        <v>0</v>
      </c>
      <c r="R219" s="100" t="str">
        <f t="shared" si="11"/>
        <v/>
      </c>
    </row>
    <row r="220" spans="1:18" x14ac:dyDescent="0.2">
      <c r="A220" s="430" t="str">
        <f>IF(B220="","",COUNT('Diário 1º PA'!$A$4:$A$2634)+COUNT('Diário 2º PA'!$A$4:$A$2000)+COUNT('Diário 3º PA'!$A$4:$A$2000)+ROW()-3)</f>
        <v/>
      </c>
      <c r="B220" s="417"/>
      <c r="C220" s="418"/>
      <c r="D220" s="419"/>
      <c r="E220" s="419"/>
      <c r="F220" s="420"/>
      <c r="G220" s="419"/>
      <c r="H220" s="419"/>
      <c r="I220" s="421"/>
      <c r="J220" s="422"/>
      <c r="K220" s="422"/>
      <c r="L220" s="423"/>
      <c r="M220" s="422"/>
      <c r="N220" s="444"/>
      <c r="O220" s="429"/>
      <c r="P220" s="409">
        <f t="shared" si="12"/>
        <v>0</v>
      </c>
      <c r="Q220" s="78">
        <f t="shared" si="13"/>
        <v>0</v>
      </c>
      <c r="R220" s="143" t="str">
        <f t="shared" si="11"/>
        <v/>
      </c>
    </row>
    <row r="221" spans="1:18" x14ac:dyDescent="0.2">
      <c r="A221" s="430" t="str">
        <f>IF(B221="","",COUNT('Diário 1º PA'!$A$4:$A$2634)+COUNT('Diário 2º PA'!$A$4:$A$2000)+COUNT('Diário 3º PA'!$A$4:$A$2000)+ROW()-3)</f>
        <v/>
      </c>
      <c r="B221" s="417"/>
      <c r="C221" s="418"/>
      <c r="D221" s="419"/>
      <c r="E221" s="419"/>
      <c r="F221" s="420"/>
      <c r="G221" s="419"/>
      <c r="H221" s="419"/>
      <c r="I221" s="421"/>
      <c r="J221" s="422"/>
      <c r="K221" s="422"/>
      <c r="L221" s="423"/>
      <c r="M221" s="422"/>
      <c r="N221" s="444"/>
      <c r="O221" s="429"/>
      <c r="P221" s="409">
        <f t="shared" si="12"/>
        <v>0</v>
      </c>
      <c r="Q221" s="78">
        <f t="shared" si="13"/>
        <v>0</v>
      </c>
      <c r="R221" s="100" t="str">
        <f t="shared" si="11"/>
        <v/>
      </c>
    </row>
    <row r="222" spans="1:18" x14ac:dyDescent="0.2">
      <c r="A222" s="430" t="str">
        <f>IF(B222="","",COUNT('Diário 1º PA'!$A$4:$A$2634)+COUNT('Diário 2º PA'!$A$4:$A$2000)+COUNT('Diário 3º PA'!$A$4:$A$2000)+ROW()-3)</f>
        <v/>
      </c>
      <c r="B222" s="417"/>
      <c r="C222" s="418"/>
      <c r="D222" s="419"/>
      <c r="E222" s="419"/>
      <c r="F222" s="420"/>
      <c r="G222" s="419"/>
      <c r="H222" s="419"/>
      <c r="I222" s="421"/>
      <c r="J222" s="422"/>
      <c r="K222" s="422"/>
      <c r="L222" s="423"/>
      <c r="M222" s="422"/>
      <c r="N222" s="444"/>
      <c r="O222" s="429"/>
      <c r="P222" s="409">
        <f t="shared" si="12"/>
        <v>0</v>
      </c>
      <c r="Q222" s="78">
        <f t="shared" si="13"/>
        <v>0</v>
      </c>
      <c r="R222" s="100" t="str">
        <f t="shared" si="11"/>
        <v/>
      </c>
    </row>
    <row r="223" spans="1:18" x14ac:dyDescent="0.2">
      <c r="A223" s="430" t="str">
        <f>IF(B223="","",COUNT('Diário 1º PA'!$A$4:$A$2634)+COUNT('Diário 2º PA'!$A$4:$A$2000)+COUNT('Diário 3º PA'!$A$4:$A$2000)+ROW()-3)</f>
        <v/>
      </c>
      <c r="B223" s="417"/>
      <c r="C223" s="418"/>
      <c r="D223" s="419"/>
      <c r="E223" s="419"/>
      <c r="F223" s="420"/>
      <c r="G223" s="419"/>
      <c r="H223" s="419"/>
      <c r="I223" s="421"/>
      <c r="J223" s="422"/>
      <c r="K223" s="422"/>
      <c r="L223" s="423"/>
      <c r="M223" s="422"/>
      <c r="N223" s="444"/>
      <c r="O223" s="429"/>
      <c r="P223" s="409">
        <f t="shared" si="12"/>
        <v>0</v>
      </c>
      <c r="Q223" s="78">
        <f t="shared" si="13"/>
        <v>0</v>
      </c>
      <c r="R223" s="143" t="str">
        <f t="shared" si="11"/>
        <v/>
      </c>
    </row>
    <row r="224" spans="1:18" x14ac:dyDescent="0.2">
      <c r="A224" s="430" t="str">
        <f>IF(B224="","",COUNT('Diário 1º PA'!$A$4:$A$2634)+COUNT('Diário 2º PA'!$A$4:$A$2000)+COUNT('Diário 3º PA'!$A$4:$A$2000)+ROW()-3)</f>
        <v/>
      </c>
      <c r="B224" s="417"/>
      <c r="C224" s="418"/>
      <c r="D224" s="419"/>
      <c r="E224" s="419"/>
      <c r="F224" s="420"/>
      <c r="G224" s="419"/>
      <c r="H224" s="419"/>
      <c r="I224" s="421"/>
      <c r="J224" s="422"/>
      <c r="K224" s="422"/>
      <c r="L224" s="423"/>
      <c r="M224" s="422"/>
      <c r="N224" s="444"/>
      <c r="O224" s="429"/>
      <c r="P224" s="409">
        <f t="shared" si="12"/>
        <v>0</v>
      </c>
      <c r="Q224" s="78">
        <f t="shared" si="13"/>
        <v>0</v>
      </c>
      <c r="R224" s="100" t="str">
        <f t="shared" si="11"/>
        <v/>
      </c>
    </row>
    <row r="225" spans="1:18" x14ac:dyDescent="0.2">
      <c r="A225" s="430" t="str">
        <f>IF(B225="","",COUNT('Diário 1º PA'!$A$4:$A$2634)+COUNT('Diário 2º PA'!$A$4:$A$2000)+COUNT('Diário 3º PA'!$A$4:$A$2000)+ROW()-3)</f>
        <v/>
      </c>
      <c r="B225" s="417"/>
      <c r="C225" s="418"/>
      <c r="D225" s="419"/>
      <c r="E225" s="419"/>
      <c r="F225" s="420"/>
      <c r="G225" s="419"/>
      <c r="H225" s="419"/>
      <c r="I225" s="421"/>
      <c r="J225" s="422"/>
      <c r="K225" s="422"/>
      <c r="L225" s="423"/>
      <c r="M225" s="422"/>
      <c r="N225" s="444"/>
      <c r="O225" s="429"/>
      <c r="P225" s="409">
        <f t="shared" si="12"/>
        <v>0</v>
      </c>
      <c r="Q225" s="78">
        <f t="shared" si="13"/>
        <v>0</v>
      </c>
      <c r="R225" s="100" t="str">
        <f t="shared" si="11"/>
        <v/>
      </c>
    </row>
    <row r="226" spans="1:18" x14ac:dyDescent="0.2">
      <c r="A226" s="430" t="str">
        <f>IF(B226="","",COUNT('Diário 1º PA'!$A$4:$A$2634)+COUNT('Diário 2º PA'!$A$4:$A$2000)+COUNT('Diário 3º PA'!$A$4:$A$2000)+ROW()-3)</f>
        <v/>
      </c>
      <c r="B226" s="417"/>
      <c r="C226" s="418"/>
      <c r="D226" s="419"/>
      <c r="E226" s="419"/>
      <c r="F226" s="420"/>
      <c r="G226" s="419"/>
      <c r="H226" s="419"/>
      <c r="I226" s="421"/>
      <c r="J226" s="422"/>
      <c r="K226" s="422"/>
      <c r="L226" s="423"/>
      <c r="M226" s="422"/>
      <c r="N226" s="444"/>
      <c r="O226" s="429"/>
      <c r="P226" s="409">
        <f t="shared" si="12"/>
        <v>0</v>
      </c>
      <c r="Q226" s="78">
        <f t="shared" si="13"/>
        <v>0</v>
      </c>
      <c r="R226" s="143" t="str">
        <f t="shared" si="11"/>
        <v/>
      </c>
    </row>
    <row r="227" spans="1:18" x14ac:dyDescent="0.2">
      <c r="A227" s="430" t="str">
        <f>IF(B227="","",COUNT('Diário 1º PA'!$A$4:$A$2634)+COUNT('Diário 2º PA'!$A$4:$A$2000)+COUNT('Diário 3º PA'!$A$4:$A$2000)+ROW()-3)</f>
        <v/>
      </c>
      <c r="B227" s="417"/>
      <c r="C227" s="418"/>
      <c r="D227" s="419"/>
      <c r="E227" s="419"/>
      <c r="F227" s="420"/>
      <c r="G227" s="419"/>
      <c r="H227" s="419"/>
      <c r="I227" s="421"/>
      <c r="J227" s="422"/>
      <c r="K227" s="422"/>
      <c r="L227" s="423"/>
      <c r="M227" s="422"/>
      <c r="N227" s="444"/>
      <c r="O227" s="429"/>
      <c r="P227" s="409">
        <f t="shared" si="12"/>
        <v>0</v>
      </c>
      <c r="Q227" s="78">
        <f t="shared" si="13"/>
        <v>0</v>
      </c>
      <c r="R227" s="100" t="str">
        <f t="shared" si="11"/>
        <v/>
      </c>
    </row>
    <row r="228" spans="1:18" x14ac:dyDescent="0.2">
      <c r="A228" s="430" t="str">
        <f>IF(B228="","",COUNT('Diário 1º PA'!$A$4:$A$2634)+COUNT('Diário 2º PA'!$A$4:$A$2000)+COUNT('Diário 3º PA'!$A$4:$A$2000)+ROW()-3)</f>
        <v/>
      </c>
      <c r="B228" s="417"/>
      <c r="C228" s="418"/>
      <c r="D228" s="419"/>
      <c r="E228" s="419"/>
      <c r="F228" s="420"/>
      <c r="G228" s="419"/>
      <c r="H228" s="419"/>
      <c r="I228" s="421"/>
      <c r="J228" s="422"/>
      <c r="K228" s="422"/>
      <c r="L228" s="423"/>
      <c r="M228" s="422"/>
      <c r="N228" s="444"/>
      <c r="O228" s="429"/>
      <c r="P228" s="409">
        <f t="shared" si="12"/>
        <v>0</v>
      </c>
      <c r="Q228" s="78">
        <f t="shared" si="13"/>
        <v>0</v>
      </c>
      <c r="R228" s="100" t="str">
        <f t="shared" si="11"/>
        <v/>
      </c>
    </row>
    <row r="229" spans="1:18" x14ac:dyDescent="0.2">
      <c r="A229" s="430" t="str">
        <f>IF(B229="","",COUNT('Diário 1º PA'!$A$4:$A$2634)+COUNT('Diário 2º PA'!$A$4:$A$2000)+COUNT('Diário 3º PA'!$A$4:$A$2000)+ROW()-3)</f>
        <v/>
      </c>
      <c r="B229" s="417"/>
      <c r="C229" s="418"/>
      <c r="D229" s="419"/>
      <c r="E229" s="419"/>
      <c r="F229" s="420"/>
      <c r="G229" s="421"/>
      <c r="H229" s="419"/>
      <c r="I229" s="421"/>
      <c r="J229" s="422"/>
      <c r="K229" s="422"/>
      <c r="L229" s="423"/>
      <c r="M229" s="422"/>
      <c r="N229" s="444"/>
      <c r="O229" s="429"/>
      <c r="P229" s="409">
        <f t="shared" si="12"/>
        <v>0</v>
      </c>
      <c r="Q229" s="78">
        <f t="shared" si="13"/>
        <v>0</v>
      </c>
      <c r="R229" s="143" t="str">
        <f t="shared" si="11"/>
        <v/>
      </c>
    </row>
    <row r="230" spans="1:18" x14ac:dyDescent="0.2">
      <c r="A230" s="430" t="str">
        <f>IF(B230="","",COUNT('Diário 1º PA'!$A$4:$A$2634)+COUNT('Diário 2º PA'!$A$4:$A$2000)+COUNT('Diário 3º PA'!$A$4:$A$2000)+ROW()-3)</f>
        <v/>
      </c>
      <c r="B230" s="417"/>
      <c r="C230" s="418"/>
      <c r="D230" s="419"/>
      <c r="E230" s="419"/>
      <c r="F230" s="420"/>
      <c r="G230" s="421"/>
      <c r="H230" s="419"/>
      <c r="I230" s="421"/>
      <c r="J230" s="422"/>
      <c r="K230" s="422"/>
      <c r="L230" s="423"/>
      <c r="M230" s="422"/>
      <c r="N230" s="444"/>
      <c r="O230" s="429"/>
      <c r="P230" s="409">
        <f t="shared" si="12"/>
        <v>0</v>
      </c>
      <c r="Q230" s="78">
        <f t="shared" si="13"/>
        <v>0</v>
      </c>
      <c r="R230" s="100" t="str">
        <f t="shared" si="11"/>
        <v/>
      </c>
    </row>
    <row r="231" spans="1:18" x14ac:dyDescent="0.2">
      <c r="A231" s="430" t="str">
        <f>IF(B231="","",COUNT('Diário 1º PA'!$A$4:$A$2634)+COUNT('Diário 2º PA'!$A$4:$A$2000)+COUNT('Diário 3º PA'!$A$4:$A$2000)+ROW()-3)</f>
        <v/>
      </c>
      <c r="B231" s="417"/>
      <c r="C231" s="418"/>
      <c r="D231" s="419"/>
      <c r="E231" s="419"/>
      <c r="F231" s="420"/>
      <c r="G231" s="421"/>
      <c r="H231" s="419"/>
      <c r="I231" s="421"/>
      <c r="J231" s="422"/>
      <c r="K231" s="422"/>
      <c r="L231" s="423"/>
      <c r="M231" s="422"/>
      <c r="N231" s="444"/>
      <c r="O231" s="429"/>
      <c r="P231" s="409">
        <f t="shared" si="12"/>
        <v>0</v>
      </c>
      <c r="Q231" s="78">
        <f t="shared" si="13"/>
        <v>0</v>
      </c>
      <c r="R231" s="100" t="str">
        <f t="shared" si="11"/>
        <v/>
      </c>
    </row>
    <row r="232" spans="1:18" x14ac:dyDescent="0.2">
      <c r="A232" s="430" t="str">
        <f>IF(B232="","",COUNT('Diário 1º PA'!$A$4:$A$2634)+COUNT('Diário 2º PA'!$A$4:$A$2000)+COUNT('Diário 3º PA'!$A$4:$A$2000)+ROW()-3)</f>
        <v/>
      </c>
      <c r="B232" s="417"/>
      <c r="C232" s="418"/>
      <c r="D232" s="419"/>
      <c r="E232" s="419"/>
      <c r="F232" s="420"/>
      <c r="G232" s="419"/>
      <c r="H232" s="419"/>
      <c r="I232" s="421"/>
      <c r="J232" s="422"/>
      <c r="K232" s="422"/>
      <c r="L232" s="423"/>
      <c r="M232" s="422"/>
      <c r="N232" s="444"/>
      <c r="O232" s="429"/>
      <c r="P232" s="409">
        <f t="shared" si="12"/>
        <v>0</v>
      </c>
      <c r="Q232" s="78">
        <f t="shared" si="13"/>
        <v>0</v>
      </c>
      <c r="R232" s="143" t="str">
        <f t="shared" si="11"/>
        <v/>
      </c>
    </row>
    <row r="233" spans="1:18" x14ac:dyDescent="0.2">
      <c r="A233" s="430" t="str">
        <f>IF(B233="","",COUNT('Diário 1º PA'!$A$4:$A$2634)+COUNT('Diário 2º PA'!$A$4:$A$2000)+COUNT('Diário 3º PA'!$A$4:$A$2000)+ROW()-3)</f>
        <v/>
      </c>
      <c r="B233" s="431"/>
      <c r="C233" s="455"/>
      <c r="D233" s="432"/>
      <c r="E233" s="432"/>
      <c r="F233" s="433"/>
      <c r="G233" s="432"/>
      <c r="H233" s="432"/>
      <c r="I233" s="434"/>
      <c r="J233" s="435"/>
      <c r="K233" s="435"/>
      <c r="L233" s="436"/>
      <c r="M233" s="422"/>
      <c r="N233" s="444"/>
      <c r="O233" s="429"/>
      <c r="P233" s="409">
        <f t="shared" si="12"/>
        <v>0</v>
      </c>
      <c r="Q233" s="78">
        <f t="shared" si="13"/>
        <v>0</v>
      </c>
      <c r="R233" s="100" t="str">
        <f t="shared" si="11"/>
        <v/>
      </c>
    </row>
    <row r="234" spans="1:18" x14ac:dyDescent="0.2">
      <c r="A234" s="430" t="str">
        <f>IF(B234="","",COUNT('Diário 1º PA'!$A$4:$A$2634)+COUNT('Diário 2º PA'!$A$4:$A$2000)+COUNT('Diário 3º PA'!$A$4:$A$2000)+ROW()-3)</f>
        <v/>
      </c>
      <c r="B234" s="417"/>
      <c r="C234" s="418"/>
      <c r="D234" s="419"/>
      <c r="E234" s="419"/>
      <c r="F234" s="420"/>
      <c r="G234" s="419"/>
      <c r="H234" s="419"/>
      <c r="I234" s="421"/>
      <c r="J234" s="422"/>
      <c r="K234" s="422"/>
      <c r="L234" s="423"/>
      <c r="M234" s="422"/>
      <c r="N234" s="444"/>
      <c r="O234" s="429"/>
      <c r="P234" s="409">
        <f t="shared" si="12"/>
        <v>0</v>
      </c>
      <c r="Q234" s="78">
        <f t="shared" si="13"/>
        <v>0</v>
      </c>
      <c r="R234" s="100" t="str">
        <f t="shared" si="11"/>
        <v/>
      </c>
    </row>
    <row r="235" spans="1:18" x14ac:dyDescent="0.2">
      <c r="A235" s="430" t="str">
        <f>IF(B235="","",COUNT('Diário 1º PA'!$A$4:$A$2634)+COUNT('Diário 2º PA'!$A$4:$A$2000)+COUNT('Diário 3º PA'!$A$4:$A$2000)+ROW()-3)</f>
        <v/>
      </c>
      <c r="B235" s="417"/>
      <c r="C235" s="418"/>
      <c r="D235" s="419"/>
      <c r="E235" s="419"/>
      <c r="F235" s="420"/>
      <c r="G235" s="419"/>
      <c r="H235" s="419"/>
      <c r="I235" s="421"/>
      <c r="J235" s="422"/>
      <c r="K235" s="422"/>
      <c r="L235" s="423"/>
      <c r="M235" s="422"/>
      <c r="N235" s="444"/>
      <c r="O235" s="429"/>
      <c r="P235" s="409">
        <f t="shared" si="12"/>
        <v>0</v>
      </c>
      <c r="Q235" s="78">
        <f t="shared" si="13"/>
        <v>0</v>
      </c>
      <c r="R235" s="143" t="str">
        <f t="shared" si="11"/>
        <v/>
      </c>
    </row>
    <row r="236" spans="1:18" x14ac:dyDescent="0.2">
      <c r="A236" s="430" t="str">
        <f>IF(B236="","",COUNT('Diário 1º PA'!$A$4:$A$2634)+COUNT('Diário 2º PA'!$A$4:$A$2000)+COUNT('Diário 3º PA'!$A$4:$A$2000)+ROW()-3)</f>
        <v/>
      </c>
      <c r="B236" s="417"/>
      <c r="C236" s="418"/>
      <c r="D236" s="419"/>
      <c r="E236" s="419"/>
      <c r="F236" s="420"/>
      <c r="G236" s="421"/>
      <c r="H236" s="419"/>
      <c r="I236" s="421"/>
      <c r="J236" s="422"/>
      <c r="K236" s="422"/>
      <c r="L236" s="423"/>
      <c r="M236" s="422"/>
      <c r="N236" s="444"/>
      <c r="O236" s="429"/>
      <c r="P236" s="409">
        <f t="shared" si="12"/>
        <v>0</v>
      </c>
      <c r="Q236" s="78">
        <f t="shared" si="13"/>
        <v>0</v>
      </c>
      <c r="R236" s="100" t="str">
        <f t="shared" si="11"/>
        <v/>
      </c>
    </row>
    <row r="237" spans="1:18" x14ac:dyDescent="0.2">
      <c r="A237" s="430" t="str">
        <f>IF(B237="","",COUNT('Diário 1º PA'!$A$4:$A$2634)+COUNT('Diário 2º PA'!$A$4:$A$2000)+COUNT('Diário 3º PA'!$A$4:$A$2000)+ROW()-3)</f>
        <v/>
      </c>
      <c r="B237" s="417"/>
      <c r="C237" s="418"/>
      <c r="D237" s="419"/>
      <c r="E237" s="419"/>
      <c r="F237" s="420"/>
      <c r="G237" s="421"/>
      <c r="H237" s="419"/>
      <c r="I237" s="421"/>
      <c r="J237" s="422"/>
      <c r="K237" s="422"/>
      <c r="L237" s="423"/>
      <c r="M237" s="422"/>
      <c r="N237" s="444"/>
      <c r="O237" s="429"/>
      <c r="P237" s="409">
        <f t="shared" si="12"/>
        <v>0</v>
      </c>
      <c r="Q237" s="78">
        <f t="shared" si="13"/>
        <v>0</v>
      </c>
      <c r="R237" s="100" t="str">
        <f t="shared" si="11"/>
        <v/>
      </c>
    </row>
    <row r="238" spans="1:18" x14ac:dyDescent="0.2">
      <c r="A238" s="430" t="str">
        <f>IF(B238="","",COUNT('Diário 1º PA'!$A$4:$A$2634)+COUNT('Diário 2º PA'!$A$4:$A$2000)+COUNT('Diário 3º PA'!$A$4:$A$2000)+ROW()-3)</f>
        <v/>
      </c>
      <c r="B238" s="417"/>
      <c r="C238" s="418"/>
      <c r="D238" s="419"/>
      <c r="E238" s="419"/>
      <c r="F238" s="420"/>
      <c r="G238" s="421"/>
      <c r="H238" s="419"/>
      <c r="I238" s="421"/>
      <c r="J238" s="422"/>
      <c r="K238" s="422"/>
      <c r="L238" s="423"/>
      <c r="M238" s="422"/>
      <c r="N238" s="444"/>
      <c r="O238" s="429"/>
      <c r="P238" s="409">
        <f t="shared" si="12"/>
        <v>0</v>
      </c>
      <c r="Q238" s="78">
        <f t="shared" si="13"/>
        <v>0</v>
      </c>
      <c r="R238" s="143" t="str">
        <f t="shared" si="11"/>
        <v/>
      </c>
    </row>
    <row r="239" spans="1:18" x14ac:dyDescent="0.2">
      <c r="A239" s="430" t="str">
        <f>IF(B239="","",COUNT('Diário 1º PA'!$A$4:$A$2634)+COUNT('Diário 2º PA'!$A$4:$A$2000)+COUNT('Diário 3º PA'!$A$4:$A$2000)+ROW()-3)</f>
        <v/>
      </c>
      <c r="B239" s="417"/>
      <c r="C239" s="418"/>
      <c r="D239" s="419"/>
      <c r="E239" s="419"/>
      <c r="F239" s="420"/>
      <c r="G239" s="419"/>
      <c r="H239" s="419"/>
      <c r="I239" s="421"/>
      <c r="J239" s="422"/>
      <c r="K239" s="422"/>
      <c r="L239" s="423"/>
      <c r="M239" s="422"/>
      <c r="N239" s="444"/>
      <c r="O239" s="429"/>
      <c r="P239" s="409">
        <f t="shared" si="12"/>
        <v>0</v>
      </c>
      <c r="Q239" s="78">
        <f t="shared" si="13"/>
        <v>0</v>
      </c>
      <c r="R239" s="100" t="str">
        <f t="shared" si="11"/>
        <v/>
      </c>
    </row>
    <row r="240" spans="1:18" x14ac:dyDescent="0.2">
      <c r="A240" s="430" t="str">
        <f>IF(B240="","",COUNT('Diário 1º PA'!$A$4:$A$2634)+COUNT('Diário 2º PA'!$A$4:$A$2000)+COUNT('Diário 3º PA'!$A$4:$A$2000)+ROW()-3)</f>
        <v/>
      </c>
      <c r="B240" s="417"/>
      <c r="C240" s="418"/>
      <c r="D240" s="419"/>
      <c r="E240" s="419"/>
      <c r="F240" s="420"/>
      <c r="G240" s="419"/>
      <c r="H240" s="419"/>
      <c r="I240" s="421"/>
      <c r="J240" s="422"/>
      <c r="K240" s="422"/>
      <c r="L240" s="423"/>
      <c r="M240" s="422"/>
      <c r="N240" s="444"/>
      <c r="O240" s="429"/>
      <c r="P240" s="409">
        <f t="shared" si="12"/>
        <v>0</v>
      </c>
      <c r="Q240" s="78">
        <f t="shared" si="13"/>
        <v>0</v>
      </c>
      <c r="R240" s="100" t="str">
        <f t="shared" si="11"/>
        <v/>
      </c>
    </row>
    <row r="241" spans="1:18" x14ac:dyDescent="0.2">
      <c r="A241" s="430" t="str">
        <f>IF(B241="","",COUNT('Diário 1º PA'!$A$4:$A$2634)+COUNT('Diário 2º PA'!$A$4:$A$2000)+COUNT('Diário 3º PA'!$A$4:$A$2000)+ROW()-3)</f>
        <v/>
      </c>
      <c r="B241" s="417"/>
      <c r="C241" s="418"/>
      <c r="D241" s="419"/>
      <c r="E241" s="419"/>
      <c r="F241" s="420"/>
      <c r="G241" s="419"/>
      <c r="H241" s="419"/>
      <c r="I241" s="421"/>
      <c r="J241" s="422"/>
      <c r="K241" s="422"/>
      <c r="L241" s="423"/>
      <c r="M241" s="422"/>
      <c r="N241" s="444"/>
      <c r="O241" s="429"/>
      <c r="P241" s="409">
        <f t="shared" si="12"/>
        <v>0</v>
      </c>
      <c r="Q241" s="78">
        <f t="shared" si="13"/>
        <v>0</v>
      </c>
      <c r="R241" s="143" t="str">
        <f t="shared" si="11"/>
        <v/>
      </c>
    </row>
    <row r="242" spans="1:18" x14ac:dyDescent="0.2">
      <c r="A242" s="430" t="str">
        <f>IF(B242="","",COUNT('Diário 1º PA'!$A$4:$A$2634)+COUNT('Diário 2º PA'!$A$4:$A$2000)+COUNT('Diário 3º PA'!$A$4:$A$2000)+ROW()-3)</f>
        <v/>
      </c>
      <c r="B242" s="417"/>
      <c r="C242" s="418"/>
      <c r="D242" s="419"/>
      <c r="E242" s="419"/>
      <c r="F242" s="420"/>
      <c r="G242" s="419"/>
      <c r="H242" s="419"/>
      <c r="I242" s="421"/>
      <c r="J242" s="422"/>
      <c r="K242" s="422"/>
      <c r="L242" s="423"/>
      <c r="M242" s="422"/>
      <c r="N242" s="444"/>
      <c r="O242" s="429"/>
      <c r="P242" s="409">
        <f t="shared" si="12"/>
        <v>0</v>
      </c>
      <c r="Q242" s="78">
        <f t="shared" si="13"/>
        <v>0</v>
      </c>
      <c r="R242" s="100" t="str">
        <f t="shared" si="11"/>
        <v/>
      </c>
    </row>
    <row r="243" spans="1:18" x14ac:dyDescent="0.2">
      <c r="A243" s="430" t="str">
        <f>IF(B243="","",COUNT('Diário 1º PA'!$A$4:$A$2634)+COUNT('Diário 2º PA'!$A$4:$A$2000)+COUNT('Diário 3º PA'!$A$4:$A$2000)+ROW()-3)</f>
        <v/>
      </c>
      <c r="B243" s="417"/>
      <c r="C243" s="418"/>
      <c r="D243" s="419"/>
      <c r="E243" s="419"/>
      <c r="F243" s="420"/>
      <c r="G243" s="419"/>
      <c r="H243" s="419"/>
      <c r="I243" s="421"/>
      <c r="J243" s="422"/>
      <c r="K243" s="422"/>
      <c r="L243" s="423"/>
      <c r="M243" s="422"/>
      <c r="N243" s="444"/>
      <c r="O243" s="429"/>
      <c r="P243" s="409">
        <f t="shared" si="12"/>
        <v>0</v>
      </c>
      <c r="Q243" s="78">
        <f t="shared" si="13"/>
        <v>0</v>
      </c>
      <c r="R243" s="100" t="str">
        <f t="shared" si="11"/>
        <v/>
      </c>
    </row>
    <row r="244" spans="1:18" x14ac:dyDescent="0.2">
      <c r="A244" s="430" t="str">
        <f>IF(B244="","",COUNT('Diário 1º PA'!$A$4:$A$2634)+COUNT('Diário 2º PA'!$A$4:$A$2000)+COUNT('Diário 3º PA'!$A$4:$A$2000)+ROW()-3)</f>
        <v/>
      </c>
      <c r="B244" s="417"/>
      <c r="C244" s="418"/>
      <c r="D244" s="419"/>
      <c r="E244" s="419"/>
      <c r="F244" s="420"/>
      <c r="G244" s="419"/>
      <c r="H244" s="419"/>
      <c r="I244" s="421"/>
      <c r="J244" s="422"/>
      <c r="K244" s="422"/>
      <c r="L244" s="423"/>
      <c r="M244" s="422"/>
      <c r="N244" s="444"/>
      <c r="O244" s="429"/>
      <c r="P244" s="409">
        <f t="shared" si="12"/>
        <v>0</v>
      </c>
      <c r="Q244" s="78">
        <f t="shared" si="13"/>
        <v>0</v>
      </c>
      <c r="R244" s="143" t="str">
        <f t="shared" si="11"/>
        <v/>
      </c>
    </row>
    <row r="245" spans="1:18" x14ac:dyDescent="0.2">
      <c r="A245" s="430" t="str">
        <f>IF(B245="","",COUNT('Diário 1º PA'!$A$4:$A$2634)+COUNT('Diário 2º PA'!$A$4:$A$2000)+COUNT('Diário 3º PA'!$A$4:$A$2000)+ROW()-3)</f>
        <v/>
      </c>
      <c r="B245" s="417"/>
      <c r="C245" s="418"/>
      <c r="D245" s="419"/>
      <c r="E245" s="419"/>
      <c r="F245" s="420"/>
      <c r="G245" s="419"/>
      <c r="H245" s="419"/>
      <c r="I245" s="421"/>
      <c r="J245" s="422"/>
      <c r="K245" s="422"/>
      <c r="L245" s="423"/>
      <c r="M245" s="422"/>
      <c r="N245" s="464"/>
      <c r="O245" s="429"/>
      <c r="P245" s="409">
        <f t="shared" si="12"/>
        <v>0</v>
      </c>
      <c r="Q245" s="78">
        <f t="shared" si="13"/>
        <v>0</v>
      </c>
      <c r="R245" s="100" t="str">
        <f t="shared" si="11"/>
        <v/>
      </c>
    </row>
    <row r="246" spans="1:18" x14ac:dyDescent="0.2">
      <c r="A246" s="430" t="str">
        <f>IF(B246="","",COUNT('Diário 1º PA'!$A$4:$A$2634)+COUNT('Diário 2º PA'!$A$4:$A$2000)+COUNT('Diário 3º PA'!$A$4:$A$2000)+ROW()-3)</f>
        <v/>
      </c>
      <c r="B246" s="417"/>
      <c r="C246" s="418"/>
      <c r="D246" s="419"/>
      <c r="E246" s="419"/>
      <c r="F246" s="420"/>
      <c r="G246" s="419"/>
      <c r="H246" s="419"/>
      <c r="I246" s="421"/>
      <c r="J246" s="422"/>
      <c r="K246" s="422"/>
      <c r="L246" s="423"/>
      <c r="M246" s="422"/>
      <c r="N246" s="464"/>
      <c r="O246" s="429"/>
      <c r="P246" s="409">
        <f t="shared" si="12"/>
        <v>0</v>
      </c>
      <c r="Q246" s="78">
        <f t="shared" si="13"/>
        <v>0</v>
      </c>
      <c r="R246" s="100" t="str">
        <f t="shared" si="11"/>
        <v/>
      </c>
    </row>
    <row r="247" spans="1:18" x14ac:dyDescent="0.2">
      <c r="A247" s="430" t="str">
        <f>IF(B247="","",COUNT('Diário 1º PA'!$A$4:$A$2634)+COUNT('Diário 2º PA'!$A$4:$A$2000)+COUNT('Diário 3º PA'!$A$4:$A$2000)+ROW()-3)</f>
        <v/>
      </c>
      <c r="B247" s="417"/>
      <c r="C247" s="418"/>
      <c r="D247" s="419"/>
      <c r="E247" s="419"/>
      <c r="F247" s="420"/>
      <c r="G247" s="419"/>
      <c r="H247" s="419"/>
      <c r="I247" s="421"/>
      <c r="J247" s="422"/>
      <c r="K247" s="422"/>
      <c r="L247" s="423"/>
      <c r="M247" s="422"/>
      <c r="N247" s="464"/>
      <c r="O247" s="429"/>
      <c r="P247" s="409">
        <f t="shared" si="12"/>
        <v>0</v>
      </c>
      <c r="Q247" s="78">
        <f t="shared" si="13"/>
        <v>0</v>
      </c>
      <c r="R247" s="143" t="str">
        <f t="shared" si="11"/>
        <v/>
      </c>
    </row>
    <row r="248" spans="1:18" x14ac:dyDescent="0.2">
      <c r="A248" s="430" t="str">
        <f>IF(B248="","",COUNT('Diário 1º PA'!$A$4:$A$2634)+COUNT('Diário 2º PA'!$A$4:$A$2000)+COUNT('Diário 3º PA'!$A$4:$A$2000)+ROW()-3)</f>
        <v/>
      </c>
      <c r="B248" s="417"/>
      <c r="C248" s="418"/>
      <c r="D248" s="419"/>
      <c r="E248" s="419"/>
      <c r="F248" s="420"/>
      <c r="G248" s="419"/>
      <c r="H248" s="419"/>
      <c r="I248" s="421"/>
      <c r="J248" s="422"/>
      <c r="K248" s="422"/>
      <c r="L248" s="423"/>
      <c r="M248" s="422"/>
      <c r="N248" s="464"/>
      <c r="O248" s="429"/>
      <c r="P248" s="409">
        <f t="shared" si="12"/>
        <v>0</v>
      </c>
      <c r="Q248" s="78">
        <f t="shared" si="13"/>
        <v>0</v>
      </c>
      <c r="R248" s="100" t="str">
        <f t="shared" si="11"/>
        <v/>
      </c>
    </row>
    <row r="249" spans="1:18" x14ac:dyDescent="0.2">
      <c r="A249" s="430" t="str">
        <f>IF(B249="","",COUNT('Diário 1º PA'!$A$4:$A$2634)+COUNT('Diário 2º PA'!$A$4:$A$2000)+COUNT('Diário 3º PA'!$A$4:$A$2000)+ROW()-3)</f>
        <v/>
      </c>
      <c r="B249" s="417"/>
      <c r="C249" s="418"/>
      <c r="D249" s="419"/>
      <c r="E249" s="419"/>
      <c r="F249" s="420"/>
      <c r="G249" s="419"/>
      <c r="H249" s="419"/>
      <c r="I249" s="421"/>
      <c r="J249" s="422"/>
      <c r="K249" s="422"/>
      <c r="L249" s="423"/>
      <c r="M249" s="422"/>
      <c r="N249" s="464"/>
      <c r="O249" s="429"/>
      <c r="P249" s="409">
        <f t="shared" si="12"/>
        <v>0</v>
      </c>
      <c r="Q249" s="78">
        <f t="shared" si="13"/>
        <v>0</v>
      </c>
      <c r="R249" s="100" t="str">
        <f t="shared" si="11"/>
        <v/>
      </c>
    </row>
    <row r="250" spans="1:18" x14ac:dyDescent="0.2">
      <c r="A250" s="430" t="str">
        <f>IF(B250="","",COUNT('Diário 1º PA'!$A$4:$A$2634)+COUNT('Diário 2º PA'!$A$4:$A$2000)+COUNT('Diário 3º PA'!$A$4:$A$2000)+ROW()-3)</f>
        <v/>
      </c>
      <c r="B250" s="417"/>
      <c r="C250" s="418"/>
      <c r="D250" s="419"/>
      <c r="E250" s="419"/>
      <c r="F250" s="420"/>
      <c r="G250" s="419"/>
      <c r="H250" s="419"/>
      <c r="I250" s="421"/>
      <c r="J250" s="422"/>
      <c r="K250" s="422"/>
      <c r="L250" s="423"/>
      <c r="M250" s="422"/>
      <c r="N250" s="464"/>
      <c r="O250" s="429"/>
      <c r="P250" s="409">
        <f t="shared" si="12"/>
        <v>0</v>
      </c>
      <c r="Q250" s="78">
        <f t="shared" si="13"/>
        <v>0</v>
      </c>
      <c r="R250" s="143" t="str">
        <f t="shared" si="11"/>
        <v/>
      </c>
    </row>
    <row r="251" spans="1:18" x14ac:dyDescent="0.2">
      <c r="A251" s="430" t="str">
        <f>IF(B251="","",COUNT('Diário 1º PA'!$A$4:$A$2634)+COUNT('Diário 2º PA'!$A$4:$A$2000)+COUNT('Diário 3º PA'!$A$4:$A$2000)+ROW()-3)</f>
        <v/>
      </c>
      <c r="B251" s="417"/>
      <c r="C251" s="418"/>
      <c r="D251" s="419"/>
      <c r="E251" s="419"/>
      <c r="F251" s="420"/>
      <c r="G251" s="419"/>
      <c r="H251" s="419"/>
      <c r="I251" s="421"/>
      <c r="J251" s="422"/>
      <c r="K251" s="422"/>
      <c r="L251" s="423"/>
      <c r="M251" s="422"/>
      <c r="N251" s="464"/>
      <c r="O251" s="429"/>
      <c r="P251" s="409">
        <f t="shared" si="12"/>
        <v>0</v>
      </c>
      <c r="Q251" s="78">
        <f t="shared" si="13"/>
        <v>0</v>
      </c>
      <c r="R251" s="100" t="str">
        <f t="shared" si="11"/>
        <v/>
      </c>
    </row>
    <row r="252" spans="1:18" x14ac:dyDescent="0.2">
      <c r="A252" s="430" t="str">
        <f>IF(B252="","",COUNT('Diário 1º PA'!$A$4:$A$2634)+COUNT('Diário 2º PA'!$A$4:$A$2000)+COUNT('Diário 3º PA'!$A$4:$A$2000)+ROW()-3)</f>
        <v/>
      </c>
      <c r="B252" s="417"/>
      <c r="C252" s="418"/>
      <c r="D252" s="419"/>
      <c r="E252" s="419"/>
      <c r="F252" s="420"/>
      <c r="G252" s="419"/>
      <c r="H252" s="419"/>
      <c r="I252" s="421"/>
      <c r="J252" s="422"/>
      <c r="K252" s="422"/>
      <c r="L252" s="423"/>
      <c r="M252" s="422"/>
      <c r="N252" s="464"/>
      <c r="O252" s="429"/>
      <c r="P252" s="409">
        <f t="shared" si="12"/>
        <v>0</v>
      </c>
      <c r="Q252" s="78">
        <f t="shared" si="13"/>
        <v>0</v>
      </c>
      <c r="R252" s="100" t="str">
        <f t="shared" si="11"/>
        <v/>
      </c>
    </row>
    <row r="253" spans="1:18" x14ac:dyDescent="0.2">
      <c r="A253" s="430" t="str">
        <f>IF(B253="","",COUNT('Diário 1º PA'!$A$4:$A$2634)+COUNT('Diário 2º PA'!$A$4:$A$2000)+COUNT('Diário 3º PA'!$A$4:$A$2000)+ROW()-3)</f>
        <v/>
      </c>
      <c r="B253" s="417"/>
      <c r="C253" s="418"/>
      <c r="D253" s="419"/>
      <c r="E253" s="419"/>
      <c r="F253" s="420"/>
      <c r="G253" s="419"/>
      <c r="H253" s="419"/>
      <c r="I253" s="421"/>
      <c r="J253" s="422"/>
      <c r="K253" s="422"/>
      <c r="L253" s="423"/>
      <c r="M253" s="422"/>
      <c r="N253" s="464"/>
      <c r="O253" s="429"/>
      <c r="P253" s="409">
        <f t="shared" si="12"/>
        <v>0</v>
      </c>
      <c r="Q253" s="78">
        <f t="shared" si="13"/>
        <v>0</v>
      </c>
      <c r="R253" s="143" t="str">
        <f t="shared" si="11"/>
        <v/>
      </c>
    </row>
    <row r="254" spans="1:18" x14ac:dyDescent="0.2">
      <c r="A254" s="430" t="str">
        <f>IF(B254="","",COUNT('Diário 1º PA'!$A$4:$A$2634)+COUNT('Diário 2º PA'!$A$4:$A$2000)+COUNT('Diário 3º PA'!$A$4:$A$2000)+ROW()-3)</f>
        <v/>
      </c>
      <c r="B254" s="417"/>
      <c r="C254" s="418"/>
      <c r="D254" s="419"/>
      <c r="E254" s="419"/>
      <c r="F254" s="420"/>
      <c r="G254" s="419"/>
      <c r="H254" s="419"/>
      <c r="I254" s="421"/>
      <c r="J254" s="422"/>
      <c r="K254" s="422"/>
      <c r="L254" s="423"/>
      <c r="M254" s="422"/>
      <c r="N254" s="464"/>
      <c r="O254" s="429"/>
      <c r="P254" s="409">
        <f t="shared" si="12"/>
        <v>0</v>
      </c>
      <c r="Q254" s="78">
        <f t="shared" si="13"/>
        <v>0</v>
      </c>
      <c r="R254" s="100" t="str">
        <f t="shared" si="11"/>
        <v/>
      </c>
    </row>
    <row r="255" spans="1:18" x14ac:dyDescent="0.2">
      <c r="A255" s="430" t="str">
        <f>IF(B255="","",COUNT('Diário 1º PA'!$A$4:$A$2634)+COUNT('Diário 2º PA'!$A$4:$A$2000)+COUNT('Diário 3º PA'!$A$4:$A$2000)+ROW()-3)</f>
        <v/>
      </c>
      <c r="B255" s="417"/>
      <c r="C255" s="418"/>
      <c r="D255" s="419"/>
      <c r="E255" s="419"/>
      <c r="F255" s="420"/>
      <c r="G255" s="419"/>
      <c r="H255" s="419"/>
      <c r="I255" s="421"/>
      <c r="J255" s="422"/>
      <c r="K255" s="422"/>
      <c r="L255" s="423"/>
      <c r="M255" s="422"/>
      <c r="N255" s="464"/>
      <c r="O255" s="429"/>
      <c r="P255" s="409">
        <f t="shared" si="12"/>
        <v>0</v>
      </c>
      <c r="Q255" s="78">
        <f t="shared" si="13"/>
        <v>0</v>
      </c>
      <c r="R255" s="100" t="str">
        <f t="shared" si="11"/>
        <v/>
      </c>
    </row>
    <row r="256" spans="1:18" x14ac:dyDescent="0.2">
      <c r="A256" s="430" t="str">
        <f>IF(B256="","",COUNT('Diário 1º PA'!$A$4:$A$2634)+COUNT('Diário 2º PA'!$A$4:$A$2000)+COUNT('Diário 3º PA'!$A$4:$A$2000)+ROW()-3)</f>
        <v/>
      </c>
      <c r="B256" s="417"/>
      <c r="C256" s="418"/>
      <c r="D256" s="419"/>
      <c r="E256" s="419"/>
      <c r="F256" s="420"/>
      <c r="G256" s="419"/>
      <c r="H256" s="419"/>
      <c r="I256" s="421"/>
      <c r="J256" s="422"/>
      <c r="K256" s="422"/>
      <c r="L256" s="423"/>
      <c r="M256" s="422"/>
      <c r="N256" s="464"/>
      <c r="O256" s="429"/>
      <c r="P256" s="409">
        <f t="shared" si="12"/>
        <v>0</v>
      </c>
      <c r="Q256" s="78">
        <f t="shared" si="13"/>
        <v>0</v>
      </c>
      <c r="R256" s="143" t="str">
        <f t="shared" si="11"/>
        <v/>
      </c>
    </row>
    <row r="257" spans="1:18" x14ac:dyDescent="0.2">
      <c r="A257" s="430" t="str">
        <f>IF(B257="","",COUNT('Diário 1º PA'!$A$4:$A$2634)+COUNT('Diário 2º PA'!$A$4:$A$2000)+COUNT('Diário 3º PA'!$A$4:$A$2000)+ROW()-3)</f>
        <v/>
      </c>
      <c r="B257" s="417"/>
      <c r="C257" s="418"/>
      <c r="D257" s="419"/>
      <c r="E257" s="419"/>
      <c r="F257" s="420"/>
      <c r="G257" s="419"/>
      <c r="H257" s="419"/>
      <c r="I257" s="421"/>
      <c r="J257" s="422"/>
      <c r="K257" s="422"/>
      <c r="L257" s="423"/>
      <c r="M257" s="422"/>
      <c r="N257" s="464"/>
      <c r="O257" s="429"/>
      <c r="P257" s="409">
        <f t="shared" si="12"/>
        <v>0</v>
      </c>
      <c r="Q257" s="78">
        <f t="shared" si="13"/>
        <v>0</v>
      </c>
      <c r="R257" s="100" t="str">
        <f t="shared" si="11"/>
        <v/>
      </c>
    </row>
    <row r="258" spans="1:18" x14ac:dyDescent="0.2">
      <c r="A258" s="430" t="str">
        <f>IF(B258="","",COUNT('Diário 1º PA'!$A$4:$A$2634)+COUNT('Diário 2º PA'!$A$4:$A$2000)+COUNT('Diário 3º PA'!$A$4:$A$2000)+ROW()-3)</f>
        <v/>
      </c>
      <c r="B258" s="417"/>
      <c r="C258" s="418"/>
      <c r="D258" s="419"/>
      <c r="E258" s="419"/>
      <c r="F258" s="420"/>
      <c r="G258" s="419"/>
      <c r="H258" s="419"/>
      <c r="I258" s="421"/>
      <c r="J258" s="422"/>
      <c r="K258" s="422"/>
      <c r="L258" s="423"/>
      <c r="M258" s="422"/>
      <c r="N258" s="464"/>
      <c r="O258" s="429"/>
      <c r="P258" s="409">
        <f t="shared" si="12"/>
        <v>0</v>
      </c>
      <c r="Q258" s="78">
        <f t="shared" si="13"/>
        <v>0</v>
      </c>
      <c r="R258" s="100" t="str">
        <f t="shared" si="11"/>
        <v/>
      </c>
    </row>
    <row r="259" spans="1:18" x14ac:dyDescent="0.2">
      <c r="A259" s="430" t="str">
        <f>IF(B259="","",COUNT('Diário 1º PA'!$A$4:$A$2634)+COUNT('Diário 2º PA'!$A$4:$A$2000)+COUNT('Diário 3º PA'!$A$4:$A$2000)+ROW()-3)</f>
        <v/>
      </c>
      <c r="B259" s="417"/>
      <c r="C259" s="418"/>
      <c r="D259" s="419"/>
      <c r="E259" s="419"/>
      <c r="F259" s="420"/>
      <c r="G259" s="419"/>
      <c r="H259" s="419"/>
      <c r="I259" s="421"/>
      <c r="J259" s="422"/>
      <c r="K259" s="422"/>
      <c r="L259" s="423"/>
      <c r="M259" s="422"/>
      <c r="N259" s="464"/>
      <c r="O259" s="429"/>
      <c r="P259" s="409">
        <f t="shared" si="12"/>
        <v>0</v>
      </c>
      <c r="Q259" s="78">
        <f t="shared" si="13"/>
        <v>0</v>
      </c>
      <c r="R259" s="143" t="str">
        <f t="shared" si="11"/>
        <v/>
      </c>
    </row>
    <row r="260" spans="1:18" x14ac:dyDescent="0.2">
      <c r="A260" s="430" t="str">
        <f>IF(B260="","",COUNT('Diário 1º PA'!$A$4:$A$2634)+COUNT('Diário 2º PA'!$A$4:$A$2000)+COUNT('Diário 3º PA'!$A$4:$A$2000)+ROW()-3)</f>
        <v/>
      </c>
      <c r="B260" s="417"/>
      <c r="C260" s="418"/>
      <c r="D260" s="419"/>
      <c r="E260" s="419"/>
      <c r="F260" s="420"/>
      <c r="G260" s="419"/>
      <c r="H260" s="419"/>
      <c r="I260" s="421"/>
      <c r="J260" s="422"/>
      <c r="K260" s="422"/>
      <c r="L260" s="423"/>
      <c r="M260" s="422"/>
      <c r="N260" s="464"/>
      <c r="O260" s="429"/>
      <c r="P260" s="409">
        <f t="shared" si="12"/>
        <v>0</v>
      </c>
      <c r="Q260" s="78">
        <f t="shared" si="13"/>
        <v>0</v>
      </c>
      <c r="R260" s="100" t="str">
        <f t="shared" si="11"/>
        <v/>
      </c>
    </row>
    <row r="261" spans="1:18" x14ac:dyDescent="0.2">
      <c r="A261" s="430" t="str">
        <f>IF(B261="","",COUNT('Diário 1º PA'!$A$4:$A$2634)+COUNT('Diário 2º PA'!$A$4:$A$2000)+COUNT('Diário 3º PA'!$A$4:$A$2000)+ROW()-3)</f>
        <v/>
      </c>
      <c r="B261" s="417"/>
      <c r="C261" s="418"/>
      <c r="D261" s="419"/>
      <c r="E261" s="419"/>
      <c r="F261" s="420"/>
      <c r="G261" s="419"/>
      <c r="H261" s="419"/>
      <c r="I261" s="421"/>
      <c r="J261" s="422"/>
      <c r="K261" s="422"/>
      <c r="L261" s="423"/>
      <c r="M261" s="422"/>
      <c r="N261" s="464"/>
      <c r="O261" s="429"/>
      <c r="P261" s="409">
        <f t="shared" si="12"/>
        <v>0</v>
      </c>
      <c r="Q261" s="78">
        <f t="shared" si="13"/>
        <v>0</v>
      </c>
      <c r="R261" s="100" t="str">
        <f t="shared" si="11"/>
        <v/>
      </c>
    </row>
    <row r="262" spans="1:18" x14ac:dyDescent="0.2">
      <c r="A262" s="430" t="str">
        <f>IF(B262="","",COUNT('Diário 1º PA'!$A$4:$A$2634)+COUNT('Diário 2º PA'!$A$4:$A$2000)+COUNT('Diário 3º PA'!$A$4:$A$2000)+ROW()-3)</f>
        <v/>
      </c>
      <c r="B262" s="417"/>
      <c r="C262" s="418"/>
      <c r="D262" s="419"/>
      <c r="E262" s="419"/>
      <c r="F262" s="420"/>
      <c r="G262" s="419"/>
      <c r="H262" s="419"/>
      <c r="I262" s="421"/>
      <c r="J262" s="422"/>
      <c r="K262" s="422"/>
      <c r="L262" s="423"/>
      <c r="M262" s="422"/>
      <c r="N262" s="464"/>
      <c r="O262" s="429"/>
      <c r="P262" s="409">
        <f t="shared" si="12"/>
        <v>0</v>
      </c>
      <c r="Q262" s="78">
        <f t="shared" si="13"/>
        <v>0</v>
      </c>
      <c r="R262" s="143" t="str">
        <f t="shared" si="11"/>
        <v/>
      </c>
    </row>
    <row r="263" spans="1:18" x14ac:dyDescent="0.2">
      <c r="A263" s="430" t="str">
        <f>IF(B263="","",COUNT('Diário 1º PA'!$A$4:$A$2634)+COUNT('Diário 2º PA'!$A$4:$A$2000)+COUNT('Diário 3º PA'!$A$4:$A$2000)+ROW()-3)</f>
        <v/>
      </c>
      <c r="B263" s="417"/>
      <c r="C263" s="418"/>
      <c r="D263" s="419"/>
      <c r="E263" s="419"/>
      <c r="F263" s="420"/>
      <c r="G263" s="419"/>
      <c r="H263" s="419"/>
      <c r="I263" s="421"/>
      <c r="J263" s="422"/>
      <c r="K263" s="422"/>
      <c r="L263" s="423"/>
      <c r="M263" s="422"/>
      <c r="N263" s="464"/>
      <c r="O263" s="429"/>
      <c r="P263" s="409">
        <f t="shared" si="12"/>
        <v>0</v>
      </c>
      <c r="Q263" s="78">
        <f t="shared" si="13"/>
        <v>0</v>
      </c>
      <c r="R263" s="100" t="str">
        <f t="shared" ref="R263:R326" si="14">SUBSTITUTE(D263," ","_")</f>
        <v/>
      </c>
    </row>
    <row r="264" spans="1:18" x14ac:dyDescent="0.2">
      <c r="A264" s="430" t="str">
        <f>IF(B264="","",COUNT('Diário 1º PA'!$A$4:$A$2634)+COUNT('Diário 2º PA'!$A$4:$A$2000)+COUNT('Diário 3º PA'!$A$4:$A$2000)+ROW()-3)</f>
        <v/>
      </c>
      <c r="B264" s="417"/>
      <c r="C264" s="418"/>
      <c r="D264" s="419"/>
      <c r="E264" s="419"/>
      <c r="F264" s="420"/>
      <c r="G264" s="419"/>
      <c r="H264" s="419"/>
      <c r="I264" s="421"/>
      <c r="J264" s="422"/>
      <c r="K264" s="422"/>
      <c r="L264" s="423"/>
      <c r="M264" s="422"/>
      <c r="N264" s="464"/>
      <c r="O264" s="429"/>
      <c r="P264" s="409">
        <f t="shared" ref="P264:P327" si="15">IF(B264=0,0,IF(YEAR(B264)=$Q$1,MONTH(B264)-$P$1+1,(YEAR(B264)-$Q$1)*12-$P$1+1+MONTH(B264)))</f>
        <v>0</v>
      </c>
      <c r="Q264" s="78">
        <f t="shared" ref="Q264:Q327" si="16">IF(C264=0,0,IF(YEAR(C264)=$Q$1,MONTH(C264)-$P$1+1,(YEAR(C264)-$Q$1)*12-$P$1+1+MONTH(C264)))</f>
        <v>0</v>
      </c>
      <c r="R264" s="100" t="str">
        <f t="shared" si="14"/>
        <v/>
      </c>
    </row>
    <row r="265" spans="1:18" x14ac:dyDescent="0.2">
      <c r="A265" s="430" t="str">
        <f>IF(B265="","",COUNT('Diário 1º PA'!$A$4:$A$2634)+COUNT('Diário 2º PA'!$A$4:$A$2000)+COUNT('Diário 3º PA'!$A$4:$A$2000)+ROW()-3)</f>
        <v/>
      </c>
      <c r="B265" s="417"/>
      <c r="C265" s="418"/>
      <c r="D265" s="419"/>
      <c r="E265" s="419"/>
      <c r="F265" s="420"/>
      <c r="G265" s="419"/>
      <c r="H265" s="419"/>
      <c r="I265" s="421"/>
      <c r="J265" s="422"/>
      <c r="K265" s="422"/>
      <c r="L265" s="423"/>
      <c r="M265" s="422"/>
      <c r="N265" s="464"/>
      <c r="O265" s="429"/>
      <c r="P265" s="409">
        <f t="shared" si="15"/>
        <v>0</v>
      </c>
      <c r="Q265" s="78">
        <f t="shared" si="16"/>
        <v>0</v>
      </c>
      <c r="R265" s="143" t="str">
        <f t="shared" si="14"/>
        <v/>
      </c>
    </row>
    <row r="266" spans="1:18" x14ac:dyDescent="0.2">
      <c r="A266" s="430" t="str">
        <f>IF(B266="","",COUNT('Diário 1º PA'!$A$4:$A$2634)+COUNT('Diário 2º PA'!$A$4:$A$2000)+COUNT('Diário 3º PA'!$A$4:$A$2000)+ROW()-3)</f>
        <v/>
      </c>
      <c r="B266" s="417"/>
      <c r="C266" s="418"/>
      <c r="D266" s="419"/>
      <c r="E266" s="419"/>
      <c r="F266" s="420"/>
      <c r="G266" s="419"/>
      <c r="H266" s="419"/>
      <c r="I266" s="421"/>
      <c r="J266" s="422"/>
      <c r="K266" s="422"/>
      <c r="L266" s="423"/>
      <c r="M266" s="422"/>
      <c r="N266" s="464"/>
      <c r="O266" s="429"/>
      <c r="P266" s="409">
        <f t="shared" si="15"/>
        <v>0</v>
      </c>
      <c r="Q266" s="78">
        <f t="shared" si="16"/>
        <v>0</v>
      </c>
      <c r="R266" s="100" t="str">
        <f t="shared" si="14"/>
        <v/>
      </c>
    </row>
    <row r="267" spans="1:18" x14ac:dyDescent="0.2">
      <c r="A267" s="430" t="str">
        <f>IF(B267="","",COUNT('Diário 1º PA'!$A$4:$A$2634)+COUNT('Diário 2º PA'!$A$4:$A$2000)+COUNT('Diário 3º PA'!$A$4:$A$2000)+ROW()-3)</f>
        <v/>
      </c>
      <c r="B267" s="417"/>
      <c r="C267" s="418"/>
      <c r="D267" s="419"/>
      <c r="E267" s="419"/>
      <c r="F267" s="420"/>
      <c r="G267" s="419"/>
      <c r="H267" s="419"/>
      <c r="I267" s="421"/>
      <c r="J267" s="422"/>
      <c r="K267" s="422"/>
      <c r="L267" s="423"/>
      <c r="M267" s="422"/>
      <c r="N267" s="464"/>
      <c r="O267" s="429"/>
      <c r="P267" s="409">
        <f t="shared" si="15"/>
        <v>0</v>
      </c>
      <c r="Q267" s="78">
        <f t="shared" si="16"/>
        <v>0</v>
      </c>
      <c r="R267" s="100" t="str">
        <f t="shared" si="14"/>
        <v/>
      </c>
    </row>
    <row r="268" spans="1:18" x14ac:dyDescent="0.2">
      <c r="A268" s="430" t="str">
        <f>IF(B268="","",COUNT('Diário 1º PA'!$A$4:$A$2634)+COUNT('Diário 2º PA'!$A$4:$A$2000)+COUNT('Diário 3º PA'!$A$4:$A$2000)+ROW()-3)</f>
        <v/>
      </c>
      <c r="B268" s="417"/>
      <c r="C268" s="418"/>
      <c r="D268" s="419"/>
      <c r="E268" s="419"/>
      <c r="F268" s="420"/>
      <c r="G268" s="419"/>
      <c r="H268" s="419"/>
      <c r="I268" s="421"/>
      <c r="J268" s="422"/>
      <c r="K268" s="422"/>
      <c r="L268" s="423"/>
      <c r="M268" s="422"/>
      <c r="N268" s="464"/>
      <c r="O268" s="429"/>
      <c r="P268" s="409">
        <f t="shared" si="15"/>
        <v>0</v>
      </c>
      <c r="Q268" s="78">
        <f t="shared" si="16"/>
        <v>0</v>
      </c>
      <c r="R268" s="143" t="str">
        <f t="shared" si="14"/>
        <v/>
      </c>
    </row>
    <row r="269" spans="1:18" x14ac:dyDescent="0.2">
      <c r="A269" s="430" t="str">
        <f>IF(B269="","",COUNT('Diário 1º PA'!$A$4:$A$2634)+COUNT('Diário 2º PA'!$A$4:$A$2000)+COUNT('Diário 3º PA'!$A$4:$A$2000)+ROW()-3)</f>
        <v/>
      </c>
      <c r="B269" s="417"/>
      <c r="C269" s="418"/>
      <c r="D269" s="419"/>
      <c r="E269" s="419"/>
      <c r="F269" s="420"/>
      <c r="G269" s="419"/>
      <c r="H269" s="419"/>
      <c r="I269" s="421"/>
      <c r="J269" s="422"/>
      <c r="K269" s="422"/>
      <c r="L269" s="423"/>
      <c r="M269" s="422"/>
      <c r="N269" s="464"/>
      <c r="O269" s="429"/>
      <c r="P269" s="409">
        <f t="shared" si="15"/>
        <v>0</v>
      </c>
      <c r="Q269" s="78">
        <f t="shared" si="16"/>
        <v>0</v>
      </c>
      <c r="R269" s="100" t="str">
        <f t="shared" si="14"/>
        <v/>
      </c>
    </row>
    <row r="270" spans="1:18" x14ac:dyDescent="0.2">
      <c r="A270" s="430" t="str">
        <f>IF(B270="","",COUNT('Diário 1º PA'!$A$4:$A$2634)+COUNT('Diário 2º PA'!$A$4:$A$2000)+COUNT('Diário 3º PA'!$A$4:$A$2000)+ROW()-3)</f>
        <v/>
      </c>
      <c r="B270" s="417"/>
      <c r="C270" s="418"/>
      <c r="D270" s="419"/>
      <c r="E270" s="419"/>
      <c r="F270" s="420"/>
      <c r="G270" s="419"/>
      <c r="H270" s="419"/>
      <c r="I270" s="421"/>
      <c r="J270" s="422"/>
      <c r="K270" s="422"/>
      <c r="L270" s="423"/>
      <c r="M270" s="422"/>
      <c r="N270" s="464"/>
      <c r="O270" s="429"/>
      <c r="P270" s="409">
        <f t="shared" si="15"/>
        <v>0</v>
      </c>
      <c r="Q270" s="78">
        <f t="shared" si="16"/>
        <v>0</v>
      </c>
      <c r="R270" s="100" t="str">
        <f t="shared" si="14"/>
        <v/>
      </c>
    </row>
    <row r="271" spans="1:18" x14ac:dyDescent="0.2">
      <c r="A271" s="430" t="str">
        <f>IF(B271="","",COUNT('Diário 1º PA'!$A$4:$A$2634)+COUNT('Diário 2º PA'!$A$4:$A$2000)+COUNT('Diário 3º PA'!$A$4:$A$2000)+ROW()-3)</f>
        <v/>
      </c>
      <c r="B271" s="417"/>
      <c r="C271" s="418"/>
      <c r="D271" s="419"/>
      <c r="E271" s="419"/>
      <c r="F271" s="420"/>
      <c r="G271" s="419"/>
      <c r="H271" s="419"/>
      <c r="I271" s="421"/>
      <c r="J271" s="422"/>
      <c r="K271" s="422"/>
      <c r="L271" s="423"/>
      <c r="M271" s="422"/>
      <c r="N271" s="464"/>
      <c r="O271" s="429"/>
      <c r="P271" s="409">
        <f t="shared" si="15"/>
        <v>0</v>
      </c>
      <c r="Q271" s="78">
        <f t="shared" si="16"/>
        <v>0</v>
      </c>
      <c r="R271" s="143" t="str">
        <f t="shared" si="14"/>
        <v/>
      </c>
    </row>
    <row r="272" spans="1:18" x14ac:dyDescent="0.2">
      <c r="A272" s="430" t="str">
        <f>IF(B272="","",COUNT('Diário 1º PA'!$A$4:$A$2634)+COUNT('Diário 2º PA'!$A$4:$A$2000)+COUNT('Diário 3º PA'!$A$4:$A$2000)+ROW()-3)</f>
        <v/>
      </c>
      <c r="B272" s="417"/>
      <c r="C272" s="418"/>
      <c r="D272" s="419"/>
      <c r="E272" s="419"/>
      <c r="F272" s="420"/>
      <c r="G272" s="419"/>
      <c r="H272" s="419"/>
      <c r="I272" s="421"/>
      <c r="J272" s="422"/>
      <c r="K272" s="422"/>
      <c r="L272" s="423"/>
      <c r="M272" s="422"/>
      <c r="N272" s="464"/>
      <c r="O272" s="429"/>
      <c r="P272" s="409">
        <f t="shared" si="15"/>
        <v>0</v>
      </c>
      <c r="Q272" s="78">
        <f t="shared" si="16"/>
        <v>0</v>
      </c>
      <c r="R272" s="100" t="str">
        <f t="shared" si="14"/>
        <v/>
      </c>
    </row>
    <row r="273" spans="1:18" x14ac:dyDescent="0.2">
      <c r="A273" s="430" t="str">
        <f>IF(B273="","",COUNT('Diário 1º PA'!$A$4:$A$2634)+COUNT('Diário 2º PA'!$A$4:$A$2000)+COUNT('Diário 3º PA'!$A$4:$A$2000)+ROW()-3)</f>
        <v/>
      </c>
      <c r="B273" s="417"/>
      <c r="C273" s="418"/>
      <c r="D273" s="419"/>
      <c r="E273" s="419"/>
      <c r="F273" s="420"/>
      <c r="G273" s="419"/>
      <c r="H273" s="419"/>
      <c r="I273" s="421"/>
      <c r="J273" s="422"/>
      <c r="K273" s="422"/>
      <c r="L273" s="423"/>
      <c r="M273" s="422"/>
      <c r="N273" s="464"/>
      <c r="O273" s="429"/>
      <c r="P273" s="409">
        <f t="shared" si="15"/>
        <v>0</v>
      </c>
      <c r="Q273" s="78">
        <f t="shared" si="16"/>
        <v>0</v>
      </c>
      <c r="R273" s="100" t="str">
        <f t="shared" si="14"/>
        <v/>
      </c>
    </row>
    <row r="274" spans="1:18" x14ac:dyDescent="0.2">
      <c r="A274" s="430" t="str">
        <f>IF(B274="","",COUNT('Diário 1º PA'!$A$4:$A$2634)+COUNT('Diário 2º PA'!$A$4:$A$2000)+COUNT('Diário 3º PA'!$A$4:$A$2000)+ROW()-3)</f>
        <v/>
      </c>
      <c r="B274" s="417"/>
      <c r="C274" s="418"/>
      <c r="D274" s="419"/>
      <c r="E274" s="419"/>
      <c r="F274" s="420"/>
      <c r="G274" s="419"/>
      <c r="H274" s="419"/>
      <c r="I274" s="421"/>
      <c r="J274" s="422"/>
      <c r="K274" s="422"/>
      <c r="L274" s="423"/>
      <c r="M274" s="422"/>
      <c r="N274" s="464"/>
      <c r="O274" s="429"/>
      <c r="P274" s="409">
        <f t="shared" si="15"/>
        <v>0</v>
      </c>
      <c r="Q274" s="78">
        <f t="shared" si="16"/>
        <v>0</v>
      </c>
      <c r="R274" s="143" t="str">
        <f t="shared" si="14"/>
        <v/>
      </c>
    </row>
    <row r="275" spans="1:18" x14ac:dyDescent="0.2">
      <c r="A275" s="430" t="str">
        <f>IF(B275="","",COUNT('Diário 1º PA'!$A$4:$A$2634)+COUNT('Diário 2º PA'!$A$4:$A$2000)+COUNT('Diário 3º PA'!$A$4:$A$2000)+ROW()-3)</f>
        <v/>
      </c>
      <c r="B275" s="417"/>
      <c r="C275" s="418"/>
      <c r="D275" s="419"/>
      <c r="E275" s="419"/>
      <c r="F275" s="420"/>
      <c r="G275" s="419"/>
      <c r="H275" s="419"/>
      <c r="I275" s="421"/>
      <c r="J275" s="422"/>
      <c r="K275" s="422"/>
      <c r="L275" s="423"/>
      <c r="M275" s="422"/>
      <c r="N275" s="464"/>
      <c r="O275" s="429"/>
      <c r="P275" s="409">
        <f t="shared" si="15"/>
        <v>0</v>
      </c>
      <c r="Q275" s="78">
        <f t="shared" si="16"/>
        <v>0</v>
      </c>
      <c r="R275" s="100" t="str">
        <f t="shared" si="14"/>
        <v/>
      </c>
    </row>
    <row r="276" spans="1:18" x14ac:dyDescent="0.2">
      <c r="A276" s="430" t="str">
        <f>IF(B276="","",COUNT('Diário 1º PA'!$A$4:$A$2634)+COUNT('Diário 2º PA'!$A$4:$A$2000)+COUNT('Diário 3º PA'!$A$4:$A$2000)+ROW()-3)</f>
        <v/>
      </c>
      <c r="B276" s="417"/>
      <c r="C276" s="418"/>
      <c r="D276" s="419"/>
      <c r="E276" s="419"/>
      <c r="F276" s="420"/>
      <c r="G276" s="419"/>
      <c r="H276" s="419"/>
      <c r="I276" s="421"/>
      <c r="J276" s="422"/>
      <c r="K276" s="422"/>
      <c r="L276" s="423"/>
      <c r="M276" s="422"/>
      <c r="N276" s="464"/>
      <c r="O276" s="429"/>
      <c r="P276" s="409">
        <f t="shared" si="15"/>
        <v>0</v>
      </c>
      <c r="Q276" s="78">
        <f t="shared" si="16"/>
        <v>0</v>
      </c>
      <c r="R276" s="100" t="str">
        <f t="shared" si="14"/>
        <v/>
      </c>
    </row>
    <row r="277" spans="1:18" x14ac:dyDescent="0.2">
      <c r="A277" s="430" t="str">
        <f>IF(B277="","",COUNT('Diário 1º PA'!$A$4:$A$2634)+COUNT('Diário 2º PA'!$A$4:$A$2000)+COUNT('Diário 3º PA'!$A$4:$A$2000)+ROW()-3)</f>
        <v/>
      </c>
      <c r="B277" s="417"/>
      <c r="C277" s="418"/>
      <c r="D277" s="419"/>
      <c r="E277" s="419"/>
      <c r="F277" s="420"/>
      <c r="G277" s="419"/>
      <c r="H277" s="419"/>
      <c r="I277" s="421"/>
      <c r="J277" s="422"/>
      <c r="K277" s="422"/>
      <c r="L277" s="423"/>
      <c r="M277" s="422"/>
      <c r="N277" s="464"/>
      <c r="O277" s="429"/>
      <c r="P277" s="409">
        <f t="shared" si="15"/>
        <v>0</v>
      </c>
      <c r="Q277" s="78">
        <f t="shared" si="16"/>
        <v>0</v>
      </c>
      <c r="R277" s="143" t="str">
        <f t="shared" si="14"/>
        <v/>
      </c>
    </row>
    <row r="278" spans="1:18" x14ac:dyDescent="0.2">
      <c r="A278" s="430" t="str">
        <f>IF(B278="","",COUNT('Diário 1º PA'!$A$4:$A$2634)+COUNT('Diário 2º PA'!$A$4:$A$2000)+COUNT('Diário 3º PA'!$A$4:$A$2000)+ROW()-3)</f>
        <v/>
      </c>
      <c r="B278" s="417"/>
      <c r="C278" s="418"/>
      <c r="D278" s="419"/>
      <c r="E278" s="419"/>
      <c r="F278" s="420"/>
      <c r="G278" s="419"/>
      <c r="H278" s="419"/>
      <c r="I278" s="421"/>
      <c r="J278" s="422"/>
      <c r="K278" s="422"/>
      <c r="L278" s="423"/>
      <c r="M278" s="422"/>
      <c r="N278" s="464"/>
      <c r="O278" s="429"/>
      <c r="P278" s="409">
        <f t="shared" si="15"/>
        <v>0</v>
      </c>
      <c r="Q278" s="78">
        <f t="shared" si="16"/>
        <v>0</v>
      </c>
      <c r="R278" s="100" t="str">
        <f t="shared" si="14"/>
        <v/>
      </c>
    </row>
    <row r="279" spans="1:18" x14ac:dyDescent="0.2">
      <c r="A279" s="430" t="str">
        <f>IF(B279="","",COUNT('Diário 1º PA'!$A$4:$A$2634)+COUNT('Diário 2º PA'!$A$4:$A$2000)+COUNT('Diário 3º PA'!$A$4:$A$2000)+ROW()-3)</f>
        <v/>
      </c>
      <c r="B279" s="417"/>
      <c r="C279" s="418"/>
      <c r="D279" s="419"/>
      <c r="E279" s="419"/>
      <c r="F279" s="420"/>
      <c r="G279" s="419"/>
      <c r="H279" s="419"/>
      <c r="I279" s="421"/>
      <c r="J279" s="422"/>
      <c r="K279" s="422"/>
      <c r="L279" s="423"/>
      <c r="M279" s="422"/>
      <c r="N279" s="464"/>
      <c r="O279" s="429"/>
      <c r="P279" s="409">
        <f t="shared" si="15"/>
        <v>0</v>
      </c>
      <c r="Q279" s="78">
        <f t="shared" si="16"/>
        <v>0</v>
      </c>
      <c r="R279" s="100" t="str">
        <f t="shared" si="14"/>
        <v/>
      </c>
    </row>
    <row r="280" spans="1:18" x14ac:dyDescent="0.2">
      <c r="A280" s="430" t="str">
        <f>IF(B280="","",COUNT('Diário 1º PA'!$A$4:$A$2634)+COUNT('Diário 2º PA'!$A$4:$A$2000)+COUNT('Diário 3º PA'!$A$4:$A$2000)+ROW()-3)</f>
        <v/>
      </c>
      <c r="B280" s="417"/>
      <c r="C280" s="418"/>
      <c r="D280" s="419"/>
      <c r="E280" s="419"/>
      <c r="F280" s="420"/>
      <c r="G280" s="419"/>
      <c r="H280" s="419"/>
      <c r="I280" s="421"/>
      <c r="J280" s="422"/>
      <c r="K280" s="422"/>
      <c r="L280" s="423"/>
      <c r="M280" s="422"/>
      <c r="N280" s="464"/>
      <c r="O280" s="429"/>
      <c r="P280" s="409">
        <f t="shared" si="15"/>
        <v>0</v>
      </c>
      <c r="Q280" s="78">
        <f t="shared" si="16"/>
        <v>0</v>
      </c>
      <c r="R280" s="143" t="str">
        <f t="shared" si="14"/>
        <v/>
      </c>
    </row>
    <row r="281" spans="1:18" x14ac:dyDescent="0.2">
      <c r="A281" s="430" t="str">
        <f>IF(B281="","",COUNT('Diário 1º PA'!$A$4:$A$2634)+COUNT('Diário 2º PA'!$A$4:$A$2000)+COUNT('Diário 3º PA'!$A$4:$A$2000)+ROW()-3)</f>
        <v/>
      </c>
      <c r="B281" s="417"/>
      <c r="C281" s="418"/>
      <c r="D281" s="419"/>
      <c r="E281" s="419"/>
      <c r="F281" s="420"/>
      <c r="G281" s="419"/>
      <c r="H281" s="419"/>
      <c r="I281" s="421"/>
      <c r="J281" s="422"/>
      <c r="K281" s="422"/>
      <c r="L281" s="423"/>
      <c r="M281" s="422"/>
      <c r="N281" s="464"/>
      <c r="O281" s="429"/>
      <c r="P281" s="409">
        <f t="shared" si="15"/>
        <v>0</v>
      </c>
      <c r="Q281" s="78">
        <f t="shared" si="16"/>
        <v>0</v>
      </c>
      <c r="R281" s="100" t="str">
        <f t="shared" si="14"/>
        <v/>
      </c>
    </row>
    <row r="282" spans="1:18" x14ac:dyDescent="0.2">
      <c r="A282" s="430" t="str">
        <f>IF(B282="","",COUNT('Diário 1º PA'!$A$4:$A$2634)+COUNT('Diário 2º PA'!$A$4:$A$2000)+COUNT('Diário 3º PA'!$A$4:$A$2000)+ROW()-3)</f>
        <v/>
      </c>
      <c r="B282" s="417"/>
      <c r="C282" s="418"/>
      <c r="D282" s="419"/>
      <c r="E282" s="419"/>
      <c r="F282" s="420"/>
      <c r="G282" s="419"/>
      <c r="H282" s="419"/>
      <c r="I282" s="421"/>
      <c r="J282" s="422"/>
      <c r="K282" s="422"/>
      <c r="L282" s="423"/>
      <c r="M282" s="422"/>
      <c r="N282" s="464"/>
      <c r="O282" s="429"/>
      <c r="P282" s="409">
        <f t="shared" si="15"/>
        <v>0</v>
      </c>
      <c r="Q282" s="78">
        <f t="shared" si="16"/>
        <v>0</v>
      </c>
      <c r="R282" s="100" t="str">
        <f t="shared" si="14"/>
        <v/>
      </c>
    </row>
    <row r="283" spans="1:18" x14ac:dyDescent="0.2">
      <c r="A283" s="430" t="str">
        <f>IF(B283="","",COUNT('Diário 1º PA'!$A$4:$A$2634)+COUNT('Diário 2º PA'!$A$4:$A$2000)+COUNT('Diário 3º PA'!$A$4:$A$2000)+ROW()-3)</f>
        <v/>
      </c>
      <c r="B283" s="417"/>
      <c r="C283" s="418"/>
      <c r="D283" s="419"/>
      <c r="E283" s="419"/>
      <c r="F283" s="420"/>
      <c r="G283" s="419"/>
      <c r="H283" s="419"/>
      <c r="I283" s="421"/>
      <c r="J283" s="422"/>
      <c r="K283" s="422"/>
      <c r="L283" s="423"/>
      <c r="M283" s="422"/>
      <c r="N283" s="464"/>
      <c r="O283" s="429"/>
      <c r="P283" s="409">
        <f t="shared" si="15"/>
        <v>0</v>
      </c>
      <c r="Q283" s="78">
        <f t="shared" si="16"/>
        <v>0</v>
      </c>
      <c r="R283" s="143" t="str">
        <f t="shared" si="14"/>
        <v/>
      </c>
    </row>
    <row r="284" spans="1:18" x14ac:dyDescent="0.2">
      <c r="A284" s="430" t="str">
        <f>IF(B284="","",COUNT('Diário 1º PA'!$A$4:$A$2634)+COUNT('Diário 2º PA'!$A$4:$A$2000)+COUNT('Diário 3º PA'!$A$4:$A$2000)+ROW()-3)</f>
        <v/>
      </c>
      <c r="B284" s="417"/>
      <c r="C284" s="418"/>
      <c r="D284" s="419"/>
      <c r="E284" s="419"/>
      <c r="F284" s="420"/>
      <c r="G284" s="419"/>
      <c r="H284" s="419"/>
      <c r="I284" s="421"/>
      <c r="J284" s="422"/>
      <c r="K284" s="422"/>
      <c r="L284" s="423"/>
      <c r="M284" s="422"/>
      <c r="N284" s="464"/>
      <c r="O284" s="429"/>
      <c r="P284" s="409">
        <f t="shared" si="15"/>
        <v>0</v>
      </c>
      <c r="Q284" s="78">
        <f t="shared" si="16"/>
        <v>0</v>
      </c>
      <c r="R284" s="100" t="str">
        <f t="shared" si="14"/>
        <v/>
      </c>
    </row>
    <row r="285" spans="1:18" x14ac:dyDescent="0.2">
      <c r="A285" s="430" t="str">
        <f>IF(B285="","",COUNT('Diário 1º PA'!$A$4:$A$2634)+COUNT('Diário 2º PA'!$A$4:$A$2000)+COUNT('Diário 3º PA'!$A$4:$A$2000)+ROW()-3)</f>
        <v/>
      </c>
      <c r="B285" s="417"/>
      <c r="C285" s="418"/>
      <c r="D285" s="419"/>
      <c r="E285" s="419"/>
      <c r="F285" s="420"/>
      <c r="G285" s="419"/>
      <c r="H285" s="419"/>
      <c r="I285" s="421"/>
      <c r="J285" s="422"/>
      <c r="K285" s="422"/>
      <c r="L285" s="423"/>
      <c r="M285" s="422"/>
      <c r="N285" s="464"/>
      <c r="O285" s="429"/>
      <c r="P285" s="409">
        <f t="shared" si="15"/>
        <v>0</v>
      </c>
      <c r="Q285" s="78">
        <f t="shared" si="16"/>
        <v>0</v>
      </c>
      <c r="R285" s="100" t="str">
        <f t="shared" si="14"/>
        <v/>
      </c>
    </row>
    <row r="286" spans="1:18" x14ac:dyDescent="0.2">
      <c r="A286" s="430" t="str">
        <f>IF(B286="","",COUNT('Diário 1º PA'!$A$4:$A$2634)+COUNT('Diário 2º PA'!$A$4:$A$2000)+COUNT('Diário 3º PA'!$A$4:$A$2000)+ROW()-3)</f>
        <v/>
      </c>
      <c r="B286" s="417"/>
      <c r="C286" s="418"/>
      <c r="D286" s="419"/>
      <c r="E286" s="419"/>
      <c r="F286" s="420"/>
      <c r="G286" s="419"/>
      <c r="H286" s="419"/>
      <c r="I286" s="421"/>
      <c r="J286" s="422"/>
      <c r="K286" s="422"/>
      <c r="L286" s="423"/>
      <c r="M286" s="422"/>
      <c r="N286" s="464"/>
      <c r="O286" s="429"/>
      <c r="P286" s="409">
        <f t="shared" si="15"/>
        <v>0</v>
      </c>
      <c r="Q286" s="78">
        <f t="shared" si="16"/>
        <v>0</v>
      </c>
      <c r="R286" s="143" t="str">
        <f t="shared" si="14"/>
        <v/>
      </c>
    </row>
    <row r="287" spans="1:18" x14ac:dyDescent="0.2">
      <c r="A287" s="430" t="str">
        <f>IF(B287="","",COUNT('Diário 1º PA'!$A$4:$A$2634)+COUNT('Diário 2º PA'!$A$4:$A$2000)+COUNT('Diário 3º PA'!$A$4:$A$2000)+ROW()-3)</f>
        <v/>
      </c>
      <c r="B287" s="417"/>
      <c r="C287" s="418"/>
      <c r="D287" s="419"/>
      <c r="E287" s="419"/>
      <c r="F287" s="420"/>
      <c r="G287" s="419"/>
      <c r="H287" s="419"/>
      <c r="I287" s="421"/>
      <c r="J287" s="422"/>
      <c r="K287" s="422"/>
      <c r="L287" s="423"/>
      <c r="M287" s="422"/>
      <c r="N287" s="464"/>
      <c r="O287" s="429"/>
      <c r="P287" s="409">
        <f t="shared" si="15"/>
        <v>0</v>
      </c>
      <c r="Q287" s="78">
        <f t="shared" si="16"/>
        <v>0</v>
      </c>
      <c r="R287" s="100" t="str">
        <f t="shared" si="14"/>
        <v/>
      </c>
    </row>
    <row r="288" spans="1:18" x14ac:dyDescent="0.2">
      <c r="A288" s="430" t="str">
        <f>IF(B288="","",COUNT('Diário 1º PA'!$A$4:$A$2634)+COUNT('Diário 2º PA'!$A$4:$A$2000)+COUNT('Diário 3º PA'!$A$4:$A$2000)+ROW()-3)</f>
        <v/>
      </c>
      <c r="B288" s="417"/>
      <c r="C288" s="418"/>
      <c r="D288" s="419"/>
      <c r="E288" s="419"/>
      <c r="F288" s="420"/>
      <c r="G288" s="419"/>
      <c r="H288" s="419"/>
      <c r="I288" s="421"/>
      <c r="J288" s="422"/>
      <c r="K288" s="422"/>
      <c r="L288" s="423"/>
      <c r="M288" s="422"/>
      <c r="N288" s="464"/>
      <c r="O288" s="429"/>
      <c r="P288" s="409">
        <f t="shared" si="15"/>
        <v>0</v>
      </c>
      <c r="Q288" s="78">
        <f t="shared" si="16"/>
        <v>0</v>
      </c>
      <c r="R288" s="100" t="str">
        <f t="shared" si="14"/>
        <v/>
      </c>
    </row>
    <row r="289" spans="1:18" x14ac:dyDescent="0.2">
      <c r="A289" s="430" t="str">
        <f>IF(B289="","",COUNT('Diário 1º PA'!$A$4:$A$2634)+COUNT('Diário 2º PA'!$A$4:$A$2000)+COUNT('Diário 3º PA'!$A$4:$A$2000)+ROW()-3)</f>
        <v/>
      </c>
      <c r="B289" s="417"/>
      <c r="C289" s="418"/>
      <c r="D289" s="419"/>
      <c r="E289" s="419"/>
      <c r="F289" s="420"/>
      <c r="G289" s="419"/>
      <c r="H289" s="419"/>
      <c r="I289" s="421"/>
      <c r="J289" s="422"/>
      <c r="K289" s="422"/>
      <c r="L289" s="423"/>
      <c r="M289" s="422"/>
      <c r="N289" s="464"/>
      <c r="O289" s="429"/>
      <c r="P289" s="409">
        <f t="shared" si="15"/>
        <v>0</v>
      </c>
      <c r="Q289" s="78">
        <f t="shared" si="16"/>
        <v>0</v>
      </c>
      <c r="R289" s="143" t="str">
        <f t="shared" si="14"/>
        <v/>
      </c>
    </row>
    <row r="290" spans="1:18" x14ac:dyDescent="0.2">
      <c r="A290" s="430" t="str">
        <f>IF(B290="","",COUNT('Diário 1º PA'!$A$4:$A$2634)+COUNT('Diário 2º PA'!$A$4:$A$2000)+COUNT('Diário 3º PA'!$A$4:$A$2000)+ROW()-3)</f>
        <v/>
      </c>
      <c r="B290" s="417"/>
      <c r="C290" s="418"/>
      <c r="D290" s="419"/>
      <c r="E290" s="419"/>
      <c r="F290" s="420"/>
      <c r="G290" s="419"/>
      <c r="H290" s="419"/>
      <c r="I290" s="421"/>
      <c r="J290" s="422"/>
      <c r="K290" s="422"/>
      <c r="L290" s="423"/>
      <c r="M290" s="422"/>
      <c r="N290" s="464"/>
      <c r="O290" s="429"/>
      <c r="P290" s="409">
        <f t="shared" si="15"/>
        <v>0</v>
      </c>
      <c r="Q290" s="78">
        <f t="shared" si="16"/>
        <v>0</v>
      </c>
      <c r="R290" s="100" t="str">
        <f t="shared" si="14"/>
        <v/>
      </c>
    </row>
    <row r="291" spans="1:18" x14ac:dyDescent="0.2">
      <c r="A291" s="430" t="str">
        <f>IF(B291="","",COUNT('Diário 1º PA'!$A$4:$A$2634)+COUNT('Diário 2º PA'!$A$4:$A$2000)+COUNT('Diário 3º PA'!$A$4:$A$2000)+ROW()-3)</f>
        <v/>
      </c>
      <c r="B291" s="417"/>
      <c r="C291" s="418"/>
      <c r="D291" s="419"/>
      <c r="E291" s="419"/>
      <c r="F291" s="420"/>
      <c r="G291" s="419"/>
      <c r="H291" s="419"/>
      <c r="I291" s="421"/>
      <c r="J291" s="422"/>
      <c r="K291" s="422"/>
      <c r="L291" s="423"/>
      <c r="M291" s="422"/>
      <c r="N291" s="464"/>
      <c r="O291" s="429"/>
      <c r="P291" s="409">
        <f t="shared" si="15"/>
        <v>0</v>
      </c>
      <c r="Q291" s="78">
        <f t="shared" si="16"/>
        <v>0</v>
      </c>
      <c r="R291" s="100" t="str">
        <f t="shared" si="14"/>
        <v/>
      </c>
    </row>
    <row r="292" spans="1:18" x14ac:dyDescent="0.2">
      <c r="A292" s="430" t="str">
        <f>IF(B292="","",COUNT('Diário 1º PA'!$A$4:$A$2634)+COUNT('Diário 2º PA'!$A$4:$A$2000)+COUNT('Diário 3º PA'!$A$4:$A$2000)+ROW()-3)</f>
        <v/>
      </c>
      <c r="B292" s="417"/>
      <c r="C292" s="418"/>
      <c r="D292" s="419"/>
      <c r="E292" s="419"/>
      <c r="F292" s="420"/>
      <c r="G292" s="419"/>
      <c r="H292" s="419"/>
      <c r="I292" s="421"/>
      <c r="J292" s="422"/>
      <c r="K292" s="422"/>
      <c r="L292" s="423"/>
      <c r="M292" s="422"/>
      <c r="N292" s="464"/>
      <c r="O292" s="429"/>
      <c r="P292" s="409">
        <f t="shared" si="15"/>
        <v>0</v>
      </c>
      <c r="Q292" s="78">
        <f t="shared" si="16"/>
        <v>0</v>
      </c>
      <c r="R292" s="143" t="str">
        <f t="shared" si="14"/>
        <v/>
      </c>
    </row>
    <row r="293" spans="1:18" x14ac:dyDescent="0.2">
      <c r="A293" s="430" t="str">
        <f>IF(B293="","",COUNT('Diário 1º PA'!$A$4:$A$2634)+COUNT('Diário 2º PA'!$A$4:$A$2000)+COUNT('Diário 3º PA'!$A$4:$A$2000)+ROW()-3)</f>
        <v/>
      </c>
      <c r="B293" s="417"/>
      <c r="C293" s="418"/>
      <c r="D293" s="419"/>
      <c r="E293" s="419"/>
      <c r="F293" s="420"/>
      <c r="G293" s="419"/>
      <c r="H293" s="419"/>
      <c r="I293" s="421"/>
      <c r="J293" s="422"/>
      <c r="K293" s="422"/>
      <c r="L293" s="423"/>
      <c r="M293" s="422"/>
      <c r="N293" s="464"/>
      <c r="O293" s="429"/>
      <c r="P293" s="409">
        <f t="shared" si="15"/>
        <v>0</v>
      </c>
      <c r="Q293" s="78">
        <f t="shared" si="16"/>
        <v>0</v>
      </c>
      <c r="R293" s="100" t="str">
        <f t="shared" si="14"/>
        <v/>
      </c>
    </row>
    <row r="294" spans="1:18" x14ac:dyDescent="0.2">
      <c r="A294" s="430" t="str">
        <f>IF(B294="","",COUNT('Diário 1º PA'!$A$4:$A$2634)+COUNT('Diário 2º PA'!$A$4:$A$2000)+COUNT('Diário 3º PA'!$A$4:$A$2000)+ROW()-3)</f>
        <v/>
      </c>
      <c r="B294" s="417"/>
      <c r="C294" s="418"/>
      <c r="D294" s="419"/>
      <c r="E294" s="419"/>
      <c r="F294" s="420"/>
      <c r="G294" s="419"/>
      <c r="H294" s="419"/>
      <c r="I294" s="421"/>
      <c r="J294" s="422"/>
      <c r="K294" s="422"/>
      <c r="L294" s="423"/>
      <c r="M294" s="422"/>
      <c r="N294" s="464"/>
      <c r="O294" s="429"/>
      <c r="P294" s="409">
        <f t="shared" si="15"/>
        <v>0</v>
      </c>
      <c r="Q294" s="78">
        <f t="shared" si="16"/>
        <v>0</v>
      </c>
      <c r="R294" s="100" t="str">
        <f t="shared" si="14"/>
        <v/>
      </c>
    </row>
    <row r="295" spans="1:18" x14ac:dyDescent="0.2">
      <c r="A295" s="430" t="str">
        <f>IF(B295="","",COUNT('Diário 1º PA'!$A$4:$A$2634)+COUNT('Diário 2º PA'!$A$4:$A$2000)+COUNT('Diário 3º PA'!$A$4:$A$2000)+ROW()-3)</f>
        <v/>
      </c>
      <c r="B295" s="417"/>
      <c r="C295" s="418"/>
      <c r="D295" s="419"/>
      <c r="E295" s="419"/>
      <c r="F295" s="420"/>
      <c r="G295" s="419"/>
      <c r="H295" s="419"/>
      <c r="I295" s="421"/>
      <c r="J295" s="422"/>
      <c r="K295" s="422"/>
      <c r="L295" s="423"/>
      <c r="M295" s="422"/>
      <c r="N295" s="464"/>
      <c r="O295" s="429"/>
      <c r="P295" s="409">
        <f t="shared" si="15"/>
        <v>0</v>
      </c>
      <c r="Q295" s="78">
        <f t="shared" si="16"/>
        <v>0</v>
      </c>
      <c r="R295" s="143" t="str">
        <f t="shared" si="14"/>
        <v/>
      </c>
    </row>
    <row r="296" spans="1:18" x14ac:dyDescent="0.2">
      <c r="A296" s="430" t="str">
        <f>IF(B296="","",COUNT('Diário 1º PA'!$A$4:$A$2634)+COUNT('Diário 2º PA'!$A$4:$A$2000)+COUNT('Diário 3º PA'!$A$4:$A$2000)+ROW()-3)</f>
        <v/>
      </c>
      <c r="B296" s="417"/>
      <c r="C296" s="418"/>
      <c r="D296" s="419"/>
      <c r="E296" s="419"/>
      <c r="F296" s="420"/>
      <c r="G296" s="419"/>
      <c r="H296" s="419"/>
      <c r="I296" s="421"/>
      <c r="J296" s="422"/>
      <c r="K296" s="422"/>
      <c r="L296" s="423"/>
      <c r="M296" s="422"/>
      <c r="N296" s="464"/>
      <c r="O296" s="429"/>
      <c r="P296" s="409">
        <f t="shared" si="15"/>
        <v>0</v>
      </c>
      <c r="Q296" s="78">
        <f t="shared" si="16"/>
        <v>0</v>
      </c>
      <c r="R296" s="100" t="str">
        <f t="shared" si="14"/>
        <v/>
      </c>
    </row>
    <row r="297" spans="1:18" x14ac:dyDescent="0.2">
      <c r="A297" s="430" t="str">
        <f>IF(B297="","",COUNT('Diário 1º PA'!$A$4:$A$2634)+COUNT('Diário 2º PA'!$A$4:$A$2000)+COUNT('Diário 3º PA'!$A$4:$A$2000)+ROW()-3)</f>
        <v/>
      </c>
      <c r="B297" s="417"/>
      <c r="C297" s="418"/>
      <c r="D297" s="419"/>
      <c r="E297" s="419"/>
      <c r="F297" s="420"/>
      <c r="G297" s="419"/>
      <c r="H297" s="419"/>
      <c r="I297" s="421"/>
      <c r="J297" s="422"/>
      <c r="K297" s="422"/>
      <c r="L297" s="423"/>
      <c r="M297" s="422"/>
      <c r="N297" s="464"/>
      <c r="O297" s="429"/>
      <c r="P297" s="409">
        <f t="shared" si="15"/>
        <v>0</v>
      </c>
      <c r="Q297" s="78">
        <f t="shared" si="16"/>
        <v>0</v>
      </c>
      <c r="R297" s="100" t="str">
        <f t="shared" si="14"/>
        <v/>
      </c>
    </row>
    <row r="298" spans="1:18" x14ac:dyDescent="0.2">
      <c r="A298" s="430" t="str">
        <f>IF(B298="","",COUNT('Diário 1º PA'!$A$4:$A$2634)+COUNT('Diário 2º PA'!$A$4:$A$2000)+COUNT('Diário 3º PA'!$A$4:$A$2000)+ROW()-3)</f>
        <v/>
      </c>
      <c r="B298" s="417"/>
      <c r="C298" s="418"/>
      <c r="D298" s="419"/>
      <c r="E298" s="419"/>
      <c r="F298" s="420"/>
      <c r="G298" s="419"/>
      <c r="H298" s="419"/>
      <c r="I298" s="421"/>
      <c r="J298" s="422"/>
      <c r="K298" s="422"/>
      <c r="L298" s="423"/>
      <c r="M298" s="422"/>
      <c r="N298" s="464"/>
      <c r="O298" s="429"/>
      <c r="P298" s="409">
        <f t="shared" si="15"/>
        <v>0</v>
      </c>
      <c r="Q298" s="78">
        <f t="shared" si="16"/>
        <v>0</v>
      </c>
      <c r="R298" s="143" t="str">
        <f t="shared" si="14"/>
        <v/>
      </c>
    </row>
    <row r="299" spans="1:18" x14ac:dyDescent="0.2">
      <c r="A299" s="430" t="str">
        <f>IF(B299="","",COUNT('Diário 1º PA'!$A$4:$A$2634)+COUNT('Diário 2º PA'!$A$4:$A$2000)+COUNT('Diário 3º PA'!$A$4:$A$2000)+ROW()-3)</f>
        <v/>
      </c>
      <c r="B299" s="417"/>
      <c r="C299" s="418"/>
      <c r="D299" s="419"/>
      <c r="E299" s="419"/>
      <c r="F299" s="420"/>
      <c r="G299" s="419"/>
      <c r="H299" s="419"/>
      <c r="I299" s="421"/>
      <c r="J299" s="422"/>
      <c r="K299" s="422"/>
      <c r="L299" s="423"/>
      <c r="M299" s="422"/>
      <c r="N299" s="464"/>
      <c r="O299" s="429"/>
      <c r="P299" s="409">
        <f t="shared" si="15"/>
        <v>0</v>
      </c>
      <c r="Q299" s="78">
        <f t="shared" si="16"/>
        <v>0</v>
      </c>
      <c r="R299" s="100" t="str">
        <f t="shared" si="14"/>
        <v/>
      </c>
    </row>
    <row r="300" spans="1:18" x14ac:dyDescent="0.2">
      <c r="A300" s="430" t="str">
        <f>IF(B300="","",COUNT('Diário 1º PA'!$A$4:$A$2634)+COUNT('Diário 2º PA'!$A$4:$A$2000)+COUNT('Diário 3º PA'!$A$4:$A$2000)+ROW()-3)</f>
        <v/>
      </c>
      <c r="B300" s="417"/>
      <c r="C300" s="418"/>
      <c r="D300" s="419"/>
      <c r="E300" s="419"/>
      <c r="F300" s="420"/>
      <c r="G300" s="419"/>
      <c r="H300" s="419"/>
      <c r="I300" s="421"/>
      <c r="J300" s="422"/>
      <c r="K300" s="422"/>
      <c r="L300" s="423"/>
      <c r="M300" s="422"/>
      <c r="N300" s="464"/>
      <c r="O300" s="429"/>
      <c r="P300" s="409">
        <f t="shared" si="15"/>
        <v>0</v>
      </c>
      <c r="Q300" s="78">
        <f t="shared" si="16"/>
        <v>0</v>
      </c>
      <c r="R300" s="100" t="str">
        <f t="shared" si="14"/>
        <v/>
      </c>
    </row>
    <row r="301" spans="1:18" x14ac:dyDescent="0.2">
      <c r="A301" s="430" t="str">
        <f>IF(B301="","",COUNT('Diário 1º PA'!$A$4:$A$2634)+COUNT('Diário 2º PA'!$A$4:$A$2000)+COUNT('Diário 3º PA'!$A$4:$A$2000)+ROW()-3)</f>
        <v/>
      </c>
      <c r="B301" s="417"/>
      <c r="C301" s="418"/>
      <c r="D301" s="419"/>
      <c r="E301" s="419"/>
      <c r="F301" s="420"/>
      <c r="G301" s="419"/>
      <c r="H301" s="419"/>
      <c r="I301" s="421"/>
      <c r="J301" s="422"/>
      <c r="K301" s="422"/>
      <c r="L301" s="423"/>
      <c r="M301" s="422"/>
      <c r="N301" s="464"/>
      <c r="O301" s="429"/>
      <c r="P301" s="409">
        <f t="shared" si="15"/>
        <v>0</v>
      </c>
      <c r="Q301" s="78">
        <f t="shared" si="16"/>
        <v>0</v>
      </c>
      <c r="R301" s="143" t="str">
        <f t="shared" si="14"/>
        <v/>
      </c>
    </row>
    <row r="302" spans="1:18" x14ac:dyDescent="0.2">
      <c r="A302" s="430" t="str">
        <f>IF(B302="","",COUNT('Diário 1º PA'!$A$4:$A$2634)+COUNT('Diário 2º PA'!$A$4:$A$2000)+COUNT('Diário 3º PA'!$A$4:$A$2000)+ROW()-3)</f>
        <v/>
      </c>
      <c r="B302" s="417"/>
      <c r="C302" s="418"/>
      <c r="D302" s="419"/>
      <c r="E302" s="419"/>
      <c r="F302" s="420"/>
      <c r="G302" s="419"/>
      <c r="H302" s="419"/>
      <c r="I302" s="421"/>
      <c r="J302" s="422"/>
      <c r="K302" s="422"/>
      <c r="L302" s="423"/>
      <c r="M302" s="422"/>
      <c r="N302" s="464"/>
      <c r="O302" s="429"/>
      <c r="P302" s="409">
        <f t="shared" si="15"/>
        <v>0</v>
      </c>
      <c r="Q302" s="78">
        <f t="shared" si="16"/>
        <v>0</v>
      </c>
      <c r="R302" s="100" t="str">
        <f t="shared" si="14"/>
        <v/>
      </c>
    </row>
    <row r="303" spans="1:18" x14ac:dyDescent="0.2">
      <c r="A303" s="430" t="str">
        <f>IF(B303="","",COUNT('Diário 1º PA'!$A$4:$A$2634)+COUNT('Diário 2º PA'!$A$4:$A$2000)+COUNT('Diário 3º PA'!$A$4:$A$2000)+ROW()-3)</f>
        <v/>
      </c>
      <c r="B303" s="417"/>
      <c r="C303" s="418"/>
      <c r="D303" s="419"/>
      <c r="E303" s="419"/>
      <c r="F303" s="420"/>
      <c r="G303" s="419"/>
      <c r="H303" s="419"/>
      <c r="I303" s="421"/>
      <c r="J303" s="422"/>
      <c r="K303" s="422"/>
      <c r="L303" s="423"/>
      <c r="M303" s="422"/>
      <c r="N303" s="464"/>
      <c r="O303" s="429"/>
      <c r="P303" s="409">
        <f t="shared" si="15"/>
        <v>0</v>
      </c>
      <c r="Q303" s="78">
        <f t="shared" si="16"/>
        <v>0</v>
      </c>
      <c r="R303" s="100" t="str">
        <f t="shared" si="14"/>
        <v/>
      </c>
    </row>
    <row r="304" spans="1:18" x14ac:dyDescent="0.2">
      <c r="A304" s="430" t="str">
        <f>IF(B304="","",COUNT('Diário 1º PA'!$A$4:$A$2634)+COUNT('Diário 2º PA'!$A$4:$A$2000)+COUNT('Diário 3º PA'!$A$4:$A$2000)+ROW()-3)</f>
        <v/>
      </c>
      <c r="B304" s="417"/>
      <c r="C304" s="418"/>
      <c r="D304" s="419"/>
      <c r="E304" s="419"/>
      <c r="F304" s="420"/>
      <c r="G304" s="419"/>
      <c r="H304" s="419"/>
      <c r="I304" s="421"/>
      <c r="J304" s="422"/>
      <c r="K304" s="422"/>
      <c r="L304" s="423"/>
      <c r="M304" s="422"/>
      <c r="N304" s="464"/>
      <c r="O304" s="429"/>
      <c r="P304" s="409">
        <f t="shared" si="15"/>
        <v>0</v>
      </c>
      <c r="Q304" s="78">
        <f t="shared" si="16"/>
        <v>0</v>
      </c>
      <c r="R304" s="143" t="str">
        <f t="shared" si="14"/>
        <v/>
      </c>
    </row>
    <row r="305" spans="1:18" x14ac:dyDescent="0.2">
      <c r="A305" s="430" t="str">
        <f>IF(B305="","",COUNT('Diário 1º PA'!$A$4:$A$2634)+COUNT('Diário 2º PA'!$A$4:$A$2000)+COUNT('Diário 3º PA'!$A$4:$A$2000)+ROW()-3)</f>
        <v/>
      </c>
      <c r="B305" s="417"/>
      <c r="C305" s="418"/>
      <c r="D305" s="419"/>
      <c r="E305" s="419"/>
      <c r="F305" s="420"/>
      <c r="G305" s="419"/>
      <c r="H305" s="419"/>
      <c r="I305" s="421"/>
      <c r="J305" s="422"/>
      <c r="K305" s="422"/>
      <c r="L305" s="423"/>
      <c r="M305" s="422"/>
      <c r="N305" s="464"/>
      <c r="O305" s="429"/>
      <c r="P305" s="409">
        <f t="shared" si="15"/>
        <v>0</v>
      </c>
      <c r="Q305" s="78">
        <f t="shared" si="16"/>
        <v>0</v>
      </c>
      <c r="R305" s="100" t="str">
        <f t="shared" si="14"/>
        <v/>
      </c>
    </row>
    <row r="306" spans="1:18" x14ac:dyDescent="0.2">
      <c r="A306" s="430" t="str">
        <f>IF(B306="","",COUNT('Diário 1º PA'!$A$4:$A$2634)+COUNT('Diário 2º PA'!$A$4:$A$2000)+COUNT('Diário 3º PA'!$A$4:$A$2000)+ROW()-3)</f>
        <v/>
      </c>
      <c r="B306" s="417"/>
      <c r="C306" s="418"/>
      <c r="D306" s="419"/>
      <c r="E306" s="419"/>
      <c r="F306" s="420"/>
      <c r="G306" s="419"/>
      <c r="H306" s="419"/>
      <c r="I306" s="421"/>
      <c r="J306" s="422"/>
      <c r="K306" s="422"/>
      <c r="L306" s="423"/>
      <c r="M306" s="422"/>
      <c r="N306" s="464"/>
      <c r="O306" s="429"/>
      <c r="P306" s="409">
        <f t="shared" si="15"/>
        <v>0</v>
      </c>
      <c r="Q306" s="78">
        <f t="shared" si="16"/>
        <v>0</v>
      </c>
      <c r="R306" s="100" t="str">
        <f t="shared" si="14"/>
        <v/>
      </c>
    </row>
    <row r="307" spans="1:18" x14ac:dyDescent="0.2">
      <c r="A307" s="430" t="str">
        <f>IF(B307="","",COUNT('Diário 1º PA'!$A$4:$A$2634)+COUNT('Diário 2º PA'!$A$4:$A$2000)+COUNT('Diário 3º PA'!$A$4:$A$2000)+ROW()-3)</f>
        <v/>
      </c>
      <c r="B307" s="417"/>
      <c r="C307" s="418"/>
      <c r="D307" s="419"/>
      <c r="E307" s="419"/>
      <c r="F307" s="420"/>
      <c r="G307" s="419"/>
      <c r="H307" s="419"/>
      <c r="I307" s="421"/>
      <c r="J307" s="422"/>
      <c r="K307" s="422"/>
      <c r="L307" s="423"/>
      <c r="M307" s="422"/>
      <c r="N307" s="464"/>
      <c r="O307" s="429"/>
      <c r="P307" s="409">
        <f t="shared" si="15"/>
        <v>0</v>
      </c>
      <c r="Q307" s="78">
        <f t="shared" si="16"/>
        <v>0</v>
      </c>
      <c r="R307" s="143" t="str">
        <f t="shared" si="14"/>
        <v/>
      </c>
    </row>
    <row r="308" spans="1:18" x14ac:dyDescent="0.2">
      <c r="A308" s="430" t="str">
        <f>IF(B308="","",COUNT('Diário 1º PA'!$A$4:$A$2634)+COUNT('Diário 2º PA'!$A$4:$A$2000)+COUNT('Diário 3º PA'!$A$4:$A$2000)+ROW()-3)</f>
        <v/>
      </c>
      <c r="B308" s="417"/>
      <c r="C308" s="418"/>
      <c r="D308" s="419"/>
      <c r="E308" s="419"/>
      <c r="F308" s="420"/>
      <c r="G308" s="419"/>
      <c r="H308" s="419"/>
      <c r="I308" s="421"/>
      <c r="J308" s="422"/>
      <c r="K308" s="422"/>
      <c r="L308" s="423"/>
      <c r="M308" s="422"/>
      <c r="N308" s="464"/>
      <c r="O308" s="429"/>
      <c r="P308" s="409">
        <f t="shared" si="15"/>
        <v>0</v>
      </c>
      <c r="Q308" s="78">
        <f t="shared" si="16"/>
        <v>0</v>
      </c>
      <c r="R308" s="100" t="str">
        <f t="shared" si="14"/>
        <v/>
      </c>
    </row>
    <row r="309" spans="1:18" x14ac:dyDescent="0.2">
      <c r="A309" s="430" t="str">
        <f>IF(B309="","",COUNT('Diário 1º PA'!$A$4:$A$2634)+COUNT('Diário 2º PA'!$A$4:$A$2000)+COUNT('Diário 3º PA'!$A$4:$A$2000)+ROW()-3)</f>
        <v/>
      </c>
      <c r="B309" s="417"/>
      <c r="C309" s="418"/>
      <c r="D309" s="419"/>
      <c r="E309" s="419"/>
      <c r="F309" s="420"/>
      <c r="G309" s="419"/>
      <c r="H309" s="419"/>
      <c r="I309" s="421"/>
      <c r="J309" s="422"/>
      <c r="K309" s="422"/>
      <c r="L309" s="423"/>
      <c r="M309" s="422"/>
      <c r="N309" s="464"/>
      <c r="O309" s="429"/>
      <c r="P309" s="409">
        <f t="shared" si="15"/>
        <v>0</v>
      </c>
      <c r="Q309" s="78">
        <f t="shared" si="16"/>
        <v>0</v>
      </c>
      <c r="R309" s="100" t="str">
        <f t="shared" si="14"/>
        <v/>
      </c>
    </row>
    <row r="310" spans="1:18" x14ac:dyDescent="0.2">
      <c r="A310" s="430" t="str">
        <f>IF(B310="","",COUNT('Diário 1º PA'!$A$4:$A$2634)+COUNT('Diário 2º PA'!$A$4:$A$2000)+COUNT('Diário 3º PA'!$A$4:$A$2000)+ROW()-3)</f>
        <v/>
      </c>
      <c r="B310" s="417"/>
      <c r="C310" s="418"/>
      <c r="D310" s="419"/>
      <c r="E310" s="419"/>
      <c r="F310" s="420"/>
      <c r="G310" s="419"/>
      <c r="H310" s="419"/>
      <c r="I310" s="421"/>
      <c r="J310" s="422"/>
      <c r="K310" s="422"/>
      <c r="L310" s="423"/>
      <c r="M310" s="422"/>
      <c r="N310" s="464"/>
      <c r="O310" s="429"/>
      <c r="P310" s="409">
        <f t="shared" si="15"/>
        <v>0</v>
      </c>
      <c r="Q310" s="78">
        <f t="shared" si="16"/>
        <v>0</v>
      </c>
      <c r="R310" s="143" t="str">
        <f t="shared" si="14"/>
        <v/>
      </c>
    </row>
    <row r="311" spans="1:18" x14ac:dyDescent="0.2">
      <c r="A311" s="430" t="str">
        <f>IF(B311="","",COUNT('Diário 1º PA'!$A$4:$A$2634)+COUNT('Diário 2º PA'!$A$4:$A$2000)+COUNT('Diário 3º PA'!$A$4:$A$2000)+ROW()-3)</f>
        <v/>
      </c>
      <c r="B311" s="417"/>
      <c r="C311" s="418"/>
      <c r="D311" s="419"/>
      <c r="E311" s="419"/>
      <c r="F311" s="420"/>
      <c r="G311" s="419"/>
      <c r="H311" s="419"/>
      <c r="I311" s="421"/>
      <c r="J311" s="422"/>
      <c r="K311" s="422"/>
      <c r="L311" s="423"/>
      <c r="M311" s="422"/>
      <c r="N311" s="464"/>
      <c r="O311" s="429"/>
      <c r="P311" s="409">
        <f t="shared" si="15"/>
        <v>0</v>
      </c>
      <c r="Q311" s="78">
        <f t="shared" si="16"/>
        <v>0</v>
      </c>
      <c r="R311" s="100" t="str">
        <f t="shared" si="14"/>
        <v/>
      </c>
    </row>
    <row r="312" spans="1:18" x14ac:dyDescent="0.2">
      <c r="A312" s="430" t="str">
        <f>IF(B312="","",COUNT('Diário 1º PA'!$A$4:$A$2634)+COUNT('Diário 2º PA'!$A$4:$A$2000)+COUNT('Diário 3º PA'!$A$4:$A$2000)+ROW()-3)</f>
        <v/>
      </c>
      <c r="B312" s="417"/>
      <c r="C312" s="418"/>
      <c r="D312" s="419"/>
      <c r="E312" s="419"/>
      <c r="F312" s="420"/>
      <c r="G312" s="419"/>
      <c r="H312" s="419"/>
      <c r="I312" s="421"/>
      <c r="J312" s="422"/>
      <c r="K312" s="422"/>
      <c r="L312" s="423"/>
      <c r="M312" s="422"/>
      <c r="N312" s="464"/>
      <c r="O312" s="429"/>
      <c r="P312" s="409">
        <f t="shared" si="15"/>
        <v>0</v>
      </c>
      <c r="Q312" s="78">
        <f t="shared" si="16"/>
        <v>0</v>
      </c>
      <c r="R312" s="100" t="str">
        <f t="shared" si="14"/>
        <v/>
      </c>
    </row>
    <row r="313" spans="1:18" x14ac:dyDescent="0.2">
      <c r="A313" s="430" t="str">
        <f>IF(B313="","",COUNT('Diário 1º PA'!$A$4:$A$2634)+COUNT('Diário 2º PA'!$A$4:$A$2000)+COUNT('Diário 3º PA'!$A$4:$A$2000)+ROW()-3)</f>
        <v/>
      </c>
      <c r="B313" s="417"/>
      <c r="C313" s="418"/>
      <c r="D313" s="419"/>
      <c r="E313" s="419"/>
      <c r="F313" s="420"/>
      <c r="G313" s="419"/>
      <c r="H313" s="419"/>
      <c r="I313" s="421"/>
      <c r="J313" s="422"/>
      <c r="K313" s="422"/>
      <c r="L313" s="423"/>
      <c r="M313" s="422"/>
      <c r="N313" s="464"/>
      <c r="O313" s="429"/>
      <c r="P313" s="409">
        <f t="shared" si="15"/>
        <v>0</v>
      </c>
      <c r="Q313" s="78">
        <f t="shared" si="16"/>
        <v>0</v>
      </c>
      <c r="R313" s="143" t="str">
        <f t="shared" si="14"/>
        <v/>
      </c>
    </row>
    <row r="314" spans="1:18" x14ac:dyDescent="0.2">
      <c r="A314" s="430" t="str">
        <f>IF(B314="","",COUNT('Diário 1º PA'!$A$4:$A$2634)+COUNT('Diário 2º PA'!$A$4:$A$2000)+COUNT('Diário 3º PA'!$A$4:$A$2000)+ROW()-3)</f>
        <v/>
      </c>
      <c r="B314" s="417"/>
      <c r="C314" s="418"/>
      <c r="D314" s="419"/>
      <c r="E314" s="419"/>
      <c r="F314" s="420"/>
      <c r="G314" s="419"/>
      <c r="H314" s="419"/>
      <c r="I314" s="421"/>
      <c r="J314" s="422"/>
      <c r="K314" s="422"/>
      <c r="L314" s="423"/>
      <c r="M314" s="422"/>
      <c r="N314" s="464"/>
      <c r="O314" s="429"/>
      <c r="P314" s="409">
        <f t="shared" si="15"/>
        <v>0</v>
      </c>
      <c r="Q314" s="78">
        <f t="shared" si="16"/>
        <v>0</v>
      </c>
      <c r="R314" s="100" t="str">
        <f t="shared" si="14"/>
        <v/>
      </c>
    </row>
    <row r="315" spans="1:18" x14ac:dyDescent="0.2">
      <c r="A315" s="430" t="str">
        <f>IF(B315="","",COUNT('Diário 1º PA'!$A$4:$A$2634)+COUNT('Diário 2º PA'!$A$4:$A$2000)+COUNT('Diário 3º PA'!$A$4:$A$2000)+ROW()-3)</f>
        <v/>
      </c>
      <c r="B315" s="417"/>
      <c r="C315" s="418"/>
      <c r="D315" s="419"/>
      <c r="E315" s="419"/>
      <c r="F315" s="420"/>
      <c r="G315" s="419"/>
      <c r="H315" s="419"/>
      <c r="I315" s="421"/>
      <c r="J315" s="422"/>
      <c r="K315" s="422"/>
      <c r="L315" s="423"/>
      <c r="M315" s="422"/>
      <c r="N315" s="464"/>
      <c r="O315" s="429"/>
      <c r="P315" s="409">
        <f t="shared" si="15"/>
        <v>0</v>
      </c>
      <c r="Q315" s="78">
        <f t="shared" si="16"/>
        <v>0</v>
      </c>
      <c r="R315" s="100" t="str">
        <f t="shared" si="14"/>
        <v/>
      </c>
    </row>
    <row r="316" spans="1:18" x14ac:dyDescent="0.2">
      <c r="A316" s="430" t="str">
        <f>IF(B316="","",COUNT('Diário 1º PA'!$A$4:$A$2634)+COUNT('Diário 2º PA'!$A$4:$A$2000)+COUNT('Diário 3º PA'!$A$4:$A$2000)+ROW()-3)</f>
        <v/>
      </c>
      <c r="B316" s="417"/>
      <c r="C316" s="418"/>
      <c r="D316" s="419"/>
      <c r="E316" s="419"/>
      <c r="F316" s="420"/>
      <c r="G316" s="419"/>
      <c r="H316" s="419"/>
      <c r="I316" s="421"/>
      <c r="J316" s="422"/>
      <c r="K316" s="422"/>
      <c r="L316" s="423"/>
      <c r="M316" s="422"/>
      <c r="N316" s="464"/>
      <c r="O316" s="429"/>
      <c r="P316" s="409">
        <f t="shared" si="15"/>
        <v>0</v>
      </c>
      <c r="Q316" s="78">
        <f t="shared" si="16"/>
        <v>0</v>
      </c>
      <c r="R316" s="143" t="str">
        <f t="shared" si="14"/>
        <v/>
      </c>
    </row>
    <row r="317" spans="1:18" x14ac:dyDescent="0.2">
      <c r="A317" s="430" t="str">
        <f>IF(B317="","",COUNT('Diário 1º PA'!$A$4:$A$2634)+COUNT('Diário 2º PA'!$A$4:$A$2000)+COUNT('Diário 3º PA'!$A$4:$A$2000)+ROW()-3)</f>
        <v/>
      </c>
      <c r="B317" s="417"/>
      <c r="C317" s="418"/>
      <c r="D317" s="419"/>
      <c r="E317" s="419"/>
      <c r="F317" s="420"/>
      <c r="G317" s="419"/>
      <c r="H317" s="419"/>
      <c r="I317" s="421"/>
      <c r="J317" s="422"/>
      <c r="K317" s="422"/>
      <c r="L317" s="423"/>
      <c r="M317" s="422"/>
      <c r="N317" s="464"/>
      <c r="O317" s="429"/>
      <c r="P317" s="409">
        <f t="shared" si="15"/>
        <v>0</v>
      </c>
      <c r="Q317" s="78">
        <f t="shared" si="16"/>
        <v>0</v>
      </c>
      <c r="R317" s="100" t="str">
        <f t="shared" si="14"/>
        <v/>
      </c>
    </row>
    <row r="318" spans="1:18" x14ac:dyDescent="0.2">
      <c r="A318" s="430" t="str">
        <f>IF(B318="","",COUNT('Diário 1º PA'!$A$4:$A$2634)+COUNT('Diário 2º PA'!$A$4:$A$2000)+COUNT('Diário 3º PA'!$A$4:$A$2000)+ROW()-3)</f>
        <v/>
      </c>
      <c r="B318" s="417"/>
      <c r="C318" s="418"/>
      <c r="D318" s="419"/>
      <c r="E318" s="419"/>
      <c r="F318" s="420"/>
      <c r="G318" s="419"/>
      <c r="H318" s="419"/>
      <c r="I318" s="421"/>
      <c r="J318" s="422"/>
      <c r="K318" s="422"/>
      <c r="L318" s="423"/>
      <c r="M318" s="422"/>
      <c r="N318" s="464"/>
      <c r="O318" s="429"/>
      <c r="P318" s="409">
        <f t="shared" si="15"/>
        <v>0</v>
      </c>
      <c r="Q318" s="78">
        <f t="shared" si="16"/>
        <v>0</v>
      </c>
      <c r="R318" s="100" t="str">
        <f t="shared" si="14"/>
        <v/>
      </c>
    </row>
    <row r="319" spans="1:18" x14ac:dyDescent="0.2">
      <c r="A319" s="430" t="str">
        <f>IF(B319="","",COUNT('Diário 1º PA'!$A$4:$A$2634)+COUNT('Diário 2º PA'!$A$4:$A$2000)+COUNT('Diário 3º PA'!$A$4:$A$2000)+ROW()-3)</f>
        <v/>
      </c>
      <c r="B319" s="417"/>
      <c r="C319" s="418"/>
      <c r="D319" s="419"/>
      <c r="E319" s="419"/>
      <c r="F319" s="420"/>
      <c r="G319" s="419"/>
      <c r="H319" s="419"/>
      <c r="I319" s="421"/>
      <c r="J319" s="422"/>
      <c r="K319" s="422"/>
      <c r="L319" s="423"/>
      <c r="M319" s="422"/>
      <c r="N319" s="464"/>
      <c r="O319" s="429"/>
      <c r="P319" s="409">
        <f t="shared" si="15"/>
        <v>0</v>
      </c>
      <c r="Q319" s="78">
        <f t="shared" si="16"/>
        <v>0</v>
      </c>
      <c r="R319" s="143" t="str">
        <f t="shared" si="14"/>
        <v/>
      </c>
    </row>
    <row r="320" spans="1:18" x14ac:dyDescent="0.2">
      <c r="A320" s="430" t="str">
        <f>IF(B320="","",COUNT('Diário 1º PA'!$A$4:$A$2634)+COUNT('Diário 2º PA'!$A$4:$A$2000)+COUNT('Diário 3º PA'!$A$4:$A$2000)+ROW()-3)</f>
        <v/>
      </c>
      <c r="B320" s="417"/>
      <c r="C320" s="418"/>
      <c r="D320" s="419"/>
      <c r="E320" s="419"/>
      <c r="F320" s="420"/>
      <c r="G320" s="419"/>
      <c r="H320" s="419"/>
      <c r="I320" s="421"/>
      <c r="J320" s="422"/>
      <c r="K320" s="422"/>
      <c r="L320" s="423"/>
      <c r="M320" s="422"/>
      <c r="N320" s="464"/>
      <c r="O320" s="429"/>
      <c r="P320" s="409">
        <f t="shared" si="15"/>
        <v>0</v>
      </c>
      <c r="Q320" s="78">
        <f t="shared" si="16"/>
        <v>0</v>
      </c>
      <c r="R320" s="100" t="str">
        <f t="shared" si="14"/>
        <v/>
      </c>
    </row>
    <row r="321" spans="1:18" x14ac:dyDescent="0.2">
      <c r="A321" s="430" t="str">
        <f>IF(B321="","",COUNT('Diário 1º PA'!$A$4:$A$2634)+COUNT('Diário 2º PA'!$A$4:$A$2000)+COUNT('Diário 3º PA'!$A$4:$A$2000)+ROW()-3)</f>
        <v/>
      </c>
      <c r="B321" s="417"/>
      <c r="C321" s="418"/>
      <c r="D321" s="419"/>
      <c r="E321" s="419"/>
      <c r="F321" s="420"/>
      <c r="G321" s="419"/>
      <c r="H321" s="419"/>
      <c r="I321" s="421"/>
      <c r="J321" s="422"/>
      <c r="K321" s="422"/>
      <c r="L321" s="423"/>
      <c r="M321" s="422"/>
      <c r="N321" s="464"/>
      <c r="O321" s="429"/>
      <c r="P321" s="409">
        <f t="shared" si="15"/>
        <v>0</v>
      </c>
      <c r="Q321" s="78">
        <f t="shared" si="16"/>
        <v>0</v>
      </c>
      <c r="R321" s="100" t="str">
        <f t="shared" si="14"/>
        <v/>
      </c>
    </row>
    <row r="322" spans="1:18" x14ac:dyDescent="0.2">
      <c r="A322" s="430" t="str">
        <f>IF(B322="","",COUNT('Diário 1º PA'!$A$4:$A$2634)+COUNT('Diário 2º PA'!$A$4:$A$2000)+COUNT('Diário 3º PA'!$A$4:$A$2000)+ROW()-3)</f>
        <v/>
      </c>
      <c r="B322" s="417"/>
      <c r="C322" s="418"/>
      <c r="D322" s="419"/>
      <c r="E322" s="419"/>
      <c r="F322" s="420"/>
      <c r="G322" s="419"/>
      <c r="H322" s="419"/>
      <c r="I322" s="421"/>
      <c r="J322" s="422"/>
      <c r="K322" s="422"/>
      <c r="L322" s="423"/>
      <c r="M322" s="422"/>
      <c r="N322" s="464"/>
      <c r="O322" s="429"/>
      <c r="P322" s="409">
        <f t="shared" si="15"/>
        <v>0</v>
      </c>
      <c r="Q322" s="78">
        <f t="shared" si="16"/>
        <v>0</v>
      </c>
      <c r="R322" s="143" t="str">
        <f t="shared" si="14"/>
        <v/>
      </c>
    </row>
    <row r="323" spans="1:18" x14ac:dyDescent="0.2">
      <c r="A323" s="430" t="str">
        <f>IF(B323="","",COUNT('Diário 1º PA'!$A$4:$A$2634)+COUNT('Diário 2º PA'!$A$4:$A$2000)+COUNT('Diário 3º PA'!$A$4:$A$2000)+ROW()-3)</f>
        <v/>
      </c>
      <c r="B323" s="417"/>
      <c r="C323" s="418"/>
      <c r="D323" s="419"/>
      <c r="E323" s="419"/>
      <c r="F323" s="420"/>
      <c r="G323" s="419"/>
      <c r="H323" s="419"/>
      <c r="I323" s="421"/>
      <c r="J323" s="422"/>
      <c r="K323" s="422"/>
      <c r="L323" s="423"/>
      <c r="M323" s="422"/>
      <c r="N323" s="464"/>
      <c r="O323" s="429"/>
      <c r="P323" s="409">
        <f t="shared" si="15"/>
        <v>0</v>
      </c>
      <c r="Q323" s="78">
        <f t="shared" si="16"/>
        <v>0</v>
      </c>
      <c r="R323" s="100" t="str">
        <f t="shared" si="14"/>
        <v/>
      </c>
    </row>
    <row r="324" spans="1:18" x14ac:dyDescent="0.2">
      <c r="A324" s="430" t="str">
        <f>IF(B324="","",COUNT('Diário 1º PA'!$A$4:$A$2634)+COUNT('Diário 2º PA'!$A$4:$A$2000)+COUNT('Diário 3º PA'!$A$4:$A$2000)+ROW()-3)</f>
        <v/>
      </c>
      <c r="B324" s="417"/>
      <c r="C324" s="418"/>
      <c r="D324" s="419"/>
      <c r="E324" s="419"/>
      <c r="F324" s="420"/>
      <c r="G324" s="419"/>
      <c r="H324" s="419"/>
      <c r="I324" s="421"/>
      <c r="J324" s="422"/>
      <c r="K324" s="422"/>
      <c r="L324" s="423"/>
      <c r="M324" s="422"/>
      <c r="N324" s="464"/>
      <c r="O324" s="429"/>
      <c r="P324" s="409">
        <f t="shared" si="15"/>
        <v>0</v>
      </c>
      <c r="Q324" s="78">
        <f t="shared" si="16"/>
        <v>0</v>
      </c>
      <c r="R324" s="100" t="str">
        <f t="shared" si="14"/>
        <v/>
      </c>
    </row>
    <row r="325" spans="1:18" x14ac:dyDescent="0.2">
      <c r="A325" s="430" t="str">
        <f>IF(B325="","",COUNT('Diário 1º PA'!$A$4:$A$2634)+COUNT('Diário 2º PA'!$A$4:$A$2000)+COUNT('Diário 3º PA'!$A$4:$A$2000)+ROW()-3)</f>
        <v/>
      </c>
      <c r="B325" s="417"/>
      <c r="C325" s="438"/>
      <c r="D325" s="419"/>
      <c r="E325" s="419"/>
      <c r="F325" s="420"/>
      <c r="G325" s="419"/>
      <c r="H325" s="419"/>
      <c r="I325" s="421"/>
      <c r="J325" s="422"/>
      <c r="K325" s="422"/>
      <c r="L325" s="423"/>
      <c r="M325" s="422"/>
      <c r="N325" s="464"/>
      <c r="O325" s="429"/>
      <c r="P325" s="409">
        <f t="shared" si="15"/>
        <v>0</v>
      </c>
      <c r="Q325" s="78">
        <f t="shared" si="16"/>
        <v>0</v>
      </c>
      <c r="R325" s="143" t="str">
        <f t="shared" si="14"/>
        <v/>
      </c>
    </row>
    <row r="326" spans="1:18" x14ac:dyDescent="0.2">
      <c r="A326" s="430" t="str">
        <f>IF(B326="","",COUNT('Diário 1º PA'!$A$4:$A$2634)+COUNT('Diário 2º PA'!$A$4:$A$2000)+COUNT('Diário 3º PA'!$A$4:$A$2000)+ROW()-3)</f>
        <v/>
      </c>
      <c r="B326" s="417"/>
      <c r="C326" s="438"/>
      <c r="D326" s="419"/>
      <c r="E326" s="419"/>
      <c r="F326" s="420"/>
      <c r="G326" s="419"/>
      <c r="H326" s="419"/>
      <c r="I326" s="421"/>
      <c r="J326" s="422"/>
      <c r="K326" s="422"/>
      <c r="L326" s="423"/>
      <c r="M326" s="422"/>
      <c r="N326" s="464"/>
      <c r="O326" s="429"/>
      <c r="P326" s="409">
        <f t="shared" si="15"/>
        <v>0</v>
      </c>
      <c r="Q326" s="78">
        <f t="shared" si="16"/>
        <v>0</v>
      </c>
      <c r="R326" s="100" t="str">
        <f t="shared" si="14"/>
        <v/>
      </c>
    </row>
    <row r="327" spans="1:18" x14ac:dyDescent="0.2">
      <c r="A327" s="430" t="str">
        <f>IF(B327="","",COUNT('Diário 1º PA'!$A$4:$A$2634)+COUNT('Diário 2º PA'!$A$4:$A$2000)+COUNT('Diário 3º PA'!$A$4:$A$2000)+ROW()-3)</f>
        <v/>
      </c>
      <c r="B327" s="417"/>
      <c r="C327" s="438"/>
      <c r="D327" s="419"/>
      <c r="E327" s="419"/>
      <c r="F327" s="420"/>
      <c r="G327" s="419"/>
      <c r="H327" s="419"/>
      <c r="I327" s="421"/>
      <c r="J327" s="422"/>
      <c r="K327" s="422"/>
      <c r="L327" s="423"/>
      <c r="M327" s="422"/>
      <c r="N327" s="464"/>
      <c r="O327" s="429"/>
      <c r="P327" s="409">
        <f t="shared" si="15"/>
        <v>0</v>
      </c>
      <c r="Q327" s="78">
        <f t="shared" si="16"/>
        <v>0</v>
      </c>
      <c r="R327" s="100" t="str">
        <f t="shared" ref="R327:R344" si="17">SUBSTITUTE(D327," ","_")</f>
        <v/>
      </c>
    </row>
    <row r="328" spans="1:18" x14ac:dyDescent="0.2">
      <c r="A328" s="430" t="str">
        <f>IF(B328="","",COUNT('Diário 1º PA'!$A$4:$A$2634)+COUNT('Diário 2º PA'!$A$4:$A$2000)+COUNT('Diário 3º PA'!$A$4:$A$2000)+ROW()-3)</f>
        <v/>
      </c>
      <c r="B328" s="417"/>
      <c r="C328" s="438"/>
      <c r="D328" s="419"/>
      <c r="E328" s="419"/>
      <c r="F328" s="420"/>
      <c r="G328" s="419"/>
      <c r="H328" s="419"/>
      <c r="I328" s="421"/>
      <c r="J328" s="422"/>
      <c r="K328" s="422"/>
      <c r="L328" s="423"/>
      <c r="M328" s="422"/>
      <c r="N328" s="464"/>
      <c r="O328" s="429"/>
      <c r="P328" s="409">
        <f t="shared" ref="P328:P344" si="18">IF(B328=0,0,IF(YEAR(B328)=$Q$1,MONTH(B328)-$P$1+1,(YEAR(B328)-$Q$1)*12-$P$1+1+MONTH(B328)))</f>
        <v>0</v>
      </c>
      <c r="Q328" s="78">
        <f t="shared" ref="Q328:Q344" si="19">IF(C328=0,0,IF(YEAR(C328)=$Q$1,MONTH(C328)-$P$1+1,(YEAR(C328)-$Q$1)*12-$P$1+1+MONTH(C328)))</f>
        <v>0</v>
      </c>
      <c r="R328" s="143" t="str">
        <f t="shared" si="17"/>
        <v/>
      </c>
    </row>
    <row r="329" spans="1:18" x14ac:dyDescent="0.2">
      <c r="A329" s="430" t="str">
        <f>IF(B329="","",COUNT('Diário 1º PA'!$A$4:$A$2634)+COUNT('Diário 2º PA'!$A$4:$A$2000)+COUNT('Diário 3º PA'!$A$4:$A$2000)+ROW()-3)</f>
        <v/>
      </c>
      <c r="B329" s="417"/>
      <c r="C329" s="438"/>
      <c r="D329" s="419"/>
      <c r="E329" s="419"/>
      <c r="F329" s="420"/>
      <c r="G329" s="419"/>
      <c r="H329" s="419"/>
      <c r="I329" s="421"/>
      <c r="J329" s="422"/>
      <c r="K329" s="422"/>
      <c r="L329" s="423"/>
      <c r="M329" s="422"/>
      <c r="N329" s="464"/>
      <c r="O329" s="429"/>
      <c r="P329" s="409">
        <f t="shared" si="18"/>
        <v>0</v>
      </c>
      <c r="Q329" s="78">
        <f t="shared" si="19"/>
        <v>0</v>
      </c>
      <c r="R329" s="100" t="str">
        <f t="shared" si="17"/>
        <v/>
      </c>
    </row>
    <row r="330" spans="1:18" x14ac:dyDescent="0.2">
      <c r="A330" s="430" t="str">
        <f>IF(B330="","",COUNT('Diário 1º PA'!$A$4:$A$2634)+COUNT('Diário 2º PA'!$A$4:$A$2000)+COUNT('Diário 3º PA'!$A$4:$A$2000)+ROW()-3)</f>
        <v/>
      </c>
      <c r="B330" s="417"/>
      <c r="C330" s="438"/>
      <c r="D330" s="419"/>
      <c r="E330" s="419"/>
      <c r="F330" s="420"/>
      <c r="G330" s="419"/>
      <c r="H330" s="419"/>
      <c r="I330" s="421"/>
      <c r="J330" s="422"/>
      <c r="K330" s="422"/>
      <c r="L330" s="423"/>
      <c r="M330" s="422"/>
      <c r="N330" s="464"/>
      <c r="O330" s="429"/>
      <c r="P330" s="409">
        <f t="shared" si="18"/>
        <v>0</v>
      </c>
      <c r="Q330" s="78">
        <f t="shared" si="19"/>
        <v>0</v>
      </c>
      <c r="R330" s="100" t="str">
        <f t="shared" si="17"/>
        <v/>
      </c>
    </row>
    <row r="331" spans="1:18" x14ac:dyDescent="0.2">
      <c r="A331" s="430" t="str">
        <f>IF(B331="","",COUNT('Diário 1º PA'!$A$4:$A$2634)+COUNT('Diário 2º PA'!$A$4:$A$2000)+COUNT('Diário 3º PA'!$A$4:$A$2000)+ROW()-3)</f>
        <v/>
      </c>
      <c r="B331" s="417"/>
      <c r="C331" s="438"/>
      <c r="D331" s="419"/>
      <c r="E331" s="419"/>
      <c r="F331" s="420"/>
      <c r="G331" s="419"/>
      <c r="H331" s="419"/>
      <c r="I331" s="421"/>
      <c r="J331" s="422"/>
      <c r="K331" s="422"/>
      <c r="L331" s="423"/>
      <c r="M331" s="422"/>
      <c r="N331" s="464"/>
      <c r="O331" s="429"/>
      <c r="P331" s="409">
        <f t="shared" si="18"/>
        <v>0</v>
      </c>
      <c r="Q331" s="78">
        <f t="shared" si="19"/>
        <v>0</v>
      </c>
      <c r="R331" s="143" t="str">
        <f t="shared" si="17"/>
        <v/>
      </c>
    </row>
    <row r="332" spans="1:18" x14ac:dyDescent="0.2">
      <c r="A332" s="430" t="str">
        <f>IF(B332="","",COUNT('Diário 1º PA'!$A$4:$A$2634)+COUNT('Diário 2º PA'!$A$4:$A$2000)+COUNT('Diário 3º PA'!$A$4:$A$2000)+ROW()-3)</f>
        <v/>
      </c>
      <c r="B332" s="417"/>
      <c r="C332" s="438"/>
      <c r="D332" s="419"/>
      <c r="E332" s="419"/>
      <c r="F332" s="420"/>
      <c r="G332" s="419"/>
      <c r="H332" s="419"/>
      <c r="I332" s="421"/>
      <c r="J332" s="422"/>
      <c r="K332" s="422"/>
      <c r="L332" s="423"/>
      <c r="M332" s="422"/>
      <c r="N332" s="464"/>
      <c r="O332" s="429"/>
      <c r="P332" s="409">
        <f t="shared" si="18"/>
        <v>0</v>
      </c>
      <c r="Q332" s="78">
        <f t="shared" si="19"/>
        <v>0</v>
      </c>
      <c r="R332" s="100" t="str">
        <f t="shared" si="17"/>
        <v/>
      </c>
    </row>
    <row r="333" spans="1:18" x14ac:dyDescent="0.2">
      <c r="A333" s="430" t="str">
        <f>IF(B333="","",COUNT('Diário 1º PA'!$A$4:$A$2634)+COUNT('Diário 2º PA'!$A$4:$A$2000)+COUNT('Diário 3º PA'!$A$4:$A$2000)+ROW()-3)</f>
        <v/>
      </c>
      <c r="B333" s="417"/>
      <c r="C333" s="438"/>
      <c r="D333" s="419"/>
      <c r="E333" s="419"/>
      <c r="F333" s="420"/>
      <c r="G333" s="419"/>
      <c r="H333" s="419"/>
      <c r="I333" s="421"/>
      <c r="J333" s="422"/>
      <c r="K333" s="422"/>
      <c r="L333" s="423"/>
      <c r="M333" s="422"/>
      <c r="N333" s="464"/>
      <c r="O333" s="429"/>
      <c r="P333" s="409">
        <f t="shared" si="18"/>
        <v>0</v>
      </c>
      <c r="Q333" s="78">
        <f t="shared" si="19"/>
        <v>0</v>
      </c>
      <c r="R333" s="100" t="str">
        <f t="shared" si="17"/>
        <v/>
      </c>
    </row>
    <row r="334" spans="1:18" x14ac:dyDescent="0.2">
      <c r="A334" s="430" t="str">
        <f>IF(B334="","",COUNT('Diário 1º PA'!$A$4:$A$2634)+COUNT('Diário 2º PA'!$A$4:$A$2000)+COUNT('Diário 3º PA'!$A$4:$A$2000)+ROW()-3)</f>
        <v/>
      </c>
      <c r="B334" s="417"/>
      <c r="C334" s="438"/>
      <c r="D334" s="419"/>
      <c r="E334" s="419"/>
      <c r="F334" s="420"/>
      <c r="G334" s="419"/>
      <c r="H334" s="419"/>
      <c r="I334" s="421"/>
      <c r="J334" s="422"/>
      <c r="K334" s="422"/>
      <c r="L334" s="423"/>
      <c r="M334" s="422"/>
      <c r="N334" s="464"/>
      <c r="O334" s="429"/>
      <c r="P334" s="409">
        <f t="shared" si="18"/>
        <v>0</v>
      </c>
      <c r="Q334" s="78">
        <f t="shared" si="19"/>
        <v>0</v>
      </c>
      <c r="R334" s="143" t="str">
        <f t="shared" si="17"/>
        <v/>
      </c>
    </row>
    <row r="335" spans="1:18" x14ac:dyDescent="0.2">
      <c r="A335" s="430" t="str">
        <f>IF(B335="","",COUNT('Diário 1º PA'!$A$4:$A$2634)+COUNT('Diário 2º PA'!$A$4:$A$2000)+COUNT('Diário 3º PA'!$A$4:$A$2000)+ROW()-3)</f>
        <v/>
      </c>
      <c r="B335" s="417"/>
      <c r="C335" s="438"/>
      <c r="D335" s="419"/>
      <c r="E335" s="419"/>
      <c r="F335" s="420"/>
      <c r="G335" s="419"/>
      <c r="H335" s="419"/>
      <c r="I335" s="421"/>
      <c r="J335" s="422"/>
      <c r="K335" s="422"/>
      <c r="L335" s="423"/>
      <c r="M335" s="422"/>
      <c r="N335" s="464"/>
      <c r="O335" s="429"/>
      <c r="P335" s="409">
        <f t="shared" si="18"/>
        <v>0</v>
      </c>
      <c r="Q335" s="78">
        <f t="shared" si="19"/>
        <v>0</v>
      </c>
      <c r="R335" s="100" t="str">
        <f t="shared" si="17"/>
        <v/>
      </c>
    </row>
    <row r="336" spans="1:18" x14ac:dyDescent="0.2">
      <c r="A336" s="430" t="str">
        <f>IF(B336="","",COUNT('Diário 1º PA'!$A$4:$A$2634)+COUNT('Diário 2º PA'!$A$4:$A$2000)+COUNT('Diário 3º PA'!$A$4:$A$2000)+ROW()-3)</f>
        <v/>
      </c>
      <c r="B336" s="417"/>
      <c r="C336" s="438"/>
      <c r="D336" s="419"/>
      <c r="E336" s="419"/>
      <c r="F336" s="420"/>
      <c r="G336" s="419"/>
      <c r="H336" s="419"/>
      <c r="I336" s="421"/>
      <c r="J336" s="422"/>
      <c r="K336" s="422"/>
      <c r="L336" s="423"/>
      <c r="M336" s="422"/>
      <c r="N336" s="464"/>
      <c r="O336" s="429"/>
      <c r="P336" s="409">
        <f t="shared" si="18"/>
        <v>0</v>
      </c>
      <c r="Q336" s="78">
        <f t="shared" si="19"/>
        <v>0</v>
      </c>
      <c r="R336" s="100" t="str">
        <f t="shared" si="17"/>
        <v/>
      </c>
    </row>
    <row r="337" spans="1:18" x14ac:dyDescent="0.2">
      <c r="A337" s="430" t="str">
        <f>IF(B337="","",COUNT('Diário 1º PA'!$A$4:$A$2634)+COUNT('Diário 2º PA'!$A$4:$A$2000)+COUNT('Diário 3º PA'!$A$4:$A$2000)+ROW()-3)</f>
        <v/>
      </c>
      <c r="B337" s="417"/>
      <c r="C337" s="438"/>
      <c r="D337" s="419"/>
      <c r="E337" s="419"/>
      <c r="F337" s="420"/>
      <c r="G337" s="419"/>
      <c r="H337" s="419"/>
      <c r="I337" s="421"/>
      <c r="J337" s="422"/>
      <c r="K337" s="422"/>
      <c r="L337" s="423"/>
      <c r="M337" s="422"/>
      <c r="N337" s="464"/>
      <c r="O337" s="429"/>
      <c r="P337" s="409">
        <f t="shared" si="18"/>
        <v>0</v>
      </c>
      <c r="Q337" s="78">
        <f t="shared" si="19"/>
        <v>0</v>
      </c>
      <c r="R337" s="143" t="str">
        <f t="shared" si="17"/>
        <v/>
      </c>
    </row>
    <row r="338" spans="1:18" x14ac:dyDescent="0.2">
      <c r="A338" s="430" t="str">
        <f>IF(B338="","",COUNT('Diário 1º PA'!$A$4:$A$2634)+COUNT('Diário 2º PA'!$A$4:$A$2000)+COUNT('Diário 3º PA'!$A$4:$A$2000)+ROW()-3)</f>
        <v/>
      </c>
      <c r="B338" s="417"/>
      <c r="C338" s="438"/>
      <c r="D338" s="419"/>
      <c r="E338" s="419"/>
      <c r="F338" s="420"/>
      <c r="G338" s="419"/>
      <c r="H338" s="419"/>
      <c r="I338" s="421"/>
      <c r="J338" s="422"/>
      <c r="K338" s="422"/>
      <c r="L338" s="423"/>
      <c r="M338" s="422"/>
      <c r="N338" s="464"/>
      <c r="O338" s="429"/>
      <c r="P338" s="409">
        <f t="shared" si="18"/>
        <v>0</v>
      </c>
      <c r="Q338" s="78">
        <f t="shared" si="19"/>
        <v>0</v>
      </c>
      <c r="R338" s="100" t="str">
        <f t="shared" si="17"/>
        <v/>
      </c>
    </row>
    <row r="339" spans="1:18" x14ac:dyDescent="0.2">
      <c r="A339" s="430" t="str">
        <f>IF(B339="","",COUNT('Diário 1º PA'!$A$4:$A$2634)+COUNT('Diário 2º PA'!$A$4:$A$2000)+COUNT('Diário 3º PA'!$A$4:$A$2000)+ROW()-3)</f>
        <v/>
      </c>
      <c r="B339" s="417"/>
      <c r="C339" s="438"/>
      <c r="D339" s="419"/>
      <c r="E339" s="419"/>
      <c r="F339" s="420"/>
      <c r="G339" s="419"/>
      <c r="H339" s="419"/>
      <c r="I339" s="421"/>
      <c r="J339" s="422"/>
      <c r="K339" s="422"/>
      <c r="L339" s="423"/>
      <c r="M339" s="422"/>
      <c r="N339" s="464"/>
      <c r="O339" s="429"/>
      <c r="P339" s="409">
        <f t="shared" si="18"/>
        <v>0</v>
      </c>
      <c r="Q339" s="78">
        <f t="shared" si="19"/>
        <v>0</v>
      </c>
      <c r="R339" s="100" t="str">
        <f t="shared" si="17"/>
        <v/>
      </c>
    </row>
    <row r="340" spans="1:18" x14ac:dyDescent="0.2">
      <c r="A340" s="430" t="str">
        <f>IF(B340="","",COUNT('Diário 1º PA'!$A$4:$A$2634)+COUNT('Diário 2º PA'!$A$4:$A$2000)+COUNT('Diário 3º PA'!$A$4:$A$2000)+ROW()-3)</f>
        <v/>
      </c>
      <c r="B340" s="417"/>
      <c r="C340" s="438"/>
      <c r="D340" s="419"/>
      <c r="E340" s="419"/>
      <c r="F340" s="420"/>
      <c r="G340" s="419"/>
      <c r="H340" s="419"/>
      <c r="I340" s="421"/>
      <c r="J340" s="422"/>
      <c r="K340" s="422"/>
      <c r="L340" s="423"/>
      <c r="M340" s="422"/>
      <c r="N340" s="464"/>
      <c r="O340" s="429"/>
      <c r="P340" s="409">
        <f t="shared" si="18"/>
        <v>0</v>
      </c>
      <c r="Q340" s="78">
        <f t="shared" si="19"/>
        <v>0</v>
      </c>
      <c r="R340" s="143" t="str">
        <f t="shared" si="17"/>
        <v/>
      </c>
    </row>
    <row r="341" spans="1:18" x14ac:dyDescent="0.2">
      <c r="A341" s="430" t="str">
        <f>IF(B341="","",COUNT('Diário 1º PA'!$A$4:$A$2634)+COUNT('Diário 2º PA'!$A$4:$A$2000)+COUNT('Diário 3º PA'!$A$4:$A$2000)+ROW()-3)</f>
        <v/>
      </c>
      <c r="B341" s="417"/>
      <c r="C341" s="438"/>
      <c r="D341" s="419"/>
      <c r="E341" s="419"/>
      <c r="F341" s="420"/>
      <c r="G341" s="419"/>
      <c r="H341" s="419"/>
      <c r="I341" s="421"/>
      <c r="J341" s="422"/>
      <c r="K341" s="422"/>
      <c r="L341" s="423"/>
      <c r="M341" s="422"/>
      <c r="N341" s="464"/>
      <c r="O341" s="429"/>
      <c r="P341" s="409">
        <f t="shared" si="18"/>
        <v>0</v>
      </c>
      <c r="Q341" s="78">
        <f t="shared" si="19"/>
        <v>0</v>
      </c>
      <c r="R341" s="100" t="str">
        <f t="shared" si="17"/>
        <v/>
      </c>
    </row>
    <row r="342" spans="1:18" x14ac:dyDescent="0.2">
      <c r="A342" s="430" t="str">
        <f>IF(B342="","",COUNT('Diário 1º PA'!$A$4:$A$2634)+COUNT('Diário 2º PA'!$A$4:$A$2000)+COUNT('Diário 3º PA'!$A$4:$A$2000)+ROW()-3)</f>
        <v/>
      </c>
      <c r="B342" s="417"/>
      <c r="C342" s="438"/>
      <c r="D342" s="419"/>
      <c r="E342" s="419"/>
      <c r="F342" s="420"/>
      <c r="G342" s="419"/>
      <c r="H342" s="419"/>
      <c r="I342" s="421"/>
      <c r="J342" s="422"/>
      <c r="K342" s="422"/>
      <c r="L342" s="423"/>
      <c r="M342" s="422"/>
      <c r="N342" s="464"/>
      <c r="O342" s="429"/>
      <c r="P342" s="409">
        <f t="shared" si="18"/>
        <v>0</v>
      </c>
      <c r="Q342" s="78">
        <f t="shared" si="19"/>
        <v>0</v>
      </c>
      <c r="R342" s="100" t="str">
        <f t="shared" si="17"/>
        <v/>
      </c>
    </row>
    <row r="343" spans="1:18" x14ac:dyDescent="0.2">
      <c r="A343" s="430" t="str">
        <f>IF(B343="","",COUNT('Diário 1º PA'!$A$4:$A$2634)+COUNT('Diário 2º PA'!$A$4:$A$2000)+COUNT('Diário 3º PA'!$A$4:$A$2000)+ROW()-3)</f>
        <v/>
      </c>
      <c r="B343" s="417"/>
      <c r="C343" s="438"/>
      <c r="D343" s="419"/>
      <c r="E343" s="419"/>
      <c r="F343" s="420"/>
      <c r="G343" s="419"/>
      <c r="H343" s="419"/>
      <c r="I343" s="421"/>
      <c r="J343" s="422"/>
      <c r="K343" s="422"/>
      <c r="L343" s="423"/>
      <c r="M343" s="422"/>
      <c r="N343" s="464"/>
      <c r="O343" s="429"/>
      <c r="P343" s="409">
        <f t="shared" si="18"/>
        <v>0</v>
      </c>
      <c r="Q343" s="78">
        <f t="shared" si="19"/>
        <v>0</v>
      </c>
      <c r="R343" s="143" t="str">
        <f t="shared" si="17"/>
        <v/>
      </c>
    </row>
    <row r="344" spans="1:18" x14ac:dyDescent="0.2">
      <c r="A344" s="430" t="str">
        <f>IF(B344="","",COUNT('Diário 1º PA'!$A$4:$A$2634)+COUNT('Diário 2º PA'!$A$4:$A$2000)+COUNT('Diário 3º PA'!$A$4:$A$2000)+ROW()-3)</f>
        <v/>
      </c>
      <c r="B344" s="417"/>
      <c r="C344" s="438"/>
      <c r="D344" s="419"/>
      <c r="E344" s="419"/>
      <c r="F344" s="420"/>
      <c r="G344" s="419"/>
      <c r="H344" s="419"/>
      <c r="I344" s="421"/>
      <c r="J344" s="422"/>
      <c r="K344" s="422"/>
      <c r="L344" s="423"/>
      <c r="M344" s="422"/>
      <c r="N344" s="464"/>
      <c r="O344" s="429"/>
      <c r="P344" s="409">
        <f t="shared" si="18"/>
        <v>0</v>
      </c>
      <c r="Q344" s="78">
        <f t="shared" si="19"/>
        <v>0</v>
      </c>
      <c r="R344" s="100" t="str">
        <f t="shared" si="17"/>
        <v/>
      </c>
    </row>
    <row r="345" spans="1:18" x14ac:dyDescent="0.2">
      <c r="A345" s="430" t="str">
        <f>IF(B345="","",COUNT('Diário 1º PA'!$A$4:$A$2634)+COUNT('Diário 2º PA'!$A$4:$A$2000)+COUNT('Diário 3º PA'!$A$4:$A$2000)+ROW()-3)</f>
        <v/>
      </c>
      <c r="B345" s="417"/>
      <c r="C345" s="438"/>
      <c r="D345" s="419"/>
      <c r="E345" s="419"/>
      <c r="F345" s="420"/>
      <c r="G345" s="419"/>
      <c r="H345" s="419"/>
      <c r="I345" s="421"/>
      <c r="J345" s="422"/>
      <c r="K345" s="422"/>
      <c r="L345" s="423"/>
      <c r="M345" s="422"/>
      <c r="N345" s="464"/>
      <c r="O345" s="429"/>
      <c r="P345" s="409">
        <f t="shared" ref="P345:Q392" si="20">IF(B345=0,0,IF(YEAR(B345)=$Q$1,MONTH(B345)-$P$1+1,(YEAR(B345)-$Q$1)*12-$P$1+1+MONTH(B345)))</f>
        <v>0</v>
      </c>
      <c r="Q345" s="78">
        <f t="shared" si="20"/>
        <v>0</v>
      </c>
      <c r="R345" s="100" t="str">
        <f t="shared" ref="R345:R391" si="21">SUBSTITUTE(D345," ","_")</f>
        <v/>
      </c>
    </row>
    <row r="346" spans="1:18" x14ac:dyDescent="0.2">
      <c r="A346" s="430" t="str">
        <f>IF(B346="","",COUNT('Diário 1º PA'!$A$4:$A$2634)+COUNT('Diário 2º PA'!$A$4:$A$2000)+COUNT('Diário 3º PA'!$A$4:$A$2000)+ROW()-3)</f>
        <v/>
      </c>
      <c r="B346" s="417"/>
      <c r="C346" s="438"/>
      <c r="D346" s="419"/>
      <c r="E346" s="419"/>
      <c r="F346" s="420"/>
      <c r="G346" s="419"/>
      <c r="H346" s="419"/>
      <c r="I346" s="421"/>
      <c r="J346" s="422"/>
      <c r="K346" s="422"/>
      <c r="L346" s="423"/>
      <c r="M346" s="422"/>
      <c r="N346" s="464"/>
      <c r="O346" s="429"/>
      <c r="P346" s="409">
        <f t="shared" si="20"/>
        <v>0</v>
      </c>
      <c r="Q346" s="78">
        <f t="shared" si="20"/>
        <v>0</v>
      </c>
      <c r="R346" s="100" t="str">
        <f t="shared" si="21"/>
        <v/>
      </c>
    </row>
    <row r="347" spans="1:18" x14ac:dyDescent="0.2">
      <c r="A347" s="430" t="str">
        <f>IF(B347="","",COUNT('Diário 1º PA'!$A$4:$A$2634)+COUNT('Diário 2º PA'!$A$4:$A$2000)+COUNT('Diário 3º PA'!$A$4:$A$2000)+ROW()-3)</f>
        <v/>
      </c>
      <c r="B347" s="417"/>
      <c r="C347" s="438"/>
      <c r="D347" s="419"/>
      <c r="E347" s="419"/>
      <c r="F347" s="420"/>
      <c r="G347" s="419"/>
      <c r="H347" s="419"/>
      <c r="I347" s="421"/>
      <c r="J347" s="422"/>
      <c r="K347" s="422"/>
      <c r="L347" s="423"/>
      <c r="M347" s="422"/>
      <c r="N347" s="464"/>
      <c r="O347" s="429"/>
      <c r="P347" s="409">
        <f t="shared" si="20"/>
        <v>0</v>
      </c>
      <c r="Q347" s="78">
        <f t="shared" si="20"/>
        <v>0</v>
      </c>
      <c r="R347" s="100" t="str">
        <f t="shared" si="21"/>
        <v/>
      </c>
    </row>
    <row r="348" spans="1:18" x14ac:dyDescent="0.2">
      <c r="A348" s="430" t="str">
        <f>IF(B348="","",COUNT('Diário 1º PA'!$A$4:$A$2634)+COUNT('Diário 2º PA'!$A$4:$A$2000)+COUNT('Diário 3º PA'!$A$4:$A$2000)+ROW()-3)</f>
        <v/>
      </c>
      <c r="B348" s="417"/>
      <c r="C348" s="438"/>
      <c r="D348" s="419"/>
      <c r="E348" s="419"/>
      <c r="F348" s="420"/>
      <c r="G348" s="419"/>
      <c r="H348" s="419"/>
      <c r="I348" s="421"/>
      <c r="J348" s="422"/>
      <c r="K348" s="422"/>
      <c r="L348" s="423"/>
      <c r="M348" s="422"/>
      <c r="N348" s="464"/>
      <c r="O348" s="429"/>
      <c r="P348" s="409">
        <f t="shared" si="20"/>
        <v>0</v>
      </c>
      <c r="Q348" s="78">
        <f t="shared" si="20"/>
        <v>0</v>
      </c>
      <c r="R348" s="100" t="str">
        <f t="shared" si="21"/>
        <v/>
      </c>
    </row>
    <row r="349" spans="1:18" x14ac:dyDescent="0.2">
      <c r="A349" s="430" t="str">
        <f>IF(B349="","",COUNT('Diário 1º PA'!$A$4:$A$2634)+COUNT('Diário 2º PA'!$A$4:$A$2000)+COUNT('Diário 3º PA'!$A$4:$A$2000)+ROW()-3)</f>
        <v/>
      </c>
      <c r="B349" s="417"/>
      <c r="C349" s="438"/>
      <c r="D349" s="419"/>
      <c r="E349" s="419"/>
      <c r="F349" s="420"/>
      <c r="G349" s="419"/>
      <c r="H349" s="419"/>
      <c r="I349" s="421"/>
      <c r="J349" s="422"/>
      <c r="K349" s="422"/>
      <c r="L349" s="423"/>
      <c r="M349" s="422"/>
      <c r="N349" s="464"/>
      <c r="O349" s="429"/>
      <c r="P349" s="409">
        <f t="shared" si="20"/>
        <v>0</v>
      </c>
      <c r="Q349" s="78">
        <f t="shared" si="20"/>
        <v>0</v>
      </c>
      <c r="R349" s="100" t="str">
        <f t="shared" si="21"/>
        <v/>
      </c>
    </row>
    <row r="350" spans="1:18" x14ac:dyDescent="0.2">
      <c r="A350" s="430" t="str">
        <f>IF(B350="","",COUNT('Diário 1º PA'!$A$4:$A$2634)+COUNT('Diário 2º PA'!$A$4:$A$2000)+COUNT('Diário 3º PA'!$A$4:$A$2000)+ROW()-3)</f>
        <v/>
      </c>
      <c r="B350" s="417"/>
      <c r="C350" s="438"/>
      <c r="D350" s="419"/>
      <c r="E350" s="419"/>
      <c r="F350" s="420"/>
      <c r="G350" s="419"/>
      <c r="H350" s="419"/>
      <c r="I350" s="421"/>
      <c r="J350" s="422"/>
      <c r="K350" s="422"/>
      <c r="L350" s="423"/>
      <c r="M350" s="422"/>
      <c r="N350" s="464"/>
      <c r="O350" s="429"/>
      <c r="P350" s="409">
        <f t="shared" si="20"/>
        <v>0</v>
      </c>
      <c r="Q350" s="78">
        <f t="shared" si="20"/>
        <v>0</v>
      </c>
      <c r="R350" s="100" t="str">
        <f t="shared" si="21"/>
        <v/>
      </c>
    </row>
    <row r="351" spans="1:18" x14ac:dyDescent="0.2">
      <c r="A351" s="430" t="str">
        <f>IF(B351="","",COUNT('Diário 1º PA'!$A$4:$A$2634)+COUNT('Diário 2º PA'!$A$4:$A$2000)+COUNT('Diário 3º PA'!$A$4:$A$2000)+ROW()-3)</f>
        <v/>
      </c>
      <c r="B351" s="417"/>
      <c r="C351" s="438"/>
      <c r="D351" s="419"/>
      <c r="E351" s="419"/>
      <c r="F351" s="420"/>
      <c r="G351" s="419"/>
      <c r="H351" s="419"/>
      <c r="I351" s="421"/>
      <c r="J351" s="422"/>
      <c r="K351" s="422"/>
      <c r="L351" s="423"/>
      <c r="M351" s="422"/>
      <c r="N351" s="464"/>
      <c r="O351" s="429"/>
      <c r="P351" s="409">
        <f t="shared" si="20"/>
        <v>0</v>
      </c>
      <c r="Q351" s="78">
        <f t="shared" si="20"/>
        <v>0</v>
      </c>
      <c r="R351" s="100" t="str">
        <f t="shared" si="21"/>
        <v/>
      </c>
    </row>
    <row r="352" spans="1:18" x14ac:dyDescent="0.2">
      <c r="A352" s="430" t="str">
        <f>IF(B352="","",COUNT('Diário 1º PA'!$A$4:$A$2634)+COUNT('Diário 2º PA'!$A$4:$A$2000)+COUNT('Diário 3º PA'!$A$4:$A$2000)+ROW()-3)</f>
        <v/>
      </c>
      <c r="B352" s="417"/>
      <c r="C352" s="438"/>
      <c r="D352" s="419"/>
      <c r="E352" s="419"/>
      <c r="F352" s="420"/>
      <c r="G352" s="419"/>
      <c r="H352" s="419"/>
      <c r="I352" s="421"/>
      <c r="J352" s="422"/>
      <c r="K352" s="422"/>
      <c r="L352" s="423"/>
      <c r="M352" s="422"/>
      <c r="N352" s="464"/>
      <c r="O352" s="429"/>
      <c r="P352" s="409">
        <f t="shared" si="20"/>
        <v>0</v>
      </c>
      <c r="Q352" s="78">
        <f t="shared" si="20"/>
        <v>0</v>
      </c>
      <c r="R352" s="100" t="str">
        <f t="shared" si="21"/>
        <v/>
      </c>
    </row>
    <row r="353" spans="1:18" x14ac:dyDescent="0.2">
      <c r="A353" s="430" t="str">
        <f>IF(B353="","",COUNT('Diário 1º PA'!$A$4:$A$2634)+COUNT('Diário 2º PA'!$A$4:$A$2000)+COUNT('Diário 3º PA'!$A$4:$A$2000)+ROW()-3)</f>
        <v/>
      </c>
      <c r="B353" s="417"/>
      <c r="C353" s="438"/>
      <c r="D353" s="419"/>
      <c r="E353" s="419"/>
      <c r="F353" s="420"/>
      <c r="G353" s="419"/>
      <c r="H353" s="419"/>
      <c r="I353" s="421"/>
      <c r="J353" s="422"/>
      <c r="K353" s="422"/>
      <c r="L353" s="423"/>
      <c r="M353" s="422"/>
      <c r="N353" s="464"/>
      <c r="O353" s="429"/>
      <c r="P353" s="409">
        <f t="shared" si="20"/>
        <v>0</v>
      </c>
      <c r="Q353" s="78">
        <f t="shared" si="20"/>
        <v>0</v>
      </c>
      <c r="R353" s="100" t="str">
        <f t="shared" si="21"/>
        <v/>
      </c>
    </row>
    <row r="354" spans="1:18" x14ac:dyDescent="0.2">
      <c r="A354" s="430" t="str">
        <f>IF(B354="","",COUNT('Diário 1º PA'!$A$4:$A$2634)+COUNT('Diário 2º PA'!$A$4:$A$2000)+COUNT('Diário 3º PA'!$A$4:$A$2000)+ROW()-3)</f>
        <v/>
      </c>
      <c r="B354" s="417"/>
      <c r="C354" s="438"/>
      <c r="D354" s="419"/>
      <c r="E354" s="419"/>
      <c r="F354" s="420"/>
      <c r="G354" s="419"/>
      <c r="H354" s="419"/>
      <c r="I354" s="421"/>
      <c r="J354" s="422"/>
      <c r="K354" s="422"/>
      <c r="L354" s="423"/>
      <c r="M354" s="422"/>
      <c r="N354" s="464"/>
      <c r="O354" s="429"/>
      <c r="P354" s="409">
        <f t="shared" si="20"/>
        <v>0</v>
      </c>
      <c r="Q354" s="78">
        <f t="shared" si="20"/>
        <v>0</v>
      </c>
      <c r="R354" s="100" t="str">
        <f t="shared" si="21"/>
        <v/>
      </c>
    </row>
    <row r="355" spans="1:18" x14ac:dyDescent="0.2">
      <c r="A355" s="430" t="str">
        <f>IF(B355="","",COUNT('Diário 1º PA'!$A$4:$A$2634)+COUNT('Diário 2º PA'!$A$4:$A$2000)+COUNT('Diário 3º PA'!$A$4:$A$2000)+ROW()-3)</f>
        <v/>
      </c>
      <c r="B355" s="417"/>
      <c r="C355" s="438"/>
      <c r="D355" s="419"/>
      <c r="E355" s="419"/>
      <c r="F355" s="420"/>
      <c r="G355" s="419"/>
      <c r="H355" s="419"/>
      <c r="I355" s="421"/>
      <c r="J355" s="422"/>
      <c r="K355" s="422"/>
      <c r="L355" s="423"/>
      <c r="M355" s="422"/>
      <c r="N355" s="464"/>
      <c r="O355" s="429"/>
      <c r="P355" s="409">
        <f t="shared" si="20"/>
        <v>0</v>
      </c>
      <c r="Q355" s="78">
        <f t="shared" si="20"/>
        <v>0</v>
      </c>
      <c r="R355" s="100" t="str">
        <f t="shared" si="21"/>
        <v/>
      </c>
    </row>
    <row r="356" spans="1:18" x14ac:dyDescent="0.2">
      <c r="A356" s="430" t="str">
        <f>IF(B356="","",COUNT('Diário 1º PA'!$A$4:$A$2634)+COUNT('Diário 2º PA'!$A$4:$A$2000)+COUNT('Diário 3º PA'!$A$4:$A$2000)+ROW()-3)</f>
        <v/>
      </c>
      <c r="B356" s="417"/>
      <c r="C356" s="438"/>
      <c r="D356" s="419"/>
      <c r="E356" s="419"/>
      <c r="F356" s="420"/>
      <c r="G356" s="419"/>
      <c r="H356" s="419"/>
      <c r="I356" s="421"/>
      <c r="J356" s="422"/>
      <c r="K356" s="422"/>
      <c r="L356" s="423"/>
      <c r="M356" s="422"/>
      <c r="N356" s="464"/>
      <c r="O356" s="429"/>
      <c r="P356" s="409">
        <f t="shared" si="20"/>
        <v>0</v>
      </c>
      <c r="Q356" s="78">
        <f t="shared" si="20"/>
        <v>0</v>
      </c>
      <c r="R356" s="100" t="str">
        <f t="shared" si="21"/>
        <v/>
      </c>
    </row>
    <row r="357" spans="1:18" x14ac:dyDescent="0.2">
      <c r="A357" s="430" t="str">
        <f>IF(B357="","",COUNT('Diário 1º PA'!$A$4:$A$2634)+COUNT('Diário 2º PA'!$A$4:$A$2000)+COUNT('Diário 3º PA'!$A$4:$A$2000)+ROW()-3)</f>
        <v/>
      </c>
      <c r="B357" s="417"/>
      <c r="C357" s="438"/>
      <c r="D357" s="419"/>
      <c r="E357" s="419"/>
      <c r="F357" s="420"/>
      <c r="G357" s="419"/>
      <c r="H357" s="419"/>
      <c r="I357" s="421"/>
      <c r="J357" s="422"/>
      <c r="K357" s="422"/>
      <c r="L357" s="423"/>
      <c r="M357" s="422"/>
      <c r="N357" s="464"/>
      <c r="O357" s="429"/>
      <c r="P357" s="409">
        <f t="shared" si="20"/>
        <v>0</v>
      </c>
      <c r="Q357" s="78">
        <f t="shared" si="20"/>
        <v>0</v>
      </c>
      <c r="R357" s="100" t="str">
        <f t="shared" si="21"/>
        <v/>
      </c>
    </row>
    <row r="358" spans="1:18" x14ac:dyDescent="0.2">
      <c r="A358" s="430" t="str">
        <f>IF(B358="","",COUNT('Diário 1º PA'!$A$4:$A$2634)+COUNT('Diário 2º PA'!$A$4:$A$2000)+COUNT('Diário 3º PA'!$A$4:$A$2000)+ROW()-3)</f>
        <v/>
      </c>
      <c r="B358" s="417"/>
      <c r="C358" s="438"/>
      <c r="D358" s="419"/>
      <c r="E358" s="419"/>
      <c r="F358" s="420"/>
      <c r="G358" s="419"/>
      <c r="H358" s="419"/>
      <c r="I358" s="421"/>
      <c r="J358" s="422"/>
      <c r="K358" s="422"/>
      <c r="L358" s="423"/>
      <c r="M358" s="422"/>
      <c r="N358" s="464"/>
      <c r="O358" s="429"/>
      <c r="P358" s="409">
        <f t="shared" si="20"/>
        <v>0</v>
      </c>
      <c r="Q358" s="78">
        <f t="shared" si="20"/>
        <v>0</v>
      </c>
      <c r="R358" s="100" t="str">
        <f t="shared" si="21"/>
        <v/>
      </c>
    </row>
    <row r="359" spans="1:18" x14ac:dyDescent="0.2">
      <c r="A359" s="430" t="str">
        <f>IF(B359="","",COUNT('Diário 1º PA'!$A$4:$A$2634)+COUNT('Diário 2º PA'!$A$4:$A$2000)+COUNT('Diário 3º PA'!$A$4:$A$2000)+ROW()-3)</f>
        <v/>
      </c>
      <c r="B359" s="417"/>
      <c r="C359" s="438"/>
      <c r="D359" s="419"/>
      <c r="E359" s="419"/>
      <c r="F359" s="420"/>
      <c r="G359" s="419"/>
      <c r="H359" s="419"/>
      <c r="I359" s="421"/>
      <c r="J359" s="422"/>
      <c r="K359" s="422"/>
      <c r="L359" s="423"/>
      <c r="M359" s="422"/>
      <c r="N359" s="464"/>
      <c r="O359" s="429"/>
      <c r="P359" s="409">
        <f t="shared" si="20"/>
        <v>0</v>
      </c>
      <c r="Q359" s="78">
        <f t="shared" si="20"/>
        <v>0</v>
      </c>
      <c r="R359" s="100" t="str">
        <f t="shared" si="21"/>
        <v/>
      </c>
    </row>
    <row r="360" spans="1:18" x14ac:dyDescent="0.2">
      <c r="A360" s="430" t="str">
        <f>IF(B360="","",COUNT('Diário 1º PA'!$A$4:$A$2634)+COUNT('Diário 2º PA'!$A$4:$A$2000)+COUNT('Diário 3º PA'!$A$4:$A$2000)+ROW()-3)</f>
        <v/>
      </c>
      <c r="B360" s="417"/>
      <c r="C360" s="438"/>
      <c r="D360" s="419"/>
      <c r="E360" s="419"/>
      <c r="F360" s="420"/>
      <c r="G360" s="419"/>
      <c r="H360" s="419"/>
      <c r="I360" s="421"/>
      <c r="J360" s="422"/>
      <c r="K360" s="422"/>
      <c r="L360" s="423"/>
      <c r="M360" s="422"/>
      <c r="N360" s="464"/>
      <c r="O360" s="429"/>
      <c r="P360" s="409">
        <f t="shared" si="20"/>
        <v>0</v>
      </c>
      <c r="Q360" s="78">
        <f t="shared" si="20"/>
        <v>0</v>
      </c>
      <c r="R360" s="100" t="str">
        <f t="shared" si="21"/>
        <v/>
      </c>
    </row>
    <row r="361" spans="1:18" x14ac:dyDescent="0.2">
      <c r="A361" s="430" t="str">
        <f>IF(B361="","",COUNT('Diário 1º PA'!$A$4:$A$2634)+COUNT('Diário 2º PA'!$A$4:$A$2000)+COUNT('Diário 3º PA'!$A$4:$A$2000)+ROW()-3)</f>
        <v/>
      </c>
      <c r="B361" s="417"/>
      <c r="C361" s="438"/>
      <c r="D361" s="419"/>
      <c r="E361" s="419"/>
      <c r="F361" s="420"/>
      <c r="G361" s="419"/>
      <c r="H361" s="419"/>
      <c r="I361" s="421"/>
      <c r="J361" s="422"/>
      <c r="K361" s="422"/>
      <c r="L361" s="423"/>
      <c r="M361" s="422"/>
      <c r="N361" s="464"/>
      <c r="O361" s="429"/>
      <c r="P361" s="409">
        <f t="shared" si="20"/>
        <v>0</v>
      </c>
      <c r="Q361" s="78">
        <f t="shared" si="20"/>
        <v>0</v>
      </c>
      <c r="R361" s="100" t="str">
        <f t="shared" si="21"/>
        <v/>
      </c>
    </row>
    <row r="362" spans="1:18" x14ac:dyDescent="0.2">
      <c r="A362" s="430" t="str">
        <f>IF(B362="","",COUNT('Diário 1º PA'!$A$4:$A$2634)+COUNT('Diário 2º PA'!$A$4:$A$2000)+COUNT('Diário 3º PA'!$A$4:$A$2000)+ROW()-3)</f>
        <v/>
      </c>
      <c r="B362" s="417"/>
      <c r="C362" s="438"/>
      <c r="D362" s="419"/>
      <c r="E362" s="419"/>
      <c r="F362" s="420"/>
      <c r="G362" s="419"/>
      <c r="H362" s="419"/>
      <c r="I362" s="421"/>
      <c r="J362" s="422"/>
      <c r="K362" s="422"/>
      <c r="L362" s="423"/>
      <c r="M362" s="422"/>
      <c r="N362" s="464"/>
      <c r="O362" s="429"/>
      <c r="P362" s="409">
        <f t="shared" si="20"/>
        <v>0</v>
      </c>
      <c r="Q362" s="78">
        <f t="shared" si="20"/>
        <v>0</v>
      </c>
      <c r="R362" s="100" t="str">
        <f t="shared" si="21"/>
        <v/>
      </c>
    </row>
    <row r="363" spans="1:18" x14ac:dyDescent="0.2">
      <c r="A363" s="430" t="str">
        <f>IF(B363="","",COUNT('Diário 1º PA'!$A$4:$A$2634)+COUNT('Diário 2º PA'!$A$4:$A$2000)+COUNT('Diário 3º PA'!$A$4:$A$2000)+ROW()-3)</f>
        <v/>
      </c>
      <c r="B363" s="417"/>
      <c r="C363" s="438"/>
      <c r="D363" s="419"/>
      <c r="E363" s="419"/>
      <c r="F363" s="420"/>
      <c r="G363" s="419"/>
      <c r="H363" s="419"/>
      <c r="I363" s="421"/>
      <c r="J363" s="422"/>
      <c r="K363" s="422"/>
      <c r="L363" s="423"/>
      <c r="M363" s="422"/>
      <c r="N363" s="464"/>
      <c r="O363" s="429"/>
      <c r="P363" s="409">
        <f t="shared" si="20"/>
        <v>0</v>
      </c>
      <c r="Q363" s="78">
        <f t="shared" si="20"/>
        <v>0</v>
      </c>
      <c r="R363" s="100" t="str">
        <f t="shared" si="21"/>
        <v/>
      </c>
    </row>
    <row r="364" spans="1:18" x14ac:dyDescent="0.2">
      <c r="A364" s="430" t="str">
        <f>IF(B364="","",COUNT('Diário 1º PA'!$A$4:$A$2634)+COUNT('Diário 2º PA'!$A$4:$A$2000)+COUNT('Diário 3º PA'!$A$4:$A$2000)+ROW()-3)</f>
        <v/>
      </c>
      <c r="B364" s="417"/>
      <c r="C364" s="438"/>
      <c r="D364" s="419"/>
      <c r="E364" s="419"/>
      <c r="F364" s="420"/>
      <c r="G364" s="419"/>
      <c r="H364" s="419"/>
      <c r="I364" s="421"/>
      <c r="J364" s="422"/>
      <c r="K364" s="422"/>
      <c r="L364" s="423"/>
      <c r="M364" s="422"/>
      <c r="N364" s="464"/>
      <c r="O364" s="429"/>
      <c r="P364" s="409">
        <f t="shared" si="20"/>
        <v>0</v>
      </c>
      <c r="Q364" s="78">
        <f t="shared" si="20"/>
        <v>0</v>
      </c>
      <c r="R364" s="100" t="str">
        <f t="shared" si="21"/>
        <v/>
      </c>
    </row>
    <row r="365" spans="1:18" x14ac:dyDescent="0.2">
      <c r="A365" s="430" t="str">
        <f>IF(B365="","",COUNT('Diário 1º PA'!$A$4:$A$2634)+COUNT('Diário 2º PA'!$A$4:$A$2000)+COUNT('Diário 3º PA'!$A$4:$A$2000)+ROW()-3)</f>
        <v/>
      </c>
      <c r="B365" s="417"/>
      <c r="C365" s="438"/>
      <c r="D365" s="419"/>
      <c r="E365" s="419"/>
      <c r="F365" s="420"/>
      <c r="G365" s="419"/>
      <c r="H365" s="419"/>
      <c r="I365" s="421"/>
      <c r="J365" s="422"/>
      <c r="K365" s="422"/>
      <c r="L365" s="423"/>
      <c r="M365" s="422"/>
      <c r="N365" s="464"/>
      <c r="O365" s="429"/>
      <c r="P365" s="409">
        <f t="shared" si="20"/>
        <v>0</v>
      </c>
      <c r="Q365" s="78">
        <f t="shared" si="20"/>
        <v>0</v>
      </c>
      <c r="R365" s="100" t="str">
        <f t="shared" si="21"/>
        <v/>
      </c>
    </row>
    <row r="366" spans="1:18" x14ac:dyDescent="0.2">
      <c r="A366" s="430" t="str">
        <f>IF(B366="","",COUNT('Diário 1º PA'!$A$4:$A$2634)+COUNT('Diário 2º PA'!$A$4:$A$2000)+COUNT('Diário 3º PA'!$A$4:$A$2000)+ROW()-3)</f>
        <v/>
      </c>
      <c r="B366" s="417"/>
      <c r="C366" s="438"/>
      <c r="D366" s="419"/>
      <c r="E366" s="419"/>
      <c r="F366" s="420"/>
      <c r="G366" s="419"/>
      <c r="H366" s="419"/>
      <c r="I366" s="421"/>
      <c r="J366" s="422"/>
      <c r="K366" s="422"/>
      <c r="L366" s="423"/>
      <c r="M366" s="422"/>
      <c r="N366" s="464"/>
      <c r="O366" s="429"/>
      <c r="P366" s="409">
        <f t="shared" si="20"/>
        <v>0</v>
      </c>
      <c r="Q366" s="78">
        <f t="shared" si="20"/>
        <v>0</v>
      </c>
      <c r="R366" s="100" t="str">
        <f t="shared" si="21"/>
        <v/>
      </c>
    </row>
    <row r="367" spans="1:18" x14ac:dyDescent="0.2">
      <c r="A367" s="430" t="str">
        <f>IF(B367="","",COUNT('Diário 1º PA'!$A$4:$A$2634)+COUNT('Diário 2º PA'!$A$4:$A$2000)+COUNT('Diário 3º PA'!$A$4:$A$2000)+ROW()-3)</f>
        <v/>
      </c>
      <c r="B367" s="417"/>
      <c r="C367" s="438"/>
      <c r="D367" s="419"/>
      <c r="E367" s="419"/>
      <c r="F367" s="420"/>
      <c r="G367" s="419"/>
      <c r="H367" s="419"/>
      <c r="I367" s="421"/>
      <c r="J367" s="422"/>
      <c r="K367" s="422"/>
      <c r="L367" s="423"/>
      <c r="M367" s="422"/>
      <c r="N367" s="464"/>
      <c r="O367" s="429"/>
      <c r="P367" s="409">
        <f t="shared" si="20"/>
        <v>0</v>
      </c>
      <c r="Q367" s="78">
        <f t="shared" si="20"/>
        <v>0</v>
      </c>
      <c r="R367" s="100" t="str">
        <f t="shared" si="21"/>
        <v/>
      </c>
    </row>
    <row r="368" spans="1:18" x14ac:dyDescent="0.2">
      <c r="A368" s="430" t="str">
        <f>IF(B368="","",COUNT('Diário 1º PA'!$A$4:$A$2634)+COUNT('Diário 2º PA'!$A$4:$A$2000)+COUNT('Diário 3º PA'!$A$4:$A$2000)+ROW()-3)</f>
        <v/>
      </c>
      <c r="B368" s="417"/>
      <c r="C368" s="438"/>
      <c r="D368" s="419"/>
      <c r="E368" s="419"/>
      <c r="F368" s="420"/>
      <c r="G368" s="419"/>
      <c r="H368" s="419"/>
      <c r="I368" s="421"/>
      <c r="J368" s="422"/>
      <c r="K368" s="422"/>
      <c r="L368" s="423"/>
      <c r="M368" s="422"/>
      <c r="N368" s="464"/>
      <c r="O368" s="429"/>
      <c r="P368" s="409">
        <f t="shared" si="20"/>
        <v>0</v>
      </c>
      <c r="Q368" s="78">
        <f t="shared" si="20"/>
        <v>0</v>
      </c>
      <c r="R368" s="100" t="str">
        <f t="shared" si="21"/>
        <v/>
      </c>
    </row>
    <row r="369" spans="1:18" x14ac:dyDescent="0.2">
      <c r="A369" s="430" t="str">
        <f>IF(B369="","",COUNT('Diário 1º PA'!$A$4:$A$2634)+COUNT('Diário 2º PA'!$A$4:$A$2000)+COUNT('Diário 3º PA'!$A$4:$A$2000)+ROW()-3)</f>
        <v/>
      </c>
      <c r="B369" s="417"/>
      <c r="C369" s="438"/>
      <c r="D369" s="419"/>
      <c r="E369" s="419"/>
      <c r="F369" s="420"/>
      <c r="G369" s="419"/>
      <c r="H369" s="419"/>
      <c r="I369" s="421"/>
      <c r="J369" s="422"/>
      <c r="K369" s="422"/>
      <c r="L369" s="423"/>
      <c r="M369" s="422"/>
      <c r="N369" s="464"/>
      <c r="O369" s="429"/>
      <c r="P369" s="409">
        <f t="shared" si="20"/>
        <v>0</v>
      </c>
      <c r="Q369" s="78">
        <f t="shared" si="20"/>
        <v>0</v>
      </c>
      <c r="R369" s="100" t="str">
        <f t="shared" si="21"/>
        <v/>
      </c>
    </row>
    <row r="370" spans="1:18" x14ac:dyDescent="0.2">
      <c r="A370" s="430" t="str">
        <f>IF(B370="","",COUNT('Diário 1º PA'!$A$4:$A$2634)+COUNT('Diário 2º PA'!$A$4:$A$2000)+COUNT('Diário 3º PA'!$A$4:$A$2000)+ROW()-3)</f>
        <v/>
      </c>
      <c r="B370" s="417"/>
      <c r="C370" s="438"/>
      <c r="D370" s="419"/>
      <c r="E370" s="419"/>
      <c r="F370" s="420"/>
      <c r="G370" s="419"/>
      <c r="H370" s="419"/>
      <c r="I370" s="421"/>
      <c r="J370" s="422"/>
      <c r="K370" s="422"/>
      <c r="L370" s="423"/>
      <c r="M370" s="422"/>
      <c r="N370" s="464"/>
      <c r="O370" s="429"/>
      <c r="P370" s="409">
        <f t="shared" si="20"/>
        <v>0</v>
      </c>
      <c r="Q370" s="78">
        <f t="shared" si="20"/>
        <v>0</v>
      </c>
      <c r="R370" s="100" t="str">
        <f t="shared" si="21"/>
        <v/>
      </c>
    </row>
    <row r="371" spans="1:18" x14ac:dyDescent="0.2">
      <c r="A371" s="430" t="str">
        <f>IF(B371="","",COUNT('Diário 1º PA'!$A$4:$A$2634)+COUNT('Diário 2º PA'!$A$4:$A$2000)+COUNT('Diário 3º PA'!$A$4:$A$2000)+ROW()-3)</f>
        <v/>
      </c>
      <c r="B371" s="417"/>
      <c r="C371" s="438"/>
      <c r="D371" s="419"/>
      <c r="E371" s="419"/>
      <c r="F371" s="420"/>
      <c r="G371" s="419"/>
      <c r="H371" s="419"/>
      <c r="I371" s="421"/>
      <c r="J371" s="422"/>
      <c r="K371" s="422"/>
      <c r="L371" s="423"/>
      <c r="M371" s="422"/>
      <c r="N371" s="464"/>
      <c r="O371" s="429"/>
      <c r="P371" s="409">
        <f t="shared" si="20"/>
        <v>0</v>
      </c>
      <c r="Q371" s="78">
        <f t="shared" si="20"/>
        <v>0</v>
      </c>
      <c r="R371" s="100" t="str">
        <f t="shared" si="21"/>
        <v/>
      </c>
    </row>
    <row r="372" spans="1:18" x14ac:dyDescent="0.2">
      <c r="A372" s="430" t="str">
        <f>IF(B372="","",COUNT('Diário 1º PA'!$A$4:$A$2634)+COUNT('Diário 2º PA'!$A$4:$A$2000)+COUNT('Diário 3º PA'!$A$4:$A$2000)+ROW()-3)</f>
        <v/>
      </c>
      <c r="B372" s="417"/>
      <c r="C372" s="438"/>
      <c r="D372" s="419"/>
      <c r="E372" s="419"/>
      <c r="F372" s="420"/>
      <c r="G372" s="419"/>
      <c r="H372" s="419"/>
      <c r="I372" s="421"/>
      <c r="J372" s="422"/>
      <c r="K372" s="422"/>
      <c r="L372" s="423"/>
      <c r="M372" s="422"/>
      <c r="N372" s="464"/>
      <c r="O372" s="429"/>
      <c r="P372" s="409">
        <f t="shared" si="20"/>
        <v>0</v>
      </c>
      <c r="Q372" s="78">
        <f t="shared" si="20"/>
        <v>0</v>
      </c>
      <c r="R372" s="100" t="str">
        <f t="shared" si="21"/>
        <v/>
      </c>
    </row>
    <row r="373" spans="1:18" x14ac:dyDescent="0.2">
      <c r="A373" s="430" t="str">
        <f>IF(B373="","",COUNT('Diário 1º PA'!$A$4:$A$2634)+COUNT('Diário 2º PA'!$A$4:$A$2000)+COUNT('Diário 3º PA'!$A$4:$A$2000)+ROW()-3)</f>
        <v/>
      </c>
      <c r="B373" s="417"/>
      <c r="C373" s="438"/>
      <c r="D373" s="419"/>
      <c r="E373" s="419"/>
      <c r="F373" s="420"/>
      <c r="G373" s="419"/>
      <c r="H373" s="419"/>
      <c r="I373" s="421"/>
      <c r="J373" s="422"/>
      <c r="K373" s="422"/>
      <c r="L373" s="423"/>
      <c r="M373" s="422"/>
      <c r="N373" s="464"/>
      <c r="O373" s="429"/>
      <c r="P373" s="409">
        <f t="shared" si="20"/>
        <v>0</v>
      </c>
      <c r="Q373" s="78">
        <f t="shared" si="20"/>
        <v>0</v>
      </c>
      <c r="R373" s="100" t="str">
        <f t="shared" si="21"/>
        <v/>
      </c>
    </row>
    <row r="374" spans="1:18" x14ac:dyDescent="0.2">
      <c r="A374" s="430" t="str">
        <f>IF(B374="","",COUNT('Diário 1º PA'!$A$4:$A$2634)+COUNT('Diário 2º PA'!$A$4:$A$2000)+COUNT('Diário 3º PA'!$A$4:$A$2000)+ROW()-3)</f>
        <v/>
      </c>
      <c r="B374" s="417"/>
      <c r="C374" s="438"/>
      <c r="D374" s="419"/>
      <c r="E374" s="419"/>
      <c r="F374" s="420"/>
      <c r="G374" s="419"/>
      <c r="H374" s="419"/>
      <c r="I374" s="421"/>
      <c r="J374" s="422"/>
      <c r="K374" s="422"/>
      <c r="L374" s="423"/>
      <c r="M374" s="422"/>
      <c r="N374" s="464"/>
      <c r="O374" s="429"/>
      <c r="P374" s="409">
        <f t="shared" si="20"/>
        <v>0</v>
      </c>
      <c r="Q374" s="78">
        <f t="shared" si="20"/>
        <v>0</v>
      </c>
      <c r="R374" s="100" t="str">
        <f t="shared" si="21"/>
        <v/>
      </c>
    </row>
    <row r="375" spans="1:18" x14ac:dyDescent="0.2">
      <c r="A375" s="430" t="str">
        <f>IF(B375="","",COUNT('Diário 1º PA'!$A$4:$A$2634)+COUNT('Diário 2º PA'!$A$4:$A$2000)+COUNT('Diário 3º PA'!$A$4:$A$2000)+ROW()-3)</f>
        <v/>
      </c>
      <c r="B375" s="417"/>
      <c r="C375" s="438"/>
      <c r="D375" s="419"/>
      <c r="E375" s="419"/>
      <c r="F375" s="420"/>
      <c r="G375" s="419"/>
      <c r="H375" s="419"/>
      <c r="I375" s="421"/>
      <c r="J375" s="422"/>
      <c r="K375" s="422"/>
      <c r="L375" s="423"/>
      <c r="M375" s="422"/>
      <c r="N375" s="464"/>
      <c r="O375" s="429"/>
      <c r="P375" s="409">
        <f t="shared" si="20"/>
        <v>0</v>
      </c>
      <c r="Q375" s="78">
        <f t="shared" si="20"/>
        <v>0</v>
      </c>
      <c r="R375" s="100" t="str">
        <f t="shared" si="21"/>
        <v/>
      </c>
    </row>
    <row r="376" spans="1:18" x14ac:dyDescent="0.2">
      <c r="A376" s="430" t="str">
        <f>IF(B376="","",COUNT('Diário 1º PA'!$A$4:$A$2634)+COUNT('Diário 2º PA'!$A$4:$A$2000)+COUNT('Diário 3º PA'!$A$4:$A$2000)+ROW()-3)</f>
        <v/>
      </c>
      <c r="B376" s="417"/>
      <c r="C376" s="438"/>
      <c r="D376" s="419"/>
      <c r="E376" s="419"/>
      <c r="F376" s="420"/>
      <c r="G376" s="419"/>
      <c r="H376" s="419"/>
      <c r="I376" s="421"/>
      <c r="J376" s="422"/>
      <c r="K376" s="422"/>
      <c r="L376" s="423"/>
      <c r="M376" s="422"/>
      <c r="N376" s="464"/>
      <c r="O376" s="429"/>
      <c r="P376" s="409">
        <f t="shared" si="20"/>
        <v>0</v>
      </c>
      <c r="Q376" s="78">
        <f t="shared" si="20"/>
        <v>0</v>
      </c>
      <c r="R376" s="100" t="str">
        <f t="shared" si="21"/>
        <v/>
      </c>
    </row>
    <row r="377" spans="1:18" x14ac:dyDescent="0.2">
      <c r="A377" s="430" t="str">
        <f>IF(B377="","",COUNT('Diário 1º PA'!$A$4:$A$2634)+COUNT('Diário 2º PA'!$A$4:$A$2000)+COUNT('Diário 3º PA'!$A$4:$A$2000)+ROW()-3)</f>
        <v/>
      </c>
      <c r="B377" s="417"/>
      <c r="C377" s="438"/>
      <c r="D377" s="419"/>
      <c r="E377" s="419"/>
      <c r="F377" s="420"/>
      <c r="G377" s="419"/>
      <c r="H377" s="419"/>
      <c r="I377" s="421"/>
      <c r="J377" s="422"/>
      <c r="K377" s="422"/>
      <c r="L377" s="423"/>
      <c r="M377" s="422"/>
      <c r="N377" s="464"/>
      <c r="O377" s="429"/>
      <c r="P377" s="409">
        <f t="shared" si="20"/>
        <v>0</v>
      </c>
      <c r="Q377" s="78">
        <f t="shared" si="20"/>
        <v>0</v>
      </c>
      <c r="R377" s="100" t="str">
        <f t="shared" si="21"/>
        <v/>
      </c>
    </row>
    <row r="378" spans="1:18" x14ac:dyDescent="0.2">
      <c r="A378" s="430" t="str">
        <f>IF(B378="","",COUNT('Diário 1º PA'!$A$4:$A$2634)+COUNT('Diário 2º PA'!$A$4:$A$2000)+COUNT('Diário 3º PA'!$A$4:$A$2000)+ROW()-3)</f>
        <v/>
      </c>
      <c r="B378" s="417"/>
      <c r="C378" s="438"/>
      <c r="D378" s="419"/>
      <c r="E378" s="419"/>
      <c r="F378" s="420"/>
      <c r="G378" s="419"/>
      <c r="H378" s="419"/>
      <c r="I378" s="421"/>
      <c r="J378" s="422"/>
      <c r="K378" s="422"/>
      <c r="L378" s="423"/>
      <c r="M378" s="422"/>
      <c r="N378" s="464"/>
      <c r="O378" s="429"/>
      <c r="P378" s="409">
        <f t="shared" si="20"/>
        <v>0</v>
      </c>
      <c r="Q378" s="78">
        <f t="shared" si="20"/>
        <v>0</v>
      </c>
      <c r="R378" s="100" t="str">
        <f t="shared" si="21"/>
        <v/>
      </c>
    </row>
    <row r="379" spans="1:18" x14ac:dyDescent="0.2">
      <c r="A379" s="430" t="str">
        <f>IF(B379="","",COUNT('Diário 1º PA'!$A$4:$A$2634)+COUNT('Diário 2º PA'!$A$4:$A$2000)+COUNT('Diário 3º PA'!$A$4:$A$2000)+ROW()-3)</f>
        <v/>
      </c>
      <c r="B379" s="417"/>
      <c r="C379" s="438"/>
      <c r="D379" s="419"/>
      <c r="E379" s="419"/>
      <c r="F379" s="420"/>
      <c r="G379" s="419"/>
      <c r="H379" s="419"/>
      <c r="I379" s="421"/>
      <c r="J379" s="422"/>
      <c r="K379" s="422"/>
      <c r="L379" s="423"/>
      <c r="M379" s="422"/>
      <c r="N379" s="464"/>
      <c r="O379" s="429"/>
      <c r="P379" s="409">
        <f t="shared" si="20"/>
        <v>0</v>
      </c>
      <c r="Q379" s="78">
        <f t="shared" si="20"/>
        <v>0</v>
      </c>
      <c r="R379" s="100" t="str">
        <f t="shared" si="21"/>
        <v/>
      </c>
    </row>
    <row r="380" spans="1:18" x14ac:dyDescent="0.2">
      <c r="A380" s="430" t="str">
        <f>IF(B380="","",COUNT('Diário 1º PA'!$A$4:$A$2634)+COUNT('Diário 2º PA'!$A$4:$A$2000)+COUNT('Diário 3º PA'!$A$4:$A$2000)+ROW()-3)</f>
        <v/>
      </c>
      <c r="B380" s="417"/>
      <c r="C380" s="438"/>
      <c r="D380" s="419"/>
      <c r="E380" s="419"/>
      <c r="F380" s="420"/>
      <c r="G380" s="419"/>
      <c r="H380" s="419"/>
      <c r="I380" s="421"/>
      <c r="J380" s="422"/>
      <c r="K380" s="422"/>
      <c r="L380" s="423"/>
      <c r="M380" s="422"/>
      <c r="N380" s="464"/>
      <c r="O380" s="429"/>
      <c r="P380" s="409">
        <f t="shared" si="20"/>
        <v>0</v>
      </c>
      <c r="Q380" s="78">
        <f t="shared" si="20"/>
        <v>0</v>
      </c>
      <c r="R380" s="100" t="str">
        <f t="shared" si="21"/>
        <v/>
      </c>
    </row>
    <row r="381" spans="1:18" x14ac:dyDescent="0.2">
      <c r="A381" s="430" t="str">
        <f>IF(B381="","",COUNT('Diário 1º PA'!$A$4:$A$2634)+COUNT('Diário 2º PA'!$A$4:$A$2000)+COUNT('Diário 3º PA'!$A$4:$A$2000)+ROW()-3)</f>
        <v/>
      </c>
      <c r="B381" s="417"/>
      <c r="C381" s="438"/>
      <c r="D381" s="419"/>
      <c r="E381" s="419"/>
      <c r="F381" s="420"/>
      <c r="G381" s="419"/>
      <c r="H381" s="419"/>
      <c r="I381" s="421"/>
      <c r="J381" s="422"/>
      <c r="K381" s="422"/>
      <c r="L381" s="423"/>
      <c r="M381" s="422"/>
      <c r="N381" s="464"/>
      <c r="O381" s="429"/>
      <c r="P381" s="409">
        <f t="shared" si="20"/>
        <v>0</v>
      </c>
      <c r="Q381" s="78">
        <f t="shared" si="20"/>
        <v>0</v>
      </c>
      <c r="R381" s="100" t="str">
        <f t="shared" si="21"/>
        <v/>
      </c>
    </row>
    <row r="382" spans="1:18" x14ac:dyDescent="0.2">
      <c r="A382" s="430" t="str">
        <f>IF(B382="","",COUNT('Diário 1º PA'!$A$4:$A$2634)+COUNT('Diário 2º PA'!$A$4:$A$2000)+COUNT('Diário 3º PA'!$A$4:$A$2000)+ROW()-3)</f>
        <v/>
      </c>
      <c r="B382" s="417"/>
      <c r="C382" s="438"/>
      <c r="D382" s="419"/>
      <c r="E382" s="419"/>
      <c r="F382" s="420"/>
      <c r="G382" s="419"/>
      <c r="H382" s="419"/>
      <c r="I382" s="421"/>
      <c r="J382" s="422"/>
      <c r="K382" s="422"/>
      <c r="L382" s="423"/>
      <c r="M382" s="422"/>
      <c r="N382" s="464"/>
      <c r="O382" s="429"/>
      <c r="P382" s="409">
        <f t="shared" si="20"/>
        <v>0</v>
      </c>
      <c r="Q382" s="78">
        <f t="shared" si="20"/>
        <v>0</v>
      </c>
      <c r="R382" s="100" t="str">
        <f t="shared" si="21"/>
        <v/>
      </c>
    </row>
    <row r="383" spans="1:18" x14ac:dyDescent="0.2">
      <c r="A383" s="430" t="str">
        <f>IF(B383="","",COUNT('Diário 1º PA'!$A$4:$A$2634)+COUNT('Diário 2º PA'!$A$4:$A$2000)+COUNT('Diário 3º PA'!$A$4:$A$2000)+ROW()-3)</f>
        <v/>
      </c>
      <c r="B383" s="417"/>
      <c r="C383" s="438"/>
      <c r="D383" s="419"/>
      <c r="E383" s="419"/>
      <c r="F383" s="420"/>
      <c r="G383" s="419"/>
      <c r="H383" s="419"/>
      <c r="I383" s="421"/>
      <c r="J383" s="422"/>
      <c r="K383" s="422"/>
      <c r="L383" s="423"/>
      <c r="M383" s="422"/>
      <c r="N383" s="464"/>
      <c r="O383" s="429"/>
      <c r="P383" s="409">
        <f t="shared" si="20"/>
        <v>0</v>
      </c>
      <c r="Q383" s="78">
        <f t="shared" si="20"/>
        <v>0</v>
      </c>
      <c r="R383" s="100" t="str">
        <f t="shared" si="21"/>
        <v/>
      </c>
    </row>
    <row r="384" spans="1:18" x14ac:dyDescent="0.2">
      <c r="A384" s="430" t="str">
        <f>IF(B384="","",COUNT('Diário 1º PA'!$A$4:$A$2634)+COUNT('Diário 2º PA'!$A$4:$A$2000)+COUNT('Diário 3º PA'!$A$4:$A$2000)+ROW()-3)</f>
        <v/>
      </c>
      <c r="B384" s="417"/>
      <c r="C384" s="438"/>
      <c r="D384" s="419"/>
      <c r="E384" s="419"/>
      <c r="F384" s="420"/>
      <c r="G384" s="419"/>
      <c r="H384" s="419"/>
      <c r="I384" s="421"/>
      <c r="J384" s="422"/>
      <c r="K384" s="422"/>
      <c r="L384" s="423"/>
      <c r="M384" s="422"/>
      <c r="N384" s="464"/>
      <c r="O384" s="429"/>
      <c r="P384" s="409">
        <f t="shared" si="20"/>
        <v>0</v>
      </c>
      <c r="Q384" s="78">
        <f t="shared" si="20"/>
        <v>0</v>
      </c>
      <c r="R384" s="100" t="str">
        <f t="shared" si="21"/>
        <v/>
      </c>
    </row>
    <row r="385" spans="1:18" x14ac:dyDescent="0.2">
      <c r="A385" s="430" t="str">
        <f>IF(B385="","",COUNT('Diário 1º PA'!$A$4:$A$2634)+COUNT('Diário 2º PA'!$A$4:$A$2000)+COUNT('Diário 3º PA'!$A$4:$A$2000)+ROW()-3)</f>
        <v/>
      </c>
      <c r="B385" s="417"/>
      <c r="C385" s="438"/>
      <c r="D385" s="419"/>
      <c r="E385" s="419"/>
      <c r="F385" s="420"/>
      <c r="G385" s="419"/>
      <c r="H385" s="419"/>
      <c r="I385" s="421"/>
      <c r="J385" s="422"/>
      <c r="K385" s="422"/>
      <c r="L385" s="423"/>
      <c r="M385" s="422"/>
      <c r="N385" s="464"/>
      <c r="O385" s="429"/>
      <c r="P385" s="409">
        <f t="shared" si="20"/>
        <v>0</v>
      </c>
      <c r="Q385" s="78">
        <f t="shared" si="20"/>
        <v>0</v>
      </c>
      <c r="R385" s="100" t="str">
        <f t="shared" si="21"/>
        <v/>
      </c>
    </row>
    <row r="386" spans="1:18" x14ac:dyDescent="0.2">
      <c r="A386" s="430" t="str">
        <f>IF(B386="","",COUNT('Diário 1º PA'!$A$4:$A$2634)+COUNT('Diário 2º PA'!$A$4:$A$2000)+COUNT('Diário 3º PA'!$A$4:$A$2000)+ROW()-3)</f>
        <v/>
      </c>
      <c r="B386" s="417"/>
      <c r="C386" s="438"/>
      <c r="D386" s="419"/>
      <c r="E386" s="419"/>
      <c r="F386" s="420"/>
      <c r="G386" s="419"/>
      <c r="H386" s="419"/>
      <c r="I386" s="421"/>
      <c r="J386" s="422"/>
      <c r="K386" s="422"/>
      <c r="L386" s="423"/>
      <c r="M386" s="422"/>
      <c r="N386" s="464"/>
      <c r="O386" s="429"/>
      <c r="P386" s="409">
        <f t="shared" si="20"/>
        <v>0</v>
      </c>
      <c r="Q386" s="78">
        <f t="shared" si="20"/>
        <v>0</v>
      </c>
      <c r="R386" s="100" t="str">
        <f t="shared" si="21"/>
        <v/>
      </c>
    </row>
    <row r="387" spans="1:18" x14ac:dyDescent="0.2">
      <c r="A387" s="430" t="str">
        <f>IF(B387="","",COUNT('Diário 1º PA'!$A$4:$A$2634)+COUNT('Diário 2º PA'!$A$4:$A$2000)+COUNT('Diário 3º PA'!$A$4:$A$2000)+ROW()-3)</f>
        <v/>
      </c>
      <c r="B387" s="417"/>
      <c r="C387" s="438"/>
      <c r="D387" s="419"/>
      <c r="E387" s="419"/>
      <c r="F387" s="420"/>
      <c r="G387" s="419"/>
      <c r="H387" s="419"/>
      <c r="I387" s="421"/>
      <c r="J387" s="422"/>
      <c r="K387" s="422"/>
      <c r="L387" s="423"/>
      <c r="M387" s="422"/>
      <c r="N387" s="464"/>
      <c r="O387" s="429"/>
      <c r="P387" s="409">
        <f t="shared" si="20"/>
        <v>0</v>
      </c>
      <c r="Q387" s="78">
        <f t="shared" si="20"/>
        <v>0</v>
      </c>
      <c r="R387" s="100" t="str">
        <f t="shared" si="21"/>
        <v/>
      </c>
    </row>
    <row r="388" spans="1:18" x14ac:dyDescent="0.2">
      <c r="A388" s="430" t="str">
        <f>IF(B388="","",COUNT('Diário 1º PA'!$A$4:$A$2634)+COUNT('Diário 2º PA'!$A$4:$A$2000)+COUNT('Diário 3º PA'!$A$4:$A$2000)+ROW()-3)</f>
        <v/>
      </c>
      <c r="B388" s="417"/>
      <c r="C388" s="438"/>
      <c r="D388" s="419"/>
      <c r="E388" s="419"/>
      <c r="F388" s="420"/>
      <c r="G388" s="419"/>
      <c r="H388" s="419"/>
      <c r="I388" s="421"/>
      <c r="J388" s="422"/>
      <c r="K388" s="422"/>
      <c r="L388" s="423"/>
      <c r="M388" s="422"/>
      <c r="N388" s="464"/>
      <c r="O388" s="429"/>
      <c r="P388" s="409">
        <f t="shared" si="20"/>
        <v>0</v>
      </c>
      <c r="Q388" s="78">
        <f t="shared" si="20"/>
        <v>0</v>
      </c>
      <c r="R388" s="100" t="str">
        <f t="shared" si="21"/>
        <v/>
      </c>
    </row>
    <row r="389" spans="1:18" x14ac:dyDescent="0.2">
      <c r="A389" s="430" t="str">
        <f>IF(B389="","",COUNT('Diário 1º PA'!$A$4:$A$2634)+COUNT('Diário 2º PA'!$A$4:$A$2000)+COUNT('Diário 3º PA'!$A$4:$A$2000)+ROW()-3)</f>
        <v/>
      </c>
      <c r="B389" s="417"/>
      <c r="C389" s="438"/>
      <c r="D389" s="419"/>
      <c r="E389" s="419"/>
      <c r="F389" s="420"/>
      <c r="G389" s="419"/>
      <c r="H389" s="419"/>
      <c r="I389" s="421"/>
      <c r="J389" s="422"/>
      <c r="K389" s="422"/>
      <c r="L389" s="423"/>
      <c r="M389" s="422"/>
      <c r="N389" s="464"/>
      <c r="O389" s="429"/>
      <c r="P389" s="409">
        <f t="shared" si="20"/>
        <v>0</v>
      </c>
      <c r="Q389" s="78">
        <f t="shared" si="20"/>
        <v>0</v>
      </c>
      <c r="R389" s="100" t="str">
        <f t="shared" si="21"/>
        <v/>
      </c>
    </row>
    <row r="390" spans="1:18" x14ac:dyDescent="0.2">
      <c r="A390" s="430" t="str">
        <f>IF(B390="","",COUNT('Diário 1º PA'!$A$4:$A$2634)+COUNT('Diário 2º PA'!$A$4:$A$2000)+COUNT('Diário 3º PA'!$A$4:$A$2000)+ROW()-3)</f>
        <v/>
      </c>
      <c r="B390" s="417"/>
      <c r="C390" s="438"/>
      <c r="D390" s="419"/>
      <c r="E390" s="419"/>
      <c r="F390" s="420"/>
      <c r="G390" s="419"/>
      <c r="H390" s="419"/>
      <c r="I390" s="421"/>
      <c r="J390" s="422"/>
      <c r="K390" s="422"/>
      <c r="L390" s="423"/>
      <c r="M390" s="422"/>
      <c r="N390" s="464"/>
      <c r="O390" s="429"/>
      <c r="P390" s="409">
        <f t="shared" si="20"/>
        <v>0</v>
      </c>
      <c r="Q390" s="78">
        <f t="shared" si="20"/>
        <v>0</v>
      </c>
      <c r="R390" s="100" t="str">
        <f t="shared" si="21"/>
        <v/>
      </c>
    </row>
    <row r="391" spans="1:18" x14ac:dyDescent="0.2">
      <c r="A391" s="430" t="str">
        <f>IF(B391="","",COUNT('Diário 1º PA'!$A$4:$A$2634)+COUNT('Diário 2º PA'!$A$4:$A$2000)+COUNT('Diário 3º PA'!$A$4:$A$2000)+ROW()-3)</f>
        <v/>
      </c>
      <c r="B391" s="417"/>
      <c r="C391" s="438"/>
      <c r="D391" s="419"/>
      <c r="E391" s="419"/>
      <c r="F391" s="420"/>
      <c r="G391" s="419"/>
      <c r="H391" s="419"/>
      <c r="I391" s="421"/>
      <c r="J391" s="422"/>
      <c r="K391" s="422"/>
      <c r="L391" s="423"/>
      <c r="M391" s="422"/>
      <c r="N391" s="464"/>
      <c r="O391" s="429"/>
      <c r="P391" s="409">
        <f t="shared" si="20"/>
        <v>0</v>
      </c>
      <c r="Q391" s="78">
        <f t="shared" si="20"/>
        <v>0</v>
      </c>
      <c r="R391" s="100" t="str">
        <f t="shared" si="21"/>
        <v/>
      </c>
    </row>
    <row r="392" spans="1:18" x14ac:dyDescent="0.2">
      <c r="A392" s="430" t="str">
        <f>IF(B392="","",COUNT('Diário 1º PA'!$A$4:$A$2634)+COUNT('Diário 2º PA'!$A$4:$A$2000)+COUNT('Diário 3º PA'!$A$4:$A$2000)+ROW()-3)</f>
        <v/>
      </c>
      <c r="B392" s="417"/>
      <c r="C392" s="438"/>
      <c r="D392" s="419"/>
      <c r="E392" s="419"/>
      <c r="F392" s="420"/>
      <c r="G392" s="419"/>
      <c r="H392" s="419"/>
      <c r="I392" s="421"/>
      <c r="J392" s="422"/>
      <c r="K392" s="422"/>
      <c r="L392" s="423"/>
      <c r="M392" s="422"/>
      <c r="N392" s="464"/>
      <c r="O392" s="429"/>
      <c r="P392" s="409">
        <f t="shared" si="20"/>
        <v>0</v>
      </c>
      <c r="Q392" s="78">
        <f t="shared" si="20"/>
        <v>0</v>
      </c>
      <c r="R392" s="100" t="str">
        <f t="shared" ref="R392:R455" si="22">SUBSTITUTE(D392," ","_")</f>
        <v/>
      </c>
    </row>
    <row r="393" spans="1:18" x14ac:dyDescent="0.2">
      <c r="A393" s="430" t="str">
        <f>IF(B393="","",COUNT('Diário 1º PA'!$A$4:$A$2634)+COUNT('Diário 2º PA'!$A$4:$A$2000)+COUNT('Diário 3º PA'!$A$4:$A$2000)+ROW()-3)</f>
        <v/>
      </c>
      <c r="B393" s="417"/>
      <c r="C393" s="438"/>
      <c r="D393" s="419"/>
      <c r="E393" s="419"/>
      <c r="F393" s="420"/>
      <c r="G393" s="419"/>
      <c r="H393" s="419"/>
      <c r="I393" s="421"/>
      <c r="J393" s="422"/>
      <c r="K393" s="422"/>
      <c r="L393" s="423"/>
      <c r="M393" s="422"/>
      <c r="N393" s="464"/>
      <c r="O393" s="429"/>
      <c r="P393" s="409">
        <f t="shared" ref="P393:Q456" si="23">IF(B393=0,0,IF(YEAR(B393)=$Q$1,MONTH(B393)-$P$1+1,(YEAR(B393)-$Q$1)*12-$P$1+1+MONTH(B393)))</f>
        <v>0</v>
      </c>
      <c r="Q393" s="78">
        <f t="shared" si="23"/>
        <v>0</v>
      </c>
      <c r="R393" s="100" t="str">
        <f t="shared" si="22"/>
        <v/>
      </c>
    </row>
    <row r="394" spans="1:18" x14ac:dyDescent="0.2">
      <c r="A394" s="430" t="str">
        <f>IF(B394="","",COUNT('Diário 1º PA'!$A$4:$A$2634)+COUNT('Diário 2º PA'!$A$4:$A$2000)+COUNT('Diário 3º PA'!$A$4:$A$2000)+ROW()-3)</f>
        <v/>
      </c>
      <c r="B394" s="417"/>
      <c r="C394" s="438"/>
      <c r="D394" s="419"/>
      <c r="E394" s="419"/>
      <c r="F394" s="420"/>
      <c r="G394" s="419"/>
      <c r="H394" s="419"/>
      <c r="I394" s="421"/>
      <c r="J394" s="422"/>
      <c r="K394" s="422"/>
      <c r="L394" s="423"/>
      <c r="M394" s="422"/>
      <c r="N394" s="464"/>
      <c r="O394" s="429"/>
      <c r="P394" s="409">
        <f t="shared" si="23"/>
        <v>0</v>
      </c>
      <c r="Q394" s="78">
        <f t="shared" si="23"/>
        <v>0</v>
      </c>
      <c r="R394" s="100" t="str">
        <f t="shared" si="22"/>
        <v/>
      </c>
    </row>
    <row r="395" spans="1:18" x14ac:dyDescent="0.2">
      <c r="A395" s="430" t="str">
        <f>IF(B395="","",COUNT('Diário 1º PA'!$A$4:$A$2634)+COUNT('Diário 2º PA'!$A$4:$A$2000)+COUNT('Diário 3º PA'!$A$4:$A$2000)+ROW()-3)</f>
        <v/>
      </c>
      <c r="B395" s="417"/>
      <c r="C395" s="438"/>
      <c r="D395" s="419"/>
      <c r="E395" s="419"/>
      <c r="F395" s="420"/>
      <c r="G395" s="419"/>
      <c r="H395" s="419"/>
      <c r="I395" s="421"/>
      <c r="J395" s="422"/>
      <c r="K395" s="422"/>
      <c r="L395" s="423"/>
      <c r="M395" s="422"/>
      <c r="N395" s="464"/>
      <c r="O395" s="429"/>
      <c r="P395" s="409">
        <f t="shared" si="23"/>
        <v>0</v>
      </c>
      <c r="Q395" s="78">
        <f t="shared" si="23"/>
        <v>0</v>
      </c>
      <c r="R395" s="100" t="str">
        <f t="shared" si="22"/>
        <v/>
      </c>
    </row>
    <row r="396" spans="1:18" x14ac:dyDescent="0.2">
      <c r="A396" s="430" t="str">
        <f>IF(B396="","",COUNT('Diário 1º PA'!$A$4:$A$2634)+COUNT('Diário 2º PA'!$A$4:$A$2000)+COUNT('Diário 3º PA'!$A$4:$A$2000)+ROW()-3)</f>
        <v/>
      </c>
      <c r="B396" s="417"/>
      <c r="C396" s="438"/>
      <c r="D396" s="419"/>
      <c r="E396" s="419"/>
      <c r="F396" s="420"/>
      <c r="G396" s="419"/>
      <c r="H396" s="419"/>
      <c r="I396" s="421"/>
      <c r="J396" s="422"/>
      <c r="K396" s="422"/>
      <c r="L396" s="423"/>
      <c r="M396" s="422"/>
      <c r="N396" s="464"/>
      <c r="O396" s="429"/>
      <c r="P396" s="409">
        <f t="shared" si="23"/>
        <v>0</v>
      </c>
      <c r="Q396" s="78">
        <f t="shared" si="23"/>
        <v>0</v>
      </c>
      <c r="R396" s="100" t="str">
        <f t="shared" si="22"/>
        <v/>
      </c>
    </row>
    <row r="397" spans="1:18" x14ac:dyDescent="0.2">
      <c r="A397" s="430" t="str">
        <f>IF(B397="","",COUNT('Diário 1º PA'!$A$4:$A$2634)+COUNT('Diário 2º PA'!$A$4:$A$2000)+COUNT('Diário 3º PA'!$A$4:$A$2000)+ROW()-3)</f>
        <v/>
      </c>
      <c r="B397" s="417"/>
      <c r="C397" s="438"/>
      <c r="D397" s="419"/>
      <c r="E397" s="419"/>
      <c r="F397" s="420"/>
      <c r="G397" s="419"/>
      <c r="H397" s="419"/>
      <c r="I397" s="421"/>
      <c r="J397" s="422"/>
      <c r="K397" s="422"/>
      <c r="L397" s="423"/>
      <c r="M397" s="422"/>
      <c r="N397" s="464"/>
      <c r="O397" s="429"/>
      <c r="P397" s="409">
        <f t="shared" si="23"/>
        <v>0</v>
      </c>
      <c r="Q397" s="78">
        <f t="shared" si="23"/>
        <v>0</v>
      </c>
      <c r="R397" s="100" t="str">
        <f t="shared" si="22"/>
        <v/>
      </c>
    </row>
    <row r="398" spans="1:18" x14ac:dyDescent="0.2">
      <c r="A398" s="430" t="str">
        <f>IF(B398="","",COUNT('Diário 1º PA'!$A$4:$A$2634)+COUNT('Diário 2º PA'!$A$4:$A$2000)+COUNT('Diário 3º PA'!$A$4:$A$2000)+ROW()-3)</f>
        <v/>
      </c>
      <c r="B398" s="417"/>
      <c r="C398" s="438"/>
      <c r="D398" s="419"/>
      <c r="E398" s="419"/>
      <c r="F398" s="420"/>
      <c r="G398" s="419"/>
      <c r="H398" s="419"/>
      <c r="I398" s="421"/>
      <c r="J398" s="422"/>
      <c r="K398" s="422"/>
      <c r="L398" s="423"/>
      <c r="M398" s="422"/>
      <c r="N398" s="464"/>
      <c r="O398" s="429"/>
      <c r="P398" s="409">
        <f t="shared" si="23"/>
        <v>0</v>
      </c>
      <c r="Q398" s="78">
        <f t="shared" si="23"/>
        <v>0</v>
      </c>
      <c r="R398" s="100" t="str">
        <f t="shared" si="22"/>
        <v/>
      </c>
    </row>
    <row r="399" spans="1:18" x14ac:dyDescent="0.2">
      <c r="A399" s="430" t="str">
        <f>IF(B399="","",COUNT('Diário 1º PA'!$A$4:$A$2634)+COUNT('Diário 2º PA'!$A$4:$A$2000)+COUNT('Diário 3º PA'!$A$4:$A$2000)+ROW()-3)</f>
        <v/>
      </c>
      <c r="B399" s="417"/>
      <c r="C399" s="438"/>
      <c r="D399" s="419"/>
      <c r="E399" s="419"/>
      <c r="F399" s="420"/>
      <c r="G399" s="419"/>
      <c r="H399" s="419"/>
      <c r="I399" s="421"/>
      <c r="J399" s="422"/>
      <c r="K399" s="422"/>
      <c r="L399" s="423"/>
      <c r="M399" s="422"/>
      <c r="N399" s="464"/>
      <c r="O399" s="429"/>
      <c r="P399" s="409">
        <f t="shared" si="23"/>
        <v>0</v>
      </c>
      <c r="Q399" s="78">
        <f t="shared" si="23"/>
        <v>0</v>
      </c>
      <c r="R399" s="100" t="str">
        <f t="shared" si="22"/>
        <v/>
      </c>
    </row>
    <row r="400" spans="1:18" x14ac:dyDescent="0.2">
      <c r="A400" s="430" t="str">
        <f>IF(B400="","",COUNT('Diário 1º PA'!$A$4:$A$2634)+COUNT('Diário 2º PA'!$A$4:$A$2000)+COUNT('Diário 3º PA'!$A$4:$A$2000)+ROW()-3)</f>
        <v/>
      </c>
      <c r="B400" s="417"/>
      <c r="C400" s="438"/>
      <c r="D400" s="419"/>
      <c r="E400" s="419"/>
      <c r="F400" s="420"/>
      <c r="G400" s="419"/>
      <c r="H400" s="419"/>
      <c r="I400" s="421"/>
      <c r="J400" s="422"/>
      <c r="K400" s="422"/>
      <c r="L400" s="423"/>
      <c r="M400" s="422"/>
      <c r="N400" s="464"/>
      <c r="O400" s="429"/>
      <c r="P400" s="409">
        <f t="shared" si="23"/>
        <v>0</v>
      </c>
      <c r="Q400" s="78">
        <f t="shared" si="23"/>
        <v>0</v>
      </c>
      <c r="R400" s="100" t="str">
        <f t="shared" si="22"/>
        <v/>
      </c>
    </row>
    <row r="401" spans="1:18" x14ac:dyDescent="0.2">
      <c r="A401" s="430" t="str">
        <f>IF(B401="","",COUNT('Diário 1º PA'!$A$4:$A$2634)+COUNT('Diário 2º PA'!$A$4:$A$2000)+COUNT('Diário 3º PA'!$A$4:$A$2000)+ROW()-3)</f>
        <v/>
      </c>
      <c r="B401" s="417"/>
      <c r="C401" s="438"/>
      <c r="D401" s="419"/>
      <c r="E401" s="419"/>
      <c r="F401" s="420"/>
      <c r="G401" s="419"/>
      <c r="H401" s="419"/>
      <c r="I401" s="421"/>
      <c r="J401" s="422"/>
      <c r="K401" s="422"/>
      <c r="L401" s="423"/>
      <c r="M401" s="422"/>
      <c r="N401" s="464"/>
      <c r="O401" s="429"/>
      <c r="P401" s="409">
        <f t="shared" si="23"/>
        <v>0</v>
      </c>
      <c r="Q401" s="78">
        <f t="shared" si="23"/>
        <v>0</v>
      </c>
      <c r="R401" s="100" t="str">
        <f t="shared" si="22"/>
        <v/>
      </c>
    </row>
    <row r="402" spans="1:18" x14ac:dyDescent="0.2">
      <c r="A402" s="430" t="str">
        <f>IF(B402="","",COUNT('Diário 1º PA'!$A$4:$A$2634)+COUNT('Diário 2º PA'!$A$4:$A$2000)+COUNT('Diário 3º PA'!$A$4:$A$2000)+ROW()-3)</f>
        <v/>
      </c>
      <c r="B402" s="417"/>
      <c r="C402" s="438"/>
      <c r="D402" s="419"/>
      <c r="E402" s="419"/>
      <c r="F402" s="420"/>
      <c r="G402" s="419"/>
      <c r="H402" s="419"/>
      <c r="I402" s="421"/>
      <c r="J402" s="422"/>
      <c r="K402" s="422"/>
      <c r="L402" s="423"/>
      <c r="M402" s="422"/>
      <c r="N402" s="464"/>
      <c r="O402" s="429"/>
      <c r="P402" s="409">
        <f t="shared" si="23"/>
        <v>0</v>
      </c>
      <c r="Q402" s="78">
        <f t="shared" si="23"/>
        <v>0</v>
      </c>
      <c r="R402" s="100" t="str">
        <f t="shared" si="22"/>
        <v/>
      </c>
    </row>
    <row r="403" spans="1:18" x14ac:dyDescent="0.2">
      <c r="A403" s="430" t="str">
        <f>IF(B403="","",COUNT('Diário 1º PA'!$A$4:$A$2634)+COUNT('Diário 2º PA'!$A$4:$A$2000)+COUNT('Diário 3º PA'!$A$4:$A$2000)+ROW()-3)</f>
        <v/>
      </c>
      <c r="B403" s="417"/>
      <c r="C403" s="438"/>
      <c r="D403" s="419"/>
      <c r="E403" s="419"/>
      <c r="F403" s="420"/>
      <c r="G403" s="419"/>
      <c r="H403" s="419"/>
      <c r="I403" s="421"/>
      <c r="J403" s="422"/>
      <c r="K403" s="422"/>
      <c r="L403" s="423"/>
      <c r="M403" s="422"/>
      <c r="N403" s="464"/>
      <c r="O403" s="429"/>
      <c r="P403" s="409">
        <f t="shared" si="23"/>
        <v>0</v>
      </c>
      <c r="Q403" s="78">
        <f t="shared" si="23"/>
        <v>0</v>
      </c>
      <c r="R403" s="100" t="str">
        <f t="shared" si="22"/>
        <v/>
      </c>
    </row>
    <row r="404" spans="1:18" x14ac:dyDescent="0.2">
      <c r="A404" s="430" t="str">
        <f>IF(B404="","",COUNT('Diário 1º PA'!$A$4:$A$2634)+COUNT('Diário 2º PA'!$A$4:$A$2000)+COUNT('Diário 3º PA'!$A$4:$A$2000)+ROW()-3)</f>
        <v/>
      </c>
      <c r="B404" s="417"/>
      <c r="C404" s="438"/>
      <c r="D404" s="419"/>
      <c r="E404" s="419"/>
      <c r="F404" s="420"/>
      <c r="G404" s="419"/>
      <c r="H404" s="419"/>
      <c r="I404" s="421"/>
      <c r="J404" s="422"/>
      <c r="K404" s="422"/>
      <c r="L404" s="423"/>
      <c r="M404" s="422"/>
      <c r="N404" s="464"/>
      <c r="O404" s="429"/>
      <c r="P404" s="409">
        <f t="shared" si="23"/>
        <v>0</v>
      </c>
      <c r="Q404" s="78">
        <f t="shared" si="23"/>
        <v>0</v>
      </c>
      <c r="R404" s="100" t="str">
        <f t="shared" si="22"/>
        <v/>
      </c>
    </row>
    <row r="405" spans="1:18" x14ac:dyDescent="0.2">
      <c r="A405" s="430" t="str">
        <f>IF(B405="","",COUNT('Diário 1º PA'!$A$4:$A$2634)+COUNT('Diário 2º PA'!$A$4:$A$2000)+COUNT('Diário 3º PA'!$A$4:$A$2000)+ROW()-3)</f>
        <v/>
      </c>
      <c r="B405" s="417"/>
      <c r="C405" s="438"/>
      <c r="D405" s="419"/>
      <c r="E405" s="419"/>
      <c r="F405" s="420"/>
      <c r="G405" s="419"/>
      <c r="H405" s="419"/>
      <c r="I405" s="421"/>
      <c r="J405" s="422"/>
      <c r="K405" s="422"/>
      <c r="L405" s="423"/>
      <c r="M405" s="422"/>
      <c r="N405" s="464"/>
      <c r="O405" s="429"/>
      <c r="P405" s="409">
        <f t="shared" si="23"/>
        <v>0</v>
      </c>
      <c r="Q405" s="78">
        <f t="shared" si="23"/>
        <v>0</v>
      </c>
      <c r="R405" s="100" t="str">
        <f t="shared" si="22"/>
        <v/>
      </c>
    </row>
    <row r="406" spans="1:18" x14ac:dyDescent="0.2">
      <c r="A406" s="430" t="str">
        <f>IF(B406="","",COUNT('Diário 1º PA'!$A$4:$A$2634)+COUNT('Diário 2º PA'!$A$4:$A$2000)+COUNT('Diário 3º PA'!$A$4:$A$2000)+ROW()-3)</f>
        <v/>
      </c>
      <c r="B406" s="417"/>
      <c r="C406" s="438"/>
      <c r="D406" s="419"/>
      <c r="E406" s="419"/>
      <c r="F406" s="420"/>
      <c r="G406" s="419"/>
      <c r="H406" s="419"/>
      <c r="I406" s="421"/>
      <c r="J406" s="422"/>
      <c r="K406" s="422"/>
      <c r="L406" s="423"/>
      <c r="M406" s="422"/>
      <c r="N406" s="464"/>
      <c r="O406" s="429"/>
      <c r="P406" s="409">
        <f t="shared" si="23"/>
        <v>0</v>
      </c>
      <c r="Q406" s="78">
        <f t="shared" si="23"/>
        <v>0</v>
      </c>
      <c r="R406" s="100" t="str">
        <f t="shared" si="22"/>
        <v/>
      </c>
    </row>
    <row r="407" spans="1:18" x14ac:dyDescent="0.2">
      <c r="A407" s="430" t="str">
        <f>IF(B407="","",COUNT('Diário 1º PA'!$A$4:$A$2634)+COUNT('Diário 2º PA'!$A$4:$A$2000)+COUNT('Diário 3º PA'!$A$4:$A$2000)+ROW()-3)</f>
        <v/>
      </c>
      <c r="B407" s="417"/>
      <c r="C407" s="438"/>
      <c r="D407" s="419"/>
      <c r="E407" s="419"/>
      <c r="F407" s="420"/>
      <c r="G407" s="419"/>
      <c r="H407" s="419"/>
      <c r="I407" s="421"/>
      <c r="J407" s="422"/>
      <c r="K407" s="422"/>
      <c r="L407" s="423"/>
      <c r="M407" s="422"/>
      <c r="N407" s="464"/>
      <c r="O407" s="429"/>
      <c r="P407" s="409">
        <f t="shared" si="23"/>
        <v>0</v>
      </c>
      <c r="Q407" s="78">
        <f t="shared" si="23"/>
        <v>0</v>
      </c>
      <c r="R407" s="100" t="str">
        <f t="shared" si="22"/>
        <v/>
      </c>
    </row>
    <row r="408" spans="1:18" x14ac:dyDescent="0.2">
      <c r="A408" s="430" t="str">
        <f>IF(B408="","",COUNT('Diário 1º PA'!$A$4:$A$2634)+COUNT('Diário 2º PA'!$A$4:$A$2000)+COUNT('Diário 3º PA'!$A$4:$A$2000)+ROW()-3)</f>
        <v/>
      </c>
      <c r="B408" s="417"/>
      <c r="C408" s="438"/>
      <c r="D408" s="419"/>
      <c r="E408" s="419"/>
      <c r="F408" s="420"/>
      <c r="G408" s="419"/>
      <c r="H408" s="419"/>
      <c r="I408" s="421"/>
      <c r="J408" s="422"/>
      <c r="K408" s="422"/>
      <c r="L408" s="423"/>
      <c r="M408" s="422"/>
      <c r="N408" s="464"/>
      <c r="O408" s="429"/>
      <c r="P408" s="409">
        <f t="shared" si="23"/>
        <v>0</v>
      </c>
      <c r="Q408" s="78">
        <f t="shared" si="23"/>
        <v>0</v>
      </c>
      <c r="R408" s="100" t="str">
        <f t="shared" si="22"/>
        <v/>
      </c>
    </row>
    <row r="409" spans="1:18" x14ac:dyDescent="0.2">
      <c r="A409" s="430" t="str">
        <f>IF(B409="","",COUNT('Diário 1º PA'!$A$4:$A$2634)+COUNT('Diário 2º PA'!$A$4:$A$2000)+COUNT('Diário 3º PA'!$A$4:$A$2000)+ROW()-3)</f>
        <v/>
      </c>
      <c r="B409" s="417"/>
      <c r="C409" s="438"/>
      <c r="D409" s="419"/>
      <c r="E409" s="419"/>
      <c r="F409" s="420"/>
      <c r="G409" s="419"/>
      <c r="H409" s="419"/>
      <c r="I409" s="421"/>
      <c r="J409" s="422"/>
      <c r="K409" s="422"/>
      <c r="L409" s="423"/>
      <c r="M409" s="422"/>
      <c r="N409" s="464"/>
      <c r="O409" s="429"/>
      <c r="P409" s="409">
        <f t="shared" si="23"/>
        <v>0</v>
      </c>
      <c r="Q409" s="78">
        <f t="shared" si="23"/>
        <v>0</v>
      </c>
      <c r="R409" s="100" t="str">
        <f t="shared" si="22"/>
        <v/>
      </c>
    </row>
    <row r="410" spans="1:18" x14ac:dyDescent="0.2">
      <c r="A410" s="430" t="str">
        <f>IF(B410="","",COUNT('Diário 1º PA'!$A$4:$A$2634)+COUNT('Diário 2º PA'!$A$4:$A$2000)+COUNT('Diário 3º PA'!$A$4:$A$2000)+ROW()-3)</f>
        <v/>
      </c>
      <c r="B410" s="417"/>
      <c r="C410" s="438"/>
      <c r="D410" s="419"/>
      <c r="E410" s="419"/>
      <c r="F410" s="420"/>
      <c r="G410" s="419"/>
      <c r="H410" s="419"/>
      <c r="I410" s="421"/>
      <c r="J410" s="422"/>
      <c r="K410" s="422"/>
      <c r="L410" s="423"/>
      <c r="M410" s="422"/>
      <c r="N410" s="464"/>
      <c r="O410" s="429"/>
      <c r="P410" s="409">
        <f t="shared" si="23"/>
        <v>0</v>
      </c>
      <c r="Q410" s="78">
        <f t="shared" si="23"/>
        <v>0</v>
      </c>
      <c r="R410" s="100" t="str">
        <f t="shared" si="22"/>
        <v/>
      </c>
    </row>
    <row r="411" spans="1:18" x14ac:dyDescent="0.2">
      <c r="A411" s="430" t="str">
        <f>IF(B411="","",COUNT('Diário 1º PA'!$A$4:$A$2634)+COUNT('Diário 2º PA'!$A$4:$A$2000)+COUNT('Diário 3º PA'!$A$4:$A$2000)+ROW()-3)</f>
        <v/>
      </c>
      <c r="B411" s="417"/>
      <c r="C411" s="438"/>
      <c r="D411" s="419"/>
      <c r="E411" s="419"/>
      <c r="F411" s="420"/>
      <c r="G411" s="419"/>
      <c r="H411" s="419"/>
      <c r="I411" s="421"/>
      <c r="J411" s="422"/>
      <c r="K411" s="422"/>
      <c r="L411" s="423"/>
      <c r="M411" s="422"/>
      <c r="N411" s="464"/>
      <c r="O411" s="429"/>
      <c r="P411" s="409">
        <f t="shared" si="23"/>
        <v>0</v>
      </c>
      <c r="Q411" s="78">
        <f t="shared" si="23"/>
        <v>0</v>
      </c>
      <c r="R411" s="100" t="str">
        <f t="shared" si="22"/>
        <v/>
      </c>
    </row>
    <row r="412" spans="1:18" x14ac:dyDescent="0.2">
      <c r="A412" s="430" t="str">
        <f>IF(B412="","",COUNT('Diário 1º PA'!$A$4:$A$2634)+COUNT('Diário 2º PA'!$A$4:$A$2000)+COUNT('Diário 3º PA'!$A$4:$A$2000)+ROW()-3)</f>
        <v/>
      </c>
      <c r="B412" s="417"/>
      <c r="C412" s="438"/>
      <c r="D412" s="419"/>
      <c r="E412" s="419"/>
      <c r="F412" s="420"/>
      <c r="G412" s="419"/>
      <c r="H412" s="419"/>
      <c r="I412" s="421"/>
      <c r="J412" s="422"/>
      <c r="K412" s="422"/>
      <c r="L412" s="423"/>
      <c r="M412" s="422"/>
      <c r="N412" s="464"/>
      <c r="O412" s="429"/>
      <c r="P412" s="409">
        <f t="shared" si="23"/>
        <v>0</v>
      </c>
      <c r="Q412" s="78">
        <f t="shared" si="23"/>
        <v>0</v>
      </c>
      <c r="R412" s="100" t="str">
        <f t="shared" si="22"/>
        <v/>
      </c>
    </row>
    <row r="413" spans="1:18" x14ac:dyDescent="0.2">
      <c r="A413" s="430" t="str">
        <f>IF(B413="","",COUNT('Diário 1º PA'!$A$4:$A$2634)+COUNT('Diário 2º PA'!$A$4:$A$2000)+COUNT('Diário 3º PA'!$A$4:$A$2000)+ROW()-3)</f>
        <v/>
      </c>
      <c r="B413" s="417"/>
      <c r="C413" s="438"/>
      <c r="D413" s="419"/>
      <c r="E413" s="419"/>
      <c r="F413" s="420"/>
      <c r="G413" s="419"/>
      <c r="H413" s="419"/>
      <c r="I413" s="421"/>
      <c r="J413" s="422"/>
      <c r="K413" s="422"/>
      <c r="L413" s="423"/>
      <c r="M413" s="422"/>
      <c r="N413" s="464"/>
      <c r="O413" s="429"/>
      <c r="P413" s="409">
        <f t="shared" si="23"/>
        <v>0</v>
      </c>
      <c r="Q413" s="78">
        <f t="shared" si="23"/>
        <v>0</v>
      </c>
      <c r="R413" s="100" t="str">
        <f t="shared" si="22"/>
        <v/>
      </c>
    </row>
    <row r="414" spans="1:18" x14ac:dyDescent="0.2">
      <c r="A414" s="430" t="str">
        <f>IF(B414="","",COUNT('Diário 1º PA'!$A$4:$A$2634)+COUNT('Diário 2º PA'!$A$4:$A$2000)+COUNT('Diário 3º PA'!$A$4:$A$2000)+ROW()-3)</f>
        <v/>
      </c>
      <c r="B414" s="417"/>
      <c r="C414" s="438"/>
      <c r="D414" s="419"/>
      <c r="E414" s="419"/>
      <c r="F414" s="420"/>
      <c r="G414" s="419"/>
      <c r="H414" s="419"/>
      <c r="I414" s="421"/>
      <c r="J414" s="422"/>
      <c r="K414" s="422"/>
      <c r="L414" s="423"/>
      <c r="M414" s="422"/>
      <c r="N414" s="464"/>
      <c r="O414" s="429"/>
      <c r="P414" s="409">
        <f t="shared" si="23"/>
        <v>0</v>
      </c>
      <c r="Q414" s="78">
        <f t="shared" si="23"/>
        <v>0</v>
      </c>
      <c r="R414" s="100" t="str">
        <f t="shared" si="22"/>
        <v/>
      </c>
    </row>
    <row r="415" spans="1:18" x14ac:dyDescent="0.2">
      <c r="A415" s="430" t="str">
        <f>IF(B415="","",COUNT('Diário 1º PA'!$A$4:$A$2634)+COUNT('Diário 2º PA'!$A$4:$A$2000)+COUNT('Diário 3º PA'!$A$4:$A$2000)+ROW()-3)</f>
        <v/>
      </c>
      <c r="B415" s="417"/>
      <c r="C415" s="438"/>
      <c r="D415" s="419"/>
      <c r="E415" s="419"/>
      <c r="F415" s="420"/>
      <c r="G415" s="419"/>
      <c r="H415" s="419"/>
      <c r="I415" s="421"/>
      <c r="J415" s="422"/>
      <c r="K415" s="422"/>
      <c r="L415" s="423"/>
      <c r="M415" s="422"/>
      <c r="N415" s="464"/>
      <c r="O415" s="429"/>
      <c r="P415" s="409">
        <f t="shared" si="23"/>
        <v>0</v>
      </c>
      <c r="Q415" s="78">
        <f t="shared" si="23"/>
        <v>0</v>
      </c>
      <c r="R415" s="100" t="str">
        <f t="shared" si="22"/>
        <v/>
      </c>
    </row>
    <row r="416" spans="1:18" x14ac:dyDescent="0.2">
      <c r="A416" s="430" t="str">
        <f>IF(B416="","",COUNT('Diário 1º PA'!$A$4:$A$2634)+COUNT('Diário 2º PA'!$A$4:$A$2000)+COUNT('Diário 3º PA'!$A$4:$A$2000)+ROW()-3)</f>
        <v/>
      </c>
      <c r="B416" s="417"/>
      <c r="C416" s="438"/>
      <c r="D416" s="419"/>
      <c r="E416" s="419"/>
      <c r="F416" s="420"/>
      <c r="G416" s="419"/>
      <c r="H416" s="419"/>
      <c r="I416" s="421"/>
      <c r="J416" s="422"/>
      <c r="K416" s="422"/>
      <c r="L416" s="423"/>
      <c r="M416" s="422"/>
      <c r="N416" s="464"/>
      <c r="O416" s="429"/>
      <c r="P416" s="409">
        <f t="shared" si="23"/>
        <v>0</v>
      </c>
      <c r="Q416" s="78">
        <f t="shared" si="23"/>
        <v>0</v>
      </c>
      <c r="R416" s="100" t="str">
        <f t="shared" si="22"/>
        <v/>
      </c>
    </row>
    <row r="417" spans="1:18" x14ac:dyDescent="0.2">
      <c r="A417" s="430" t="str">
        <f>IF(B417="","",COUNT('Diário 1º PA'!$A$4:$A$2634)+COUNT('Diário 2º PA'!$A$4:$A$2000)+COUNT('Diário 3º PA'!$A$4:$A$2000)+ROW()-3)</f>
        <v/>
      </c>
      <c r="B417" s="417"/>
      <c r="C417" s="438"/>
      <c r="D417" s="419"/>
      <c r="E417" s="419"/>
      <c r="F417" s="420"/>
      <c r="G417" s="419"/>
      <c r="H417" s="419"/>
      <c r="I417" s="421"/>
      <c r="J417" s="422"/>
      <c r="K417" s="422"/>
      <c r="L417" s="423"/>
      <c r="M417" s="422"/>
      <c r="N417" s="464"/>
      <c r="O417" s="429"/>
      <c r="P417" s="409">
        <f t="shared" si="23"/>
        <v>0</v>
      </c>
      <c r="Q417" s="78">
        <f t="shared" si="23"/>
        <v>0</v>
      </c>
      <c r="R417" s="100" t="str">
        <f t="shared" si="22"/>
        <v/>
      </c>
    </row>
    <row r="418" spans="1:18" x14ac:dyDescent="0.2">
      <c r="A418" s="430" t="str">
        <f>IF(B418="","",COUNT('Diário 1º PA'!$A$4:$A$2634)+COUNT('Diário 2º PA'!$A$4:$A$2000)+COUNT('Diário 3º PA'!$A$4:$A$2000)+ROW()-3)</f>
        <v/>
      </c>
      <c r="B418" s="417"/>
      <c r="C418" s="438"/>
      <c r="D418" s="419"/>
      <c r="E418" s="419"/>
      <c r="F418" s="420"/>
      <c r="G418" s="419"/>
      <c r="H418" s="419"/>
      <c r="I418" s="421"/>
      <c r="J418" s="422"/>
      <c r="K418" s="422"/>
      <c r="L418" s="423"/>
      <c r="M418" s="422"/>
      <c r="N418" s="464"/>
      <c r="O418" s="429"/>
      <c r="P418" s="409">
        <f t="shared" si="23"/>
        <v>0</v>
      </c>
      <c r="Q418" s="78">
        <f t="shared" si="23"/>
        <v>0</v>
      </c>
      <c r="R418" s="100" t="str">
        <f t="shared" si="22"/>
        <v/>
      </c>
    </row>
    <row r="419" spans="1:18" x14ac:dyDescent="0.2">
      <c r="A419" s="430" t="str">
        <f>IF(B419="","",COUNT('Diário 1º PA'!$A$4:$A$2634)+COUNT('Diário 2º PA'!$A$4:$A$2000)+COUNT('Diário 3º PA'!$A$4:$A$2000)+ROW()-3)</f>
        <v/>
      </c>
      <c r="B419" s="417"/>
      <c r="C419" s="438"/>
      <c r="D419" s="419"/>
      <c r="E419" s="419"/>
      <c r="F419" s="420"/>
      <c r="G419" s="419"/>
      <c r="H419" s="419"/>
      <c r="I419" s="421"/>
      <c r="J419" s="422"/>
      <c r="K419" s="422"/>
      <c r="L419" s="423"/>
      <c r="M419" s="422"/>
      <c r="N419" s="464"/>
      <c r="O419" s="429"/>
      <c r="P419" s="409">
        <f t="shared" si="23"/>
        <v>0</v>
      </c>
      <c r="Q419" s="78">
        <f t="shared" si="23"/>
        <v>0</v>
      </c>
      <c r="R419" s="100" t="str">
        <f t="shared" si="22"/>
        <v/>
      </c>
    </row>
    <row r="420" spans="1:18" x14ac:dyDescent="0.2">
      <c r="A420" s="430" t="str">
        <f>IF(B420="","",COUNT('Diário 1º PA'!$A$4:$A$2634)+COUNT('Diário 2º PA'!$A$4:$A$2000)+COUNT('Diário 3º PA'!$A$4:$A$2000)+ROW()-3)</f>
        <v/>
      </c>
      <c r="B420" s="417"/>
      <c r="C420" s="438"/>
      <c r="D420" s="419"/>
      <c r="E420" s="419"/>
      <c r="F420" s="420"/>
      <c r="G420" s="419"/>
      <c r="H420" s="419"/>
      <c r="I420" s="421"/>
      <c r="J420" s="422"/>
      <c r="K420" s="422"/>
      <c r="L420" s="423"/>
      <c r="M420" s="422"/>
      <c r="N420" s="464"/>
      <c r="O420" s="429"/>
      <c r="P420" s="409">
        <f t="shared" si="23"/>
        <v>0</v>
      </c>
      <c r="Q420" s="78">
        <f t="shared" si="23"/>
        <v>0</v>
      </c>
      <c r="R420" s="100" t="str">
        <f t="shared" si="22"/>
        <v/>
      </c>
    </row>
    <row r="421" spans="1:18" x14ac:dyDescent="0.2">
      <c r="A421" s="430" t="str">
        <f>IF(B421="","",COUNT('Diário 1º PA'!$A$4:$A$2634)+COUNT('Diário 2º PA'!$A$4:$A$2000)+COUNT('Diário 3º PA'!$A$4:$A$2000)+ROW()-3)</f>
        <v/>
      </c>
      <c r="B421" s="417"/>
      <c r="C421" s="438"/>
      <c r="D421" s="419"/>
      <c r="E421" s="419"/>
      <c r="F421" s="420"/>
      <c r="G421" s="419"/>
      <c r="H421" s="419"/>
      <c r="I421" s="421"/>
      <c r="J421" s="422"/>
      <c r="K421" s="422"/>
      <c r="L421" s="423"/>
      <c r="M421" s="422"/>
      <c r="N421" s="464"/>
      <c r="O421" s="429"/>
      <c r="P421" s="409">
        <f t="shared" si="23"/>
        <v>0</v>
      </c>
      <c r="Q421" s="78">
        <f t="shared" si="23"/>
        <v>0</v>
      </c>
      <c r="R421" s="100" t="str">
        <f t="shared" si="22"/>
        <v/>
      </c>
    </row>
    <row r="422" spans="1:18" x14ac:dyDescent="0.2">
      <c r="A422" s="430" t="str">
        <f>IF(B422="","",COUNT('Diário 1º PA'!$A$4:$A$2634)+COUNT('Diário 2º PA'!$A$4:$A$2000)+COUNT('Diário 3º PA'!$A$4:$A$2000)+ROW()-3)</f>
        <v/>
      </c>
      <c r="B422" s="417"/>
      <c r="C422" s="438"/>
      <c r="D422" s="419"/>
      <c r="E422" s="419"/>
      <c r="F422" s="420"/>
      <c r="G422" s="419"/>
      <c r="H422" s="419"/>
      <c r="I422" s="421"/>
      <c r="J422" s="422"/>
      <c r="K422" s="422"/>
      <c r="L422" s="423"/>
      <c r="M422" s="422"/>
      <c r="N422" s="464"/>
      <c r="O422" s="429"/>
      <c r="P422" s="409">
        <f t="shared" si="23"/>
        <v>0</v>
      </c>
      <c r="Q422" s="78">
        <f t="shared" si="23"/>
        <v>0</v>
      </c>
      <c r="R422" s="100" t="str">
        <f t="shared" si="22"/>
        <v/>
      </c>
    </row>
    <row r="423" spans="1:18" x14ac:dyDescent="0.2">
      <c r="A423" s="430" t="str">
        <f>IF(B423="","",COUNT('Diário 1º PA'!$A$4:$A$2634)+COUNT('Diário 2º PA'!$A$4:$A$2000)+COUNT('Diário 3º PA'!$A$4:$A$2000)+ROW()-3)</f>
        <v/>
      </c>
      <c r="B423" s="417"/>
      <c r="C423" s="438"/>
      <c r="D423" s="419"/>
      <c r="E423" s="419"/>
      <c r="F423" s="420"/>
      <c r="G423" s="419"/>
      <c r="H423" s="419"/>
      <c r="I423" s="421"/>
      <c r="J423" s="422"/>
      <c r="K423" s="422"/>
      <c r="L423" s="423"/>
      <c r="M423" s="422"/>
      <c r="N423" s="464"/>
      <c r="O423" s="429"/>
      <c r="P423" s="409">
        <f t="shared" si="23"/>
        <v>0</v>
      </c>
      <c r="Q423" s="78">
        <f t="shared" si="23"/>
        <v>0</v>
      </c>
      <c r="R423" s="100" t="str">
        <f t="shared" si="22"/>
        <v/>
      </c>
    </row>
    <row r="424" spans="1:18" x14ac:dyDescent="0.2">
      <c r="A424" s="430" t="str">
        <f>IF(B424="","",COUNT('Diário 1º PA'!$A$4:$A$2634)+COUNT('Diário 2º PA'!$A$4:$A$2000)+COUNT('Diário 3º PA'!$A$4:$A$2000)+ROW()-3)</f>
        <v/>
      </c>
      <c r="B424" s="417"/>
      <c r="C424" s="438"/>
      <c r="D424" s="419"/>
      <c r="E424" s="419"/>
      <c r="F424" s="420"/>
      <c r="G424" s="419"/>
      <c r="H424" s="419"/>
      <c r="I424" s="421"/>
      <c r="J424" s="422"/>
      <c r="K424" s="422"/>
      <c r="L424" s="423"/>
      <c r="M424" s="422"/>
      <c r="N424" s="464"/>
      <c r="O424" s="429"/>
      <c r="P424" s="409">
        <f t="shared" si="23"/>
        <v>0</v>
      </c>
      <c r="Q424" s="78">
        <f t="shared" si="23"/>
        <v>0</v>
      </c>
      <c r="R424" s="100" t="str">
        <f t="shared" si="22"/>
        <v/>
      </c>
    </row>
    <row r="425" spans="1:18" x14ac:dyDescent="0.2">
      <c r="A425" s="430" t="str">
        <f>IF(B425="","",COUNT('Diário 1º PA'!$A$4:$A$2634)+COUNT('Diário 2º PA'!$A$4:$A$2000)+COUNT('Diário 3º PA'!$A$4:$A$2000)+ROW()-3)</f>
        <v/>
      </c>
      <c r="B425" s="417"/>
      <c r="C425" s="438"/>
      <c r="D425" s="419"/>
      <c r="E425" s="419"/>
      <c r="F425" s="420"/>
      <c r="G425" s="419"/>
      <c r="H425" s="419"/>
      <c r="I425" s="421"/>
      <c r="J425" s="422"/>
      <c r="K425" s="422"/>
      <c r="L425" s="423"/>
      <c r="M425" s="422"/>
      <c r="N425" s="464"/>
      <c r="O425" s="429"/>
      <c r="P425" s="409">
        <f t="shared" si="23"/>
        <v>0</v>
      </c>
      <c r="Q425" s="78">
        <f t="shared" si="23"/>
        <v>0</v>
      </c>
      <c r="R425" s="100" t="str">
        <f t="shared" si="22"/>
        <v/>
      </c>
    </row>
    <row r="426" spans="1:18" x14ac:dyDescent="0.2">
      <c r="A426" s="430" t="str">
        <f>IF(B426="","",COUNT('Diário 1º PA'!$A$4:$A$2634)+COUNT('Diário 2º PA'!$A$4:$A$2000)+COUNT('Diário 3º PA'!$A$4:$A$2000)+ROW()-3)</f>
        <v/>
      </c>
      <c r="B426" s="417"/>
      <c r="C426" s="438"/>
      <c r="D426" s="419"/>
      <c r="E426" s="419"/>
      <c r="F426" s="420"/>
      <c r="G426" s="419"/>
      <c r="H426" s="419"/>
      <c r="I426" s="421"/>
      <c r="J426" s="422"/>
      <c r="K426" s="422"/>
      <c r="L426" s="423"/>
      <c r="M426" s="422"/>
      <c r="N426" s="464"/>
      <c r="O426" s="429"/>
      <c r="P426" s="409">
        <f t="shared" si="23"/>
        <v>0</v>
      </c>
      <c r="Q426" s="78">
        <f t="shared" si="23"/>
        <v>0</v>
      </c>
      <c r="R426" s="100" t="str">
        <f t="shared" si="22"/>
        <v/>
      </c>
    </row>
    <row r="427" spans="1:18" x14ac:dyDescent="0.2">
      <c r="A427" s="430" t="str">
        <f>IF(B427="","",COUNT('Diário 1º PA'!$A$4:$A$2634)+COUNT('Diário 2º PA'!$A$4:$A$2000)+COUNT('Diário 3º PA'!$A$4:$A$2000)+ROW()-3)</f>
        <v/>
      </c>
      <c r="B427" s="417"/>
      <c r="C427" s="438"/>
      <c r="D427" s="419"/>
      <c r="E427" s="419"/>
      <c r="F427" s="420"/>
      <c r="G427" s="419"/>
      <c r="H427" s="419"/>
      <c r="I427" s="421"/>
      <c r="J427" s="422"/>
      <c r="K427" s="422"/>
      <c r="L427" s="423"/>
      <c r="M427" s="422"/>
      <c r="N427" s="464"/>
      <c r="O427" s="429"/>
      <c r="P427" s="409">
        <f t="shared" si="23"/>
        <v>0</v>
      </c>
      <c r="Q427" s="78">
        <f t="shared" si="23"/>
        <v>0</v>
      </c>
      <c r="R427" s="100" t="str">
        <f t="shared" si="22"/>
        <v/>
      </c>
    </row>
    <row r="428" spans="1:18" x14ac:dyDescent="0.2">
      <c r="A428" s="430" t="str">
        <f>IF(B428="","",COUNT('Diário 1º PA'!$A$4:$A$2634)+COUNT('Diário 2º PA'!$A$4:$A$2000)+COUNT('Diário 3º PA'!$A$4:$A$2000)+ROW()-3)</f>
        <v/>
      </c>
      <c r="B428" s="417"/>
      <c r="C428" s="438"/>
      <c r="D428" s="419"/>
      <c r="E428" s="419"/>
      <c r="F428" s="420"/>
      <c r="G428" s="419"/>
      <c r="H428" s="419"/>
      <c r="I428" s="421"/>
      <c r="J428" s="422"/>
      <c r="K428" s="422"/>
      <c r="L428" s="423"/>
      <c r="M428" s="422"/>
      <c r="N428" s="464"/>
      <c r="O428" s="429"/>
      <c r="P428" s="409">
        <f t="shared" si="23"/>
        <v>0</v>
      </c>
      <c r="Q428" s="78">
        <f t="shared" si="23"/>
        <v>0</v>
      </c>
      <c r="R428" s="100" t="str">
        <f t="shared" si="22"/>
        <v/>
      </c>
    </row>
    <row r="429" spans="1:18" x14ac:dyDescent="0.2">
      <c r="A429" s="430" t="str">
        <f>IF(B429="","",COUNT('Diário 1º PA'!$A$4:$A$2634)+COUNT('Diário 2º PA'!$A$4:$A$2000)+COUNT('Diário 3º PA'!$A$4:$A$2000)+ROW()-3)</f>
        <v/>
      </c>
      <c r="B429" s="417"/>
      <c r="C429" s="438"/>
      <c r="D429" s="419"/>
      <c r="E429" s="419"/>
      <c r="F429" s="420"/>
      <c r="G429" s="419"/>
      <c r="H429" s="419"/>
      <c r="I429" s="421"/>
      <c r="J429" s="422"/>
      <c r="K429" s="422"/>
      <c r="L429" s="423"/>
      <c r="M429" s="422"/>
      <c r="N429" s="464"/>
      <c r="O429" s="429"/>
      <c r="P429" s="409">
        <f t="shared" si="23"/>
        <v>0</v>
      </c>
      <c r="Q429" s="78">
        <f t="shared" si="23"/>
        <v>0</v>
      </c>
      <c r="R429" s="100" t="str">
        <f t="shared" si="22"/>
        <v/>
      </c>
    </row>
    <row r="430" spans="1:18" x14ac:dyDescent="0.2">
      <c r="A430" s="430" t="str">
        <f>IF(B430="","",COUNT('Diário 1º PA'!$A$4:$A$2634)+COUNT('Diário 2º PA'!$A$4:$A$2000)+COUNT('Diário 3º PA'!$A$4:$A$2000)+ROW()-3)</f>
        <v/>
      </c>
      <c r="B430" s="417"/>
      <c r="C430" s="438"/>
      <c r="D430" s="419"/>
      <c r="E430" s="419"/>
      <c r="F430" s="420"/>
      <c r="G430" s="419"/>
      <c r="H430" s="419"/>
      <c r="I430" s="421"/>
      <c r="J430" s="422"/>
      <c r="K430" s="422"/>
      <c r="L430" s="423"/>
      <c r="M430" s="422"/>
      <c r="N430" s="464"/>
      <c r="O430" s="429"/>
      <c r="P430" s="409">
        <f t="shared" si="23"/>
        <v>0</v>
      </c>
      <c r="Q430" s="78">
        <f t="shared" si="23"/>
        <v>0</v>
      </c>
      <c r="R430" s="100" t="str">
        <f t="shared" si="22"/>
        <v/>
      </c>
    </row>
    <row r="431" spans="1:18" x14ac:dyDescent="0.2">
      <c r="A431" s="430" t="str">
        <f>IF(B431="","",COUNT('Diário 1º PA'!$A$4:$A$2634)+COUNT('Diário 2º PA'!$A$4:$A$2000)+COUNT('Diário 3º PA'!$A$4:$A$2000)+ROW()-3)</f>
        <v/>
      </c>
      <c r="B431" s="417"/>
      <c r="C431" s="438"/>
      <c r="D431" s="419"/>
      <c r="E431" s="419"/>
      <c r="F431" s="420"/>
      <c r="G431" s="419"/>
      <c r="H431" s="419"/>
      <c r="I431" s="421"/>
      <c r="J431" s="422"/>
      <c r="K431" s="422"/>
      <c r="L431" s="423"/>
      <c r="M431" s="422"/>
      <c r="N431" s="464"/>
      <c r="O431" s="429"/>
      <c r="P431" s="409">
        <f t="shared" si="23"/>
        <v>0</v>
      </c>
      <c r="Q431" s="78">
        <f t="shared" si="23"/>
        <v>0</v>
      </c>
      <c r="R431" s="100" t="str">
        <f t="shared" si="22"/>
        <v/>
      </c>
    </row>
    <row r="432" spans="1:18" x14ac:dyDescent="0.2">
      <c r="A432" s="430" t="str">
        <f>IF(B432="","",COUNT('Diário 1º PA'!$A$4:$A$2634)+COUNT('Diário 2º PA'!$A$4:$A$2000)+COUNT('Diário 3º PA'!$A$4:$A$2000)+ROW()-3)</f>
        <v/>
      </c>
      <c r="B432" s="417"/>
      <c r="C432" s="438"/>
      <c r="D432" s="419"/>
      <c r="E432" s="419"/>
      <c r="F432" s="420"/>
      <c r="G432" s="419"/>
      <c r="H432" s="419"/>
      <c r="I432" s="421"/>
      <c r="J432" s="422"/>
      <c r="K432" s="422"/>
      <c r="L432" s="423"/>
      <c r="M432" s="422"/>
      <c r="N432" s="464"/>
      <c r="O432" s="429"/>
      <c r="P432" s="409">
        <f t="shared" si="23"/>
        <v>0</v>
      </c>
      <c r="Q432" s="78">
        <f t="shared" si="23"/>
        <v>0</v>
      </c>
      <c r="R432" s="100" t="str">
        <f t="shared" si="22"/>
        <v/>
      </c>
    </row>
    <row r="433" spans="1:18" x14ac:dyDescent="0.2">
      <c r="A433" s="430" t="str">
        <f>IF(B433="","",COUNT('Diário 1º PA'!$A$4:$A$2634)+COUNT('Diário 2º PA'!$A$4:$A$2000)+COUNT('Diário 3º PA'!$A$4:$A$2000)+ROW()-3)</f>
        <v/>
      </c>
      <c r="B433" s="417"/>
      <c r="C433" s="438"/>
      <c r="D433" s="419"/>
      <c r="E433" s="419"/>
      <c r="F433" s="420"/>
      <c r="G433" s="419"/>
      <c r="H433" s="419"/>
      <c r="I433" s="421"/>
      <c r="J433" s="422"/>
      <c r="K433" s="422"/>
      <c r="L433" s="423"/>
      <c r="M433" s="422"/>
      <c r="N433" s="464"/>
      <c r="O433" s="429"/>
      <c r="P433" s="409">
        <f t="shared" si="23"/>
        <v>0</v>
      </c>
      <c r="Q433" s="78">
        <f t="shared" si="23"/>
        <v>0</v>
      </c>
      <c r="R433" s="100" t="str">
        <f t="shared" si="22"/>
        <v/>
      </c>
    </row>
    <row r="434" spans="1:18" x14ac:dyDescent="0.2">
      <c r="A434" s="430" t="str">
        <f>IF(B434="","",COUNT('Diário 1º PA'!$A$4:$A$2634)+COUNT('Diário 2º PA'!$A$4:$A$2000)+COUNT('Diário 3º PA'!$A$4:$A$2000)+ROW()-3)</f>
        <v/>
      </c>
      <c r="B434" s="417"/>
      <c r="C434" s="438"/>
      <c r="D434" s="419"/>
      <c r="E434" s="419"/>
      <c r="F434" s="420"/>
      <c r="G434" s="419"/>
      <c r="H434" s="419"/>
      <c r="I434" s="421"/>
      <c r="J434" s="422"/>
      <c r="K434" s="422"/>
      <c r="L434" s="423"/>
      <c r="M434" s="422"/>
      <c r="N434" s="464"/>
      <c r="O434" s="429"/>
      <c r="P434" s="409">
        <f t="shared" si="23"/>
        <v>0</v>
      </c>
      <c r="Q434" s="78">
        <f t="shared" si="23"/>
        <v>0</v>
      </c>
      <c r="R434" s="100" t="str">
        <f t="shared" si="22"/>
        <v/>
      </c>
    </row>
    <row r="435" spans="1:18" x14ac:dyDescent="0.2">
      <c r="A435" s="430" t="str">
        <f>IF(B435="","",COUNT('Diário 1º PA'!$A$4:$A$2634)+COUNT('Diário 2º PA'!$A$4:$A$2000)+COUNT('Diário 3º PA'!$A$4:$A$2000)+ROW()-3)</f>
        <v/>
      </c>
      <c r="B435" s="417"/>
      <c r="C435" s="438"/>
      <c r="D435" s="419"/>
      <c r="E435" s="419"/>
      <c r="F435" s="420"/>
      <c r="G435" s="419"/>
      <c r="H435" s="419"/>
      <c r="I435" s="421"/>
      <c r="J435" s="422"/>
      <c r="K435" s="422"/>
      <c r="L435" s="423"/>
      <c r="M435" s="422"/>
      <c r="N435" s="464"/>
      <c r="O435" s="429"/>
      <c r="P435" s="409">
        <f t="shared" si="23"/>
        <v>0</v>
      </c>
      <c r="Q435" s="78">
        <f t="shared" si="23"/>
        <v>0</v>
      </c>
      <c r="R435" s="100" t="str">
        <f t="shared" si="22"/>
        <v/>
      </c>
    </row>
    <row r="436" spans="1:18" x14ac:dyDescent="0.2">
      <c r="A436" s="430" t="str">
        <f>IF(B436="","",COUNT('Diário 1º PA'!$A$4:$A$2634)+COUNT('Diário 2º PA'!$A$4:$A$2000)+COUNT('Diário 3º PA'!$A$4:$A$2000)+ROW()-3)</f>
        <v/>
      </c>
      <c r="B436" s="417"/>
      <c r="C436" s="438"/>
      <c r="D436" s="419"/>
      <c r="E436" s="419"/>
      <c r="F436" s="420"/>
      <c r="G436" s="419"/>
      <c r="H436" s="419"/>
      <c r="I436" s="421"/>
      <c r="J436" s="422"/>
      <c r="K436" s="422"/>
      <c r="L436" s="423"/>
      <c r="M436" s="422"/>
      <c r="N436" s="464"/>
      <c r="O436" s="429"/>
      <c r="P436" s="409">
        <f t="shared" si="23"/>
        <v>0</v>
      </c>
      <c r="Q436" s="78">
        <f t="shared" si="23"/>
        <v>0</v>
      </c>
      <c r="R436" s="100" t="str">
        <f t="shared" si="22"/>
        <v/>
      </c>
    </row>
    <row r="437" spans="1:18" x14ac:dyDescent="0.2">
      <c r="A437" s="430" t="str">
        <f>IF(B437="","",COUNT('Diário 1º PA'!$A$4:$A$2634)+COUNT('Diário 2º PA'!$A$4:$A$2000)+COUNT('Diário 3º PA'!$A$4:$A$2000)+ROW()-3)</f>
        <v/>
      </c>
      <c r="B437" s="417"/>
      <c r="C437" s="438"/>
      <c r="D437" s="419"/>
      <c r="E437" s="419"/>
      <c r="F437" s="420"/>
      <c r="G437" s="419"/>
      <c r="H437" s="419"/>
      <c r="I437" s="421"/>
      <c r="J437" s="422"/>
      <c r="K437" s="422"/>
      <c r="L437" s="423"/>
      <c r="M437" s="422"/>
      <c r="N437" s="464"/>
      <c r="O437" s="429"/>
      <c r="P437" s="409">
        <f t="shared" si="23"/>
        <v>0</v>
      </c>
      <c r="Q437" s="78">
        <f t="shared" si="23"/>
        <v>0</v>
      </c>
      <c r="R437" s="100" t="str">
        <f t="shared" si="22"/>
        <v/>
      </c>
    </row>
    <row r="438" spans="1:18" x14ac:dyDescent="0.2">
      <c r="A438" s="430" t="str">
        <f>IF(B438="","",COUNT('Diário 1º PA'!$A$4:$A$2634)+COUNT('Diário 2º PA'!$A$4:$A$2000)+COUNT('Diário 3º PA'!$A$4:$A$2000)+ROW()-3)</f>
        <v/>
      </c>
      <c r="B438" s="417"/>
      <c r="C438" s="438"/>
      <c r="D438" s="419"/>
      <c r="E438" s="419"/>
      <c r="F438" s="420"/>
      <c r="G438" s="419"/>
      <c r="H438" s="419"/>
      <c r="I438" s="421"/>
      <c r="J438" s="422"/>
      <c r="K438" s="422"/>
      <c r="L438" s="423"/>
      <c r="M438" s="422"/>
      <c r="N438" s="464"/>
      <c r="O438" s="429"/>
      <c r="P438" s="409">
        <f t="shared" si="23"/>
        <v>0</v>
      </c>
      <c r="Q438" s="78">
        <f t="shared" si="23"/>
        <v>0</v>
      </c>
      <c r="R438" s="100" t="str">
        <f t="shared" si="22"/>
        <v/>
      </c>
    </row>
    <row r="439" spans="1:18" x14ac:dyDescent="0.2">
      <c r="A439" s="430" t="str">
        <f>IF(B439="","",COUNT('Diário 1º PA'!$A$4:$A$2634)+COUNT('Diário 2º PA'!$A$4:$A$2000)+COUNT('Diário 3º PA'!$A$4:$A$2000)+ROW()-3)</f>
        <v/>
      </c>
      <c r="B439" s="417"/>
      <c r="C439" s="438"/>
      <c r="D439" s="419"/>
      <c r="E439" s="419"/>
      <c r="F439" s="420"/>
      <c r="G439" s="419"/>
      <c r="H439" s="419"/>
      <c r="I439" s="421"/>
      <c r="J439" s="422"/>
      <c r="K439" s="422"/>
      <c r="L439" s="423"/>
      <c r="M439" s="422"/>
      <c r="N439" s="464"/>
      <c r="O439" s="429"/>
      <c r="P439" s="409">
        <f t="shared" si="23"/>
        <v>0</v>
      </c>
      <c r="Q439" s="78">
        <f t="shared" si="23"/>
        <v>0</v>
      </c>
      <c r="R439" s="100" t="str">
        <f t="shared" si="22"/>
        <v/>
      </c>
    </row>
    <row r="440" spans="1:18" x14ac:dyDescent="0.2">
      <c r="A440" s="430" t="str">
        <f>IF(B440="","",COUNT('Diário 1º PA'!$A$4:$A$2634)+COUNT('Diário 2º PA'!$A$4:$A$2000)+COUNT('Diário 3º PA'!$A$4:$A$2000)+ROW()-3)</f>
        <v/>
      </c>
      <c r="B440" s="417"/>
      <c r="C440" s="438"/>
      <c r="D440" s="419"/>
      <c r="E440" s="419"/>
      <c r="F440" s="420"/>
      <c r="G440" s="419"/>
      <c r="H440" s="419"/>
      <c r="I440" s="421"/>
      <c r="J440" s="422"/>
      <c r="K440" s="422"/>
      <c r="L440" s="423"/>
      <c r="M440" s="422"/>
      <c r="N440" s="464"/>
      <c r="O440" s="429"/>
      <c r="P440" s="409">
        <f t="shared" si="23"/>
        <v>0</v>
      </c>
      <c r="Q440" s="78">
        <f t="shared" si="23"/>
        <v>0</v>
      </c>
      <c r="R440" s="100" t="str">
        <f t="shared" si="22"/>
        <v/>
      </c>
    </row>
    <row r="441" spans="1:18" x14ac:dyDescent="0.2">
      <c r="A441" s="430" t="str">
        <f>IF(B441="","",COUNT('Diário 1º PA'!$A$4:$A$2634)+COUNT('Diário 2º PA'!$A$4:$A$2000)+COUNT('Diário 3º PA'!$A$4:$A$2000)+ROW()-3)</f>
        <v/>
      </c>
      <c r="B441" s="417"/>
      <c r="C441" s="438"/>
      <c r="D441" s="419"/>
      <c r="E441" s="419"/>
      <c r="F441" s="420"/>
      <c r="G441" s="419"/>
      <c r="H441" s="419"/>
      <c r="I441" s="421"/>
      <c r="J441" s="422"/>
      <c r="K441" s="422"/>
      <c r="L441" s="423"/>
      <c r="M441" s="422"/>
      <c r="N441" s="464"/>
      <c r="O441" s="429"/>
      <c r="P441" s="409">
        <f t="shared" si="23"/>
        <v>0</v>
      </c>
      <c r="Q441" s="78">
        <f t="shared" si="23"/>
        <v>0</v>
      </c>
      <c r="R441" s="100" t="str">
        <f t="shared" si="22"/>
        <v/>
      </c>
    </row>
    <row r="442" spans="1:18" x14ac:dyDescent="0.2">
      <c r="A442" s="430" t="str">
        <f>IF(B442="","",COUNT('Diário 1º PA'!$A$4:$A$2634)+COUNT('Diário 2º PA'!$A$4:$A$2000)+COUNT('Diário 3º PA'!$A$4:$A$2000)+ROW()-3)</f>
        <v/>
      </c>
      <c r="B442" s="417"/>
      <c r="C442" s="438"/>
      <c r="D442" s="419"/>
      <c r="E442" s="419"/>
      <c r="F442" s="420"/>
      <c r="G442" s="419"/>
      <c r="H442" s="419"/>
      <c r="I442" s="421"/>
      <c r="J442" s="422"/>
      <c r="K442" s="422"/>
      <c r="L442" s="423"/>
      <c r="M442" s="422"/>
      <c r="N442" s="464"/>
      <c r="O442" s="429"/>
      <c r="P442" s="409">
        <f t="shared" si="23"/>
        <v>0</v>
      </c>
      <c r="Q442" s="78">
        <f t="shared" si="23"/>
        <v>0</v>
      </c>
      <c r="R442" s="100" t="str">
        <f t="shared" si="22"/>
        <v/>
      </c>
    </row>
    <row r="443" spans="1:18" x14ac:dyDescent="0.2">
      <c r="A443" s="430" t="str">
        <f>IF(B443="","",COUNT('Diário 1º PA'!$A$4:$A$2634)+COUNT('Diário 2º PA'!$A$4:$A$2000)+COUNT('Diário 3º PA'!$A$4:$A$2000)+ROW()-3)</f>
        <v/>
      </c>
      <c r="B443" s="417"/>
      <c r="C443" s="438"/>
      <c r="D443" s="419"/>
      <c r="E443" s="419"/>
      <c r="F443" s="420"/>
      <c r="G443" s="419"/>
      <c r="H443" s="419"/>
      <c r="I443" s="421"/>
      <c r="J443" s="422"/>
      <c r="K443" s="422"/>
      <c r="L443" s="423"/>
      <c r="M443" s="422"/>
      <c r="N443" s="464"/>
      <c r="O443" s="429"/>
      <c r="P443" s="409">
        <f t="shared" si="23"/>
        <v>0</v>
      </c>
      <c r="Q443" s="78">
        <f t="shared" si="23"/>
        <v>0</v>
      </c>
      <c r="R443" s="100" t="str">
        <f t="shared" si="22"/>
        <v/>
      </c>
    </row>
    <row r="444" spans="1:18" x14ac:dyDescent="0.2">
      <c r="A444" s="430" t="str">
        <f>IF(B444="","",COUNT('Diário 1º PA'!$A$4:$A$2634)+COUNT('Diário 2º PA'!$A$4:$A$2000)+COUNT('Diário 3º PA'!$A$4:$A$2000)+ROW()-3)</f>
        <v/>
      </c>
      <c r="B444" s="417"/>
      <c r="C444" s="438"/>
      <c r="D444" s="419"/>
      <c r="E444" s="419"/>
      <c r="F444" s="420"/>
      <c r="G444" s="419"/>
      <c r="H444" s="419"/>
      <c r="I444" s="421"/>
      <c r="J444" s="422"/>
      <c r="K444" s="422"/>
      <c r="L444" s="423"/>
      <c r="M444" s="422"/>
      <c r="N444" s="464"/>
      <c r="O444" s="429"/>
      <c r="P444" s="409">
        <f t="shared" si="23"/>
        <v>0</v>
      </c>
      <c r="Q444" s="78">
        <f t="shared" si="23"/>
        <v>0</v>
      </c>
      <c r="R444" s="100" t="str">
        <f t="shared" si="22"/>
        <v/>
      </c>
    </row>
    <row r="445" spans="1:18" x14ac:dyDescent="0.2">
      <c r="A445" s="430" t="str">
        <f>IF(B445="","",COUNT('Diário 1º PA'!$A$4:$A$2634)+COUNT('Diário 2º PA'!$A$4:$A$2000)+COUNT('Diário 3º PA'!$A$4:$A$2000)+ROW()-3)</f>
        <v/>
      </c>
      <c r="B445" s="417"/>
      <c r="C445" s="438"/>
      <c r="D445" s="419"/>
      <c r="E445" s="419"/>
      <c r="F445" s="420"/>
      <c r="G445" s="419"/>
      <c r="H445" s="419"/>
      <c r="I445" s="421"/>
      <c r="J445" s="422"/>
      <c r="K445" s="422"/>
      <c r="L445" s="423"/>
      <c r="M445" s="422"/>
      <c r="N445" s="464"/>
      <c r="O445" s="429"/>
      <c r="P445" s="409">
        <f t="shared" si="23"/>
        <v>0</v>
      </c>
      <c r="Q445" s="78">
        <f t="shared" si="23"/>
        <v>0</v>
      </c>
      <c r="R445" s="100" t="str">
        <f t="shared" si="22"/>
        <v/>
      </c>
    </row>
    <row r="446" spans="1:18" x14ac:dyDescent="0.2">
      <c r="A446" s="430" t="str">
        <f>IF(B446="","",COUNT('Diário 1º PA'!$A$4:$A$2634)+COUNT('Diário 2º PA'!$A$4:$A$2000)+COUNT('Diário 3º PA'!$A$4:$A$2000)+ROW()-3)</f>
        <v/>
      </c>
      <c r="B446" s="417"/>
      <c r="C446" s="438"/>
      <c r="D446" s="419"/>
      <c r="E446" s="419"/>
      <c r="F446" s="420"/>
      <c r="G446" s="419"/>
      <c r="H446" s="419"/>
      <c r="I446" s="421"/>
      <c r="J446" s="422"/>
      <c r="K446" s="422"/>
      <c r="L446" s="423"/>
      <c r="M446" s="422"/>
      <c r="N446" s="464"/>
      <c r="O446" s="429"/>
      <c r="P446" s="409">
        <f t="shared" si="23"/>
        <v>0</v>
      </c>
      <c r="Q446" s="78">
        <f t="shared" si="23"/>
        <v>0</v>
      </c>
      <c r="R446" s="100" t="str">
        <f t="shared" si="22"/>
        <v/>
      </c>
    </row>
    <row r="447" spans="1:18" x14ac:dyDescent="0.2">
      <c r="A447" s="430" t="str">
        <f>IF(B447="","",COUNT('Diário 1º PA'!$A$4:$A$2634)+COUNT('Diário 2º PA'!$A$4:$A$2000)+COUNT('Diário 3º PA'!$A$4:$A$2000)+ROW()-3)</f>
        <v/>
      </c>
      <c r="B447" s="417"/>
      <c r="C447" s="438"/>
      <c r="D447" s="419"/>
      <c r="E447" s="419"/>
      <c r="F447" s="420"/>
      <c r="G447" s="419"/>
      <c r="H447" s="419"/>
      <c r="I447" s="421"/>
      <c r="J447" s="422"/>
      <c r="K447" s="422"/>
      <c r="L447" s="423"/>
      <c r="M447" s="422"/>
      <c r="N447" s="464"/>
      <c r="O447" s="429"/>
      <c r="P447" s="409">
        <f t="shared" si="23"/>
        <v>0</v>
      </c>
      <c r="Q447" s="78">
        <f t="shared" si="23"/>
        <v>0</v>
      </c>
      <c r="R447" s="100" t="str">
        <f t="shared" si="22"/>
        <v/>
      </c>
    </row>
    <row r="448" spans="1:18" x14ac:dyDescent="0.2">
      <c r="A448" s="430" t="str">
        <f>IF(B448="","",COUNT('Diário 1º PA'!$A$4:$A$2634)+COUNT('Diário 2º PA'!$A$4:$A$2000)+COUNT('Diário 3º PA'!$A$4:$A$2000)+ROW()-3)</f>
        <v/>
      </c>
      <c r="B448" s="417"/>
      <c r="C448" s="438"/>
      <c r="D448" s="419"/>
      <c r="E448" s="419"/>
      <c r="F448" s="420"/>
      <c r="G448" s="419"/>
      <c r="H448" s="419"/>
      <c r="I448" s="421"/>
      <c r="J448" s="422"/>
      <c r="K448" s="422"/>
      <c r="L448" s="423"/>
      <c r="M448" s="422"/>
      <c r="N448" s="464"/>
      <c r="O448" s="429"/>
      <c r="P448" s="409">
        <f t="shared" si="23"/>
        <v>0</v>
      </c>
      <c r="Q448" s="78">
        <f t="shared" si="23"/>
        <v>0</v>
      </c>
      <c r="R448" s="100" t="str">
        <f t="shared" si="22"/>
        <v/>
      </c>
    </row>
    <row r="449" spans="1:18" x14ac:dyDescent="0.2">
      <c r="A449" s="430" t="str">
        <f>IF(B449="","",COUNT('Diário 1º PA'!$A$4:$A$2634)+COUNT('Diário 2º PA'!$A$4:$A$2000)+COUNT('Diário 3º PA'!$A$4:$A$2000)+ROW()-3)</f>
        <v/>
      </c>
      <c r="B449" s="417"/>
      <c r="C449" s="438"/>
      <c r="D449" s="419"/>
      <c r="E449" s="419"/>
      <c r="F449" s="420"/>
      <c r="G449" s="419"/>
      <c r="H449" s="419"/>
      <c r="I449" s="421"/>
      <c r="J449" s="422"/>
      <c r="K449" s="422"/>
      <c r="L449" s="423"/>
      <c r="M449" s="422"/>
      <c r="N449" s="464"/>
      <c r="O449" s="429"/>
      <c r="P449" s="409">
        <f t="shared" si="23"/>
        <v>0</v>
      </c>
      <c r="Q449" s="78">
        <f t="shared" si="23"/>
        <v>0</v>
      </c>
      <c r="R449" s="100" t="str">
        <f t="shared" si="22"/>
        <v/>
      </c>
    </row>
    <row r="450" spans="1:18" x14ac:dyDescent="0.2">
      <c r="A450" s="430" t="str">
        <f>IF(B450="","",COUNT('Diário 1º PA'!$A$4:$A$2634)+COUNT('Diário 2º PA'!$A$4:$A$2000)+COUNT('Diário 3º PA'!$A$4:$A$2000)+ROW()-3)</f>
        <v/>
      </c>
      <c r="B450" s="417"/>
      <c r="C450" s="438"/>
      <c r="D450" s="419"/>
      <c r="E450" s="419"/>
      <c r="F450" s="420"/>
      <c r="G450" s="419"/>
      <c r="H450" s="419"/>
      <c r="I450" s="421"/>
      <c r="J450" s="422"/>
      <c r="K450" s="422"/>
      <c r="L450" s="423"/>
      <c r="M450" s="422"/>
      <c r="N450" s="464"/>
      <c r="O450" s="429"/>
      <c r="P450" s="409">
        <f t="shared" si="23"/>
        <v>0</v>
      </c>
      <c r="Q450" s="78">
        <f t="shared" si="23"/>
        <v>0</v>
      </c>
      <c r="R450" s="100" t="str">
        <f t="shared" si="22"/>
        <v/>
      </c>
    </row>
    <row r="451" spans="1:18" x14ac:dyDescent="0.2">
      <c r="A451" s="430" t="str">
        <f>IF(B451="","",COUNT('Diário 1º PA'!$A$4:$A$2634)+COUNT('Diário 2º PA'!$A$4:$A$2000)+COUNT('Diário 3º PA'!$A$4:$A$2000)+ROW()-3)</f>
        <v/>
      </c>
      <c r="B451" s="417"/>
      <c r="C451" s="438"/>
      <c r="D451" s="419"/>
      <c r="E451" s="419"/>
      <c r="F451" s="420"/>
      <c r="G451" s="419"/>
      <c r="H451" s="419"/>
      <c r="I451" s="421"/>
      <c r="J451" s="422"/>
      <c r="K451" s="422"/>
      <c r="L451" s="423"/>
      <c r="M451" s="422"/>
      <c r="N451" s="464"/>
      <c r="O451" s="429"/>
      <c r="P451" s="409">
        <f t="shared" si="23"/>
        <v>0</v>
      </c>
      <c r="Q451" s="78">
        <f t="shared" si="23"/>
        <v>0</v>
      </c>
      <c r="R451" s="100" t="str">
        <f t="shared" si="22"/>
        <v/>
      </c>
    </row>
    <row r="452" spans="1:18" x14ac:dyDescent="0.2">
      <c r="A452" s="430" t="str">
        <f>IF(B452="","",COUNT('Diário 1º PA'!$A$4:$A$2634)+COUNT('Diário 2º PA'!$A$4:$A$2000)+COUNT('Diário 3º PA'!$A$4:$A$2000)+ROW()-3)</f>
        <v/>
      </c>
      <c r="B452" s="417"/>
      <c r="C452" s="438"/>
      <c r="D452" s="419"/>
      <c r="E452" s="419"/>
      <c r="F452" s="420"/>
      <c r="G452" s="419"/>
      <c r="H452" s="419"/>
      <c r="I452" s="421"/>
      <c r="J452" s="422"/>
      <c r="K452" s="422"/>
      <c r="L452" s="423"/>
      <c r="M452" s="422"/>
      <c r="N452" s="464"/>
      <c r="O452" s="429"/>
      <c r="P452" s="409">
        <f t="shared" si="23"/>
        <v>0</v>
      </c>
      <c r="Q452" s="78">
        <f t="shared" si="23"/>
        <v>0</v>
      </c>
      <c r="R452" s="100" t="str">
        <f t="shared" si="22"/>
        <v/>
      </c>
    </row>
    <row r="453" spans="1:18" x14ac:dyDescent="0.2">
      <c r="A453" s="430" t="str">
        <f>IF(B453="","",COUNT('Diário 1º PA'!$A$4:$A$2634)+COUNT('Diário 2º PA'!$A$4:$A$2000)+COUNT('Diário 3º PA'!$A$4:$A$2000)+ROW()-3)</f>
        <v/>
      </c>
      <c r="B453" s="417"/>
      <c r="C453" s="438"/>
      <c r="D453" s="419"/>
      <c r="E453" s="419"/>
      <c r="F453" s="420"/>
      <c r="G453" s="419"/>
      <c r="H453" s="419"/>
      <c r="I453" s="421"/>
      <c r="J453" s="422"/>
      <c r="K453" s="422"/>
      <c r="L453" s="423"/>
      <c r="M453" s="422"/>
      <c r="N453" s="464"/>
      <c r="O453" s="429"/>
      <c r="P453" s="409">
        <f t="shared" si="23"/>
        <v>0</v>
      </c>
      <c r="Q453" s="78">
        <f t="shared" si="23"/>
        <v>0</v>
      </c>
      <c r="R453" s="100" t="str">
        <f t="shared" si="22"/>
        <v/>
      </c>
    </row>
    <row r="454" spans="1:18" x14ac:dyDescent="0.2">
      <c r="A454" s="430" t="str">
        <f>IF(B454="","",COUNT('Diário 1º PA'!$A$4:$A$2634)+COUNT('Diário 2º PA'!$A$4:$A$2000)+COUNT('Diário 3º PA'!$A$4:$A$2000)+ROW()-3)</f>
        <v/>
      </c>
      <c r="B454" s="417"/>
      <c r="C454" s="438"/>
      <c r="D454" s="419"/>
      <c r="E454" s="419"/>
      <c r="F454" s="420"/>
      <c r="G454" s="419"/>
      <c r="H454" s="419"/>
      <c r="I454" s="421"/>
      <c r="J454" s="422"/>
      <c r="K454" s="422"/>
      <c r="L454" s="423"/>
      <c r="M454" s="422"/>
      <c r="N454" s="464"/>
      <c r="O454" s="429"/>
      <c r="P454" s="409">
        <f t="shared" si="23"/>
        <v>0</v>
      </c>
      <c r="Q454" s="78">
        <f t="shared" si="23"/>
        <v>0</v>
      </c>
      <c r="R454" s="100" t="str">
        <f t="shared" si="22"/>
        <v/>
      </c>
    </row>
    <row r="455" spans="1:18" x14ac:dyDescent="0.2">
      <c r="A455" s="430" t="str">
        <f>IF(B455="","",COUNT('Diário 1º PA'!$A$4:$A$2634)+COUNT('Diário 2º PA'!$A$4:$A$2000)+COUNT('Diário 3º PA'!$A$4:$A$2000)+ROW()-3)</f>
        <v/>
      </c>
      <c r="B455" s="417"/>
      <c r="C455" s="438"/>
      <c r="D455" s="419"/>
      <c r="E455" s="419"/>
      <c r="F455" s="420"/>
      <c r="G455" s="419"/>
      <c r="H455" s="419"/>
      <c r="I455" s="421"/>
      <c r="J455" s="422"/>
      <c r="K455" s="422"/>
      <c r="L455" s="423"/>
      <c r="M455" s="422"/>
      <c r="N455" s="464"/>
      <c r="O455" s="429"/>
      <c r="P455" s="409">
        <f t="shared" si="23"/>
        <v>0</v>
      </c>
      <c r="Q455" s="78">
        <f t="shared" si="23"/>
        <v>0</v>
      </c>
      <c r="R455" s="100" t="str">
        <f t="shared" si="22"/>
        <v/>
      </c>
    </row>
    <row r="456" spans="1:18" x14ac:dyDescent="0.2">
      <c r="A456" s="430" t="str">
        <f>IF(B456="","",COUNT('Diário 1º PA'!$A$4:$A$2634)+COUNT('Diário 2º PA'!$A$4:$A$2000)+COUNT('Diário 3º PA'!$A$4:$A$2000)+ROW()-3)</f>
        <v/>
      </c>
      <c r="B456" s="417"/>
      <c r="C456" s="438"/>
      <c r="D456" s="419"/>
      <c r="E456" s="419"/>
      <c r="F456" s="420"/>
      <c r="G456" s="419"/>
      <c r="H456" s="419"/>
      <c r="I456" s="421"/>
      <c r="J456" s="422"/>
      <c r="K456" s="422"/>
      <c r="L456" s="423"/>
      <c r="M456" s="422"/>
      <c r="N456" s="464"/>
      <c r="O456" s="429"/>
      <c r="P456" s="409">
        <f t="shared" si="23"/>
        <v>0</v>
      </c>
      <c r="Q456" s="78">
        <f t="shared" si="23"/>
        <v>0</v>
      </c>
      <c r="R456" s="100" t="str">
        <f t="shared" ref="R456:R519" si="24">SUBSTITUTE(D456," ","_")</f>
        <v/>
      </c>
    </row>
    <row r="457" spans="1:18" x14ac:dyDescent="0.2">
      <c r="A457" s="430" t="str">
        <f>IF(B457="","",COUNT('Diário 1º PA'!$A$4:$A$2634)+COUNT('Diário 2º PA'!$A$4:$A$2000)+COUNT('Diário 3º PA'!$A$4:$A$2000)+ROW()-3)</f>
        <v/>
      </c>
      <c r="B457" s="417"/>
      <c r="C457" s="438"/>
      <c r="D457" s="419"/>
      <c r="E457" s="419"/>
      <c r="F457" s="420"/>
      <c r="G457" s="419"/>
      <c r="H457" s="419"/>
      <c r="I457" s="421"/>
      <c r="J457" s="422"/>
      <c r="K457" s="422"/>
      <c r="L457" s="423"/>
      <c r="M457" s="422"/>
      <c r="N457" s="464"/>
      <c r="O457" s="429"/>
      <c r="P457" s="409">
        <f t="shared" ref="P457:Q520" si="25">IF(B457=0,0,IF(YEAR(B457)=$Q$1,MONTH(B457)-$P$1+1,(YEAR(B457)-$Q$1)*12-$P$1+1+MONTH(B457)))</f>
        <v>0</v>
      </c>
      <c r="Q457" s="78">
        <f t="shared" si="25"/>
        <v>0</v>
      </c>
      <c r="R457" s="100" t="str">
        <f t="shared" si="24"/>
        <v/>
      </c>
    </row>
    <row r="458" spans="1:18" x14ac:dyDescent="0.2">
      <c r="A458" s="430" t="str">
        <f>IF(B458="","",COUNT('Diário 1º PA'!$A$4:$A$2634)+COUNT('Diário 2º PA'!$A$4:$A$2000)+COUNT('Diário 3º PA'!$A$4:$A$2000)+ROW()-3)</f>
        <v/>
      </c>
      <c r="B458" s="417"/>
      <c r="C458" s="438"/>
      <c r="D458" s="419"/>
      <c r="E458" s="419"/>
      <c r="F458" s="420"/>
      <c r="G458" s="419"/>
      <c r="H458" s="419"/>
      <c r="I458" s="421"/>
      <c r="J458" s="422"/>
      <c r="K458" s="422"/>
      <c r="L458" s="423"/>
      <c r="M458" s="422"/>
      <c r="N458" s="464"/>
      <c r="O458" s="429"/>
      <c r="P458" s="409">
        <f t="shared" si="25"/>
        <v>0</v>
      </c>
      <c r="Q458" s="78">
        <f t="shared" si="25"/>
        <v>0</v>
      </c>
      <c r="R458" s="100" t="str">
        <f t="shared" si="24"/>
        <v/>
      </c>
    </row>
    <row r="459" spans="1:18" x14ac:dyDescent="0.2">
      <c r="A459" s="430" t="str">
        <f>IF(B459="","",COUNT('Diário 1º PA'!$A$4:$A$2634)+COUNT('Diário 2º PA'!$A$4:$A$2000)+COUNT('Diário 3º PA'!$A$4:$A$2000)+ROW()-3)</f>
        <v/>
      </c>
      <c r="B459" s="417"/>
      <c r="C459" s="438"/>
      <c r="D459" s="419"/>
      <c r="E459" s="419"/>
      <c r="F459" s="420"/>
      <c r="G459" s="419"/>
      <c r="H459" s="419"/>
      <c r="I459" s="421"/>
      <c r="J459" s="422"/>
      <c r="K459" s="422"/>
      <c r="L459" s="423"/>
      <c r="M459" s="422"/>
      <c r="N459" s="464"/>
      <c r="O459" s="429"/>
      <c r="P459" s="409">
        <f t="shared" si="25"/>
        <v>0</v>
      </c>
      <c r="Q459" s="78">
        <f t="shared" si="25"/>
        <v>0</v>
      </c>
      <c r="R459" s="100" t="str">
        <f t="shared" si="24"/>
        <v/>
      </c>
    </row>
    <row r="460" spans="1:18" x14ac:dyDescent="0.2">
      <c r="A460" s="430" t="str">
        <f>IF(B460="","",COUNT('Diário 1º PA'!$A$4:$A$2634)+COUNT('Diário 2º PA'!$A$4:$A$2000)+COUNT('Diário 3º PA'!$A$4:$A$2000)+ROW()-3)</f>
        <v/>
      </c>
      <c r="B460" s="417"/>
      <c r="C460" s="438"/>
      <c r="D460" s="419"/>
      <c r="E460" s="419"/>
      <c r="F460" s="420"/>
      <c r="G460" s="419"/>
      <c r="H460" s="419"/>
      <c r="I460" s="421"/>
      <c r="J460" s="422"/>
      <c r="K460" s="422"/>
      <c r="L460" s="423"/>
      <c r="M460" s="422"/>
      <c r="N460" s="464"/>
      <c r="O460" s="429"/>
      <c r="P460" s="409">
        <f t="shared" si="25"/>
        <v>0</v>
      </c>
      <c r="Q460" s="78">
        <f t="shared" si="25"/>
        <v>0</v>
      </c>
      <c r="R460" s="100" t="str">
        <f t="shared" si="24"/>
        <v/>
      </c>
    </row>
    <row r="461" spans="1:18" x14ac:dyDescent="0.2">
      <c r="A461" s="430" t="str">
        <f>IF(B461="","",COUNT('Diário 1º PA'!$A$4:$A$2634)+COUNT('Diário 2º PA'!$A$4:$A$2000)+COUNT('Diário 3º PA'!$A$4:$A$2000)+ROW()-3)</f>
        <v/>
      </c>
      <c r="B461" s="417"/>
      <c r="C461" s="438"/>
      <c r="D461" s="419"/>
      <c r="E461" s="419"/>
      <c r="F461" s="420"/>
      <c r="G461" s="419"/>
      <c r="H461" s="419"/>
      <c r="I461" s="421"/>
      <c r="J461" s="422"/>
      <c r="K461" s="422"/>
      <c r="L461" s="423"/>
      <c r="M461" s="422"/>
      <c r="N461" s="464"/>
      <c r="O461" s="429"/>
      <c r="P461" s="409">
        <f t="shared" si="25"/>
        <v>0</v>
      </c>
      <c r="Q461" s="78">
        <f t="shared" si="25"/>
        <v>0</v>
      </c>
      <c r="R461" s="100" t="str">
        <f t="shared" si="24"/>
        <v/>
      </c>
    </row>
    <row r="462" spans="1:18" x14ac:dyDescent="0.2">
      <c r="A462" s="430" t="str">
        <f>IF(B462="","",COUNT('Diário 1º PA'!$A$4:$A$2634)+COUNT('Diário 2º PA'!$A$4:$A$2000)+COUNT('Diário 3º PA'!$A$4:$A$2000)+ROW()-3)</f>
        <v/>
      </c>
      <c r="B462" s="417"/>
      <c r="C462" s="438"/>
      <c r="D462" s="419"/>
      <c r="E462" s="419"/>
      <c r="F462" s="420"/>
      <c r="G462" s="419"/>
      <c r="H462" s="419"/>
      <c r="I462" s="421"/>
      <c r="J462" s="422"/>
      <c r="K462" s="422"/>
      <c r="L462" s="423"/>
      <c r="M462" s="422"/>
      <c r="N462" s="464"/>
      <c r="O462" s="429"/>
      <c r="P462" s="409">
        <f t="shared" si="25"/>
        <v>0</v>
      </c>
      <c r="Q462" s="78">
        <f t="shared" si="25"/>
        <v>0</v>
      </c>
      <c r="R462" s="100" t="str">
        <f t="shared" si="24"/>
        <v/>
      </c>
    </row>
    <row r="463" spans="1:18" x14ac:dyDescent="0.2">
      <c r="A463" s="430" t="str">
        <f>IF(B463="","",COUNT('Diário 1º PA'!$A$4:$A$2634)+COUNT('Diário 2º PA'!$A$4:$A$2000)+COUNT('Diário 3º PA'!$A$4:$A$2000)+ROW()-3)</f>
        <v/>
      </c>
      <c r="B463" s="417"/>
      <c r="C463" s="438"/>
      <c r="D463" s="419"/>
      <c r="E463" s="419"/>
      <c r="F463" s="420"/>
      <c r="G463" s="419"/>
      <c r="H463" s="419"/>
      <c r="I463" s="421"/>
      <c r="J463" s="422"/>
      <c r="K463" s="422"/>
      <c r="L463" s="423"/>
      <c r="M463" s="422"/>
      <c r="N463" s="464"/>
      <c r="O463" s="429"/>
      <c r="P463" s="409">
        <f t="shared" si="25"/>
        <v>0</v>
      </c>
      <c r="Q463" s="78">
        <f t="shared" si="25"/>
        <v>0</v>
      </c>
      <c r="R463" s="100" t="str">
        <f t="shared" si="24"/>
        <v/>
      </c>
    </row>
    <row r="464" spans="1:18" x14ac:dyDescent="0.2">
      <c r="A464" s="430" t="str">
        <f>IF(B464="","",COUNT('Diário 1º PA'!$A$4:$A$2634)+COUNT('Diário 2º PA'!$A$4:$A$2000)+COUNT('Diário 3º PA'!$A$4:$A$2000)+ROW()-3)</f>
        <v/>
      </c>
      <c r="B464" s="417"/>
      <c r="C464" s="438"/>
      <c r="D464" s="419"/>
      <c r="E464" s="419"/>
      <c r="F464" s="420"/>
      <c r="G464" s="419"/>
      <c r="H464" s="419"/>
      <c r="I464" s="421"/>
      <c r="J464" s="422"/>
      <c r="K464" s="422"/>
      <c r="L464" s="423"/>
      <c r="M464" s="422"/>
      <c r="N464" s="464"/>
      <c r="O464" s="429"/>
      <c r="P464" s="409">
        <f t="shared" si="25"/>
        <v>0</v>
      </c>
      <c r="Q464" s="78">
        <f t="shared" si="25"/>
        <v>0</v>
      </c>
      <c r="R464" s="100" t="str">
        <f t="shared" si="24"/>
        <v/>
      </c>
    </row>
    <row r="465" spans="1:18" x14ac:dyDescent="0.2">
      <c r="A465" s="430" t="str">
        <f>IF(B465="","",COUNT('Diário 1º PA'!$A$4:$A$2634)+COUNT('Diário 2º PA'!$A$4:$A$2000)+COUNT('Diário 3º PA'!$A$4:$A$2000)+ROW()-3)</f>
        <v/>
      </c>
      <c r="B465" s="417"/>
      <c r="C465" s="438"/>
      <c r="D465" s="419"/>
      <c r="E465" s="419"/>
      <c r="F465" s="420"/>
      <c r="G465" s="419"/>
      <c r="H465" s="419"/>
      <c r="I465" s="421"/>
      <c r="J465" s="422"/>
      <c r="K465" s="422"/>
      <c r="L465" s="423"/>
      <c r="M465" s="422"/>
      <c r="N465" s="464"/>
      <c r="O465" s="429"/>
      <c r="P465" s="409">
        <f t="shared" si="25"/>
        <v>0</v>
      </c>
      <c r="Q465" s="78">
        <f t="shared" si="25"/>
        <v>0</v>
      </c>
      <c r="R465" s="100" t="str">
        <f t="shared" si="24"/>
        <v/>
      </c>
    </row>
    <row r="466" spans="1:18" x14ac:dyDescent="0.2">
      <c r="A466" s="430" t="str">
        <f>IF(B466="","",COUNT('Diário 1º PA'!$A$4:$A$2634)+COUNT('Diário 2º PA'!$A$4:$A$2000)+COUNT('Diário 3º PA'!$A$4:$A$2000)+ROW()-3)</f>
        <v/>
      </c>
      <c r="B466" s="417"/>
      <c r="C466" s="438"/>
      <c r="D466" s="419"/>
      <c r="E466" s="419"/>
      <c r="F466" s="420"/>
      <c r="G466" s="419"/>
      <c r="H466" s="419"/>
      <c r="I466" s="421"/>
      <c r="J466" s="422"/>
      <c r="K466" s="422"/>
      <c r="L466" s="423"/>
      <c r="M466" s="422"/>
      <c r="N466" s="464"/>
      <c r="O466" s="429"/>
      <c r="P466" s="409">
        <f t="shared" si="25"/>
        <v>0</v>
      </c>
      <c r="Q466" s="78">
        <f t="shared" si="25"/>
        <v>0</v>
      </c>
      <c r="R466" s="100" t="str">
        <f t="shared" si="24"/>
        <v/>
      </c>
    </row>
    <row r="467" spans="1:18" x14ac:dyDescent="0.2">
      <c r="A467" s="430" t="str">
        <f>IF(B467="","",COUNT('Diário 1º PA'!$A$4:$A$2634)+COUNT('Diário 2º PA'!$A$4:$A$2000)+COUNT('Diário 3º PA'!$A$4:$A$2000)+ROW()-3)</f>
        <v/>
      </c>
      <c r="B467" s="417"/>
      <c r="C467" s="438"/>
      <c r="D467" s="419"/>
      <c r="E467" s="419"/>
      <c r="F467" s="420"/>
      <c r="G467" s="419"/>
      <c r="H467" s="419"/>
      <c r="I467" s="421"/>
      <c r="J467" s="422"/>
      <c r="K467" s="422"/>
      <c r="L467" s="423"/>
      <c r="M467" s="422"/>
      <c r="N467" s="464"/>
      <c r="O467" s="429"/>
      <c r="P467" s="409">
        <f t="shared" si="25"/>
        <v>0</v>
      </c>
      <c r="Q467" s="78">
        <f t="shared" si="25"/>
        <v>0</v>
      </c>
      <c r="R467" s="100" t="str">
        <f t="shared" si="24"/>
        <v/>
      </c>
    </row>
    <row r="468" spans="1:18" x14ac:dyDescent="0.2">
      <c r="A468" s="430" t="str">
        <f>IF(B468="","",COUNT('Diário 1º PA'!$A$4:$A$2634)+COUNT('Diário 2º PA'!$A$4:$A$2000)+COUNT('Diário 3º PA'!$A$4:$A$2000)+ROW()-3)</f>
        <v/>
      </c>
      <c r="B468" s="417"/>
      <c r="C468" s="438"/>
      <c r="D468" s="419"/>
      <c r="E468" s="419"/>
      <c r="F468" s="420"/>
      <c r="G468" s="419"/>
      <c r="H468" s="419"/>
      <c r="I468" s="421"/>
      <c r="J468" s="422"/>
      <c r="K468" s="422"/>
      <c r="L468" s="423"/>
      <c r="M468" s="422"/>
      <c r="N468" s="464"/>
      <c r="O468" s="429"/>
      <c r="P468" s="409">
        <f t="shared" si="25"/>
        <v>0</v>
      </c>
      <c r="Q468" s="78">
        <f t="shared" si="25"/>
        <v>0</v>
      </c>
      <c r="R468" s="100" t="str">
        <f t="shared" si="24"/>
        <v/>
      </c>
    </row>
    <row r="469" spans="1:18" x14ac:dyDescent="0.2">
      <c r="A469" s="430" t="str">
        <f>IF(B469="","",COUNT('Diário 1º PA'!$A$4:$A$2634)+COUNT('Diário 2º PA'!$A$4:$A$2000)+COUNT('Diário 3º PA'!$A$4:$A$2000)+ROW()-3)</f>
        <v/>
      </c>
      <c r="B469" s="417"/>
      <c r="C469" s="438"/>
      <c r="D469" s="419"/>
      <c r="E469" s="419"/>
      <c r="F469" s="420"/>
      <c r="G469" s="419"/>
      <c r="H469" s="419"/>
      <c r="I469" s="421"/>
      <c r="J469" s="422"/>
      <c r="K469" s="422"/>
      <c r="L469" s="423"/>
      <c r="M469" s="422"/>
      <c r="N469" s="464"/>
      <c r="O469" s="429"/>
      <c r="P469" s="409">
        <f t="shared" si="25"/>
        <v>0</v>
      </c>
      <c r="Q469" s="78">
        <f t="shared" si="25"/>
        <v>0</v>
      </c>
      <c r="R469" s="100" t="str">
        <f t="shared" si="24"/>
        <v/>
      </c>
    </row>
    <row r="470" spans="1:18" x14ac:dyDescent="0.2">
      <c r="A470" s="430" t="str">
        <f>IF(B470="","",COUNT('Diário 1º PA'!$A$4:$A$2634)+COUNT('Diário 2º PA'!$A$4:$A$2000)+COUNT('Diário 3º PA'!$A$4:$A$2000)+ROW()-3)</f>
        <v/>
      </c>
      <c r="B470" s="417"/>
      <c r="C470" s="438"/>
      <c r="D470" s="419"/>
      <c r="E470" s="419"/>
      <c r="F470" s="420"/>
      <c r="G470" s="419"/>
      <c r="H470" s="419"/>
      <c r="I470" s="421"/>
      <c r="J470" s="422"/>
      <c r="K470" s="422"/>
      <c r="L470" s="423"/>
      <c r="M470" s="422"/>
      <c r="N470" s="464"/>
      <c r="O470" s="429"/>
      <c r="P470" s="409">
        <f t="shared" si="25"/>
        <v>0</v>
      </c>
      <c r="Q470" s="78">
        <f t="shared" si="25"/>
        <v>0</v>
      </c>
      <c r="R470" s="100" t="str">
        <f t="shared" si="24"/>
        <v/>
      </c>
    </row>
    <row r="471" spans="1:18" x14ac:dyDescent="0.2">
      <c r="A471" s="430" t="str">
        <f>IF(B471="","",COUNT('Diário 1º PA'!$A$4:$A$2634)+COUNT('Diário 2º PA'!$A$4:$A$2000)+COUNT('Diário 3º PA'!$A$4:$A$2000)+ROW()-3)</f>
        <v/>
      </c>
      <c r="B471" s="417"/>
      <c r="C471" s="438"/>
      <c r="D471" s="419"/>
      <c r="E471" s="419"/>
      <c r="F471" s="420"/>
      <c r="G471" s="419"/>
      <c r="H471" s="419"/>
      <c r="I471" s="421"/>
      <c r="J471" s="422"/>
      <c r="K471" s="422"/>
      <c r="L471" s="423"/>
      <c r="M471" s="422"/>
      <c r="N471" s="464"/>
      <c r="O471" s="429"/>
      <c r="P471" s="409">
        <f t="shared" si="25"/>
        <v>0</v>
      </c>
      <c r="Q471" s="78">
        <f t="shared" si="25"/>
        <v>0</v>
      </c>
      <c r="R471" s="100" t="str">
        <f t="shared" si="24"/>
        <v/>
      </c>
    </row>
    <row r="472" spans="1:18" x14ac:dyDescent="0.2">
      <c r="A472" s="430" t="str">
        <f>IF(B472="","",COUNT('Diário 1º PA'!$A$4:$A$2634)+COUNT('Diário 2º PA'!$A$4:$A$2000)+COUNT('Diário 3º PA'!$A$4:$A$2000)+ROW()-3)</f>
        <v/>
      </c>
      <c r="B472" s="417"/>
      <c r="C472" s="438"/>
      <c r="D472" s="419"/>
      <c r="E472" s="419"/>
      <c r="F472" s="420"/>
      <c r="G472" s="419"/>
      <c r="H472" s="419"/>
      <c r="I472" s="421"/>
      <c r="J472" s="422"/>
      <c r="K472" s="422"/>
      <c r="L472" s="423"/>
      <c r="M472" s="422"/>
      <c r="N472" s="464"/>
      <c r="O472" s="429"/>
      <c r="P472" s="409">
        <f t="shared" si="25"/>
        <v>0</v>
      </c>
      <c r="Q472" s="78">
        <f t="shared" si="25"/>
        <v>0</v>
      </c>
      <c r="R472" s="100" t="str">
        <f t="shared" si="24"/>
        <v/>
      </c>
    </row>
    <row r="473" spans="1:18" x14ac:dyDescent="0.2">
      <c r="A473" s="430" t="str">
        <f>IF(B473="","",COUNT('Diário 1º PA'!$A$4:$A$2634)+COUNT('Diário 2º PA'!$A$4:$A$2000)+COUNT('Diário 3º PA'!$A$4:$A$2000)+ROW()-3)</f>
        <v/>
      </c>
      <c r="B473" s="417"/>
      <c r="C473" s="438"/>
      <c r="D473" s="419"/>
      <c r="E473" s="419"/>
      <c r="F473" s="420"/>
      <c r="G473" s="419"/>
      <c r="H473" s="419"/>
      <c r="I473" s="421"/>
      <c r="J473" s="422"/>
      <c r="K473" s="422"/>
      <c r="L473" s="423"/>
      <c r="M473" s="422"/>
      <c r="N473" s="464"/>
      <c r="O473" s="429"/>
      <c r="P473" s="409">
        <f t="shared" si="25"/>
        <v>0</v>
      </c>
      <c r="Q473" s="78">
        <f t="shared" si="25"/>
        <v>0</v>
      </c>
      <c r="R473" s="100" t="str">
        <f t="shared" si="24"/>
        <v/>
      </c>
    </row>
    <row r="474" spans="1:18" x14ac:dyDescent="0.2">
      <c r="A474" s="430" t="str">
        <f>IF(B474="","",COUNT('Diário 1º PA'!$A$4:$A$2634)+COUNT('Diário 2º PA'!$A$4:$A$2000)+COUNT('Diário 3º PA'!$A$4:$A$2000)+ROW()-3)</f>
        <v/>
      </c>
      <c r="B474" s="417"/>
      <c r="C474" s="438"/>
      <c r="D474" s="419"/>
      <c r="E474" s="419"/>
      <c r="F474" s="420"/>
      <c r="G474" s="419"/>
      <c r="H474" s="419"/>
      <c r="I474" s="421"/>
      <c r="J474" s="422"/>
      <c r="K474" s="422"/>
      <c r="L474" s="423"/>
      <c r="M474" s="422"/>
      <c r="N474" s="464"/>
      <c r="O474" s="429"/>
      <c r="P474" s="409">
        <f t="shared" si="25"/>
        <v>0</v>
      </c>
      <c r="Q474" s="78">
        <f t="shared" si="25"/>
        <v>0</v>
      </c>
      <c r="R474" s="100" t="str">
        <f t="shared" si="24"/>
        <v/>
      </c>
    </row>
    <row r="475" spans="1:18" x14ac:dyDescent="0.2">
      <c r="A475" s="430" t="str">
        <f>IF(B475="","",COUNT('Diário 1º PA'!$A$4:$A$2634)+COUNT('Diário 2º PA'!$A$4:$A$2000)+COUNT('Diário 3º PA'!$A$4:$A$2000)+ROW()-3)</f>
        <v/>
      </c>
      <c r="B475" s="417"/>
      <c r="C475" s="438"/>
      <c r="D475" s="419"/>
      <c r="E475" s="419"/>
      <c r="F475" s="420"/>
      <c r="G475" s="419"/>
      <c r="H475" s="419"/>
      <c r="I475" s="421"/>
      <c r="J475" s="422"/>
      <c r="K475" s="422"/>
      <c r="L475" s="423"/>
      <c r="M475" s="422"/>
      <c r="N475" s="464"/>
      <c r="O475" s="429"/>
      <c r="P475" s="409">
        <f t="shared" si="25"/>
        <v>0</v>
      </c>
      <c r="Q475" s="78">
        <f t="shared" si="25"/>
        <v>0</v>
      </c>
      <c r="R475" s="100" t="str">
        <f t="shared" si="24"/>
        <v/>
      </c>
    </row>
    <row r="476" spans="1:18" x14ac:dyDescent="0.2">
      <c r="A476" s="430" t="str">
        <f>IF(B476="","",COUNT('Diário 1º PA'!$A$4:$A$2634)+COUNT('Diário 2º PA'!$A$4:$A$2000)+COUNT('Diário 3º PA'!$A$4:$A$2000)+ROW()-3)</f>
        <v/>
      </c>
      <c r="B476" s="417"/>
      <c r="C476" s="438"/>
      <c r="D476" s="419"/>
      <c r="E476" s="419"/>
      <c r="F476" s="420"/>
      <c r="G476" s="419"/>
      <c r="H476" s="419"/>
      <c r="I476" s="421"/>
      <c r="J476" s="422"/>
      <c r="K476" s="422"/>
      <c r="L476" s="423"/>
      <c r="M476" s="422"/>
      <c r="N476" s="464"/>
      <c r="O476" s="429"/>
      <c r="P476" s="409">
        <f t="shared" si="25"/>
        <v>0</v>
      </c>
      <c r="Q476" s="78">
        <f t="shared" si="25"/>
        <v>0</v>
      </c>
      <c r="R476" s="100" t="str">
        <f t="shared" si="24"/>
        <v/>
      </c>
    </row>
    <row r="477" spans="1:18" x14ac:dyDescent="0.2">
      <c r="A477" s="430" t="str">
        <f>IF(B477="","",COUNT('Diário 1º PA'!$A$4:$A$2634)+COUNT('Diário 2º PA'!$A$4:$A$2000)+COUNT('Diário 3º PA'!$A$4:$A$2000)+ROW()-3)</f>
        <v/>
      </c>
      <c r="B477" s="417"/>
      <c r="C477" s="438"/>
      <c r="D477" s="419"/>
      <c r="E477" s="419"/>
      <c r="F477" s="420"/>
      <c r="G477" s="419"/>
      <c r="H477" s="419"/>
      <c r="I477" s="421"/>
      <c r="J477" s="422"/>
      <c r="K477" s="422"/>
      <c r="L477" s="423"/>
      <c r="M477" s="422"/>
      <c r="N477" s="464"/>
      <c r="O477" s="429"/>
      <c r="P477" s="409">
        <f t="shared" si="25"/>
        <v>0</v>
      </c>
      <c r="Q477" s="78">
        <f t="shared" si="25"/>
        <v>0</v>
      </c>
      <c r="R477" s="100" t="str">
        <f t="shared" si="24"/>
        <v/>
      </c>
    </row>
    <row r="478" spans="1:18" x14ac:dyDescent="0.2">
      <c r="A478" s="430" t="str">
        <f>IF(B478="","",COUNT('Diário 1º PA'!$A$4:$A$2634)+COUNT('Diário 2º PA'!$A$4:$A$2000)+COUNT('Diário 3º PA'!$A$4:$A$2000)+ROW()-3)</f>
        <v/>
      </c>
      <c r="B478" s="417"/>
      <c r="C478" s="438"/>
      <c r="D478" s="419"/>
      <c r="E478" s="419"/>
      <c r="F478" s="420"/>
      <c r="G478" s="419"/>
      <c r="H478" s="419"/>
      <c r="I478" s="421"/>
      <c r="J478" s="422"/>
      <c r="K478" s="422"/>
      <c r="L478" s="423"/>
      <c r="M478" s="422"/>
      <c r="N478" s="464"/>
      <c r="O478" s="429"/>
      <c r="P478" s="409">
        <f t="shared" si="25"/>
        <v>0</v>
      </c>
      <c r="Q478" s="78">
        <f t="shared" si="25"/>
        <v>0</v>
      </c>
      <c r="R478" s="100" t="str">
        <f t="shared" si="24"/>
        <v/>
      </c>
    </row>
    <row r="479" spans="1:18" x14ac:dyDescent="0.2">
      <c r="A479" s="430" t="str">
        <f>IF(B479="","",COUNT('Diário 1º PA'!$A$4:$A$2634)+COUNT('Diário 2º PA'!$A$4:$A$2000)+COUNT('Diário 3º PA'!$A$4:$A$2000)+ROW()-3)</f>
        <v/>
      </c>
      <c r="B479" s="417"/>
      <c r="C479" s="438"/>
      <c r="D479" s="419"/>
      <c r="E479" s="419"/>
      <c r="F479" s="420"/>
      <c r="G479" s="419"/>
      <c r="H479" s="419"/>
      <c r="I479" s="421"/>
      <c r="J479" s="422"/>
      <c r="K479" s="422"/>
      <c r="L479" s="423"/>
      <c r="M479" s="422"/>
      <c r="N479" s="464"/>
      <c r="O479" s="429"/>
      <c r="P479" s="409">
        <f t="shared" si="25"/>
        <v>0</v>
      </c>
      <c r="Q479" s="78">
        <f t="shared" si="25"/>
        <v>0</v>
      </c>
      <c r="R479" s="100" t="str">
        <f t="shared" si="24"/>
        <v/>
      </c>
    </row>
    <row r="480" spans="1:18" x14ac:dyDescent="0.2">
      <c r="A480" s="430" t="str">
        <f>IF(B480="","",COUNT('Diário 1º PA'!$A$4:$A$2634)+COUNT('Diário 2º PA'!$A$4:$A$2000)+COUNT('Diário 3º PA'!$A$4:$A$2000)+ROW()-3)</f>
        <v/>
      </c>
      <c r="B480" s="417"/>
      <c r="C480" s="438"/>
      <c r="D480" s="419"/>
      <c r="E480" s="419"/>
      <c r="F480" s="420"/>
      <c r="G480" s="419"/>
      <c r="H480" s="419"/>
      <c r="I480" s="421"/>
      <c r="J480" s="422"/>
      <c r="K480" s="422"/>
      <c r="L480" s="423"/>
      <c r="M480" s="422"/>
      <c r="N480" s="464"/>
      <c r="O480" s="429"/>
      <c r="P480" s="409">
        <f t="shared" si="25"/>
        <v>0</v>
      </c>
      <c r="Q480" s="78">
        <f t="shared" si="25"/>
        <v>0</v>
      </c>
      <c r="R480" s="100" t="str">
        <f t="shared" si="24"/>
        <v/>
      </c>
    </row>
    <row r="481" spans="1:18" x14ac:dyDescent="0.2">
      <c r="A481" s="430" t="str">
        <f>IF(B481="","",COUNT('Diário 1º PA'!$A$4:$A$2634)+COUNT('Diário 2º PA'!$A$4:$A$2000)+COUNT('Diário 3º PA'!$A$4:$A$2000)+ROW()-3)</f>
        <v/>
      </c>
      <c r="B481" s="417"/>
      <c r="C481" s="438"/>
      <c r="D481" s="419"/>
      <c r="E481" s="419"/>
      <c r="F481" s="420"/>
      <c r="G481" s="419"/>
      <c r="H481" s="419"/>
      <c r="I481" s="421"/>
      <c r="J481" s="422"/>
      <c r="K481" s="422"/>
      <c r="L481" s="423"/>
      <c r="M481" s="422"/>
      <c r="N481" s="464"/>
      <c r="O481" s="429"/>
      <c r="P481" s="409">
        <f t="shared" si="25"/>
        <v>0</v>
      </c>
      <c r="Q481" s="78">
        <f t="shared" si="25"/>
        <v>0</v>
      </c>
      <c r="R481" s="100" t="str">
        <f t="shared" si="24"/>
        <v/>
      </c>
    </row>
    <row r="482" spans="1:18" x14ac:dyDescent="0.2">
      <c r="A482" s="430" t="str">
        <f>IF(B482="","",COUNT('Diário 1º PA'!$A$4:$A$2634)+COUNT('Diário 2º PA'!$A$4:$A$2000)+COUNT('Diário 3º PA'!$A$4:$A$2000)+ROW()-3)</f>
        <v/>
      </c>
      <c r="B482" s="417"/>
      <c r="C482" s="438"/>
      <c r="D482" s="419"/>
      <c r="E482" s="419"/>
      <c r="F482" s="420"/>
      <c r="G482" s="419"/>
      <c r="H482" s="419"/>
      <c r="I482" s="421"/>
      <c r="J482" s="422"/>
      <c r="K482" s="422"/>
      <c r="L482" s="423"/>
      <c r="M482" s="422"/>
      <c r="N482" s="464"/>
      <c r="O482" s="429"/>
      <c r="P482" s="409">
        <f t="shared" si="25"/>
        <v>0</v>
      </c>
      <c r="Q482" s="78">
        <f t="shared" si="25"/>
        <v>0</v>
      </c>
      <c r="R482" s="100" t="str">
        <f t="shared" si="24"/>
        <v/>
      </c>
    </row>
    <row r="483" spans="1:18" x14ac:dyDescent="0.2">
      <c r="A483" s="430" t="str">
        <f>IF(B483="","",COUNT('Diário 1º PA'!$A$4:$A$2634)+COUNT('Diário 2º PA'!$A$4:$A$2000)+COUNT('Diário 3º PA'!$A$4:$A$2000)+ROW()-3)</f>
        <v/>
      </c>
      <c r="B483" s="417"/>
      <c r="C483" s="438"/>
      <c r="D483" s="419"/>
      <c r="E483" s="419"/>
      <c r="F483" s="420"/>
      <c r="G483" s="419"/>
      <c r="H483" s="419"/>
      <c r="I483" s="421"/>
      <c r="J483" s="422"/>
      <c r="K483" s="422"/>
      <c r="L483" s="423"/>
      <c r="M483" s="422"/>
      <c r="N483" s="464"/>
      <c r="O483" s="429"/>
      <c r="P483" s="409">
        <f t="shared" si="25"/>
        <v>0</v>
      </c>
      <c r="Q483" s="78">
        <f t="shared" si="25"/>
        <v>0</v>
      </c>
      <c r="R483" s="100" t="str">
        <f t="shared" si="24"/>
        <v/>
      </c>
    </row>
    <row r="484" spans="1:18" x14ac:dyDescent="0.2">
      <c r="A484" s="430" t="str">
        <f>IF(B484="","",COUNT('Diário 1º PA'!$A$4:$A$2634)+COUNT('Diário 2º PA'!$A$4:$A$2000)+COUNT('Diário 3º PA'!$A$4:$A$2000)+ROW()-3)</f>
        <v/>
      </c>
      <c r="B484" s="417"/>
      <c r="C484" s="438"/>
      <c r="D484" s="419"/>
      <c r="E484" s="419"/>
      <c r="F484" s="420"/>
      <c r="G484" s="419"/>
      <c r="H484" s="419"/>
      <c r="I484" s="421"/>
      <c r="J484" s="422"/>
      <c r="K484" s="422"/>
      <c r="L484" s="423"/>
      <c r="M484" s="422"/>
      <c r="N484" s="464"/>
      <c r="O484" s="429"/>
      <c r="P484" s="409">
        <f t="shared" si="25"/>
        <v>0</v>
      </c>
      <c r="Q484" s="78">
        <f t="shared" si="25"/>
        <v>0</v>
      </c>
      <c r="R484" s="100" t="str">
        <f t="shared" si="24"/>
        <v/>
      </c>
    </row>
    <row r="485" spans="1:18" x14ac:dyDescent="0.2">
      <c r="A485" s="430" t="str">
        <f>IF(B485="","",COUNT('Diário 1º PA'!$A$4:$A$2634)+COUNT('Diário 2º PA'!$A$4:$A$2000)+COUNT('Diário 3º PA'!$A$4:$A$2000)+ROW()-3)</f>
        <v/>
      </c>
      <c r="B485" s="417"/>
      <c r="C485" s="438"/>
      <c r="D485" s="419"/>
      <c r="E485" s="419"/>
      <c r="F485" s="420"/>
      <c r="G485" s="419"/>
      <c r="H485" s="419"/>
      <c r="I485" s="421"/>
      <c r="J485" s="422"/>
      <c r="K485" s="422"/>
      <c r="L485" s="423"/>
      <c r="M485" s="422"/>
      <c r="N485" s="464"/>
      <c r="O485" s="429"/>
      <c r="P485" s="409">
        <f t="shared" si="25"/>
        <v>0</v>
      </c>
      <c r="Q485" s="78">
        <f t="shared" si="25"/>
        <v>0</v>
      </c>
      <c r="R485" s="100" t="str">
        <f t="shared" si="24"/>
        <v/>
      </c>
    </row>
    <row r="486" spans="1:18" x14ac:dyDescent="0.2">
      <c r="A486" s="430" t="str">
        <f>IF(B486="","",COUNT('Diário 1º PA'!$A$4:$A$2634)+COUNT('Diário 2º PA'!$A$4:$A$2000)+COUNT('Diário 3º PA'!$A$4:$A$2000)+ROW()-3)</f>
        <v/>
      </c>
      <c r="B486" s="417"/>
      <c r="C486" s="438"/>
      <c r="D486" s="419"/>
      <c r="E486" s="419"/>
      <c r="F486" s="420"/>
      <c r="G486" s="419"/>
      <c r="H486" s="419"/>
      <c r="I486" s="421"/>
      <c r="J486" s="422"/>
      <c r="K486" s="422"/>
      <c r="L486" s="423"/>
      <c r="M486" s="422"/>
      <c r="N486" s="464"/>
      <c r="O486" s="429"/>
      <c r="P486" s="409">
        <f t="shared" si="25"/>
        <v>0</v>
      </c>
      <c r="Q486" s="78">
        <f t="shared" si="25"/>
        <v>0</v>
      </c>
      <c r="R486" s="100" t="str">
        <f t="shared" si="24"/>
        <v/>
      </c>
    </row>
    <row r="487" spans="1:18" x14ac:dyDescent="0.2">
      <c r="A487" s="430" t="str">
        <f>IF(B487="","",COUNT('Diário 1º PA'!$A$4:$A$2634)+COUNT('Diário 2º PA'!$A$4:$A$2000)+COUNT('Diário 3º PA'!$A$4:$A$2000)+ROW()-3)</f>
        <v/>
      </c>
      <c r="B487" s="417"/>
      <c r="C487" s="438"/>
      <c r="D487" s="419"/>
      <c r="E487" s="419"/>
      <c r="F487" s="420"/>
      <c r="G487" s="419"/>
      <c r="H487" s="419"/>
      <c r="I487" s="421"/>
      <c r="J487" s="422"/>
      <c r="K487" s="422"/>
      <c r="L487" s="423"/>
      <c r="M487" s="422"/>
      <c r="N487" s="464"/>
      <c r="O487" s="429"/>
      <c r="P487" s="409">
        <f t="shared" si="25"/>
        <v>0</v>
      </c>
      <c r="Q487" s="78">
        <f t="shared" si="25"/>
        <v>0</v>
      </c>
      <c r="R487" s="100" t="str">
        <f t="shared" si="24"/>
        <v/>
      </c>
    </row>
    <row r="488" spans="1:18" x14ac:dyDescent="0.2">
      <c r="A488" s="430" t="str">
        <f>IF(B488="","",COUNT('Diário 1º PA'!$A$4:$A$2634)+COUNT('Diário 2º PA'!$A$4:$A$2000)+COUNT('Diário 3º PA'!$A$4:$A$2000)+ROW()-3)</f>
        <v/>
      </c>
      <c r="B488" s="417"/>
      <c r="C488" s="438"/>
      <c r="D488" s="419"/>
      <c r="E488" s="419"/>
      <c r="F488" s="420"/>
      <c r="G488" s="419"/>
      <c r="H488" s="419"/>
      <c r="I488" s="421"/>
      <c r="J488" s="422"/>
      <c r="K488" s="422"/>
      <c r="L488" s="423"/>
      <c r="M488" s="422"/>
      <c r="N488" s="464"/>
      <c r="O488" s="429"/>
      <c r="P488" s="409">
        <f t="shared" si="25"/>
        <v>0</v>
      </c>
      <c r="Q488" s="78">
        <f t="shared" si="25"/>
        <v>0</v>
      </c>
      <c r="R488" s="100" t="str">
        <f t="shared" si="24"/>
        <v/>
      </c>
    </row>
    <row r="489" spans="1:18" x14ac:dyDescent="0.2">
      <c r="A489" s="430" t="str">
        <f>IF(B489="","",COUNT('Diário 1º PA'!$A$4:$A$2634)+COUNT('Diário 2º PA'!$A$4:$A$2000)+COUNT('Diário 3º PA'!$A$4:$A$2000)+ROW()-3)</f>
        <v/>
      </c>
      <c r="B489" s="417"/>
      <c r="C489" s="438"/>
      <c r="D489" s="419"/>
      <c r="E489" s="419"/>
      <c r="F489" s="420"/>
      <c r="G489" s="419"/>
      <c r="H489" s="419"/>
      <c r="I489" s="421"/>
      <c r="J489" s="422"/>
      <c r="K489" s="422"/>
      <c r="L489" s="423"/>
      <c r="M489" s="422"/>
      <c r="N489" s="464"/>
      <c r="O489" s="429"/>
      <c r="P489" s="409">
        <f t="shared" si="25"/>
        <v>0</v>
      </c>
      <c r="Q489" s="78">
        <f t="shared" si="25"/>
        <v>0</v>
      </c>
      <c r="R489" s="100" t="str">
        <f t="shared" si="24"/>
        <v/>
      </c>
    </row>
    <row r="490" spans="1:18" x14ac:dyDescent="0.2">
      <c r="A490" s="430" t="str">
        <f>IF(B490="","",COUNT('Diário 1º PA'!$A$4:$A$2634)+COUNT('Diário 2º PA'!$A$4:$A$2000)+COUNT('Diário 3º PA'!$A$4:$A$2000)+ROW()-3)</f>
        <v/>
      </c>
      <c r="B490" s="417"/>
      <c r="C490" s="438"/>
      <c r="D490" s="419"/>
      <c r="E490" s="419"/>
      <c r="F490" s="420"/>
      <c r="G490" s="419"/>
      <c r="H490" s="419"/>
      <c r="I490" s="421"/>
      <c r="J490" s="422"/>
      <c r="K490" s="422"/>
      <c r="L490" s="423"/>
      <c r="M490" s="422"/>
      <c r="N490" s="464"/>
      <c r="O490" s="429"/>
      <c r="P490" s="409">
        <f t="shared" si="25"/>
        <v>0</v>
      </c>
      <c r="Q490" s="78">
        <f t="shared" si="25"/>
        <v>0</v>
      </c>
      <c r="R490" s="100" t="str">
        <f t="shared" si="24"/>
        <v/>
      </c>
    </row>
    <row r="491" spans="1:18" x14ac:dyDescent="0.2">
      <c r="A491" s="430" t="str">
        <f>IF(B491="","",COUNT('Diário 1º PA'!$A$4:$A$2634)+COUNT('Diário 2º PA'!$A$4:$A$2000)+COUNT('Diário 3º PA'!$A$4:$A$2000)+ROW()-3)</f>
        <v/>
      </c>
      <c r="B491" s="417"/>
      <c r="C491" s="438"/>
      <c r="D491" s="419"/>
      <c r="E491" s="419"/>
      <c r="F491" s="420"/>
      <c r="G491" s="419"/>
      <c r="H491" s="419"/>
      <c r="I491" s="421"/>
      <c r="J491" s="422"/>
      <c r="K491" s="422"/>
      <c r="L491" s="423"/>
      <c r="M491" s="422"/>
      <c r="N491" s="464"/>
      <c r="O491" s="429"/>
      <c r="P491" s="409">
        <f t="shared" si="25"/>
        <v>0</v>
      </c>
      <c r="Q491" s="78">
        <f t="shared" si="25"/>
        <v>0</v>
      </c>
      <c r="R491" s="100" t="str">
        <f t="shared" si="24"/>
        <v/>
      </c>
    </row>
    <row r="492" spans="1:18" x14ac:dyDescent="0.2">
      <c r="A492" s="430" t="str">
        <f>IF(B492="","",COUNT('Diário 1º PA'!$A$4:$A$2634)+COUNT('Diário 2º PA'!$A$4:$A$2000)+COUNT('Diário 3º PA'!$A$4:$A$2000)+ROW()-3)</f>
        <v/>
      </c>
      <c r="B492" s="417"/>
      <c r="C492" s="438"/>
      <c r="D492" s="419"/>
      <c r="E492" s="419"/>
      <c r="F492" s="420"/>
      <c r="G492" s="419"/>
      <c r="H492" s="419"/>
      <c r="I492" s="421"/>
      <c r="J492" s="422"/>
      <c r="K492" s="422"/>
      <c r="L492" s="423"/>
      <c r="M492" s="422"/>
      <c r="N492" s="464"/>
      <c r="O492" s="429"/>
      <c r="P492" s="409">
        <f t="shared" si="25"/>
        <v>0</v>
      </c>
      <c r="Q492" s="78">
        <f t="shared" si="25"/>
        <v>0</v>
      </c>
      <c r="R492" s="100" t="str">
        <f t="shared" si="24"/>
        <v/>
      </c>
    </row>
    <row r="493" spans="1:18" x14ac:dyDescent="0.2">
      <c r="A493" s="430" t="str">
        <f>IF(B493="","",COUNT('Diário 1º PA'!$A$4:$A$2634)+COUNT('Diário 2º PA'!$A$4:$A$2000)+COUNT('Diário 3º PA'!$A$4:$A$2000)+ROW()-3)</f>
        <v/>
      </c>
      <c r="B493" s="417"/>
      <c r="C493" s="438"/>
      <c r="D493" s="419"/>
      <c r="E493" s="419"/>
      <c r="F493" s="420"/>
      <c r="G493" s="419"/>
      <c r="H493" s="419"/>
      <c r="I493" s="421"/>
      <c r="J493" s="422"/>
      <c r="K493" s="422"/>
      <c r="L493" s="423"/>
      <c r="M493" s="422"/>
      <c r="N493" s="464"/>
      <c r="O493" s="429"/>
      <c r="P493" s="409">
        <f t="shared" si="25"/>
        <v>0</v>
      </c>
      <c r="Q493" s="78">
        <f t="shared" si="25"/>
        <v>0</v>
      </c>
      <c r="R493" s="100" t="str">
        <f t="shared" si="24"/>
        <v/>
      </c>
    </row>
    <row r="494" spans="1:18" x14ac:dyDescent="0.2">
      <c r="A494" s="430" t="str">
        <f>IF(B494="","",COUNT('Diário 1º PA'!$A$4:$A$2634)+COUNT('Diário 2º PA'!$A$4:$A$2000)+COUNT('Diário 3º PA'!$A$4:$A$2000)+ROW()-3)</f>
        <v/>
      </c>
      <c r="B494" s="417"/>
      <c r="C494" s="438"/>
      <c r="D494" s="419"/>
      <c r="E494" s="419"/>
      <c r="F494" s="420"/>
      <c r="G494" s="419"/>
      <c r="H494" s="419"/>
      <c r="I494" s="421"/>
      <c r="J494" s="422"/>
      <c r="K494" s="422"/>
      <c r="L494" s="423"/>
      <c r="M494" s="422"/>
      <c r="N494" s="464"/>
      <c r="O494" s="429"/>
      <c r="P494" s="409">
        <f t="shared" si="25"/>
        <v>0</v>
      </c>
      <c r="Q494" s="78">
        <f t="shared" si="25"/>
        <v>0</v>
      </c>
      <c r="R494" s="100" t="str">
        <f t="shared" si="24"/>
        <v/>
      </c>
    </row>
    <row r="495" spans="1:18" x14ac:dyDescent="0.2">
      <c r="A495" s="430" t="str">
        <f>IF(B495="","",COUNT('Diário 1º PA'!$A$4:$A$2634)+COUNT('Diário 2º PA'!$A$4:$A$2000)+COUNT('Diário 3º PA'!$A$4:$A$2000)+ROW()-3)</f>
        <v/>
      </c>
      <c r="B495" s="417"/>
      <c r="C495" s="438"/>
      <c r="D495" s="419"/>
      <c r="E495" s="419"/>
      <c r="F495" s="420"/>
      <c r="G495" s="419"/>
      <c r="H495" s="419"/>
      <c r="I495" s="421"/>
      <c r="J495" s="422"/>
      <c r="K495" s="422"/>
      <c r="L495" s="423"/>
      <c r="M495" s="422"/>
      <c r="N495" s="464"/>
      <c r="O495" s="429"/>
      <c r="P495" s="409">
        <f t="shared" si="25"/>
        <v>0</v>
      </c>
      <c r="Q495" s="78">
        <f t="shared" si="25"/>
        <v>0</v>
      </c>
      <c r="R495" s="100" t="str">
        <f t="shared" si="24"/>
        <v/>
      </c>
    </row>
    <row r="496" spans="1:18" x14ac:dyDescent="0.2">
      <c r="A496" s="430" t="str">
        <f>IF(B496="","",COUNT('Diário 1º PA'!$A$4:$A$2634)+COUNT('Diário 2º PA'!$A$4:$A$2000)+COUNT('Diário 3º PA'!$A$4:$A$2000)+ROW()-3)</f>
        <v/>
      </c>
      <c r="B496" s="417"/>
      <c r="C496" s="438"/>
      <c r="D496" s="419"/>
      <c r="E496" s="419"/>
      <c r="F496" s="420"/>
      <c r="G496" s="419"/>
      <c r="H496" s="419"/>
      <c r="I496" s="421"/>
      <c r="J496" s="422"/>
      <c r="K496" s="422"/>
      <c r="L496" s="423"/>
      <c r="M496" s="422"/>
      <c r="N496" s="464"/>
      <c r="O496" s="429"/>
      <c r="P496" s="409">
        <f t="shared" si="25"/>
        <v>0</v>
      </c>
      <c r="Q496" s="78">
        <f t="shared" si="25"/>
        <v>0</v>
      </c>
      <c r="R496" s="100" t="str">
        <f t="shared" si="24"/>
        <v/>
      </c>
    </row>
    <row r="497" spans="1:18" x14ac:dyDescent="0.2">
      <c r="A497" s="430" t="str">
        <f>IF(B497="","",COUNT('Diário 1º PA'!$A$4:$A$2634)+COUNT('Diário 2º PA'!$A$4:$A$2000)+COUNT('Diário 3º PA'!$A$4:$A$2000)+ROW()-3)</f>
        <v/>
      </c>
      <c r="B497" s="417"/>
      <c r="C497" s="438"/>
      <c r="D497" s="419"/>
      <c r="E497" s="419"/>
      <c r="F497" s="420"/>
      <c r="G497" s="419"/>
      <c r="H497" s="419"/>
      <c r="I497" s="421"/>
      <c r="J497" s="422"/>
      <c r="K497" s="422"/>
      <c r="L497" s="423"/>
      <c r="M497" s="422"/>
      <c r="N497" s="464"/>
      <c r="O497" s="429"/>
      <c r="P497" s="409">
        <f t="shared" si="25"/>
        <v>0</v>
      </c>
      <c r="Q497" s="78">
        <f t="shared" si="25"/>
        <v>0</v>
      </c>
      <c r="R497" s="100" t="str">
        <f t="shared" si="24"/>
        <v/>
      </c>
    </row>
    <row r="498" spans="1:18" x14ac:dyDescent="0.2">
      <c r="A498" s="430" t="str">
        <f>IF(B498="","",COUNT('Diário 1º PA'!$A$4:$A$2634)+COUNT('Diário 2º PA'!$A$4:$A$2000)+COUNT('Diário 3º PA'!$A$4:$A$2000)+ROW()-3)</f>
        <v/>
      </c>
      <c r="B498" s="417"/>
      <c r="C498" s="438"/>
      <c r="D498" s="419"/>
      <c r="E498" s="419"/>
      <c r="F498" s="420"/>
      <c r="G498" s="419"/>
      <c r="H498" s="419"/>
      <c r="I498" s="421"/>
      <c r="J498" s="422"/>
      <c r="K498" s="422"/>
      <c r="L498" s="423"/>
      <c r="M498" s="422"/>
      <c r="N498" s="464"/>
      <c r="O498" s="429"/>
      <c r="P498" s="409">
        <f t="shared" si="25"/>
        <v>0</v>
      </c>
      <c r="Q498" s="78">
        <f t="shared" si="25"/>
        <v>0</v>
      </c>
      <c r="R498" s="100" t="str">
        <f t="shared" si="24"/>
        <v/>
      </c>
    </row>
    <row r="499" spans="1:18" x14ac:dyDescent="0.2">
      <c r="A499" s="430" t="str">
        <f>IF(B499="","",COUNT('Diário 1º PA'!$A$4:$A$2634)+COUNT('Diário 2º PA'!$A$4:$A$2000)+COUNT('Diário 3º PA'!$A$4:$A$2000)+ROW()-3)</f>
        <v/>
      </c>
      <c r="B499" s="417"/>
      <c r="C499" s="438"/>
      <c r="D499" s="419"/>
      <c r="E499" s="419"/>
      <c r="F499" s="420"/>
      <c r="G499" s="419"/>
      <c r="H499" s="419"/>
      <c r="I499" s="421"/>
      <c r="J499" s="422"/>
      <c r="K499" s="422"/>
      <c r="L499" s="423"/>
      <c r="M499" s="422"/>
      <c r="N499" s="464"/>
      <c r="O499" s="429"/>
      <c r="P499" s="409">
        <f t="shared" si="25"/>
        <v>0</v>
      </c>
      <c r="Q499" s="78">
        <f t="shared" si="25"/>
        <v>0</v>
      </c>
      <c r="R499" s="100" t="str">
        <f t="shared" si="24"/>
        <v/>
      </c>
    </row>
    <row r="500" spans="1:18" x14ac:dyDescent="0.2">
      <c r="A500" s="430" t="str">
        <f>IF(B500="","",COUNT('Diário 1º PA'!$A$4:$A$2634)+COUNT('Diário 2º PA'!$A$4:$A$2000)+COUNT('Diário 3º PA'!$A$4:$A$2000)+ROW()-3)</f>
        <v/>
      </c>
      <c r="B500" s="417"/>
      <c r="C500" s="438"/>
      <c r="D500" s="419"/>
      <c r="E500" s="419"/>
      <c r="F500" s="420"/>
      <c r="G500" s="419"/>
      <c r="H500" s="419"/>
      <c r="I500" s="421"/>
      <c r="J500" s="422"/>
      <c r="K500" s="422"/>
      <c r="L500" s="423"/>
      <c r="M500" s="422"/>
      <c r="N500" s="464"/>
      <c r="O500" s="429"/>
      <c r="P500" s="409">
        <f t="shared" si="25"/>
        <v>0</v>
      </c>
      <c r="Q500" s="78">
        <f t="shared" si="25"/>
        <v>0</v>
      </c>
      <c r="R500" s="100" t="str">
        <f t="shared" si="24"/>
        <v/>
      </c>
    </row>
    <row r="501" spans="1:18" x14ac:dyDescent="0.2">
      <c r="A501" s="430" t="str">
        <f>IF(B501="","",COUNT('Diário 1º PA'!$A$4:$A$2634)+COUNT('Diário 2º PA'!$A$4:$A$2000)+COUNT('Diário 3º PA'!$A$4:$A$2000)+ROW()-3)</f>
        <v/>
      </c>
      <c r="B501" s="417"/>
      <c r="C501" s="438"/>
      <c r="D501" s="419"/>
      <c r="E501" s="419"/>
      <c r="F501" s="420"/>
      <c r="G501" s="419"/>
      <c r="H501" s="419"/>
      <c r="I501" s="421"/>
      <c r="J501" s="422"/>
      <c r="K501" s="422"/>
      <c r="L501" s="423"/>
      <c r="M501" s="422"/>
      <c r="N501" s="464"/>
      <c r="O501" s="429"/>
      <c r="P501" s="409">
        <f t="shared" si="25"/>
        <v>0</v>
      </c>
      <c r="Q501" s="78">
        <f t="shared" si="25"/>
        <v>0</v>
      </c>
      <c r="R501" s="100" t="str">
        <f t="shared" si="24"/>
        <v/>
      </c>
    </row>
    <row r="502" spans="1:18" x14ac:dyDescent="0.2">
      <c r="A502" s="430" t="str">
        <f>IF(B502="","",COUNT('Diário 1º PA'!$A$4:$A$2634)+COUNT('Diário 2º PA'!$A$4:$A$2000)+COUNT('Diário 3º PA'!$A$4:$A$2000)+ROW()-3)</f>
        <v/>
      </c>
      <c r="B502" s="417"/>
      <c r="C502" s="438"/>
      <c r="D502" s="419"/>
      <c r="E502" s="419"/>
      <c r="F502" s="420"/>
      <c r="G502" s="419"/>
      <c r="H502" s="419"/>
      <c r="I502" s="421"/>
      <c r="J502" s="422"/>
      <c r="K502" s="422"/>
      <c r="L502" s="423"/>
      <c r="M502" s="422"/>
      <c r="N502" s="464"/>
      <c r="O502" s="429"/>
      <c r="P502" s="409">
        <f t="shared" si="25"/>
        <v>0</v>
      </c>
      <c r="Q502" s="78">
        <f t="shared" si="25"/>
        <v>0</v>
      </c>
      <c r="R502" s="100" t="str">
        <f t="shared" si="24"/>
        <v/>
      </c>
    </row>
    <row r="503" spans="1:18" x14ac:dyDescent="0.2">
      <c r="A503" s="430" t="str">
        <f>IF(B503="","",COUNT('Diário 1º PA'!$A$4:$A$2634)+COUNT('Diário 2º PA'!$A$4:$A$2000)+COUNT('Diário 3º PA'!$A$4:$A$2000)+ROW()-3)</f>
        <v/>
      </c>
      <c r="B503" s="417"/>
      <c r="C503" s="438"/>
      <c r="D503" s="419"/>
      <c r="E503" s="419"/>
      <c r="F503" s="420"/>
      <c r="G503" s="419"/>
      <c r="H503" s="419"/>
      <c r="I503" s="421"/>
      <c r="J503" s="422"/>
      <c r="K503" s="422"/>
      <c r="L503" s="423"/>
      <c r="M503" s="422"/>
      <c r="N503" s="464"/>
      <c r="O503" s="429"/>
      <c r="P503" s="409">
        <f t="shared" si="25"/>
        <v>0</v>
      </c>
      <c r="Q503" s="78">
        <f t="shared" si="25"/>
        <v>0</v>
      </c>
      <c r="R503" s="100" t="str">
        <f t="shared" si="24"/>
        <v/>
      </c>
    </row>
    <row r="504" spans="1:18" x14ac:dyDescent="0.2">
      <c r="A504" s="430" t="str">
        <f>IF(B504="","",COUNT('Diário 1º PA'!$A$4:$A$2634)+COUNT('Diário 2º PA'!$A$4:$A$2000)+COUNT('Diário 3º PA'!$A$4:$A$2000)+ROW()-3)</f>
        <v/>
      </c>
      <c r="B504" s="417"/>
      <c r="C504" s="438"/>
      <c r="D504" s="419"/>
      <c r="E504" s="419"/>
      <c r="F504" s="420"/>
      <c r="G504" s="419"/>
      <c r="H504" s="419"/>
      <c r="I504" s="421"/>
      <c r="J504" s="422"/>
      <c r="K504" s="422"/>
      <c r="L504" s="423"/>
      <c r="M504" s="422"/>
      <c r="N504" s="464"/>
      <c r="O504" s="429"/>
      <c r="P504" s="409">
        <f t="shared" si="25"/>
        <v>0</v>
      </c>
      <c r="Q504" s="78">
        <f t="shared" si="25"/>
        <v>0</v>
      </c>
      <c r="R504" s="100" t="str">
        <f t="shared" si="24"/>
        <v/>
      </c>
    </row>
    <row r="505" spans="1:18" x14ac:dyDescent="0.2">
      <c r="A505" s="430" t="str">
        <f>IF(B505="","",COUNT('Diário 1º PA'!$A$4:$A$2634)+COUNT('Diário 2º PA'!$A$4:$A$2000)+COUNT('Diário 3º PA'!$A$4:$A$2000)+ROW()-3)</f>
        <v/>
      </c>
      <c r="B505" s="417"/>
      <c r="C505" s="438"/>
      <c r="D505" s="419"/>
      <c r="E505" s="419"/>
      <c r="F505" s="420"/>
      <c r="G505" s="419"/>
      <c r="H505" s="419"/>
      <c r="I505" s="421"/>
      <c r="J505" s="422"/>
      <c r="K505" s="422"/>
      <c r="L505" s="423"/>
      <c r="M505" s="422"/>
      <c r="N505" s="464"/>
      <c r="O505" s="429"/>
      <c r="P505" s="409">
        <f t="shared" si="25"/>
        <v>0</v>
      </c>
      <c r="Q505" s="78">
        <f t="shared" si="25"/>
        <v>0</v>
      </c>
      <c r="R505" s="100" t="str">
        <f t="shared" si="24"/>
        <v/>
      </c>
    </row>
    <row r="506" spans="1:18" x14ac:dyDescent="0.2">
      <c r="A506" s="430" t="str">
        <f>IF(B506="","",COUNT('Diário 1º PA'!$A$4:$A$2634)+COUNT('Diário 2º PA'!$A$4:$A$2000)+COUNT('Diário 3º PA'!$A$4:$A$2000)+ROW()-3)</f>
        <v/>
      </c>
      <c r="B506" s="417"/>
      <c r="C506" s="438"/>
      <c r="D506" s="419"/>
      <c r="E506" s="419"/>
      <c r="F506" s="420"/>
      <c r="G506" s="419"/>
      <c r="H506" s="419"/>
      <c r="I506" s="421"/>
      <c r="J506" s="422"/>
      <c r="K506" s="422"/>
      <c r="L506" s="423"/>
      <c r="M506" s="422"/>
      <c r="N506" s="464"/>
      <c r="O506" s="429"/>
      <c r="P506" s="409">
        <f t="shared" si="25"/>
        <v>0</v>
      </c>
      <c r="Q506" s="78">
        <f t="shared" si="25"/>
        <v>0</v>
      </c>
      <c r="R506" s="100" t="str">
        <f t="shared" si="24"/>
        <v/>
      </c>
    </row>
    <row r="507" spans="1:18" x14ac:dyDescent="0.2">
      <c r="A507" s="430" t="str">
        <f>IF(B507="","",COUNT('Diário 1º PA'!$A$4:$A$2634)+COUNT('Diário 2º PA'!$A$4:$A$2000)+COUNT('Diário 3º PA'!$A$4:$A$2000)+ROW()-3)</f>
        <v/>
      </c>
      <c r="B507" s="417"/>
      <c r="C507" s="438"/>
      <c r="D507" s="419"/>
      <c r="E507" s="419"/>
      <c r="F507" s="420"/>
      <c r="G507" s="419"/>
      <c r="H507" s="419"/>
      <c r="I507" s="421"/>
      <c r="J507" s="422"/>
      <c r="K507" s="422"/>
      <c r="L507" s="423"/>
      <c r="M507" s="422"/>
      <c r="N507" s="464"/>
      <c r="O507" s="429"/>
      <c r="P507" s="409">
        <f t="shared" si="25"/>
        <v>0</v>
      </c>
      <c r="Q507" s="78">
        <f t="shared" si="25"/>
        <v>0</v>
      </c>
      <c r="R507" s="100" t="str">
        <f t="shared" si="24"/>
        <v/>
      </c>
    </row>
    <row r="508" spans="1:18" x14ac:dyDescent="0.2">
      <c r="A508" s="430" t="str">
        <f>IF(B508="","",COUNT('Diário 1º PA'!$A$4:$A$2634)+COUNT('Diário 2º PA'!$A$4:$A$2000)+COUNT('Diário 3º PA'!$A$4:$A$2000)+ROW()-3)</f>
        <v/>
      </c>
      <c r="B508" s="417"/>
      <c r="C508" s="438"/>
      <c r="D508" s="419"/>
      <c r="E508" s="419"/>
      <c r="F508" s="420"/>
      <c r="G508" s="419"/>
      <c r="H508" s="419"/>
      <c r="I508" s="421"/>
      <c r="J508" s="422"/>
      <c r="K508" s="422"/>
      <c r="L508" s="423"/>
      <c r="M508" s="422"/>
      <c r="N508" s="464"/>
      <c r="O508" s="429"/>
      <c r="P508" s="409">
        <f t="shared" si="25"/>
        <v>0</v>
      </c>
      <c r="Q508" s="78">
        <f t="shared" si="25"/>
        <v>0</v>
      </c>
      <c r="R508" s="100" t="str">
        <f t="shared" si="24"/>
        <v/>
      </c>
    </row>
    <row r="509" spans="1:18" x14ac:dyDescent="0.2">
      <c r="A509" s="430" t="str">
        <f>IF(B509="","",COUNT('Diário 1º PA'!$A$4:$A$2634)+COUNT('Diário 2º PA'!$A$4:$A$2000)+COUNT('Diário 3º PA'!$A$4:$A$2000)+ROW()-3)</f>
        <v/>
      </c>
      <c r="B509" s="417"/>
      <c r="C509" s="438"/>
      <c r="D509" s="419"/>
      <c r="E509" s="419"/>
      <c r="F509" s="420"/>
      <c r="G509" s="419"/>
      <c r="H509" s="419"/>
      <c r="I509" s="421"/>
      <c r="J509" s="422"/>
      <c r="K509" s="422"/>
      <c r="L509" s="423"/>
      <c r="M509" s="422"/>
      <c r="N509" s="464"/>
      <c r="O509" s="429"/>
      <c r="P509" s="409">
        <f t="shared" si="25"/>
        <v>0</v>
      </c>
      <c r="Q509" s="78">
        <f t="shared" si="25"/>
        <v>0</v>
      </c>
      <c r="R509" s="100" t="str">
        <f t="shared" si="24"/>
        <v/>
      </c>
    </row>
    <row r="510" spans="1:18" x14ac:dyDescent="0.2">
      <c r="A510" s="430" t="str">
        <f>IF(B510="","",COUNT('Diário 1º PA'!$A$4:$A$2634)+COUNT('Diário 2º PA'!$A$4:$A$2000)+COUNT('Diário 3º PA'!$A$4:$A$2000)+ROW()-3)</f>
        <v/>
      </c>
      <c r="B510" s="417"/>
      <c r="C510" s="438"/>
      <c r="D510" s="419"/>
      <c r="E510" s="419"/>
      <c r="F510" s="420"/>
      <c r="G510" s="419"/>
      <c r="H510" s="419"/>
      <c r="I510" s="421"/>
      <c r="J510" s="422"/>
      <c r="K510" s="422"/>
      <c r="L510" s="423"/>
      <c r="M510" s="422"/>
      <c r="N510" s="464"/>
      <c r="O510" s="429"/>
      <c r="P510" s="409">
        <f t="shared" si="25"/>
        <v>0</v>
      </c>
      <c r="Q510" s="78">
        <f t="shared" si="25"/>
        <v>0</v>
      </c>
      <c r="R510" s="100" t="str">
        <f t="shared" si="24"/>
        <v/>
      </c>
    </row>
    <row r="511" spans="1:18" x14ac:dyDescent="0.2">
      <c r="A511" s="430" t="str">
        <f>IF(B511="","",COUNT('Diário 1º PA'!$A$4:$A$2634)+COUNT('Diário 2º PA'!$A$4:$A$2000)+COUNT('Diário 3º PA'!$A$4:$A$2000)+ROW()-3)</f>
        <v/>
      </c>
      <c r="B511" s="417"/>
      <c r="C511" s="438"/>
      <c r="D511" s="419"/>
      <c r="E511" s="419"/>
      <c r="F511" s="420"/>
      <c r="G511" s="419"/>
      <c r="H511" s="419"/>
      <c r="I511" s="421"/>
      <c r="J511" s="422"/>
      <c r="K511" s="422"/>
      <c r="L511" s="423"/>
      <c r="M511" s="422"/>
      <c r="N511" s="464"/>
      <c r="O511" s="429"/>
      <c r="P511" s="409">
        <f t="shared" si="25"/>
        <v>0</v>
      </c>
      <c r="Q511" s="78">
        <f t="shared" si="25"/>
        <v>0</v>
      </c>
      <c r="R511" s="100" t="str">
        <f t="shared" si="24"/>
        <v/>
      </c>
    </row>
    <row r="512" spans="1:18" x14ac:dyDescent="0.2">
      <c r="A512" s="430" t="str">
        <f>IF(B512="","",COUNT('Diário 1º PA'!$A$4:$A$2634)+COUNT('Diário 2º PA'!$A$4:$A$2000)+COUNT('Diário 3º PA'!$A$4:$A$2000)+ROW()-3)</f>
        <v/>
      </c>
      <c r="B512" s="417"/>
      <c r="C512" s="438"/>
      <c r="D512" s="419"/>
      <c r="E512" s="419"/>
      <c r="F512" s="420"/>
      <c r="G512" s="419"/>
      <c r="H512" s="419"/>
      <c r="I512" s="421"/>
      <c r="J512" s="422"/>
      <c r="K512" s="422"/>
      <c r="L512" s="423"/>
      <c r="M512" s="422"/>
      <c r="N512" s="464"/>
      <c r="O512" s="429"/>
      <c r="P512" s="409">
        <f t="shared" si="25"/>
        <v>0</v>
      </c>
      <c r="Q512" s="78">
        <f t="shared" si="25"/>
        <v>0</v>
      </c>
      <c r="R512" s="100" t="str">
        <f t="shared" si="24"/>
        <v/>
      </c>
    </row>
    <row r="513" spans="1:18" x14ac:dyDescent="0.2">
      <c r="A513" s="430" t="str">
        <f>IF(B513="","",COUNT('Diário 1º PA'!$A$4:$A$2634)+COUNT('Diário 2º PA'!$A$4:$A$2000)+COUNT('Diário 3º PA'!$A$4:$A$2000)+ROW()-3)</f>
        <v/>
      </c>
      <c r="B513" s="417"/>
      <c r="C513" s="438"/>
      <c r="D513" s="419"/>
      <c r="E513" s="419"/>
      <c r="F513" s="420"/>
      <c r="G513" s="419"/>
      <c r="H513" s="419"/>
      <c r="I513" s="421"/>
      <c r="J513" s="422"/>
      <c r="K513" s="422"/>
      <c r="L513" s="423"/>
      <c r="M513" s="422"/>
      <c r="N513" s="464"/>
      <c r="O513" s="429"/>
      <c r="P513" s="409">
        <f t="shared" si="25"/>
        <v>0</v>
      </c>
      <c r="Q513" s="78">
        <f t="shared" si="25"/>
        <v>0</v>
      </c>
      <c r="R513" s="100" t="str">
        <f t="shared" si="24"/>
        <v/>
      </c>
    </row>
    <row r="514" spans="1:18" x14ac:dyDescent="0.2">
      <c r="A514" s="430" t="str">
        <f>IF(B514="","",COUNT('Diário 1º PA'!$A$4:$A$2634)+COUNT('Diário 2º PA'!$A$4:$A$2000)+COUNT('Diário 3º PA'!$A$4:$A$2000)+ROW()-3)</f>
        <v/>
      </c>
      <c r="B514" s="417"/>
      <c r="C514" s="438"/>
      <c r="D514" s="419"/>
      <c r="E514" s="419"/>
      <c r="F514" s="420"/>
      <c r="G514" s="419"/>
      <c r="H514" s="419"/>
      <c r="I514" s="421"/>
      <c r="J514" s="422"/>
      <c r="K514" s="422"/>
      <c r="L514" s="423"/>
      <c r="M514" s="422"/>
      <c r="N514" s="464"/>
      <c r="O514" s="429"/>
      <c r="P514" s="409">
        <f t="shared" si="25"/>
        <v>0</v>
      </c>
      <c r="Q514" s="78">
        <f t="shared" si="25"/>
        <v>0</v>
      </c>
      <c r="R514" s="100" t="str">
        <f t="shared" si="24"/>
        <v/>
      </c>
    </row>
    <row r="515" spans="1:18" x14ac:dyDescent="0.2">
      <c r="A515" s="430" t="str">
        <f>IF(B515="","",COUNT('Diário 1º PA'!$A$4:$A$2634)+COUNT('Diário 2º PA'!$A$4:$A$2000)+COUNT('Diário 3º PA'!$A$4:$A$2000)+ROW()-3)</f>
        <v/>
      </c>
      <c r="B515" s="417"/>
      <c r="C515" s="438"/>
      <c r="D515" s="419"/>
      <c r="E515" s="419"/>
      <c r="F515" s="420"/>
      <c r="G515" s="419"/>
      <c r="H515" s="419"/>
      <c r="I515" s="421"/>
      <c r="J515" s="422"/>
      <c r="K515" s="422"/>
      <c r="L515" s="423"/>
      <c r="M515" s="422"/>
      <c r="N515" s="464"/>
      <c r="O515" s="429"/>
      <c r="P515" s="409">
        <f t="shared" si="25"/>
        <v>0</v>
      </c>
      <c r="Q515" s="78">
        <f t="shared" si="25"/>
        <v>0</v>
      </c>
      <c r="R515" s="100" t="str">
        <f t="shared" si="24"/>
        <v/>
      </c>
    </row>
    <row r="516" spans="1:18" x14ac:dyDescent="0.2">
      <c r="A516" s="430" t="str">
        <f>IF(B516="","",COUNT('Diário 1º PA'!$A$4:$A$2634)+COUNT('Diário 2º PA'!$A$4:$A$2000)+COUNT('Diário 3º PA'!$A$4:$A$2000)+ROW()-3)</f>
        <v/>
      </c>
      <c r="B516" s="417"/>
      <c r="C516" s="438"/>
      <c r="D516" s="419"/>
      <c r="E516" s="419"/>
      <c r="F516" s="420"/>
      <c r="G516" s="419"/>
      <c r="H516" s="419"/>
      <c r="I516" s="421"/>
      <c r="J516" s="422"/>
      <c r="K516" s="422"/>
      <c r="L516" s="423"/>
      <c r="M516" s="422"/>
      <c r="N516" s="464"/>
      <c r="O516" s="429"/>
      <c r="P516" s="409">
        <f t="shared" si="25"/>
        <v>0</v>
      </c>
      <c r="Q516" s="78">
        <f t="shared" si="25"/>
        <v>0</v>
      </c>
      <c r="R516" s="100" t="str">
        <f t="shared" si="24"/>
        <v/>
      </c>
    </row>
    <row r="517" spans="1:18" x14ac:dyDescent="0.2">
      <c r="A517" s="430" t="str">
        <f>IF(B517="","",COUNT('Diário 1º PA'!$A$4:$A$2634)+COUNT('Diário 2º PA'!$A$4:$A$2000)+COUNT('Diário 3º PA'!$A$4:$A$2000)+ROW()-3)</f>
        <v/>
      </c>
      <c r="B517" s="417"/>
      <c r="C517" s="438"/>
      <c r="D517" s="419"/>
      <c r="E517" s="419"/>
      <c r="F517" s="420"/>
      <c r="G517" s="419"/>
      <c r="H517" s="419"/>
      <c r="I517" s="421"/>
      <c r="J517" s="422"/>
      <c r="K517" s="422"/>
      <c r="L517" s="423"/>
      <c r="M517" s="422"/>
      <c r="N517" s="464"/>
      <c r="O517" s="429"/>
      <c r="P517" s="409">
        <f t="shared" si="25"/>
        <v>0</v>
      </c>
      <c r="Q517" s="78">
        <f t="shared" si="25"/>
        <v>0</v>
      </c>
      <c r="R517" s="100" t="str">
        <f t="shared" si="24"/>
        <v/>
      </c>
    </row>
    <row r="518" spans="1:18" x14ac:dyDescent="0.2">
      <c r="A518" s="430" t="str">
        <f>IF(B518="","",COUNT('Diário 1º PA'!$A$4:$A$2634)+COUNT('Diário 2º PA'!$A$4:$A$2000)+COUNT('Diário 3º PA'!$A$4:$A$2000)+ROW()-3)</f>
        <v/>
      </c>
      <c r="B518" s="417"/>
      <c r="C518" s="438"/>
      <c r="D518" s="419"/>
      <c r="E518" s="419"/>
      <c r="F518" s="420"/>
      <c r="G518" s="419"/>
      <c r="H518" s="419"/>
      <c r="I518" s="421"/>
      <c r="J518" s="422"/>
      <c r="K518" s="422"/>
      <c r="L518" s="423"/>
      <c r="M518" s="422"/>
      <c r="N518" s="464"/>
      <c r="O518" s="429"/>
      <c r="P518" s="409">
        <f t="shared" si="25"/>
        <v>0</v>
      </c>
      <c r="Q518" s="78">
        <f t="shared" si="25"/>
        <v>0</v>
      </c>
      <c r="R518" s="100" t="str">
        <f t="shared" si="24"/>
        <v/>
      </c>
    </row>
    <row r="519" spans="1:18" x14ac:dyDescent="0.2">
      <c r="A519" s="430" t="str">
        <f>IF(B519="","",COUNT('Diário 1º PA'!$A$4:$A$2634)+COUNT('Diário 2º PA'!$A$4:$A$2000)+COUNT('Diário 3º PA'!$A$4:$A$2000)+ROW()-3)</f>
        <v/>
      </c>
      <c r="B519" s="417"/>
      <c r="C519" s="438"/>
      <c r="D519" s="419"/>
      <c r="E519" s="419"/>
      <c r="F519" s="420"/>
      <c r="G519" s="419"/>
      <c r="H519" s="419"/>
      <c r="I519" s="421"/>
      <c r="J519" s="422"/>
      <c r="K519" s="422"/>
      <c r="L519" s="423"/>
      <c r="M519" s="422"/>
      <c r="N519" s="464"/>
      <c r="O519" s="429"/>
      <c r="P519" s="409">
        <f t="shared" si="25"/>
        <v>0</v>
      </c>
      <c r="Q519" s="78">
        <f t="shared" si="25"/>
        <v>0</v>
      </c>
      <c r="R519" s="100" t="str">
        <f t="shared" si="24"/>
        <v/>
      </c>
    </row>
    <row r="520" spans="1:18" x14ac:dyDescent="0.2">
      <c r="A520" s="430" t="str">
        <f>IF(B520="","",COUNT('Diário 1º PA'!$A$4:$A$2634)+COUNT('Diário 2º PA'!$A$4:$A$2000)+COUNT('Diário 3º PA'!$A$4:$A$2000)+ROW()-3)</f>
        <v/>
      </c>
      <c r="B520" s="417"/>
      <c r="C520" s="438"/>
      <c r="D520" s="419"/>
      <c r="E520" s="419"/>
      <c r="F520" s="420"/>
      <c r="G520" s="419"/>
      <c r="H520" s="419"/>
      <c r="I520" s="421"/>
      <c r="J520" s="422"/>
      <c r="K520" s="422"/>
      <c r="L520" s="423"/>
      <c r="M520" s="422"/>
      <c r="N520" s="464"/>
      <c r="O520" s="429"/>
      <c r="P520" s="409">
        <f t="shared" si="25"/>
        <v>0</v>
      </c>
      <c r="Q520" s="78">
        <f t="shared" si="25"/>
        <v>0</v>
      </c>
      <c r="R520" s="100" t="str">
        <f t="shared" ref="R520:R583" si="26">SUBSTITUTE(D520," ","_")</f>
        <v/>
      </c>
    </row>
    <row r="521" spans="1:18" x14ac:dyDescent="0.2">
      <c r="A521" s="430" t="str">
        <f>IF(B521="","",COUNT('Diário 1º PA'!$A$4:$A$2634)+COUNT('Diário 2º PA'!$A$4:$A$2000)+COUNT('Diário 3º PA'!$A$4:$A$2000)+ROW()-3)</f>
        <v/>
      </c>
      <c r="B521" s="417"/>
      <c r="C521" s="438"/>
      <c r="D521" s="419"/>
      <c r="E521" s="419"/>
      <c r="F521" s="420"/>
      <c r="G521" s="419"/>
      <c r="H521" s="419"/>
      <c r="I521" s="421"/>
      <c r="J521" s="422"/>
      <c r="K521" s="422"/>
      <c r="L521" s="423"/>
      <c r="M521" s="422"/>
      <c r="N521" s="464"/>
      <c r="O521" s="429"/>
      <c r="P521" s="409">
        <f t="shared" ref="P521:Q584" si="27">IF(B521=0,0,IF(YEAR(B521)=$Q$1,MONTH(B521)-$P$1+1,(YEAR(B521)-$Q$1)*12-$P$1+1+MONTH(B521)))</f>
        <v>0</v>
      </c>
      <c r="Q521" s="78">
        <f t="shared" si="27"/>
        <v>0</v>
      </c>
      <c r="R521" s="100" t="str">
        <f t="shared" si="26"/>
        <v/>
      </c>
    </row>
    <row r="522" spans="1:18" x14ac:dyDescent="0.2">
      <c r="A522" s="430" t="str">
        <f>IF(B522="","",COUNT('Diário 1º PA'!$A$4:$A$2634)+COUNT('Diário 2º PA'!$A$4:$A$2000)+COUNT('Diário 3º PA'!$A$4:$A$2000)+ROW()-3)</f>
        <v/>
      </c>
      <c r="B522" s="417"/>
      <c r="C522" s="438"/>
      <c r="D522" s="419"/>
      <c r="E522" s="419"/>
      <c r="F522" s="420"/>
      <c r="G522" s="419"/>
      <c r="H522" s="419"/>
      <c r="I522" s="421"/>
      <c r="J522" s="422"/>
      <c r="K522" s="422"/>
      <c r="L522" s="423"/>
      <c r="M522" s="422"/>
      <c r="N522" s="464"/>
      <c r="O522" s="429"/>
      <c r="P522" s="409">
        <f t="shared" si="27"/>
        <v>0</v>
      </c>
      <c r="Q522" s="78">
        <f t="shared" si="27"/>
        <v>0</v>
      </c>
      <c r="R522" s="100" t="str">
        <f t="shared" si="26"/>
        <v/>
      </c>
    </row>
    <row r="523" spans="1:18" x14ac:dyDescent="0.2">
      <c r="A523" s="430" t="str">
        <f>IF(B523="","",COUNT('Diário 1º PA'!$A$4:$A$2634)+COUNT('Diário 2º PA'!$A$4:$A$2000)+COUNT('Diário 3º PA'!$A$4:$A$2000)+ROW()-3)</f>
        <v/>
      </c>
      <c r="B523" s="417"/>
      <c r="C523" s="438"/>
      <c r="D523" s="419"/>
      <c r="E523" s="419"/>
      <c r="F523" s="420"/>
      <c r="G523" s="419"/>
      <c r="H523" s="419"/>
      <c r="I523" s="421"/>
      <c r="J523" s="422"/>
      <c r="K523" s="422"/>
      <c r="L523" s="423"/>
      <c r="M523" s="422"/>
      <c r="N523" s="464"/>
      <c r="O523" s="429"/>
      <c r="P523" s="409">
        <f t="shared" si="27"/>
        <v>0</v>
      </c>
      <c r="Q523" s="78">
        <f t="shared" si="27"/>
        <v>0</v>
      </c>
      <c r="R523" s="100" t="str">
        <f t="shared" si="26"/>
        <v/>
      </c>
    </row>
    <row r="524" spans="1:18" x14ac:dyDescent="0.2">
      <c r="A524" s="430" t="str">
        <f>IF(B524="","",COUNT('Diário 1º PA'!$A$4:$A$2634)+COUNT('Diário 2º PA'!$A$4:$A$2000)+COUNT('Diário 3º PA'!$A$4:$A$2000)+ROW()-3)</f>
        <v/>
      </c>
      <c r="B524" s="417"/>
      <c r="C524" s="438"/>
      <c r="D524" s="419"/>
      <c r="E524" s="419"/>
      <c r="F524" s="420"/>
      <c r="G524" s="419"/>
      <c r="H524" s="419"/>
      <c r="I524" s="421"/>
      <c r="J524" s="422"/>
      <c r="K524" s="422"/>
      <c r="L524" s="423"/>
      <c r="M524" s="422"/>
      <c r="N524" s="464"/>
      <c r="O524" s="429"/>
      <c r="P524" s="409">
        <f t="shared" si="27"/>
        <v>0</v>
      </c>
      <c r="Q524" s="78">
        <f t="shared" si="27"/>
        <v>0</v>
      </c>
      <c r="R524" s="100" t="str">
        <f t="shared" si="26"/>
        <v/>
      </c>
    </row>
    <row r="525" spans="1:18" x14ac:dyDescent="0.2">
      <c r="A525" s="430" t="str">
        <f>IF(B525="","",COUNT('Diário 1º PA'!$A$4:$A$2634)+COUNT('Diário 2º PA'!$A$4:$A$2000)+COUNT('Diário 3º PA'!$A$4:$A$2000)+ROW()-3)</f>
        <v/>
      </c>
      <c r="B525" s="417"/>
      <c r="C525" s="438"/>
      <c r="D525" s="419"/>
      <c r="E525" s="419"/>
      <c r="F525" s="420"/>
      <c r="G525" s="419"/>
      <c r="H525" s="419"/>
      <c r="I525" s="421"/>
      <c r="J525" s="422"/>
      <c r="K525" s="422"/>
      <c r="L525" s="423"/>
      <c r="M525" s="422"/>
      <c r="N525" s="464"/>
      <c r="O525" s="429"/>
      <c r="P525" s="409">
        <f t="shared" si="27"/>
        <v>0</v>
      </c>
      <c r="Q525" s="78">
        <f t="shared" si="27"/>
        <v>0</v>
      </c>
      <c r="R525" s="100" t="str">
        <f t="shared" si="26"/>
        <v/>
      </c>
    </row>
    <row r="526" spans="1:18" x14ac:dyDescent="0.2">
      <c r="A526" s="430" t="str">
        <f>IF(B526="","",COUNT('Diário 1º PA'!$A$4:$A$2634)+COUNT('Diário 2º PA'!$A$4:$A$2000)+COUNT('Diário 3º PA'!$A$4:$A$2000)+ROW()-3)</f>
        <v/>
      </c>
      <c r="B526" s="417"/>
      <c r="C526" s="438"/>
      <c r="D526" s="419"/>
      <c r="E526" s="419"/>
      <c r="F526" s="420"/>
      <c r="G526" s="419"/>
      <c r="H526" s="419"/>
      <c r="I526" s="421"/>
      <c r="J526" s="422"/>
      <c r="K526" s="422"/>
      <c r="L526" s="423"/>
      <c r="M526" s="422"/>
      <c r="N526" s="464"/>
      <c r="O526" s="429"/>
      <c r="P526" s="409">
        <f t="shared" si="27"/>
        <v>0</v>
      </c>
      <c r="Q526" s="78">
        <f t="shared" si="27"/>
        <v>0</v>
      </c>
      <c r="R526" s="100" t="str">
        <f t="shared" si="26"/>
        <v/>
      </c>
    </row>
    <row r="527" spans="1:18" x14ac:dyDescent="0.2">
      <c r="A527" s="430" t="str">
        <f>IF(B527="","",COUNT('Diário 1º PA'!$A$4:$A$2634)+COUNT('Diário 2º PA'!$A$4:$A$2000)+COUNT('Diário 3º PA'!$A$4:$A$2000)+ROW()-3)</f>
        <v/>
      </c>
      <c r="B527" s="417"/>
      <c r="C527" s="438"/>
      <c r="D527" s="419"/>
      <c r="E527" s="419"/>
      <c r="F527" s="420"/>
      <c r="G527" s="419"/>
      <c r="H527" s="419"/>
      <c r="I527" s="421"/>
      <c r="J527" s="422"/>
      <c r="K527" s="422"/>
      <c r="L527" s="423"/>
      <c r="M527" s="422"/>
      <c r="N527" s="464"/>
      <c r="O527" s="429"/>
      <c r="P527" s="409">
        <f t="shared" si="27"/>
        <v>0</v>
      </c>
      <c r="Q527" s="78">
        <f t="shared" si="27"/>
        <v>0</v>
      </c>
      <c r="R527" s="100" t="str">
        <f t="shared" si="26"/>
        <v/>
      </c>
    </row>
    <row r="528" spans="1:18" x14ac:dyDescent="0.2">
      <c r="A528" s="430" t="str">
        <f>IF(B528="","",COUNT('Diário 1º PA'!$A$4:$A$2634)+COUNT('Diário 2º PA'!$A$4:$A$2000)+COUNT('Diário 3º PA'!$A$4:$A$2000)+ROW()-3)</f>
        <v/>
      </c>
      <c r="B528" s="417"/>
      <c r="C528" s="438"/>
      <c r="D528" s="419"/>
      <c r="E528" s="419"/>
      <c r="F528" s="420"/>
      <c r="G528" s="419"/>
      <c r="H528" s="419"/>
      <c r="I528" s="421"/>
      <c r="J528" s="422"/>
      <c r="K528" s="422"/>
      <c r="L528" s="423"/>
      <c r="M528" s="422"/>
      <c r="N528" s="464"/>
      <c r="O528" s="429"/>
      <c r="P528" s="409">
        <f t="shared" si="27"/>
        <v>0</v>
      </c>
      <c r="Q528" s="78">
        <f t="shared" si="27"/>
        <v>0</v>
      </c>
      <c r="R528" s="100" t="str">
        <f t="shared" si="26"/>
        <v/>
      </c>
    </row>
    <row r="529" spans="1:18" x14ac:dyDescent="0.2">
      <c r="A529" s="430" t="str">
        <f>IF(B529="","",COUNT('Diário 1º PA'!$A$4:$A$2634)+COUNT('Diário 2º PA'!$A$4:$A$2000)+COUNT('Diário 3º PA'!$A$4:$A$2000)+ROW()-3)</f>
        <v/>
      </c>
      <c r="B529" s="417"/>
      <c r="C529" s="438"/>
      <c r="D529" s="419"/>
      <c r="E529" s="419"/>
      <c r="F529" s="420"/>
      <c r="G529" s="419"/>
      <c r="H529" s="419"/>
      <c r="I529" s="421"/>
      <c r="J529" s="422"/>
      <c r="K529" s="422"/>
      <c r="L529" s="423"/>
      <c r="M529" s="422"/>
      <c r="N529" s="464"/>
      <c r="O529" s="429"/>
      <c r="P529" s="409">
        <f t="shared" si="27"/>
        <v>0</v>
      </c>
      <c r="Q529" s="78">
        <f t="shared" si="27"/>
        <v>0</v>
      </c>
      <c r="R529" s="100" t="str">
        <f t="shared" si="26"/>
        <v/>
      </c>
    </row>
    <row r="530" spans="1:18" x14ac:dyDescent="0.2">
      <c r="A530" s="430" t="str">
        <f>IF(B530="","",COUNT('Diário 1º PA'!$A$4:$A$2634)+COUNT('Diário 2º PA'!$A$4:$A$2000)+COUNT('Diário 3º PA'!$A$4:$A$2000)+ROW()-3)</f>
        <v/>
      </c>
      <c r="B530" s="417"/>
      <c r="C530" s="438"/>
      <c r="D530" s="419"/>
      <c r="E530" s="419"/>
      <c r="F530" s="420"/>
      <c r="G530" s="419"/>
      <c r="H530" s="419"/>
      <c r="I530" s="421"/>
      <c r="J530" s="422"/>
      <c r="K530" s="422"/>
      <c r="L530" s="423"/>
      <c r="M530" s="422"/>
      <c r="N530" s="464"/>
      <c r="O530" s="429"/>
      <c r="P530" s="409">
        <f t="shared" si="27"/>
        <v>0</v>
      </c>
      <c r="Q530" s="78">
        <f t="shared" si="27"/>
        <v>0</v>
      </c>
      <c r="R530" s="100" t="str">
        <f t="shared" si="26"/>
        <v/>
      </c>
    </row>
    <row r="531" spans="1:18" x14ac:dyDescent="0.2">
      <c r="A531" s="430" t="str">
        <f>IF(B531="","",COUNT('Diário 1º PA'!$A$4:$A$2634)+COUNT('Diário 2º PA'!$A$4:$A$2000)+COUNT('Diário 3º PA'!$A$4:$A$2000)+ROW()-3)</f>
        <v/>
      </c>
      <c r="B531" s="417"/>
      <c r="C531" s="438"/>
      <c r="D531" s="419"/>
      <c r="E531" s="419"/>
      <c r="F531" s="420"/>
      <c r="G531" s="419"/>
      <c r="H531" s="419"/>
      <c r="I531" s="421"/>
      <c r="J531" s="422"/>
      <c r="K531" s="422"/>
      <c r="L531" s="423"/>
      <c r="M531" s="422"/>
      <c r="N531" s="464"/>
      <c r="O531" s="429"/>
      <c r="P531" s="409">
        <f t="shared" si="27"/>
        <v>0</v>
      </c>
      <c r="Q531" s="78">
        <f t="shared" si="27"/>
        <v>0</v>
      </c>
      <c r="R531" s="100" t="str">
        <f t="shared" si="26"/>
        <v/>
      </c>
    </row>
    <row r="532" spans="1:18" x14ac:dyDescent="0.2">
      <c r="A532" s="430" t="str">
        <f>IF(B532="","",COUNT('Diário 1º PA'!$A$4:$A$2634)+COUNT('Diário 2º PA'!$A$4:$A$2000)+COUNT('Diário 3º PA'!$A$4:$A$2000)+ROW()-3)</f>
        <v/>
      </c>
      <c r="B532" s="417"/>
      <c r="C532" s="438"/>
      <c r="D532" s="419"/>
      <c r="E532" s="419"/>
      <c r="F532" s="420"/>
      <c r="G532" s="419"/>
      <c r="H532" s="419"/>
      <c r="I532" s="421"/>
      <c r="J532" s="422"/>
      <c r="K532" s="422"/>
      <c r="L532" s="423"/>
      <c r="M532" s="422"/>
      <c r="N532" s="464"/>
      <c r="O532" s="429"/>
      <c r="P532" s="409">
        <f t="shared" si="27"/>
        <v>0</v>
      </c>
      <c r="Q532" s="78">
        <f t="shared" si="27"/>
        <v>0</v>
      </c>
      <c r="R532" s="100" t="str">
        <f t="shared" si="26"/>
        <v/>
      </c>
    </row>
    <row r="533" spans="1:18" x14ac:dyDescent="0.2">
      <c r="A533" s="430" t="str">
        <f>IF(B533="","",COUNT('Diário 1º PA'!$A$4:$A$2634)+COUNT('Diário 2º PA'!$A$4:$A$2000)+COUNT('Diário 3º PA'!$A$4:$A$2000)+ROW()-3)</f>
        <v/>
      </c>
      <c r="B533" s="417"/>
      <c r="C533" s="438"/>
      <c r="D533" s="419"/>
      <c r="E533" s="419"/>
      <c r="F533" s="420"/>
      <c r="G533" s="419"/>
      <c r="H533" s="419"/>
      <c r="I533" s="421"/>
      <c r="J533" s="422"/>
      <c r="K533" s="422"/>
      <c r="L533" s="423"/>
      <c r="M533" s="422"/>
      <c r="N533" s="464"/>
      <c r="O533" s="429"/>
      <c r="P533" s="409">
        <f t="shared" si="27"/>
        <v>0</v>
      </c>
      <c r="Q533" s="78">
        <f t="shared" si="27"/>
        <v>0</v>
      </c>
      <c r="R533" s="100" t="str">
        <f t="shared" si="26"/>
        <v/>
      </c>
    </row>
    <row r="534" spans="1:18" x14ac:dyDescent="0.2">
      <c r="A534" s="430" t="str">
        <f>IF(B534="","",COUNT('Diário 1º PA'!$A$4:$A$2634)+COUNT('Diário 2º PA'!$A$4:$A$2000)+COUNT('Diário 3º PA'!$A$4:$A$2000)+ROW()-3)</f>
        <v/>
      </c>
      <c r="B534" s="417"/>
      <c r="C534" s="438"/>
      <c r="D534" s="419"/>
      <c r="E534" s="419"/>
      <c r="F534" s="420"/>
      <c r="G534" s="419"/>
      <c r="H534" s="419"/>
      <c r="I534" s="421"/>
      <c r="J534" s="422"/>
      <c r="K534" s="422"/>
      <c r="L534" s="423"/>
      <c r="M534" s="422"/>
      <c r="N534" s="464"/>
      <c r="O534" s="429"/>
      <c r="P534" s="409">
        <f t="shared" si="27"/>
        <v>0</v>
      </c>
      <c r="Q534" s="78">
        <f t="shared" si="27"/>
        <v>0</v>
      </c>
      <c r="R534" s="100" t="str">
        <f t="shared" si="26"/>
        <v/>
      </c>
    </row>
    <row r="535" spans="1:18" x14ac:dyDescent="0.2">
      <c r="A535" s="430" t="str">
        <f>IF(B535="","",COUNT('Diário 1º PA'!$A$4:$A$2634)+COUNT('Diário 2º PA'!$A$4:$A$2000)+COUNT('Diário 3º PA'!$A$4:$A$2000)+ROW()-3)</f>
        <v/>
      </c>
      <c r="B535" s="417"/>
      <c r="C535" s="438"/>
      <c r="D535" s="419"/>
      <c r="E535" s="419"/>
      <c r="F535" s="420"/>
      <c r="G535" s="419"/>
      <c r="H535" s="419"/>
      <c r="I535" s="421"/>
      <c r="J535" s="422"/>
      <c r="K535" s="422"/>
      <c r="L535" s="423"/>
      <c r="M535" s="422"/>
      <c r="N535" s="464"/>
      <c r="O535" s="429"/>
      <c r="P535" s="409">
        <f t="shared" si="27"/>
        <v>0</v>
      </c>
      <c r="Q535" s="78">
        <f t="shared" si="27"/>
        <v>0</v>
      </c>
      <c r="R535" s="100" t="str">
        <f t="shared" si="26"/>
        <v/>
      </c>
    </row>
    <row r="536" spans="1:18" x14ac:dyDescent="0.2">
      <c r="A536" s="430" t="str">
        <f>IF(B536="","",COUNT('Diário 1º PA'!$A$4:$A$2634)+COUNT('Diário 2º PA'!$A$4:$A$2000)+COUNT('Diário 3º PA'!$A$4:$A$2000)+ROW()-3)</f>
        <v/>
      </c>
      <c r="B536" s="417"/>
      <c r="C536" s="438"/>
      <c r="D536" s="419"/>
      <c r="E536" s="419"/>
      <c r="F536" s="420"/>
      <c r="G536" s="419"/>
      <c r="H536" s="419"/>
      <c r="I536" s="421"/>
      <c r="J536" s="422"/>
      <c r="K536" s="422"/>
      <c r="L536" s="423"/>
      <c r="M536" s="422"/>
      <c r="N536" s="464"/>
      <c r="O536" s="429"/>
      <c r="P536" s="409">
        <f t="shared" si="27"/>
        <v>0</v>
      </c>
      <c r="Q536" s="78">
        <f t="shared" si="27"/>
        <v>0</v>
      </c>
      <c r="R536" s="100" t="str">
        <f t="shared" si="26"/>
        <v/>
      </c>
    </row>
    <row r="537" spans="1:18" x14ac:dyDescent="0.2">
      <c r="A537" s="430" t="str">
        <f>IF(B537="","",COUNT('Diário 1º PA'!$A$4:$A$2634)+COUNT('Diário 2º PA'!$A$4:$A$2000)+COUNT('Diário 3º PA'!$A$4:$A$2000)+ROW()-3)</f>
        <v/>
      </c>
      <c r="B537" s="417"/>
      <c r="C537" s="438"/>
      <c r="D537" s="419"/>
      <c r="E537" s="419"/>
      <c r="F537" s="420"/>
      <c r="G537" s="419"/>
      <c r="H537" s="419"/>
      <c r="I537" s="421"/>
      <c r="J537" s="422"/>
      <c r="K537" s="422"/>
      <c r="L537" s="423"/>
      <c r="M537" s="422"/>
      <c r="N537" s="464"/>
      <c r="O537" s="429"/>
      <c r="P537" s="409">
        <f t="shared" si="27"/>
        <v>0</v>
      </c>
      <c r="Q537" s="78">
        <f t="shared" si="27"/>
        <v>0</v>
      </c>
      <c r="R537" s="100" t="str">
        <f t="shared" si="26"/>
        <v/>
      </c>
    </row>
    <row r="538" spans="1:18" x14ac:dyDescent="0.2">
      <c r="A538" s="430" t="str">
        <f>IF(B538="","",COUNT('Diário 1º PA'!$A$4:$A$2634)+COUNT('Diário 2º PA'!$A$4:$A$2000)+COUNT('Diário 3º PA'!$A$4:$A$2000)+ROW()-3)</f>
        <v/>
      </c>
      <c r="B538" s="417"/>
      <c r="C538" s="438"/>
      <c r="D538" s="419"/>
      <c r="E538" s="419"/>
      <c r="F538" s="420"/>
      <c r="G538" s="419"/>
      <c r="H538" s="419"/>
      <c r="I538" s="421"/>
      <c r="J538" s="422"/>
      <c r="K538" s="422"/>
      <c r="L538" s="423"/>
      <c r="M538" s="422"/>
      <c r="N538" s="464"/>
      <c r="O538" s="429"/>
      <c r="P538" s="409">
        <f t="shared" si="27"/>
        <v>0</v>
      </c>
      <c r="Q538" s="78">
        <f t="shared" si="27"/>
        <v>0</v>
      </c>
      <c r="R538" s="100" t="str">
        <f t="shared" si="26"/>
        <v/>
      </c>
    </row>
    <row r="539" spans="1:18" x14ac:dyDescent="0.2">
      <c r="A539" s="430" t="str">
        <f>IF(B539="","",COUNT('Diário 1º PA'!$A$4:$A$2634)+COUNT('Diário 2º PA'!$A$4:$A$2000)+COUNT('Diário 3º PA'!$A$4:$A$2000)+ROW()-3)</f>
        <v/>
      </c>
      <c r="B539" s="417"/>
      <c r="C539" s="438"/>
      <c r="D539" s="419"/>
      <c r="E539" s="419"/>
      <c r="F539" s="420"/>
      <c r="G539" s="419"/>
      <c r="H539" s="419"/>
      <c r="I539" s="421"/>
      <c r="J539" s="422"/>
      <c r="K539" s="422"/>
      <c r="L539" s="423"/>
      <c r="M539" s="422"/>
      <c r="N539" s="464"/>
      <c r="O539" s="429"/>
      <c r="P539" s="409">
        <f t="shared" si="27"/>
        <v>0</v>
      </c>
      <c r="Q539" s="78">
        <f t="shared" si="27"/>
        <v>0</v>
      </c>
      <c r="R539" s="100" t="str">
        <f t="shared" si="26"/>
        <v/>
      </c>
    </row>
    <row r="540" spans="1:18" x14ac:dyDescent="0.2">
      <c r="A540" s="430" t="str">
        <f>IF(B540="","",COUNT('Diário 1º PA'!$A$4:$A$2634)+COUNT('Diário 2º PA'!$A$4:$A$2000)+COUNT('Diário 3º PA'!$A$4:$A$2000)+ROW()-3)</f>
        <v/>
      </c>
      <c r="B540" s="417"/>
      <c r="C540" s="438"/>
      <c r="D540" s="419"/>
      <c r="E540" s="419"/>
      <c r="F540" s="420"/>
      <c r="G540" s="419"/>
      <c r="H540" s="419"/>
      <c r="I540" s="421"/>
      <c r="J540" s="422"/>
      <c r="K540" s="422"/>
      <c r="L540" s="423"/>
      <c r="M540" s="422"/>
      <c r="N540" s="464"/>
      <c r="O540" s="429"/>
      <c r="P540" s="409">
        <f t="shared" si="27"/>
        <v>0</v>
      </c>
      <c r="Q540" s="78">
        <f t="shared" si="27"/>
        <v>0</v>
      </c>
      <c r="R540" s="100" t="str">
        <f t="shared" si="26"/>
        <v/>
      </c>
    </row>
    <row r="541" spans="1:18" x14ac:dyDescent="0.2">
      <c r="A541" s="430" t="str">
        <f>IF(B541="","",COUNT('Diário 1º PA'!$A$4:$A$2634)+COUNT('Diário 2º PA'!$A$4:$A$2000)+COUNT('Diário 3º PA'!$A$4:$A$2000)+ROW()-3)</f>
        <v/>
      </c>
      <c r="B541" s="417"/>
      <c r="C541" s="438"/>
      <c r="D541" s="419"/>
      <c r="E541" s="419"/>
      <c r="F541" s="420"/>
      <c r="G541" s="419"/>
      <c r="H541" s="419"/>
      <c r="I541" s="421"/>
      <c r="J541" s="422"/>
      <c r="K541" s="422"/>
      <c r="L541" s="423"/>
      <c r="M541" s="422"/>
      <c r="N541" s="464"/>
      <c r="O541" s="429"/>
      <c r="P541" s="409">
        <f t="shared" si="27"/>
        <v>0</v>
      </c>
      <c r="Q541" s="78">
        <f t="shared" si="27"/>
        <v>0</v>
      </c>
      <c r="R541" s="100" t="str">
        <f t="shared" si="26"/>
        <v/>
      </c>
    </row>
    <row r="542" spans="1:18" x14ac:dyDescent="0.2">
      <c r="A542" s="430" t="str">
        <f>IF(B542="","",COUNT('Diário 1º PA'!$A$4:$A$2634)+COUNT('Diário 2º PA'!$A$4:$A$2000)+COUNT('Diário 3º PA'!$A$4:$A$2000)+ROW()-3)</f>
        <v/>
      </c>
      <c r="B542" s="417"/>
      <c r="C542" s="438"/>
      <c r="D542" s="419"/>
      <c r="E542" s="419"/>
      <c r="F542" s="420"/>
      <c r="G542" s="419"/>
      <c r="H542" s="419"/>
      <c r="I542" s="421"/>
      <c r="J542" s="422"/>
      <c r="K542" s="422"/>
      <c r="L542" s="423"/>
      <c r="M542" s="422"/>
      <c r="N542" s="464"/>
      <c r="O542" s="429"/>
      <c r="P542" s="409">
        <f t="shared" si="27"/>
        <v>0</v>
      </c>
      <c r="Q542" s="78">
        <f t="shared" si="27"/>
        <v>0</v>
      </c>
      <c r="R542" s="100" t="str">
        <f t="shared" si="26"/>
        <v/>
      </c>
    </row>
    <row r="543" spans="1:18" x14ac:dyDescent="0.2">
      <c r="A543" s="430" t="str">
        <f>IF(B543="","",COUNT('Diário 1º PA'!$A$4:$A$2634)+COUNT('Diário 2º PA'!$A$4:$A$2000)+COUNT('Diário 3º PA'!$A$4:$A$2000)+ROW()-3)</f>
        <v/>
      </c>
      <c r="B543" s="417"/>
      <c r="C543" s="438"/>
      <c r="D543" s="419"/>
      <c r="E543" s="419"/>
      <c r="F543" s="420"/>
      <c r="G543" s="419"/>
      <c r="H543" s="419"/>
      <c r="I543" s="421"/>
      <c r="J543" s="422"/>
      <c r="K543" s="422"/>
      <c r="L543" s="423"/>
      <c r="M543" s="422"/>
      <c r="N543" s="464"/>
      <c r="O543" s="429"/>
      <c r="P543" s="409">
        <f t="shared" si="27"/>
        <v>0</v>
      </c>
      <c r="Q543" s="78">
        <f t="shared" si="27"/>
        <v>0</v>
      </c>
      <c r="R543" s="100" t="str">
        <f t="shared" si="26"/>
        <v/>
      </c>
    </row>
    <row r="544" spans="1:18" x14ac:dyDescent="0.2">
      <c r="A544" s="430" t="str">
        <f>IF(B544="","",COUNT('Diário 1º PA'!$A$4:$A$2634)+COUNT('Diário 2º PA'!$A$4:$A$2000)+COUNT('Diário 3º PA'!$A$4:$A$2000)+ROW()-3)</f>
        <v/>
      </c>
      <c r="B544" s="417"/>
      <c r="C544" s="438"/>
      <c r="D544" s="419"/>
      <c r="E544" s="419"/>
      <c r="F544" s="420"/>
      <c r="G544" s="419"/>
      <c r="H544" s="419"/>
      <c r="I544" s="421"/>
      <c r="J544" s="422"/>
      <c r="K544" s="422"/>
      <c r="L544" s="423"/>
      <c r="M544" s="422"/>
      <c r="N544" s="464"/>
      <c r="O544" s="429"/>
      <c r="P544" s="409">
        <f t="shared" si="27"/>
        <v>0</v>
      </c>
      <c r="Q544" s="78">
        <f t="shared" si="27"/>
        <v>0</v>
      </c>
      <c r="R544" s="100" t="str">
        <f t="shared" si="26"/>
        <v/>
      </c>
    </row>
    <row r="545" spans="1:18" x14ac:dyDescent="0.2">
      <c r="A545" s="430" t="str">
        <f>IF(B545="","",COUNT('Diário 1º PA'!$A$4:$A$2634)+COUNT('Diário 2º PA'!$A$4:$A$2000)+COUNT('Diário 3º PA'!$A$4:$A$2000)+ROW()-3)</f>
        <v/>
      </c>
      <c r="B545" s="417"/>
      <c r="C545" s="438"/>
      <c r="D545" s="419"/>
      <c r="E545" s="419"/>
      <c r="F545" s="420"/>
      <c r="G545" s="419"/>
      <c r="H545" s="419"/>
      <c r="I545" s="421"/>
      <c r="J545" s="422"/>
      <c r="K545" s="422"/>
      <c r="L545" s="423"/>
      <c r="M545" s="422"/>
      <c r="N545" s="464"/>
      <c r="O545" s="429"/>
      <c r="P545" s="409">
        <f t="shared" si="27"/>
        <v>0</v>
      </c>
      <c r="Q545" s="78">
        <f t="shared" si="27"/>
        <v>0</v>
      </c>
      <c r="R545" s="100" t="str">
        <f t="shared" si="26"/>
        <v/>
      </c>
    </row>
    <row r="546" spans="1:18" x14ac:dyDescent="0.2">
      <c r="A546" s="430" t="str">
        <f>IF(B546="","",COUNT('Diário 1º PA'!$A$4:$A$2634)+COUNT('Diário 2º PA'!$A$4:$A$2000)+COUNT('Diário 3º PA'!$A$4:$A$2000)+ROW()-3)</f>
        <v/>
      </c>
      <c r="B546" s="417"/>
      <c r="C546" s="438"/>
      <c r="D546" s="419"/>
      <c r="E546" s="419"/>
      <c r="F546" s="420"/>
      <c r="G546" s="419"/>
      <c r="H546" s="419"/>
      <c r="I546" s="421"/>
      <c r="J546" s="422"/>
      <c r="K546" s="422"/>
      <c r="L546" s="423"/>
      <c r="M546" s="422"/>
      <c r="N546" s="464"/>
      <c r="O546" s="429"/>
      <c r="P546" s="409">
        <f t="shared" si="27"/>
        <v>0</v>
      </c>
      <c r="Q546" s="78">
        <f t="shared" si="27"/>
        <v>0</v>
      </c>
      <c r="R546" s="100" t="str">
        <f t="shared" si="26"/>
        <v/>
      </c>
    </row>
    <row r="547" spans="1:18" x14ac:dyDescent="0.2">
      <c r="A547" s="430" t="str">
        <f>IF(B547="","",COUNT('Diário 1º PA'!$A$4:$A$2634)+COUNT('Diário 2º PA'!$A$4:$A$2000)+COUNT('Diário 3º PA'!$A$4:$A$2000)+ROW()-3)</f>
        <v/>
      </c>
      <c r="B547" s="417"/>
      <c r="C547" s="438"/>
      <c r="D547" s="419"/>
      <c r="E547" s="419"/>
      <c r="F547" s="420"/>
      <c r="G547" s="419"/>
      <c r="H547" s="419"/>
      <c r="I547" s="421"/>
      <c r="J547" s="422"/>
      <c r="K547" s="422"/>
      <c r="L547" s="423"/>
      <c r="M547" s="422"/>
      <c r="N547" s="464"/>
      <c r="O547" s="429"/>
      <c r="P547" s="409">
        <f t="shared" si="27"/>
        <v>0</v>
      </c>
      <c r="Q547" s="78">
        <f t="shared" si="27"/>
        <v>0</v>
      </c>
      <c r="R547" s="100" t="str">
        <f t="shared" si="26"/>
        <v/>
      </c>
    </row>
    <row r="548" spans="1:18" x14ac:dyDescent="0.2">
      <c r="A548" s="430" t="str">
        <f>IF(B548="","",COUNT('Diário 1º PA'!$A$4:$A$2634)+COUNT('Diário 2º PA'!$A$4:$A$2000)+COUNT('Diário 3º PA'!$A$4:$A$2000)+ROW()-3)</f>
        <v/>
      </c>
      <c r="B548" s="417"/>
      <c r="C548" s="438"/>
      <c r="D548" s="419"/>
      <c r="E548" s="419"/>
      <c r="F548" s="420"/>
      <c r="G548" s="419"/>
      <c r="H548" s="419"/>
      <c r="I548" s="421"/>
      <c r="J548" s="422"/>
      <c r="K548" s="422"/>
      <c r="L548" s="423"/>
      <c r="M548" s="422"/>
      <c r="N548" s="464"/>
      <c r="O548" s="429"/>
      <c r="P548" s="409">
        <f t="shared" si="27"/>
        <v>0</v>
      </c>
      <c r="Q548" s="78">
        <f t="shared" si="27"/>
        <v>0</v>
      </c>
      <c r="R548" s="100" t="str">
        <f t="shared" si="26"/>
        <v/>
      </c>
    </row>
    <row r="549" spans="1:18" x14ac:dyDescent="0.2">
      <c r="A549" s="430" t="str">
        <f>IF(B549="","",COUNT('Diário 1º PA'!$A$4:$A$2634)+COUNT('Diário 2º PA'!$A$4:$A$2000)+COUNT('Diário 3º PA'!$A$4:$A$2000)+ROW()-3)</f>
        <v/>
      </c>
      <c r="B549" s="417"/>
      <c r="C549" s="438"/>
      <c r="D549" s="419"/>
      <c r="E549" s="419"/>
      <c r="F549" s="420"/>
      <c r="G549" s="419"/>
      <c r="H549" s="419"/>
      <c r="I549" s="421"/>
      <c r="J549" s="422"/>
      <c r="K549" s="422"/>
      <c r="L549" s="423"/>
      <c r="M549" s="422"/>
      <c r="N549" s="464"/>
      <c r="O549" s="429"/>
      <c r="P549" s="409">
        <f t="shared" si="27"/>
        <v>0</v>
      </c>
      <c r="Q549" s="78">
        <f t="shared" si="27"/>
        <v>0</v>
      </c>
      <c r="R549" s="100" t="str">
        <f t="shared" si="26"/>
        <v/>
      </c>
    </row>
    <row r="550" spans="1:18" x14ac:dyDescent="0.2">
      <c r="A550" s="430" t="str">
        <f>IF(B550="","",COUNT('Diário 1º PA'!$A$4:$A$2634)+COUNT('Diário 2º PA'!$A$4:$A$2000)+COUNT('Diário 3º PA'!$A$4:$A$2000)+ROW()-3)</f>
        <v/>
      </c>
      <c r="B550" s="417"/>
      <c r="C550" s="438"/>
      <c r="D550" s="419"/>
      <c r="E550" s="419"/>
      <c r="F550" s="420"/>
      <c r="G550" s="419"/>
      <c r="H550" s="419"/>
      <c r="I550" s="421"/>
      <c r="J550" s="422"/>
      <c r="K550" s="422"/>
      <c r="L550" s="423"/>
      <c r="M550" s="422"/>
      <c r="N550" s="464"/>
      <c r="O550" s="429"/>
      <c r="P550" s="409">
        <f t="shared" si="27"/>
        <v>0</v>
      </c>
      <c r="Q550" s="78">
        <f t="shared" si="27"/>
        <v>0</v>
      </c>
      <c r="R550" s="100" t="str">
        <f t="shared" si="26"/>
        <v/>
      </c>
    </row>
    <row r="551" spans="1:18" x14ac:dyDescent="0.2">
      <c r="A551" s="430" t="str">
        <f>IF(B551="","",COUNT('Diário 1º PA'!$A$4:$A$2634)+COUNT('Diário 2º PA'!$A$4:$A$2000)+COUNT('Diário 3º PA'!$A$4:$A$2000)+ROW()-3)</f>
        <v/>
      </c>
      <c r="B551" s="417"/>
      <c r="C551" s="438"/>
      <c r="D551" s="419"/>
      <c r="E551" s="419"/>
      <c r="F551" s="420"/>
      <c r="G551" s="419"/>
      <c r="H551" s="419"/>
      <c r="I551" s="421"/>
      <c r="J551" s="422"/>
      <c r="K551" s="422"/>
      <c r="L551" s="423"/>
      <c r="M551" s="422"/>
      <c r="N551" s="464"/>
      <c r="O551" s="429"/>
      <c r="P551" s="409">
        <f t="shared" si="27"/>
        <v>0</v>
      </c>
      <c r="Q551" s="78">
        <f t="shared" si="27"/>
        <v>0</v>
      </c>
      <c r="R551" s="100" t="str">
        <f t="shared" si="26"/>
        <v/>
      </c>
    </row>
    <row r="552" spans="1:18" x14ac:dyDescent="0.2">
      <c r="A552" s="430" t="str">
        <f>IF(B552="","",COUNT('Diário 1º PA'!$A$4:$A$2634)+COUNT('Diário 2º PA'!$A$4:$A$2000)+COUNT('Diário 3º PA'!$A$4:$A$2000)+ROW()-3)</f>
        <v/>
      </c>
      <c r="B552" s="417"/>
      <c r="C552" s="438"/>
      <c r="D552" s="419"/>
      <c r="E552" s="419"/>
      <c r="F552" s="420"/>
      <c r="G552" s="419"/>
      <c r="H552" s="419"/>
      <c r="I552" s="421"/>
      <c r="J552" s="422"/>
      <c r="K552" s="422"/>
      <c r="L552" s="423"/>
      <c r="M552" s="422"/>
      <c r="N552" s="464"/>
      <c r="O552" s="429"/>
      <c r="P552" s="409">
        <f t="shared" si="27"/>
        <v>0</v>
      </c>
      <c r="Q552" s="78">
        <f t="shared" si="27"/>
        <v>0</v>
      </c>
      <c r="R552" s="100" t="str">
        <f t="shared" si="26"/>
        <v/>
      </c>
    </row>
    <row r="553" spans="1:18" x14ac:dyDescent="0.2">
      <c r="A553" s="430" t="str">
        <f>IF(B553="","",COUNT('Diário 1º PA'!$A$4:$A$2634)+COUNT('Diário 2º PA'!$A$4:$A$2000)+COUNT('Diário 3º PA'!$A$4:$A$2000)+ROW()-3)</f>
        <v/>
      </c>
      <c r="B553" s="417"/>
      <c r="C553" s="438"/>
      <c r="D553" s="419"/>
      <c r="E553" s="419"/>
      <c r="F553" s="420"/>
      <c r="G553" s="419"/>
      <c r="H553" s="419"/>
      <c r="I553" s="421"/>
      <c r="J553" s="422"/>
      <c r="K553" s="422"/>
      <c r="L553" s="423"/>
      <c r="M553" s="422"/>
      <c r="N553" s="464"/>
      <c r="O553" s="429"/>
      <c r="P553" s="409">
        <f t="shared" si="27"/>
        <v>0</v>
      </c>
      <c r="Q553" s="78">
        <f t="shared" si="27"/>
        <v>0</v>
      </c>
      <c r="R553" s="100" t="str">
        <f t="shared" si="26"/>
        <v/>
      </c>
    </row>
    <row r="554" spans="1:18" x14ac:dyDescent="0.2">
      <c r="A554" s="430" t="str">
        <f>IF(B554="","",COUNT('Diário 1º PA'!$A$4:$A$2634)+COUNT('Diário 2º PA'!$A$4:$A$2000)+COUNT('Diário 3º PA'!$A$4:$A$2000)+ROW()-3)</f>
        <v/>
      </c>
      <c r="B554" s="417"/>
      <c r="C554" s="438"/>
      <c r="D554" s="419"/>
      <c r="E554" s="419"/>
      <c r="F554" s="420"/>
      <c r="G554" s="419"/>
      <c r="H554" s="419"/>
      <c r="I554" s="421"/>
      <c r="J554" s="422"/>
      <c r="K554" s="422"/>
      <c r="L554" s="423"/>
      <c r="M554" s="422"/>
      <c r="N554" s="464"/>
      <c r="O554" s="429"/>
      <c r="P554" s="409">
        <f t="shared" si="27"/>
        <v>0</v>
      </c>
      <c r="Q554" s="78">
        <f t="shared" si="27"/>
        <v>0</v>
      </c>
      <c r="R554" s="100" t="str">
        <f t="shared" si="26"/>
        <v/>
      </c>
    </row>
    <row r="555" spans="1:18" x14ac:dyDescent="0.2">
      <c r="A555" s="430" t="str">
        <f>IF(B555="","",COUNT('Diário 1º PA'!$A$4:$A$2634)+COUNT('Diário 2º PA'!$A$4:$A$2000)+COUNT('Diário 3º PA'!$A$4:$A$2000)+ROW()-3)</f>
        <v/>
      </c>
      <c r="B555" s="417"/>
      <c r="C555" s="438"/>
      <c r="D555" s="419"/>
      <c r="E555" s="419"/>
      <c r="F555" s="420"/>
      <c r="G555" s="419"/>
      <c r="H555" s="419"/>
      <c r="I555" s="421"/>
      <c r="J555" s="422"/>
      <c r="K555" s="422"/>
      <c r="L555" s="423"/>
      <c r="M555" s="422"/>
      <c r="N555" s="464"/>
      <c r="O555" s="429"/>
      <c r="P555" s="409">
        <f t="shared" si="27"/>
        <v>0</v>
      </c>
      <c r="Q555" s="78">
        <f t="shared" si="27"/>
        <v>0</v>
      </c>
      <c r="R555" s="100" t="str">
        <f t="shared" si="26"/>
        <v/>
      </c>
    </row>
    <row r="556" spans="1:18" x14ac:dyDescent="0.2">
      <c r="A556" s="430" t="str">
        <f>IF(B556="","",COUNT('Diário 1º PA'!$A$4:$A$2634)+COUNT('Diário 2º PA'!$A$4:$A$2000)+COUNT('Diário 3º PA'!$A$4:$A$2000)+ROW()-3)</f>
        <v/>
      </c>
      <c r="B556" s="417"/>
      <c r="C556" s="438"/>
      <c r="D556" s="419"/>
      <c r="E556" s="419"/>
      <c r="F556" s="420"/>
      <c r="G556" s="419"/>
      <c r="H556" s="419"/>
      <c r="I556" s="421"/>
      <c r="J556" s="422"/>
      <c r="K556" s="422"/>
      <c r="L556" s="423"/>
      <c r="M556" s="422"/>
      <c r="N556" s="464"/>
      <c r="O556" s="429"/>
      <c r="P556" s="409">
        <f t="shared" si="27"/>
        <v>0</v>
      </c>
      <c r="Q556" s="78">
        <f t="shared" si="27"/>
        <v>0</v>
      </c>
      <c r="R556" s="100" t="str">
        <f t="shared" si="26"/>
        <v/>
      </c>
    </row>
    <row r="557" spans="1:18" x14ac:dyDescent="0.2">
      <c r="A557" s="430" t="str">
        <f>IF(B557="","",COUNT('Diário 1º PA'!$A$4:$A$2634)+COUNT('Diário 2º PA'!$A$4:$A$2000)+COUNT('Diário 3º PA'!$A$4:$A$2000)+ROW()-3)</f>
        <v/>
      </c>
      <c r="B557" s="417"/>
      <c r="C557" s="438"/>
      <c r="D557" s="419"/>
      <c r="E557" s="419"/>
      <c r="F557" s="420"/>
      <c r="G557" s="419"/>
      <c r="H557" s="419"/>
      <c r="I557" s="421"/>
      <c r="J557" s="422"/>
      <c r="K557" s="422"/>
      <c r="L557" s="423"/>
      <c r="M557" s="422"/>
      <c r="N557" s="464"/>
      <c r="O557" s="429"/>
      <c r="P557" s="409">
        <f t="shared" si="27"/>
        <v>0</v>
      </c>
      <c r="Q557" s="78">
        <f t="shared" si="27"/>
        <v>0</v>
      </c>
      <c r="R557" s="100" t="str">
        <f t="shared" si="26"/>
        <v/>
      </c>
    </row>
    <row r="558" spans="1:18" x14ac:dyDescent="0.2">
      <c r="A558" s="430" t="str">
        <f>IF(B558="","",COUNT('Diário 1º PA'!$A$4:$A$2634)+COUNT('Diário 2º PA'!$A$4:$A$2000)+COUNT('Diário 3º PA'!$A$4:$A$2000)+ROW()-3)</f>
        <v/>
      </c>
      <c r="B558" s="417"/>
      <c r="C558" s="438"/>
      <c r="D558" s="419"/>
      <c r="E558" s="419"/>
      <c r="F558" s="420"/>
      <c r="G558" s="419"/>
      <c r="H558" s="419"/>
      <c r="I558" s="421"/>
      <c r="J558" s="422"/>
      <c r="K558" s="422"/>
      <c r="L558" s="423"/>
      <c r="M558" s="422"/>
      <c r="N558" s="464"/>
      <c r="O558" s="429"/>
      <c r="P558" s="409">
        <f t="shared" si="27"/>
        <v>0</v>
      </c>
      <c r="Q558" s="78">
        <f t="shared" si="27"/>
        <v>0</v>
      </c>
      <c r="R558" s="100" t="str">
        <f t="shared" si="26"/>
        <v/>
      </c>
    </row>
    <row r="559" spans="1:18" x14ac:dyDescent="0.2">
      <c r="A559" s="430" t="str">
        <f>IF(B559="","",COUNT('Diário 1º PA'!$A$4:$A$2634)+COUNT('Diário 2º PA'!$A$4:$A$2000)+COUNT('Diário 3º PA'!$A$4:$A$2000)+ROW()-3)</f>
        <v/>
      </c>
      <c r="B559" s="417"/>
      <c r="C559" s="438"/>
      <c r="D559" s="419"/>
      <c r="E559" s="419"/>
      <c r="F559" s="420"/>
      <c r="G559" s="419"/>
      <c r="H559" s="419"/>
      <c r="I559" s="421"/>
      <c r="J559" s="422"/>
      <c r="K559" s="422"/>
      <c r="L559" s="423"/>
      <c r="M559" s="422"/>
      <c r="N559" s="464"/>
      <c r="O559" s="429"/>
      <c r="P559" s="409">
        <f t="shared" si="27"/>
        <v>0</v>
      </c>
      <c r="Q559" s="78">
        <f t="shared" si="27"/>
        <v>0</v>
      </c>
      <c r="R559" s="100" t="str">
        <f t="shared" si="26"/>
        <v/>
      </c>
    </row>
    <row r="560" spans="1:18" x14ac:dyDescent="0.2">
      <c r="A560" s="430" t="str">
        <f>IF(B560="","",COUNT('Diário 1º PA'!$A$4:$A$2634)+COUNT('Diário 2º PA'!$A$4:$A$2000)+COUNT('Diário 3º PA'!$A$4:$A$2000)+ROW()-3)</f>
        <v/>
      </c>
      <c r="B560" s="417"/>
      <c r="C560" s="438"/>
      <c r="D560" s="419"/>
      <c r="E560" s="419"/>
      <c r="F560" s="420"/>
      <c r="G560" s="419"/>
      <c r="H560" s="419"/>
      <c r="I560" s="421"/>
      <c r="J560" s="422"/>
      <c r="K560" s="422"/>
      <c r="L560" s="423"/>
      <c r="M560" s="422"/>
      <c r="N560" s="464"/>
      <c r="O560" s="429"/>
      <c r="P560" s="409">
        <f t="shared" si="27"/>
        <v>0</v>
      </c>
      <c r="Q560" s="78">
        <f t="shared" si="27"/>
        <v>0</v>
      </c>
      <c r="R560" s="100" t="str">
        <f t="shared" si="26"/>
        <v/>
      </c>
    </row>
    <row r="561" spans="1:18" x14ac:dyDescent="0.2">
      <c r="A561" s="430" t="str">
        <f>IF(B561="","",COUNT('Diário 1º PA'!$A$4:$A$2634)+COUNT('Diário 2º PA'!$A$4:$A$2000)+COUNT('Diário 3º PA'!$A$4:$A$2000)+ROW()-3)</f>
        <v/>
      </c>
      <c r="B561" s="417"/>
      <c r="C561" s="438"/>
      <c r="D561" s="419"/>
      <c r="E561" s="419"/>
      <c r="F561" s="420"/>
      <c r="G561" s="419"/>
      <c r="H561" s="419"/>
      <c r="I561" s="421"/>
      <c r="J561" s="422"/>
      <c r="K561" s="422"/>
      <c r="L561" s="423"/>
      <c r="M561" s="422"/>
      <c r="N561" s="464"/>
      <c r="O561" s="429"/>
      <c r="P561" s="409">
        <f t="shared" si="27"/>
        <v>0</v>
      </c>
      <c r="Q561" s="78">
        <f t="shared" si="27"/>
        <v>0</v>
      </c>
      <c r="R561" s="100" t="str">
        <f t="shared" si="26"/>
        <v/>
      </c>
    </row>
    <row r="562" spans="1:18" x14ac:dyDescent="0.2">
      <c r="A562" s="430" t="str">
        <f>IF(B562="","",COUNT('Diário 1º PA'!$A$4:$A$2634)+COUNT('Diário 2º PA'!$A$4:$A$2000)+COUNT('Diário 3º PA'!$A$4:$A$2000)+ROW()-3)</f>
        <v/>
      </c>
      <c r="B562" s="417"/>
      <c r="C562" s="438"/>
      <c r="D562" s="419"/>
      <c r="E562" s="419"/>
      <c r="F562" s="420"/>
      <c r="G562" s="419"/>
      <c r="H562" s="419"/>
      <c r="I562" s="421"/>
      <c r="J562" s="422"/>
      <c r="K562" s="422"/>
      <c r="L562" s="423"/>
      <c r="M562" s="422"/>
      <c r="N562" s="464"/>
      <c r="O562" s="429"/>
      <c r="P562" s="409">
        <f t="shared" si="27"/>
        <v>0</v>
      </c>
      <c r="Q562" s="78">
        <f t="shared" si="27"/>
        <v>0</v>
      </c>
      <c r="R562" s="100" t="str">
        <f t="shared" si="26"/>
        <v/>
      </c>
    </row>
    <row r="563" spans="1:18" x14ac:dyDescent="0.2">
      <c r="A563" s="430" t="str">
        <f>IF(B563="","",COUNT('Diário 1º PA'!$A$4:$A$2634)+COUNT('Diário 2º PA'!$A$4:$A$2000)+COUNT('Diário 3º PA'!$A$4:$A$2000)+ROW()-3)</f>
        <v/>
      </c>
      <c r="B563" s="417"/>
      <c r="C563" s="438"/>
      <c r="D563" s="419"/>
      <c r="E563" s="419"/>
      <c r="F563" s="420"/>
      <c r="G563" s="419"/>
      <c r="H563" s="419"/>
      <c r="I563" s="421"/>
      <c r="J563" s="422"/>
      <c r="K563" s="422"/>
      <c r="L563" s="423"/>
      <c r="M563" s="422"/>
      <c r="N563" s="464"/>
      <c r="O563" s="429"/>
      <c r="P563" s="409">
        <f t="shared" si="27"/>
        <v>0</v>
      </c>
      <c r="Q563" s="78">
        <f t="shared" si="27"/>
        <v>0</v>
      </c>
      <c r="R563" s="100" t="str">
        <f t="shared" si="26"/>
        <v/>
      </c>
    </row>
    <row r="564" spans="1:18" x14ac:dyDescent="0.2">
      <c r="A564" s="430" t="str">
        <f>IF(B564="","",COUNT('Diário 1º PA'!$A$4:$A$2634)+COUNT('Diário 2º PA'!$A$4:$A$2000)+COUNT('Diário 3º PA'!$A$4:$A$2000)+ROW()-3)</f>
        <v/>
      </c>
      <c r="B564" s="417"/>
      <c r="C564" s="438"/>
      <c r="D564" s="419"/>
      <c r="E564" s="419"/>
      <c r="F564" s="420"/>
      <c r="G564" s="419"/>
      <c r="H564" s="419"/>
      <c r="I564" s="421"/>
      <c r="J564" s="422"/>
      <c r="K564" s="422"/>
      <c r="L564" s="423"/>
      <c r="M564" s="422"/>
      <c r="N564" s="464"/>
      <c r="O564" s="429"/>
      <c r="P564" s="409">
        <f t="shared" si="27"/>
        <v>0</v>
      </c>
      <c r="Q564" s="78">
        <f t="shared" si="27"/>
        <v>0</v>
      </c>
      <c r="R564" s="100" t="str">
        <f t="shared" si="26"/>
        <v/>
      </c>
    </row>
    <row r="565" spans="1:18" x14ac:dyDescent="0.2">
      <c r="A565" s="430" t="str">
        <f>IF(B565="","",COUNT('Diário 1º PA'!$A$4:$A$2634)+COUNT('Diário 2º PA'!$A$4:$A$2000)+COUNT('Diário 3º PA'!$A$4:$A$2000)+ROW()-3)</f>
        <v/>
      </c>
      <c r="B565" s="417"/>
      <c r="C565" s="438"/>
      <c r="D565" s="419"/>
      <c r="E565" s="419"/>
      <c r="F565" s="420"/>
      <c r="G565" s="419"/>
      <c r="H565" s="419"/>
      <c r="I565" s="421"/>
      <c r="J565" s="422"/>
      <c r="K565" s="422"/>
      <c r="L565" s="423"/>
      <c r="M565" s="422"/>
      <c r="N565" s="464"/>
      <c r="O565" s="429"/>
      <c r="P565" s="409">
        <f t="shared" si="27"/>
        <v>0</v>
      </c>
      <c r="Q565" s="78">
        <f t="shared" si="27"/>
        <v>0</v>
      </c>
      <c r="R565" s="100" t="str">
        <f t="shared" si="26"/>
        <v/>
      </c>
    </row>
    <row r="566" spans="1:18" x14ac:dyDescent="0.2">
      <c r="A566" s="430" t="str">
        <f>IF(B566="","",COUNT('Diário 1º PA'!$A$4:$A$2634)+COUNT('Diário 2º PA'!$A$4:$A$2000)+COUNT('Diário 3º PA'!$A$4:$A$2000)+ROW()-3)</f>
        <v/>
      </c>
      <c r="B566" s="417"/>
      <c r="C566" s="438"/>
      <c r="D566" s="419"/>
      <c r="E566" s="419"/>
      <c r="F566" s="420"/>
      <c r="G566" s="419"/>
      <c r="H566" s="419"/>
      <c r="I566" s="421"/>
      <c r="J566" s="422"/>
      <c r="K566" s="422"/>
      <c r="L566" s="423"/>
      <c r="M566" s="422"/>
      <c r="N566" s="464"/>
      <c r="O566" s="429"/>
      <c r="P566" s="409">
        <f t="shared" si="27"/>
        <v>0</v>
      </c>
      <c r="Q566" s="78">
        <f t="shared" si="27"/>
        <v>0</v>
      </c>
      <c r="R566" s="100" t="str">
        <f t="shared" si="26"/>
        <v/>
      </c>
    </row>
    <row r="567" spans="1:18" x14ac:dyDescent="0.2">
      <c r="A567" s="430" t="str">
        <f>IF(B567="","",COUNT('Diário 1º PA'!$A$4:$A$2634)+COUNT('Diário 2º PA'!$A$4:$A$2000)+COUNT('Diário 3º PA'!$A$4:$A$2000)+ROW()-3)</f>
        <v/>
      </c>
      <c r="B567" s="417"/>
      <c r="C567" s="438"/>
      <c r="D567" s="419"/>
      <c r="E567" s="419"/>
      <c r="F567" s="420"/>
      <c r="G567" s="419"/>
      <c r="H567" s="419"/>
      <c r="I567" s="421"/>
      <c r="J567" s="422"/>
      <c r="K567" s="422"/>
      <c r="L567" s="423"/>
      <c r="M567" s="422"/>
      <c r="N567" s="464"/>
      <c r="O567" s="429"/>
      <c r="P567" s="409">
        <f t="shared" si="27"/>
        <v>0</v>
      </c>
      <c r="Q567" s="78">
        <f t="shared" si="27"/>
        <v>0</v>
      </c>
      <c r="R567" s="100" t="str">
        <f t="shared" si="26"/>
        <v/>
      </c>
    </row>
    <row r="568" spans="1:18" x14ac:dyDescent="0.2">
      <c r="A568" s="430" t="str">
        <f>IF(B568="","",COUNT('Diário 1º PA'!$A$4:$A$2634)+COUNT('Diário 2º PA'!$A$4:$A$2000)+COUNT('Diário 3º PA'!$A$4:$A$2000)+ROW()-3)</f>
        <v/>
      </c>
      <c r="B568" s="417"/>
      <c r="C568" s="438"/>
      <c r="D568" s="419"/>
      <c r="E568" s="419"/>
      <c r="F568" s="420"/>
      <c r="G568" s="419"/>
      <c r="H568" s="419"/>
      <c r="I568" s="421"/>
      <c r="J568" s="422"/>
      <c r="K568" s="422"/>
      <c r="L568" s="423"/>
      <c r="M568" s="422"/>
      <c r="N568" s="464"/>
      <c r="O568" s="429"/>
      <c r="P568" s="409">
        <f t="shared" si="27"/>
        <v>0</v>
      </c>
      <c r="Q568" s="78">
        <f t="shared" si="27"/>
        <v>0</v>
      </c>
      <c r="R568" s="100" t="str">
        <f t="shared" si="26"/>
        <v/>
      </c>
    </row>
    <row r="569" spans="1:18" x14ac:dyDescent="0.2">
      <c r="A569" s="430" t="str">
        <f>IF(B569="","",COUNT('Diário 1º PA'!$A$4:$A$2634)+COUNT('Diário 2º PA'!$A$4:$A$2000)+COUNT('Diário 3º PA'!$A$4:$A$2000)+ROW()-3)</f>
        <v/>
      </c>
      <c r="B569" s="417"/>
      <c r="C569" s="438"/>
      <c r="D569" s="419"/>
      <c r="E569" s="419"/>
      <c r="F569" s="420"/>
      <c r="G569" s="419"/>
      <c r="H569" s="419"/>
      <c r="I569" s="421"/>
      <c r="J569" s="422"/>
      <c r="K569" s="422"/>
      <c r="L569" s="423"/>
      <c r="M569" s="422"/>
      <c r="N569" s="464"/>
      <c r="O569" s="429"/>
      <c r="P569" s="409">
        <f t="shared" si="27"/>
        <v>0</v>
      </c>
      <c r="Q569" s="78">
        <f t="shared" si="27"/>
        <v>0</v>
      </c>
      <c r="R569" s="100" t="str">
        <f t="shared" si="26"/>
        <v/>
      </c>
    </row>
    <row r="570" spans="1:18" x14ac:dyDescent="0.2">
      <c r="A570" s="430" t="str">
        <f>IF(B570="","",COUNT('Diário 1º PA'!$A$4:$A$2634)+COUNT('Diário 2º PA'!$A$4:$A$2000)+COUNT('Diário 3º PA'!$A$4:$A$2000)+ROW()-3)</f>
        <v/>
      </c>
      <c r="B570" s="417"/>
      <c r="C570" s="438"/>
      <c r="D570" s="419"/>
      <c r="E570" s="419"/>
      <c r="F570" s="420"/>
      <c r="G570" s="419"/>
      <c r="H570" s="419"/>
      <c r="I570" s="421"/>
      <c r="J570" s="422"/>
      <c r="K570" s="422"/>
      <c r="L570" s="423"/>
      <c r="M570" s="422"/>
      <c r="N570" s="464"/>
      <c r="O570" s="429"/>
      <c r="P570" s="409">
        <f t="shared" si="27"/>
        <v>0</v>
      </c>
      <c r="Q570" s="78">
        <f t="shared" si="27"/>
        <v>0</v>
      </c>
      <c r="R570" s="100" t="str">
        <f t="shared" si="26"/>
        <v/>
      </c>
    </row>
    <row r="571" spans="1:18" x14ac:dyDescent="0.2">
      <c r="A571" s="430" t="str">
        <f>IF(B571="","",COUNT('Diário 1º PA'!$A$4:$A$2634)+COUNT('Diário 2º PA'!$A$4:$A$2000)+COUNT('Diário 3º PA'!$A$4:$A$2000)+ROW()-3)</f>
        <v/>
      </c>
      <c r="B571" s="417"/>
      <c r="C571" s="438"/>
      <c r="D571" s="419"/>
      <c r="E571" s="419"/>
      <c r="F571" s="420"/>
      <c r="G571" s="419"/>
      <c r="H571" s="419"/>
      <c r="I571" s="421"/>
      <c r="J571" s="422"/>
      <c r="K571" s="422"/>
      <c r="L571" s="423"/>
      <c r="M571" s="422"/>
      <c r="N571" s="464"/>
      <c r="O571" s="429"/>
      <c r="P571" s="409">
        <f t="shared" si="27"/>
        <v>0</v>
      </c>
      <c r="Q571" s="78">
        <f t="shared" si="27"/>
        <v>0</v>
      </c>
      <c r="R571" s="100" t="str">
        <f t="shared" si="26"/>
        <v/>
      </c>
    </row>
    <row r="572" spans="1:18" x14ac:dyDescent="0.2">
      <c r="A572" s="430" t="str">
        <f>IF(B572="","",COUNT('Diário 1º PA'!$A$4:$A$2634)+COUNT('Diário 2º PA'!$A$4:$A$2000)+COUNT('Diário 3º PA'!$A$4:$A$2000)+ROW()-3)</f>
        <v/>
      </c>
      <c r="B572" s="417"/>
      <c r="C572" s="438"/>
      <c r="D572" s="419"/>
      <c r="E572" s="419"/>
      <c r="F572" s="420"/>
      <c r="G572" s="419"/>
      <c r="H572" s="419"/>
      <c r="I572" s="421"/>
      <c r="J572" s="422"/>
      <c r="K572" s="422"/>
      <c r="L572" s="423"/>
      <c r="M572" s="422"/>
      <c r="N572" s="464"/>
      <c r="O572" s="429"/>
      <c r="P572" s="409">
        <f t="shared" si="27"/>
        <v>0</v>
      </c>
      <c r="Q572" s="78">
        <f t="shared" si="27"/>
        <v>0</v>
      </c>
      <c r="R572" s="100" t="str">
        <f t="shared" si="26"/>
        <v/>
      </c>
    </row>
    <row r="573" spans="1:18" x14ac:dyDescent="0.2">
      <c r="A573" s="430" t="str">
        <f>IF(B573="","",COUNT('Diário 1º PA'!$A$4:$A$2634)+COUNT('Diário 2º PA'!$A$4:$A$2000)+COUNT('Diário 3º PA'!$A$4:$A$2000)+ROW()-3)</f>
        <v/>
      </c>
      <c r="B573" s="417"/>
      <c r="C573" s="438"/>
      <c r="D573" s="419"/>
      <c r="E573" s="419"/>
      <c r="F573" s="420"/>
      <c r="G573" s="419"/>
      <c r="H573" s="419"/>
      <c r="I573" s="421"/>
      <c r="J573" s="422"/>
      <c r="K573" s="422"/>
      <c r="L573" s="423"/>
      <c r="M573" s="422"/>
      <c r="N573" s="464"/>
      <c r="O573" s="429"/>
      <c r="P573" s="409">
        <f t="shared" si="27"/>
        <v>0</v>
      </c>
      <c r="Q573" s="78">
        <f t="shared" si="27"/>
        <v>0</v>
      </c>
      <c r="R573" s="100" t="str">
        <f t="shared" si="26"/>
        <v/>
      </c>
    </row>
    <row r="574" spans="1:18" x14ac:dyDescent="0.2">
      <c r="A574" s="430" t="str">
        <f>IF(B574="","",COUNT('Diário 1º PA'!$A$4:$A$2634)+COUNT('Diário 2º PA'!$A$4:$A$2000)+COUNT('Diário 3º PA'!$A$4:$A$2000)+ROW()-3)</f>
        <v/>
      </c>
      <c r="B574" s="417"/>
      <c r="C574" s="438"/>
      <c r="D574" s="419"/>
      <c r="E574" s="419"/>
      <c r="F574" s="420"/>
      <c r="G574" s="419"/>
      <c r="H574" s="419"/>
      <c r="I574" s="421"/>
      <c r="J574" s="422"/>
      <c r="K574" s="422"/>
      <c r="L574" s="423"/>
      <c r="M574" s="422"/>
      <c r="N574" s="464"/>
      <c r="O574" s="429"/>
      <c r="P574" s="409">
        <f t="shared" si="27"/>
        <v>0</v>
      </c>
      <c r="Q574" s="78">
        <f t="shared" si="27"/>
        <v>0</v>
      </c>
      <c r="R574" s="100" t="str">
        <f t="shared" si="26"/>
        <v/>
      </c>
    </row>
    <row r="575" spans="1:18" x14ac:dyDescent="0.2">
      <c r="A575" s="430" t="str">
        <f>IF(B575="","",COUNT('Diário 1º PA'!$A$4:$A$2634)+COUNT('Diário 2º PA'!$A$4:$A$2000)+COUNT('Diário 3º PA'!$A$4:$A$2000)+ROW()-3)</f>
        <v/>
      </c>
      <c r="B575" s="417"/>
      <c r="C575" s="438"/>
      <c r="D575" s="419"/>
      <c r="E575" s="419"/>
      <c r="F575" s="420"/>
      <c r="G575" s="419"/>
      <c r="H575" s="419"/>
      <c r="I575" s="421"/>
      <c r="J575" s="422"/>
      <c r="K575" s="422"/>
      <c r="L575" s="423"/>
      <c r="M575" s="422"/>
      <c r="N575" s="464"/>
      <c r="O575" s="429"/>
      <c r="P575" s="409">
        <f t="shared" si="27"/>
        <v>0</v>
      </c>
      <c r="Q575" s="78">
        <f t="shared" si="27"/>
        <v>0</v>
      </c>
      <c r="R575" s="100" t="str">
        <f t="shared" si="26"/>
        <v/>
      </c>
    </row>
    <row r="576" spans="1:18" x14ac:dyDescent="0.2">
      <c r="A576" s="430" t="str">
        <f>IF(B576="","",COUNT('Diário 1º PA'!$A$4:$A$2634)+COUNT('Diário 2º PA'!$A$4:$A$2000)+COUNT('Diário 3º PA'!$A$4:$A$2000)+ROW()-3)</f>
        <v/>
      </c>
      <c r="B576" s="417"/>
      <c r="C576" s="438"/>
      <c r="D576" s="419"/>
      <c r="E576" s="419"/>
      <c r="F576" s="420"/>
      <c r="G576" s="419"/>
      <c r="H576" s="419"/>
      <c r="I576" s="421"/>
      <c r="J576" s="422"/>
      <c r="K576" s="422"/>
      <c r="L576" s="423"/>
      <c r="M576" s="422"/>
      <c r="N576" s="464"/>
      <c r="O576" s="429"/>
      <c r="P576" s="409">
        <f t="shared" si="27"/>
        <v>0</v>
      </c>
      <c r="Q576" s="78">
        <f t="shared" si="27"/>
        <v>0</v>
      </c>
      <c r="R576" s="100" t="str">
        <f t="shared" si="26"/>
        <v/>
      </c>
    </row>
    <row r="577" spans="1:18" x14ac:dyDescent="0.2">
      <c r="A577" s="430" t="str">
        <f>IF(B577="","",COUNT('Diário 1º PA'!$A$4:$A$2634)+COUNT('Diário 2º PA'!$A$4:$A$2000)+COUNT('Diário 3º PA'!$A$4:$A$2000)+ROW()-3)</f>
        <v/>
      </c>
      <c r="B577" s="417"/>
      <c r="C577" s="438"/>
      <c r="D577" s="419"/>
      <c r="E577" s="419"/>
      <c r="F577" s="420"/>
      <c r="G577" s="419"/>
      <c r="H577" s="419"/>
      <c r="I577" s="421"/>
      <c r="J577" s="422"/>
      <c r="K577" s="422"/>
      <c r="L577" s="423"/>
      <c r="M577" s="422"/>
      <c r="N577" s="464"/>
      <c r="O577" s="429"/>
      <c r="P577" s="409">
        <f t="shared" si="27"/>
        <v>0</v>
      </c>
      <c r="Q577" s="78">
        <f t="shared" si="27"/>
        <v>0</v>
      </c>
      <c r="R577" s="100" t="str">
        <f t="shared" si="26"/>
        <v/>
      </c>
    </row>
    <row r="578" spans="1:18" x14ac:dyDescent="0.2">
      <c r="A578" s="430" t="str">
        <f>IF(B578="","",COUNT('Diário 1º PA'!$A$4:$A$2634)+COUNT('Diário 2º PA'!$A$4:$A$2000)+COUNT('Diário 3º PA'!$A$4:$A$2000)+ROW()-3)</f>
        <v/>
      </c>
      <c r="B578" s="417"/>
      <c r="C578" s="438"/>
      <c r="D578" s="419"/>
      <c r="E578" s="419"/>
      <c r="F578" s="420"/>
      <c r="G578" s="419"/>
      <c r="H578" s="419"/>
      <c r="I578" s="421"/>
      <c r="J578" s="422"/>
      <c r="K578" s="422"/>
      <c r="L578" s="423"/>
      <c r="M578" s="422"/>
      <c r="N578" s="464"/>
      <c r="O578" s="429"/>
      <c r="P578" s="409">
        <f t="shared" si="27"/>
        <v>0</v>
      </c>
      <c r="Q578" s="78">
        <f t="shared" si="27"/>
        <v>0</v>
      </c>
      <c r="R578" s="100" t="str">
        <f t="shared" si="26"/>
        <v/>
      </c>
    </row>
    <row r="579" spans="1:18" x14ac:dyDescent="0.2">
      <c r="A579" s="430" t="str">
        <f>IF(B579="","",COUNT('Diário 1º PA'!$A$4:$A$2634)+COUNT('Diário 2º PA'!$A$4:$A$2000)+COUNT('Diário 3º PA'!$A$4:$A$2000)+ROW()-3)</f>
        <v/>
      </c>
      <c r="B579" s="417"/>
      <c r="C579" s="438"/>
      <c r="D579" s="419"/>
      <c r="E579" s="419"/>
      <c r="F579" s="420"/>
      <c r="G579" s="419"/>
      <c r="H579" s="419"/>
      <c r="I579" s="421"/>
      <c r="J579" s="422"/>
      <c r="K579" s="422"/>
      <c r="L579" s="423"/>
      <c r="M579" s="422"/>
      <c r="N579" s="464"/>
      <c r="O579" s="429"/>
      <c r="P579" s="409">
        <f t="shared" si="27"/>
        <v>0</v>
      </c>
      <c r="Q579" s="78">
        <f t="shared" si="27"/>
        <v>0</v>
      </c>
      <c r="R579" s="100" t="str">
        <f t="shared" si="26"/>
        <v/>
      </c>
    </row>
    <row r="580" spans="1:18" x14ac:dyDescent="0.2">
      <c r="A580" s="430" t="str">
        <f>IF(B580="","",COUNT('Diário 1º PA'!$A$4:$A$2634)+COUNT('Diário 2º PA'!$A$4:$A$2000)+COUNT('Diário 3º PA'!$A$4:$A$2000)+ROW()-3)</f>
        <v/>
      </c>
      <c r="B580" s="417"/>
      <c r="C580" s="438"/>
      <c r="D580" s="419"/>
      <c r="E580" s="419"/>
      <c r="F580" s="420"/>
      <c r="G580" s="419"/>
      <c r="H580" s="419"/>
      <c r="I580" s="421"/>
      <c r="J580" s="422"/>
      <c r="K580" s="422"/>
      <c r="L580" s="423"/>
      <c r="M580" s="422"/>
      <c r="N580" s="464"/>
      <c r="O580" s="429"/>
      <c r="P580" s="409">
        <f t="shared" si="27"/>
        <v>0</v>
      </c>
      <c r="Q580" s="78">
        <f t="shared" si="27"/>
        <v>0</v>
      </c>
      <c r="R580" s="100" t="str">
        <f t="shared" si="26"/>
        <v/>
      </c>
    </row>
    <row r="581" spans="1:18" x14ac:dyDescent="0.2">
      <c r="A581" s="430" t="str">
        <f>IF(B581="","",COUNT('Diário 1º PA'!$A$4:$A$2634)+COUNT('Diário 2º PA'!$A$4:$A$2000)+COUNT('Diário 3º PA'!$A$4:$A$2000)+ROW()-3)</f>
        <v/>
      </c>
      <c r="B581" s="417"/>
      <c r="C581" s="438"/>
      <c r="D581" s="419"/>
      <c r="E581" s="419"/>
      <c r="F581" s="420"/>
      <c r="G581" s="419"/>
      <c r="H581" s="419"/>
      <c r="I581" s="421"/>
      <c r="J581" s="422"/>
      <c r="K581" s="422"/>
      <c r="L581" s="423"/>
      <c r="M581" s="422"/>
      <c r="N581" s="464"/>
      <c r="O581" s="429"/>
      <c r="P581" s="409">
        <f t="shared" si="27"/>
        <v>0</v>
      </c>
      <c r="Q581" s="78">
        <f t="shared" si="27"/>
        <v>0</v>
      </c>
      <c r="R581" s="100" t="str">
        <f t="shared" si="26"/>
        <v/>
      </c>
    </row>
    <row r="582" spans="1:18" x14ac:dyDescent="0.2">
      <c r="A582" s="430" t="str">
        <f>IF(B582="","",COUNT('Diário 1º PA'!$A$4:$A$2634)+COUNT('Diário 2º PA'!$A$4:$A$2000)+COUNT('Diário 3º PA'!$A$4:$A$2000)+ROW()-3)</f>
        <v/>
      </c>
      <c r="B582" s="417"/>
      <c r="C582" s="438"/>
      <c r="D582" s="419"/>
      <c r="E582" s="419"/>
      <c r="F582" s="420"/>
      <c r="G582" s="419"/>
      <c r="H582" s="419"/>
      <c r="I582" s="421"/>
      <c r="J582" s="422"/>
      <c r="K582" s="422"/>
      <c r="L582" s="423"/>
      <c r="M582" s="422"/>
      <c r="N582" s="464"/>
      <c r="O582" s="429"/>
      <c r="P582" s="409">
        <f t="shared" si="27"/>
        <v>0</v>
      </c>
      <c r="Q582" s="78">
        <f t="shared" si="27"/>
        <v>0</v>
      </c>
      <c r="R582" s="100" t="str">
        <f t="shared" si="26"/>
        <v/>
      </c>
    </row>
    <row r="583" spans="1:18" x14ac:dyDescent="0.2">
      <c r="A583" s="430" t="str">
        <f>IF(B583="","",COUNT('Diário 1º PA'!$A$4:$A$2634)+COUNT('Diário 2º PA'!$A$4:$A$2000)+COUNT('Diário 3º PA'!$A$4:$A$2000)+ROW()-3)</f>
        <v/>
      </c>
      <c r="B583" s="417"/>
      <c r="C583" s="438"/>
      <c r="D583" s="419"/>
      <c r="E583" s="419"/>
      <c r="F583" s="420"/>
      <c r="G583" s="419"/>
      <c r="H583" s="419"/>
      <c r="I583" s="421"/>
      <c r="J583" s="422"/>
      <c r="K583" s="422"/>
      <c r="L583" s="423"/>
      <c r="M583" s="422"/>
      <c r="N583" s="464"/>
      <c r="O583" s="429"/>
      <c r="P583" s="409">
        <f t="shared" si="27"/>
        <v>0</v>
      </c>
      <c r="Q583" s="78">
        <f t="shared" si="27"/>
        <v>0</v>
      </c>
      <c r="R583" s="100" t="str">
        <f t="shared" si="26"/>
        <v/>
      </c>
    </row>
    <row r="584" spans="1:18" x14ac:dyDescent="0.2">
      <c r="A584" s="430" t="str">
        <f>IF(B584="","",COUNT('Diário 1º PA'!$A$4:$A$2634)+COUNT('Diário 2º PA'!$A$4:$A$2000)+COUNT('Diário 3º PA'!$A$4:$A$2000)+ROW()-3)</f>
        <v/>
      </c>
      <c r="B584" s="417"/>
      <c r="C584" s="438"/>
      <c r="D584" s="419"/>
      <c r="E584" s="419"/>
      <c r="F584" s="420"/>
      <c r="G584" s="419"/>
      <c r="H584" s="419"/>
      <c r="I584" s="421"/>
      <c r="J584" s="422"/>
      <c r="K584" s="422"/>
      <c r="L584" s="423"/>
      <c r="M584" s="422"/>
      <c r="N584" s="464"/>
      <c r="O584" s="429"/>
      <c r="P584" s="409">
        <f t="shared" si="27"/>
        <v>0</v>
      </c>
      <c r="Q584" s="78">
        <f t="shared" si="27"/>
        <v>0</v>
      </c>
      <c r="R584" s="100" t="str">
        <f t="shared" ref="R584:R647" si="28">SUBSTITUTE(D584," ","_")</f>
        <v/>
      </c>
    </row>
    <row r="585" spans="1:18" x14ac:dyDescent="0.2">
      <c r="A585" s="430" t="str">
        <f>IF(B585="","",COUNT('Diário 1º PA'!$A$4:$A$2634)+COUNT('Diário 2º PA'!$A$4:$A$2000)+COUNT('Diário 3º PA'!$A$4:$A$2000)+ROW()-3)</f>
        <v/>
      </c>
      <c r="B585" s="417"/>
      <c r="C585" s="438"/>
      <c r="D585" s="419"/>
      <c r="E585" s="419"/>
      <c r="F585" s="420"/>
      <c r="G585" s="419"/>
      <c r="H585" s="419"/>
      <c r="I585" s="421"/>
      <c r="J585" s="422"/>
      <c r="K585" s="422"/>
      <c r="L585" s="423"/>
      <c r="M585" s="422"/>
      <c r="N585" s="464"/>
      <c r="O585" s="429"/>
      <c r="P585" s="409">
        <f t="shared" ref="P585:Q648" si="29">IF(B585=0,0,IF(YEAR(B585)=$Q$1,MONTH(B585)-$P$1+1,(YEAR(B585)-$Q$1)*12-$P$1+1+MONTH(B585)))</f>
        <v>0</v>
      </c>
      <c r="Q585" s="78">
        <f t="shared" si="29"/>
        <v>0</v>
      </c>
      <c r="R585" s="100" t="str">
        <f t="shared" si="28"/>
        <v/>
      </c>
    </row>
    <row r="586" spans="1:18" x14ac:dyDescent="0.2">
      <c r="A586" s="430" t="str">
        <f>IF(B586="","",COUNT('Diário 1º PA'!$A$4:$A$2634)+COUNT('Diário 2º PA'!$A$4:$A$2000)+COUNT('Diário 3º PA'!$A$4:$A$2000)+ROW()-3)</f>
        <v/>
      </c>
      <c r="B586" s="417"/>
      <c r="C586" s="438"/>
      <c r="D586" s="419"/>
      <c r="E586" s="419"/>
      <c r="F586" s="420"/>
      <c r="G586" s="419"/>
      <c r="H586" s="419"/>
      <c r="I586" s="421"/>
      <c r="J586" s="422"/>
      <c r="K586" s="422"/>
      <c r="L586" s="423"/>
      <c r="M586" s="422"/>
      <c r="N586" s="464"/>
      <c r="O586" s="429"/>
      <c r="P586" s="409">
        <f t="shared" si="29"/>
        <v>0</v>
      </c>
      <c r="Q586" s="78">
        <f t="shared" si="29"/>
        <v>0</v>
      </c>
      <c r="R586" s="100" t="str">
        <f t="shared" si="28"/>
        <v/>
      </c>
    </row>
    <row r="587" spans="1:18" x14ac:dyDescent="0.2">
      <c r="A587" s="430" t="str">
        <f>IF(B587="","",COUNT('Diário 1º PA'!$A$4:$A$2634)+COUNT('Diário 2º PA'!$A$4:$A$2000)+COUNT('Diário 3º PA'!$A$4:$A$2000)+ROW()-3)</f>
        <v/>
      </c>
      <c r="B587" s="417"/>
      <c r="C587" s="438"/>
      <c r="D587" s="419"/>
      <c r="E587" s="419"/>
      <c r="F587" s="420"/>
      <c r="G587" s="419"/>
      <c r="H587" s="419"/>
      <c r="I587" s="421"/>
      <c r="J587" s="422"/>
      <c r="K587" s="422"/>
      <c r="L587" s="423"/>
      <c r="M587" s="422"/>
      <c r="N587" s="464"/>
      <c r="O587" s="429"/>
      <c r="P587" s="409">
        <f t="shared" si="29"/>
        <v>0</v>
      </c>
      <c r="Q587" s="78">
        <f t="shared" si="29"/>
        <v>0</v>
      </c>
      <c r="R587" s="100" t="str">
        <f t="shared" si="28"/>
        <v/>
      </c>
    </row>
    <row r="588" spans="1:18" x14ac:dyDescent="0.2">
      <c r="A588" s="430" t="str">
        <f>IF(B588="","",COUNT('Diário 1º PA'!$A$4:$A$2634)+COUNT('Diário 2º PA'!$A$4:$A$2000)+COUNT('Diário 3º PA'!$A$4:$A$2000)+ROW()-3)</f>
        <v/>
      </c>
      <c r="B588" s="417"/>
      <c r="C588" s="438"/>
      <c r="D588" s="419"/>
      <c r="E588" s="419"/>
      <c r="F588" s="420"/>
      <c r="G588" s="419"/>
      <c r="H588" s="419"/>
      <c r="I588" s="421"/>
      <c r="J588" s="422"/>
      <c r="K588" s="422"/>
      <c r="L588" s="423"/>
      <c r="M588" s="422"/>
      <c r="N588" s="464"/>
      <c r="O588" s="429"/>
      <c r="P588" s="409">
        <f t="shared" si="29"/>
        <v>0</v>
      </c>
      <c r="Q588" s="78">
        <f t="shared" si="29"/>
        <v>0</v>
      </c>
      <c r="R588" s="100" t="str">
        <f t="shared" si="28"/>
        <v/>
      </c>
    </row>
    <row r="589" spans="1:18" x14ac:dyDescent="0.2">
      <c r="A589" s="430" t="str">
        <f>IF(B589="","",COUNT('Diário 1º PA'!$A$4:$A$2634)+COUNT('Diário 2º PA'!$A$4:$A$2000)+COUNT('Diário 3º PA'!$A$4:$A$2000)+ROW()-3)</f>
        <v/>
      </c>
      <c r="B589" s="417"/>
      <c r="C589" s="438"/>
      <c r="D589" s="419"/>
      <c r="E589" s="419"/>
      <c r="F589" s="420"/>
      <c r="G589" s="419"/>
      <c r="H589" s="419"/>
      <c r="I589" s="421"/>
      <c r="J589" s="422"/>
      <c r="K589" s="422"/>
      <c r="L589" s="423"/>
      <c r="M589" s="422"/>
      <c r="N589" s="464"/>
      <c r="O589" s="429"/>
      <c r="P589" s="409">
        <f t="shared" si="29"/>
        <v>0</v>
      </c>
      <c r="Q589" s="78">
        <f t="shared" si="29"/>
        <v>0</v>
      </c>
      <c r="R589" s="100" t="str">
        <f t="shared" si="28"/>
        <v/>
      </c>
    </row>
    <row r="590" spans="1:18" x14ac:dyDescent="0.2">
      <c r="A590" s="430" t="str">
        <f>IF(B590="","",COUNT('Diário 1º PA'!$A$4:$A$2634)+COUNT('Diário 2º PA'!$A$4:$A$2000)+COUNT('Diário 3º PA'!$A$4:$A$2000)+ROW()-3)</f>
        <v/>
      </c>
      <c r="B590" s="417"/>
      <c r="C590" s="438"/>
      <c r="D590" s="419"/>
      <c r="E590" s="419"/>
      <c r="F590" s="420"/>
      <c r="G590" s="419"/>
      <c r="H590" s="419"/>
      <c r="I590" s="421"/>
      <c r="J590" s="422"/>
      <c r="K590" s="422"/>
      <c r="L590" s="423"/>
      <c r="M590" s="422"/>
      <c r="N590" s="464"/>
      <c r="O590" s="429"/>
      <c r="P590" s="409">
        <f t="shared" si="29"/>
        <v>0</v>
      </c>
      <c r="Q590" s="78">
        <f t="shared" si="29"/>
        <v>0</v>
      </c>
      <c r="R590" s="100" t="str">
        <f t="shared" si="28"/>
        <v/>
      </c>
    </row>
    <row r="591" spans="1:18" x14ac:dyDescent="0.2">
      <c r="A591" s="430" t="str">
        <f>IF(B591="","",COUNT('Diário 1º PA'!$A$4:$A$2634)+COUNT('Diário 2º PA'!$A$4:$A$2000)+COUNT('Diário 3º PA'!$A$4:$A$2000)+ROW()-3)</f>
        <v/>
      </c>
      <c r="B591" s="417"/>
      <c r="C591" s="438"/>
      <c r="D591" s="419"/>
      <c r="E591" s="419"/>
      <c r="F591" s="420"/>
      <c r="G591" s="419"/>
      <c r="H591" s="419"/>
      <c r="I591" s="421"/>
      <c r="J591" s="422"/>
      <c r="K591" s="422"/>
      <c r="L591" s="423"/>
      <c r="M591" s="422"/>
      <c r="N591" s="464"/>
      <c r="O591" s="429"/>
      <c r="P591" s="409">
        <f t="shared" si="29"/>
        <v>0</v>
      </c>
      <c r="Q591" s="78">
        <f t="shared" si="29"/>
        <v>0</v>
      </c>
      <c r="R591" s="100" t="str">
        <f t="shared" si="28"/>
        <v/>
      </c>
    </row>
    <row r="592" spans="1:18" x14ac:dyDescent="0.2">
      <c r="A592" s="430" t="str">
        <f>IF(B592="","",COUNT('Diário 1º PA'!$A$4:$A$2634)+COUNT('Diário 2º PA'!$A$4:$A$2000)+COUNT('Diário 3º PA'!$A$4:$A$2000)+ROW()-3)</f>
        <v/>
      </c>
      <c r="B592" s="417"/>
      <c r="C592" s="438"/>
      <c r="D592" s="419"/>
      <c r="E592" s="419"/>
      <c r="F592" s="420"/>
      <c r="G592" s="419"/>
      <c r="H592" s="419"/>
      <c r="I592" s="421"/>
      <c r="J592" s="422"/>
      <c r="K592" s="422"/>
      <c r="L592" s="423"/>
      <c r="M592" s="422"/>
      <c r="N592" s="464"/>
      <c r="O592" s="429"/>
      <c r="P592" s="409">
        <f t="shared" si="29"/>
        <v>0</v>
      </c>
      <c r="Q592" s="78">
        <f t="shared" si="29"/>
        <v>0</v>
      </c>
      <c r="R592" s="100" t="str">
        <f t="shared" si="28"/>
        <v/>
      </c>
    </row>
    <row r="593" spans="1:18" x14ac:dyDescent="0.2">
      <c r="A593" s="430" t="str">
        <f>IF(B593="","",COUNT('Diário 1º PA'!$A$4:$A$2634)+COUNT('Diário 2º PA'!$A$4:$A$2000)+COUNT('Diário 3º PA'!$A$4:$A$2000)+ROW()-3)</f>
        <v/>
      </c>
      <c r="B593" s="417"/>
      <c r="C593" s="438"/>
      <c r="D593" s="419"/>
      <c r="E593" s="419"/>
      <c r="F593" s="420"/>
      <c r="G593" s="419"/>
      <c r="H593" s="419"/>
      <c r="I593" s="421"/>
      <c r="J593" s="422"/>
      <c r="K593" s="422"/>
      <c r="L593" s="423"/>
      <c r="M593" s="422"/>
      <c r="N593" s="464"/>
      <c r="O593" s="429"/>
      <c r="P593" s="409">
        <f t="shared" si="29"/>
        <v>0</v>
      </c>
      <c r="Q593" s="78">
        <f t="shared" si="29"/>
        <v>0</v>
      </c>
      <c r="R593" s="100" t="str">
        <f t="shared" si="28"/>
        <v/>
      </c>
    </row>
    <row r="594" spans="1:18" x14ac:dyDescent="0.2">
      <c r="A594" s="430" t="str">
        <f>IF(B594="","",COUNT('Diário 1º PA'!$A$4:$A$2634)+COUNT('Diário 2º PA'!$A$4:$A$2000)+COUNT('Diário 3º PA'!$A$4:$A$2000)+ROW()-3)</f>
        <v/>
      </c>
      <c r="B594" s="417"/>
      <c r="C594" s="438"/>
      <c r="D594" s="419"/>
      <c r="E594" s="419"/>
      <c r="F594" s="420"/>
      <c r="G594" s="419"/>
      <c r="H594" s="419"/>
      <c r="I594" s="421"/>
      <c r="J594" s="422"/>
      <c r="K594" s="422"/>
      <c r="L594" s="423"/>
      <c r="M594" s="422"/>
      <c r="N594" s="464"/>
      <c r="O594" s="429"/>
      <c r="P594" s="409">
        <f t="shared" si="29"/>
        <v>0</v>
      </c>
      <c r="Q594" s="78">
        <f t="shared" si="29"/>
        <v>0</v>
      </c>
      <c r="R594" s="100" t="str">
        <f t="shared" si="28"/>
        <v/>
      </c>
    </row>
    <row r="595" spans="1:18" x14ac:dyDescent="0.2">
      <c r="A595" s="430" t="str">
        <f>IF(B595="","",COUNT('Diário 1º PA'!$A$4:$A$2634)+COUNT('Diário 2º PA'!$A$4:$A$2000)+COUNT('Diário 3º PA'!$A$4:$A$2000)+ROW()-3)</f>
        <v/>
      </c>
      <c r="B595" s="417"/>
      <c r="C595" s="438"/>
      <c r="D595" s="419"/>
      <c r="E595" s="419"/>
      <c r="F595" s="420"/>
      <c r="G595" s="419"/>
      <c r="H595" s="419"/>
      <c r="I595" s="421"/>
      <c r="J595" s="422"/>
      <c r="K595" s="422"/>
      <c r="L595" s="423"/>
      <c r="M595" s="422"/>
      <c r="N595" s="464"/>
      <c r="O595" s="429"/>
      <c r="P595" s="409">
        <f t="shared" si="29"/>
        <v>0</v>
      </c>
      <c r="Q595" s="78">
        <f t="shared" si="29"/>
        <v>0</v>
      </c>
      <c r="R595" s="100" t="str">
        <f t="shared" si="28"/>
        <v/>
      </c>
    </row>
    <row r="596" spans="1:18" x14ac:dyDescent="0.2">
      <c r="A596" s="430" t="str">
        <f>IF(B596="","",COUNT('Diário 1º PA'!$A$4:$A$2634)+COUNT('Diário 2º PA'!$A$4:$A$2000)+COUNT('Diário 3º PA'!$A$4:$A$2000)+ROW()-3)</f>
        <v/>
      </c>
      <c r="B596" s="417"/>
      <c r="C596" s="438"/>
      <c r="D596" s="419"/>
      <c r="E596" s="419"/>
      <c r="F596" s="420"/>
      <c r="G596" s="419"/>
      <c r="H596" s="419"/>
      <c r="I596" s="421"/>
      <c r="J596" s="422"/>
      <c r="K596" s="422"/>
      <c r="L596" s="423"/>
      <c r="M596" s="422"/>
      <c r="N596" s="464"/>
      <c r="O596" s="429"/>
      <c r="P596" s="409">
        <f t="shared" si="29"/>
        <v>0</v>
      </c>
      <c r="Q596" s="78">
        <f t="shared" si="29"/>
        <v>0</v>
      </c>
      <c r="R596" s="100" t="str">
        <f t="shared" si="28"/>
        <v/>
      </c>
    </row>
    <row r="597" spans="1:18" x14ac:dyDescent="0.2">
      <c r="A597" s="430" t="str">
        <f>IF(B597="","",COUNT('Diário 1º PA'!$A$4:$A$2634)+COUNT('Diário 2º PA'!$A$4:$A$2000)+COUNT('Diário 3º PA'!$A$4:$A$2000)+ROW()-3)</f>
        <v/>
      </c>
      <c r="B597" s="417"/>
      <c r="C597" s="438"/>
      <c r="D597" s="419"/>
      <c r="E597" s="419"/>
      <c r="F597" s="420"/>
      <c r="G597" s="419"/>
      <c r="H597" s="419"/>
      <c r="I597" s="421"/>
      <c r="J597" s="422"/>
      <c r="K597" s="422"/>
      <c r="L597" s="423"/>
      <c r="M597" s="422"/>
      <c r="N597" s="464"/>
      <c r="O597" s="429"/>
      <c r="P597" s="409">
        <f t="shared" si="29"/>
        <v>0</v>
      </c>
      <c r="Q597" s="78">
        <f t="shared" si="29"/>
        <v>0</v>
      </c>
      <c r="R597" s="100" t="str">
        <f t="shared" si="28"/>
        <v/>
      </c>
    </row>
    <row r="598" spans="1:18" x14ac:dyDescent="0.2">
      <c r="A598" s="430" t="str">
        <f>IF(B598="","",COUNT('Diário 1º PA'!$A$4:$A$2634)+COUNT('Diário 2º PA'!$A$4:$A$2000)+COUNT('Diário 3º PA'!$A$4:$A$2000)+ROW()-3)</f>
        <v/>
      </c>
      <c r="B598" s="417"/>
      <c r="C598" s="438"/>
      <c r="D598" s="419"/>
      <c r="E598" s="419"/>
      <c r="F598" s="420"/>
      <c r="G598" s="419"/>
      <c r="H598" s="419"/>
      <c r="I598" s="421"/>
      <c r="J598" s="422"/>
      <c r="K598" s="422"/>
      <c r="L598" s="423"/>
      <c r="M598" s="422"/>
      <c r="N598" s="464"/>
      <c r="O598" s="429"/>
      <c r="P598" s="409">
        <f t="shared" si="29"/>
        <v>0</v>
      </c>
      <c r="Q598" s="78">
        <f t="shared" si="29"/>
        <v>0</v>
      </c>
      <c r="R598" s="100" t="str">
        <f t="shared" si="28"/>
        <v/>
      </c>
    </row>
    <row r="599" spans="1:18" x14ac:dyDescent="0.2">
      <c r="A599" s="430" t="str">
        <f>IF(B599="","",COUNT('Diário 1º PA'!$A$4:$A$2634)+COUNT('Diário 2º PA'!$A$4:$A$2000)+COUNT('Diário 3º PA'!$A$4:$A$2000)+ROW()-3)</f>
        <v/>
      </c>
      <c r="B599" s="417"/>
      <c r="C599" s="438"/>
      <c r="D599" s="419"/>
      <c r="E599" s="419"/>
      <c r="F599" s="420"/>
      <c r="G599" s="419"/>
      <c r="H599" s="419"/>
      <c r="I599" s="421"/>
      <c r="J599" s="422"/>
      <c r="K599" s="422"/>
      <c r="L599" s="423"/>
      <c r="M599" s="422"/>
      <c r="N599" s="464"/>
      <c r="O599" s="429"/>
      <c r="P599" s="409">
        <f t="shared" si="29"/>
        <v>0</v>
      </c>
      <c r="Q599" s="78">
        <f t="shared" si="29"/>
        <v>0</v>
      </c>
      <c r="R599" s="100" t="str">
        <f t="shared" si="28"/>
        <v/>
      </c>
    </row>
    <row r="600" spans="1:18" x14ac:dyDescent="0.2">
      <c r="A600" s="430" t="str">
        <f>IF(B600="","",COUNT('Diário 1º PA'!$A$4:$A$2634)+COUNT('Diário 2º PA'!$A$4:$A$2000)+COUNT('Diário 3º PA'!$A$4:$A$2000)+ROW()-3)</f>
        <v/>
      </c>
      <c r="B600" s="417"/>
      <c r="C600" s="438"/>
      <c r="D600" s="419"/>
      <c r="E600" s="419"/>
      <c r="F600" s="420"/>
      <c r="G600" s="419"/>
      <c r="H600" s="419"/>
      <c r="I600" s="421"/>
      <c r="J600" s="422"/>
      <c r="K600" s="422"/>
      <c r="L600" s="423"/>
      <c r="M600" s="422"/>
      <c r="N600" s="464"/>
      <c r="O600" s="429"/>
      <c r="P600" s="409">
        <f t="shared" si="29"/>
        <v>0</v>
      </c>
      <c r="Q600" s="78">
        <f t="shared" si="29"/>
        <v>0</v>
      </c>
      <c r="R600" s="100" t="str">
        <f t="shared" si="28"/>
        <v/>
      </c>
    </row>
    <row r="601" spans="1:18" x14ac:dyDescent="0.2">
      <c r="A601" s="430" t="str">
        <f>IF(B601="","",COUNT('Diário 1º PA'!$A$4:$A$2634)+COUNT('Diário 2º PA'!$A$4:$A$2000)+COUNT('Diário 3º PA'!$A$4:$A$2000)+ROW()-3)</f>
        <v/>
      </c>
      <c r="B601" s="417"/>
      <c r="C601" s="438"/>
      <c r="D601" s="419"/>
      <c r="E601" s="419"/>
      <c r="F601" s="420"/>
      <c r="G601" s="419"/>
      <c r="H601" s="419"/>
      <c r="I601" s="421"/>
      <c r="J601" s="422"/>
      <c r="K601" s="422"/>
      <c r="L601" s="423"/>
      <c r="M601" s="422"/>
      <c r="N601" s="464"/>
      <c r="O601" s="429"/>
      <c r="P601" s="409">
        <f t="shared" si="29"/>
        <v>0</v>
      </c>
      <c r="Q601" s="78">
        <f t="shared" si="29"/>
        <v>0</v>
      </c>
      <c r="R601" s="100" t="str">
        <f t="shared" si="28"/>
        <v/>
      </c>
    </row>
    <row r="602" spans="1:18" x14ac:dyDescent="0.2">
      <c r="A602" s="430" t="str">
        <f>IF(B602="","",COUNT('Diário 1º PA'!$A$4:$A$2634)+COUNT('Diário 2º PA'!$A$4:$A$2000)+COUNT('Diário 3º PA'!$A$4:$A$2000)+ROW()-3)</f>
        <v/>
      </c>
      <c r="B602" s="417"/>
      <c r="C602" s="438"/>
      <c r="D602" s="419"/>
      <c r="E602" s="419"/>
      <c r="F602" s="420"/>
      <c r="G602" s="419"/>
      <c r="H602" s="419"/>
      <c r="I602" s="421"/>
      <c r="J602" s="422"/>
      <c r="K602" s="422"/>
      <c r="L602" s="423"/>
      <c r="M602" s="422"/>
      <c r="N602" s="464"/>
      <c r="O602" s="429"/>
      <c r="P602" s="409">
        <f t="shared" si="29"/>
        <v>0</v>
      </c>
      <c r="Q602" s="78">
        <f t="shared" si="29"/>
        <v>0</v>
      </c>
      <c r="R602" s="100" t="str">
        <f t="shared" si="28"/>
        <v/>
      </c>
    </row>
    <row r="603" spans="1:18" x14ac:dyDescent="0.2">
      <c r="A603" s="430" t="str">
        <f>IF(B603="","",COUNT('Diário 1º PA'!$A$4:$A$2634)+COUNT('Diário 2º PA'!$A$4:$A$2000)+COUNT('Diário 3º PA'!$A$4:$A$2000)+ROW()-3)</f>
        <v/>
      </c>
      <c r="B603" s="417"/>
      <c r="C603" s="438"/>
      <c r="D603" s="419"/>
      <c r="E603" s="419"/>
      <c r="F603" s="420"/>
      <c r="G603" s="419"/>
      <c r="H603" s="419"/>
      <c r="I603" s="421"/>
      <c r="J603" s="422"/>
      <c r="K603" s="422"/>
      <c r="L603" s="423"/>
      <c r="M603" s="422"/>
      <c r="N603" s="464"/>
      <c r="O603" s="429"/>
      <c r="P603" s="409">
        <f t="shared" si="29"/>
        <v>0</v>
      </c>
      <c r="Q603" s="78">
        <f t="shared" si="29"/>
        <v>0</v>
      </c>
      <c r="R603" s="100" t="str">
        <f t="shared" si="28"/>
        <v/>
      </c>
    </row>
    <row r="604" spans="1:18" x14ac:dyDescent="0.2">
      <c r="A604" s="430" t="str">
        <f>IF(B604="","",COUNT('Diário 1º PA'!$A$4:$A$2634)+COUNT('Diário 2º PA'!$A$4:$A$2000)+COUNT('Diário 3º PA'!$A$4:$A$2000)+ROW()-3)</f>
        <v/>
      </c>
      <c r="B604" s="417"/>
      <c r="C604" s="438"/>
      <c r="D604" s="419"/>
      <c r="E604" s="419"/>
      <c r="F604" s="420"/>
      <c r="G604" s="419"/>
      <c r="H604" s="419"/>
      <c r="I604" s="421"/>
      <c r="J604" s="422"/>
      <c r="K604" s="422"/>
      <c r="L604" s="423"/>
      <c r="M604" s="422"/>
      <c r="N604" s="464"/>
      <c r="O604" s="429"/>
      <c r="P604" s="409">
        <f t="shared" si="29"/>
        <v>0</v>
      </c>
      <c r="Q604" s="78">
        <f t="shared" si="29"/>
        <v>0</v>
      </c>
      <c r="R604" s="100" t="str">
        <f t="shared" si="28"/>
        <v/>
      </c>
    </row>
    <row r="605" spans="1:18" x14ac:dyDescent="0.2">
      <c r="A605" s="430" t="str">
        <f>IF(B605="","",COUNT('Diário 1º PA'!$A$4:$A$2634)+COUNT('Diário 2º PA'!$A$4:$A$2000)+COUNT('Diário 3º PA'!$A$4:$A$2000)+ROW()-3)</f>
        <v/>
      </c>
      <c r="B605" s="417"/>
      <c r="C605" s="438"/>
      <c r="D605" s="419"/>
      <c r="E605" s="419"/>
      <c r="F605" s="420"/>
      <c r="G605" s="419"/>
      <c r="H605" s="419"/>
      <c r="I605" s="421"/>
      <c r="J605" s="422"/>
      <c r="K605" s="422"/>
      <c r="L605" s="423"/>
      <c r="M605" s="422"/>
      <c r="N605" s="464"/>
      <c r="O605" s="429"/>
      <c r="P605" s="409">
        <f t="shared" si="29"/>
        <v>0</v>
      </c>
      <c r="Q605" s="78">
        <f t="shared" si="29"/>
        <v>0</v>
      </c>
      <c r="R605" s="100" t="str">
        <f t="shared" si="28"/>
        <v/>
      </c>
    </row>
    <row r="606" spans="1:18" x14ac:dyDescent="0.2">
      <c r="A606" s="430" t="str">
        <f>IF(B606="","",COUNT('Diário 1º PA'!$A$4:$A$2634)+COUNT('Diário 2º PA'!$A$4:$A$2000)+COUNT('Diário 3º PA'!$A$4:$A$2000)+ROW()-3)</f>
        <v/>
      </c>
      <c r="B606" s="417"/>
      <c r="C606" s="438"/>
      <c r="D606" s="419"/>
      <c r="E606" s="419"/>
      <c r="F606" s="420"/>
      <c r="G606" s="419"/>
      <c r="H606" s="419"/>
      <c r="I606" s="421"/>
      <c r="J606" s="422"/>
      <c r="K606" s="422"/>
      <c r="L606" s="423"/>
      <c r="M606" s="422"/>
      <c r="N606" s="464"/>
      <c r="O606" s="429"/>
      <c r="P606" s="409">
        <f t="shared" si="29"/>
        <v>0</v>
      </c>
      <c r="Q606" s="78">
        <f t="shared" si="29"/>
        <v>0</v>
      </c>
      <c r="R606" s="100" t="str">
        <f t="shared" si="28"/>
        <v/>
      </c>
    </row>
    <row r="607" spans="1:18" x14ac:dyDescent="0.2">
      <c r="A607" s="430" t="str">
        <f>IF(B607="","",COUNT('Diário 1º PA'!$A$4:$A$2634)+COUNT('Diário 2º PA'!$A$4:$A$2000)+COUNT('Diário 3º PA'!$A$4:$A$2000)+ROW()-3)</f>
        <v/>
      </c>
      <c r="B607" s="417"/>
      <c r="C607" s="438"/>
      <c r="D607" s="419"/>
      <c r="E607" s="419"/>
      <c r="F607" s="420"/>
      <c r="G607" s="419"/>
      <c r="H607" s="419"/>
      <c r="I607" s="421"/>
      <c r="J607" s="422"/>
      <c r="K607" s="422"/>
      <c r="L607" s="423"/>
      <c r="M607" s="422"/>
      <c r="N607" s="464"/>
      <c r="O607" s="429"/>
      <c r="P607" s="409">
        <f t="shared" si="29"/>
        <v>0</v>
      </c>
      <c r="Q607" s="78">
        <f t="shared" si="29"/>
        <v>0</v>
      </c>
      <c r="R607" s="100" t="str">
        <f t="shared" si="28"/>
        <v/>
      </c>
    </row>
    <row r="608" spans="1:18" x14ac:dyDescent="0.2">
      <c r="A608" s="430" t="str">
        <f>IF(B608="","",COUNT('Diário 1º PA'!$A$4:$A$2634)+COUNT('Diário 2º PA'!$A$4:$A$2000)+COUNT('Diário 3º PA'!$A$4:$A$2000)+ROW()-3)</f>
        <v/>
      </c>
      <c r="B608" s="417"/>
      <c r="C608" s="438"/>
      <c r="D608" s="419"/>
      <c r="E608" s="419"/>
      <c r="F608" s="420"/>
      <c r="G608" s="419"/>
      <c r="H608" s="419"/>
      <c r="I608" s="421"/>
      <c r="J608" s="422"/>
      <c r="K608" s="422"/>
      <c r="L608" s="423"/>
      <c r="M608" s="422"/>
      <c r="N608" s="464"/>
      <c r="O608" s="429"/>
      <c r="P608" s="409">
        <f t="shared" si="29"/>
        <v>0</v>
      </c>
      <c r="Q608" s="78">
        <f t="shared" si="29"/>
        <v>0</v>
      </c>
      <c r="R608" s="100" t="str">
        <f t="shared" si="28"/>
        <v/>
      </c>
    </row>
    <row r="609" spans="1:18" x14ac:dyDescent="0.2">
      <c r="A609" s="430" t="str">
        <f>IF(B609="","",COUNT('Diário 1º PA'!$A$4:$A$2634)+COUNT('Diário 2º PA'!$A$4:$A$2000)+COUNT('Diário 3º PA'!$A$4:$A$2000)+ROW()-3)</f>
        <v/>
      </c>
      <c r="B609" s="417"/>
      <c r="C609" s="438"/>
      <c r="D609" s="419"/>
      <c r="E609" s="419"/>
      <c r="F609" s="420"/>
      <c r="G609" s="419"/>
      <c r="H609" s="419"/>
      <c r="I609" s="421"/>
      <c r="J609" s="422"/>
      <c r="K609" s="422"/>
      <c r="L609" s="423"/>
      <c r="M609" s="422"/>
      <c r="N609" s="464"/>
      <c r="O609" s="429"/>
      <c r="P609" s="409">
        <f t="shared" si="29"/>
        <v>0</v>
      </c>
      <c r="Q609" s="78">
        <f t="shared" si="29"/>
        <v>0</v>
      </c>
      <c r="R609" s="100" t="str">
        <f t="shared" si="28"/>
        <v/>
      </c>
    </row>
    <row r="610" spans="1:18" x14ac:dyDescent="0.2">
      <c r="A610" s="430" t="str">
        <f>IF(B610="","",COUNT('Diário 1º PA'!$A$4:$A$2634)+COUNT('Diário 2º PA'!$A$4:$A$2000)+COUNT('Diário 3º PA'!$A$4:$A$2000)+ROW()-3)</f>
        <v/>
      </c>
      <c r="B610" s="417"/>
      <c r="C610" s="438"/>
      <c r="D610" s="419"/>
      <c r="E610" s="419"/>
      <c r="F610" s="420"/>
      <c r="G610" s="419"/>
      <c r="H610" s="419"/>
      <c r="I610" s="421"/>
      <c r="J610" s="422"/>
      <c r="K610" s="422"/>
      <c r="L610" s="423"/>
      <c r="M610" s="422"/>
      <c r="N610" s="464"/>
      <c r="O610" s="429"/>
      <c r="P610" s="409">
        <f t="shared" si="29"/>
        <v>0</v>
      </c>
      <c r="Q610" s="78">
        <f t="shared" si="29"/>
        <v>0</v>
      </c>
      <c r="R610" s="100" t="str">
        <f t="shared" si="28"/>
        <v/>
      </c>
    </row>
    <row r="611" spans="1:18" x14ac:dyDescent="0.2">
      <c r="A611" s="430" t="str">
        <f>IF(B611="","",COUNT('Diário 1º PA'!$A$4:$A$2634)+COUNT('Diário 2º PA'!$A$4:$A$2000)+COUNT('Diário 3º PA'!$A$4:$A$2000)+ROW()-3)</f>
        <v/>
      </c>
      <c r="B611" s="417"/>
      <c r="C611" s="438"/>
      <c r="D611" s="419"/>
      <c r="E611" s="419"/>
      <c r="F611" s="420"/>
      <c r="G611" s="419"/>
      <c r="H611" s="419"/>
      <c r="I611" s="421"/>
      <c r="J611" s="422"/>
      <c r="K611" s="422"/>
      <c r="L611" s="423"/>
      <c r="M611" s="422"/>
      <c r="N611" s="464"/>
      <c r="O611" s="429"/>
      <c r="P611" s="409">
        <f t="shared" si="29"/>
        <v>0</v>
      </c>
      <c r="Q611" s="78">
        <f t="shared" si="29"/>
        <v>0</v>
      </c>
      <c r="R611" s="100" t="str">
        <f t="shared" si="28"/>
        <v/>
      </c>
    </row>
    <row r="612" spans="1:18" x14ac:dyDescent="0.2">
      <c r="A612" s="430" t="str">
        <f>IF(B612="","",COUNT('Diário 1º PA'!$A$4:$A$2634)+COUNT('Diário 2º PA'!$A$4:$A$2000)+COUNT('Diário 3º PA'!$A$4:$A$2000)+ROW()-3)</f>
        <v/>
      </c>
      <c r="B612" s="417"/>
      <c r="C612" s="438"/>
      <c r="D612" s="419"/>
      <c r="E612" s="419"/>
      <c r="F612" s="420"/>
      <c r="G612" s="419"/>
      <c r="H612" s="419"/>
      <c r="I612" s="421"/>
      <c r="J612" s="422"/>
      <c r="K612" s="422"/>
      <c r="L612" s="423"/>
      <c r="M612" s="422"/>
      <c r="N612" s="464"/>
      <c r="O612" s="429"/>
      <c r="P612" s="409">
        <f t="shared" si="29"/>
        <v>0</v>
      </c>
      <c r="Q612" s="78">
        <f t="shared" si="29"/>
        <v>0</v>
      </c>
      <c r="R612" s="100" t="str">
        <f t="shared" si="28"/>
        <v/>
      </c>
    </row>
    <row r="613" spans="1:18" x14ac:dyDescent="0.2">
      <c r="A613" s="430" t="str">
        <f>IF(B613="","",COUNT('Diário 1º PA'!$A$4:$A$2634)+COUNT('Diário 2º PA'!$A$4:$A$2000)+COUNT('Diário 3º PA'!$A$4:$A$2000)+ROW()-3)</f>
        <v/>
      </c>
      <c r="B613" s="417"/>
      <c r="C613" s="438"/>
      <c r="D613" s="419"/>
      <c r="E613" s="419"/>
      <c r="F613" s="420"/>
      <c r="G613" s="419"/>
      <c r="H613" s="419"/>
      <c r="I613" s="421"/>
      <c r="J613" s="422"/>
      <c r="K613" s="422"/>
      <c r="L613" s="423"/>
      <c r="M613" s="422"/>
      <c r="N613" s="464"/>
      <c r="O613" s="429"/>
      <c r="P613" s="409">
        <f t="shared" si="29"/>
        <v>0</v>
      </c>
      <c r="Q613" s="78">
        <f t="shared" si="29"/>
        <v>0</v>
      </c>
      <c r="R613" s="100" t="str">
        <f t="shared" si="28"/>
        <v/>
      </c>
    </row>
    <row r="614" spans="1:18" x14ac:dyDescent="0.2">
      <c r="A614" s="430" t="str">
        <f>IF(B614="","",COUNT('Diário 1º PA'!$A$4:$A$2634)+COUNT('Diário 2º PA'!$A$4:$A$2000)+COUNT('Diário 3º PA'!$A$4:$A$2000)+ROW()-3)</f>
        <v/>
      </c>
      <c r="B614" s="417"/>
      <c r="C614" s="438"/>
      <c r="D614" s="419"/>
      <c r="E614" s="419"/>
      <c r="F614" s="420"/>
      <c r="G614" s="419"/>
      <c r="H614" s="419"/>
      <c r="I614" s="421"/>
      <c r="J614" s="422"/>
      <c r="K614" s="422"/>
      <c r="L614" s="423"/>
      <c r="M614" s="422"/>
      <c r="N614" s="464"/>
      <c r="O614" s="429"/>
      <c r="P614" s="409">
        <f t="shared" si="29"/>
        <v>0</v>
      </c>
      <c r="Q614" s="78">
        <f t="shared" si="29"/>
        <v>0</v>
      </c>
      <c r="R614" s="100" t="str">
        <f t="shared" si="28"/>
        <v/>
      </c>
    </row>
    <row r="615" spans="1:18" x14ac:dyDescent="0.2">
      <c r="A615" s="430" t="str">
        <f>IF(B615="","",COUNT('Diário 1º PA'!$A$4:$A$2634)+COUNT('Diário 2º PA'!$A$4:$A$2000)+COUNT('Diário 3º PA'!$A$4:$A$2000)+ROW()-3)</f>
        <v/>
      </c>
      <c r="B615" s="417"/>
      <c r="C615" s="438"/>
      <c r="D615" s="419"/>
      <c r="E615" s="419"/>
      <c r="F615" s="420"/>
      <c r="G615" s="419"/>
      <c r="H615" s="419"/>
      <c r="I615" s="421"/>
      <c r="J615" s="422"/>
      <c r="K615" s="422"/>
      <c r="L615" s="423"/>
      <c r="M615" s="422"/>
      <c r="N615" s="464"/>
      <c r="O615" s="429"/>
      <c r="P615" s="409">
        <f t="shared" si="29"/>
        <v>0</v>
      </c>
      <c r="Q615" s="78">
        <f t="shared" si="29"/>
        <v>0</v>
      </c>
      <c r="R615" s="100" t="str">
        <f t="shared" si="28"/>
        <v/>
      </c>
    </row>
    <row r="616" spans="1:18" x14ac:dyDescent="0.2">
      <c r="A616" s="430" t="str">
        <f>IF(B616="","",COUNT('Diário 1º PA'!$A$4:$A$2634)+COUNT('Diário 2º PA'!$A$4:$A$2000)+COUNT('Diário 3º PA'!$A$4:$A$2000)+ROW()-3)</f>
        <v/>
      </c>
      <c r="B616" s="417"/>
      <c r="C616" s="438"/>
      <c r="D616" s="419"/>
      <c r="E616" s="419"/>
      <c r="F616" s="420"/>
      <c r="G616" s="419"/>
      <c r="H616" s="419"/>
      <c r="I616" s="421"/>
      <c r="J616" s="422"/>
      <c r="K616" s="422"/>
      <c r="L616" s="423"/>
      <c r="M616" s="422"/>
      <c r="N616" s="464"/>
      <c r="O616" s="429"/>
      <c r="P616" s="409">
        <f t="shared" si="29"/>
        <v>0</v>
      </c>
      <c r="Q616" s="78">
        <f t="shared" si="29"/>
        <v>0</v>
      </c>
      <c r="R616" s="100" t="str">
        <f t="shared" si="28"/>
        <v/>
      </c>
    </row>
    <row r="617" spans="1:18" x14ac:dyDescent="0.2">
      <c r="A617" s="430" t="str">
        <f>IF(B617="","",COUNT('Diário 1º PA'!$A$4:$A$2634)+COUNT('Diário 2º PA'!$A$4:$A$2000)+COUNT('Diário 3º PA'!$A$4:$A$2000)+ROW()-3)</f>
        <v/>
      </c>
      <c r="B617" s="417"/>
      <c r="C617" s="438"/>
      <c r="D617" s="419"/>
      <c r="E617" s="419"/>
      <c r="F617" s="420"/>
      <c r="G617" s="419"/>
      <c r="H617" s="419"/>
      <c r="I617" s="421"/>
      <c r="J617" s="422"/>
      <c r="K617" s="422"/>
      <c r="L617" s="423"/>
      <c r="M617" s="422"/>
      <c r="N617" s="464"/>
      <c r="O617" s="429"/>
      <c r="P617" s="409">
        <f t="shared" si="29"/>
        <v>0</v>
      </c>
      <c r="Q617" s="78">
        <f t="shared" si="29"/>
        <v>0</v>
      </c>
      <c r="R617" s="100" t="str">
        <f t="shared" si="28"/>
        <v/>
      </c>
    </row>
    <row r="618" spans="1:18" x14ac:dyDescent="0.2">
      <c r="A618" s="430" t="str">
        <f>IF(B618="","",COUNT('Diário 1º PA'!$A$4:$A$2634)+COUNT('Diário 2º PA'!$A$4:$A$2000)+COUNT('Diário 3º PA'!$A$4:$A$2000)+ROW()-3)</f>
        <v/>
      </c>
      <c r="B618" s="417"/>
      <c r="C618" s="438"/>
      <c r="D618" s="419"/>
      <c r="E618" s="419"/>
      <c r="F618" s="420"/>
      <c r="G618" s="419"/>
      <c r="H618" s="419"/>
      <c r="I618" s="421"/>
      <c r="J618" s="422"/>
      <c r="K618" s="422"/>
      <c r="L618" s="423"/>
      <c r="M618" s="422"/>
      <c r="N618" s="464"/>
      <c r="O618" s="429"/>
      <c r="P618" s="409">
        <f t="shared" si="29"/>
        <v>0</v>
      </c>
      <c r="Q618" s="78">
        <f t="shared" si="29"/>
        <v>0</v>
      </c>
      <c r="R618" s="100" t="str">
        <f t="shared" si="28"/>
        <v/>
      </c>
    </row>
    <row r="619" spans="1:18" x14ac:dyDescent="0.2">
      <c r="A619" s="430" t="str">
        <f>IF(B619="","",COUNT('Diário 1º PA'!$A$4:$A$2634)+COUNT('Diário 2º PA'!$A$4:$A$2000)+COUNT('Diário 3º PA'!$A$4:$A$2000)+ROW()-3)</f>
        <v/>
      </c>
      <c r="B619" s="417"/>
      <c r="C619" s="438"/>
      <c r="D619" s="419"/>
      <c r="E619" s="419"/>
      <c r="F619" s="420"/>
      <c r="G619" s="419"/>
      <c r="H619" s="419"/>
      <c r="I619" s="421"/>
      <c r="J619" s="422"/>
      <c r="K619" s="422"/>
      <c r="L619" s="423"/>
      <c r="M619" s="422"/>
      <c r="N619" s="464"/>
      <c r="O619" s="429"/>
      <c r="P619" s="409">
        <f t="shared" si="29"/>
        <v>0</v>
      </c>
      <c r="Q619" s="78">
        <f t="shared" si="29"/>
        <v>0</v>
      </c>
      <c r="R619" s="100" t="str">
        <f t="shared" si="28"/>
        <v/>
      </c>
    </row>
    <row r="620" spans="1:18" x14ac:dyDescent="0.2">
      <c r="A620" s="430" t="str">
        <f>IF(B620="","",COUNT('Diário 1º PA'!$A$4:$A$2634)+COUNT('Diário 2º PA'!$A$4:$A$2000)+COUNT('Diário 3º PA'!$A$4:$A$2000)+ROW()-3)</f>
        <v/>
      </c>
      <c r="B620" s="417"/>
      <c r="C620" s="438"/>
      <c r="D620" s="419"/>
      <c r="E620" s="419"/>
      <c r="F620" s="420"/>
      <c r="G620" s="419"/>
      <c r="H620" s="419"/>
      <c r="I620" s="421"/>
      <c r="J620" s="422"/>
      <c r="K620" s="422"/>
      <c r="L620" s="423"/>
      <c r="M620" s="422"/>
      <c r="N620" s="464"/>
      <c r="O620" s="429"/>
      <c r="P620" s="409">
        <f t="shared" si="29"/>
        <v>0</v>
      </c>
      <c r="Q620" s="78">
        <f t="shared" si="29"/>
        <v>0</v>
      </c>
      <c r="R620" s="100" t="str">
        <f t="shared" si="28"/>
        <v/>
      </c>
    </row>
    <row r="621" spans="1:18" x14ac:dyDescent="0.2">
      <c r="A621" s="430" t="str">
        <f>IF(B621="","",COUNT('Diário 1º PA'!$A$4:$A$2634)+COUNT('Diário 2º PA'!$A$4:$A$2000)+COUNT('Diário 3º PA'!$A$4:$A$2000)+ROW()-3)</f>
        <v/>
      </c>
      <c r="B621" s="417"/>
      <c r="C621" s="438"/>
      <c r="D621" s="419"/>
      <c r="E621" s="419"/>
      <c r="F621" s="420"/>
      <c r="G621" s="419"/>
      <c r="H621" s="419"/>
      <c r="I621" s="421"/>
      <c r="J621" s="422"/>
      <c r="K621" s="422"/>
      <c r="L621" s="423"/>
      <c r="M621" s="422"/>
      <c r="N621" s="464"/>
      <c r="O621" s="429"/>
      <c r="P621" s="409">
        <f t="shared" si="29"/>
        <v>0</v>
      </c>
      <c r="Q621" s="78">
        <f t="shared" si="29"/>
        <v>0</v>
      </c>
      <c r="R621" s="100" t="str">
        <f t="shared" si="28"/>
        <v/>
      </c>
    </row>
    <row r="622" spans="1:18" x14ac:dyDescent="0.2">
      <c r="A622" s="430" t="str">
        <f>IF(B622="","",COUNT('Diário 1º PA'!$A$4:$A$2634)+COUNT('Diário 2º PA'!$A$4:$A$2000)+COUNT('Diário 3º PA'!$A$4:$A$2000)+ROW()-3)</f>
        <v/>
      </c>
      <c r="B622" s="417"/>
      <c r="C622" s="438"/>
      <c r="D622" s="419"/>
      <c r="E622" s="419"/>
      <c r="F622" s="420"/>
      <c r="G622" s="419"/>
      <c r="H622" s="419"/>
      <c r="I622" s="421"/>
      <c r="J622" s="422"/>
      <c r="K622" s="422"/>
      <c r="L622" s="423"/>
      <c r="M622" s="422"/>
      <c r="N622" s="464"/>
      <c r="O622" s="429"/>
      <c r="P622" s="409">
        <f t="shared" si="29"/>
        <v>0</v>
      </c>
      <c r="Q622" s="78">
        <f t="shared" si="29"/>
        <v>0</v>
      </c>
      <c r="R622" s="100" t="str">
        <f t="shared" si="28"/>
        <v/>
      </c>
    </row>
    <row r="623" spans="1:18" x14ac:dyDescent="0.2">
      <c r="A623" s="430" t="str">
        <f>IF(B623="","",COUNT('Diário 1º PA'!$A$4:$A$2634)+COUNT('Diário 2º PA'!$A$4:$A$2000)+COUNT('Diário 3º PA'!$A$4:$A$2000)+ROW()-3)</f>
        <v/>
      </c>
      <c r="B623" s="417"/>
      <c r="C623" s="438"/>
      <c r="D623" s="419"/>
      <c r="E623" s="419"/>
      <c r="F623" s="420"/>
      <c r="G623" s="419"/>
      <c r="H623" s="419"/>
      <c r="I623" s="421"/>
      <c r="J623" s="422"/>
      <c r="K623" s="422"/>
      <c r="L623" s="423"/>
      <c r="M623" s="422"/>
      <c r="N623" s="464"/>
      <c r="O623" s="429"/>
      <c r="P623" s="409">
        <f t="shared" si="29"/>
        <v>0</v>
      </c>
      <c r="Q623" s="78">
        <f t="shared" si="29"/>
        <v>0</v>
      </c>
      <c r="R623" s="100" t="str">
        <f t="shared" si="28"/>
        <v/>
      </c>
    </row>
    <row r="624" spans="1:18" x14ac:dyDescent="0.2">
      <c r="A624" s="430" t="str">
        <f>IF(B624="","",COUNT('Diário 1º PA'!$A$4:$A$2634)+COUNT('Diário 2º PA'!$A$4:$A$2000)+COUNT('Diário 3º PA'!$A$4:$A$2000)+ROW()-3)</f>
        <v/>
      </c>
      <c r="B624" s="417"/>
      <c r="C624" s="438"/>
      <c r="D624" s="419"/>
      <c r="E624" s="419"/>
      <c r="F624" s="420"/>
      <c r="G624" s="419"/>
      <c r="H624" s="419"/>
      <c r="I624" s="421"/>
      <c r="J624" s="422"/>
      <c r="K624" s="422"/>
      <c r="L624" s="423"/>
      <c r="M624" s="422"/>
      <c r="N624" s="464"/>
      <c r="O624" s="429"/>
      <c r="P624" s="409">
        <f t="shared" si="29"/>
        <v>0</v>
      </c>
      <c r="Q624" s="78">
        <f t="shared" si="29"/>
        <v>0</v>
      </c>
      <c r="R624" s="100" t="str">
        <f t="shared" si="28"/>
        <v/>
      </c>
    </row>
    <row r="625" spans="1:18" x14ac:dyDescent="0.2">
      <c r="A625" s="430" t="str">
        <f>IF(B625="","",COUNT('Diário 1º PA'!$A$4:$A$2634)+COUNT('Diário 2º PA'!$A$4:$A$2000)+COUNT('Diário 3º PA'!$A$4:$A$2000)+ROW()-3)</f>
        <v/>
      </c>
      <c r="B625" s="417"/>
      <c r="C625" s="438"/>
      <c r="D625" s="419"/>
      <c r="E625" s="419"/>
      <c r="F625" s="420"/>
      <c r="G625" s="419"/>
      <c r="H625" s="419"/>
      <c r="I625" s="421"/>
      <c r="J625" s="422"/>
      <c r="K625" s="422"/>
      <c r="L625" s="423"/>
      <c r="M625" s="422"/>
      <c r="N625" s="464"/>
      <c r="O625" s="429"/>
      <c r="P625" s="409">
        <f t="shared" si="29"/>
        <v>0</v>
      </c>
      <c r="Q625" s="78">
        <f t="shared" si="29"/>
        <v>0</v>
      </c>
      <c r="R625" s="100" t="str">
        <f t="shared" si="28"/>
        <v/>
      </c>
    </row>
    <row r="626" spans="1:18" x14ac:dyDescent="0.2">
      <c r="A626" s="430" t="str">
        <f>IF(B626="","",COUNT('Diário 1º PA'!$A$4:$A$2634)+COUNT('Diário 2º PA'!$A$4:$A$2000)+COUNT('Diário 3º PA'!$A$4:$A$2000)+ROW()-3)</f>
        <v/>
      </c>
      <c r="B626" s="417"/>
      <c r="C626" s="438"/>
      <c r="D626" s="419"/>
      <c r="E626" s="419"/>
      <c r="F626" s="420"/>
      <c r="G626" s="419"/>
      <c r="H626" s="419"/>
      <c r="I626" s="421"/>
      <c r="J626" s="422"/>
      <c r="K626" s="422"/>
      <c r="L626" s="423"/>
      <c r="M626" s="422"/>
      <c r="N626" s="464"/>
      <c r="O626" s="429"/>
      <c r="P626" s="409">
        <f t="shared" si="29"/>
        <v>0</v>
      </c>
      <c r="Q626" s="78">
        <f t="shared" si="29"/>
        <v>0</v>
      </c>
      <c r="R626" s="100" t="str">
        <f t="shared" si="28"/>
        <v/>
      </c>
    </row>
    <row r="627" spans="1:18" x14ac:dyDescent="0.2">
      <c r="A627" s="430" t="str">
        <f>IF(B627="","",COUNT('Diário 1º PA'!$A$4:$A$2634)+COUNT('Diário 2º PA'!$A$4:$A$2000)+COUNT('Diário 3º PA'!$A$4:$A$2000)+ROW()-3)</f>
        <v/>
      </c>
      <c r="B627" s="417"/>
      <c r="C627" s="438"/>
      <c r="D627" s="419"/>
      <c r="E627" s="419"/>
      <c r="F627" s="420"/>
      <c r="G627" s="419"/>
      <c r="H627" s="419"/>
      <c r="I627" s="421"/>
      <c r="J627" s="422"/>
      <c r="K627" s="422"/>
      <c r="L627" s="423"/>
      <c r="M627" s="422"/>
      <c r="N627" s="464"/>
      <c r="O627" s="429"/>
      <c r="P627" s="409">
        <f t="shared" si="29"/>
        <v>0</v>
      </c>
      <c r="Q627" s="78">
        <f t="shared" si="29"/>
        <v>0</v>
      </c>
      <c r="R627" s="100" t="str">
        <f t="shared" si="28"/>
        <v/>
      </c>
    </row>
    <row r="628" spans="1:18" x14ac:dyDescent="0.2">
      <c r="A628" s="430" t="str">
        <f>IF(B628="","",COUNT('Diário 1º PA'!$A$4:$A$2634)+COUNT('Diário 2º PA'!$A$4:$A$2000)+COUNT('Diário 3º PA'!$A$4:$A$2000)+ROW()-3)</f>
        <v/>
      </c>
      <c r="B628" s="417"/>
      <c r="C628" s="438"/>
      <c r="D628" s="419"/>
      <c r="E628" s="419"/>
      <c r="F628" s="420"/>
      <c r="G628" s="419"/>
      <c r="H628" s="419"/>
      <c r="I628" s="421"/>
      <c r="J628" s="422"/>
      <c r="K628" s="422"/>
      <c r="L628" s="423"/>
      <c r="M628" s="422"/>
      <c r="N628" s="464"/>
      <c r="O628" s="429"/>
      <c r="P628" s="409">
        <f t="shared" si="29"/>
        <v>0</v>
      </c>
      <c r="Q628" s="78">
        <f t="shared" si="29"/>
        <v>0</v>
      </c>
      <c r="R628" s="100" t="str">
        <f t="shared" si="28"/>
        <v/>
      </c>
    </row>
    <row r="629" spans="1:18" x14ac:dyDescent="0.2">
      <c r="A629" s="430" t="str">
        <f>IF(B629="","",COUNT('Diário 1º PA'!$A$4:$A$2634)+COUNT('Diário 2º PA'!$A$4:$A$2000)+COUNT('Diário 3º PA'!$A$4:$A$2000)+ROW()-3)</f>
        <v/>
      </c>
      <c r="B629" s="417"/>
      <c r="C629" s="438"/>
      <c r="D629" s="419"/>
      <c r="E629" s="419"/>
      <c r="F629" s="420"/>
      <c r="G629" s="419"/>
      <c r="H629" s="419"/>
      <c r="I629" s="421"/>
      <c r="J629" s="422"/>
      <c r="K629" s="422"/>
      <c r="L629" s="423"/>
      <c r="M629" s="422"/>
      <c r="N629" s="464"/>
      <c r="O629" s="429"/>
      <c r="P629" s="409">
        <f t="shared" si="29"/>
        <v>0</v>
      </c>
      <c r="Q629" s="78">
        <f t="shared" si="29"/>
        <v>0</v>
      </c>
      <c r="R629" s="100" t="str">
        <f t="shared" si="28"/>
        <v/>
      </c>
    </row>
    <row r="630" spans="1:18" x14ac:dyDescent="0.2">
      <c r="A630" s="430" t="str">
        <f>IF(B630="","",COUNT('Diário 1º PA'!$A$4:$A$2634)+COUNT('Diário 2º PA'!$A$4:$A$2000)+COUNT('Diário 3º PA'!$A$4:$A$2000)+ROW()-3)</f>
        <v/>
      </c>
      <c r="B630" s="417"/>
      <c r="C630" s="438"/>
      <c r="D630" s="419"/>
      <c r="E630" s="419"/>
      <c r="F630" s="420"/>
      <c r="G630" s="419"/>
      <c r="H630" s="419"/>
      <c r="I630" s="421"/>
      <c r="J630" s="422"/>
      <c r="K630" s="422"/>
      <c r="L630" s="423"/>
      <c r="M630" s="422"/>
      <c r="N630" s="464"/>
      <c r="O630" s="429"/>
      <c r="P630" s="409">
        <f t="shared" si="29"/>
        <v>0</v>
      </c>
      <c r="Q630" s="78">
        <f t="shared" si="29"/>
        <v>0</v>
      </c>
      <c r="R630" s="100" t="str">
        <f t="shared" si="28"/>
        <v/>
      </c>
    </row>
    <row r="631" spans="1:18" x14ac:dyDescent="0.2">
      <c r="A631" s="430" t="str">
        <f>IF(B631="","",COUNT('Diário 1º PA'!$A$4:$A$2634)+COUNT('Diário 2º PA'!$A$4:$A$2000)+COUNT('Diário 3º PA'!$A$4:$A$2000)+ROW()-3)</f>
        <v/>
      </c>
      <c r="B631" s="417"/>
      <c r="C631" s="438"/>
      <c r="D631" s="419"/>
      <c r="E631" s="419"/>
      <c r="F631" s="420"/>
      <c r="G631" s="419"/>
      <c r="H631" s="419"/>
      <c r="I631" s="421"/>
      <c r="J631" s="422"/>
      <c r="K631" s="422"/>
      <c r="L631" s="423"/>
      <c r="M631" s="422"/>
      <c r="N631" s="464"/>
      <c r="O631" s="429"/>
      <c r="P631" s="409">
        <f t="shared" si="29"/>
        <v>0</v>
      </c>
      <c r="Q631" s="78">
        <f t="shared" si="29"/>
        <v>0</v>
      </c>
      <c r="R631" s="100" t="str">
        <f t="shared" si="28"/>
        <v/>
      </c>
    </row>
    <row r="632" spans="1:18" x14ac:dyDescent="0.2">
      <c r="A632" s="430" t="str">
        <f>IF(B632="","",COUNT('Diário 1º PA'!$A$4:$A$2634)+COUNT('Diário 2º PA'!$A$4:$A$2000)+COUNT('Diário 3º PA'!$A$4:$A$2000)+ROW()-3)</f>
        <v/>
      </c>
      <c r="B632" s="417"/>
      <c r="C632" s="438"/>
      <c r="D632" s="419"/>
      <c r="E632" s="419"/>
      <c r="F632" s="420"/>
      <c r="G632" s="419"/>
      <c r="H632" s="419"/>
      <c r="I632" s="421"/>
      <c r="J632" s="422"/>
      <c r="K632" s="422"/>
      <c r="L632" s="423"/>
      <c r="M632" s="422"/>
      <c r="N632" s="464"/>
      <c r="O632" s="429"/>
      <c r="P632" s="409">
        <f t="shared" si="29"/>
        <v>0</v>
      </c>
      <c r="Q632" s="78">
        <f t="shared" si="29"/>
        <v>0</v>
      </c>
      <c r="R632" s="100" t="str">
        <f t="shared" si="28"/>
        <v/>
      </c>
    </row>
    <row r="633" spans="1:18" x14ac:dyDescent="0.2">
      <c r="A633" s="430" t="str">
        <f>IF(B633="","",COUNT('Diário 1º PA'!$A$4:$A$2634)+COUNT('Diário 2º PA'!$A$4:$A$2000)+COUNT('Diário 3º PA'!$A$4:$A$2000)+ROW()-3)</f>
        <v/>
      </c>
      <c r="B633" s="417"/>
      <c r="C633" s="438"/>
      <c r="D633" s="419"/>
      <c r="E633" s="419"/>
      <c r="F633" s="420"/>
      <c r="G633" s="419"/>
      <c r="H633" s="419"/>
      <c r="I633" s="421"/>
      <c r="J633" s="422"/>
      <c r="K633" s="422"/>
      <c r="L633" s="423"/>
      <c r="M633" s="422"/>
      <c r="N633" s="464"/>
      <c r="O633" s="429"/>
      <c r="P633" s="409">
        <f t="shared" si="29"/>
        <v>0</v>
      </c>
      <c r="Q633" s="78">
        <f t="shared" si="29"/>
        <v>0</v>
      </c>
      <c r="R633" s="100" t="str">
        <f t="shared" si="28"/>
        <v/>
      </c>
    </row>
    <row r="634" spans="1:18" x14ac:dyDescent="0.2">
      <c r="A634" s="430" t="str">
        <f>IF(B634="","",COUNT('Diário 1º PA'!$A$4:$A$2634)+COUNT('Diário 2º PA'!$A$4:$A$2000)+COUNT('Diário 3º PA'!$A$4:$A$2000)+ROW()-3)</f>
        <v/>
      </c>
      <c r="B634" s="417"/>
      <c r="C634" s="438"/>
      <c r="D634" s="419"/>
      <c r="E634" s="419"/>
      <c r="F634" s="420"/>
      <c r="G634" s="419"/>
      <c r="H634" s="419"/>
      <c r="I634" s="421"/>
      <c r="J634" s="422"/>
      <c r="K634" s="422"/>
      <c r="L634" s="423"/>
      <c r="M634" s="422"/>
      <c r="N634" s="464"/>
      <c r="O634" s="429"/>
      <c r="P634" s="409">
        <f t="shared" si="29"/>
        <v>0</v>
      </c>
      <c r="Q634" s="78">
        <f t="shared" si="29"/>
        <v>0</v>
      </c>
      <c r="R634" s="100" t="str">
        <f t="shared" si="28"/>
        <v/>
      </c>
    </row>
    <row r="635" spans="1:18" x14ac:dyDescent="0.2">
      <c r="A635" s="430" t="str">
        <f>IF(B635="","",COUNT('Diário 1º PA'!$A$4:$A$2634)+COUNT('Diário 2º PA'!$A$4:$A$2000)+COUNT('Diário 3º PA'!$A$4:$A$2000)+ROW()-3)</f>
        <v/>
      </c>
      <c r="B635" s="417"/>
      <c r="C635" s="438"/>
      <c r="D635" s="419"/>
      <c r="E635" s="419"/>
      <c r="F635" s="420"/>
      <c r="G635" s="419"/>
      <c r="H635" s="419"/>
      <c r="I635" s="421"/>
      <c r="J635" s="422"/>
      <c r="K635" s="422"/>
      <c r="L635" s="423"/>
      <c r="M635" s="422"/>
      <c r="N635" s="464"/>
      <c r="O635" s="429"/>
      <c r="P635" s="409">
        <f t="shared" si="29"/>
        <v>0</v>
      </c>
      <c r="Q635" s="78">
        <f t="shared" si="29"/>
        <v>0</v>
      </c>
      <c r="R635" s="100" t="str">
        <f t="shared" si="28"/>
        <v/>
      </c>
    </row>
    <row r="636" spans="1:18" x14ac:dyDescent="0.2">
      <c r="A636" s="430" t="str">
        <f>IF(B636="","",COUNT('Diário 1º PA'!$A$4:$A$2634)+COUNT('Diário 2º PA'!$A$4:$A$2000)+COUNT('Diário 3º PA'!$A$4:$A$2000)+ROW()-3)</f>
        <v/>
      </c>
      <c r="B636" s="417"/>
      <c r="C636" s="438"/>
      <c r="D636" s="419"/>
      <c r="E636" s="419"/>
      <c r="F636" s="420"/>
      <c r="G636" s="419"/>
      <c r="H636" s="419"/>
      <c r="I636" s="421"/>
      <c r="J636" s="422"/>
      <c r="K636" s="422"/>
      <c r="L636" s="423"/>
      <c r="M636" s="422"/>
      <c r="N636" s="464"/>
      <c r="O636" s="429"/>
      <c r="P636" s="409">
        <f t="shared" si="29"/>
        <v>0</v>
      </c>
      <c r="Q636" s="78">
        <f t="shared" si="29"/>
        <v>0</v>
      </c>
      <c r="R636" s="100" t="str">
        <f t="shared" si="28"/>
        <v/>
      </c>
    </row>
    <row r="637" spans="1:18" x14ac:dyDescent="0.2">
      <c r="A637" s="430" t="str">
        <f>IF(B637="","",COUNT('Diário 1º PA'!$A$4:$A$2634)+COUNT('Diário 2º PA'!$A$4:$A$2000)+COUNT('Diário 3º PA'!$A$4:$A$2000)+ROW()-3)</f>
        <v/>
      </c>
      <c r="B637" s="417"/>
      <c r="C637" s="438"/>
      <c r="D637" s="419"/>
      <c r="E637" s="419"/>
      <c r="F637" s="420"/>
      <c r="G637" s="419"/>
      <c r="H637" s="419"/>
      <c r="I637" s="421"/>
      <c r="J637" s="422"/>
      <c r="K637" s="422"/>
      <c r="L637" s="423"/>
      <c r="M637" s="422"/>
      <c r="N637" s="464"/>
      <c r="O637" s="429"/>
      <c r="P637" s="409">
        <f t="shared" si="29"/>
        <v>0</v>
      </c>
      <c r="Q637" s="78">
        <f t="shared" si="29"/>
        <v>0</v>
      </c>
      <c r="R637" s="100" t="str">
        <f t="shared" si="28"/>
        <v/>
      </c>
    </row>
    <row r="638" spans="1:18" x14ac:dyDescent="0.2">
      <c r="A638" s="430" t="str">
        <f>IF(B638="","",COUNT('Diário 1º PA'!$A$4:$A$2634)+COUNT('Diário 2º PA'!$A$4:$A$2000)+COUNT('Diário 3º PA'!$A$4:$A$2000)+ROW()-3)</f>
        <v/>
      </c>
      <c r="B638" s="417"/>
      <c r="C638" s="438"/>
      <c r="D638" s="419"/>
      <c r="E638" s="419"/>
      <c r="F638" s="420"/>
      <c r="G638" s="419"/>
      <c r="H638" s="419"/>
      <c r="I638" s="421"/>
      <c r="J638" s="422"/>
      <c r="K638" s="422"/>
      <c r="L638" s="423"/>
      <c r="M638" s="422"/>
      <c r="N638" s="464"/>
      <c r="O638" s="429"/>
      <c r="P638" s="409">
        <f t="shared" si="29"/>
        <v>0</v>
      </c>
      <c r="Q638" s="78">
        <f t="shared" si="29"/>
        <v>0</v>
      </c>
      <c r="R638" s="100" t="str">
        <f t="shared" si="28"/>
        <v/>
      </c>
    </row>
    <row r="639" spans="1:18" x14ac:dyDescent="0.2">
      <c r="A639" s="430" t="str">
        <f>IF(B639="","",COUNT('Diário 1º PA'!$A$4:$A$2634)+COUNT('Diário 2º PA'!$A$4:$A$2000)+COUNT('Diário 3º PA'!$A$4:$A$2000)+ROW()-3)</f>
        <v/>
      </c>
      <c r="B639" s="417"/>
      <c r="C639" s="438"/>
      <c r="D639" s="419"/>
      <c r="E639" s="419"/>
      <c r="F639" s="420"/>
      <c r="G639" s="419"/>
      <c r="H639" s="419"/>
      <c r="I639" s="421"/>
      <c r="J639" s="422"/>
      <c r="K639" s="422"/>
      <c r="L639" s="423"/>
      <c r="M639" s="422"/>
      <c r="N639" s="464"/>
      <c r="O639" s="429"/>
      <c r="P639" s="409">
        <f t="shared" si="29"/>
        <v>0</v>
      </c>
      <c r="Q639" s="78">
        <f t="shared" si="29"/>
        <v>0</v>
      </c>
      <c r="R639" s="100" t="str">
        <f t="shared" si="28"/>
        <v/>
      </c>
    </row>
    <row r="640" spans="1:18" x14ac:dyDescent="0.2">
      <c r="A640" s="430" t="str">
        <f>IF(B640="","",COUNT('Diário 1º PA'!$A$4:$A$2634)+COUNT('Diário 2º PA'!$A$4:$A$2000)+COUNT('Diário 3º PA'!$A$4:$A$2000)+ROW()-3)</f>
        <v/>
      </c>
      <c r="B640" s="417"/>
      <c r="C640" s="438"/>
      <c r="D640" s="419"/>
      <c r="E640" s="419"/>
      <c r="F640" s="420"/>
      <c r="G640" s="419"/>
      <c r="H640" s="419"/>
      <c r="I640" s="421"/>
      <c r="J640" s="422"/>
      <c r="K640" s="422"/>
      <c r="L640" s="423"/>
      <c r="M640" s="422"/>
      <c r="N640" s="464"/>
      <c r="O640" s="429"/>
      <c r="P640" s="409">
        <f t="shared" si="29"/>
        <v>0</v>
      </c>
      <c r="Q640" s="78">
        <f t="shared" si="29"/>
        <v>0</v>
      </c>
      <c r="R640" s="100" t="str">
        <f t="shared" si="28"/>
        <v/>
      </c>
    </row>
    <row r="641" spans="1:18" x14ac:dyDescent="0.2">
      <c r="A641" s="430" t="str">
        <f>IF(B641="","",COUNT('Diário 1º PA'!$A$4:$A$2634)+COUNT('Diário 2º PA'!$A$4:$A$2000)+COUNT('Diário 3º PA'!$A$4:$A$2000)+ROW()-3)</f>
        <v/>
      </c>
      <c r="B641" s="417"/>
      <c r="C641" s="438"/>
      <c r="D641" s="419"/>
      <c r="E641" s="419"/>
      <c r="F641" s="420"/>
      <c r="G641" s="419"/>
      <c r="H641" s="419"/>
      <c r="I641" s="421"/>
      <c r="J641" s="422"/>
      <c r="K641" s="422"/>
      <c r="L641" s="423"/>
      <c r="M641" s="422"/>
      <c r="N641" s="464"/>
      <c r="O641" s="429"/>
      <c r="P641" s="409">
        <f t="shared" si="29"/>
        <v>0</v>
      </c>
      <c r="Q641" s="78">
        <f t="shared" si="29"/>
        <v>0</v>
      </c>
      <c r="R641" s="100" t="str">
        <f t="shared" si="28"/>
        <v/>
      </c>
    </row>
    <row r="642" spans="1:18" x14ac:dyDescent="0.2">
      <c r="A642" s="430" t="str">
        <f>IF(B642="","",COUNT('Diário 1º PA'!$A$4:$A$2634)+COUNT('Diário 2º PA'!$A$4:$A$2000)+COUNT('Diário 3º PA'!$A$4:$A$2000)+ROW()-3)</f>
        <v/>
      </c>
      <c r="B642" s="417"/>
      <c r="C642" s="438"/>
      <c r="D642" s="419"/>
      <c r="E642" s="419"/>
      <c r="F642" s="420"/>
      <c r="G642" s="419"/>
      <c r="H642" s="419"/>
      <c r="I642" s="421"/>
      <c r="J642" s="422"/>
      <c r="K642" s="422"/>
      <c r="L642" s="423"/>
      <c r="M642" s="422"/>
      <c r="N642" s="464"/>
      <c r="O642" s="429"/>
      <c r="P642" s="409">
        <f t="shared" si="29"/>
        <v>0</v>
      </c>
      <c r="Q642" s="78">
        <f t="shared" si="29"/>
        <v>0</v>
      </c>
      <c r="R642" s="100" t="str">
        <f t="shared" si="28"/>
        <v/>
      </c>
    </row>
    <row r="643" spans="1:18" x14ac:dyDescent="0.2">
      <c r="A643" s="430" t="str">
        <f>IF(B643="","",COUNT('Diário 1º PA'!$A$4:$A$2634)+COUNT('Diário 2º PA'!$A$4:$A$2000)+COUNT('Diário 3º PA'!$A$4:$A$2000)+ROW()-3)</f>
        <v/>
      </c>
      <c r="B643" s="417"/>
      <c r="C643" s="438"/>
      <c r="D643" s="419"/>
      <c r="E643" s="419"/>
      <c r="F643" s="420"/>
      <c r="G643" s="419"/>
      <c r="H643" s="419"/>
      <c r="I643" s="421"/>
      <c r="J643" s="422"/>
      <c r="K643" s="422"/>
      <c r="L643" s="423"/>
      <c r="M643" s="422"/>
      <c r="N643" s="464"/>
      <c r="O643" s="429"/>
      <c r="P643" s="409">
        <f t="shared" si="29"/>
        <v>0</v>
      </c>
      <c r="Q643" s="78">
        <f t="shared" si="29"/>
        <v>0</v>
      </c>
      <c r="R643" s="100" t="str">
        <f t="shared" si="28"/>
        <v/>
      </c>
    </row>
    <row r="644" spans="1:18" x14ac:dyDescent="0.2">
      <c r="A644" s="430" t="str">
        <f>IF(B644="","",COUNT('Diário 1º PA'!$A$4:$A$2634)+COUNT('Diário 2º PA'!$A$4:$A$2000)+COUNT('Diário 3º PA'!$A$4:$A$2000)+ROW()-3)</f>
        <v/>
      </c>
      <c r="B644" s="417"/>
      <c r="C644" s="438"/>
      <c r="D644" s="419"/>
      <c r="E644" s="419"/>
      <c r="F644" s="420"/>
      <c r="G644" s="419"/>
      <c r="H644" s="419"/>
      <c r="I644" s="421"/>
      <c r="J644" s="422"/>
      <c r="K644" s="422"/>
      <c r="L644" s="423"/>
      <c r="M644" s="422"/>
      <c r="N644" s="464"/>
      <c r="O644" s="429"/>
      <c r="P644" s="409">
        <f t="shared" si="29"/>
        <v>0</v>
      </c>
      <c r="Q644" s="78">
        <f t="shared" si="29"/>
        <v>0</v>
      </c>
      <c r="R644" s="100" t="str">
        <f t="shared" si="28"/>
        <v/>
      </c>
    </row>
    <row r="645" spans="1:18" x14ac:dyDescent="0.2">
      <c r="A645" s="430" t="str">
        <f>IF(B645="","",COUNT('Diário 1º PA'!$A$4:$A$2634)+COUNT('Diário 2º PA'!$A$4:$A$2000)+COUNT('Diário 3º PA'!$A$4:$A$2000)+ROW()-3)</f>
        <v/>
      </c>
      <c r="B645" s="417"/>
      <c r="C645" s="438"/>
      <c r="D645" s="419"/>
      <c r="E645" s="419"/>
      <c r="F645" s="420"/>
      <c r="G645" s="419"/>
      <c r="H645" s="419"/>
      <c r="I645" s="421"/>
      <c r="J645" s="422"/>
      <c r="K645" s="422"/>
      <c r="L645" s="423"/>
      <c r="M645" s="422"/>
      <c r="N645" s="464"/>
      <c r="O645" s="429"/>
      <c r="P645" s="409">
        <f t="shared" si="29"/>
        <v>0</v>
      </c>
      <c r="Q645" s="78">
        <f t="shared" si="29"/>
        <v>0</v>
      </c>
      <c r="R645" s="100" t="str">
        <f t="shared" si="28"/>
        <v/>
      </c>
    </row>
    <row r="646" spans="1:18" x14ac:dyDescent="0.2">
      <c r="A646" s="430" t="str">
        <f>IF(B646="","",COUNT('Diário 1º PA'!$A$4:$A$2634)+COUNT('Diário 2º PA'!$A$4:$A$2000)+COUNT('Diário 3º PA'!$A$4:$A$2000)+ROW()-3)</f>
        <v/>
      </c>
      <c r="B646" s="417"/>
      <c r="C646" s="438"/>
      <c r="D646" s="419"/>
      <c r="E646" s="419"/>
      <c r="F646" s="420"/>
      <c r="G646" s="419"/>
      <c r="H646" s="419"/>
      <c r="I646" s="421"/>
      <c r="J646" s="422"/>
      <c r="K646" s="422"/>
      <c r="L646" s="423"/>
      <c r="M646" s="422"/>
      <c r="N646" s="464"/>
      <c r="O646" s="429"/>
      <c r="P646" s="409">
        <f t="shared" si="29"/>
        <v>0</v>
      </c>
      <c r="Q646" s="78">
        <f t="shared" si="29"/>
        <v>0</v>
      </c>
      <c r="R646" s="100" t="str">
        <f t="shared" si="28"/>
        <v/>
      </c>
    </row>
    <row r="647" spans="1:18" x14ac:dyDescent="0.2">
      <c r="A647" s="430" t="str">
        <f>IF(B647="","",COUNT('Diário 1º PA'!$A$4:$A$2634)+COUNT('Diário 2º PA'!$A$4:$A$2000)+COUNT('Diário 3º PA'!$A$4:$A$2000)+ROW()-3)</f>
        <v/>
      </c>
      <c r="B647" s="417"/>
      <c r="C647" s="438"/>
      <c r="D647" s="419"/>
      <c r="E647" s="419"/>
      <c r="F647" s="420"/>
      <c r="G647" s="419"/>
      <c r="H647" s="419"/>
      <c r="I647" s="421"/>
      <c r="J647" s="422"/>
      <c r="K647" s="422"/>
      <c r="L647" s="423"/>
      <c r="M647" s="422"/>
      <c r="N647" s="464"/>
      <c r="O647" s="429"/>
      <c r="P647" s="409">
        <f t="shared" si="29"/>
        <v>0</v>
      </c>
      <c r="Q647" s="78">
        <f t="shared" si="29"/>
        <v>0</v>
      </c>
      <c r="R647" s="100" t="str">
        <f t="shared" si="28"/>
        <v/>
      </c>
    </row>
    <row r="648" spans="1:18" x14ac:dyDescent="0.2">
      <c r="A648" s="430" t="str">
        <f>IF(B648="","",COUNT('Diário 1º PA'!$A$4:$A$2634)+COUNT('Diário 2º PA'!$A$4:$A$2000)+COUNT('Diário 3º PA'!$A$4:$A$2000)+ROW()-3)</f>
        <v/>
      </c>
      <c r="B648" s="417"/>
      <c r="C648" s="438"/>
      <c r="D648" s="419"/>
      <c r="E648" s="419"/>
      <c r="F648" s="420"/>
      <c r="G648" s="419"/>
      <c r="H648" s="419"/>
      <c r="I648" s="421"/>
      <c r="J648" s="422"/>
      <c r="K648" s="422"/>
      <c r="L648" s="423"/>
      <c r="M648" s="422"/>
      <c r="N648" s="464"/>
      <c r="O648" s="429"/>
      <c r="P648" s="409">
        <f t="shared" si="29"/>
        <v>0</v>
      </c>
      <c r="Q648" s="78">
        <f t="shared" si="29"/>
        <v>0</v>
      </c>
      <c r="R648" s="100" t="str">
        <f t="shared" ref="R648:R711" si="30">SUBSTITUTE(D648," ","_")</f>
        <v/>
      </c>
    </row>
    <row r="649" spans="1:18" x14ac:dyDescent="0.2">
      <c r="A649" s="430" t="str">
        <f>IF(B649="","",COUNT('Diário 1º PA'!$A$4:$A$2634)+COUNT('Diário 2º PA'!$A$4:$A$2000)+COUNT('Diário 3º PA'!$A$4:$A$2000)+ROW()-3)</f>
        <v/>
      </c>
      <c r="B649" s="417"/>
      <c r="C649" s="438"/>
      <c r="D649" s="419"/>
      <c r="E649" s="419"/>
      <c r="F649" s="420"/>
      <c r="G649" s="419"/>
      <c r="H649" s="419"/>
      <c r="I649" s="421"/>
      <c r="J649" s="422"/>
      <c r="K649" s="422"/>
      <c r="L649" s="423"/>
      <c r="M649" s="422"/>
      <c r="N649" s="464"/>
      <c r="O649" s="429"/>
      <c r="P649" s="409">
        <f t="shared" ref="P649:Q712" si="31">IF(B649=0,0,IF(YEAR(B649)=$Q$1,MONTH(B649)-$P$1+1,(YEAR(B649)-$Q$1)*12-$P$1+1+MONTH(B649)))</f>
        <v>0</v>
      </c>
      <c r="Q649" s="78">
        <f t="shared" si="31"/>
        <v>0</v>
      </c>
      <c r="R649" s="100" t="str">
        <f t="shared" si="30"/>
        <v/>
      </c>
    </row>
    <row r="650" spans="1:18" x14ac:dyDescent="0.2">
      <c r="A650" s="430" t="str">
        <f>IF(B650="","",COUNT('Diário 1º PA'!$A$4:$A$2634)+COUNT('Diário 2º PA'!$A$4:$A$2000)+COUNT('Diário 3º PA'!$A$4:$A$2000)+ROW()-3)</f>
        <v/>
      </c>
      <c r="B650" s="417"/>
      <c r="C650" s="438"/>
      <c r="D650" s="419"/>
      <c r="E650" s="419"/>
      <c r="F650" s="420"/>
      <c r="G650" s="419"/>
      <c r="H650" s="419"/>
      <c r="I650" s="421"/>
      <c r="J650" s="422"/>
      <c r="K650" s="422"/>
      <c r="L650" s="423"/>
      <c r="M650" s="422"/>
      <c r="N650" s="464"/>
      <c r="O650" s="429"/>
      <c r="P650" s="409">
        <f t="shared" si="31"/>
        <v>0</v>
      </c>
      <c r="Q650" s="78">
        <f t="shared" si="31"/>
        <v>0</v>
      </c>
      <c r="R650" s="100" t="str">
        <f t="shared" si="30"/>
        <v/>
      </c>
    </row>
    <row r="651" spans="1:18" x14ac:dyDescent="0.2">
      <c r="A651" s="430" t="str">
        <f>IF(B651="","",COUNT('Diário 1º PA'!$A$4:$A$2634)+COUNT('Diário 2º PA'!$A$4:$A$2000)+COUNT('Diário 3º PA'!$A$4:$A$2000)+ROW()-3)</f>
        <v/>
      </c>
      <c r="B651" s="417"/>
      <c r="C651" s="438"/>
      <c r="D651" s="419"/>
      <c r="E651" s="419"/>
      <c r="F651" s="420"/>
      <c r="G651" s="419"/>
      <c r="H651" s="419"/>
      <c r="I651" s="421"/>
      <c r="J651" s="422"/>
      <c r="K651" s="422"/>
      <c r="L651" s="423"/>
      <c r="M651" s="422"/>
      <c r="N651" s="464"/>
      <c r="O651" s="429"/>
      <c r="P651" s="409">
        <f t="shared" si="31"/>
        <v>0</v>
      </c>
      <c r="Q651" s="78">
        <f t="shared" si="31"/>
        <v>0</v>
      </c>
      <c r="R651" s="100" t="str">
        <f t="shared" si="30"/>
        <v/>
      </c>
    </row>
    <row r="652" spans="1:18" x14ac:dyDescent="0.2">
      <c r="A652" s="430" t="str">
        <f>IF(B652="","",COUNT('Diário 1º PA'!$A$4:$A$2634)+COUNT('Diário 2º PA'!$A$4:$A$2000)+COUNT('Diário 3º PA'!$A$4:$A$2000)+ROW()-3)</f>
        <v/>
      </c>
      <c r="B652" s="417"/>
      <c r="C652" s="438"/>
      <c r="D652" s="419"/>
      <c r="E652" s="419"/>
      <c r="F652" s="420"/>
      <c r="G652" s="419"/>
      <c r="H652" s="419"/>
      <c r="I652" s="421"/>
      <c r="J652" s="422"/>
      <c r="K652" s="422"/>
      <c r="L652" s="423"/>
      <c r="M652" s="422"/>
      <c r="N652" s="464"/>
      <c r="O652" s="429"/>
      <c r="P652" s="409">
        <f t="shared" si="31"/>
        <v>0</v>
      </c>
      <c r="Q652" s="78">
        <f t="shared" si="31"/>
        <v>0</v>
      </c>
      <c r="R652" s="100" t="str">
        <f t="shared" si="30"/>
        <v/>
      </c>
    </row>
    <row r="653" spans="1:18" x14ac:dyDescent="0.2">
      <c r="A653" s="430" t="str">
        <f>IF(B653="","",COUNT('Diário 1º PA'!$A$4:$A$2634)+COUNT('Diário 2º PA'!$A$4:$A$2000)+COUNT('Diário 3º PA'!$A$4:$A$2000)+ROW()-3)</f>
        <v/>
      </c>
      <c r="B653" s="417"/>
      <c r="C653" s="438"/>
      <c r="D653" s="419"/>
      <c r="E653" s="419"/>
      <c r="F653" s="420"/>
      <c r="G653" s="419"/>
      <c r="H653" s="419"/>
      <c r="I653" s="421"/>
      <c r="J653" s="422"/>
      <c r="K653" s="422"/>
      <c r="L653" s="423"/>
      <c r="M653" s="422"/>
      <c r="N653" s="464"/>
      <c r="O653" s="429"/>
      <c r="P653" s="409">
        <f t="shared" si="31"/>
        <v>0</v>
      </c>
      <c r="Q653" s="78">
        <f t="shared" si="31"/>
        <v>0</v>
      </c>
      <c r="R653" s="100" t="str">
        <f t="shared" si="30"/>
        <v/>
      </c>
    </row>
    <row r="654" spans="1:18" x14ac:dyDescent="0.2">
      <c r="A654" s="430" t="str">
        <f>IF(B654="","",COUNT('Diário 1º PA'!$A$4:$A$2634)+COUNT('Diário 2º PA'!$A$4:$A$2000)+COUNT('Diário 3º PA'!$A$4:$A$2000)+ROW()-3)</f>
        <v/>
      </c>
      <c r="B654" s="417"/>
      <c r="C654" s="438"/>
      <c r="D654" s="419"/>
      <c r="E654" s="419"/>
      <c r="F654" s="420"/>
      <c r="G654" s="419"/>
      <c r="H654" s="419"/>
      <c r="I654" s="421"/>
      <c r="J654" s="422"/>
      <c r="K654" s="422"/>
      <c r="L654" s="423"/>
      <c r="M654" s="422"/>
      <c r="N654" s="464"/>
      <c r="O654" s="429"/>
      <c r="P654" s="409">
        <f t="shared" si="31"/>
        <v>0</v>
      </c>
      <c r="Q654" s="78">
        <f t="shared" si="31"/>
        <v>0</v>
      </c>
      <c r="R654" s="100" t="str">
        <f t="shared" si="30"/>
        <v/>
      </c>
    </row>
    <row r="655" spans="1:18" x14ac:dyDescent="0.2">
      <c r="A655" s="430" t="str">
        <f>IF(B655="","",COUNT('Diário 1º PA'!$A$4:$A$2634)+COUNT('Diário 2º PA'!$A$4:$A$2000)+COUNT('Diário 3º PA'!$A$4:$A$2000)+ROW()-3)</f>
        <v/>
      </c>
      <c r="B655" s="417"/>
      <c r="C655" s="438"/>
      <c r="D655" s="419"/>
      <c r="E655" s="419"/>
      <c r="F655" s="420"/>
      <c r="G655" s="419"/>
      <c r="H655" s="419"/>
      <c r="I655" s="421"/>
      <c r="J655" s="422"/>
      <c r="K655" s="422"/>
      <c r="L655" s="423"/>
      <c r="M655" s="422"/>
      <c r="N655" s="464"/>
      <c r="O655" s="429"/>
      <c r="P655" s="409">
        <f t="shared" si="31"/>
        <v>0</v>
      </c>
      <c r="Q655" s="78">
        <f t="shared" si="31"/>
        <v>0</v>
      </c>
      <c r="R655" s="100" t="str">
        <f t="shared" si="30"/>
        <v/>
      </c>
    </row>
    <row r="656" spans="1:18" x14ac:dyDescent="0.2">
      <c r="A656" s="430" t="str">
        <f>IF(B656="","",COUNT('Diário 1º PA'!$A$4:$A$2634)+COUNT('Diário 2º PA'!$A$4:$A$2000)+COUNT('Diário 3º PA'!$A$4:$A$2000)+ROW()-3)</f>
        <v/>
      </c>
      <c r="B656" s="417"/>
      <c r="C656" s="438"/>
      <c r="D656" s="419"/>
      <c r="E656" s="419"/>
      <c r="F656" s="420"/>
      <c r="G656" s="419"/>
      <c r="H656" s="419"/>
      <c r="I656" s="421"/>
      <c r="J656" s="422"/>
      <c r="K656" s="422"/>
      <c r="L656" s="423"/>
      <c r="M656" s="422"/>
      <c r="N656" s="464"/>
      <c r="O656" s="429"/>
      <c r="P656" s="409">
        <f t="shared" si="31"/>
        <v>0</v>
      </c>
      <c r="Q656" s="78">
        <f t="shared" si="31"/>
        <v>0</v>
      </c>
      <c r="R656" s="100" t="str">
        <f t="shared" si="30"/>
        <v/>
      </c>
    </row>
    <row r="657" spans="1:18" x14ac:dyDescent="0.2">
      <c r="A657" s="430" t="str">
        <f>IF(B657="","",COUNT('Diário 1º PA'!$A$4:$A$2634)+COUNT('Diário 2º PA'!$A$4:$A$2000)+COUNT('Diário 3º PA'!$A$4:$A$2000)+ROW()-3)</f>
        <v/>
      </c>
      <c r="B657" s="417"/>
      <c r="C657" s="438"/>
      <c r="D657" s="419"/>
      <c r="E657" s="419"/>
      <c r="F657" s="420"/>
      <c r="G657" s="419"/>
      <c r="H657" s="419"/>
      <c r="I657" s="421"/>
      <c r="J657" s="422"/>
      <c r="K657" s="422"/>
      <c r="L657" s="423"/>
      <c r="M657" s="422"/>
      <c r="N657" s="464"/>
      <c r="O657" s="429"/>
      <c r="P657" s="409">
        <f t="shared" si="31"/>
        <v>0</v>
      </c>
      <c r="Q657" s="78">
        <f t="shared" si="31"/>
        <v>0</v>
      </c>
      <c r="R657" s="100" t="str">
        <f t="shared" si="30"/>
        <v/>
      </c>
    </row>
    <row r="658" spans="1:18" x14ac:dyDescent="0.2">
      <c r="A658" s="430" t="str">
        <f>IF(B658="","",COUNT('Diário 1º PA'!$A$4:$A$2634)+COUNT('Diário 2º PA'!$A$4:$A$2000)+COUNT('Diário 3º PA'!$A$4:$A$2000)+ROW()-3)</f>
        <v/>
      </c>
      <c r="B658" s="417"/>
      <c r="C658" s="438"/>
      <c r="D658" s="419"/>
      <c r="E658" s="419"/>
      <c r="F658" s="420"/>
      <c r="G658" s="419"/>
      <c r="H658" s="419"/>
      <c r="I658" s="421"/>
      <c r="J658" s="422"/>
      <c r="K658" s="422"/>
      <c r="L658" s="423"/>
      <c r="M658" s="422"/>
      <c r="N658" s="464"/>
      <c r="O658" s="429"/>
      <c r="P658" s="409">
        <f t="shared" si="31"/>
        <v>0</v>
      </c>
      <c r="Q658" s="78">
        <f t="shared" si="31"/>
        <v>0</v>
      </c>
      <c r="R658" s="100" t="str">
        <f t="shared" si="30"/>
        <v/>
      </c>
    </row>
    <row r="659" spans="1:18" x14ac:dyDescent="0.2">
      <c r="A659" s="430" t="str">
        <f>IF(B659="","",COUNT('Diário 1º PA'!$A$4:$A$2634)+COUNT('Diário 2º PA'!$A$4:$A$2000)+COUNT('Diário 3º PA'!$A$4:$A$2000)+ROW()-3)</f>
        <v/>
      </c>
      <c r="B659" s="417"/>
      <c r="C659" s="438"/>
      <c r="D659" s="419"/>
      <c r="E659" s="419"/>
      <c r="F659" s="420"/>
      <c r="G659" s="419"/>
      <c r="H659" s="419"/>
      <c r="I659" s="421"/>
      <c r="J659" s="422"/>
      <c r="K659" s="422"/>
      <c r="L659" s="423"/>
      <c r="M659" s="422"/>
      <c r="N659" s="464"/>
      <c r="O659" s="429"/>
      <c r="P659" s="409">
        <f t="shared" si="31"/>
        <v>0</v>
      </c>
      <c r="Q659" s="78">
        <f t="shared" si="31"/>
        <v>0</v>
      </c>
      <c r="R659" s="100" t="str">
        <f t="shared" si="30"/>
        <v/>
      </c>
    </row>
    <row r="660" spans="1:18" x14ac:dyDescent="0.2">
      <c r="A660" s="430" t="str">
        <f>IF(B660="","",COUNT('Diário 1º PA'!$A$4:$A$2634)+COUNT('Diário 2º PA'!$A$4:$A$2000)+COUNT('Diário 3º PA'!$A$4:$A$2000)+ROW()-3)</f>
        <v/>
      </c>
      <c r="B660" s="417"/>
      <c r="C660" s="438"/>
      <c r="D660" s="419"/>
      <c r="E660" s="419"/>
      <c r="F660" s="420"/>
      <c r="G660" s="419"/>
      <c r="H660" s="419"/>
      <c r="I660" s="421"/>
      <c r="J660" s="422"/>
      <c r="K660" s="422"/>
      <c r="L660" s="423"/>
      <c r="M660" s="422"/>
      <c r="N660" s="464"/>
      <c r="O660" s="429"/>
      <c r="P660" s="409">
        <f t="shared" si="31"/>
        <v>0</v>
      </c>
      <c r="Q660" s="78">
        <f t="shared" si="31"/>
        <v>0</v>
      </c>
      <c r="R660" s="100" t="str">
        <f t="shared" si="30"/>
        <v/>
      </c>
    </row>
    <row r="661" spans="1:18" x14ac:dyDescent="0.2">
      <c r="A661" s="430" t="str">
        <f>IF(B661="","",COUNT('Diário 1º PA'!$A$4:$A$2634)+COUNT('Diário 2º PA'!$A$4:$A$2000)+COUNT('Diário 3º PA'!$A$4:$A$2000)+ROW()-3)</f>
        <v/>
      </c>
      <c r="B661" s="417"/>
      <c r="C661" s="438"/>
      <c r="D661" s="419"/>
      <c r="E661" s="419"/>
      <c r="F661" s="420"/>
      <c r="G661" s="419"/>
      <c r="H661" s="419"/>
      <c r="I661" s="421"/>
      <c r="J661" s="422"/>
      <c r="K661" s="422"/>
      <c r="L661" s="423"/>
      <c r="M661" s="422"/>
      <c r="N661" s="464"/>
      <c r="O661" s="429"/>
      <c r="P661" s="409">
        <f t="shared" si="31"/>
        <v>0</v>
      </c>
      <c r="Q661" s="78">
        <f t="shared" si="31"/>
        <v>0</v>
      </c>
      <c r="R661" s="100" t="str">
        <f t="shared" si="30"/>
        <v/>
      </c>
    </row>
    <row r="662" spans="1:18" x14ac:dyDescent="0.2">
      <c r="A662" s="430" t="str">
        <f>IF(B662="","",COUNT('Diário 1º PA'!$A$4:$A$2634)+COUNT('Diário 2º PA'!$A$4:$A$2000)+COUNT('Diário 3º PA'!$A$4:$A$2000)+ROW()-3)</f>
        <v/>
      </c>
      <c r="B662" s="417"/>
      <c r="C662" s="438"/>
      <c r="D662" s="419"/>
      <c r="E662" s="419"/>
      <c r="F662" s="420"/>
      <c r="G662" s="419"/>
      <c r="H662" s="419"/>
      <c r="I662" s="421"/>
      <c r="J662" s="422"/>
      <c r="K662" s="422"/>
      <c r="L662" s="423"/>
      <c r="M662" s="422"/>
      <c r="N662" s="464"/>
      <c r="O662" s="429"/>
      <c r="P662" s="409">
        <f t="shared" si="31"/>
        <v>0</v>
      </c>
      <c r="Q662" s="78">
        <f t="shared" si="31"/>
        <v>0</v>
      </c>
      <c r="R662" s="100" t="str">
        <f t="shared" si="30"/>
        <v/>
      </c>
    </row>
    <row r="663" spans="1:18" x14ac:dyDescent="0.2">
      <c r="A663" s="430" t="str">
        <f>IF(B663="","",COUNT('Diário 1º PA'!$A$4:$A$2634)+COUNT('Diário 2º PA'!$A$4:$A$2000)+COUNT('Diário 3º PA'!$A$4:$A$2000)+ROW()-3)</f>
        <v/>
      </c>
      <c r="B663" s="417"/>
      <c r="C663" s="438"/>
      <c r="D663" s="419"/>
      <c r="E663" s="419"/>
      <c r="F663" s="420"/>
      <c r="G663" s="419"/>
      <c r="H663" s="419"/>
      <c r="I663" s="421"/>
      <c r="J663" s="422"/>
      <c r="K663" s="422"/>
      <c r="L663" s="423"/>
      <c r="M663" s="422"/>
      <c r="N663" s="464"/>
      <c r="O663" s="429"/>
      <c r="P663" s="409">
        <f t="shared" si="31"/>
        <v>0</v>
      </c>
      <c r="Q663" s="78">
        <f t="shared" si="31"/>
        <v>0</v>
      </c>
      <c r="R663" s="100" t="str">
        <f t="shared" si="30"/>
        <v/>
      </c>
    </row>
    <row r="664" spans="1:18" x14ac:dyDescent="0.2">
      <c r="A664" s="430" t="str">
        <f>IF(B664="","",COUNT('Diário 1º PA'!$A$4:$A$2634)+COUNT('Diário 2º PA'!$A$4:$A$2000)+COUNT('Diário 3º PA'!$A$4:$A$2000)+ROW()-3)</f>
        <v/>
      </c>
      <c r="B664" s="417"/>
      <c r="C664" s="438"/>
      <c r="D664" s="419"/>
      <c r="E664" s="419"/>
      <c r="F664" s="420"/>
      <c r="G664" s="419"/>
      <c r="H664" s="419"/>
      <c r="I664" s="421"/>
      <c r="J664" s="422"/>
      <c r="K664" s="422"/>
      <c r="L664" s="423"/>
      <c r="M664" s="422"/>
      <c r="N664" s="464"/>
      <c r="O664" s="429"/>
      <c r="P664" s="409">
        <f t="shared" si="31"/>
        <v>0</v>
      </c>
      <c r="Q664" s="78">
        <f t="shared" si="31"/>
        <v>0</v>
      </c>
      <c r="R664" s="100" t="str">
        <f t="shared" si="30"/>
        <v/>
      </c>
    </row>
    <row r="665" spans="1:18" x14ac:dyDescent="0.2">
      <c r="A665" s="430" t="str">
        <f>IF(B665="","",COUNT('Diário 1º PA'!$A$4:$A$2634)+COUNT('Diário 2º PA'!$A$4:$A$2000)+COUNT('Diário 3º PA'!$A$4:$A$2000)+ROW()-3)</f>
        <v/>
      </c>
      <c r="B665" s="417"/>
      <c r="C665" s="438"/>
      <c r="D665" s="419"/>
      <c r="E665" s="419"/>
      <c r="F665" s="420"/>
      <c r="G665" s="419"/>
      <c r="H665" s="419"/>
      <c r="I665" s="421"/>
      <c r="J665" s="422"/>
      <c r="K665" s="422"/>
      <c r="L665" s="423"/>
      <c r="M665" s="422"/>
      <c r="N665" s="464"/>
      <c r="O665" s="429"/>
      <c r="P665" s="409">
        <f t="shared" si="31"/>
        <v>0</v>
      </c>
      <c r="Q665" s="78">
        <f t="shared" si="31"/>
        <v>0</v>
      </c>
      <c r="R665" s="100" t="str">
        <f t="shared" si="30"/>
        <v/>
      </c>
    </row>
    <row r="666" spans="1:18" x14ac:dyDescent="0.2">
      <c r="A666" s="430" t="str">
        <f>IF(B666="","",COUNT('Diário 1º PA'!$A$4:$A$2634)+COUNT('Diário 2º PA'!$A$4:$A$2000)+COUNT('Diário 3º PA'!$A$4:$A$2000)+ROW()-3)</f>
        <v/>
      </c>
      <c r="B666" s="417"/>
      <c r="C666" s="438"/>
      <c r="D666" s="419"/>
      <c r="E666" s="419"/>
      <c r="F666" s="420"/>
      <c r="G666" s="419"/>
      <c r="H666" s="419"/>
      <c r="I666" s="421"/>
      <c r="J666" s="422"/>
      <c r="K666" s="422"/>
      <c r="L666" s="423"/>
      <c r="M666" s="422"/>
      <c r="N666" s="464"/>
      <c r="O666" s="429"/>
      <c r="P666" s="409">
        <f t="shared" si="31"/>
        <v>0</v>
      </c>
      <c r="Q666" s="78">
        <f t="shared" si="31"/>
        <v>0</v>
      </c>
      <c r="R666" s="100" t="str">
        <f t="shared" si="30"/>
        <v/>
      </c>
    </row>
    <row r="667" spans="1:18" x14ac:dyDescent="0.2">
      <c r="A667" s="430" t="str">
        <f>IF(B667="","",COUNT('Diário 1º PA'!$A$4:$A$2634)+COUNT('Diário 2º PA'!$A$4:$A$2000)+COUNT('Diário 3º PA'!$A$4:$A$2000)+ROW()-3)</f>
        <v/>
      </c>
      <c r="B667" s="417"/>
      <c r="C667" s="438"/>
      <c r="D667" s="419"/>
      <c r="E667" s="419"/>
      <c r="F667" s="420"/>
      <c r="G667" s="419"/>
      <c r="H667" s="419"/>
      <c r="I667" s="421"/>
      <c r="J667" s="422"/>
      <c r="K667" s="422"/>
      <c r="L667" s="423"/>
      <c r="M667" s="422"/>
      <c r="N667" s="464"/>
      <c r="O667" s="429"/>
      <c r="P667" s="409">
        <f t="shared" si="31"/>
        <v>0</v>
      </c>
      <c r="Q667" s="78">
        <f t="shared" si="31"/>
        <v>0</v>
      </c>
      <c r="R667" s="100" t="str">
        <f t="shared" si="30"/>
        <v/>
      </c>
    </row>
    <row r="668" spans="1:18" x14ac:dyDescent="0.2">
      <c r="A668" s="430" t="str">
        <f>IF(B668="","",COUNT('Diário 1º PA'!$A$4:$A$2634)+COUNT('Diário 2º PA'!$A$4:$A$2000)+COUNT('Diário 3º PA'!$A$4:$A$2000)+ROW()-3)</f>
        <v/>
      </c>
      <c r="B668" s="417"/>
      <c r="C668" s="438"/>
      <c r="D668" s="419"/>
      <c r="E668" s="419"/>
      <c r="F668" s="420"/>
      <c r="G668" s="419"/>
      <c r="H668" s="419"/>
      <c r="I668" s="421"/>
      <c r="J668" s="422"/>
      <c r="K668" s="422"/>
      <c r="L668" s="423"/>
      <c r="M668" s="422"/>
      <c r="N668" s="464"/>
      <c r="O668" s="429"/>
      <c r="P668" s="409">
        <f t="shared" si="31"/>
        <v>0</v>
      </c>
      <c r="Q668" s="78">
        <f t="shared" si="31"/>
        <v>0</v>
      </c>
      <c r="R668" s="100" t="str">
        <f t="shared" si="30"/>
        <v/>
      </c>
    </row>
    <row r="669" spans="1:18" x14ac:dyDescent="0.2">
      <c r="A669" s="430" t="str">
        <f>IF(B669="","",COUNT('Diário 1º PA'!$A$4:$A$2634)+COUNT('Diário 2º PA'!$A$4:$A$2000)+COUNT('Diário 3º PA'!$A$4:$A$2000)+ROW()-3)</f>
        <v/>
      </c>
      <c r="B669" s="417"/>
      <c r="C669" s="438"/>
      <c r="D669" s="419"/>
      <c r="E669" s="419"/>
      <c r="F669" s="420"/>
      <c r="G669" s="419"/>
      <c r="H669" s="419"/>
      <c r="I669" s="421"/>
      <c r="J669" s="422"/>
      <c r="K669" s="422"/>
      <c r="L669" s="423"/>
      <c r="M669" s="422"/>
      <c r="N669" s="464"/>
      <c r="O669" s="429"/>
      <c r="P669" s="409">
        <f t="shared" si="31"/>
        <v>0</v>
      </c>
      <c r="Q669" s="78">
        <f t="shared" si="31"/>
        <v>0</v>
      </c>
      <c r="R669" s="100" t="str">
        <f t="shared" si="30"/>
        <v/>
      </c>
    </row>
    <row r="670" spans="1:18" x14ac:dyDescent="0.2">
      <c r="A670" s="430" t="str">
        <f>IF(B670="","",COUNT('Diário 1º PA'!$A$4:$A$2634)+COUNT('Diário 2º PA'!$A$4:$A$2000)+COUNT('Diário 3º PA'!$A$4:$A$2000)+ROW()-3)</f>
        <v/>
      </c>
      <c r="B670" s="417"/>
      <c r="C670" s="438"/>
      <c r="D670" s="419"/>
      <c r="E670" s="419"/>
      <c r="F670" s="420"/>
      <c r="G670" s="419"/>
      <c r="H670" s="419"/>
      <c r="I670" s="421"/>
      <c r="J670" s="422"/>
      <c r="K670" s="422"/>
      <c r="L670" s="423"/>
      <c r="M670" s="422"/>
      <c r="N670" s="464"/>
      <c r="O670" s="429"/>
      <c r="P670" s="409">
        <f t="shared" si="31"/>
        <v>0</v>
      </c>
      <c r="Q670" s="78">
        <f t="shared" si="31"/>
        <v>0</v>
      </c>
      <c r="R670" s="100" t="str">
        <f t="shared" si="30"/>
        <v/>
      </c>
    </row>
    <row r="671" spans="1:18" x14ac:dyDescent="0.2">
      <c r="A671" s="430" t="str">
        <f>IF(B671="","",COUNT('Diário 1º PA'!$A$4:$A$2634)+COUNT('Diário 2º PA'!$A$4:$A$2000)+COUNT('Diário 3º PA'!$A$4:$A$2000)+ROW()-3)</f>
        <v/>
      </c>
      <c r="B671" s="417"/>
      <c r="C671" s="438"/>
      <c r="D671" s="419"/>
      <c r="E671" s="419"/>
      <c r="F671" s="420"/>
      <c r="G671" s="419"/>
      <c r="H671" s="419"/>
      <c r="I671" s="421"/>
      <c r="J671" s="422"/>
      <c r="K671" s="422"/>
      <c r="L671" s="423"/>
      <c r="M671" s="422"/>
      <c r="N671" s="464"/>
      <c r="O671" s="429"/>
      <c r="P671" s="409">
        <f t="shared" si="31"/>
        <v>0</v>
      </c>
      <c r="Q671" s="78">
        <f t="shared" si="31"/>
        <v>0</v>
      </c>
      <c r="R671" s="100" t="str">
        <f t="shared" si="30"/>
        <v/>
      </c>
    </row>
    <row r="672" spans="1:18" x14ac:dyDescent="0.2">
      <c r="A672" s="430" t="str">
        <f>IF(B672="","",COUNT('Diário 1º PA'!$A$4:$A$2634)+COUNT('Diário 2º PA'!$A$4:$A$2000)+COUNT('Diário 3º PA'!$A$4:$A$2000)+ROW()-3)</f>
        <v/>
      </c>
      <c r="B672" s="417"/>
      <c r="C672" s="438"/>
      <c r="D672" s="419"/>
      <c r="E672" s="419"/>
      <c r="F672" s="420"/>
      <c r="G672" s="419"/>
      <c r="H672" s="419"/>
      <c r="I672" s="421"/>
      <c r="J672" s="422"/>
      <c r="K672" s="422"/>
      <c r="L672" s="423"/>
      <c r="M672" s="422"/>
      <c r="N672" s="464"/>
      <c r="O672" s="429"/>
      <c r="P672" s="409">
        <f t="shared" si="31"/>
        <v>0</v>
      </c>
      <c r="Q672" s="78">
        <f t="shared" si="31"/>
        <v>0</v>
      </c>
      <c r="R672" s="100" t="str">
        <f t="shared" si="30"/>
        <v/>
      </c>
    </row>
    <row r="673" spans="1:18" x14ac:dyDescent="0.2">
      <c r="A673" s="430" t="str">
        <f>IF(B673="","",COUNT('Diário 1º PA'!$A$4:$A$2634)+COUNT('Diário 2º PA'!$A$4:$A$2000)+COUNT('Diário 3º PA'!$A$4:$A$2000)+ROW()-3)</f>
        <v/>
      </c>
      <c r="B673" s="417"/>
      <c r="C673" s="438"/>
      <c r="D673" s="419"/>
      <c r="E673" s="419"/>
      <c r="F673" s="420"/>
      <c r="G673" s="419"/>
      <c r="H673" s="419"/>
      <c r="I673" s="421"/>
      <c r="J673" s="422"/>
      <c r="K673" s="422"/>
      <c r="L673" s="423"/>
      <c r="M673" s="422"/>
      <c r="N673" s="464"/>
      <c r="O673" s="429"/>
      <c r="P673" s="409">
        <f t="shared" si="31"/>
        <v>0</v>
      </c>
      <c r="Q673" s="78">
        <f t="shared" si="31"/>
        <v>0</v>
      </c>
      <c r="R673" s="100" t="str">
        <f t="shared" si="30"/>
        <v/>
      </c>
    </row>
    <row r="674" spans="1:18" x14ac:dyDescent="0.2">
      <c r="A674" s="430" t="str">
        <f>IF(B674="","",COUNT('Diário 1º PA'!$A$4:$A$2634)+COUNT('Diário 2º PA'!$A$4:$A$2000)+COUNT('Diário 3º PA'!$A$4:$A$2000)+ROW()-3)</f>
        <v/>
      </c>
      <c r="B674" s="417"/>
      <c r="C674" s="438"/>
      <c r="D674" s="419"/>
      <c r="E674" s="419"/>
      <c r="F674" s="420"/>
      <c r="G674" s="419"/>
      <c r="H674" s="419"/>
      <c r="I674" s="421"/>
      <c r="J674" s="422"/>
      <c r="K674" s="422"/>
      <c r="L674" s="423"/>
      <c r="M674" s="422"/>
      <c r="N674" s="464"/>
      <c r="O674" s="429"/>
      <c r="P674" s="409">
        <f t="shared" si="31"/>
        <v>0</v>
      </c>
      <c r="Q674" s="78">
        <f t="shared" si="31"/>
        <v>0</v>
      </c>
      <c r="R674" s="100" t="str">
        <f t="shared" si="30"/>
        <v/>
      </c>
    </row>
    <row r="675" spans="1:18" x14ac:dyDescent="0.2">
      <c r="A675" s="430" t="str">
        <f>IF(B675="","",COUNT('Diário 1º PA'!$A$4:$A$2634)+COUNT('Diário 2º PA'!$A$4:$A$2000)+COUNT('Diário 3º PA'!$A$4:$A$2000)+ROW()-3)</f>
        <v/>
      </c>
      <c r="B675" s="417"/>
      <c r="C675" s="438"/>
      <c r="D675" s="419"/>
      <c r="E675" s="419"/>
      <c r="F675" s="420"/>
      <c r="G675" s="419"/>
      <c r="H675" s="419"/>
      <c r="I675" s="421"/>
      <c r="J675" s="422"/>
      <c r="K675" s="422"/>
      <c r="L675" s="423"/>
      <c r="M675" s="422"/>
      <c r="N675" s="464"/>
      <c r="O675" s="429"/>
      <c r="P675" s="409">
        <f t="shared" si="31"/>
        <v>0</v>
      </c>
      <c r="Q675" s="78">
        <f t="shared" si="31"/>
        <v>0</v>
      </c>
      <c r="R675" s="100" t="str">
        <f t="shared" si="30"/>
        <v/>
      </c>
    </row>
    <row r="676" spans="1:18" x14ac:dyDescent="0.2">
      <c r="A676" s="430" t="str">
        <f>IF(B676="","",COUNT('Diário 1º PA'!$A$4:$A$2634)+COUNT('Diário 2º PA'!$A$4:$A$2000)+COUNT('Diário 3º PA'!$A$4:$A$2000)+ROW()-3)</f>
        <v/>
      </c>
      <c r="B676" s="417"/>
      <c r="C676" s="438"/>
      <c r="D676" s="419"/>
      <c r="E676" s="419"/>
      <c r="F676" s="420"/>
      <c r="G676" s="419"/>
      <c r="H676" s="419"/>
      <c r="I676" s="421"/>
      <c r="J676" s="422"/>
      <c r="K676" s="422"/>
      <c r="L676" s="423"/>
      <c r="M676" s="422"/>
      <c r="N676" s="464"/>
      <c r="O676" s="429"/>
      <c r="P676" s="409">
        <f t="shared" si="31"/>
        <v>0</v>
      </c>
      <c r="Q676" s="78">
        <f t="shared" si="31"/>
        <v>0</v>
      </c>
      <c r="R676" s="100" t="str">
        <f t="shared" si="30"/>
        <v/>
      </c>
    </row>
    <row r="677" spans="1:18" x14ac:dyDescent="0.2">
      <c r="A677" s="430" t="str">
        <f>IF(B677="","",COUNT('Diário 1º PA'!$A$4:$A$2634)+COUNT('Diário 2º PA'!$A$4:$A$2000)+COUNT('Diário 3º PA'!$A$4:$A$2000)+ROW()-3)</f>
        <v/>
      </c>
      <c r="B677" s="417"/>
      <c r="C677" s="438"/>
      <c r="D677" s="419"/>
      <c r="E677" s="419"/>
      <c r="F677" s="420"/>
      <c r="G677" s="419"/>
      <c r="H677" s="419"/>
      <c r="I677" s="421"/>
      <c r="J677" s="422"/>
      <c r="K677" s="422"/>
      <c r="L677" s="423"/>
      <c r="M677" s="422"/>
      <c r="N677" s="464"/>
      <c r="O677" s="429"/>
      <c r="P677" s="409">
        <f t="shared" si="31"/>
        <v>0</v>
      </c>
      <c r="Q677" s="78">
        <f t="shared" si="31"/>
        <v>0</v>
      </c>
      <c r="R677" s="100" t="str">
        <f t="shared" si="30"/>
        <v/>
      </c>
    </row>
    <row r="678" spans="1:18" x14ac:dyDescent="0.2">
      <c r="A678" s="430" t="str">
        <f>IF(B678="","",COUNT('Diário 1º PA'!$A$4:$A$2634)+COUNT('Diário 2º PA'!$A$4:$A$2000)+COUNT('Diário 3º PA'!$A$4:$A$2000)+ROW()-3)</f>
        <v/>
      </c>
      <c r="B678" s="417"/>
      <c r="C678" s="438"/>
      <c r="D678" s="419"/>
      <c r="E678" s="419"/>
      <c r="F678" s="420"/>
      <c r="G678" s="419"/>
      <c r="H678" s="419"/>
      <c r="I678" s="421"/>
      <c r="J678" s="422"/>
      <c r="K678" s="422"/>
      <c r="L678" s="423"/>
      <c r="M678" s="422"/>
      <c r="N678" s="464"/>
      <c r="O678" s="429"/>
      <c r="P678" s="409">
        <f t="shared" si="31"/>
        <v>0</v>
      </c>
      <c r="Q678" s="78">
        <f t="shared" si="31"/>
        <v>0</v>
      </c>
      <c r="R678" s="100" t="str">
        <f t="shared" si="30"/>
        <v/>
      </c>
    </row>
    <row r="679" spans="1:18" x14ac:dyDescent="0.2">
      <c r="A679" s="430" t="str">
        <f>IF(B679="","",COUNT('Diário 1º PA'!$A$4:$A$2634)+COUNT('Diário 2º PA'!$A$4:$A$2000)+COUNT('Diário 3º PA'!$A$4:$A$2000)+ROW()-3)</f>
        <v/>
      </c>
      <c r="B679" s="417"/>
      <c r="C679" s="438"/>
      <c r="D679" s="419"/>
      <c r="E679" s="419"/>
      <c r="F679" s="420"/>
      <c r="G679" s="419"/>
      <c r="H679" s="419"/>
      <c r="I679" s="421"/>
      <c r="J679" s="422"/>
      <c r="K679" s="422"/>
      <c r="L679" s="423"/>
      <c r="M679" s="422"/>
      <c r="N679" s="464"/>
      <c r="O679" s="429"/>
      <c r="P679" s="409">
        <f t="shared" si="31"/>
        <v>0</v>
      </c>
      <c r="Q679" s="78">
        <f t="shared" si="31"/>
        <v>0</v>
      </c>
      <c r="R679" s="100" t="str">
        <f t="shared" si="30"/>
        <v/>
      </c>
    </row>
    <row r="680" spans="1:18" x14ac:dyDescent="0.2">
      <c r="A680" s="430" t="str">
        <f>IF(B680="","",COUNT('Diário 1º PA'!$A$4:$A$2634)+COUNT('Diário 2º PA'!$A$4:$A$2000)+COUNT('Diário 3º PA'!$A$4:$A$2000)+ROW()-3)</f>
        <v/>
      </c>
      <c r="B680" s="417"/>
      <c r="C680" s="438"/>
      <c r="D680" s="419"/>
      <c r="E680" s="419"/>
      <c r="F680" s="420"/>
      <c r="G680" s="419"/>
      <c r="H680" s="419"/>
      <c r="I680" s="421"/>
      <c r="J680" s="422"/>
      <c r="K680" s="422"/>
      <c r="L680" s="423"/>
      <c r="M680" s="422"/>
      <c r="N680" s="464"/>
      <c r="O680" s="429"/>
      <c r="P680" s="409">
        <f t="shared" si="31"/>
        <v>0</v>
      </c>
      <c r="Q680" s="78">
        <f t="shared" si="31"/>
        <v>0</v>
      </c>
      <c r="R680" s="100" t="str">
        <f t="shared" si="30"/>
        <v/>
      </c>
    </row>
    <row r="681" spans="1:18" x14ac:dyDescent="0.2">
      <c r="A681" s="430" t="str">
        <f>IF(B681="","",COUNT('Diário 1º PA'!$A$4:$A$2634)+COUNT('Diário 2º PA'!$A$4:$A$2000)+COUNT('Diário 3º PA'!$A$4:$A$2000)+ROW()-3)</f>
        <v/>
      </c>
      <c r="B681" s="417"/>
      <c r="C681" s="438"/>
      <c r="D681" s="419"/>
      <c r="E681" s="419"/>
      <c r="F681" s="420"/>
      <c r="G681" s="419"/>
      <c r="H681" s="419"/>
      <c r="I681" s="421"/>
      <c r="J681" s="422"/>
      <c r="K681" s="422"/>
      <c r="L681" s="423"/>
      <c r="M681" s="422"/>
      <c r="N681" s="464"/>
      <c r="O681" s="429"/>
      <c r="P681" s="409">
        <f t="shared" si="31"/>
        <v>0</v>
      </c>
      <c r="Q681" s="78">
        <f t="shared" si="31"/>
        <v>0</v>
      </c>
      <c r="R681" s="100" t="str">
        <f t="shared" si="30"/>
        <v/>
      </c>
    </row>
    <row r="682" spans="1:18" x14ac:dyDescent="0.2">
      <c r="A682" s="430" t="str">
        <f>IF(B682="","",COUNT('Diário 1º PA'!$A$4:$A$2634)+COUNT('Diário 2º PA'!$A$4:$A$2000)+COUNT('Diário 3º PA'!$A$4:$A$2000)+ROW()-3)</f>
        <v/>
      </c>
      <c r="B682" s="417"/>
      <c r="C682" s="438"/>
      <c r="D682" s="419"/>
      <c r="E682" s="419"/>
      <c r="F682" s="420"/>
      <c r="G682" s="419"/>
      <c r="H682" s="419"/>
      <c r="I682" s="421"/>
      <c r="J682" s="422"/>
      <c r="K682" s="422"/>
      <c r="L682" s="423"/>
      <c r="M682" s="422"/>
      <c r="N682" s="464"/>
      <c r="O682" s="429"/>
      <c r="P682" s="409">
        <f t="shared" si="31"/>
        <v>0</v>
      </c>
      <c r="Q682" s="78">
        <f t="shared" si="31"/>
        <v>0</v>
      </c>
      <c r="R682" s="100" t="str">
        <f t="shared" si="30"/>
        <v/>
      </c>
    </row>
    <row r="683" spans="1:18" x14ac:dyDescent="0.2">
      <c r="A683" s="430" t="str">
        <f>IF(B683="","",COUNT('Diário 1º PA'!$A$4:$A$2634)+COUNT('Diário 2º PA'!$A$4:$A$2000)+COUNT('Diário 3º PA'!$A$4:$A$2000)+ROW()-3)</f>
        <v/>
      </c>
      <c r="B683" s="417"/>
      <c r="C683" s="438"/>
      <c r="D683" s="419"/>
      <c r="E683" s="419"/>
      <c r="F683" s="420"/>
      <c r="G683" s="419"/>
      <c r="H683" s="419"/>
      <c r="I683" s="421"/>
      <c r="J683" s="422"/>
      <c r="K683" s="422"/>
      <c r="L683" s="423"/>
      <c r="M683" s="422"/>
      <c r="N683" s="464"/>
      <c r="O683" s="429"/>
      <c r="P683" s="409">
        <f t="shared" si="31"/>
        <v>0</v>
      </c>
      <c r="Q683" s="78">
        <f t="shared" si="31"/>
        <v>0</v>
      </c>
      <c r="R683" s="100" t="str">
        <f t="shared" si="30"/>
        <v/>
      </c>
    </row>
    <row r="684" spans="1:18" x14ac:dyDescent="0.2">
      <c r="A684" s="430" t="str">
        <f>IF(B684="","",COUNT('Diário 1º PA'!$A$4:$A$2634)+COUNT('Diário 2º PA'!$A$4:$A$2000)+COUNT('Diário 3º PA'!$A$4:$A$2000)+ROW()-3)</f>
        <v/>
      </c>
      <c r="B684" s="417"/>
      <c r="C684" s="438"/>
      <c r="D684" s="419"/>
      <c r="E684" s="419"/>
      <c r="F684" s="420"/>
      <c r="G684" s="419"/>
      <c r="H684" s="419"/>
      <c r="I684" s="421"/>
      <c r="J684" s="422"/>
      <c r="K684" s="422"/>
      <c r="L684" s="423"/>
      <c r="M684" s="422"/>
      <c r="N684" s="464"/>
      <c r="O684" s="429"/>
      <c r="P684" s="409">
        <f t="shared" si="31"/>
        <v>0</v>
      </c>
      <c r="Q684" s="78">
        <f t="shared" si="31"/>
        <v>0</v>
      </c>
      <c r="R684" s="100" t="str">
        <f t="shared" si="30"/>
        <v/>
      </c>
    </row>
    <row r="685" spans="1:18" x14ac:dyDescent="0.2">
      <c r="A685" s="430" t="str">
        <f>IF(B685="","",COUNT('Diário 1º PA'!$A$4:$A$2634)+COUNT('Diário 2º PA'!$A$4:$A$2000)+COUNT('Diário 3º PA'!$A$4:$A$2000)+ROW()-3)</f>
        <v/>
      </c>
      <c r="B685" s="417"/>
      <c r="C685" s="438"/>
      <c r="D685" s="419"/>
      <c r="E685" s="419"/>
      <c r="F685" s="420"/>
      <c r="G685" s="419"/>
      <c r="H685" s="419"/>
      <c r="I685" s="421"/>
      <c r="J685" s="422"/>
      <c r="K685" s="422"/>
      <c r="L685" s="423"/>
      <c r="M685" s="422"/>
      <c r="N685" s="464"/>
      <c r="O685" s="429"/>
      <c r="P685" s="409">
        <f t="shared" si="31"/>
        <v>0</v>
      </c>
      <c r="Q685" s="78">
        <f t="shared" si="31"/>
        <v>0</v>
      </c>
      <c r="R685" s="100" t="str">
        <f t="shared" si="30"/>
        <v/>
      </c>
    </row>
    <row r="686" spans="1:18" x14ac:dyDescent="0.2">
      <c r="A686" s="430" t="str">
        <f>IF(B686="","",COUNT('Diário 1º PA'!$A$4:$A$2634)+COUNT('Diário 2º PA'!$A$4:$A$2000)+COUNT('Diário 3º PA'!$A$4:$A$2000)+ROW()-3)</f>
        <v/>
      </c>
      <c r="B686" s="417"/>
      <c r="C686" s="438"/>
      <c r="D686" s="419"/>
      <c r="E686" s="419"/>
      <c r="F686" s="420"/>
      <c r="G686" s="419"/>
      <c r="H686" s="419"/>
      <c r="I686" s="421"/>
      <c r="J686" s="422"/>
      <c r="K686" s="422"/>
      <c r="L686" s="423"/>
      <c r="M686" s="422"/>
      <c r="N686" s="464"/>
      <c r="O686" s="429"/>
      <c r="P686" s="409">
        <f t="shared" si="31"/>
        <v>0</v>
      </c>
      <c r="Q686" s="78">
        <f t="shared" si="31"/>
        <v>0</v>
      </c>
      <c r="R686" s="100" t="str">
        <f t="shared" si="30"/>
        <v/>
      </c>
    </row>
    <row r="687" spans="1:18" x14ac:dyDescent="0.2">
      <c r="A687" s="430" t="str">
        <f>IF(B687="","",COUNT('Diário 1º PA'!$A$4:$A$2634)+COUNT('Diário 2º PA'!$A$4:$A$2000)+COUNT('Diário 3º PA'!$A$4:$A$2000)+ROW()-3)</f>
        <v/>
      </c>
      <c r="B687" s="417"/>
      <c r="C687" s="438"/>
      <c r="D687" s="419"/>
      <c r="E687" s="419"/>
      <c r="F687" s="420"/>
      <c r="G687" s="419"/>
      <c r="H687" s="419"/>
      <c r="I687" s="421"/>
      <c r="J687" s="422"/>
      <c r="K687" s="422"/>
      <c r="L687" s="423"/>
      <c r="M687" s="422"/>
      <c r="N687" s="464"/>
      <c r="O687" s="429"/>
      <c r="P687" s="409">
        <f t="shared" si="31"/>
        <v>0</v>
      </c>
      <c r="Q687" s="78">
        <f t="shared" si="31"/>
        <v>0</v>
      </c>
      <c r="R687" s="100" t="str">
        <f t="shared" si="30"/>
        <v/>
      </c>
    </row>
    <row r="688" spans="1:18" x14ac:dyDescent="0.2">
      <c r="A688" s="430" t="str">
        <f>IF(B688="","",COUNT('Diário 1º PA'!$A$4:$A$2634)+COUNT('Diário 2º PA'!$A$4:$A$2000)+COUNT('Diário 3º PA'!$A$4:$A$2000)+ROW()-3)</f>
        <v/>
      </c>
      <c r="B688" s="417"/>
      <c r="C688" s="438"/>
      <c r="D688" s="419"/>
      <c r="E688" s="419"/>
      <c r="F688" s="420"/>
      <c r="G688" s="419"/>
      <c r="H688" s="419"/>
      <c r="I688" s="421"/>
      <c r="J688" s="422"/>
      <c r="K688" s="422"/>
      <c r="L688" s="423"/>
      <c r="M688" s="422"/>
      <c r="N688" s="464"/>
      <c r="O688" s="429"/>
      <c r="P688" s="409">
        <f t="shared" si="31"/>
        <v>0</v>
      </c>
      <c r="Q688" s="78">
        <f t="shared" si="31"/>
        <v>0</v>
      </c>
      <c r="R688" s="100" t="str">
        <f t="shared" si="30"/>
        <v/>
      </c>
    </row>
    <row r="689" spans="1:18" x14ac:dyDescent="0.2">
      <c r="A689" s="430" t="str">
        <f>IF(B689="","",COUNT('Diário 1º PA'!$A$4:$A$2634)+COUNT('Diário 2º PA'!$A$4:$A$2000)+COUNT('Diário 3º PA'!$A$4:$A$2000)+ROW()-3)</f>
        <v/>
      </c>
      <c r="B689" s="417"/>
      <c r="C689" s="438"/>
      <c r="D689" s="419"/>
      <c r="E689" s="419"/>
      <c r="F689" s="420"/>
      <c r="G689" s="419"/>
      <c r="H689" s="419"/>
      <c r="I689" s="421"/>
      <c r="J689" s="422"/>
      <c r="K689" s="422"/>
      <c r="L689" s="423"/>
      <c r="M689" s="422"/>
      <c r="N689" s="464"/>
      <c r="O689" s="429"/>
      <c r="P689" s="409">
        <f t="shared" si="31"/>
        <v>0</v>
      </c>
      <c r="Q689" s="78">
        <f t="shared" si="31"/>
        <v>0</v>
      </c>
      <c r="R689" s="100" t="str">
        <f t="shared" si="30"/>
        <v/>
      </c>
    </row>
    <row r="690" spans="1:18" x14ac:dyDescent="0.2">
      <c r="A690" s="430" t="str">
        <f>IF(B690="","",COUNT('Diário 1º PA'!$A$4:$A$2634)+COUNT('Diário 2º PA'!$A$4:$A$2000)+COUNT('Diário 3º PA'!$A$4:$A$2000)+ROW()-3)</f>
        <v/>
      </c>
      <c r="B690" s="417"/>
      <c r="C690" s="438"/>
      <c r="D690" s="419"/>
      <c r="E690" s="419"/>
      <c r="F690" s="420"/>
      <c r="G690" s="419"/>
      <c r="H690" s="419"/>
      <c r="I690" s="421"/>
      <c r="J690" s="422"/>
      <c r="K690" s="422"/>
      <c r="L690" s="423"/>
      <c r="M690" s="422"/>
      <c r="N690" s="464"/>
      <c r="O690" s="429"/>
      <c r="P690" s="409">
        <f t="shared" si="31"/>
        <v>0</v>
      </c>
      <c r="Q690" s="78">
        <f t="shared" si="31"/>
        <v>0</v>
      </c>
      <c r="R690" s="100" t="str">
        <f t="shared" si="30"/>
        <v/>
      </c>
    </row>
    <row r="691" spans="1:18" x14ac:dyDescent="0.2">
      <c r="A691" s="430" t="str">
        <f>IF(B691="","",COUNT('Diário 1º PA'!$A$4:$A$2634)+COUNT('Diário 2º PA'!$A$4:$A$2000)+COUNT('Diário 3º PA'!$A$4:$A$2000)+ROW()-3)</f>
        <v/>
      </c>
      <c r="B691" s="417"/>
      <c r="C691" s="438"/>
      <c r="D691" s="419"/>
      <c r="E691" s="419"/>
      <c r="F691" s="420"/>
      <c r="G691" s="419"/>
      <c r="H691" s="419"/>
      <c r="I691" s="421"/>
      <c r="J691" s="422"/>
      <c r="K691" s="422"/>
      <c r="L691" s="423"/>
      <c r="M691" s="422"/>
      <c r="N691" s="464"/>
      <c r="O691" s="429"/>
      <c r="P691" s="409">
        <f t="shared" si="31"/>
        <v>0</v>
      </c>
      <c r="Q691" s="78">
        <f t="shared" si="31"/>
        <v>0</v>
      </c>
      <c r="R691" s="100" t="str">
        <f t="shared" si="30"/>
        <v/>
      </c>
    </row>
    <row r="692" spans="1:18" x14ac:dyDescent="0.2">
      <c r="A692" s="430" t="str">
        <f>IF(B692="","",COUNT('Diário 1º PA'!$A$4:$A$2634)+COUNT('Diário 2º PA'!$A$4:$A$2000)+COUNT('Diário 3º PA'!$A$4:$A$2000)+ROW()-3)</f>
        <v/>
      </c>
      <c r="B692" s="417"/>
      <c r="C692" s="438"/>
      <c r="D692" s="419"/>
      <c r="E692" s="419"/>
      <c r="F692" s="420"/>
      <c r="G692" s="419"/>
      <c r="H692" s="419"/>
      <c r="I692" s="421"/>
      <c r="J692" s="422"/>
      <c r="K692" s="422"/>
      <c r="L692" s="423"/>
      <c r="M692" s="422"/>
      <c r="N692" s="464"/>
      <c r="O692" s="429"/>
      <c r="P692" s="409">
        <f t="shared" si="31"/>
        <v>0</v>
      </c>
      <c r="Q692" s="78">
        <f t="shared" si="31"/>
        <v>0</v>
      </c>
      <c r="R692" s="100" t="str">
        <f t="shared" si="30"/>
        <v/>
      </c>
    </row>
    <row r="693" spans="1:18" x14ac:dyDescent="0.2">
      <c r="A693" s="430" t="str">
        <f>IF(B693="","",COUNT('Diário 1º PA'!$A$4:$A$2634)+COUNT('Diário 2º PA'!$A$4:$A$2000)+COUNT('Diário 3º PA'!$A$4:$A$2000)+ROW()-3)</f>
        <v/>
      </c>
      <c r="B693" s="417"/>
      <c r="C693" s="438"/>
      <c r="D693" s="419"/>
      <c r="E693" s="419"/>
      <c r="F693" s="420"/>
      <c r="G693" s="419"/>
      <c r="H693" s="419"/>
      <c r="I693" s="421"/>
      <c r="J693" s="422"/>
      <c r="K693" s="422"/>
      <c r="L693" s="423"/>
      <c r="M693" s="422"/>
      <c r="N693" s="464"/>
      <c r="O693" s="429"/>
      <c r="P693" s="409">
        <f t="shared" si="31"/>
        <v>0</v>
      </c>
      <c r="Q693" s="78">
        <f t="shared" si="31"/>
        <v>0</v>
      </c>
      <c r="R693" s="100" t="str">
        <f t="shared" si="30"/>
        <v/>
      </c>
    </row>
    <row r="694" spans="1:18" x14ac:dyDescent="0.2">
      <c r="A694" s="430" t="str">
        <f>IF(B694="","",COUNT('Diário 1º PA'!$A$4:$A$2634)+COUNT('Diário 2º PA'!$A$4:$A$2000)+COUNT('Diário 3º PA'!$A$4:$A$2000)+ROW()-3)</f>
        <v/>
      </c>
      <c r="B694" s="417"/>
      <c r="C694" s="438"/>
      <c r="D694" s="419"/>
      <c r="E694" s="419"/>
      <c r="F694" s="420"/>
      <c r="G694" s="419"/>
      <c r="H694" s="419"/>
      <c r="I694" s="421"/>
      <c r="J694" s="422"/>
      <c r="K694" s="422"/>
      <c r="L694" s="423"/>
      <c r="M694" s="422"/>
      <c r="N694" s="464"/>
      <c r="O694" s="429"/>
      <c r="P694" s="409">
        <f t="shared" si="31"/>
        <v>0</v>
      </c>
      <c r="Q694" s="78">
        <f t="shared" si="31"/>
        <v>0</v>
      </c>
      <c r="R694" s="100" t="str">
        <f t="shared" si="30"/>
        <v/>
      </c>
    </row>
    <row r="695" spans="1:18" x14ac:dyDescent="0.2">
      <c r="A695" s="430" t="str">
        <f>IF(B695="","",COUNT('Diário 1º PA'!$A$4:$A$2634)+COUNT('Diário 2º PA'!$A$4:$A$2000)+COUNT('Diário 3º PA'!$A$4:$A$2000)+ROW()-3)</f>
        <v/>
      </c>
      <c r="B695" s="417"/>
      <c r="C695" s="438"/>
      <c r="D695" s="419"/>
      <c r="E695" s="419"/>
      <c r="F695" s="420"/>
      <c r="G695" s="419"/>
      <c r="H695" s="419"/>
      <c r="I695" s="421"/>
      <c r="J695" s="422"/>
      <c r="K695" s="422"/>
      <c r="L695" s="423"/>
      <c r="M695" s="422"/>
      <c r="N695" s="464"/>
      <c r="O695" s="429"/>
      <c r="P695" s="409">
        <f t="shared" si="31"/>
        <v>0</v>
      </c>
      <c r="Q695" s="78">
        <f t="shared" si="31"/>
        <v>0</v>
      </c>
      <c r="R695" s="100" t="str">
        <f t="shared" si="30"/>
        <v/>
      </c>
    </row>
    <row r="696" spans="1:18" x14ac:dyDescent="0.2">
      <c r="A696" s="430" t="str">
        <f>IF(B696="","",COUNT('Diário 1º PA'!$A$4:$A$2634)+COUNT('Diário 2º PA'!$A$4:$A$2000)+COUNT('Diário 3º PA'!$A$4:$A$2000)+ROW()-3)</f>
        <v/>
      </c>
      <c r="B696" s="417"/>
      <c r="C696" s="438"/>
      <c r="D696" s="419"/>
      <c r="E696" s="419"/>
      <c r="F696" s="420"/>
      <c r="G696" s="419"/>
      <c r="H696" s="419"/>
      <c r="I696" s="421"/>
      <c r="J696" s="422"/>
      <c r="K696" s="422"/>
      <c r="L696" s="423"/>
      <c r="M696" s="422"/>
      <c r="N696" s="464"/>
      <c r="O696" s="429"/>
      <c r="P696" s="409">
        <f t="shared" si="31"/>
        <v>0</v>
      </c>
      <c r="Q696" s="78">
        <f t="shared" si="31"/>
        <v>0</v>
      </c>
      <c r="R696" s="100" t="str">
        <f t="shared" si="30"/>
        <v/>
      </c>
    </row>
    <row r="697" spans="1:18" x14ac:dyDescent="0.2">
      <c r="A697" s="430" t="str">
        <f>IF(B697="","",COUNT('Diário 1º PA'!$A$4:$A$2634)+COUNT('Diário 2º PA'!$A$4:$A$2000)+COUNT('Diário 3º PA'!$A$4:$A$2000)+ROW()-3)</f>
        <v/>
      </c>
      <c r="B697" s="417"/>
      <c r="C697" s="438"/>
      <c r="D697" s="419"/>
      <c r="E697" s="419"/>
      <c r="F697" s="420"/>
      <c r="G697" s="419"/>
      <c r="H697" s="419"/>
      <c r="I697" s="421"/>
      <c r="J697" s="422"/>
      <c r="K697" s="422"/>
      <c r="L697" s="423"/>
      <c r="M697" s="422"/>
      <c r="N697" s="464"/>
      <c r="O697" s="429"/>
      <c r="P697" s="409">
        <f t="shared" si="31"/>
        <v>0</v>
      </c>
      <c r="Q697" s="78">
        <f t="shared" si="31"/>
        <v>0</v>
      </c>
      <c r="R697" s="100" t="str">
        <f t="shared" si="30"/>
        <v/>
      </c>
    </row>
    <row r="698" spans="1:18" x14ac:dyDescent="0.2">
      <c r="A698" s="430" t="str">
        <f>IF(B698="","",COUNT('Diário 1º PA'!$A$4:$A$2634)+COUNT('Diário 2º PA'!$A$4:$A$2000)+COUNT('Diário 3º PA'!$A$4:$A$2000)+ROW()-3)</f>
        <v/>
      </c>
      <c r="B698" s="417"/>
      <c r="C698" s="438"/>
      <c r="D698" s="419"/>
      <c r="E698" s="419"/>
      <c r="F698" s="420"/>
      <c r="G698" s="419"/>
      <c r="H698" s="419"/>
      <c r="I698" s="421"/>
      <c r="J698" s="422"/>
      <c r="K698" s="422"/>
      <c r="L698" s="423"/>
      <c r="M698" s="422"/>
      <c r="N698" s="464"/>
      <c r="O698" s="429"/>
      <c r="P698" s="409">
        <f t="shared" si="31"/>
        <v>0</v>
      </c>
      <c r="Q698" s="78">
        <f t="shared" si="31"/>
        <v>0</v>
      </c>
      <c r="R698" s="100" t="str">
        <f t="shared" si="30"/>
        <v/>
      </c>
    </row>
    <row r="699" spans="1:18" x14ac:dyDescent="0.2">
      <c r="A699" s="430" t="str">
        <f>IF(B699="","",COUNT('Diário 1º PA'!$A$4:$A$2634)+COUNT('Diário 2º PA'!$A$4:$A$2000)+COUNT('Diário 3º PA'!$A$4:$A$2000)+ROW()-3)</f>
        <v/>
      </c>
      <c r="B699" s="417"/>
      <c r="C699" s="438"/>
      <c r="D699" s="419"/>
      <c r="E699" s="419"/>
      <c r="F699" s="420"/>
      <c r="G699" s="419"/>
      <c r="H699" s="419"/>
      <c r="I699" s="421"/>
      <c r="J699" s="422"/>
      <c r="K699" s="422"/>
      <c r="L699" s="423"/>
      <c r="M699" s="422"/>
      <c r="N699" s="464"/>
      <c r="O699" s="429"/>
      <c r="P699" s="409">
        <f t="shared" si="31"/>
        <v>0</v>
      </c>
      <c r="Q699" s="78">
        <f t="shared" si="31"/>
        <v>0</v>
      </c>
      <c r="R699" s="100" t="str">
        <f t="shared" si="30"/>
        <v/>
      </c>
    </row>
    <row r="700" spans="1:18" x14ac:dyDescent="0.2">
      <c r="A700" s="430" t="str">
        <f>IF(B700="","",COUNT('Diário 1º PA'!$A$4:$A$2634)+COUNT('Diário 2º PA'!$A$4:$A$2000)+COUNT('Diário 3º PA'!$A$4:$A$2000)+ROW()-3)</f>
        <v/>
      </c>
      <c r="B700" s="417"/>
      <c r="C700" s="438"/>
      <c r="D700" s="419"/>
      <c r="E700" s="419"/>
      <c r="F700" s="420"/>
      <c r="G700" s="419"/>
      <c r="H700" s="419"/>
      <c r="I700" s="421"/>
      <c r="J700" s="422"/>
      <c r="K700" s="422"/>
      <c r="L700" s="423"/>
      <c r="M700" s="422"/>
      <c r="N700" s="464"/>
      <c r="O700" s="429"/>
      <c r="P700" s="409">
        <f t="shared" si="31"/>
        <v>0</v>
      </c>
      <c r="Q700" s="78">
        <f t="shared" si="31"/>
        <v>0</v>
      </c>
      <c r="R700" s="100" t="str">
        <f t="shared" si="30"/>
        <v/>
      </c>
    </row>
    <row r="701" spans="1:18" x14ac:dyDescent="0.2">
      <c r="A701" s="430" t="str">
        <f>IF(B701="","",COUNT('Diário 1º PA'!$A$4:$A$2634)+COUNT('Diário 2º PA'!$A$4:$A$2000)+COUNT('Diário 3º PA'!$A$4:$A$2000)+ROW()-3)</f>
        <v/>
      </c>
      <c r="B701" s="417"/>
      <c r="C701" s="438"/>
      <c r="D701" s="419"/>
      <c r="E701" s="419"/>
      <c r="F701" s="420"/>
      <c r="G701" s="419"/>
      <c r="H701" s="419"/>
      <c r="I701" s="421"/>
      <c r="J701" s="422"/>
      <c r="K701" s="422"/>
      <c r="L701" s="423"/>
      <c r="M701" s="422"/>
      <c r="N701" s="464"/>
      <c r="O701" s="429"/>
      <c r="P701" s="409">
        <f t="shared" si="31"/>
        <v>0</v>
      </c>
      <c r="Q701" s="78">
        <f t="shared" si="31"/>
        <v>0</v>
      </c>
      <c r="R701" s="100" t="str">
        <f t="shared" si="30"/>
        <v/>
      </c>
    </row>
    <row r="702" spans="1:18" x14ac:dyDescent="0.2">
      <c r="A702" s="430" t="str">
        <f>IF(B702="","",COUNT('Diário 1º PA'!$A$4:$A$2634)+COUNT('Diário 2º PA'!$A$4:$A$2000)+COUNT('Diário 3º PA'!$A$4:$A$2000)+ROW()-3)</f>
        <v/>
      </c>
      <c r="B702" s="417"/>
      <c r="C702" s="438"/>
      <c r="D702" s="419"/>
      <c r="E702" s="419"/>
      <c r="F702" s="420"/>
      <c r="G702" s="419"/>
      <c r="H702" s="419"/>
      <c r="I702" s="421"/>
      <c r="J702" s="422"/>
      <c r="K702" s="422"/>
      <c r="L702" s="423"/>
      <c r="M702" s="422"/>
      <c r="N702" s="464"/>
      <c r="O702" s="429"/>
      <c r="P702" s="409">
        <f t="shared" si="31"/>
        <v>0</v>
      </c>
      <c r="Q702" s="78">
        <f t="shared" si="31"/>
        <v>0</v>
      </c>
      <c r="R702" s="100" t="str">
        <f t="shared" si="30"/>
        <v/>
      </c>
    </row>
    <row r="703" spans="1:18" x14ac:dyDescent="0.2">
      <c r="A703" s="430" t="str">
        <f>IF(B703="","",COUNT('Diário 1º PA'!$A$4:$A$2634)+COUNT('Diário 2º PA'!$A$4:$A$2000)+COUNT('Diário 3º PA'!$A$4:$A$2000)+ROW()-3)</f>
        <v/>
      </c>
      <c r="B703" s="417"/>
      <c r="C703" s="438"/>
      <c r="D703" s="419"/>
      <c r="E703" s="419"/>
      <c r="F703" s="420"/>
      <c r="G703" s="419"/>
      <c r="H703" s="419"/>
      <c r="I703" s="421"/>
      <c r="J703" s="422"/>
      <c r="K703" s="422"/>
      <c r="L703" s="423"/>
      <c r="M703" s="422"/>
      <c r="N703" s="464"/>
      <c r="O703" s="429"/>
      <c r="P703" s="409">
        <f t="shared" si="31"/>
        <v>0</v>
      </c>
      <c r="Q703" s="78">
        <f t="shared" si="31"/>
        <v>0</v>
      </c>
      <c r="R703" s="100" t="str">
        <f t="shared" si="30"/>
        <v/>
      </c>
    </row>
    <row r="704" spans="1:18" x14ac:dyDescent="0.2">
      <c r="A704" s="430" t="str">
        <f>IF(B704="","",COUNT('Diário 1º PA'!$A$4:$A$2634)+COUNT('Diário 2º PA'!$A$4:$A$2000)+COUNT('Diário 3º PA'!$A$4:$A$2000)+ROW()-3)</f>
        <v/>
      </c>
      <c r="B704" s="417"/>
      <c r="C704" s="438"/>
      <c r="D704" s="419"/>
      <c r="E704" s="419"/>
      <c r="F704" s="420"/>
      <c r="G704" s="419"/>
      <c r="H704" s="419"/>
      <c r="I704" s="421"/>
      <c r="J704" s="422"/>
      <c r="K704" s="422"/>
      <c r="L704" s="423"/>
      <c r="M704" s="422"/>
      <c r="N704" s="464"/>
      <c r="O704" s="429"/>
      <c r="P704" s="409">
        <f t="shared" si="31"/>
        <v>0</v>
      </c>
      <c r="Q704" s="78">
        <f t="shared" si="31"/>
        <v>0</v>
      </c>
      <c r="R704" s="100" t="str">
        <f t="shared" si="30"/>
        <v/>
      </c>
    </row>
    <row r="705" spans="1:18" x14ac:dyDescent="0.2">
      <c r="A705" s="430" t="str">
        <f>IF(B705="","",COUNT('Diário 1º PA'!$A$4:$A$2634)+COUNT('Diário 2º PA'!$A$4:$A$2000)+COUNT('Diário 3º PA'!$A$4:$A$2000)+ROW()-3)</f>
        <v/>
      </c>
      <c r="B705" s="417"/>
      <c r="C705" s="438"/>
      <c r="D705" s="419"/>
      <c r="E705" s="419"/>
      <c r="F705" s="420"/>
      <c r="G705" s="419"/>
      <c r="H705" s="419"/>
      <c r="I705" s="421"/>
      <c r="J705" s="422"/>
      <c r="K705" s="422"/>
      <c r="L705" s="423"/>
      <c r="M705" s="422"/>
      <c r="N705" s="464"/>
      <c r="O705" s="429"/>
      <c r="P705" s="409">
        <f t="shared" si="31"/>
        <v>0</v>
      </c>
      <c r="Q705" s="78">
        <f t="shared" si="31"/>
        <v>0</v>
      </c>
      <c r="R705" s="100" t="str">
        <f t="shared" si="30"/>
        <v/>
      </c>
    </row>
    <row r="706" spans="1:18" x14ac:dyDescent="0.2">
      <c r="A706" s="430" t="str">
        <f>IF(B706="","",COUNT('Diário 1º PA'!$A$4:$A$2634)+COUNT('Diário 2º PA'!$A$4:$A$2000)+COUNT('Diário 3º PA'!$A$4:$A$2000)+ROW()-3)</f>
        <v/>
      </c>
      <c r="B706" s="417"/>
      <c r="C706" s="438"/>
      <c r="D706" s="419"/>
      <c r="E706" s="419"/>
      <c r="F706" s="420"/>
      <c r="G706" s="419"/>
      <c r="H706" s="419"/>
      <c r="I706" s="421"/>
      <c r="J706" s="422"/>
      <c r="K706" s="422"/>
      <c r="L706" s="423"/>
      <c r="M706" s="422"/>
      <c r="N706" s="464"/>
      <c r="O706" s="429"/>
      <c r="P706" s="409">
        <f t="shared" si="31"/>
        <v>0</v>
      </c>
      <c r="Q706" s="78">
        <f t="shared" si="31"/>
        <v>0</v>
      </c>
      <c r="R706" s="100" t="str">
        <f t="shared" si="30"/>
        <v/>
      </c>
    </row>
    <row r="707" spans="1:18" x14ac:dyDescent="0.2">
      <c r="A707" s="430" t="str">
        <f>IF(B707="","",COUNT('Diário 1º PA'!$A$4:$A$2634)+COUNT('Diário 2º PA'!$A$4:$A$2000)+COUNT('Diário 3º PA'!$A$4:$A$2000)+ROW()-3)</f>
        <v/>
      </c>
      <c r="B707" s="417"/>
      <c r="C707" s="438"/>
      <c r="D707" s="419"/>
      <c r="E707" s="419"/>
      <c r="F707" s="420"/>
      <c r="G707" s="419"/>
      <c r="H707" s="419"/>
      <c r="I707" s="421"/>
      <c r="J707" s="422"/>
      <c r="K707" s="422"/>
      <c r="L707" s="423"/>
      <c r="M707" s="422"/>
      <c r="N707" s="464"/>
      <c r="O707" s="429"/>
      <c r="P707" s="409">
        <f t="shared" si="31"/>
        <v>0</v>
      </c>
      <c r="Q707" s="78">
        <f t="shared" si="31"/>
        <v>0</v>
      </c>
      <c r="R707" s="100" t="str">
        <f t="shared" si="30"/>
        <v/>
      </c>
    </row>
    <row r="708" spans="1:18" x14ac:dyDescent="0.2">
      <c r="A708" s="430" t="str">
        <f>IF(B708="","",COUNT('Diário 1º PA'!$A$4:$A$2634)+COUNT('Diário 2º PA'!$A$4:$A$2000)+COUNT('Diário 3º PA'!$A$4:$A$2000)+ROW()-3)</f>
        <v/>
      </c>
      <c r="B708" s="417"/>
      <c r="C708" s="438"/>
      <c r="D708" s="419"/>
      <c r="E708" s="419"/>
      <c r="F708" s="420"/>
      <c r="G708" s="419"/>
      <c r="H708" s="419"/>
      <c r="I708" s="421"/>
      <c r="J708" s="422"/>
      <c r="K708" s="422"/>
      <c r="L708" s="423"/>
      <c r="M708" s="422"/>
      <c r="N708" s="464"/>
      <c r="O708" s="429"/>
      <c r="P708" s="409">
        <f t="shared" si="31"/>
        <v>0</v>
      </c>
      <c r="Q708" s="78">
        <f t="shared" si="31"/>
        <v>0</v>
      </c>
      <c r="R708" s="100" t="str">
        <f t="shared" si="30"/>
        <v/>
      </c>
    </row>
    <row r="709" spans="1:18" x14ac:dyDescent="0.2">
      <c r="A709" s="430" t="str">
        <f>IF(B709="","",COUNT('Diário 1º PA'!$A$4:$A$2634)+COUNT('Diário 2º PA'!$A$4:$A$2000)+COUNT('Diário 3º PA'!$A$4:$A$2000)+ROW()-3)</f>
        <v/>
      </c>
      <c r="B709" s="417"/>
      <c r="C709" s="438"/>
      <c r="D709" s="419"/>
      <c r="E709" s="419"/>
      <c r="F709" s="420"/>
      <c r="G709" s="419"/>
      <c r="H709" s="419"/>
      <c r="I709" s="421"/>
      <c r="J709" s="422"/>
      <c r="K709" s="422"/>
      <c r="L709" s="423"/>
      <c r="M709" s="422"/>
      <c r="N709" s="464"/>
      <c r="O709" s="429"/>
      <c r="P709" s="409">
        <f t="shared" si="31"/>
        <v>0</v>
      </c>
      <c r="Q709" s="78">
        <f t="shared" si="31"/>
        <v>0</v>
      </c>
      <c r="R709" s="100" t="str">
        <f t="shared" si="30"/>
        <v/>
      </c>
    </row>
    <row r="710" spans="1:18" x14ac:dyDescent="0.2">
      <c r="A710" s="430" t="str">
        <f>IF(B710="","",COUNT('Diário 1º PA'!$A$4:$A$2634)+COUNT('Diário 2º PA'!$A$4:$A$2000)+COUNT('Diário 3º PA'!$A$4:$A$2000)+ROW()-3)</f>
        <v/>
      </c>
      <c r="B710" s="417"/>
      <c r="C710" s="438"/>
      <c r="D710" s="419"/>
      <c r="E710" s="419"/>
      <c r="F710" s="420"/>
      <c r="G710" s="419"/>
      <c r="H710" s="419"/>
      <c r="I710" s="421"/>
      <c r="J710" s="422"/>
      <c r="K710" s="422"/>
      <c r="L710" s="423"/>
      <c r="M710" s="422"/>
      <c r="N710" s="464"/>
      <c r="O710" s="429"/>
      <c r="P710" s="409">
        <f t="shared" si="31"/>
        <v>0</v>
      </c>
      <c r="Q710" s="78">
        <f t="shared" si="31"/>
        <v>0</v>
      </c>
      <c r="R710" s="100" t="str">
        <f t="shared" si="30"/>
        <v/>
      </c>
    </row>
    <row r="711" spans="1:18" x14ac:dyDescent="0.2">
      <c r="A711" s="430" t="str">
        <f>IF(B711="","",COUNT('Diário 1º PA'!$A$4:$A$2634)+COUNT('Diário 2º PA'!$A$4:$A$2000)+COUNT('Diário 3º PA'!$A$4:$A$2000)+ROW()-3)</f>
        <v/>
      </c>
      <c r="B711" s="417"/>
      <c r="C711" s="438"/>
      <c r="D711" s="419"/>
      <c r="E711" s="419"/>
      <c r="F711" s="420"/>
      <c r="G711" s="419"/>
      <c r="H711" s="419"/>
      <c r="I711" s="421"/>
      <c r="J711" s="422"/>
      <c r="K711" s="422"/>
      <c r="L711" s="423"/>
      <c r="M711" s="422"/>
      <c r="N711" s="464"/>
      <c r="O711" s="429"/>
      <c r="P711" s="409">
        <f t="shared" si="31"/>
        <v>0</v>
      </c>
      <c r="Q711" s="78">
        <f t="shared" si="31"/>
        <v>0</v>
      </c>
      <c r="R711" s="100" t="str">
        <f t="shared" si="30"/>
        <v/>
      </c>
    </row>
    <row r="712" spans="1:18" x14ac:dyDescent="0.2">
      <c r="A712" s="430" t="str">
        <f>IF(B712="","",COUNT('Diário 1º PA'!$A$4:$A$2634)+COUNT('Diário 2º PA'!$A$4:$A$2000)+COUNT('Diário 3º PA'!$A$4:$A$2000)+ROW()-3)</f>
        <v/>
      </c>
      <c r="B712" s="417"/>
      <c r="C712" s="438"/>
      <c r="D712" s="419"/>
      <c r="E712" s="419"/>
      <c r="F712" s="420"/>
      <c r="G712" s="419"/>
      <c r="H712" s="419"/>
      <c r="I712" s="421"/>
      <c r="J712" s="422"/>
      <c r="K712" s="422"/>
      <c r="L712" s="423"/>
      <c r="M712" s="422"/>
      <c r="N712" s="464"/>
      <c r="O712" s="429"/>
      <c r="P712" s="409">
        <f t="shared" si="31"/>
        <v>0</v>
      </c>
      <c r="Q712" s="78">
        <f t="shared" si="31"/>
        <v>0</v>
      </c>
      <c r="R712" s="100" t="str">
        <f t="shared" ref="R712:R775" si="32">SUBSTITUTE(D712," ","_")</f>
        <v/>
      </c>
    </row>
    <row r="713" spans="1:18" x14ac:dyDescent="0.2">
      <c r="A713" s="430" t="str">
        <f>IF(B713="","",COUNT('Diário 1º PA'!$A$4:$A$2634)+COUNT('Diário 2º PA'!$A$4:$A$2000)+COUNT('Diário 3º PA'!$A$4:$A$2000)+ROW()-3)</f>
        <v/>
      </c>
      <c r="B713" s="417"/>
      <c r="C713" s="438"/>
      <c r="D713" s="419"/>
      <c r="E713" s="419"/>
      <c r="F713" s="420"/>
      <c r="G713" s="419"/>
      <c r="H713" s="419"/>
      <c r="I713" s="421"/>
      <c r="J713" s="422"/>
      <c r="K713" s="422"/>
      <c r="L713" s="423"/>
      <c r="M713" s="422"/>
      <c r="N713" s="464"/>
      <c r="O713" s="429"/>
      <c r="P713" s="409">
        <f t="shared" ref="P713:Q776" si="33">IF(B713=0,0,IF(YEAR(B713)=$Q$1,MONTH(B713)-$P$1+1,(YEAR(B713)-$Q$1)*12-$P$1+1+MONTH(B713)))</f>
        <v>0</v>
      </c>
      <c r="Q713" s="78">
        <f t="shared" si="33"/>
        <v>0</v>
      </c>
      <c r="R713" s="100" t="str">
        <f t="shared" si="32"/>
        <v/>
      </c>
    </row>
    <row r="714" spans="1:18" x14ac:dyDescent="0.2">
      <c r="A714" s="430" t="str">
        <f>IF(B714="","",COUNT('Diário 1º PA'!$A$4:$A$2634)+COUNT('Diário 2º PA'!$A$4:$A$2000)+COUNT('Diário 3º PA'!$A$4:$A$2000)+ROW()-3)</f>
        <v/>
      </c>
      <c r="B714" s="417"/>
      <c r="C714" s="438"/>
      <c r="D714" s="419"/>
      <c r="E714" s="419"/>
      <c r="F714" s="420"/>
      <c r="G714" s="419"/>
      <c r="H714" s="419"/>
      <c r="I714" s="421"/>
      <c r="J714" s="422"/>
      <c r="K714" s="422"/>
      <c r="L714" s="423"/>
      <c r="M714" s="422"/>
      <c r="N714" s="464"/>
      <c r="O714" s="429"/>
      <c r="P714" s="409">
        <f t="shared" si="33"/>
        <v>0</v>
      </c>
      <c r="Q714" s="78">
        <f t="shared" si="33"/>
        <v>0</v>
      </c>
      <c r="R714" s="100" t="str">
        <f t="shared" si="32"/>
        <v/>
      </c>
    </row>
    <row r="715" spans="1:18" x14ac:dyDescent="0.2">
      <c r="A715" s="430" t="str">
        <f>IF(B715="","",COUNT('Diário 1º PA'!$A$4:$A$2634)+COUNT('Diário 2º PA'!$A$4:$A$2000)+COUNT('Diário 3º PA'!$A$4:$A$2000)+ROW()-3)</f>
        <v/>
      </c>
      <c r="B715" s="417"/>
      <c r="C715" s="438"/>
      <c r="D715" s="419"/>
      <c r="E715" s="419"/>
      <c r="F715" s="420"/>
      <c r="G715" s="419"/>
      <c r="H715" s="419"/>
      <c r="I715" s="421"/>
      <c r="J715" s="422"/>
      <c r="K715" s="422"/>
      <c r="L715" s="423"/>
      <c r="M715" s="422"/>
      <c r="N715" s="464"/>
      <c r="O715" s="429"/>
      <c r="P715" s="409">
        <f t="shared" si="33"/>
        <v>0</v>
      </c>
      <c r="Q715" s="78">
        <f t="shared" si="33"/>
        <v>0</v>
      </c>
      <c r="R715" s="100" t="str">
        <f t="shared" si="32"/>
        <v/>
      </c>
    </row>
    <row r="716" spans="1:18" x14ac:dyDescent="0.2">
      <c r="A716" s="430" t="str">
        <f>IF(B716="","",COUNT('Diário 1º PA'!$A$4:$A$2634)+COUNT('Diário 2º PA'!$A$4:$A$2000)+COUNT('Diário 3º PA'!$A$4:$A$2000)+ROW()-3)</f>
        <v/>
      </c>
      <c r="B716" s="417"/>
      <c r="C716" s="438"/>
      <c r="D716" s="419"/>
      <c r="E716" s="419"/>
      <c r="F716" s="420"/>
      <c r="G716" s="419"/>
      <c r="H716" s="419"/>
      <c r="I716" s="421"/>
      <c r="J716" s="422"/>
      <c r="K716" s="422"/>
      <c r="L716" s="423"/>
      <c r="M716" s="422"/>
      <c r="N716" s="464"/>
      <c r="O716" s="429"/>
      <c r="P716" s="409">
        <f t="shared" si="33"/>
        <v>0</v>
      </c>
      <c r="Q716" s="78">
        <f t="shared" si="33"/>
        <v>0</v>
      </c>
      <c r="R716" s="100" t="str">
        <f t="shared" si="32"/>
        <v/>
      </c>
    </row>
    <row r="717" spans="1:18" x14ac:dyDescent="0.2">
      <c r="A717" s="430" t="str">
        <f>IF(B717="","",COUNT('Diário 1º PA'!$A$4:$A$2634)+COUNT('Diário 2º PA'!$A$4:$A$2000)+COUNT('Diário 3º PA'!$A$4:$A$2000)+ROW()-3)</f>
        <v/>
      </c>
      <c r="B717" s="417"/>
      <c r="C717" s="438"/>
      <c r="D717" s="419"/>
      <c r="E717" s="419"/>
      <c r="F717" s="420"/>
      <c r="G717" s="419"/>
      <c r="H717" s="419"/>
      <c r="I717" s="421"/>
      <c r="J717" s="422"/>
      <c r="K717" s="422"/>
      <c r="L717" s="423"/>
      <c r="M717" s="422"/>
      <c r="N717" s="464"/>
      <c r="O717" s="429"/>
      <c r="P717" s="409">
        <f t="shared" si="33"/>
        <v>0</v>
      </c>
      <c r="Q717" s="78">
        <f t="shared" si="33"/>
        <v>0</v>
      </c>
      <c r="R717" s="100" t="str">
        <f t="shared" si="32"/>
        <v/>
      </c>
    </row>
    <row r="718" spans="1:18" x14ac:dyDescent="0.2">
      <c r="A718" s="430" t="str">
        <f>IF(B718="","",COUNT('Diário 1º PA'!$A$4:$A$2634)+COUNT('Diário 2º PA'!$A$4:$A$2000)+COUNT('Diário 3º PA'!$A$4:$A$2000)+ROW()-3)</f>
        <v/>
      </c>
      <c r="B718" s="417"/>
      <c r="C718" s="438"/>
      <c r="D718" s="419"/>
      <c r="E718" s="419"/>
      <c r="F718" s="420"/>
      <c r="G718" s="419"/>
      <c r="H718" s="419"/>
      <c r="I718" s="421"/>
      <c r="J718" s="422"/>
      <c r="K718" s="422"/>
      <c r="L718" s="423"/>
      <c r="M718" s="422"/>
      <c r="N718" s="464"/>
      <c r="O718" s="429"/>
      <c r="P718" s="409">
        <f t="shared" si="33"/>
        <v>0</v>
      </c>
      <c r="Q718" s="78">
        <f t="shared" si="33"/>
        <v>0</v>
      </c>
      <c r="R718" s="100" t="str">
        <f t="shared" si="32"/>
        <v/>
      </c>
    </row>
    <row r="719" spans="1:18" x14ac:dyDescent="0.2">
      <c r="A719" s="430" t="str">
        <f>IF(B719="","",COUNT('Diário 1º PA'!$A$4:$A$2634)+COUNT('Diário 2º PA'!$A$4:$A$2000)+COUNT('Diário 3º PA'!$A$4:$A$2000)+ROW()-3)</f>
        <v/>
      </c>
      <c r="B719" s="417"/>
      <c r="C719" s="438"/>
      <c r="D719" s="419"/>
      <c r="E719" s="419"/>
      <c r="F719" s="420"/>
      <c r="G719" s="419"/>
      <c r="H719" s="419"/>
      <c r="I719" s="421"/>
      <c r="J719" s="422"/>
      <c r="K719" s="422"/>
      <c r="L719" s="423"/>
      <c r="M719" s="422"/>
      <c r="N719" s="464"/>
      <c r="O719" s="429"/>
      <c r="P719" s="409">
        <f t="shared" si="33"/>
        <v>0</v>
      </c>
      <c r="Q719" s="78">
        <f t="shared" si="33"/>
        <v>0</v>
      </c>
      <c r="R719" s="100" t="str">
        <f t="shared" si="32"/>
        <v/>
      </c>
    </row>
    <row r="720" spans="1:18" x14ac:dyDescent="0.2">
      <c r="A720" s="430" t="str">
        <f>IF(B720="","",COUNT('Diário 1º PA'!$A$4:$A$2634)+COUNT('Diário 2º PA'!$A$4:$A$2000)+COUNT('Diário 3º PA'!$A$4:$A$2000)+ROW()-3)</f>
        <v/>
      </c>
      <c r="B720" s="417"/>
      <c r="C720" s="438"/>
      <c r="D720" s="419"/>
      <c r="E720" s="419"/>
      <c r="F720" s="420"/>
      <c r="G720" s="419"/>
      <c r="H720" s="419"/>
      <c r="I720" s="421"/>
      <c r="J720" s="422"/>
      <c r="K720" s="422"/>
      <c r="L720" s="423"/>
      <c r="M720" s="422"/>
      <c r="N720" s="464"/>
      <c r="O720" s="429"/>
      <c r="P720" s="409">
        <f t="shared" si="33"/>
        <v>0</v>
      </c>
      <c r="Q720" s="78">
        <f t="shared" si="33"/>
        <v>0</v>
      </c>
      <c r="R720" s="100" t="str">
        <f t="shared" si="32"/>
        <v/>
      </c>
    </row>
    <row r="721" spans="1:18" x14ac:dyDescent="0.2">
      <c r="A721" s="430" t="str">
        <f>IF(B721="","",COUNT('Diário 1º PA'!$A$4:$A$2634)+COUNT('Diário 2º PA'!$A$4:$A$2000)+COUNT('Diário 3º PA'!$A$4:$A$2000)+ROW()-3)</f>
        <v/>
      </c>
      <c r="B721" s="417"/>
      <c r="C721" s="438"/>
      <c r="D721" s="419"/>
      <c r="E721" s="419"/>
      <c r="F721" s="420"/>
      <c r="G721" s="419"/>
      <c r="H721" s="419"/>
      <c r="I721" s="421"/>
      <c r="J721" s="422"/>
      <c r="K721" s="422"/>
      <c r="L721" s="423"/>
      <c r="M721" s="422"/>
      <c r="N721" s="464"/>
      <c r="O721" s="429"/>
      <c r="P721" s="409">
        <f t="shared" si="33"/>
        <v>0</v>
      </c>
      <c r="Q721" s="78">
        <f t="shared" si="33"/>
        <v>0</v>
      </c>
      <c r="R721" s="100" t="str">
        <f t="shared" si="32"/>
        <v/>
      </c>
    </row>
    <row r="722" spans="1:18" x14ac:dyDescent="0.2">
      <c r="A722" s="430" t="str">
        <f>IF(B722="","",COUNT('Diário 1º PA'!$A$4:$A$2634)+COUNT('Diário 2º PA'!$A$4:$A$2000)+COUNT('Diário 3º PA'!$A$4:$A$2000)+ROW()-3)</f>
        <v/>
      </c>
      <c r="B722" s="417"/>
      <c r="C722" s="438"/>
      <c r="D722" s="419"/>
      <c r="E722" s="419"/>
      <c r="F722" s="420"/>
      <c r="G722" s="419"/>
      <c r="H722" s="419"/>
      <c r="I722" s="421"/>
      <c r="J722" s="422"/>
      <c r="K722" s="422"/>
      <c r="L722" s="423"/>
      <c r="M722" s="422"/>
      <c r="N722" s="464"/>
      <c r="O722" s="429"/>
      <c r="P722" s="409">
        <f t="shared" si="33"/>
        <v>0</v>
      </c>
      <c r="Q722" s="78">
        <f t="shared" si="33"/>
        <v>0</v>
      </c>
      <c r="R722" s="100" t="str">
        <f t="shared" si="32"/>
        <v/>
      </c>
    </row>
    <row r="723" spans="1:18" x14ac:dyDescent="0.2">
      <c r="A723" s="430" t="str">
        <f>IF(B723="","",COUNT('Diário 1º PA'!$A$4:$A$2634)+COUNT('Diário 2º PA'!$A$4:$A$2000)+COUNT('Diário 3º PA'!$A$4:$A$2000)+ROW()-3)</f>
        <v/>
      </c>
      <c r="B723" s="417"/>
      <c r="C723" s="438"/>
      <c r="D723" s="419"/>
      <c r="E723" s="419"/>
      <c r="F723" s="420"/>
      <c r="G723" s="419"/>
      <c r="H723" s="419"/>
      <c r="I723" s="421"/>
      <c r="J723" s="422"/>
      <c r="K723" s="422"/>
      <c r="L723" s="423"/>
      <c r="M723" s="422"/>
      <c r="N723" s="464"/>
      <c r="O723" s="429"/>
      <c r="P723" s="409">
        <f t="shared" si="33"/>
        <v>0</v>
      </c>
      <c r="Q723" s="78">
        <f t="shared" si="33"/>
        <v>0</v>
      </c>
      <c r="R723" s="100" t="str">
        <f t="shared" si="32"/>
        <v/>
      </c>
    </row>
    <row r="724" spans="1:18" x14ac:dyDescent="0.2">
      <c r="A724" s="430" t="str">
        <f>IF(B724="","",COUNT('Diário 1º PA'!$A$4:$A$2634)+COUNT('Diário 2º PA'!$A$4:$A$2000)+COUNT('Diário 3º PA'!$A$4:$A$2000)+ROW()-3)</f>
        <v/>
      </c>
      <c r="B724" s="417"/>
      <c r="C724" s="438"/>
      <c r="D724" s="419"/>
      <c r="E724" s="419"/>
      <c r="F724" s="420"/>
      <c r="G724" s="419"/>
      <c r="H724" s="419"/>
      <c r="I724" s="421"/>
      <c r="J724" s="422"/>
      <c r="K724" s="422"/>
      <c r="L724" s="423"/>
      <c r="M724" s="422"/>
      <c r="N724" s="464"/>
      <c r="O724" s="429"/>
      <c r="P724" s="409">
        <f t="shared" si="33"/>
        <v>0</v>
      </c>
      <c r="Q724" s="78">
        <f t="shared" si="33"/>
        <v>0</v>
      </c>
      <c r="R724" s="100" t="str">
        <f t="shared" si="32"/>
        <v/>
      </c>
    </row>
    <row r="725" spans="1:18" x14ac:dyDescent="0.2">
      <c r="A725" s="430" t="str">
        <f>IF(B725="","",COUNT('Diário 1º PA'!$A$4:$A$2634)+COUNT('Diário 2º PA'!$A$4:$A$2000)+COUNT('Diário 3º PA'!$A$4:$A$2000)+ROW()-3)</f>
        <v/>
      </c>
      <c r="B725" s="417"/>
      <c r="C725" s="438"/>
      <c r="D725" s="419"/>
      <c r="E725" s="419"/>
      <c r="F725" s="420"/>
      <c r="G725" s="419"/>
      <c r="H725" s="419"/>
      <c r="I725" s="421"/>
      <c r="J725" s="422"/>
      <c r="K725" s="422"/>
      <c r="L725" s="423"/>
      <c r="M725" s="422"/>
      <c r="N725" s="464"/>
      <c r="O725" s="429"/>
      <c r="P725" s="409">
        <f t="shared" si="33"/>
        <v>0</v>
      </c>
      <c r="Q725" s="78">
        <f t="shared" si="33"/>
        <v>0</v>
      </c>
      <c r="R725" s="100" t="str">
        <f t="shared" si="32"/>
        <v/>
      </c>
    </row>
    <row r="726" spans="1:18" x14ac:dyDescent="0.2">
      <c r="A726" s="430" t="str">
        <f>IF(B726="","",COUNT('Diário 1º PA'!$A$4:$A$2634)+COUNT('Diário 2º PA'!$A$4:$A$2000)+COUNT('Diário 3º PA'!$A$4:$A$2000)+ROW()-3)</f>
        <v/>
      </c>
      <c r="B726" s="417"/>
      <c r="C726" s="438"/>
      <c r="D726" s="419"/>
      <c r="E726" s="419"/>
      <c r="F726" s="420"/>
      <c r="G726" s="419"/>
      <c r="H726" s="419"/>
      <c r="I726" s="421"/>
      <c r="J726" s="422"/>
      <c r="K726" s="422"/>
      <c r="L726" s="423"/>
      <c r="M726" s="422"/>
      <c r="N726" s="464"/>
      <c r="O726" s="429"/>
      <c r="P726" s="409">
        <f t="shared" si="33"/>
        <v>0</v>
      </c>
      <c r="Q726" s="78">
        <f t="shared" si="33"/>
        <v>0</v>
      </c>
      <c r="R726" s="100" t="str">
        <f t="shared" si="32"/>
        <v/>
      </c>
    </row>
    <row r="727" spans="1:18" x14ac:dyDescent="0.2">
      <c r="A727" s="430" t="str">
        <f>IF(B727="","",COUNT('Diário 1º PA'!$A$4:$A$2634)+COUNT('Diário 2º PA'!$A$4:$A$2000)+COUNT('Diário 3º PA'!$A$4:$A$2000)+ROW()-3)</f>
        <v/>
      </c>
      <c r="B727" s="417"/>
      <c r="C727" s="438"/>
      <c r="D727" s="419"/>
      <c r="E727" s="419"/>
      <c r="F727" s="420"/>
      <c r="G727" s="419"/>
      <c r="H727" s="419"/>
      <c r="I727" s="421"/>
      <c r="J727" s="422"/>
      <c r="K727" s="422"/>
      <c r="L727" s="423"/>
      <c r="M727" s="422"/>
      <c r="N727" s="464"/>
      <c r="O727" s="429"/>
      <c r="P727" s="409">
        <f t="shared" si="33"/>
        <v>0</v>
      </c>
      <c r="Q727" s="78">
        <f t="shared" si="33"/>
        <v>0</v>
      </c>
      <c r="R727" s="100" t="str">
        <f t="shared" si="32"/>
        <v/>
      </c>
    </row>
    <row r="728" spans="1:18" x14ac:dyDescent="0.2">
      <c r="A728" s="430" t="str">
        <f>IF(B728="","",COUNT('Diário 1º PA'!$A$4:$A$2634)+COUNT('Diário 2º PA'!$A$4:$A$2000)+COUNT('Diário 3º PA'!$A$4:$A$2000)+ROW()-3)</f>
        <v/>
      </c>
      <c r="B728" s="417"/>
      <c r="C728" s="438"/>
      <c r="D728" s="419"/>
      <c r="E728" s="419"/>
      <c r="F728" s="420"/>
      <c r="G728" s="419"/>
      <c r="H728" s="419"/>
      <c r="I728" s="421"/>
      <c r="J728" s="422"/>
      <c r="K728" s="422"/>
      <c r="L728" s="423"/>
      <c r="M728" s="422"/>
      <c r="N728" s="464"/>
      <c r="O728" s="429"/>
      <c r="P728" s="409">
        <f t="shared" si="33"/>
        <v>0</v>
      </c>
      <c r="Q728" s="78">
        <f t="shared" si="33"/>
        <v>0</v>
      </c>
      <c r="R728" s="100" t="str">
        <f t="shared" si="32"/>
        <v/>
      </c>
    </row>
    <row r="729" spans="1:18" x14ac:dyDescent="0.2">
      <c r="A729" s="430" t="str">
        <f>IF(B729="","",COUNT('Diário 1º PA'!$A$4:$A$2634)+COUNT('Diário 2º PA'!$A$4:$A$2000)+COUNT('Diário 3º PA'!$A$4:$A$2000)+ROW()-3)</f>
        <v/>
      </c>
      <c r="B729" s="417"/>
      <c r="C729" s="438"/>
      <c r="D729" s="419"/>
      <c r="E729" s="419"/>
      <c r="F729" s="420"/>
      <c r="G729" s="419"/>
      <c r="H729" s="419"/>
      <c r="I729" s="421"/>
      <c r="J729" s="422"/>
      <c r="K729" s="422"/>
      <c r="L729" s="423"/>
      <c r="M729" s="422"/>
      <c r="N729" s="464"/>
      <c r="O729" s="429"/>
      <c r="P729" s="409">
        <f t="shared" si="33"/>
        <v>0</v>
      </c>
      <c r="Q729" s="78">
        <f t="shared" si="33"/>
        <v>0</v>
      </c>
      <c r="R729" s="100" t="str">
        <f t="shared" si="32"/>
        <v/>
      </c>
    </row>
    <row r="730" spans="1:18" x14ac:dyDescent="0.2">
      <c r="A730" s="430" t="str">
        <f>IF(B730="","",COUNT('Diário 1º PA'!$A$4:$A$2634)+COUNT('Diário 2º PA'!$A$4:$A$2000)+COUNT('Diário 3º PA'!$A$4:$A$2000)+ROW()-3)</f>
        <v/>
      </c>
      <c r="B730" s="417"/>
      <c r="C730" s="438"/>
      <c r="D730" s="419"/>
      <c r="E730" s="419"/>
      <c r="F730" s="420"/>
      <c r="G730" s="419"/>
      <c r="H730" s="419"/>
      <c r="I730" s="421"/>
      <c r="J730" s="422"/>
      <c r="K730" s="422"/>
      <c r="L730" s="423"/>
      <c r="M730" s="422"/>
      <c r="N730" s="464"/>
      <c r="O730" s="429"/>
      <c r="P730" s="409">
        <f t="shared" si="33"/>
        <v>0</v>
      </c>
      <c r="Q730" s="78">
        <f t="shared" si="33"/>
        <v>0</v>
      </c>
      <c r="R730" s="100" t="str">
        <f t="shared" si="32"/>
        <v/>
      </c>
    </row>
    <row r="731" spans="1:18" x14ac:dyDescent="0.2">
      <c r="A731" s="430" t="str">
        <f>IF(B731="","",COUNT('Diário 1º PA'!$A$4:$A$2634)+COUNT('Diário 2º PA'!$A$4:$A$2000)+COUNT('Diário 3º PA'!$A$4:$A$2000)+ROW()-3)</f>
        <v/>
      </c>
      <c r="B731" s="417"/>
      <c r="C731" s="438"/>
      <c r="D731" s="419"/>
      <c r="E731" s="419"/>
      <c r="F731" s="420"/>
      <c r="G731" s="419"/>
      <c r="H731" s="419"/>
      <c r="I731" s="421"/>
      <c r="J731" s="422"/>
      <c r="K731" s="422"/>
      <c r="L731" s="423"/>
      <c r="M731" s="422"/>
      <c r="N731" s="464"/>
      <c r="O731" s="429"/>
      <c r="P731" s="409">
        <f t="shared" si="33"/>
        <v>0</v>
      </c>
      <c r="Q731" s="78">
        <f t="shared" si="33"/>
        <v>0</v>
      </c>
      <c r="R731" s="100" t="str">
        <f t="shared" si="32"/>
        <v/>
      </c>
    </row>
    <row r="732" spans="1:18" x14ac:dyDescent="0.2">
      <c r="A732" s="430" t="str">
        <f>IF(B732="","",COUNT('Diário 1º PA'!$A$4:$A$2634)+COUNT('Diário 2º PA'!$A$4:$A$2000)+COUNT('Diário 3º PA'!$A$4:$A$2000)+ROW()-3)</f>
        <v/>
      </c>
      <c r="B732" s="417"/>
      <c r="C732" s="438"/>
      <c r="D732" s="419"/>
      <c r="E732" s="419"/>
      <c r="F732" s="420"/>
      <c r="G732" s="419"/>
      <c r="H732" s="419"/>
      <c r="I732" s="421"/>
      <c r="J732" s="422"/>
      <c r="K732" s="422"/>
      <c r="L732" s="423"/>
      <c r="M732" s="422"/>
      <c r="N732" s="464"/>
      <c r="O732" s="429"/>
      <c r="P732" s="409">
        <f t="shared" si="33"/>
        <v>0</v>
      </c>
      <c r="Q732" s="78">
        <f t="shared" si="33"/>
        <v>0</v>
      </c>
      <c r="R732" s="100" t="str">
        <f t="shared" si="32"/>
        <v/>
      </c>
    </row>
    <row r="733" spans="1:18" x14ac:dyDescent="0.2">
      <c r="A733" s="430" t="str">
        <f>IF(B733="","",COUNT('Diário 1º PA'!$A$4:$A$2634)+COUNT('Diário 2º PA'!$A$4:$A$2000)+COUNT('Diário 3º PA'!$A$4:$A$2000)+ROW()-3)</f>
        <v/>
      </c>
      <c r="B733" s="417"/>
      <c r="C733" s="438"/>
      <c r="D733" s="419"/>
      <c r="E733" s="419"/>
      <c r="F733" s="420"/>
      <c r="G733" s="419"/>
      <c r="H733" s="419"/>
      <c r="I733" s="421"/>
      <c r="J733" s="422"/>
      <c r="K733" s="422"/>
      <c r="L733" s="423"/>
      <c r="M733" s="422"/>
      <c r="N733" s="464"/>
      <c r="O733" s="429"/>
      <c r="P733" s="409">
        <f t="shared" si="33"/>
        <v>0</v>
      </c>
      <c r="Q733" s="78">
        <f t="shared" si="33"/>
        <v>0</v>
      </c>
      <c r="R733" s="100" t="str">
        <f t="shared" si="32"/>
        <v/>
      </c>
    </row>
    <row r="734" spans="1:18" x14ac:dyDescent="0.2">
      <c r="A734" s="430" t="str">
        <f>IF(B734="","",COUNT('Diário 1º PA'!$A$4:$A$2634)+COUNT('Diário 2º PA'!$A$4:$A$2000)+COUNT('Diário 3º PA'!$A$4:$A$2000)+ROW()-3)</f>
        <v/>
      </c>
      <c r="B734" s="417"/>
      <c r="C734" s="438"/>
      <c r="D734" s="419"/>
      <c r="E734" s="419"/>
      <c r="F734" s="420"/>
      <c r="G734" s="419"/>
      <c r="H734" s="419"/>
      <c r="I734" s="421"/>
      <c r="J734" s="422"/>
      <c r="K734" s="422"/>
      <c r="L734" s="423"/>
      <c r="M734" s="422"/>
      <c r="N734" s="464"/>
      <c r="O734" s="429"/>
      <c r="P734" s="409">
        <f t="shared" si="33"/>
        <v>0</v>
      </c>
      <c r="Q734" s="78">
        <f t="shared" si="33"/>
        <v>0</v>
      </c>
      <c r="R734" s="100" t="str">
        <f t="shared" si="32"/>
        <v/>
      </c>
    </row>
    <row r="735" spans="1:18" x14ac:dyDescent="0.2">
      <c r="A735" s="430" t="str">
        <f>IF(B735="","",COUNT('Diário 1º PA'!$A$4:$A$2634)+COUNT('Diário 2º PA'!$A$4:$A$2000)+COUNT('Diário 3º PA'!$A$4:$A$2000)+ROW()-3)</f>
        <v/>
      </c>
      <c r="B735" s="417"/>
      <c r="C735" s="438"/>
      <c r="D735" s="419"/>
      <c r="E735" s="419"/>
      <c r="F735" s="420"/>
      <c r="G735" s="419"/>
      <c r="H735" s="419"/>
      <c r="I735" s="421"/>
      <c r="J735" s="422"/>
      <c r="K735" s="422"/>
      <c r="L735" s="423"/>
      <c r="M735" s="422"/>
      <c r="N735" s="464"/>
      <c r="O735" s="429"/>
      <c r="P735" s="409">
        <f t="shared" si="33"/>
        <v>0</v>
      </c>
      <c r="Q735" s="78">
        <f t="shared" si="33"/>
        <v>0</v>
      </c>
      <c r="R735" s="100" t="str">
        <f t="shared" si="32"/>
        <v/>
      </c>
    </row>
    <row r="736" spans="1:18" x14ac:dyDescent="0.2">
      <c r="A736" s="430" t="str">
        <f>IF(B736="","",COUNT('Diário 1º PA'!$A$4:$A$2634)+COUNT('Diário 2º PA'!$A$4:$A$2000)+COUNT('Diário 3º PA'!$A$4:$A$2000)+ROW()-3)</f>
        <v/>
      </c>
      <c r="B736" s="417"/>
      <c r="C736" s="438"/>
      <c r="D736" s="419"/>
      <c r="E736" s="419"/>
      <c r="F736" s="420"/>
      <c r="G736" s="419"/>
      <c r="H736" s="419"/>
      <c r="I736" s="421"/>
      <c r="J736" s="422"/>
      <c r="K736" s="422"/>
      <c r="L736" s="423"/>
      <c r="M736" s="422"/>
      <c r="N736" s="464"/>
      <c r="O736" s="429"/>
      <c r="P736" s="409">
        <f t="shared" si="33"/>
        <v>0</v>
      </c>
      <c r="Q736" s="78">
        <f t="shared" si="33"/>
        <v>0</v>
      </c>
      <c r="R736" s="100" t="str">
        <f t="shared" si="32"/>
        <v/>
      </c>
    </row>
    <row r="737" spans="1:18" x14ac:dyDescent="0.2">
      <c r="A737" s="430" t="str">
        <f>IF(B737="","",COUNT('Diário 1º PA'!$A$4:$A$2634)+COUNT('Diário 2º PA'!$A$4:$A$2000)+COUNT('Diário 3º PA'!$A$4:$A$2000)+ROW()-3)</f>
        <v/>
      </c>
      <c r="B737" s="417"/>
      <c r="C737" s="438"/>
      <c r="D737" s="419"/>
      <c r="E737" s="419"/>
      <c r="F737" s="420"/>
      <c r="G737" s="419"/>
      <c r="H737" s="419"/>
      <c r="I737" s="421"/>
      <c r="J737" s="422"/>
      <c r="K737" s="422"/>
      <c r="L737" s="423"/>
      <c r="M737" s="422"/>
      <c r="N737" s="464"/>
      <c r="O737" s="429"/>
      <c r="P737" s="409">
        <f t="shared" si="33"/>
        <v>0</v>
      </c>
      <c r="Q737" s="78">
        <f t="shared" si="33"/>
        <v>0</v>
      </c>
      <c r="R737" s="100" t="str">
        <f t="shared" si="32"/>
        <v/>
      </c>
    </row>
    <row r="738" spans="1:18" x14ac:dyDescent="0.2">
      <c r="A738" s="430" t="str">
        <f>IF(B738="","",COUNT('Diário 1º PA'!$A$4:$A$2634)+COUNT('Diário 2º PA'!$A$4:$A$2000)+COUNT('Diário 3º PA'!$A$4:$A$2000)+ROW()-3)</f>
        <v/>
      </c>
      <c r="B738" s="417"/>
      <c r="C738" s="438"/>
      <c r="D738" s="419"/>
      <c r="E738" s="419"/>
      <c r="F738" s="420"/>
      <c r="G738" s="419"/>
      <c r="H738" s="419"/>
      <c r="I738" s="421"/>
      <c r="J738" s="422"/>
      <c r="K738" s="422"/>
      <c r="L738" s="423"/>
      <c r="M738" s="422"/>
      <c r="N738" s="464"/>
      <c r="O738" s="429"/>
      <c r="P738" s="409">
        <f t="shared" si="33"/>
        <v>0</v>
      </c>
      <c r="Q738" s="78">
        <f t="shared" si="33"/>
        <v>0</v>
      </c>
      <c r="R738" s="100" t="str">
        <f t="shared" si="32"/>
        <v/>
      </c>
    </row>
    <row r="739" spans="1:18" x14ac:dyDescent="0.2">
      <c r="A739" s="430" t="str">
        <f>IF(B739="","",COUNT('Diário 1º PA'!$A$4:$A$2634)+COUNT('Diário 2º PA'!$A$4:$A$2000)+COUNT('Diário 3º PA'!$A$4:$A$2000)+ROW()-3)</f>
        <v/>
      </c>
      <c r="B739" s="417"/>
      <c r="C739" s="438"/>
      <c r="D739" s="419"/>
      <c r="E739" s="419"/>
      <c r="F739" s="420"/>
      <c r="G739" s="419"/>
      <c r="H739" s="419"/>
      <c r="I739" s="421"/>
      <c r="J739" s="422"/>
      <c r="K739" s="422"/>
      <c r="L739" s="423"/>
      <c r="M739" s="422"/>
      <c r="N739" s="464"/>
      <c r="O739" s="429"/>
      <c r="P739" s="409">
        <f t="shared" si="33"/>
        <v>0</v>
      </c>
      <c r="Q739" s="78">
        <f t="shared" si="33"/>
        <v>0</v>
      </c>
      <c r="R739" s="100" t="str">
        <f t="shared" si="32"/>
        <v/>
      </c>
    </row>
    <row r="740" spans="1:18" x14ac:dyDescent="0.2">
      <c r="A740" s="430" t="str">
        <f>IF(B740="","",COUNT('Diário 1º PA'!$A$4:$A$2634)+COUNT('Diário 2º PA'!$A$4:$A$2000)+COUNT('Diário 3º PA'!$A$4:$A$2000)+ROW()-3)</f>
        <v/>
      </c>
      <c r="B740" s="417"/>
      <c r="C740" s="438"/>
      <c r="D740" s="419"/>
      <c r="E740" s="419"/>
      <c r="F740" s="420"/>
      <c r="G740" s="419"/>
      <c r="H740" s="419"/>
      <c r="I740" s="421"/>
      <c r="J740" s="422"/>
      <c r="K740" s="422"/>
      <c r="L740" s="423"/>
      <c r="M740" s="422"/>
      <c r="N740" s="464"/>
      <c r="O740" s="429"/>
      <c r="P740" s="409">
        <f t="shared" si="33"/>
        <v>0</v>
      </c>
      <c r="Q740" s="78">
        <f t="shared" si="33"/>
        <v>0</v>
      </c>
      <c r="R740" s="100" t="str">
        <f t="shared" si="32"/>
        <v/>
      </c>
    </row>
    <row r="741" spans="1:18" x14ac:dyDescent="0.2">
      <c r="A741" s="430" t="str">
        <f>IF(B741="","",COUNT('Diário 1º PA'!$A$4:$A$2634)+COUNT('Diário 2º PA'!$A$4:$A$2000)+COUNT('Diário 3º PA'!$A$4:$A$2000)+ROW()-3)</f>
        <v/>
      </c>
      <c r="B741" s="417"/>
      <c r="C741" s="438"/>
      <c r="D741" s="419"/>
      <c r="E741" s="419"/>
      <c r="F741" s="420"/>
      <c r="G741" s="419"/>
      <c r="H741" s="419"/>
      <c r="I741" s="421"/>
      <c r="J741" s="422"/>
      <c r="K741" s="422"/>
      <c r="L741" s="423"/>
      <c r="M741" s="422"/>
      <c r="N741" s="464"/>
      <c r="O741" s="429"/>
      <c r="P741" s="409">
        <f t="shared" si="33"/>
        <v>0</v>
      </c>
      <c r="Q741" s="78">
        <f t="shared" si="33"/>
        <v>0</v>
      </c>
      <c r="R741" s="100" t="str">
        <f t="shared" si="32"/>
        <v/>
      </c>
    </row>
    <row r="742" spans="1:18" x14ac:dyDescent="0.2">
      <c r="A742" s="430" t="str">
        <f>IF(B742="","",COUNT('Diário 1º PA'!$A$4:$A$2634)+COUNT('Diário 2º PA'!$A$4:$A$2000)+COUNT('Diário 3º PA'!$A$4:$A$2000)+ROW()-3)</f>
        <v/>
      </c>
      <c r="B742" s="417"/>
      <c r="C742" s="438"/>
      <c r="D742" s="419"/>
      <c r="E742" s="419"/>
      <c r="F742" s="420"/>
      <c r="G742" s="419"/>
      <c r="H742" s="419"/>
      <c r="I742" s="421"/>
      <c r="J742" s="422"/>
      <c r="K742" s="422"/>
      <c r="L742" s="423"/>
      <c r="M742" s="422"/>
      <c r="N742" s="464"/>
      <c r="O742" s="429"/>
      <c r="P742" s="409">
        <f t="shared" si="33"/>
        <v>0</v>
      </c>
      <c r="Q742" s="78">
        <f t="shared" si="33"/>
        <v>0</v>
      </c>
      <c r="R742" s="100" t="str">
        <f t="shared" si="32"/>
        <v/>
      </c>
    </row>
    <row r="743" spans="1:18" x14ac:dyDescent="0.2">
      <c r="A743" s="430" t="str">
        <f>IF(B743="","",COUNT('Diário 1º PA'!$A$4:$A$2634)+COUNT('Diário 2º PA'!$A$4:$A$2000)+COUNT('Diário 3º PA'!$A$4:$A$2000)+ROW()-3)</f>
        <v/>
      </c>
      <c r="B743" s="417"/>
      <c r="C743" s="438"/>
      <c r="D743" s="419"/>
      <c r="E743" s="419"/>
      <c r="F743" s="420"/>
      <c r="G743" s="419"/>
      <c r="H743" s="419"/>
      <c r="I743" s="421"/>
      <c r="J743" s="422"/>
      <c r="K743" s="422"/>
      <c r="L743" s="423"/>
      <c r="M743" s="422"/>
      <c r="N743" s="464"/>
      <c r="O743" s="429"/>
      <c r="P743" s="409">
        <f t="shared" si="33"/>
        <v>0</v>
      </c>
      <c r="Q743" s="78">
        <f t="shared" si="33"/>
        <v>0</v>
      </c>
      <c r="R743" s="100" t="str">
        <f t="shared" si="32"/>
        <v/>
      </c>
    </row>
    <row r="744" spans="1:18" x14ac:dyDescent="0.2">
      <c r="A744" s="430" t="str">
        <f>IF(B744="","",COUNT('Diário 1º PA'!$A$4:$A$2634)+COUNT('Diário 2º PA'!$A$4:$A$2000)+COUNT('Diário 3º PA'!$A$4:$A$2000)+ROW()-3)</f>
        <v/>
      </c>
      <c r="B744" s="417"/>
      <c r="C744" s="438"/>
      <c r="D744" s="419"/>
      <c r="E744" s="419"/>
      <c r="F744" s="420"/>
      <c r="G744" s="419"/>
      <c r="H744" s="419"/>
      <c r="I744" s="421"/>
      <c r="J744" s="422"/>
      <c r="K744" s="422"/>
      <c r="L744" s="423"/>
      <c r="M744" s="422"/>
      <c r="N744" s="464"/>
      <c r="O744" s="429"/>
      <c r="P744" s="409">
        <f t="shared" si="33"/>
        <v>0</v>
      </c>
      <c r="Q744" s="78">
        <f t="shared" si="33"/>
        <v>0</v>
      </c>
      <c r="R744" s="100" t="str">
        <f t="shared" si="32"/>
        <v/>
      </c>
    </row>
    <row r="745" spans="1:18" x14ac:dyDescent="0.2">
      <c r="A745" s="430" t="str">
        <f>IF(B745="","",COUNT('Diário 1º PA'!$A$4:$A$2634)+COUNT('Diário 2º PA'!$A$4:$A$2000)+COUNT('Diário 3º PA'!$A$4:$A$2000)+ROW()-3)</f>
        <v/>
      </c>
      <c r="B745" s="417"/>
      <c r="C745" s="438"/>
      <c r="D745" s="419"/>
      <c r="E745" s="419"/>
      <c r="F745" s="420"/>
      <c r="G745" s="419"/>
      <c r="H745" s="419"/>
      <c r="I745" s="421"/>
      <c r="J745" s="422"/>
      <c r="K745" s="422"/>
      <c r="L745" s="423"/>
      <c r="M745" s="422"/>
      <c r="N745" s="464"/>
      <c r="O745" s="429"/>
      <c r="P745" s="409">
        <f t="shared" si="33"/>
        <v>0</v>
      </c>
      <c r="Q745" s="78">
        <f t="shared" si="33"/>
        <v>0</v>
      </c>
      <c r="R745" s="100" t="str">
        <f t="shared" si="32"/>
        <v/>
      </c>
    </row>
    <row r="746" spans="1:18" x14ac:dyDescent="0.2">
      <c r="A746" s="430" t="str">
        <f>IF(B746="","",COUNT('Diário 1º PA'!$A$4:$A$2634)+COUNT('Diário 2º PA'!$A$4:$A$2000)+COUNT('Diário 3º PA'!$A$4:$A$2000)+ROW()-3)</f>
        <v/>
      </c>
      <c r="B746" s="417"/>
      <c r="C746" s="438"/>
      <c r="D746" s="419"/>
      <c r="E746" s="419"/>
      <c r="F746" s="420"/>
      <c r="G746" s="419"/>
      <c r="H746" s="419"/>
      <c r="I746" s="421"/>
      <c r="J746" s="422"/>
      <c r="K746" s="422"/>
      <c r="L746" s="423"/>
      <c r="M746" s="422"/>
      <c r="N746" s="464"/>
      <c r="O746" s="429"/>
      <c r="P746" s="409">
        <f t="shared" si="33"/>
        <v>0</v>
      </c>
      <c r="Q746" s="78">
        <f t="shared" si="33"/>
        <v>0</v>
      </c>
      <c r="R746" s="100" t="str">
        <f t="shared" si="32"/>
        <v/>
      </c>
    </row>
    <row r="747" spans="1:18" x14ac:dyDescent="0.2">
      <c r="A747" s="430" t="str">
        <f>IF(B747="","",COUNT('Diário 1º PA'!$A$4:$A$2634)+COUNT('Diário 2º PA'!$A$4:$A$2000)+COUNT('Diário 3º PA'!$A$4:$A$2000)+ROW()-3)</f>
        <v/>
      </c>
      <c r="B747" s="417"/>
      <c r="C747" s="438"/>
      <c r="D747" s="419"/>
      <c r="E747" s="419"/>
      <c r="F747" s="420"/>
      <c r="G747" s="419"/>
      <c r="H747" s="419"/>
      <c r="I747" s="421"/>
      <c r="J747" s="422"/>
      <c r="K747" s="422"/>
      <c r="L747" s="423"/>
      <c r="M747" s="422"/>
      <c r="N747" s="464"/>
      <c r="O747" s="429"/>
      <c r="P747" s="409">
        <f t="shared" si="33"/>
        <v>0</v>
      </c>
      <c r="Q747" s="78">
        <f t="shared" si="33"/>
        <v>0</v>
      </c>
      <c r="R747" s="100" t="str">
        <f t="shared" si="32"/>
        <v/>
      </c>
    </row>
    <row r="748" spans="1:18" x14ac:dyDescent="0.2">
      <c r="A748" s="430" t="str">
        <f>IF(B748="","",COUNT('Diário 1º PA'!$A$4:$A$2634)+COUNT('Diário 2º PA'!$A$4:$A$2000)+COUNT('Diário 3º PA'!$A$4:$A$2000)+ROW()-3)</f>
        <v/>
      </c>
      <c r="B748" s="417"/>
      <c r="C748" s="438"/>
      <c r="D748" s="419"/>
      <c r="E748" s="419"/>
      <c r="F748" s="420"/>
      <c r="G748" s="419"/>
      <c r="H748" s="419"/>
      <c r="I748" s="421"/>
      <c r="J748" s="422"/>
      <c r="K748" s="422"/>
      <c r="L748" s="423"/>
      <c r="M748" s="422"/>
      <c r="N748" s="464"/>
      <c r="O748" s="429"/>
      <c r="P748" s="409">
        <f t="shared" si="33"/>
        <v>0</v>
      </c>
      <c r="Q748" s="78">
        <f t="shared" si="33"/>
        <v>0</v>
      </c>
      <c r="R748" s="100" t="str">
        <f t="shared" si="32"/>
        <v/>
      </c>
    </row>
    <row r="749" spans="1:18" x14ac:dyDescent="0.2">
      <c r="A749" s="430" t="str">
        <f>IF(B749="","",COUNT('Diário 1º PA'!$A$4:$A$2634)+COUNT('Diário 2º PA'!$A$4:$A$2000)+COUNT('Diário 3º PA'!$A$4:$A$2000)+ROW()-3)</f>
        <v/>
      </c>
      <c r="B749" s="417"/>
      <c r="C749" s="438"/>
      <c r="D749" s="419"/>
      <c r="E749" s="419"/>
      <c r="F749" s="420"/>
      <c r="G749" s="419"/>
      <c r="H749" s="419"/>
      <c r="I749" s="421"/>
      <c r="J749" s="422"/>
      <c r="K749" s="422"/>
      <c r="L749" s="423"/>
      <c r="M749" s="422"/>
      <c r="N749" s="464"/>
      <c r="O749" s="429"/>
      <c r="P749" s="409">
        <f t="shared" si="33"/>
        <v>0</v>
      </c>
      <c r="Q749" s="78">
        <f t="shared" si="33"/>
        <v>0</v>
      </c>
      <c r="R749" s="100" t="str">
        <f t="shared" si="32"/>
        <v/>
      </c>
    </row>
    <row r="750" spans="1:18" x14ac:dyDescent="0.2">
      <c r="A750" s="430" t="str">
        <f>IF(B750="","",COUNT('Diário 1º PA'!$A$4:$A$2634)+COUNT('Diário 2º PA'!$A$4:$A$2000)+COUNT('Diário 3º PA'!$A$4:$A$2000)+ROW()-3)</f>
        <v/>
      </c>
      <c r="B750" s="417"/>
      <c r="C750" s="438"/>
      <c r="D750" s="419"/>
      <c r="E750" s="419"/>
      <c r="F750" s="420"/>
      <c r="G750" s="419"/>
      <c r="H750" s="419"/>
      <c r="I750" s="421"/>
      <c r="J750" s="422"/>
      <c r="K750" s="422"/>
      <c r="L750" s="423"/>
      <c r="M750" s="422"/>
      <c r="N750" s="464"/>
      <c r="O750" s="429"/>
      <c r="P750" s="409">
        <f t="shared" si="33"/>
        <v>0</v>
      </c>
      <c r="Q750" s="78">
        <f t="shared" si="33"/>
        <v>0</v>
      </c>
      <c r="R750" s="100" t="str">
        <f t="shared" si="32"/>
        <v/>
      </c>
    </row>
    <row r="751" spans="1:18" x14ac:dyDescent="0.2">
      <c r="A751" s="430" t="str">
        <f>IF(B751="","",COUNT('Diário 1º PA'!$A$4:$A$2634)+COUNT('Diário 2º PA'!$A$4:$A$2000)+COUNT('Diário 3º PA'!$A$4:$A$2000)+ROW()-3)</f>
        <v/>
      </c>
      <c r="B751" s="417"/>
      <c r="C751" s="438"/>
      <c r="D751" s="419"/>
      <c r="E751" s="419"/>
      <c r="F751" s="420"/>
      <c r="G751" s="419"/>
      <c r="H751" s="419"/>
      <c r="I751" s="421"/>
      <c r="J751" s="422"/>
      <c r="K751" s="422"/>
      <c r="L751" s="423"/>
      <c r="M751" s="422"/>
      <c r="N751" s="464"/>
      <c r="O751" s="429"/>
      <c r="P751" s="409">
        <f t="shared" si="33"/>
        <v>0</v>
      </c>
      <c r="Q751" s="78">
        <f t="shared" si="33"/>
        <v>0</v>
      </c>
      <c r="R751" s="100" t="str">
        <f t="shared" si="32"/>
        <v/>
      </c>
    </row>
    <row r="752" spans="1:18" x14ac:dyDescent="0.2">
      <c r="A752" s="430" t="str">
        <f>IF(B752="","",COUNT('Diário 1º PA'!$A$4:$A$2634)+COUNT('Diário 2º PA'!$A$4:$A$2000)+COUNT('Diário 3º PA'!$A$4:$A$2000)+ROW()-3)</f>
        <v/>
      </c>
      <c r="B752" s="417"/>
      <c r="C752" s="438"/>
      <c r="D752" s="419"/>
      <c r="E752" s="419"/>
      <c r="F752" s="420"/>
      <c r="G752" s="419"/>
      <c r="H752" s="419"/>
      <c r="I752" s="421"/>
      <c r="J752" s="422"/>
      <c r="K752" s="422"/>
      <c r="L752" s="423"/>
      <c r="M752" s="422"/>
      <c r="N752" s="464"/>
      <c r="O752" s="429"/>
      <c r="P752" s="409">
        <f t="shared" si="33"/>
        <v>0</v>
      </c>
      <c r="Q752" s="78">
        <f t="shared" si="33"/>
        <v>0</v>
      </c>
      <c r="R752" s="100" t="str">
        <f t="shared" si="32"/>
        <v/>
      </c>
    </row>
    <row r="753" spans="1:18" x14ac:dyDescent="0.2">
      <c r="A753" s="430" t="str">
        <f>IF(B753="","",COUNT('Diário 1º PA'!$A$4:$A$2634)+COUNT('Diário 2º PA'!$A$4:$A$2000)+COUNT('Diário 3º PA'!$A$4:$A$2000)+ROW()-3)</f>
        <v/>
      </c>
      <c r="B753" s="417"/>
      <c r="C753" s="438"/>
      <c r="D753" s="419"/>
      <c r="E753" s="419"/>
      <c r="F753" s="420"/>
      <c r="G753" s="419"/>
      <c r="H753" s="419"/>
      <c r="I753" s="421"/>
      <c r="J753" s="422"/>
      <c r="K753" s="422"/>
      <c r="L753" s="423"/>
      <c r="M753" s="422"/>
      <c r="N753" s="464"/>
      <c r="O753" s="429"/>
      <c r="P753" s="409">
        <f t="shared" si="33"/>
        <v>0</v>
      </c>
      <c r="Q753" s="78">
        <f t="shared" si="33"/>
        <v>0</v>
      </c>
      <c r="R753" s="100" t="str">
        <f t="shared" si="32"/>
        <v/>
      </c>
    </row>
    <row r="754" spans="1:18" x14ac:dyDescent="0.2">
      <c r="A754" s="430" t="str">
        <f>IF(B754="","",COUNT('Diário 1º PA'!$A$4:$A$2634)+COUNT('Diário 2º PA'!$A$4:$A$2000)+COUNT('Diário 3º PA'!$A$4:$A$2000)+ROW()-3)</f>
        <v/>
      </c>
      <c r="B754" s="417"/>
      <c r="C754" s="438"/>
      <c r="D754" s="419"/>
      <c r="E754" s="419"/>
      <c r="F754" s="420"/>
      <c r="G754" s="419"/>
      <c r="H754" s="419"/>
      <c r="I754" s="421"/>
      <c r="J754" s="422"/>
      <c r="K754" s="422"/>
      <c r="L754" s="423"/>
      <c r="M754" s="422"/>
      <c r="N754" s="464"/>
      <c r="O754" s="429"/>
      <c r="P754" s="409">
        <f t="shared" si="33"/>
        <v>0</v>
      </c>
      <c r="Q754" s="78">
        <f t="shared" si="33"/>
        <v>0</v>
      </c>
      <c r="R754" s="100" t="str">
        <f t="shared" si="32"/>
        <v/>
      </c>
    </row>
    <row r="755" spans="1:18" x14ac:dyDescent="0.2">
      <c r="A755" s="430" t="str">
        <f>IF(B755="","",COUNT('Diário 1º PA'!$A$4:$A$2634)+COUNT('Diário 2º PA'!$A$4:$A$2000)+COUNT('Diário 3º PA'!$A$4:$A$2000)+ROW()-3)</f>
        <v/>
      </c>
      <c r="B755" s="417"/>
      <c r="C755" s="438"/>
      <c r="D755" s="419"/>
      <c r="E755" s="419"/>
      <c r="F755" s="420"/>
      <c r="G755" s="419"/>
      <c r="H755" s="419"/>
      <c r="I755" s="421"/>
      <c r="J755" s="422"/>
      <c r="K755" s="422"/>
      <c r="L755" s="423"/>
      <c r="M755" s="422"/>
      <c r="N755" s="464"/>
      <c r="O755" s="429"/>
      <c r="P755" s="409">
        <f t="shared" si="33"/>
        <v>0</v>
      </c>
      <c r="Q755" s="78">
        <f t="shared" si="33"/>
        <v>0</v>
      </c>
      <c r="R755" s="100" t="str">
        <f t="shared" si="32"/>
        <v/>
      </c>
    </row>
    <row r="756" spans="1:18" x14ac:dyDescent="0.2">
      <c r="A756" s="430" t="str">
        <f>IF(B756="","",COUNT('Diário 1º PA'!$A$4:$A$2634)+COUNT('Diário 2º PA'!$A$4:$A$2000)+COUNT('Diário 3º PA'!$A$4:$A$2000)+ROW()-3)</f>
        <v/>
      </c>
      <c r="B756" s="417"/>
      <c r="C756" s="438"/>
      <c r="D756" s="419"/>
      <c r="E756" s="419"/>
      <c r="F756" s="420"/>
      <c r="G756" s="419"/>
      <c r="H756" s="419"/>
      <c r="I756" s="421"/>
      <c r="J756" s="422"/>
      <c r="K756" s="422"/>
      <c r="L756" s="423"/>
      <c r="M756" s="422"/>
      <c r="N756" s="464"/>
      <c r="O756" s="429"/>
      <c r="P756" s="409">
        <f t="shared" si="33"/>
        <v>0</v>
      </c>
      <c r="Q756" s="78">
        <f t="shared" si="33"/>
        <v>0</v>
      </c>
      <c r="R756" s="100" t="str">
        <f t="shared" si="32"/>
        <v/>
      </c>
    </row>
    <row r="757" spans="1:18" x14ac:dyDescent="0.2">
      <c r="A757" s="430" t="str">
        <f>IF(B757="","",COUNT('Diário 1º PA'!$A$4:$A$2634)+COUNT('Diário 2º PA'!$A$4:$A$2000)+COUNT('Diário 3º PA'!$A$4:$A$2000)+ROW()-3)</f>
        <v/>
      </c>
      <c r="B757" s="417"/>
      <c r="C757" s="438"/>
      <c r="D757" s="419"/>
      <c r="E757" s="419"/>
      <c r="F757" s="420"/>
      <c r="G757" s="419"/>
      <c r="H757" s="419"/>
      <c r="I757" s="421"/>
      <c r="J757" s="422"/>
      <c r="K757" s="422"/>
      <c r="L757" s="423"/>
      <c r="M757" s="422"/>
      <c r="N757" s="464"/>
      <c r="O757" s="429"/>
      <c r="P757" s="409">
        <f t="shared" si="33"/>
        <v>0</v>
      </c>
      <c r="Q757" s="78">
        <f t="shared" si="33"/>
        <v>0</v>
      </c>
      <c r="R757" s="100" t="str">
        <f t="shared" si="32"/>
        <v/>
      </c>
    </row>
    <row r="758" spans="1:18" x14ac:dyDescent="0.2">
      <c r="A758" s="430" t="str">
        <f>IF(B758="","",COUNT('Diário 1º PA'!$A$4:$A$2634)+COUNT('Diário 2º PA'!$A$4:$A$2000)+COUNT('Diário 3º PA'!$A$4:$A$2000)+ROW()-3)</f>
        <v/>
      </c>
      <c r="B758" s="417"/>
      <c r="C758" s="438"/>
      <c r="D758" s="419"/>
      <c r="E758" s="419"/>
      <c r="F758" s="420"/>
      <c r="G758" s="419"/>
      <c r="H758" s="419"/>
      <c r="I758" s="421"/>
      <c r="J758" s="422"/>
      <c r="K758" s="422"/>
      <c r="L758" s="423"/>
      <c r="M758" s="422"/>
      <c r="N758" s="464"/>
      <c r="O758" s="429"/>
      <c r="P758" s="409">
        <f t="shared" si="33"/>
        <v>0</v>
      </c>
      <c r="Q758" s="78">
        <f t="shared" si="33"/>
        <v>0</v>
      </c>
      <c r="R758" s="100" t="str">
        <f t="shared" si="32"/>
        <v/>
      </c>
    </row>
    <row r="759" spans="1:18" x14ac:dyDescent="0.2">
      <c r="A759" s="430" t="str">
        <f>IF(B759="","",COUNT('Diário 1º PA'!$A$4:$A$2634)+COUNT('Diário 2º PA'!$A$4:$A$2000)+COUNT('Diário 3º PA'!$A$4:$A$2000)+ROW()-3)</f>
        <v/>
      </c>
      <c r="B759" s="417"/>
      <c r="C759" s="438"/>
      <c r="D759" s="419"/>
      <c r="E759" s="419"/>
      <c r="F759" s="420"/>
      <c r="G759" s="419"/>
      <c r="H759" s="419"/>
      <c r="I759" s="421"/>
      <c r="J759" s="422"/>
      <c r="K759" s="422"/>
      <c r="L759" s="423"/>
      <c r="M759" s="422"/>
      <c r="N759" s="464"/>
      <c r="O759" s="429"/>
      <c r="P759" s="409">
        <f t="shared" si="33"/>
        <v>0</v>
      </c>
      <c r="Q759" s="78">
        <f t="shared" si="33"/>
        <v>0</v>
      </c>
      <c r="R759" s="100" t="str">
        <f t="shared" si="32"/>
        <v/>
      </c>
    </row>
    <row r="760" spans="1:18" x14ac:dyDescent="0.2">
      <c r="A760" s="430" t="str">
        <f>IF(B760="","",COUNT('Diário 1º PA'!$A$4:$A$2634)+COUNT('Diário 2º PA'!$A$4:$A$2000)+COUNT('Diário 3º PA'!$A$4:$A$2000)+ROW()-3)</f>
        <v/>
      </c>
      <c r="B760" s="417"/>
      <c r="C760" s="438"/>
      <c r="D760" s="419"/>
      <c r="E760" s="419"/>
      <c r="F760" s="420"/>
      <c r="G760" s="419"/>
      <c r="H760" s="419"/>
      <c r="I760" s="421"/>
      <c r="J760" s="422"/>
      <c r="K760" s="422"/>
      <c r="L760" s="423"/>
      <c r="M760" s="422"/>
      <c r="N760" s="464"/>
      <c r="O760" s="429"/>
      <c r="P760" s="409">
        <f t="shared" si="33"/>
        <v>0</v>
      </c>
      <c r="Q760" s="78">
        <f t="shared" si="33"/>
        <v>0</v>
      </c>
      <c r="R760" s="100" t="str">
        <f t="shared" si="32"/>
        <v/>
      </c>
    </row>
    <row r="761" spans="1:18" x14ac:dyDescent="0.2">
      <c r="A761" s="430" t="str">
        <f>IF(B761="","",COUNT('Diário 1º PA'!$A$4:$A$2634)+COUNT('Diário 2º PA'!$A$4:$A$2000)+COUNT('Diário 3º PA'!$A$4:$A$2000)+ROW()-3)</f>
        <v/>
      </c>
      <c r="B761" s="417"/>
      <c r="C761" s="438"/>
      <c r="D761" s="419"/>
      <c r="E761" s="419"/>
      <c r="F761" s="420"/>
      <c r="G761" s="419"/>
      <c r="H761" s="419"/>
      <c r="I761" s="421"/>
      <c r="J761" s="422"/>
      <c r="K761" s="422"/>
      <c r="L761" s="423"/>
      <c r="M761" s="422"/>
      <c r="N761" s="464"/>
      <c r="O761" s="429"/>
      <c r="P761" s="409">
        <f t="shared" si="33"/>
        <v>0</v>
      </c>
      <c r="Q761" s="78">
        <f t="shared" si="33"/>
        <v>0</v>
      </c>
      <c r="R761" s="100" t="str">
        <f t="shared" si="32"/>
        <v/>
      </c>
    </row>
    <row r="762" spans="1:18" x14ac:dyDescent="0.2">
      <c r="A762" s="430" t="str">
        <f>IF(B762="","",COUNT('Diário 1º PA'!$A$4:$A$2634)+COUNT('Diário 2º PA'!$A$4:$A$2000)+COUNT('Diário 3º PA'!$A$4:$A$2000)+ROW()-3)</f>
        <v/>
      </c>
      <c r="B762" s="417"/>
      <c r="C762" s="438"/>
      <c r="D762" s="419"/>
      <c r="E762" s="419"/>
      <c r="F762" s="420"/>
      <c r="G762" s="419"/>
      <c r="H762" s="419"/>
      <c r="I762" s="421"/>
      <c r="J762" s="422"/>
      <c r="K762" s="422"/>
      <c r="L762" s="423"/>
      <c r="M762" s="422"/>
      <c r="N762" s="464"/>
      <c r="O762" s="429"/>
      <c r="P762" s="409">
        <f t="shared" si="33"/>
        <v>0</v>
      </c>
      <c r="Q762" s="78">
        <f t="shared" si="33"/>
        <v>0</v>
      </c>
      <c r="R762" s="100" t="str">
        <f t="shared" si="32"/>
        <v/>
      </c>
    </row>
    <row r="763" spans="1:18" x14ac:dyDescent="0.2">
      <c r="A763" s="430" t="str">
        <f>IF(B763="","",COUNT('Diário 1º PA'!$A$4:$A$2634)+COUNT('Diário 2º PA'!$A$4:$A$2000)+COUNT('Diário 3º PA'!$A$4:$A$2000)+ROW()-3)</f>
        <v/>
      </c>
      <c r="B763" s="417"/>
      <c r="C763" s="438"/>
      <c r="D763" s="419"/>
      <c r="E763" s="419"/>
      <c r="F763" s="420"/>
      <c r="G763" s="419"/>
      <c r="H763" s="419"/>
      <c r="I763" s="421"/>
      <c r="J763" s="422"/>
      <c r="K763" s="422"/>
      <c r="L763" s="423"/>
      <c r="M763" s="422"/>
      <c r="N763" s="464"/>
      <c r="O763" s="429"/>
      <c r="P763" s="409">
        <f t="shared" si="33"/>
        <v>0</v>
      </c>
      <c r="Q763" s="78">
        <f t="shared" si="33"/>
        <v>0</v>
      </c>
      <c r="R763" s="100" t="str">
        <f t="shared" si="32"/>
        <v/>
      </c>
    </row>
    <row r="764" spans="1:18" x14ac:dyDescent="0.2">
      <c r="A764" s="430" t="str">
        <f>IF(B764="","",COUNT('Diário 1º PA'!$A$4:$A$2634)+COUNT('Diário 2º PA'!$A$4:$A$2000)+COUNT('Diário 3º PA'!$A$4:$A$2000)+ROW()-3)</f>
        <v/>
      </c>
      <c r="B764" s="417"/>
      <c r="C764" s="438"/>
      <c r="D764" s="419"/>
      <c r="E764" s="419"/>
      <c r="F764" s="420"/>
      <c r="G764" s="419"/>
      <c r="H764" s="419"/>
      <c r="I764" s="421"/>
      <c r="J764" s="422"/>
      <c r="K764" s="422"/>
      <c r="L764" s="423"/>
      <c r="M764" s="422"/>
      <c r="N764" s="464"/>
      <c r="O764" s="429"/>
      <c r="P764" s="409">
        <f t="shared" si="33"/>
        <v>0</v>
      </c>
      <c r="Q764" s="78">
        <f t="shared" si="33"/>
        <v>0</v>
      </c>
      <c r="R764" s="100" t="str">
        <f t="shared" si="32"/>
        <v/>
      </c>
    </row>
    <row r="765" spans="1:18" x14ac:dyDescent="0.2">
      <c r="A765" s="430" t="str">
        <f>IF(B765="","",COUNT('Diário 1º PA'!$A$4:$A$2634)+COUNT('Diário 2º PA'!$A$4:$A$2000)+COUNT('Diário 3º PA'!$A$4:$A$2000)+ROW()-3)</f>
        <v/>
      </c>
      <c r="B765" s="417"/>
      <c r="C765" s="438"/>
      <c r="D765" s="419"/>
      <c r="E765" s="419"/>
      <c r="F765" s="420"/>
      <c r="G765" s="419"/>
      <c r="H765" s="419"/>
      <c r="I765" s="421"/>
      <c r="J765" s="422"/>
      <c r="K765" s="422"/>
      <c r="L765" s="423"/>
      <c r="M765" s="422"/>
      <c r="N765" s="464"/>
      <c r="O765" s="429"/>
      <c r="P765" s="409">
        <f t="shared" si="33"/>
        <v>0</v>
      </c>
      <c r="Q765" s="78">
        <f t="shared" si="33"/>
        <v>0</v>
      </c>
      <c r="R765" s="100" t="str">
        <f t="shared" si="32"/>
        <v/>
      </c>
    </row>
    <row r="766" spans="1:18" x14ac:dyDescent="0.2">
      <c r="A766" s="430" t="str">
        <f>IF(B766="","",COUNT('Diário 1º PA'!$A$4:$A$2634)+COUNT('Diário 2º PA'!$A$4:$A$2000)+COUNT('Diário 3º PA'!$A$4:$A$2000)+ROW()-3)</f>
        <v/>
      </c>
      <c r="B766" s="417"/>
      <c r="C766" s="438"/>
      <c r="D766" s="419"/>
      <c r="E766" s="419"/>
      <c r="F766" s="420"/>
      <c r="G766" s="419"/>
      <c r="H766" s="419"/>
      <c r="I766" s="421"/>
      <c r="J766" s="422"/>
      <c r="K766" s="422"/>
      <c r="L766" s="423"/>
      <c r="M766" s="422"/>
      <c r="N766" s="464"/>
      <c r="O766" s="429"/>
      <c r="P766" s="409">
        <f t="shared" si="33"/>
        <v>0</v>
      </c>
      <c r="Q766" s="78">
        <f t="shared" si="33"/>
        <v>0</v>
      </c>
      <c r="R766" s="100" t="str">
        <f t="shared" si="32"/>
        <v/>
      </c>
    </row>
    <row r="767" spans="1:18" x14ac:dyDescent="0.2">
      <c r="A767" s="430" t="str">
        <f>IF(B767="","",COUNT('Diário 1º PA'!$A$4:$A$2634)+COUNT('Diário 2º PA'!$A$4:$A$2000)+COUNT('Diário 3º PA'!$A$4:$A$2000)+ROW()-3)</f>
        <v/>
      </c>
      <c r="B767" s="417"/>
      <c r="C767" s="438"/>
      <c r="D767" s="419"/>
      <c r="E767" s="419"/>
      <c r="F767" s="420"/>
      <c r="G767" s="419"/>
      <c r="H767" s="419"/>
      <c r="I767" s="421"/>
      <c r="J767" s="422"/>
      <c r="K767" s="422"/>
      <c r="L767" s="423"/>
      <c r="M767" s="422"/>
      <c r="N767" s="464"/>
      <c r="O767" s="429"/>
      <c r="P767" s="409">
        <f t="shared" si="33"/>
        <v>0</v>
      </c>
      <c r="Q767" s="78">
        <f t="shared" si="33"/>
        <v>0</v>
      </c>
      <c r="R767" s="100" t="str">
        <f t="shared" si="32"/>
        <v/>
      </c>
    </row>
    <row r="768" spans="1:18" x14ac:dyDescent="0.2">
      <c r="A768" s="430" t="str">
        <f>IF(B768="","",COUNT('Diário 1º PA'!$A$4:$A$2634)+COUNT('Diário 2º PA'!$A$4:$A$2000)+COUNT('Diário 3º PA'!$A$4:$A$2000)+ROW()-3)</f>
        <v/>
      </c>
      <c r="B768" s="417"/>
      <c r="C768" s="438"/>
      <c r="D768" s="419"/>
      <c r="E768" s="419"/>
      <c r="F768" s="420"/>
      <c r="G768" s="419"/>
      <c r="H768" s="419"/>
      <c r="I768" s="421"/>
      <c r="J768" s="422"/>
      <c r="K768" s="422"/>
      <c r="L768" s="423"/>
      <c r="M768" s="422"/>
      <c r="N768" s="464"/>
      <c r="O768" s="429"/>
      <c r="P768" s="409">
        <f t="shared" si="33"/>
        <v>0</v>
      </c>
      <c r="Q768" s="78">
        <f t="shared" si="33"/>
        <v>0</v>
      </c>
      <c r="R768" s="100" t="str">
        <f t="shared" si="32"/>
        <v/>
      </c>
    </row>
    <row r="769" spans="1:18" x14ac:dyDescent="0.2">
      <c r="A769" s="430" t="str">
        <f>IF(B769="","",COUNT('Diário 1º PA'!$A$4:$A$2634)+COUNT('Diário 2º PA'!$A$4:$A$2000)+COUNT('Diário 3º PA'!$A$4:$A$2000)+ROW()-3)</f>
        <v/>
      </c>
      <c r="B769" s="417"/>
      <c r="C769" s="438"/>
      <c r="D769" s="419"/>
      <c r="E769" s="419"/>
      <c r="F769" s="420"/>
      <c r="G769" s="419"/>
      <c r="H769" s="419"/>
      <c r="I769" s="421"/>
      <c r="J769" s="422"/>
      <c r="K769" s="422"/>
      <c r="L769" s="423"/>
      <c r="M769" s="422"/>
      <c r="N769" s="464"/>
      <c r="O769" s="429"/>
      <c r="P769" s="409">
        <f t="shared" si="33"/>
        <v>0</v>
      </c>
      <c r="Q769" s="78">
        <f t="shared" si="33"/>
        <v>0</v>
      </c>
      <c r="R769" s="100" t="str">
        <f t="shared" si="32"/>
        <v/>
      </c>
    </row>
    <row r="770" spans="1:18" x14ac:dyDescent="0.2">
      <c r="A770" s="430" t="str">
        <f>IF(B770="","",COUNT('Diário 1º PA'!$A$4:$A$2634)+COUNT('Diário 2º PA'!$A$4:$A$2000)+COUNT('Diário 3º PA'!$A$4:$A$2000)+ROW()-3)</f>
        <v/>
      </c>
      <c r="B770" s="417"/>
      <c r="C770" s="438"/>
      <c r="D770" s="419"/>
      <c r="E770" s="419"/>
      <c r="F770" s="420"/>
      <c r="G770" s="419"/>
      <c r="H770" s="419"/>
      <c r="I770" s="421"/>
      <c r="J770" s="422"/>
      <c r="K770" s="422"/>
      <c r="L770" s="423"/>
      <c r="M770" s="422"/>
      <c r="N770" s="464"/>
      <c r="O770" s="429"/>
      <c r="P770" s="409">
        <f t="shared" si="33"/>
        <v>0</v>
      </c>
      <c r="Q770" s="78">
        <f t="shared" si="33"/>
        <v>0</v>
      </c>
      <c r="R770" s="100" t="str">
        <f t="shared" si="32"/>
        <v/>
      </c>
    </row>
    <row r="771" spans="1:18" x14ac:dyDescent="0.2">
      <c r="A771" s="430" t="str">
        <f>IF(B771="","",COUNT('Diário 1º PA'!$A$4:$A$2634)+COUNT('Diário 2º PA'!$A$4:$A$2000)+COUNT('Diário 3º PA'!$A$4:$A$2000)+ROW()-3)</f>
        <v/>
      </c>
      <c r="B771" s="417"/>
      <c r="C771" s="438"/>
      <c r="D771" s="419"/>
      <c r="E771" s="419"/>
      <c r="F771" s="420"/>
      <c r="G771" s="419"/>
      <c r="H771" s="419"/>
      <c r="I771" s="421"/>
      <c r="J771" s="422"/>
      <c r="K771" s="422"/>
      <c r="L771" s="423"/>
      <c r="M771" s="422"/>
      <c r="N771" s="464"/>
      <c r="O771" s="429"/>
      <c r="P771" s="409">
        <f t="shared" si="33"/>
        <v>0</v>
      </c>
      <c r="Q771" s="78">
        <f t="shared" si="33"/>
        <v>0</v>
      </c>
      <c r="R771" s="100" t="str">
        <f t="shared" si="32"/>
        <v/>
      </c>
    </row>
    <row r="772" spans="1:18" x14ac:dyDescent="0.2">
      <c r="A772" s="430" t="str">
        <f>IF(B772="","",COUNT('Diário 1º PA'!$A$4:$A$2634)+COUNT('Diário 2º PA'!$A$4:$A$2000)+COUNT('Diário 3º PA'!$A$4:$A$2000)+ROW()-3)</f>
        <v/>
      </c>
      <c r="B772" s="417"/>
      <c r="C772" s="438"/>
      <c r="D772" s="419"/>
      <c r="E772" s="419"/>
      <c r="F772" s="420"/>
      <c r="G772" s="419"/>
      <c r="H772" s="419"/>
      <c r="I772" s="421"/>
      <c r="J772" s="422"/>
      <c r="K772" s="422"/>
      <c r="L772" s="423"/>
      <c r="M772" s="422"/>
      <c r="N772" s="464"/>
      <c r="O772" s="429"/>
      <c r="P772" s="409">
        <f t="shared" si="33"/>
        <v>0</v>
      </c>
      <c r="Q772" s="78">
        <f t="shared" si="33"/>
        <v>0</v>
      </c>
      <c r="R772" s="100" t="str">
        <f t="shared" si="32"/>
        <v/>
      </c>
    </row>
    <row r="773" spans="1:18" x14ac:dyDescent="0.2">
      <c r="A773" s="430" t="str">
        <f>IF(B773="","",COUNT('Diário 1º PA'!$A$4:$A$2634)+COUNT('Diário 2º PA'!$A$4:$A$2000)+COUNT('Diário 3º PA'!$A$4:$A$2000)+ROW()-3)</f>
        <v/>
      </c>
      <c r="B773" s="417"/>
      <c r="C773" s="438"/>
      <c r="D773" s="419"/>
      <c r="E773" s="419"/>
      <c r="F773" s="420"/>
      <c r="G773" s="419"/>
      <c r="H773" s="419"/>
      <c r="I773" s="421"/>
      <c r="J773" s="422"/>
      <c r="K773" s="422"/>
      <c r="L773" s="423"/>
      <c r="M773" s="422"/>
      <c r="N773" s="464"/>
      <c r="O773" s="429"/>
      <c r="P773" s="409">
        <f t="shared" si="33"/>
        <v>0</v>
      </c>
      <c r="Q773" s="78">
        <f t="shared" si="33"/>
        <v>0</v>
      </c>
      <c r="R773" s="100" t="str">
        <f t="shared" si="32"/>
        <v/>
      </c>
    </row>
    <row r="774" spans="1:18" x14ac:dyDescent="0.2">
      <c r="A774" s="430" t="str">
        <f>IF(B774="","",COUNT('Diário 1º PA'!$A$4:$A$2634)+COUNT('Diário 2º PA'!$A$4:$A$2000)+COUNT('Diário 3º PA'!$A$4:$A$2000)+ROW()-3)</f>
        <v/>
      </c>
      <c r="B774" s="417"/>
      <c r="C774" s="438"/>
      <c r="D774" s="419"/>
      <c r="E774" s="419"/>
      <c r="F774" s="420"/>
      <c r="G774" s="419"/>
      <c r="H774" s="419"/>
      <c r="I774" s="421"/>
      <c r="J774" s="422"/>
      <c r="K774" s="422"/>
      <c r="L774" s="423"/>
      <c r="M774" s="422"/>
      <c r="N774" s="464"/>
      <c r="O774" s="429"/>
      <c r="P774" s="409">
        <f t="shared" si="33"/>
        <v>0</v>
      </c>
      <c r="Q774" s="78">
        <f t="shared" si="33"/>
        <v>0</v>
      </c>
      <c r="R774" s="100" t="str">
        <f t="shared" si="32"/>
        <v/>
      </c>
    </row>
    <row r="775" spans="1:18" x14ac:dyDescent="0.2">
      <c r="A775" s="430" t="str">
        <f>IF(B775="","",COUNT('Diário 1º PA'!$A$4:$A$2634)+COUNT('Diário 2º PA'!$A$4:$A$2000)+COUNT('Diário 3º PA'!$A$4:$A$2000)+ROW()-3)</f>
        <v/>
      </c>
      <c r="B775" s="417"/>
      <c r="C775" s="438"/>
      <c r="D775" s="419"/>
      <c r="E775" s="419"/>
      <c r="F775" s="420"/>
      <c r="G775" s="419"/>
      <c r="H775" s="419"/>
      <c r="I775" s="421"/>
      <c r="J775" s="422"/>
      <c r="K775" s="422"/>
      <c r="L775" s="423"/>
      <c r="M775" s="422"/>
      <c r="N775" s="464"/>
      <c r="O775" s="429"/>
      <c r="P775" s="409">
        <f t="shared" si="33"/>
        <v>0</v>
      </c>
      <c r="Q775" s="78">
        <f t="shared" si="33"/>
        <v>0</v>
      </c>
      <c r="R775" s="100" t="str">
        <f t="shared" si="32"/>
        <v/>
      </c>
    </row>
    <row r="776" spans="1:18" x14ac:dyDescent="0.2">
      <c r="A776" s="430" t="str">
        <f>IF(B776="","",COUNT('Diário 1º PA'!$A$4:$A$2634)+COUNT('Diário 2º PA'!$A$4:$A$2000)+COUNT('Diário 3º PA'!$A$4:$A$2000)+ROW()-3)</f>
        <v/>
      </c>
      <c r="B776" s="417"/>
      <c r="C776" s="438"/>
      <c r="D776" s="419"/>
      <c r="E776" s="419"/>
      <c r="F776" s="420"/>
      <c r="G776" s="419"/>
      <c r="H776" s="419"/>
      <c r="I776" s="421"/>
      <c r="J776" s="422"/>
      <c r="K776" s="422"/>
      <c r="L776" s="423"/>
      <c r="M776" s="422"/>
      <c r="N776" s="464"/>
      <c r="O776" s="429"/>
      <c r="P776" s="409">
        <f t="shared" si="33"/>
        <v>0</v>
      </c>
      <c r="Q776" s="78">
        <f t="shared" si="33"/>
        <v>0</v>
      </c>
      <c r="R776" s="100" t="str">
        <f t="shared" ref="R776:R839" si="34">SUBSTITUTE(D776," ","_")</f>
        <v/>
      </c>
    </row>
    <row r="777" spans="1:18" x14ac:dyDescent="0.2">
      <c r="A777" s="430" t="str">
        <f>IF(B777="","",COUNT('Diário 1º PA'!$A$4:$A$2634)+COUNT('Diário 2º PA'!$A$4:$A$2000)+COUNT('Diário 3º PA'!$A$4:$A$2000)+ROW()-3)</f>
        <v/>
      </c>
      <c r="B777" s="417"/>
      <c r="C777" s="438"/>
      <c r="D777" s="419"/>
      <c r="E777" s="419"/>
      <c r="F777" s="420"/>
      <c r="G777" s="419"/>
      <c r="H777" s="419"/>
      <c r="I777" s="421"/>
      <c r="J777" s="422"/>
      <c r="K777" s="422"/>
      <c r="L777" s="423"/>
      <c r="M777" s="422"/>
      <c r="N777" s="464"/>
      <c r="O777" s="429"/>
      <c r="P777" s="409">
        <f t="shared" ref="P777:Q840" si="35">IF(B777=0,0,IF(YEAR(B777)=$Q$1,MONTH(B777)-$P$1+1,(YEAR(B777)-$Q$1)*12-$P$1+1+MONTH(B777)))</f>
        <v>0</v>
      </c>
      <c r="Q777" s="78">
        <f t="shared" si="35"/>
        <v>0</v>
      </c>
      <c r="R777" s="100" t="str">
        <f t="shared" si="34"/>
        <v/>
      </c>
    </row>
    <row r="778" spans="1:18" x14ac:dyDescent="0.2">
      <c r="A778" s="430" t="str">
        <f>IF(B778="","",COUNT('Diário 1º PA'!$A$4:$A$2634)+COUNT('Diário 2º PA'!$A$4:$A$2000)+COUNT('Diário 3º PA'!$A$4:$A$2000)+ROW()-3)</f>
        <v/>
      </c>
      <c r="B778" s="417"/>
      <c r="C778" s="438"/>
      <c r="D778" s="419"/>
      <c r="E778" s="419"/>
      <c r="F778" s="420"/>
      <c r="G778" s="419"/>
      <c r="H778" s="419"/>
      <c r="I778" s="421"/>
      <c r="J778" s="422"/>
      <c r="K778" s="422"/>
      <c r="L778" s="423"/>
      <c r="M778" s="422"/>
      <c r="N778" s="464"/>
      <c r="O778" s="429"/>
      <c r="P778" s="409">
        <f t="shared" si="35"/>
        <v>0</v>
      </c>
      <c r="Q778" s="78">
        <f t="shared" si="35"/>
        <v>0</v>
      </c>
      <c r="R778" s="100" t="str">
        <f t="shared" si="34"/>
        <v/>
      </c>
    </row>
    <row r="779" spans="1:18" x14ac:dyDescent="0.2">
      <c r="A779" s="430" t="str">
        <f>IF(B779="","",COUNT('Diário 1º PA'!$A$4:$A$2634)+COUNT('Diário 2º PA'!$A$4:$A$2000)+COUNT('Diário 3º PA'!$A$4:$A$2000)+ROW()-3)</f>
        <v/>
      </c>
      <c r="B779" s="417"/>
      <c r="C779" s="438"/>
      <c r="D779" s="419"/>
      <c r="E779" s="419"/>
      <c r="F779" s="420"/>
      <c r="G779" s="419"/>
      <c r="H779" s="419"/>
      <c r="I779" s="421"/>
      <c r="J779" s="422"/>
      <c r="K779" s="422"/>
      <c r="L779" s="423"/>
      <c r="M779" s="422"/>
      <c r="N779" s="464"/>
      <c r="O779" s="429"/>
      <c r="P779" s="409">
        <f t="shared" si="35"/>
        <v>0</v>
      </c>
      <c r="Q779" s="78">
        <f t="shared" si="35"/>
        <v>0</v>
      </c>
      <c r="R779" s="100" t="str">
        <f t="shared" si="34"/>
        <v/>
      </c>
    </row>
    <row r="780" spans="1:18" x14ac:dyDescent="0.2">
      <c r="A780" s="430" t="str">
        <f>IF(B780="","",COUNT('Diário 1º PA'!$A$4:$A$2634)+COUNT('Diário 2º PA'!$A$4:$A$2000)+COUNT('Diário 3º PA'!$A$4:$A$2000)+ROW()-3)</f>
        <v/>
      </c>
      <c r="B780" s="417"/>
      <c r="C780" s="438"/>
      <c r="D780" s="419"/>
      <c r="E780" s="419"/>
      <c r="F780" s="420"/>
      <c r="G780" s="419"/>
      <c r="H780" s="419"/>
      <c r="I780" s="421"/>
      <c r="J780" s="422"/>
      <c r="K780" s="422"/>
      <c r="L780" s="423"/>
      <c r="M780" s="422"/>
      <c r="N780" s="464"/>
      <c r="O780" s="429"/>
      <c r="P780" s="409">
        <f t="shared" si="35"/>
        <v>0</v>
      </c>
      <c r="Q780" s="78">
        <f t="shared" si="35"/>
        <v>0</v>
      </c>
      <c r="R780" s="100" t="str">
        <f t="shared" si="34"/>
        <v/>
      </c>
    </row>
    <row r="781" spans="1:18" x14ac:dyDescent="0.2">
      <c r="A781" s="430" t="str">
        <f>IF(B781="","",COUNT('Diário 1º PA'!$A$4:$A$2634)+COUNT('Diário 2º PA'!$A$4:$A$2000)+COUNT('Diário 3º PA'!$A$4:$A$2000)+ROW()-3)</f>
        <v/>
      </c>
      <c r="B781" s="417"/>
      <c r="C781" s="438"/>
      <c r="D781" s="419"/>
      <c r="E781" s="419"/>
      <c r="F781" s="420"/>
      <c r="G781" s="419"/>
      <c r="H781" s="419"/>
      <c r="I781" s="421"/>
      <c r="J781" s="422"/>
      <c r="K781" s="422"/>
      <c r="L781" s="423"/>
      <c r="M781" s="422"/>
      <c r="N781" s="464"/>
      <c r="O781" s="429"/>
      <c r="P781" s="409">
        <f t="shared" si="35"/>
        <v>0</v>
      </c>
      <c r="Q781" s="78">
        <f t="shared" si="35"/>
        <v>0</v>
      </c>
      <c r="R781" s="100" t="str">
        <f t="shared" si="34"/>
        <v/>
      </c>
    </row>
    <row r="782" spans="1:18" x14ac:dyDescent="0.2">
      <c r="A782" s="430" t="str">
        <f>IF(B782="","",COUNT('Diário 1º PA'!$A$4:$A$2634)+COUNT('Diário 2º PA'!$A$4:$A$2000)+COUNT('Diário 3º PA'!$A$4:$A$2000)+ROW()-3)</f>
        <v/>
      </c>
      <c r="B782" s="417"/>
      <c r="C782" s="438"/>
      <c r="D782" s="419"/>
      <c r="E782" s="419"/>
      <c r="F782" s="420"/>
      <c r="G782" s="419"/>
      <c r="H782" s="419"/>
      <c r="I782" s="421"/>
      <c r="J782" s="422"/>
      <c r="K782" s="422"/>
      <c r="L782" s="423"/>
      <c r="M782" s="422"/>
      <c r="N782" s="464"/>
      <c r="O782" s="429"/>
      <c r="P782" s="409">
        <f t="shared" si="35"/>
        <v>0</v>
      </c>
      <c r="Q782" s="78">
        <f t="shared" si="35"/>
        <v>0</v>
      </c>
      <c r="R782" s="100" t="str">
        <f t="shared" si="34"/>
        <v/>
      </c>
    </row>
    <row r="783" spans="1:18" x14ac:dyDescent="0.2">
      <c r="A783" s="430" t="str">
        <f>IF(B783="","",COUNT('Diário 1º PA'!$A$4:$A$2634)+COUNT('Diário 2º PA'!$A$4:$A$2000)+COUNT('Diário 3º PA'!$A$4:$A$2000)+ROW()-3)</f>
        <v/>
      </c>
      <c r="B783" s="417"/>
      <c r="C783" s="438"/>
      <c r="D783" s="419"/>
      <c r="E783" s="419"/>
      <c r="F783" s="420"/>
      <c r="G783" s="419"/>
      <c r="H783" s="419"/>
      <c r="I783" s="421"/>
      <c r="J783" s="422"/>
      <c r="K783" s="422"/>
      <c r="L783" s="423"/>
      <c r="M783" s="422"/>
      <c r="N783" s="464"/>
      <c r="O783" s="429"/>
      <c r="P783" s="409">
        <f t="shared" si="35"/>
        <v>0</v>
      </c>
      <c r="Q783" s="78">
        <f t="shared" si="35"/>
        <v>0</v>
      </c>
      <c r="R783" s="100" t="str">
        <f t="shared" si="34"/>
        <v/>
      </c>
    </row>
    <row r="784" spans="1:18" x14ac:dyDescent="0.2">
      <c r="A784" s="430" t="str">
        <f>IF(B784="","",COUNT('Diário 1º PA'!$A$4:$A$2634)+COUNT('Diário 2º PA'!$A$4:$A$2000)+COUNT('Diário 3º PA'!$A$4:$A$2000)+ROW()-3)</f>
        <v/>
      </c>
      <c r="B784" s="417"/>
      <c r="C784" s="438"/>
      <c r="D784" s="419"/>
      <c r="E784" s="419"/>
      <c r="F784" s="420"/>
      <c r="G784" s="419"/>
      <c r="H784" s="419"/>
      <c r="I784" s="421"/>
      <c r="J784" s="422"/>
      <c r="K784" s="422"/>
      <c r="L784" s="423"/>
      <c r="M784" s="422"/>
      <c r="N784" s="464"/>
      <c r="O784" s="429"/>
      <c r="P784" s="409">
        <f t="shared" si="35"/>
        <v>0</v>
      </c>
      <c r="Q784" s="78">
        <f t="shared" si="35"/>
        <v>0</v>
      </c>
      <c r="R784" s="100" t="str">
        <f t="shared" si="34"/>
        <v/>
      </c>
    </row>
    <row r="785" spans="1:18" x14ac:dyDescent="0.2">
      <c r="A785" s="430" t="str">
        <f>IF(B785="","",COUNT('Diário 1º PA'!$A$4:$A$2634)+COUNT('Diário 2º PA'!$A$4:$A$2000)+COUNT('Diário 3º PA'!$A$4:$A$2000)+ROW()-3)</f>
        <v/>
      </c>
      <c r="B785" s="417"/>
      <c r="C785" s="438"/>
      <c r="D785" s="419"/>
      <c r="E785" s="419"/>
      <c r="F785" s="420"/>
      <c r="G785" s="419"/>
      <c r="H785" s="419"/>
      <c r="I785" s="421"/>
      <c r="J785" s="422"/>
      <c r="K785" s="422"/>
      <c r="L785" s="423"/>
      <c r="M785" s="422"/>
      <c r="N785" s="464"/>
      <c r="O785" s="429"/>
      <c r="P785" s="409">
        <f t="shared" si="35"/>
        <v>0</v>
      </c>
      <c r="Q785" s="78">
        <f t="shared" si="35"/>
        <v>0</v>
      </c>
      <c r="R785" s="100" t="str">
        <f t="shared" si="34"/>
        <v/>
      </c>
    </row>
    <row r="786" spans="1:18" x14ac:dyDescent="0.2">
      <c r="A786" s="430" t="str">
        <f>IF(B786="","",COUNT('Diário 1º PA'!$A$4:$A$2634)+COUNT('Diário 2º PA'!$A$4:$A$2000)+COUNT('Diário 3º PA'!$A$4:$A$2000)+ROW()-3)</f>
        <v/>
      </c>
      <c r="B786" s="417"/>
      <c r="C786" s="438"/>
      <c r="D786" s="419"/>
      <c r="E786" s="419"/>
      <c r="F786" s="420"/>
      <c r="G786" s="419"/>
      <c r="H786" s="419"/>
      <c r="I786" s="421"/>
      <c r="J786" s="422"/>
      <c r="K786" s="422"/>
      <c r="L786" s="423"/>
      <c r="M786" s="422"/>
      <c r="N786" s="464"/>
      <c r="O786" s="429"/>
      <c r="P786" s="409">
        <f t="shared" si="35"/>
        <v>0</v>
      </c>
      <c r="Q786" s="78">
        <f t="shared" si="35"/>
        <v>0</v>
      </c>
      <c r="R786" s="100" t="str">
        <f t="shared" si="34"/>
        <v/>
      </c>
    </row>
    <row r="787" spans="1:18" x14ac:dyDescent="0.2">
      <c r="A787" s="430" t="str">
        <f>IF(B787="","",COUNT('Diário 1º PA'!$A$4:$A$2634)+COUNT('Diário 2º PA'!$A$4:$A$2000)+COUNT('Diário 3º PA'!$A$4:$A$2000)+ROW()-3)</f>
        <v/>
      </c>
      <c r="B787" s="417"/>
      <c r="C787" s="438"/>
      <c r="D787" s="419"/>
      <c r="E787" s="419"/>
      <c r="F787" s="420"/>
      <c r="G787" s="419"/>
      <c r="H787" s="419"/>
      <c r="I787" s="421"/>
      <c r="J787" s="422"/>
      <c r="K787" s="422"/>
      <c r="L787" s="423"/>
      <c r="M787" s="422"/>
      <c r="N787" s="464"/>
      <c r="O787" s="429"/>
      <c r="P787" s="409">
        <f t="shared" si="35"/>
        <v>0</v>
      </c>
      <c r="Q787" s="78">
        <f t="shared" si="35"/>
        <v>0</v>
      </c>
      <c r="R787" s="100" t="str">
        <f t="shared" si="34"/>
        <v/>
      </c>
    </row>
    <row r="788" spans="1:18" x14ac:dyDescent="0.2">
      <c r="A788" s="430" t="str">
        <f>IF(B788="","",COUNT('Diário 1º PA'!$A$4:$A$2634)+COUNT('Diário 2º PA'!$A$4:$A$2000)+COUNT('Diário 3º PA'!$A$4:$A$2000)+ROW()-3)</f>
        <v/>
      </c>
      <c r="B788" s="417"/>
      <c r="C788" s="438"/>
      <c r="D788" s="419"/>
      <c r="E788" s="419"/>
      <c r="F788" s="420"/>
      <c r="G788" s="419"/>
      <c r="H788" s="419"/>
      <c r="I788" s="421"/>
      <c r="J788" s="422"/>
      <c r="K788" s="422"/>
      <c r="L788" s="423"/>
      <c r="M788" s="422"/>
      <c r="N788" s="464"/>
      <c r="O788" s="429"/>
      <c r="P788" s="409">
        <f t="shared" si="35"/>
        <v>0</v>
      </c>
      <c r="Q788" s="78">
        <f t="shared" si="35"/>
        <v>0</v>
      </c>
      <c r="R788" s="100" t="str">
        <f t="shared" si="34"/>
        <v/>
      </c>
    </row>
    <row r="789" spans="1:18" x14ac:dyDescent="0.2">
      <c r="A789" s="430" t="str">
        <f>IF(B789="","",COUNT('Diário 1º PA'!$A$4:$A$2634)+COUNT('Diário 2º PA'!$A$4:$A$2000)+COUNT('Diário 3º PA'!$A$4:$A$2000)+ROW()-3)</f>
        <v/>
      </c>
      <c r="B789" s="417"/>
      <c r="C789" s="438"/>
      <c r="D789" s="419"/>
      <c r="E789" s="419"/>
      <c r="F789" s="420"/>
      <c r="G789" s="419"/>
      <c r="H789" s="419"/>
      <c r="I789" s="421"/>
      <c r="J789" s="422"/>
      <c r="K789" s="422"/>
      <c r="L789" s="423"/>
      <c r="M789" s="422"/>
      <c r="N789" s="464"/>
      <c r="O789" s="429"/>
      <c r="P789" s="409">
        <f t="shared" si="35"/>
        <v>0</v>
      </c>
      <c r="Q789" s="78">
        <f t="shared" si="35"/>
        <v>0</v>
      </c>
      <c r="R789" s="100" t="str">
        <f t="shared" si="34"/>
        <v/>
      </c>
    </row>
    <row r="790" spans="1:18" x14ac:dyDescent="0.2">
      <c r="A790" s="430" t="str">
        <f>IF(B790="","",COUNT('Diário 1º PA'!$A$4:$A$2634)+COUNT('Diário 2º PA'!$A$4:$A$2000)+COUNT('Diário 3º PA'!$A$4:$A$2000)+ROW()-3)</f>
        <v/>
      </c>
      <c r="B790" s="417"/>
      <c r="C790" s="438"/>
      <c r="D790" s="419"/>
      <c r="E790" s="419"/>
      <c r="F790" s="420"/>
      <c r="G790" s="419"/>
      <c r="H790" s="419"/>
      <c r="I790" s="421"/>
      <c r="J790" s="422"/>
      <c r="K790" s="422"/>
      <c r="L790" s="423"/>
      <c r="M790" s="422"/>
      <c r="N790" s="464"/>
      <c r="O790" s="429"/>
      <c r="P790" s="409">
        <f t="shared" si="35"/>
        <v>0</v>
      </c>
      <c r="Q790" s="78">
        <f t="shared" si="35"/>
        <v>0</v>
      </c>
      <c r="R790" s="100" t="str">
        <f t="shared" si="34"/>
        <v/>
      </c>
    </row>
    <row r="791" spans="1:18" x14ac:dyDescent="0.2">
      <c r="A791" s="430" t="str">
        <f>IF(B791="","",COUNT('Diário 1º PA'!$A$4:$A$2634)+COUNT('Diário 2º PA'!$A$4:$A$2000)+COUNT('Diário 3º PA'!$A$4:$A$2000)+ROW()-3)</f>
        <v/>
      </c>
      <c r="B791" s="417"/>
      <c r="C791" s="438"/>
      <c r="D791" s="419"/>
      <c r="E791" s="419"/>
      <c r="F791" s="420"/>
      <c r="G791" s="419"/>
      <c r="H791" s="419"/>
      <c r="I791" s="421"/>
      <c r="J791" s="422"/>
      <c r="K791" s="422"/>
      <c r="L791" s="423"/>
      <c r="M791" s="422"/>
      <c r="N791" s="464"/>
      <c r="O791" s="429"/>
      <c r="P791" s="409">
        <f t="shared" si="35"/>
        <v>0</v>
      </c>
      <c r="Q791" s="78">
        <f t="shared" si="35"/>
        <v>0</v>
      </c>
      <c r="R791" s="100" t="str">
        <f t="shared" si="34"/>
        <v/>
      </c>
    </row>
    <row r="792" spans="1:18" x14ac:dyDescent="0.2">
      <c r="A792" s="430" t="str">
        <f>IF(B792="","",COUNT('Diário 1º PA'!$A$4:$A$2634)+COUNT('Diário 2º PA'!$A$4:$A$2000)+COUNT('Diário 3º PA'!$A$4:$A$2000)+ROW()-3)</f>
        <v/>
      </c>
      <c r="B792" s="417"/>
      <c r="C792" s="438"/>
      <c r="D792" s="419"/>
      <c r="E792" s="419"/>
      <c r="F792" s="420"/>
      <c r="G792" s="419"/>
      <c r="H792" s="419"/>
      <c r="I792" s="421"/>
      <c r="J792" s="422"/>
      <c r="K792" s="422"/>
      <c r="L792" s="423"/>
      <c r="M792" s="422"/>
      <c r="N792" s="464"/>
      <c r="O792" s="429"/>
      <c r="P792" s="409">
        <f t="shared" si="35"/>
        <v>0</v>
      </c>
      <c r="Q792" s="78">
        <f t="shared" si="35"/>
        <v>0</v>
      </c>
      <c r="R792" s="100" t="str">
        <f t="shared" si="34"/>
        <v/>
      </c>
    </row>
    <row r="793" spans="1:18" x14ac:dyDescent="0.2">
      <c r="A793" s="430" t="str">
        <f>IF(B793="","",COUNT('Diário 1º PA'!$A$4:$A$2634)+COUNT('Diário 2º PA'!$A$4:$A$2000)+COUNT('Diário 3º PA'!$A$4:$A$2000)+ROW()-3)</f>
        <v/>
      </c>
      <c r="B793" s="417"/>
      <c r="C793" s="438"/>
      <c r="D793" s="419"/>
      <c r="E793" s="419"/>
      <c r="F793" s="420"/>
      <c r="G793" s="419"/>
      <c r="H793" s="419"/>
      <c r="I793" s="421"/>
      <c r="J793" s="422"/>
      <c r="K793" s="422"/>
      <c r="L793" s="423"/>
      <c r="M793" s="422"/>
      <c r="N793" s="464"/>
      <c r="O793" s="429"/>
      <c r="P793" s="409">
        <f t="shared" si="35"/>
        <v>0</v>
      </c>
      <c r="Q793" s="78">
        <f t="shared" si="35"/>
        <v>0</v>
      </c>
      <c r="R793" s="100" t="str">
        <f t="shared" si="34"/>
        <v/>
      </c>
    </row>
    <row r="794" spans="1:18" x14ac:dyDescent="0.2">
      <c r="A794" s="430" t="str">
        <f>IF(B794="","",COUNT('Diário 1º PA'!$A$4:$A$2634)+COUNT('Diário 2º PA'!$A$4:$A$2000)+COUNT('Diário 3º PA'!$A$4:$A$2000)+ROW()-3)</f>
        <v/>
      </c>
      <c r="B794" s="417"/>
      <c r="C794" s="438"/>
      <c r="D794" s="419"/>
      <c r="E794" s="419"/>
      <c r="F794" s="420"/>
      <c r="G794" s="419"/>
      <c r="H794" s="419"/>
      <c r="I794" s="421"/>
      <c r="J794" s="422"/>
      <c r="K794" s="422"/>
      <c r="L794" s="423"/>
      <c r="M794" s="422"/>
      <c r="N794" s="464"/>
      <c r="O794" s="429"/>
      <c r="P794" s="409">
        <f t="shared" si="35"/>
        <v>0</v>
      </c>
      <c r="Q794" s="78">
        <f t="shared" si="35"/>
        <v>0</v>
      </c>
      <c r="R794" s="100" t="str">
        <f t="shared" si="34"/>
        <v/>
      </c>
    </row>
    <row r="795" spans="1:18" x14ac:dyDescent="0.2">
      <c r="A795" s="430" t="str">
        <f>IF(B795="","",COUNT('Diário 1º PA'!$A$4:$A$2634)+COUNT('Diário 2º PA'!$A$4:$A$2000)+COUNT('Diário 3º PA'!$A$4:$A$2000)+ROW()-3)</f>
        <v/>
      </c>
      <c r="B795" s="417"/>
      <c r="C795" s="438"/>
      <c r="D795" s="419"/>
      <c r="E795" s="419"/>
      <c r="F795" s="420"/>
      <c r="G795" s="419"/>
      <c r="H795" s="419"/>
      <c r="I795" s="421"/>
      <c r="J795" s="422"/>
      <c r="K795" s="422"/>
      <c r="L795" s="423"/>
      <c r="M795" s="422"/>
      <c r="N795" s="464"/>
      <c r="O795" s="429"/>
      <c r="P795" s="409">
        <f t="shared" si="35"/>
        <v>0</v>
      </c>
      <c r="Q795" s="78">
        <f t="shared" si="35"/>
        <v>0</v>
      </c>
      <c r="R795" s="100" t="str">
        <f t="shared" si="34"/>
        <v/>
      </c>
    </row>
    <row r="796" spans="1:18" x14ac:dyDescent="0.2">
      <c r="A796" s="430" t="str">
        <f>IF(B796="","",COUNT('Diário 1º PA'!$A$4:$A$2634)+COUNT('Diário 2º PA'!$A$4:$A$2000)+COUNT('Diário 3º PA'!$A$4:$A$2000)+ROW()-3)</f>
        <v/>
      </c>
      <c r="B796" s="417"/>
      <c r="C796" s="438"/>
      <c r="D796" s="419"/>
      <c r="E796" s="419"/>
      <c r="F796" s="420"/>
      <c r="G796" s="419"/>
      <c r="H796" s="419"/>
      <c r="I796" s="421"/>
      <c r="J796" s="422"/>
      <c r="K796" s="422"/>
      <c r="L796" s="423"/>
      <c r="M796" s="422"/>
      <c r="N796" s="464"/>
      <c r="O796" s="429"/>
      <c r="P796" s="409">
        <f t="shared" si="35"/>
        <v>0</v>
      </c>
      <c r="Q796" s="78">
        <f t="shared" si="35"/>
        <v>0</v>
      </c>
      <c r="R796" s="100" t="str">
        <f t="shared" si="34"/>
        <v/>
      </c>
    </row>
    <row r="797" spans="1:18" x14ac:dyDescent="0.2">
      <c r="A797" s="430" t="str">
        <f>IF(B797="","",COUNT('Diário 1º PA'!$A$4:$A$2634)+COUNT('Diário 2º PA'!$A$4:$A$2000)+COUNT('Diário 3º PA'!$A$4:$A$2000)+ROW()-3)</f>
        <v/>
      </c>
      <c r="B797" s="417"/>
      <c r="C797" s="438"/>
      <c r="D797" s="419"/>
      <c r="E797" s="419"/>
      <c r="F797" s="420"/>
      <c r="G797" s="419"/>
      <c r="H797" s="419"/>
      <c r="I797" s="421"/>
      <c r="J797" s="422"/>
      <c r="K797" s="422"/>
      <c r="L797" s="423"/>
      <c r="M797" s="422"/>
      <c r="N797" s="464"/>
      <c r="O797" s="429"/>
      <c r="P797" s="409">
        <f t="shared" si="35"/>
        <v>0</v>
      </c>
      <c r="Q797" s="78">
        <f t="shared" si="35"/>
        <v>0</v>
      </c>
      <c r="R797" s="100" t="str">
        <f t="shared" si="34"/>
        <v/>
      </c>
    </row>
    <row r="798" spans="1:18" x14ac:dyDescent="0.2">
      <c r="A798" s="430" t="str">
        <f>IF(B798="","",COUNT('Diário 1º PA'!$A$4:$A$2634)+COUNT('Diário 2º PA'!$A$4:$A$2000)+COUNT('Diário 3º PA'!$A$4:$A$2000)+ROW()-3)</f>
        <v/>
      </c>
      <c r="B798" s="417"/>
      <c r="C798" s="438"/>
      <c r="D798" s="419"/>
      <c r="E798" s="419"/>
      <c r="F798" s="420"/>
      <c r="G798" s="419"/>
      <c r="H798" s="419"/>
      <c r="I798" s="421"/>
      <c r="J798" s="422"/>
      <c r="K798" s="422"/>
      <c r="L798" s="423"/>
      <c r="M798" s="422"/>
      <c r="N798" s="464"/>
      <c r="O798" s="429"/>
      <c r="P798" s="409">
        <f t="shared" si="35"/>
        <v>0</v>
      </c>
      <c r="Q798" s="78">
        <f t="shared" si="35"/>
        <v>0</v>
      </c>
      <c r="R798" s="100" t="str">
        <f t="shared" si="34"/>
        <v/>
      </c>
    </row>
    <row r="799" spans="1:18" x14ac:dyDescent="0.2">
      <c r="A799" s="430" t="str">
        <f>IF(B799="","",COUNT('Diário 1º PA'!$A$4:$A$2634)+COUNT('Diário 2º PA'!$A$4:$A$2000)+COUNT('Diário 3º PA'!$A$4:$A$2000)+ROW()-3)</f>
        <v/>
      </c>
      <c r="B799" s="417"/>
      <c r="C799" s="438"/>
      <c r="D799" s="419"/>
      <c r="E799" s="419"/>
      <c r="F799" s="420"/>
      <c r="G799" s="419"/>
      <c r="H799" s="419"/>
      <c r="I799" s="421"/>
      <c r="J799" s="422"/>
      <c r="K799" s="422"/>
      <c r="L799" s="423"/>
      <c r="M799" s="422"/>
      <c r="N799" s="464"/>
      <c r="O799" s="429"/>
      <c r="P799" s="409">
        <f t="shared" si="35"/>
        <v>0</v>
      </c>
      <c r="Q799" s="78">
        <f t="shared" si="35"/>
        <v>0</v>
      </c>
      <c r="R799" s="100" t="str">
        <f t="shared" si="34"/>
        <v/>
      </c>
    </row>
    <row r="800" spans="1:18" x14ac:dyDescent="0.2">
      <c r="A800" s="430" t="str">
        <f>IF(B800="","",COUNT('Diário 1º PA'!$A$4:$A$2634)+COUNT('Diário 2º PA'!$A$4:$A$2000)+COUNT('Diário 3º PA'!$A$4:$A$2000)+ROW()-3)</f>
        <v/>
      </c>
      <c r="B800" s="417"/>
      <c r="C800" s="438"/>
      <c r="D800" s="419"/>
      <c r="E800" s="419"/>
      <c r="F800" s="420"/>
      <c r="G800" s="419"/>
      <c r="H800" s="419"/>
      <c r="I800" s="421"/>
      <c r="J800" s="422"/>
      <c r="K800" s="422"/>
      <c r="L800" s="423"/>
      <c r="M800" s="422"/>
      <c r="N800" s="464"/>
      <c r="O800" s="429"/>
      <c r="P800" s="409">
        <f t="shared" si="35"/>
        <v>0</v>
      </c>
      <c r="Q800" s="78">
        <f t="shared" si="35"/>
        <v>0</v>
      </c>
      <c r="R800" s="100" t="str">
        <f t="shared" si="34"/>
        <v/>
      </c>
    </row>
    <row r="801" spans="1:18" x14ac:dyDescent="0.2">
      <c r="A801" s="430" t="str">
        <f>IF(B801="","",COUNT('Diário 1º PA'!$A$4:$A$2634)+COUNT('Diário 2º PA'!$A$4:$A$2000)+COUNT('Diário 3º PA'!$A$4:$A$2000)+ROW()-3)</f>
        <v/>
      </c>
      <c r="B801" s="417"/>
      <c r="C801" s="438"/>
      <c r="D801" s="419"/>
      <c r="E801" s="419"/>
      <c r="F801" s="420"/>
      <c r="G801" s="419"/>
      <c r="H801" s="419"/>
      <c r="I801" s="421"/>
      <c r="J801" s="422"/>
      <c r="K801" s="422"/>
      <c r="L801" s="423"/>
      <c r="M801" s="422"/>
      <c r="N801" s="464"/>
      <c r="O801" s="429"/>
      <c r="P801" s="409">
        <f t="shared" si="35"/>
        <v>0</v>
      </c>
      <c r="Q801" s="78">
        <f t="shared" si="35"/>
        <v>0</v>
      </c>
      <c r="R801" s="100" t="str">
        <f t="shared" si="34"/>
        <v/>
      </c>
    </row>
    <row r="802" spans="1:18" x14ac:dyDescent="0.2">
      <c r="A802" s="430" t="str">
        <f>IF(B802="","",COUNT('Diário 1º PA'!$A$4:$A$2634)+COUNT('Diário 2º PA'!$A$4:$A$2000)+COUNT('Diário 3º PA'!$A$4:$A$2000)+ROW()-3)</f>
        <v/>
      </c>
      <c r="B802" s="417"/>
      <c r="C802" s="438"/>
      <c r="D802" s="419"/>
      <c r="E802" s="419"/>
      <c r="F802" s="420"/>
      <c r="G802" s="419"/>
      <c r="H802" s="419"/>
      <c r="I802" s="421"/>
      <c r="J802" s="422"/>
      <c r="K802" s="422"/>
      <c r="L802" s="423"/>
      <c r="M802" s="422"/>
      <c r="N802" s="464"/>
      <c r="O802" s="429"/>
      <c r="P802" s="409">
        <f t="shared" si="35"/>
        <v>0</v>
      </c>
      <c r="Q802" s="78">
        <f t="shared" si="35"/>
        <v>0</v>
      </c>
      <c r="R802" s="100" t="str">
        <f t="shared" si="34"/>
        <v/>
      </c>
    </row>
    <row r="803" spans="1:18" x14ac:dyDescent="0.2">
      <c r="A803" s="430" t="str">
        <f>IF(B803="","",COUNT('Diário 1º PA'!$A$4:$A$2634)+COUNT('Diário 2º PA'!$A$4:$A$2000)+COUNT('Diário 3º PA'!$A$4:$A$2000)+ROW()-3)</f>
        <v/>
      </c>
      <c r="B803" s="417"/>
      <c r="C803" s="438"/>
      <c r="D803" s="419"/>
      <c r="E803" s="419"/>
      <c r="F803" s="420"/>
      <c r="G803" s="419"/>
      <c r="H803" s="419"/>
      <c r="I803" s="421"/>
      <c r="J803" s="422"/>
      <c r="K803" s="422"/>
      <c r="L803" s="423"/>
      <c r="M803" s="422"/>
      <c r="N803" s="464"/>
      <c r="O803" s="429"/>
      <c r="P803" s="409">
        <f t="shared" si="35"/>
        <v>0</v>
      </c>
      <c r="Q803" s="78">
        <f t="shared" si="35"/>
        <v>0</v>
      </c>
      <c r="R803" s="100" t="str">
        <f t="shared" si="34"/>
        <v/>
      </c>
    </row>
    <row r="804" spans="1:18" x14ac:dyDescent="0.2">
      <c r="A804" s="430" t="str">
        <f>IF(B804="","",COUNT('Diário 1º PA'!$A$4:$A$2634)+COUNT('Diário 2º PA'!$A$4:$A$2000)+COUNT('Diário 3º PA'!$A$4:$A$2000)+ROW()-3)</f>
        <v/>
      </c>
      <c r="B804" s="417"/>
      <c r="C804" s="438"/>
      <c r="D804" s="419"/>
      <c r="E804" s="419"/>
      <c r="F804" s="420"/>
      <c r="G804" s="419"/>
      <c r="H804" s="419"/>
      <c r="I804" s="421"/>
      <c r="J804" s="422"/>
      <c r="K804" s="422"/>
      <c r="L804" s="423"/>
      <c r="M804" s="422"/>
      <c r="N804" s="464"/>
      <c r="O804" s="429"/>
      <c r="P804" s="409">
        <f t="shared" si="35"/>
        <v>0</v>
      </c>
      <c r="Q804" s="78">
        <f t="shared" si="35"/>
        <v>0</v>
      </c>
      <c r="R804" s="100" t="str">
        <f t="shared" si="34"/>
        <v/>
      </c>
    </row>
    <row r="805" spans="1:18" x14ac:dyDescent="0.2">
      <c r="A805" s="430" t="str">
        <f>IF(B805="","",COUNT('Diário 1º PA'!$A$4:$A$2634)+COUNT('Diário 2º PA'!$A$4:$A$2000)+COUNT('Diário 3º PA'!$A$4:$A$2000)+ROW()-3)</f>
        <v/>
      </c>
      <c r="B805" s="417"/>
      <c r="C805" s="438"/>
      <c r="D805" s="419"/>
      <c r="E805" s="419"/>
      <c r="F805" s="420"/>
      <c r="G805" s="419"/>
      <c r="H805" s="419"/>
      <c r="I805" s="421"/>
      <c r="J805" s="422"/>
      <c r="K805" s="422"/>
      <c r="L805" s="423"/>
      <c r="M805" s="422"/>
      <c r="N805" s="464"/>
      <c r="O805" s="429"/>
      <c r="P805" s="409">
        <f t="shared" si="35"/>
        <v>0</v>
      </c>
      <c r="Q805" s="78">
        <f t="shared" si="35"/>
        <v>0</v>
      </c>
      <c r="R805" s="100" t="str">
        <f t="shared" si="34"/>
        <v/>
      </c>
    </row>
    <row r="806" spans="1:18" x14ac:dyDescent="0.2">
      <c r="A806" s="430" t="str">
        <f>IF(B806="","",COUNT('Diário 1º PA'!$A$4:$A$2634)+COUNT('Diário 2º PA'!$A$4:$A$2000)+COUNT('Diário 3º PA'!$A$4:$A$2000)+ROW()-3)</f>
        <v/>
      </c>
      <c r="B806" s="417"/>
      <c r="C806" s="438"/>
      <c r="D806" s="419"/>
      <c r="E806" s="419"/>
      <c r="F806" s="420"/>
      <c r="G806" s="419"/>
      <c r="H806" s="419"/>
      <c r="I806" s="421"/>
      <c r="J806" s="422"/>
      <c r="K806" s="422"/>
      <c r="L806" s="423"/>
      <c r="M806" s="422"/>
      <c r="N806" s="464"/>
      <c r="O806" s="429"/>
      <c r="P806" s="409">
        <f t="shared" si="35"/>
        <v>0</v>
      </c>
      <c r="Q806" s="78">
        <f t="shared" si="35"/>
        <v>0</v>
      </c>
      <c r="R806" s="100" t="str">
        <f t="shared" si="34"/>
        <v/>
      </c>
    </row>
    <row r="807" spans="1:18" x14ac:dyDescent="0.2">
      <c r="A807" s="430" t="str">
        <f>IF(B807="","",COUNT('Diário 1º PA'!$A$4:$A$2634)+COUNT('Diário 2º PA'!$A$4:$A$2000)+COUNT('Diário 3º PA'!$A$4:$A$2000)+ROW()-3)</f>
        <v/>
      </c>
      <c r="B807" s="417"/>
      <c r="C807" s="438"/>
      <c r="D807" s="419"/>
      <c r="E807" s="419"/>
      <c r="F807" s="420"/>
      <c r="G807" s="419"/>
      <c r="H807" s="419"/>
      <c r="I807" s="421"/>
      <c r="J807" s="422"/>
      <c r="K807" s="422"/>
      <c r="L807" s="423"/>
      <c r="M807" s="422"/>
      <c r="N807" s="464"/>
      <c r="O807" s="429"/>
      <c r="P807" s="409">
        <f t="shared" si="35"/>
        <v>0</v>
      </c>
      <c r="Q807" s="78">
        <f t="shared" si="35"/>
        <v>0</v>
      </c>
      <c r="R807" s="100" t="str">
        <f t="shared" si="34"/>
        <v/>
      </c>
    </row>
    <row r="808" spans="1:18" x14ac:dyDescent="0.2">
      <c r="A808" s="430" t="str">
        <f>IF(B808="","",COUNT('Diário 1º PA'!$A$4:$A$2634)+COUNT('Diário 2º PA'!$A$4:$A$2000)+COUNT('Diário 3º PA'!$A$4:$A$2000)+ROW()-3)</f>
        <v/>
      </c>
      <c r="B808" s="417"/>
      <c r="C808" s="438"/>
      <c r="D808" s="419"/>
      <c r="E808" s="419"/>
      <c r="F808" s="420"/>
      <c r="G808" s="419"/>
      <c r="H808" s="419"/>
      <c r="I808" s="421"/>
      <c r="J808" s="422"/>
      <c r="K808" s="422"/>
      <c r="L808" s="423"/>
      <c r="M808" s="422"/>
      <c r="N808" s="464"/>
      <c r="O808" s="429"/>
      <c r="P808" s="409">
        <f t="shared" si="35"/>
        <v>0</v>
      </c>
      <c r="Q808" s="78">
        <f t="shared" si="35"/>
        <v>0</v>
      </c>
      <c r="R808" s="100" t="str">
        <f t="shared" si="34"/>
        <v/>
      </c>
    </row>
    <row r="809" spans="1:18" x14ac:dyDescent="0.2">
      <c r="A809" s="430" t="str">
        <f>IF(B809="","",COUNT('Diário 1º PA'!$A$4:$A$2634)+COUNT('Diário 2º PA'!$A$4:$A$2000)+COUNT('Diário 3º PA'!$A$4:$A$2000)+ROW()-3)</f>
        <v/>
      </c>
      <c r="B809" s="417"/>
      <c r="C809" s="438"/>
      <c r="D809" s="419"/>
      <c r="E809" s="419"/>
      <c r="F809" s="420"/>
      <c r="G809" s="419"/>
      <c r="H809" s="419"/>
      <c r="I809" s="421"/>
      <c r="J809" s="422"/>
      <c r="K809" s="422"/>
      <c r="L809" s="423"/>
      <c r="M809" s="422"/>
      <c r="N809" s="464"/>
      <c r="O809" s="429"/>
      <c r="P809" s="409">
        <f t="shared" si="35"/>
        <v>0</v>
      </c>
      <c r="Q809" s="78">
        <f t="shared" si="35"/>
        <v>0</v>
      </c>
      <c r="R809" s="100" t="str">
        <f t="shared" si="34"/>
        <v/>
      </c>
    </row>
    <row r="810" spans="1:18" x14ac:dyDescent="0.2">
      <c r="A810" s="430" t="str">
        <f>IF(B810="","",COUNT('Diário 1º PA'!$A$4:$A$2634)+COUNT('Diário 2º PA'!$A$4:$A$2000)+COUNT('Diário 3º PA'!$A$4:$A$2000)+ROW()-3)</f>
        <v/>
      </c>
      <c r="B810" s="417"/>
      <c r="C810" s="438"/>
      <c r="D810" s="419"/>
      <c r="E810" s="419"/>
      <c r="F810" s="420"/>
      <c r="G810" s="419"/>
      <c r="H810" s="419"/>
      <c r="I810" s="421"/>
      <c r="J810" s="422"/>
      <c r="K810" s="422"/>
      <c r="L810" s="423"/>
      <c r="M810" s="422"/>
      <c r="N810" s="464"/>
      <c r="O810" s="429"/>
      <c r="P810" s="409">
        <f t="shared" si="35"/>
        <v>0</v>
      </c>
      <c r="Q810" s="78">
        <f t="shared" si="35"/>
        <v>0</v>
      </c>
      <c r="R810" s="100" t="str">
        <f t="shared" si="34"/>
        <v/>
      </c>
    </row>
    <row r="811" spans="1:18" x14ac:dyDescent="0.2">
      <c r="A811" s="430" t="str">
        <f>IF(B811="","",COUNT('Diário 1º PA'!$A$4:$A$2634)+COUNT('Diário 2º PA'!$A$4:$A$2000)+COUNT('Diário 3º PA'!$A$4:$A$2000)+ROW()-3)</f>
        <v/>
      </c>
      <c r="B811" s="417"/>
      <c r="C811" s="438"/>
      <c r="D811" s="419"/>
      <c r="E811" s="419"/>
      <c r="F811" s="420"/>
      <c r="G811" s="419"/>
      <c r="H811" s="419"/>
      <c r="I811" s="421"/>
      <c r="J811" s="422"/>
      <c r="K811" s="422"/>
      <c r="L811" s="423"/>
      <c r="M811" s="422"/>
      <c r="N811" s="464"/>
      <c r="O811" s="429"/>
      <c r="P811" s="409">
        <f t="shared" si="35"/>
        <v>0</v>
      </c>
      <c r="Q811" s="78">
        <f t="shared" si="35"/>
        <v>0</v>
      </c>
      <c r="R811" s="100" t="str">
        <f t="shared" si="34"/>
        <v/>
      </c>
    </row>
    <row r="812" spans="1:18" x14ac:dyDescent="0.2">
      <c r="A812" s="430" t="str">
        <f>IF(B812="","",COUNT('Diário 1º PA'!$A$4:$A$2634)+COUNT('Diário 2º PA'!$A$4:$A$2000)+COUNT('Diário 3º PA'!$A$4:$A$2000)+ROW()-3)</f>
        <v/>
      </c>
      <c r="B812" s="417"/>
      <c r="C812" s="438"/>
      <c r="D812" s="419"/>
      <c r="E812" s="419"/>
      <c r="F812" s="420"/>
      <c r="G812" s="419"/>
      <c r="H812" s="419"/>
      <c r="I812" s="421"/>
      <c r="J812" s="422"/>
      <c r="K812" s="422"/>
      <c r="L812" s="423"/>
      <c r="M812" s="422"/>
      <c r="N812" s="464"/>
      <c r="O812" s="429"/>
      <c r="P812" s="409">
        <f t="shared" si="35"/>
        <v>0</v>
      </c>
      <c r="Q812" s="78">
        <f t="shared" si="35"/>
        <v>0</v>
      </c>
      <c r="R812" s="100" t="str">
        <f t="shared" si="34"/>
        <v/>
      </c>
    </row>
    <row r="813" spans="1:18" x14ac:dyDescent="0.2">
      <c r="A813" s="430" t="str">
        <f>IF(B813="","",COUNT('Diário 1º PA'!$A$4:$A$2634)+COUNT('Diário 2º PA'!$A$4:$A$2000)+COUNT('Diário 3º PA'!$A$4:$A$2000)+ROW()-3)</f>
        <v/>
      </c>
      <c r="B813" s="417"/>
      <c r="C813" s="438"/>
      <c r="D813" s="419"/>
      <c r="E813" s="419"/>
      <c r="F813" s="420"/>
      <c r="G813" s="419"/>
      <c r="H813" s="419"/>
      <c r="I813" s="421"/>
      <c r="J813" s="422"/>
      <c r="K813" s="422"/>
      <c r="L813" s="423"/>
      <c r="M813" s="422"/>
      <c r="N813" s="464"/>
      <c r="O813" s="429"/>
      <c r="P813" s="409">
        <f t="shared" si="35"/>
        <v>0</v>
      </c>
      <c r="Q813" s="78">
        <f t="shared" si="35"/>
        <v>0</v>
      </c>
      <c r="R813" s="100" t="str">
        <f t="shared" si="34"/>
        <v/>
      </c>
    </row>
    <row r="814" spans="1:18" x14ac:dyDescent="0.2">
      <c r="A814" s="430" t="str">
        <f>IF(B814="","",COUNT('Diário 1º PA'!$A$4:$A$2634)+COUNT('Diário 2º PA'!$A$4:$A$2000)+COUNT('Diário 3º PA'!$A$4:$A$2000)+ROW()-3)</f>
        <v/>
      </c>
      <c r="B814" s="417"/>
      <c r="C814" s="438"/>
      <c r="D814" s="419"/>
      <c r="E814" s="419"/>
      <c r="F814" s="420"/>
      <c r="G814" s="419"/>
      <c r="H814" s="419"/>
      <c r="I814" s="421"/>
      <c r="J814" s="422"/>
      <c r="K814" s="422"/>
      <c r="L814" s="423"/>
      <c r="M814" s="422"/>
      <c r="N814" s="464"/>
      <c r="O814" s="429"/>
      <c r="P814" s="409">
        <f t="shared" si="35"/>
        <v>0</v>
      </c>
      <c r="Q814" s="78">
        <f t="shared" si="35"/>
        <v>0</v>
      </c>
      <c r="R814" s="100" t="str">
        <f t="shared" si="34"/>
        <v/>
      </c>
    </row>
    <row r="815" spans="1:18" x14ac:dyDescent="0.2">
      <c r="A815" s="430" t="str">
        <f>IF(B815="","",COUNT('Diário 1º PA'!$A$4:$A$2634)+COUNT('Diário 2º PA'!$A$4:$A$2000)+COUNT('Diário 3º PA'!$A$4:$A$2000)+ROW()-3)</f>
        <v/>
      </c>
      <c r="B815" s="417"/>
      <c r="C815" s="438"/>
      <c r="D815" s="419"/>
      <c r="E815" s="419"/>
      <c r="F815" s="420"/>
      <c r="G815" s="419"/>
      <c r="H815" s="419"/>
      <c r="I815" s="421"/>
      <c r="J815" s="422"/>
      <c r="K815" s="422"/>
      <c r="L815" s="423"/>
      <c r="M815" s="422"/>
      <c r="N815" s="464"/>
      <c r="O815" s="429"/>
      <c r="P815" s="409">
        <f t="shared" si="35"/>
        <v>0</v>
      </c>
      <c r="Q815" s="78">
        <f t="shared" si="35"/>
        <v>0</v>
      </c>
      <c r="R815" s="100" t="str">
        <f t="shared" si="34"/>
        <v/>
      </c>
    </row>
    <row r="816" spans="1:18" x14ac:dyDescent="0.2">
      <c r="A816" s="430" t="str">
        <f>IF(B816="","",COUNT('Diário 1º PA'!$A$4:$A$2634)+COUNT('Diário 2º PA'!$A$4:$A$2000)+COUNT('Diário 3º PA'!$A$4:$A$2000)+ROW()-3)</f>
        <v/>
      </c>
      <c r="B816" s="417"/>
      <c r="C816" s="438"/>
      <c r="D816" s="419"/>
      <c r="E816" s="419"/>
      <c r="F816" s="420"/>
      <c r="G816" s="419"/>
      <c r="H816" s="419"/>
      <c r="I816" s="421"/>
      <c r="J816" s="422"/>
      <c r="K816" s="422"/>
      <c r="L816" s="423"/>
      <c r="M816" s="422"/>
      <c r="N816" s="464"/>
      <c r="O816" s="429"/>
      <c r="P816" s="409">
        <f t="shared" si="35"/>
        <v>0</v>
      </c>
      <c r="Q816" s="78">
        <f t="shared" si="35"/>
        <v>0</v>
      </c>
      <c r="R816" s="100" t="str">
        <f t="shared" si="34"/>
        <v/>
      </c>
    </row>
    <row r="817" spans="1:18" x14ac:dyDescent="0.2">
      <c r="A817" s="430" t="str">
        <f>IF(B817="","",COUNT('Diário 1º PA'!$A$4:$A$2634)+COUNT('Diário 2º PA'!$A$4:$A$2000)+COUNT('Diário 3º PA'!$A$4:$A$2000)+ROW()-3)</f>
        <v/>
      </c>
      <c r="B817" s="417"/>
      <c r="C817" s="438"/>
      <c r="D817" s="419"/>
      <c r="E817" s="419"/>
      <c r="F817" s="420"/>
      <c r="G817" s="419"/>
      <c r="H817" s="419"/>
      <c r="I817" s="421"/>
      <c r="J817" s="422"/>
      <c r="K817" s="422"/>
      <c r="L817" s="423"/>
      <c r="M817" s="422"/>
      <c r="N817" s="464"/>
      <c r="O817" s="429"/>
      <c r="P817" s="409">
        <f t="shared" si="35"/>
        <v>0</v>
      </c>
      <c r="Q817" s="78">
        <f t="shared" si="35"/>
        <v>0</v>
      </c>
      <c r="R817" s="100" t="str">
        <f t="shared" si="34"/>
        <v/>
      </c>
    </row>
    <row r="818" spans="1:18" x14ac:dyDescent="0.2">
      <c r="A818" s="430" t="str">
        <f>IF(B818="","",COUNT('Diário 1º PA'!$A$4:$A$2634)+COUNT('Diário 2º PA'!$A$4:$A$2000)+COUNT('Diário 3º PA'!$A$4:$A$2000)+ROW()-3)</f>
        <v/>
      </c>
      <c r="B818" s="417"/>
      <c r="C818" s="438"/>
      <c r="D818" s="419"/>
      <c r="E818" s="419"/>
      <c r="F818" s="420"/>
      <c r="G818" s="419"/>
      <c r="H818" s="419"/>
      <c r="I818" s="421"/>
      <c r="J818" s="422"/>
      <c r="K818" s="422"/>
      <c r="L818" s="423"/>
      <c r="M818" s="422"/>
      <c r="N818" s="464"/>
      <c r="O818" s="429"/>
      <c r="P818" s="409">
        <f t="shared" si="35"/>
        <v>0</v>
      </c>
      <c r="Q818" s="78">
        <f t="shared" si="35"/>
        <v>0</v>
      </c>
      <c r="R818" s="100" t="str">
        <f t="shared" si="34"/>
        <v/>
      </c>
    </row>
    <row r="819" spans="1:18" x14ac:dyDescent="0.2">
      <c r="A819" s="430" t="str">
        <f>IF(B819="","",COUNT('Diário 1º PA'!$A$4:$A$2634)+COUNT('Diário 2º PA'!$A$4:$A$2000)+COUNT('Diário 3º PA'!$A$4:$A$2000)+ROW()-3)</f>
        <v/>
      </c>
      <c r="B819" s="417"/>
      <c r="C819" s="438"/>
      <c r="D819" s="419"/>
      <c r="E819" s="419"/>
      <c r="F819" s="420"/>
      <c r="G819" s="419"/>
      <c r="H819" s="419"/>
      <c r="I819" s="421"/>
      <c r="J819" s="422"/>
      <c r="K819" s="422"/>
      <c r="L819" s="423"/>
      <c r="M819" s="422"/>
      <c r="N819" s="464"/>
      <c r="O819" s="429"/>
      <c r="P819" s="409">
        <f t="shared" si="35"/>
        <v>0</v>
      </c>
      <c r="Q819" s="78">
        <f t="shared" si="35"/>
        <v>0</v>
      </c>
      <c r="R819" s="100" t="str">
        <f t="shared" si="34"/>
        <v/>
      </c>
    </row>
    <row r="820" spans="1:18" x14ac:dyDescent="0.2">
      <c r="A820" s="430" t="str">
        <f>IF(B820="","",COUNT('Diário 1º PA'!$A$4:$A$2634)+COUNT('Diário 2º PA'!$A$4:$A$2000)+COUNT('Diário 3º PA'!$A$4:$A$2000)+ROW()-3)</f>
        <v/>
      </c>
      <c r="B820" s="417"/>
      <c r="C820" s="438"/>
      <c r="D820" s="419"/>
      <c r="E820" s="419"/>
      <c r="F820" s="420"/>
      <c r="G820" s="419"/>
      <c r="H820" s="419"/>
      <c r="I820" s="421"/>
      <c r="J820" s="422"/>
      <c r="K820" s="422"/>
      <c r="L820" s="423"/>
      <c r="M820" s="422"/>
      <c r="N820" s="464"/>
      <c r="O820" s="429"/>
      <c r="P820" s="409">
        <f t="shared" si="35"/>
        <v>0</v>
      </c>
      <c r="Q820" s="78">
        <f t="shared" si="35"/>
        <v>0</v>
      </c>
      <c r="R820" s="100" t="str">
        <f t="shared" si="34"/>
        <v/>
      </c>
    </row>
    <row r="821" spans="1:18" x14ac:dyDescent="0.2">
      <c r="A821" s="430" t="str">
        <f>IF(B821="","",COUNT('Diário 1º PA'!$A$4:$A$2634)+COUNT('Diário 2º PA'!$A$4:$A$2000)+COUNT('Diário 3º PA'!$A$4:$A$2000)+ROW()-3)</f>
        <v/>
      </c>
      <c r="B821" s="417"/>
      <c r="C821" s="438"/>
      <c r="D821" s="419"/>
      <c r="E821" s="419"/>
      <c r="F821" s="420"/>
      <c r="G821" s="419"/>
      <c r="H821" s="419"/>
      <c r="I821" s="421"/>
      <c r="J821" s="422"/>
      <c r="K821" s="422"/>
      <c r="L821" s="423"/>
      <c r="M821" s="422"/>
      <c r="N821" s="464"/>
      <c r="O821" s="429"/>
      <c r="P821" s="409">
        <f t="shared" si="35"/>
        <v>0</v>
      </c>
      <c r="Q821" s="78">
        <f t="shared" si="35"/>
        <v>0</v>
      </c>
      <c r="R821" s="100" t="str">
        <f t="shared" si="34"/>
        <v/>
      </c>
    </row>
    <row r="822" spans="1:18" x14ac:dyDescent="0.2">
      <c r="A822" s="430" t="str">
        <f>IF(B822="","",COUNT('Diário 1º PA'!$A$4:$A$2634)+COUNT('Diário 2º PA'!$A$4:$A$2000)+COUNT('Diário 3º PA'!$A$4:$A$2000)+ROW()-3)</f>
        <v/>
      </c>
      <c r="B822" s="417"/>
      <c r="C822" s="438"/>
      <c r="D822" s="419"/>
      <c r="E822" s="419"/>
      <c r="F822" s="420"/>
      <c r="G822" s="419"/>
      <c r="H822" s="419"/>
      <c r="I822" s="421"/>
      <c r="J822" s="422"/>
      <c r="K822" s="422"/>
      <c r="L822" s="423"/>
      <c r="M822" s="422"/>
      <c r="N822" s="464"/>
      <c r="O822" s="429"/>
      <c r="P822" s="409">
        <f t="shared" si="35"/>
        <v>0</v>
      </c>
      <c r="Q822" s="78">
        <f t="shared" si="35"/>
        <v>0</v>
      </c>
      <c r="R822" s="100" t="str">
        <f t="shared" si="34"/>
        <v/>
      </c>
    </row>
    <row r="823" spans="1:18" x14ac:dyDescent="0.2">
      <c r="A823" s="430" t="str">
        <f>IF(B823="","",COUNT('Diário 1º PA'!$A$4:$A$2634)+COUNT('Diário 2º PA'!$A$4:$A$2000)+COUNT('Diário 3º PA'!$A$4:$A$2000)+ROW()-3)</f>
        <v/>
      </c>
      <c r="B823" s="417"/>
      <c r="C823" s="438"/>
      <c r="D823" s="419"/>
      <c r="E823" s="419"/>
      <c r="F823" s="420"/>
      <c r="G823" s="419"/>
      <c r="H823" s="419"/>
      <c r="I823" s="421"/>
      <c r="J823" s="422"/>
      <c r="K823" s="422"/>
      <c r="L823" s="423"/>
      <c r="M823" s="422"/>
      <c r="N823" s="464"/>
      <c r="O823" s="429"/>
      <c r="P823" s="409">
        <f t="shared" si="35"/>
        <v>0</v>
      </c>
      <c r="Q823" s="78">
        <f t="shared" si="35"/>
        <v>0</v>
      </c>
      <c r="R823" s="100" t="str">
        <f t="shared" si="34"/>
        <v/>
      </c>
    </row>
    <row r="824" spans="1:18" x14ac:dyDescent="0.2">
      <c r="A824" s="430" t="str">
        <f>IF(B824="","",COUNT('Diário 1º PA'!$A$4:$A$2634)+COUNT('Diário 2º PA'!$A$4:$A$2000)+COUNT('Diário 3º PA'!$A$4:$A$2000)+ROW()-3)</f>
        <v/>
      </c>
      <c r="B824" s="417"/>
      <c r="C824" s="438"/>
      <c r="D824" s="419"/>
      <c r="E824" s="419"/>
      <c r="F824" s="420"/>
      <c r="G824" s="419"/>
      <c r="H824" s="419"/>
      <c r="I824" s="421"/>
      <c r="J824" s="422"/>
      <c r="K824" s="422"/>
      <c r="L824" s="423"/>
      <c r="M824" s="422"/>
      <c r="N824" s="464"/>
      <c r="O824" s="429"/>
      <c r="P824" s="409">
        <f t="shared" si="35"/>
        <v>0</v>
      </c>
      <c r="Q824" s="78">
        <f t="shared" si="35"/>
        <v>0</v>
      </c>
      <c r="R824" s="100" t="str">
        <f t="shared" si="34"/>
        <v/>
      </c>
    </row>
    <row r="825" spans="1:18" x14ac:dyDescent="0.2">
      <c r="A825" s="430" t="str">
        <f>IF(B825="","",COUNT('Diário 1º PA'!$A$4:$A$2634)+COUNT('Diário 2º PA'!$A$4:$A$2000)+COUNT('Diário 3º PA'!$A$4:$A$2000)+ROW()-3)</f>
        <v/>
      </c>
      <c r="B825" s="417"/>
      <c r="C825" s="438"/>
      <c r="D825" s="419"/>
      <c r="E825" s="419"/>
      <c r="F825" s="420"/>
      <c r="G825" s="419"/>
      <c r="H825" s="419"/>
      <c r="I825" s="421"/>
      <c r="J825" s="422"/>
      <c r="K825" s="422"/>
      <c r="L825" s="423"/>
      <c r="M825" s="422"/>
      <c r="N825" s="464"/>
      <c r="O825" s="429"/>
      <c r="P825" s="409">
        <f t="shared" si="35"/>
        <v>0</v>
      </c>
      <c r="Q825" s="78">
        <f t="shared" si="35"/>
        <v>0</v>
      </c>
      <c r="R825" s="100" t="str">
        <f t="shared" si="34"/>
        <v/>
      </c>
    </row>
    <row r="826" spans="1:18" x14ac:dyDescent="0.2">
      <c r="A826" s="430" t="str">
        <f>IF(B826="","",COUNT('Diário 1º PA'!$A$4:$A$2634)+COUNT('Diário 2º PA'!$A$4:$A$2000)+COUNT('Diário 3º PA'!$A$4:$A$2000)+ROW()-3)</f>
        <v/>
      </c>
      <c r="B826" s="417"/>
      <c r="C826" s="438"/>
      <c r="D826" s="419"/>
      <c r="E826" s="419"/>
      <c r="F826" s="420"/>
      <c r="G826" s="419"/>
      <c r="H826" s="419"/>
      <c r="I826" s="421"/>
      <c r="J826" s="422"/>
      <c r="K826" s="422"/>
      <c r="L826" s="423"/>
      <c r="M826" s="422"/>
      <c r="N826" s="464"/>
      <c r="O826" s="429"/>
      <c r="P826" s="409">
        <f t="shared" si="35"/>
        <v>0</v>
      </c>
      <c r="Q826" s="78">
        <f t="shared" si="35"/>
        <v>0</v>
      </c>
      <c r="R826" s="100" t="str">
        <f t="shared" si="34"/>
        <v/>
      </c>
    </row>
    <row r="827" spans="1:18" x14ac:dyDescent="0.2">
      <c r="A827" s="430" t="str">
        <f>IF(B827="","",COUNT('Diário 1º PA'!$A$4:$A$2634)+COUNT('Diário 2º PA'!$A$4:$A$2000)+COUNT('Diário 3º PA'!$A$4:$A$2000)+ROW()-3)</f>
        <v/>
      </c>
      <c r="B827" s="417"/>
      <c r="C827" s="438"/>
      <c r="D827" s="419"/>
      <c r="E827" s="419"/>
      <c r="F827" s="420"/>
      <c r="G827" s="419"/>
      <c r="H827" s="419"/>
      <c r="I827" s="421"/>
      <c r="J827" s="422"/>
      <c r="K827" s="422"/>
      <c r="L827" s="423"/>
      <c r="M827" s="422"/>
      <c r="N827" s="464"/>
      <c r="O827" s="429"/>
      <c r="P827" s="409">
        <f t="shared" si="35"/>
        <v>0</v>
      </c>
      <c r="Q827" s="78">
        <f t="shared" si="35"/>
        <v>0</v>
      </c>
      <c r="R827" s="100" t="str">
        <f t="shared" si="34"/>
        <v/>
      </c>
    </row>
    <row r="828" spans="1:18" x14ac:dyDescent="0.2">
      <c r="A828" s="430" t="str">
        <f>IF(B828="","",COUNT('Diário 1º PA'!$A$4:$A$2634)+COUNT('Diário 2º PA'!$A$4:$A$2000)+COUNT('Diário 3º PA'!$A$4:$A$2000)+ROW()-3)</f>
        <v/>
      </c>
      <c r="B828" s="417"/>
      <c r="C828" s="438"/>
      <c r="D828" s="419"/>
      <c r="E828" s="419"/>
      <c r="F828" s="420"/>
      <c r="G828" s="419"/>
      <c r="H828" s="419"/>
      <c r="I828" s="421"/>
      <c r="J828" s="422"/>
      <c r="K828" s="422"/>
      <c r="L828" s="423"/>
      <c r="M828" s="422"/>
      <c r="N828" s="464"/>
      <c r="O828" s="429"/>
      <c r="P828" s="409">
        <f t="shared" si="35"/>
        <v>0</v>
      </c>
      <c r="Q828" s="78">
        <f t="shared" si="35"/>
        <v>0</v>
      </c>
      <c r="R828" s="100" t="str">
        <f t="shared" si="34"/>
        <v/>
      </c>
    </row>
    <row r="829" spans="1:18" x14ac:dyDescent="0.2">
      <c r="A829" s="430" t="str">
        <f>IF(B829="","",COUNT('Diário 1º PA'!$A$4:$A$2634)+COUNT('Diário 2º PA'!$A$4:$A$2000)+COUNT('Diário 3º PA'!$A$4:$A$2000)+ROW()-3)</f>
        <v/>
      </c>
      <c r="B829" s="417"/>
      <c r="C829" s="438"/>
      <c r="D829" s="419"/>
      <c r="E829" s="419"/>
      <c r="F829" s="420"/>
      <c r="G829" s="419"/>
      <c r="H829" s="419"/>
      <c r="I829" s="421"/>
      <c r="J829" s="422"/>
      <c r="K829" s="422"/>
      <c r="L829" s="423"/>
      <c r="M829" s="422"/>
      <c r="N829" s="464"/>
      <c r="O829" s="429"/>
      <c r="P829" s="409">
        <f t="shared" si="35"/>
        <v>0</v>
      </c>
      <c r="Q829" s="78">
        <f t="shared" si="35"/>
        <v>0</v>
      </c>
      <c r="R829" s="100" t="str">
        <f t="shared" si="34"/>
        <v/>
      </c>
    </row>
    <row r="830" spans="1:18" x14ac:dyDescent="0.2">
      <c r="A830" s="430" t="str">
        <f>IF(B830="","",COUNT('Diário 1º PA'!$A$4:$A$2634)+COUNT('Diário 2º PA'!$A$4:$A$2000)+COUNT('Diário 3º PA'!$A$4:$A$2000)+ROW()-3)</f>
        <v/>
      </c>
      <c r="B830" s="417"/>
      <c r="C830" s="438"/>
      <c r="D830" s="419"/>
      <c r="E830" s="419"/>
      <c r="F830" s="420"/>
      <c r="G830" s="419"/>
      <c r="H830" s="419"/>
      <c r="I830" s="421"/>
      <c r="J830" s="422"/>
      <c r="K830" s="422"/>
      <c r="L830" s="423"/>
      <c r="M830" s="422"/>
      <c r="N830" s="464"/>
      <c r="O830" s="429"/>
      <c r="P830" s="409">
        <f t="shared" si="35"/>
        <v>0</v>
      </c>
      <c r="Q830" s="78">
        <f t="shared" si="35"/>
        <v>0</v>
      </c>
      <c r="R830" s="100" t="str">
        <f t="shared" si="34"/>
        <v/>
      </c>
    </row>
    <row r="831" spans="1:18" x14ac:dyDescent="0.2">
      <c r="A831" s="430" t="str">
        <f>IF(B831="","",COUNT('Diário 1º PA'!$A$4:$A$2634)+COUNT('Diário 2º PA'!$A$4:$A$2000)+COUNT('Diário 3º PA'!$A$4:$A$2000)+ROW()-3)</f>
        <v/>
      </c>
      <c r="B831" s="417"/>
      <c r="C831" s="438"/>
      <c r="D831" s="419"/>
      <c r="E831" s="419"/>
      <c r="F831" s="420"/>
      <c r="G831" s="419"/>
      <c r="H831" s="419"/>
      <c r="I831" s="421"/>
      <c r="J831" s="422"/>
      <c r="K831" s="422"/>
      <c r="L831" s="423"/>
      <c r="M831" s="422"/>
      <c r="N831" s="464"/>
      <c r="O831" s="429"/>
      <c r="P831" s="409">
        <f t="shared" si="35"/>
        <v>0</v>
      </c>
      <c r="Q831" s="78">
        <f t="shared" si="35"/>
        <v>0</v>
      </c>
      <c r="R831" s="100" t="str">
        <f t="shared" si="34"/>
        <v/>
      </c>
    </row>
    <row r="832" spans="1:18" x14ac:dyDescent="0.2">
      <c r="A832" s="430" t="str">
        <f>IF(B832="","",COUNT('Diário 1º PA'!$A$4:$A$2634)+COUNT('Diário 2º PA'!$A$4:$A$2000)+COUNT('Diário 3º PA'!$A$4:$A$2000)+ROW()-3)</f>
        <v/>
      </c>
      <c r="B832" s="417"/>
      <c r="C832" s="438"/>
      <c r="D832" s="419"/>
      <c r="E832" s="419"/>
      <c r="F832" s="420"/>
      <c r="G832" s="419"/>
      <c r="H832" s="419"/>
      <c r="I832" s="421"/>
      <c r="J832" s="422"/>
      <c r="K832" s="422"/>
      <c r="L832" s="423"/>
      <c r="M832" s="422"/>
      <c r="N832" s="464"/>
      <c r="O832" s="429"/>
      <c r="P832" s="409">
        <f t="shared" si="35"/>
        <v>0</v>
      </c>
      <c r="Q832" s="78">
        <f t="shared" si="35"/>
        <v>0</v>
      </c>
      <c r="R832" s="100" t="str">
        <f t="shared" si="34"/>
        <v/>
      </c>
    </row>
    <row r="833" spans="1:18" x14ac:dyDescent="0.2">
      <c r="A833" s="430" t="str">
        <f>IF(B833="","",COUNT('Diário 1º PA'!$A$4:$A$2634)+COUNT('Diário 2º PA'!$A$4:$A$2000)+COUNT('Diário 3º PA'!$A$4:$A$2000)+ROW()-3)</f>
        <v/>
      </c>
      <c r="B833" s="417"/>
      <c r="C833" s="438"/>
      <c r="D833" s="419"/>
      <c r="E833" s="419"/>
      <c r="F833" s="420"/>
      <c r="G833" s="419"/>
      <c r="H833" s="419"/>
      <c r="I833" s="421"/>
      <c r="J833" s="422"/>
      <c r="K833" s="422"/>
      <c r="L833" s="423"/>
      <c r="M833" s="422"/>
      <c r="N833" s="464"/>
      <c r="O833" s="429"/>
      <c r="P833" s="409">
        <f t="shared" si="35"/>
        <v>0</v>
      </c>
      <c r="Q833" s="78">
        <f t="shared" si="35"/>
        <v>0</v>
      </c>
      <c r="R833" s="100" t="str">
        <f t="shared" si="34"/>
        <v/>
      </c>
    </row>
    <row r="834" spans="1:18" x14ac:dyDescent="0.2">
      <c r="A834" s="430" t="str">
        <f>IF(B834="","",COUNT('Diário 1º PA'!$A$4:$A$2634)+COUNT('Diário 2º PA'!$A$4:$A$2000)+COUNT('Diário 3º PA'!$A$4:$A$2000)+ROW()-3)</f>
        <v/>
      </c>
      <c r="B834" s="417"/>
      <c r="C834" s="438"/>
      <c r="D834" s="419"/>
      <c r="E834" s="419"/>
      <c r="F834" s="420"/>
      <c r="G834" s="419"/>
      <c r="H834" s="419"/>
      <c r="I834" s="421"/>
      <c r="J834" s="422"/>
      <c r="K834" s="422"/>
      <c r="L834" s="423"/>
      <c r="M834" s="422"/>
      <c r="N834" s="464"/>
      <c r="O834" s="429"/>
      <c r="P834" s="409">
        <f t="shared" si="35"/>
        <v>0</v>
      </c>
      <c r="Q834" s="78">
        <f t="shared" si="35"/>
        <v>0</v>
      </c>
      <c r="R834" s="100" t="str">
        <f t="shared" si="34"/>
        <v/>
      </c>
    </row>
    <row r="835" spans="1:18" x14ac:dyDescent="0.2">
      <c r="A835" s="430" t="str">
        <f>IF(B835="","",COUNT('Diário 1º PA'!$A$4:$A$2634)+COUNT('Diário 2º PA'!$A$4:$A$2000)+COUNT('Diário 3º PA'!$A$4:$A$2000)+ROW()-3)</f>
        <v/>
      </c>
      <c r="B835" s="417"/>
      <c r="C835" s="438"/>
      <c r="D835" s="419"/>
      <c r="E835" s="419"/>
      <c r="F835" s="420"/>
      <c r="G835" s="419"/>
      <c r="H835" s="419"/>
      <c r="I835" s="421"/>
      <c r="J835" s="422"/>
      <c r="K835" s="422"/>
      <c r="L835" s="423"/>
      <c r="M835" s="422"/>
      <c r="N835" s="464"/>
      <c r="O835" s="429"/>
      <c r="P835" s="409">
        <f t="shared" si="35"/>
        <v>0</v>
      </c>
      <c r="Q835" s="78">
        <f t="shared" si="35"/>
        <v>0</v>
      </c>
      <c r="R835" s="100" t="str">
        <f t="shared" si="34"/>
        <v/>
      </c>
    </row>
    <row r="836" spans="1:18" x14ac:dyDescent="0.2">
      <c r="A836" s="430" t="str">
        <f>IF(B836="","",COUNT('Diário 1º PA'!$A$4:$A$2634)+COUNT('Diário 2º PA'!$A$4:$A$2000)+COUNT('Diário 3º PA'!$A$4:$A$2000)+ROW()-3)</f>
        <v/>
      </c>
      <c r="B836" s="417"/>
      <c r="C836" s="438"/>
      <c r="D836" s="419"/>
      <c r="E836" s="419"/>
      <c r="F836" s="420"/>
      <c r="G836" s="419"/>
      <c r="H836" s="419"/>
      <c r="I836" s="421"/>
      <c r="J836" s="422"/>
      <c r="K836" s="422"/>
      <c r="L836" s="423"/>
      <c r="M836" s="422"/>
      <c r="N836" s="464"/>
      <c r="O836" s="429"/>
      <c r="P836" s="409">
        <f t="shared" si="35"/>
        <v>0</v>
      </c>
      <c r="Q836" s="78">
        <f t="shared" si="35"/>
        <v>0</v>
      </c>
      <c r="R836" s="100" t="str">
        <f t="shared" si="34"/>
        <v/>
      </c>
    </row>
    <row r="837" spans="1:18" x14ac:dyDescent="0.2">
      <c r="A837" s="430" t="str">
        <f>IF(B837="","",COUNT('Diário 1º PA'!$A$4:$A$2634)+COUNT('Diário 2º PA'!$A$4:$A$2000)+COUNT('Diário 3º PA'!$A$4:$A$2000)+ROW()-3)</f>
        <v/>
      </c>
      <c r="B837" s="417"/>
      <c r="C837" s="438"/>
      <c r="D837" s="419"/>
      <c r="E837" s="419"/>
      <c r="F837" s="420"/>
      <c r="G837" s="419"/>
      <c r="H837" s="419"/>
      <c r="I837" s="421"/>
      <c r="J837" s="422"/>
      <c r="K837" s="422"/>
      <c r="L837" s="423"/>
      <c r="M837" s="422"/>
      <c r="N837" s="464"/>
      <c r="O837" s="429"/>
      <c r="P837" s="409">
        <f t="shared" si="35"/>
        <v>0</v>
      </c>
      <c r="Q837" s="78">
        <f t="shared" si="35"/>
        <v>0</v>
      </c>
      <c r="R837" s="100" t="str">
        <f t="shared" si="34"/>
        <v/>
      </c>
    </row>
    <row r="838" spans="1:18" x14ac:dyDescent="0.2">
      <c r="A838" s="430" t="str">
        <f>IF(B838="","",COUNT('Diário 1º PA'!$A$4:$A$2634)+COUNT('Diário 2º PA'!$A$4:$A$2000)+COUNT('Diário 3º PA'!$A$4:$A$2000)+ROW()-3)</f>
        <v/>
      </c>
      <c r="B838" s="417"/>
      <c r="C838" s="438"/>
      <c r="D838" s="419"/>
      <c r="E838" s="419"/>
      <c r="F838" s="420"/>
      <c r="G838" s="419"/>
      <c r="H838" s="419"/>
      <c r="I838" s="421"/>
      <c r="J838" s="422"/>
      <c r="K838" s="422"/>
      <c r="L838" s="423"/>
      <c r="M838" s="422"/>
      <c r="N838" s="464"/>
      <c r="O838" s="429"/>
      <c r="P838" s="409">
        <f t="shared" si="35"/>
        <v>0</v>
      </c>
      <c r="Q838" s="78">
        <f t="shared" si="35"/>
        <v>0</v>
      </c>
      <c r="R838" s="100" t="str">
        <f t="shared" si="34"/>
        <v/>
      </c>
    </row>
    <row r="839" spans="1:18" x14ac:dyDescent="0.2">
      <c r="A839" s="430" t="str">
        <f>IF(B839="","",COUNT('Diário 1º PA'!$A$4:$A$2634)+COUNT('Diário 2º PA'!$A$4:$A$2000)+COUNT('Diário 3º PA'!$A$4:$A$2000)+ROW()-3)</f>
        <v/>
      </c>
      <c r="B839" s="417"/>
      <c r="C839" s="438"/>
      <c r="D839" s="419"/>
      <c r="E839" s="419"/>
      <c r="F839" s="420"/>
      <c r="G839" s="419"/>
      <c r="H839" s="419"/>
      <c r="I839" s="421"/>
      <c r="J839" s="422"/>
      <c r="K839" s="422"/>
      <c r="L839" s="423"/>
      <c r="M839" s="422"/>
      <c r="N839" s="464"/>
      <c r="O839" s="429"/>
      <c r="P839" s="409">
        <f t="shared" si="35"/>
        <v>0</v>
      </c>
      <c r="Q839" s="78">
        <f t="shared" si="35"/>
        <v>0</v>
      </c>
      <c r="R839" s="100" t="str">
        <f t="shared" si="34"/>
        <v/>
      </c>
    </row>
    <row r="840" spans="1:18" x14ac:dyDescent="0.2">
      <c r="A840" s="430" t="str">
        <f>IF(B840="","",COUNT('Diário 1º PA'!$A$4:$A$2634)+COUNT('Diário 2º PA'!$A$4:$A$2000)+COUNT('Diário 3º PA'!$A$4:$A$2000)+ROW()-3)</f>
        <v/>
      </c>
      <c r="B840" s="417"/>
      <c r="C840" s="438"/>
      <c r="D840" s="419"/>
      <c r="E840" s="419"/>
      <c r="F840" s="420"/>
      <c r="G840" s="419"/>
      <c r="H840" s="419"/>
      <c r="I840" s="421"/>
      <c r="J840" s="422"/>
      <c r="K840" s="422"/>
      <c r="L840" s="423"/>
      <c r="M840" s="422"/>
      <c r="N840" s="464"/>
      <c r="O840" s="429"/>
      <c r="P840" s="409">
        <f t="shared" si="35"/>
        <v>0</v>
      </c>
      <c r="Q840" s="78">
        <f t="shared" si="35"/>
        <v>0</v>
      </c>
      <c r="R840" s="100" t="str">
        <f t="shared" ref="R840:R903" si="36">SUBSTITUTE(D840," ","_")</f>
        <v/>
      </c>
    </row>
    <row r="841" spans="1:18" x14ac:dyDescent="0.2">
      <c r="A841" s="430" t="str">
        <f>IF(B841="","",COUNT('Diário 1º PA'!$A$4:$A$2634)+COUNT('Diário 2º PA'!$A$4:$A$2000)+COUNT('Diário 3º PA'!$A$4:$A$2000)+ROW()-3)</f>
        <v/>
      </c>
      <c r="B841" s="417"/>
      <c r="C841" s="438"/>
      <c r="D841" s="419"/>
      <c r="E841" s="419"/>
      <c r="F841" s="420"/>
      <c r="G841" s="419"/>
      <c r="H841" s="419"/>
      <c r="I841" s="421"/>
      <c r="J841" s="422"/>
      <c r="K841" s="422"/>
      <c r="L841" s="423"/>
      <c r="M841" s="422"/>
      <c r="N841" s="464"/>
      <c r="O841" s="429"/>
      <c r="P841" s="409">
        <f t="shared" ref="P841:Q904" si="37">IF(B841=0,0,IF(YEAR(B841)=$Q$1,MONTH(B841)-$P$1+1,(YEAR(B841)-$Q$1)*12-$P$1+1+MONTH(B841)))</f>
        <v>0</v>
      </c>
      <c r="Q841" s="78">
        <f t="shared" si="37"/>
        <v>0</v>
      </c>
      <c r="R841" s="100" t="str">
        <f t="shared" si="36"/>
        <v/>
      </c>
    </row>
    <row r="842" spans="1:18" x14ac:dyDescent="0.2">
      <c r="A842" s="430" t="str">
        <f>IF(B842="","",COUNT('Diário 1º PA'!$A$4:$A$2634)+COUNT('Diário 2º PA'!$A$4:$A$2000)+COUNT('Diário 3º PA'!$A$4:$A$2000)+ROW()-3)</f>
        <v/>
      </c>
      <c r="B842" s="417"/>
      <c r="C842" s="438"/>
      <c r="D842" s="419"/>
      <c r="E842" s="419"/>
      <c r="F842" s="420"/>
      <c r="G842" s="419"/>
      <c r="H842" s="419"/>
      <c r="I842" s="421"/>
      <c r="J842" s="422"/>
      <c r="K842" s="422"/>
      <c r="L842" s="423"/>
      <c r="M842" s="422"/>
      <c r="N842" s="464"/>
      <c r="O842" s="429"/>
      <c r="P842" s="409">
        <f t="shared" si="37"/>
        <v>0</v>
      </c>
      <c r="Q842" s="78">
        <f t="shared" si="37"/>
        <v>0</v>
      </c>
      <c r="R842" s="100" t="str">
        <f t="shared" si="36"/>
        <v/>
      </c>
    </row>
    <row r="843" spans="1:18" x14ac:dyDescent="0.2">
      <c r="A843" s="430" t="str">
        <f>IF(B843="","",COUNT('Diário 1º PA'!$A$4:$A$2634)+COUNT('Diário 2º PA'!$A$4:$A$2000)+COUNT('Diário 3º PA'!$A$4:$A$2000)+ROW()-3)</f>
        <v/>
      </c>
      <c r="B843" s="417"/>
      <c r="C843" s="438"/>
      <c r="D843" s="419"/>
      <c r="E843" s="419"/>
      <c r="F843" s="420"/>
      <c r="G843" s="419"/>
      <c r="H843" s="419"/>
      <c r="I843" s="421"/>
      <c r="J843" s="422"/>
      <c r="K843" s="422"/>
      <c r="L843" s="423"/>
      <c r="M843" s="422"/>
      <c r="N843" s="464"/>
      <c r="O843" s="429"/>
      <c r="P843" s="409">
        <f t="shared" si="37"/>
        <v>0</v>
      </c>
      <c r="Q843" s="78">
        <f t="shared" si="37"/>
        <v>0</v>
      </c>
      <c r="R843" s="100" t="str">
        <f t="shared" si="36"/>
        <v/>
      </c>
    </row>
    <row r="844" spans="1:18" x14ac:dyDescent="0.2">
      <c r="A844" s="430" t="str">
        <f>IF(B844="","",COUNT('Diário 1º PA'!$A$4:$A$2634)+COUNT('Diário 2º PA'!$A$4:$A$2000)+COUNT('Diário 3º PA'!$A$4:$A$2000)+ROW()-3)</f>
        <v/>
      </c>
      <c r="B844" s="417"/>
      <c r="C844" s="438"/>
      <c r="D844" s="419"/>
      <c r="E844" s="419"/>
      <c r="F844" s="420"/>
      <c r="G844" s="419"/>
      <c r="H844" s="419"/>
      <c r="I844" s="421"/>
      <c r="J844" s="422"/>
      <c r="K844" s="422"/>
      <c r="L844" s="423"/>
      <c r="M844" s="422"/>
      <c r="N844" s="464"/>
      <c r="O844" s="429"/>
      <c r="P844" s="409">
        <f t="shared" si="37"/>
        <v>0</v>
      </c>
      <c r="Q844" s="78">
        <f t="shared" si="37"/>
        <v>0</v>
      </c>
      <c r="R844" s="100" t="str">
        <f t="shared" si="36"/>
        <v/>
      </c>
    </row>
    <row r="845" spans="1:18" x14ac:dyDescent="0.2">
      <c r="A845" s="430" t="str">
        <f>IF(B845="","",COUNT('Diário 1º PA'!$A$4:$A$2634)+COUNT('Diário 2º PA'!$A$4:$A$2000)+COUNT('Diário 3º PA'!$A$4:$A$2000)+ROW()-3)</f>
        <v/>
      </c>
      <c r="B845" s="417"/>
      <c r="C845" s="438"/>
      <c r="D845" s="419"/>
      <c r="E845" s="419"/>
      <c r="F845" s="420"/>
      <c r="G845" s="419"/>
      <c r="H845" s="419"/>
      <c r="I845" s="421"/>
      <c r="J845" s="422"/>
      <c r="K845" s="422"/>
      <c r="L845" s="423"/>
      <c r="M845" s="422"/>
      <c r="N845" s="464"/>
      <c r="O845" s="429"/>
      <c r="P845" s="409">
        <f t="shared" si="37"/>
        <v>0</v>
      </c>
      <c r="Q845" s="78">
        <f t="shared" si="37"/>
        <v>0</v>
      </c>
      <c r="R845" s="100" t="str">
        <f t="shared" si="36"/>
        <v/>
      </c>
    </row>
    <row r="846" spans="1:18" x14ac:dyDescent="0.2">
      <c r="A846" s="430" t="str">
        <f>IF(B846="","",COUNT('Diário 1º PA'!$A$4:$A$2634)+COUNT('Diário 2º PA'!$A$4:$A$2000)+COUNT('Diário 3º PA'!$A$4:$A$2000)+ROW()-3)</f>
        <v/>
      </c>
      <c r="B846" s="417"/>
      <c r="C846" s="438"/>
      <c r="D846" s="419"/>
      <c r="E846" s="419"/>
      <c r="F846" s="420"/>
      <c r="G846" s="419"/>
      <c r="H846" s="419"/>
      <c r="I846" s="421"/>
      <c r="J846" s="422"/>
      <c r="K846" s="422"/>
      <c r="L846" s="423"/>
      <c r="M846" s="422"/>
      <c r="N846" s="464"/>
      <c r="O846" s="429"/>
      <c r="P846" s="409">
        <f t="shared" si="37"/>
        <v>0</v>
      </c>
      <c r="Q846" s="78">
        <f t="shared" si="37"/>
        <v>0</v>
      </c>
      <c r="R846" s="100" t="str">
        <f t="shared" si="36"/>
        <v/>
      </c>
    </row>
    <row r="847" spans="1:18" x14ac:dyDescent="0.2">
      <c r="A847" s="430" t="str">
        <f>IF(B847="","",COUNT('Diário 1º PA'!$A$4:$A$2634)+COUNT('Diário 2º PA'!$A$4:$A$2000)+COUNT('Diário 3º PA'!$A$4:$A$2000)+ROW()-3)</f>
        <v/>
      </c>
      <c r="B847" s="417"/>
      <c r="C847" s="438"/>
      <c r="D847" s="419"/>
      <c r="E847" s="419"/>
      <c r="F847" s="420"/>
      <c r="G847" s="419"/>
      <c r="H847" s="419"/>
      <c r="I847" s="421"/>
      <c r="J847" s="422"/>
      <c r="K847" s="422"/>
      <c r="L847" s="423"/>
      <c r="M847" s="422"/>
      <c r="N847" s="464"/>
      <c r="O847" s="429"/>
      <c r="P847" s="409">
        <f t="shared" si="37"/>
        <v>0</v>
      </c>
      <c r="Q847" s="78">
        <f t="shared" si="37"/>
        <v>0</v>
      </c>
      <c r="R847" s="100" t="str">
        <f t="shared" si="36"/>
        <v/>
      </c>
    </row>
    <row r="848" spans="1:18" x14ac:dyDescent="0.2">
      <c r="A848" s="430" t="str">
        <f>IF(B848="","",COUNT('Diário 1º PA'!$A$4:$A$2634)+COUNT('Diário 2º PA'!$A$4:$A$2000)+COUNT('Diário 3º PA'!$A$4:$A$2000)+ROW()-3)</f>
        <v/>
      </c>
      <c r="B848" s="417"/>
      <c r="C848" s="438"/>
      <c r="D848" s="419"/>
      <c r="E848" s="419"/>
      <c r="F848" s="420"/>
      <c r="G848" s="419"/>
      <c r="H848" s="419"/>
      <c r="I848" s="421"/>
      <c r="J848" s="422"/>
      <c r="K848" s="422"/>
      <c r="L848" s="423"/>
      <c r="M848" s="422"/>
      <c r="N848" s="464"/>
      <c r="O848" s="429"/>
      <c r="P848" s="409">
        <f t="shared" si="37"/>
        <v>0</v>
      </c>
      <c r="Q848" s="78">
        <f t="shared" si="37"/>
        <v>0</v>
      </c>
      <c r="R848" s="100" t="str">
        <f t="shared" si="36"/>
        <v/>
      </c>
    </row>
    <row r="849" spans="1:18" x14ac:dyDescent="0.2">
      <c r="A849" s="430" t="str">
        <f>IF(B849="","",COUNT('Diário 1º PA'!$A$4:$A$2634)+COUNT('Diário 2º PA'!$A$4:$A$2000)+COUNT('Diário 3º PA'!$A$4:$A$2000)+ROW()-3)</f>
        <v/>
      </c>
      <c r="B849" s="417"/>
      <c r="C849" s="438"/>
      <c r="D849" s="419"/>
      <c r="E849" s="419"/>
      <c r="F849" s="420"/>
      <c r="G849" s="419"/>
      <c r="H849" s="419"/>
      <c r="I849" s="421"/>
      <c r="J849" s="422"/>
      <c r="K849" s="422"/>
      <c r="L849" s="423"/>
      <c r="M849" s="422"/>
      <c r="N849" s="464"/>
      <c r="O849" s="429"/>
      <c r="P849" s="409">
        <f t="shared" si="37"/>
        <v>0</v>
      </c>
      <c r="Q849" s="78">
        <f t="shared" si="37"/>
        <v>0</v>
      </c>
      <c r="R849" s="100" t="str">
        <f t="shared" si="36"/>
        <v/>
      </c>
    </row>
    <row r="850" spans="1:18" x14ac:dyDescent="0.2">
      <c r="A850" s="430" t="str">
        <f>IF(B850="","",COUNT('Diário 1º PA'!$A$4:$A$2634)+COUNT('Diário 2º PA'!$A$4:$A$2000)+COUNT('Diário 3º PA'!$A$4:$A$2000)+ROW()-3)</f>
        <v/>
      </c>
      <c r="B850" s="417"/>
      <c r="C850" s="438"/>
      <c r="D850" s="419"/>
      <c r="E850" s="419"/>
      <c r="F850" s="420"/>
      <c r="G850" s="419"/>
      <c r="H850" s="419"/>
      <c r="I850" s="421"/>
      <c r="J850" s="422"/>
      <c r="K850" s="422"/>
      <c r="L850" s="423"/>
      <c r="M850" s="422"/>
      <c r="N850" s="464"/>
      <c r="O850" s="429"/>
      <c r="P850" s="409">
        <f t="shared" si="37"/>
        <v>0</v>
      </c>
      <c r="Q850" s="78">
        <f t="shared" si="37"/>
        <v>0</v>
      </c>
      <c r="R850" s="100" t="str">
        <f t="shared" si="36"/>
        <v/>
      </c>
    </row>
    <row r="851" spans="1:18" x14ac:dyDescent="0.2">
      <c r="A851" s="430" t="str">
        <f>IF(B851="","",COUNT('Diário 1º PA'!$A$4:$A$2634)+COUNT('Diário 2º PA'!$A$4:$A$2000)+COUNT('Diário 3º PA'!$A$4:$A$2000)+ROW()-3)</f>
        <v/>
      </c>
      <c r="B851" s="417"/>
      <c r="C851" s="438"/>
      <c r="D851" s="419"/>
      <c r="E851" s="419"/>
      <c r="F851" s="420"/>
      <c r="G851" s="419"/>
      <c r="H851" s="419"/>
      <c r="I851" s="421"/>
      <c r="J851" s="422"/>
      <c r="K851" s="422"/>
      <c r="L851" s="423"/>
      <c r="M851" s="422"/>
      <c r="N851" s="464"/>
      <c r="O851" s="429"/>
      <c r="P851" s="409">
        <f t="shared" si="37"/>
        <v>0</v>
      </c>
      <c r="Q851" s="78">
        <f t="shared" si="37"/>
        <v>0</v>
      </c>
      <c r="R851" s="100" t="str">
        <f t="shared" si="36"/>
        <v/>
      </c>
    </row>
    <row r="852" spans="1:18" x14ac:dyDescent="0.2">
      <c r="A852" s="430" t="str">
        <f>IF(B852="","",COUNT('Diário 1º PA'!$A$4:$A$2634)+COUNT('Diário 2º PA'!$A$4:$A$2000)+COUNT('Diário 3º PA'!$A$4:$A$2000)+ROW()-3)</f>
        <v/>
      </c>
      <c r="B852" s="417"/>
      <c r="C852" s="438"/>
      <c r="D852" s="419"/>
      <c r="E852" s="419"/>
      <c r="F852" s="420"/>
      <c r="G852" s="419"/>
      <c r="H852" s="419"/>
      <c r="I852" s="421"/>
      <c r="J852" s="422"/>
      <c r="K852" s="422"/>
      <c r="L852" s="423"/>
      <c r="M852" s="422"/>
      <c r="N852" s="464"/>
      <c r="O852" s="429"/>
      <c r="P852" s="409">
        <f t="shared" si="37"/>
        <v>0</v>
      </c>
      <c r="Q852" s="78">
        <f t="shared" si="37"/>
        <v>0</v>
      </c>
      <c r="R852" s="100" t="str">
        <f t="shared" si="36"/>
        <v/>
      </c>
    </row>
    <row r="853" spans="1:18" x14ac:dyDescent="0.2">
      <c r="A853" s="430" t="str">
        <f>IF(B853="","",COUNT('Diário 1º PA'!$A$4:$A$2634)+COUNT('Diário 2º PA'!$A$4:$A$2000)+COUNT('Diário 3º PA'!$A$4:$A$2000)+ROW()-3)</f>
        <v/>
      </c>
      <c r="B853" s="417"/>
      <c r="C853" s="438"/>
      <c r="D853" s="419"/>
      <c r="E853" s="419"/>
      <c r="F853" s="420"/>
      <c r="G853" s="419"/>
      <c r="H853" s="419"/>
      <c r="I853" s="421"/>
      <c r="J853" s="422"/>
      <c r="K853" s="422"/>
      <c r="L853" s="423"/>
      <c r="M853" s="422"/>
      <c r="N853" s="464"/>
      <c r="O853" s="429"/>
      <c r="P853" s="409">
        <f t="shared" si="37"/>
        <v>0</v>
      </c>
      <c r="Q853" s="78">
        <f t="shared" si="37"/>
        <v>0</v>
      </c>
      <c r="R853" s="100" t="str">
        <f t="shared" si="36"/>
        <v/>
      </c>
    </row>
    <row r="854" spans="1:18" x14ac:dyDescent="0.2">
      <c r="A854" s="430" t="str">
        <f>IF(B854="","",COUNT('Diário 1º PA'!$A$4:$A$2634)+COUNT('Diário 2º PA'!$A$4:$A$2000)+COUNT('Diário 3º PA'!$A$4:$A$2000)+ROW()-3)</f>
        <v/>
      </c>
      <c r="B854" s="417"/>
      <c r="C854" s="438"/>
      <c r="D854" s="419"/>
      <c r="E854" s="419"/>
      <c r="F854" s="420"/>
      <c r="G854" s="419"/>
      <c r="H854" s="419"/>
      <c r="I854" s="421"/>
      <c r="J854" s="422"/>
      <c r="K854" s="422"/>
      <c r="L854" s="423"/>
      <c r="M854" s="422"/>
      <c r="N854" s="464"/>
      <c r="O854" s="429"/>
      <c r="P854" s="409">
        <f t="shared" si="37"/>
        <v>0</v>
      </c>
      <c r="Q854" s="78">
        <f t="shared" si="37"/>
        <v>0</v>
      </c>
      <c r="R854" s="100" t="str">
        <f t="shared" si="36"/>
        <v/>
      </c>
    </row>
    <row r="855" spans="1:18" x14ac:dyDescent="0.2">
      <c r="A855" s="430" t="str">
        <f>IF(B855="","",COUNT('Diário 1º PA'!$A$4:$A$2634)+COUNT('Diário 2º PA'!$A$4:$A$2000)+COUNT('Diário 3º PA'!$A$4:$A$2000)+ROW()-3)</f>
        <v/>
      </c>
      <c r="B855" s="417"/>
      <c r="C855" s="438"/>
      <c r="D855" s="419"/>
      <c r="E855" s="419"/>
      <c r="F855" s="420"/>
      <c r="G855" s="419"/>
      <c r="H855" s="419"/>
      <c r="I855" s="421"/>
      <c r="J855" s="422"/>
      <c r="K855" s="422"/>
      <c r="L855" s="423"/>
      <c r="M855" s="422"/>
      <c r="N855" s="464"/>
      <c r="O855" s="429"/>
      <c r="P855" s="409">
        <f t="shared" si="37"/>
        <v>0</v>
      </c>
      <c r="Q855" s="78">
        <f t="shared" si="37"/>
        <v>0</v>
      </c>
      <c r="R855" s="100" t="str">
        <f t="shared" si="36"/>
        <v/>
      </c>
    </row>
    <row r="856" spans="1:18" x14ac:dyDescent="0.2">
      <c r="A856" s="430" t="str">
        <f>IF(B856="","",COUNT('Diário 1º PA'!$A$4:$A$2634)+COUNT('Diário 2º PA'!$A$4:$A$2000)+COUNT('Diário 3º PA'!$A$4:$A$2000)+ROW()-3)</f>
        <v/>
      </c>
      <c r="B856" s="417"/>
      <c r="C856" s="438"/>
      <c r="D856" s="419"/>
      <c r="E856" s="419"/>
      <c r="F856" s="420"/>
      <c r="G856" s="419"/>
      <c r="H856" s="419"/>
      <c r="I856" s="421"/>
      <c r="J856" s="422"/>
      <c r="K856" s="422"/>
      <c r="L856" s="423"/>
      <c r="M856" s="422"/>
      <c r="N856" s="464"/>
      <c r="O856" s="429"/>
      <c r="P856" s="409">
        <f t="shared" si="37"/>
        <v>0</v>
      </c>
      <c r="Q856" s="78">
        <f t="shared" si="37"/>
        <v>0</v>
      </c>
      <c r="R856" s="100" t="str">
        <f t="shared" si="36"/>
        <v/>
      </c>
    </row>
    <row r="857" spans="1:18" x14ac:dyDescent="0.2">
      <c r="A857" s="430" t="str">
        <f>IF(B857="","",COUNT('Diário 1º PA'!$A$4:$A$2634)+COUNT('Diário 2º PA'!$A$4:$A$2000)+COUNT('Diário 3º PA'!$A$4:$A$2000)+ROW()-3)</f>
        <v/>
      </c>
      <c r="B857" s="417"/>
      <c r="C857" s="438"/>
      <c r="D857" s="419"/>
      <c r="E857" s="419"/>
      <c r="F857" s="420"/>
      <c r="G857" s="419"/>
      <c r="H857" s="419"/>
      <c r="I857" s="421"/>
      <c r="J857" s="422"/>
      <c r="K857" s="422"/>
      <c r="L857" s="423"/>
      <c r="M857" s="422"/>
      <c r="N857" s="464"/>
      <c r="O857" s="429"/>
      <c r="P857" s="409">
        <f t="shared" si="37"/>
        <v>0</v>
      </c>
      <c r="Q857" s="78">
        <f t="shared" si="37"/>
        <v>0</v>
      </c>
      <c r="R857" s="100" t="str">
        <f t="shared" si="36"/>
        <v/>
      </c>
    </row>
    <row r="858" spans="1:18" x14ac:dyDescent="0.2">
      <c r="A858" s="430" t="str">
        <f>IF(B858="","",COUNT('Diário 1º PA'!$A$4:$A$2634)+COUNT('Diário 2º PA'!$A$4:$A$2000)+COUNT('Diário 3º PA'!$A$4:$A$2000)+ROW()-3)</f>
        <v/>
      </c>
      <c r="B858" s="417"/>
      <c r="C858" s="438"/>
      <c r="D858" s="419"/>
      <c r="E858" s="419"/>
      <c r="F858" s="420"/>
      <c r="G858" s="419"/>
      <c r="H858" s="419"/>
      <c r="I858" s="421"/>
      <c r="J858" s="422"/>
      <c r="K858" s="422"/>
      <c r="L858" s="423"/>
      <c r="M858" s="422"/>
      <c r="N858" s="464"/>
      <c r="O858" s="429"/>
      <c r="P858" s="409">
        <f t="shared" si="37"/>
        <v>0</v>
      </c>
      <c r="Q858" s="78">
        <f t="shared" si="37"/>
        <v>0</v>
      </c>
      <c r="R858" s="100" t="str">
        <f t="shared" si="36"/>
        <v/>
      </c>
    </row>
    <row r="859" spans="1:18" x14ac:dyDescent="0.2">
      <c r="A859" s="430" t="str">
        <f>IF(B859="","",COUNT('Diário 1º PA'!$A$4:$A$2634)+COUNT('Diário 2º PA'!$A$4:$A$2000)+COUNT('Diário 3º PA'!$A$4:$A$2000)+ROW()-3)</f>
        <v/>
      </c>
      <c r="B859" s="417"/>
      <c r="C859" s="438"/>
      <c r="D859" s="419"/>
      <c r="E859" s="419"/>
      <c r="F859" s="420"/>
      <c r="G859" s="419"/>
      <c r="H859" s="419"/>
      <c r="I859" s="421"/>
      <c r="J859" s="422"/>
      <c r="K859" s="422"/>
      <c r="L859" s="423"/>
      <c r="M859" s="422"/>
      <c r="N859" s="464"/>
      <c r="O859" s="429"/>
      <c r="P859" s="409">
        <f t="shared" si="37"/>
        <v>0</v>
      </c>
      <c r="Q859" s="78">
        <f t="shared" si="37"/>
        <v>0</v>
      </c>
      <c r="R859" s="100" t="str">
        <f t="shared" si="36"/>
        <v/>
      </c>
    </row>
    <row r="860" spans="1:18" x14ac:dyDescent="0.2">
      <c r="A860" s="430" t="str">
        <f>IF(B860="","",COUNT('Diário 1º PA'!$A$4:$A$2634)+COUNT('Diário 2º PA'!$A$4:$A$2000)+COUNT('Diário 3º PA'!$A$4:$A$2000)+ROW()-3)</f>
        <v/>
      </c>
      <c r="B860" s="417"/>
      <c r="C860" s="438"/>
      <c r="D860" s="419"/>
      <c r="E860" s="419"/>
      <c r="F860" s="420"/>
      <c r="G860" s="419"/>
      <c r="H860" s="419"/>
      <c r="I860" s="421"/>
      <c r="J860" s="422"/>
      <c r="K860" s="422"/>
      <c r="L860" s="423"/>
      <c r="M860" s="422"/>
      <c r="N860" s="464"/>
      <c r="O860" s="429"/>
      <c r="P860" s="409">
        <f t="shared" si="37"/>
        <v>0</v>
      </c>
      <c r="Q860" s="78">
        <f t="shared" si="37"/>
        <v>0</v>
      </c>
      <c r="R860" s="100" t="str">
        <f t="shared" si="36"/>
        <v/>
      </c>
    </row>
    <row r="861" spans="1:18" x14ac:dyDescent="0.2">
      <c r="A861" s="430" t="str">
        <f>IF(B861="","",COUNT('Diário 1º PA'!$A$4:$A$2634)+COUNT('Diário 2º PA'!$A$4:$A$2000)+COUNT('Diário 3º PA'!$A$4:$A$2000)+ROW()-3)</f>
        <v/>
      </c>
      <c r="B861" s="417"/>
      <c r="C861" s="438"/>
      <c r="D861" s="419"/>
      <c r="E861" s="419"/>
      <c r="F861" s="420"/>
      <c r="G861" s="419"/>
      <c r="H861" s="419"/>
      <c r="I861" s="421"/>
      <c r="J861" s="422"/>
      <c r="K861" s="422"/>
      <c r="L861" s="423"/>
      <c r="M861" s="422"/>
      <c r="N861" s="464"/>
      <c r="O861" s="429"/>
      <c r="P861" s="409">
        <f t="shared" si="37"/>
        <v>0</v>
      </c>
      <c r="Q861" s="78">
        <f t="shared" si="37"/>
        <v>0</v>
      </c>
      <c r="R861" s="100" t="str">
        <f t="shared" si="36"/>
        <v/>
      </c>
    </row>
    <row r="862" spans="1:18" x14ac:dyDescent="0.2">
      <c r="A862" s="430" t="str">
        <f>IF(B862="","",COUNT('Diário 1º PA'!$A$4:$A$2634)+COUNT('Diário 2º PA'!$A$4:$A$2000)+COUNT('Diário 3º PA'!$A$4:$A$2000)+ROW()-3)</f>
        <v/>
      </c>
      <c r="B862" s="417"/>
      <c r="C862" s="438"/>
      <c r="D862" s="419"/>
      <c r="E862" s="419"/>
      <c r="F862" s="420"/>
      <c r="G862" s="419"/>
      <c r="H862" s="419"/>
      <c r="I862" s="421"/>
      <c r="J862" s="422"/>
      <c r="K862" s="422"/>
      <c r="L862" s="423"/>
      <c r="M862" s="422"/>
      <c r="N862" s="464"/>
      <c r="O862" s="429"/>
      <c r="P862" s="409">
        <f t="shared" si="37"/>
        <v>0</v>
      </c>
      <c r="Q862" s="78">
        <f t="shared" si="37"/>
        <v>0</v>
      </c>
      <c r="R862" s="100" t="str">
        <f t="shared" si="36"/>
        <v/>
      </c>
    </row>
    <row r="863" spans="1:18" x14ac:dyDescent="0.2">
      <c r="A863" s="430" t="str">
        <f>IF(B863="","",COUNT('Diário 1º PA'!$A$4:$A$2634)+COUNT('Diário 2º PA'!$A$4:$A$2000)+COUNT('Diário 3º PA'!$A$4:$A$2000)+ROW()-3)</f>
        <v/>
      </c>
      <c r="B863" s="417"/>
      <c r="C863" s="438"/>
      <c r="D863" s="419"/>
      <c r="E863" s="419"/>
      <c r="F863" s="420"/>
      <c r="G863" s="419"/>
      <c r="H863" s="419"/>
      <c r="I863" s="421"/>
      <c r="J863" s="422"/>
      <c r="K863" s="422"/>
      <c r="L863" s="423"/>
      <c r="M863" s="422"/>
      <c r="N863" s="464"/>
      <c r="O863" s="429"/>
      <c r="P863" s="409">
        <f t="shared" si="37"/>
        <v>0</v>
      </c>
      <c r="Q863" s="78">
        <f t="shared" si="37"/>
        <v>0</v>
      </c>
      <c r="R863" s="100" t="str">
        <f t="shared" si="36"/>
        <v/>
      </c>
    </row>
    <row r="864" spans="1:18" x14ac:dyDescent="0.2">
      <c r="A864" s="430" t="str">
        <f>IF(B864="","",COUNT('Diário 1º PA'!$A$4:$A$2634)+COUNT('Diário 2º PA'!$A$4:$A$2000)+COUNT('Diário 3º PA'!$A$4:$A$2000)+ROW()-3)</f>
        <v/>
      </c>
      <c r="B864" s="417"/>
      <c r="C864" s="438"/>
      <c r="D864" s="419"/>
      <c r="E864" s="419"/>
      <c r="F864" s="420"/>
      <c r="G864" s="419"/>
      <c r="H864" s="419"/>
      <c r="I864" s="421"/>
      <c r="J864" s="422"/>
      <c r="K864" s="422"/>
      <c r="L864" s="423"/>
      <c r="M864" s="422"/>
      <c r="N864" s="464"/>
      <c r="O864" s="429"/>
      <c r="P864" s="409">
        <f t="shared" si="37"/>
        <v>0</v>
      </c>
      <c r="Q864" s="78">
        <f t="shared" si="37"/>
        <v>0</v>
      </c>
      <c r="R864" s="100" t="str">
        <f t="shared" si="36"/>
        <v/>
      </c>
    </row>
    <row r="865" spans="1:18" x14ac:dyDescent="0.2">
      <c r="A865" s="430" t="str">
        <f>IF(B865="","",COUNT('Diário 1º PA'!$A$4:$A$2634)+COUNT('Diário 2º PA'!$A$4:$A$2000)+COUNT('Diário 3º PA'!$A$4:$A$2000)+ROW()-3)</f>
        <v/>
      </c>
      <c r="B865" s="417"/>
      <c r="C865" s="438"/>
      <c r="D865" s="419"/>
      <c r="E865" s="419"/>
      <c r="F865" s="420"/>
      <c r="G865" s="419"/>
      <c r="H865" s="419"/>
      <c r="I865" s="421"/>
      <c r="J865" s="422"/>
      <c r="K865" s="422"/>
      <c r="L865" s="423"/>
      <c r="M865" s="422"/>
      <c r="N865" s="464"/>
      <c r="O865" s="429"/>
      <c r="P865" s="409">
        <f t="shared" si="37"/>
        <v>0</v>
      </c>
      <c r="Q865" s="78">
        <f t="shared" si="37"/>
        <v>0</v>
      </c>
      <c r="R865" s="100" t="str">
        <f t="shared" si="36"/>
        <v/>
      </c>
    </row>
    <row r="866" spans="1:18" x14ac:dyDescent="0.2">
      <c r="A866" s="430" t="str">
        <f>IF(B866="","",COUNT('Diário 1º PA'!$A$4:$A$2634)+COUNT('Diário 2º PA'!$A$4:$A$2000)+COUNT('Diário 3º PA'!$A$4:$A$2000)+ROW()-3)</f>
        <v/>
      </c>
      <c r="B866" s="417"/>
      <c r="C866" s="438"/>
      <c r="D866" s="419"/>
      <c r="E866" s="419"/>
      <c r="F866" s="420"/>
      <c r="G866" s="419"/>
      <c r="H866" s="419"/>
      <c r="I866" s="421"/>
      <c r="J866" s="422"/>
      <c r="K866" s="422"/>
      <c r="L866" s="423"/>
      <c r="M866" s="422"/>
      <c r="N866" s="464"/>
      <c r="O866" s="429"/>
      <c r="P866" s="409">
        <f t="shared" si="37"/>
        <v>0</v>
      </c>
      <c r="Q866" s="78">
        <f t="shared" si="37"/>
        <v>0</v>
      </c>
      <c r="R866" s="100" t="str">
        <f t="shared" si="36"/>
        <v/>
      </c>
    </row>
    <row r="867" spans="1:18" x14ac:dyDescent="0.2">
      <c r="A867" s="430" t="str">
        <f>IF(B867="","",COUNT('Diário 1º PA'!$A$4:$A$2634)+COUNT('Diário 2º PA'!$A$4:$A$2000)+COUNT('Diário 3º PA'!$A$4:$A$2000)+ROW()-3)</f>
        <v/>
      </c>
      <c r="B867" s="417"/>
      <c r="C867" s="438"/>
      <c r="D867" s="419"/>
      <c r="E867" s="419"/>
      <c r="F867" s="420"/>
      <c r="G867" s="419"/>
      <c r="H867" s="419"/>
      <c r="I867" s="421"/>
      <c r="J867" s="422"/>
      <c r="K867" s="422"/>
      <c r="L867" s="423"/>
      <c r="M867" s="422"/>
      <c r="N867" s="464"/>
      <c r="O867" s="429"/>
      <c r="P867" s="409">
        <f t="shared" si="37"/>
        <v>0</v>
      </c>
      <c r="Q867" s="78">
        <f t="shared" si="37"/>
        <v>0</v>
      </c>
      <c r="R867" s="100" t="str">
        <f t="shared" si="36"/>
        <v/>
      </c>
    </row>
    <row r="868" spans="1:18" x14ac:dyDescent="0.2">
      <c r="A868" s="430" t="str">
        <f>IF(B868="","",COUNT('Diário 1º PA'!$A$4:$A$2634)+COUNT('Diário 2º PA'!$A$4:$A$2000)+COUNT('Diário 3º PA'!$A$4:$A$2000)+ROW()-3)</f>
        <v/>
      </c>
      <c r="B868" s="417"/>
      <c r="C868" s="438"/>
      <c r="D868" s="419"/>
      <c r="E868" s="419"/>
      <c r="F868" s="420"/>
      <c r="G868" s="419"/>
      <c r="H868" s="419"/>
      <c r="I868" s="421"/>
      <c r="J868" s="422"/>
      <c r="K868" s="422"/>
      <c r="L868" s="423"/>
      <c r="M868" s="422"/>
      <c r="N868" s="464"/>
      <c r="O868" s="429"/>
      <c r="P868" s="409">
        <f t="shared" si="37"/>
        <v>0</v>
      </c>
      <c r="Q868" s="78">
        <f t="shared" si="37"/>
        <v>0</v>
      </c>
      <c r="R868" s="100" t="str">
        <f t="shared" si="36"/>
        <v/>
      </c>
    </row>
    <row r="869" spans="1:18" x14ac:dyDescent="0.2">
      <c r="A869" s="430" t="str">
        <f>IF(B869="","",COUNT('Diário 1º PA'!$A$4:$A$2634)+COUNT('Diário 2º PA'!$A$4:$A$2000)+COUNT('Diário 3º PA'!$A$4:$A$2000)+ROW()-3)</f>
        <v/>
      </c>
      <c r="B869" s="417"/>
      <c r="C869" s="438"/>
      <c r="D869" s="419"/>
      <c r="E869" s="419"/>
      <c r="F869" s="420"/>
      <c r="G869" s="419"/>
      <c r="H869" s="419"/>
      <c r="I869" s="421"/>
      <c r="J869" s="422"/>
      <c r="K869" s="422"/>
      <c r="L869" s="423"/>
      <c r="M869" s="422"/>
      <c r="N869" s="464"/>
      <c r="O869" s="429"/>
      <c r="P869" s="409">
        <f t="shared" si="37"/>
        <v>0</v>
      </c>
      <c r="Q869" s="78">
        <f t="shared" si="37"/>
        <v>0</v>
      </c>
      <c r="R869" s="100" t="str">
        <f t="shared" si="36"/>
        <v/>
      </c>
    </row>
    <row r="870" spans="1:18" x14ac:dyDescent="0.2">
      <c r="A870" s="430" t="str">
        <f>IF(B870="","",COUNT('Diário 1º PA'!$A$4:$A$2634)+COUNT('Diário 2º PA'!$A$4:$A$2000)+COUNT('Diário 3º PA'!$A$4:$A$2000)+ROW()-3)</f>
        <v/>
      </c>
      <c r="B870" s="417"/>
      <c r="C870" s="438"/>
      <c r="D870" s="419"/>
      <c r="E870" s="419"/>
      <c r="F870" s="420"/>
      <c r="G870" s="419"/>
      <c r="H870" s="419"/>
      <c r="I870" s="421"/>
      <c r="J870" s="422"/>
      <c r="K870" s="422"/>
      <c r="L870" s="423"/>
      <c r="M870" s="422"/>
      <c r="N870" s="464"/>
      <c r="O870" s="429"/>
      <c r="P870" s="409">
        <f t="shared" si="37"/>
        <v>0</v>
      </c>
      <c r="Q870" s="78">
        <f t="shared" si="37"/>
        <v>0</v>
      </c>
      <c r="R870" s="100" t="str">
        <f t="shared" si="36"/>
        <v/>
      </c>
    </row>
    <row r="871" spans="1:18" x14ac:dyDescent="0.2">
      <c r="A871" s="430" t="str">
        <f>IF(B871="","",COUNT('Diário 1º PA'!$A$4:$A$2634)+COUNT('Diário 2º PA'!$A$4:$A$2000)+COUNT('Diário 3º PA'!$A$4:$A$2000)+ROW()-3)</f>
        <v/>
      </c>
      <c r="B871" s="417"/>
      <c r="C871" s="438"/>
      <c r="D871" s="419"/>
      <c r="E871" s="419"/>
      <c r="F871" s="420"/>
      <c r="G871" s="419"/>
      <c r="H871" s="419"/>
      <c r="I871" s="421"/>
      <c r="J871" s="422"/>
      <c r="K871" s="422"/>
      <c r="L871" s="423"/>
      <c r="M871" s="422"/>
      <c r="N871" s="464"/>
      <c r="O871" s="429"/>
      <c r="P871" s="409">
        <f t="shared" si="37"/>
        <v>0</v>
      </c>
      <c r="Q871" s="78">
        <f t="shared" si="37"/>
        <v>0</v>
      </c>
      <c r="R871" s="100" t="str">
        <f t="shared" si="36"/>
        <v/>
      </c>
    </row>
    <row r="872" spans="1:18" x14ac:dyDescent="0.2">
      <c r="A872" s="430" t="str">
        <f>IF(B872="","",COUNT('Diário 1º PA'!$A$4:$A$2634)+COUNT('Diário 2º PA'!$A$4:$A$2000)+COUNT('Diário 3º PA'!$A$4:$A$2000)+ROW()-3)</f>
        <v/>
      </c>
      <c r="B872" s="417"/>
      <c r="C872" s="438"/>
      <c r="D872" s="419"/>
      <c r="E872" s="419"/>
      <c r="F872" s="420"/>
      <c r="G872" s="419"/>
      <c r="H872" s="419"/>
      <c r="I872" s="421"/>
      <c r="J872" s="422"/>
      <c r="K872" s="422"/>
      <c r="L872" s="423"/>
      <c r="M872" s="422"/>
      <c r="N872" s="464"/>
      <c r="O872" s="429"/>
      <c r="P872" s="409">
        <f t="shared" si="37"/>
        <v>0</v>
      </c>
      <c r="Q872" s="78">
        <f t="shared" si="37"/>
        <v>0</v>
      </c>
      <c r="R872" s="100" t="str">
        <f t="shared" si="36"/>
        <v/>
      </c>
    </row>
    <row r="873" spans="1:18" x14ac:dyDescent="0.2">
      <c r="A873" s="430" t="str">
        <f>IF(B873="","",COUNT('Diário 1º PA'!$A$4:$A$2634)+COUNT('Diário 2º PA'!$A$4:$A$2000)+COUNT('Diário 3º PA'!$A$4:$A$2000)+ROW()-3)</f>
        <v/>
      </c>
      <c r="B873" s="417"/>
      <c r="C873" s="438"/>
      <c r="D873" s="419"/>
      <c r="E873" s="419"/>
      <c r="F873" s="420"/>
      <c r="G873" s="419"/>
      <c r="H873" s="419"/>
      <c r="I873" s="421"/>
      <c r="J873" s="422"/>
      <c r="K873" s="422"/>
      <c r="L873" s="423"/>
      <c r="M873" s="422"/>
      <c r="N873" s="464"/>
      <c r="O873" s="429"/>
      <c r="P873" s="409">
        <f t="shared" si="37"/>
        <v>0</v>
      </c>
      <c r="Q873" s="78">
        <f t="shared" si="37"/>
        <v>0</v>
      </c>
      <c r="R873" s="100" t="str">
        <f t="shared" si="36"/>
        <v/>
      </c>
    </row>
    <row r="874" spans="1:18" x14ac:dyDescent="0.2">
      <c r="A874" s="430" t="str">
        <f>IF(B874="","",COUNT('Diário 1º PA'!$A$4:$A$2634)+COUNT('Diário 2º PA'!$A$4:$A$2000)+COUNT('Diário 3º PA'!$A$4:$A$2000)+ROW()-3)</f>
        <v/>
      </c>
      <c r="B874" s="417"/>
      <c r="C874" s="438"/>
      <c r="D874" s="419"/>
      <c r="E874" s="419"/>
      <c r="F874" s="420"/>
      <c r="G874" s="419"/>
      <c r="H874" s="419"/>
      <c r="I874" s="421"/>
      <c r="J874" s="422"/>
      <c r="K874" s="422"/>
      <c r="L874" s="423"/>
      <c r="M874" s="422"/>
      <c r="N874" s="464"/>
      <c r="O874" s="429"/>
      <c r="P874" s="409">
        <f t="shared" si="37"/>
        <v>0</v>
      </c>
      <c r="Q874" s="78">
        <f t="shared" si="37"/>
        <v>0</v>
      </c>
      <c r="R874" s="100" t="str">
        <f t="shared" si="36"/>
        <v/>
      </c>
    </row>
    <row r="875" spans="1:18" x14ac:dyDescent="0.2">
      <c r="A875" s="430" t="str">
        <f>IF(B875="","",COUNT('Diário 1º PA'!$A$4:$A$2634)+COUNT('Diário 2º PA'!$A$4:$A$2000)+COUNT('Diário 3º PA'!$A$4:$A$2000)+ROW()-3)</f>
        <v/>
      </c>
      <c r="B875" s="417"/>
      <c r="C875" s="438"/>
      <c r="D875" s="419"/>
      <c r="E875" s="419"/>
      <c r="F875" s="420"/>
      <c r="G875" s="419"/>
      <c r="H875" s="419"/>
      <c r="I875" s="421"/>
      <c r="J875" s="422"/>
      <c r="K875" s="422"/>
      <c r="L875" s="423"/>
      <c r="M875" s="422"/>
      <c r="N875" s="464"/>
      <c r="O875" s="429"/>
      <c r="P875" s="409">
        <f t="shared" si="37"/>
        <v>0</v>
      </c>
      <c r="Q875" s="78">
        <f t="shared" si="37"/>
        <v>0</v>
      </c>
      <c r="R875" s="100" t="str">
        <f t="shared" si="36"/>
        <v/>
      </c>
    </row>
    <row r="876" spans="1:18" x14ac:dyDescent="0.2">
      <c r="A876" s="430" t="str">
        <f>IF(B876="","",COUNT('Diário 1º PA'!$A$4:$A$2634)+COUNT('Diário 2º PA'!$A$4:$A$2000)+COUNT('Diário 3º PA'!$A$4:$A$2000)+ROW()-3)</f>
        <v/>
      </c>
      <c r="B876" s="417"/>
      <c r="C876" s="438"/>
      <c r="D876" s="419"/>
      <c r="E876" s="419"/>
      <c r="F876" s="420"/>
      <c r="G876" s="419"/>
      <c r="H876" s="419"/>
      <c r="I876" s="421"/>
      <c r="J876" s="422"/>
      <c r="K876" s="422"/>
      <c r="L876" s="423"/>
      <c r="M876" s="422"/>
      <c r="N876" s="464"/>
      <c r="O876" s="429"/>
      <c r="P876" s="409">
        <f t="shared" si="37"/>
        <v>0</v>
      </c>
      <c r="Q876" s="78">
        <f t="shared" si="37"/>
        <v>0</v>
      </c>
      <c r="R876" s="100" t="str">
        <f t="shared" si="36"/>
        <v/>
      </c>
    </row>
    <row r="877" spans="1:18" x14ac:dyDescent="0.2">
      <c r="A877" s="430" t="str">
        <f>IF(B877="","",COUNT('Diário 1º PA'!$A$4:$A$2634)+COUNT('Diário 2º PA'!$A$4:$A$2000)+COUNT('Diário 3º PA'!$A$4:$A$2000)+ROW()-3)</f>
        <v/>
      </c>
      <c r="B877" s="417"/>
      <c r="C877" s="438"/>
      <c r="D877" s="419"/>
      <c r="E877" s="419"/>
      <c r="F877" s="420"/>
      <c r="G877" s="419"/>
      <c r="H877" s="419"/>
      <c r="I877" s="421"/>
      <c r="J877" s="422"/>
      <c r="K877" s="422"/>
      <c r="L877" s="423"/>
      <c r="M877" s="422"/>
      <c r="N877" s="464"/>
      <c r="O877" s="429"/>
      <c r="P877" s="409">
        <f t="shared" si="37"/>
        <v>0</v>
      </c>
      <c r="Q877" s="78">
        <f t="shared" si="37"/>
        <v>0</v>
      </c>
      <c r="R877" s="100" t="str">
        <f t="shared" si="36"/>
        <v/>
      </c>
    </row>
    <row r="878" spans="1:18" x14ac:dyDescent="0.2">
      <c r="A878" s="430" t="str">
        <f>IF(B878="","",COUNT('Diário 1º PA'!$A$4:$A$2634)+COUNT('Diário 2º PA'!$A$4:$A$2000)+COUNT('Diário 3º PA'!$A$4:$A$2000)+ROW()-3)</f>
        <v/>
      </c>
      <c r="B878" s="417"/>
      <c r="C878" s="438"/>
      <c r="D878" s="419"/>
      <c r="E878" s="419"/>
      <c r="F878" s="420"/>
      <c r="G878" s="419"/>
      <c r="H878" s="419"/>
      <c r="I878" s="421"/>
      <c r="J878" s="422"/>
      <c r="K878" s="422"/>
      <c r="L878" s="423"/>
      <c r="M878" s="422"/>
      <c r="N878" s="464"/>
      <c r="O878" s="429"/>
      <c r="P878" s="409">
        <f t="shared" si="37"/>
        <v>0</v>
      </c>
      <c r="Q878" s="78">
        <f t="shared" si="37"/>
        <v>0</v>
      </c>
      <c r="R878" s="100" t="str">
        <f t="shared" si="36"/>
        <v/>
      </c>
    </row>
    <row r="879" spans="1:18" x14ac:dyDescent="0.2">
      <c r="A879" s="430" t="str">
        <f>IF(B879="","",COUNT('Diário 1º PA'!$A$4:$A$2634)+COUNT('Diário 2º PA'!$A$4:$A$2000)+COUNT('Diário 3º PA'!$A$4:$A$2000)+ROW()-3)</f>
        <v/>
      </c>
      <c r="B879" s="417"/>
      <c r="C879" s="438"/>
      <c r="D879" s="419"/>
      <c r="E879" s="419"/>
      <c r="F879" s="420"/>
      <c r="G879" s="419"/>
      <c r="H879" s="419"/>
      <c r="I879" s="421"/>
      <c r="J879" s="422"/>
      <c r="K879" s="422"/>
      <c r="L879" s="423"/>
      <c r="M879" s="422"/>
      <c r="N879" s="464"/>
      <c r="O879" s="429"/>
      <c r="P879" s="409">
        <f t="shared" si="37"/>
        <v>0</v>
      </c>
      <c r="Q879" s="78">
        <f t="shared" si="37"/>
        <v>0</v>
      </c>
      <c r="R879" s="100" t="str">
        <f t="shared" si="36"/>
        <v/>
      </c>
    </row>
    <row r="880" spans="1:18" x14ac:dyDescent="0.2">
      <c r="A880" s="430" t="str">
        <f>IF(B880="","",COUNT('Diário 1º PA'!$A$4:$A$2634)+COUNT('Diário 2º PA'!$A$4:$A$2000)+COUNT('Diário 3º PA'!$A$4:$A$2000)+ROW()-3)</f>
        <v/>
      </c>
      <c r="B880" s="417"/>
      <c r="C880" s="438"/>
      <c r="D880" s="419"/>
      <c r="E880" s="419"/>
      <c r="F880" s="420"/>
      <c r="G880" s="419"/>
      <c r="H880" s="419"/>
      <c r="I880" s="421"/>
      <c r="J880" s="422"/>
      <c r="K880" s="422"/>
      <c r="L880" s="423"/>
      <c r="M880" s="422"/>
      <c r="N880" s="464"/>
      <c r="O880" s="429"/>
      <c r="P880" s="409">
        <f t="shared" si="37"/>
        <v>0</v>
      </c>
      <c r="Q880" s="78">
        <f t="shared" si="37"/>
        <v>0</v>
      </c>
      <c r="R880" s="100" t="str">
        <f t="shared" si="36"/>
        <v/>
      </c>
    </row>
    <row r="881" spans="1:18" x14ac:dyDescent="0.2">
      <c r="A881" s="430" t="str">
        <f>IF(B881="","",COUNT('Diário 1º PA'!$A$4:$A$2634)+COUNT('Diário 2º PA'!$A$4:$A$2000)+COUNT('Diário 3º PA'!$A$4:$A$2000)+ROW()-3)</f>
        <v/>
      </c>
      <c r="B881" s="417"/>
      <c r="C881" s="438"/>
      <c r="D881" s="419"/>
      <c r="E881" s="419"/>
      <c r="F881" s="420"/>
      <c r="G881" s="419"/>
      <c r="H881" s="419"/>
      <c r="I881" s="421"/>
      <c r="J881" s="422"/>
      <c r="K881" s="422"/>
      <c r="L881" s="423"/>
      <c r="M881" s="422"/>
      <c r="N881" s="464"/>
      <c r="O881" s="429"/>
      <c r="P881" s="409">
        <f t="shared" si="37"/>
        <v>0</v>
      </c>
      <c r="Q881" s="78">
        <f t="shared" si="37"/>
        <v>0</v>
      </c>
      <c r="R881" s="100" t="str">
        <f t="shared" si="36"/>
        <v/>
      </c>
    </row>
    <row r="882" spans="1:18" x14ac:dyDescent="0.2">
      <c r="A882" s="430" t="str">
        <f>IF(B882="","",COUNT('Diário 1º PA'!$A$4:$A$2634)+COUNT('Diário 2º PA'!$A$4:$A$2000)+COUNT('Diário 3º PA'!$A$4:$A$2000)+ROW()-3)</f>
        <v/>
      </c>
      <c r="B882" s="417"/>
      <c r="C882" s="438"/>
      <c r="D882" s="419"/>
      <c r="E882" s="419"/>
      <c r="F882" s="420"/>
      <c r="G882" s="419"/>
      <c r="H882" s="419"/>
      <c r="I882" s="421"/>
      <c r="J882" s="422"/>
      <c r="K882" s="422"/>
      <c r="L882" s="423"/>
      <c r="M882" s="422"/>
      <c r="N882" s="464"/>
      <c r="O882" s="429"/>
      <c r="P882" s="409">
        <f t="shared" si="37"/>
        <v>0</v>
      </c>
      <c r="Q882" s="78">
        <f t="shared" si="37"/>
        <v>0</v>
      </c>
      <c r="R882" s="100" t="str">
        <f t="shared" si="36"/>
        <v/>
      </c>
    </row>
    <row r="883" spans="1:18" x14ac:dyDescent="0.2">
      <c r="A883" s="430" t="str">
        <f>IF(B883="","",COUNT('Diário 1º PA'!$A$4:$A$2634)+COUNT('Diário 2º PA'!$A$4:$A$2000)+COUNT('Diário 3º PA'!$A$4:$A$2000)+ROW()-3)</f>
        <v/>
      </c>
      <c r="B883" s="417"/>
      <c r="C883" s="438"/>
      <c r="D883" s="419"/>
      <c r="E883" s="419"/>
      <c r="F883" s="420"/>
      <c r="G883" s="419"/>
      <c r="H883" s="419"/>
      <c r="I883" s="421"/>
      <c r="J883" s="422"/>
      <c r="K883" s="422"/>
      <c r="L883" s="423"/>
      <c r="M883" s="422"/>
      <c r="N883" s="464"/>
      <c r="O883" s="429"/>
      <c r="P883" s="409">
        <f t="shared" si="37"/>
        <v>0</v>
      </c>
      <c r="Q883" s="78">
        <f t="shared" si="37"/>
        <v>0</v>
      </c>
      <c r="R883" s="100" t="str">
        <f t="shared" si="36"/>
        <v/>
      </c>
    </row>
    <row r="884" spans="1:18" x14ac:dyDescent="0.2">
      <c r="A884" s="430" t="str">
        <f>IF(B884="","",COUNT('Diário 1º PA'!$A$4:$A$2634)+COUNT('Diário 2º PA'!$A$4:$A$2000)+COUNT('Diário 3º PA'!$A$4:$A$2000)+ROW()-3)</f>
        <v/>
      </c>
      <c r="B884" s="417"/>
      <c r="C884" s="438"/>
      <c r="D884" s="419"/>
      <c r="E884" s="419"/>
      <c r="F884" s="420"/>
      <c r="G884" s="419"/>
      <c r="H884" s="419"/>
      <c r="I884" s="421"/>
      <c r="J884" s="422"/>
      <c r="K884" s="422"/>
      <c r="L884" s="423"/>
      <c r="M884" s="422"/>
      <c r="N884" s="464"/>
      <c r="O884" s="429"/>
      <c r="P884" s="409">
        <f t="shared" si="37"/>
        <v>0</v>
      </c>
      <c r="Q884" s="78">
        <f t="shared" si="37"/>
        <v>0</v>
      </c>
      <c r="R884" s="100" t="str">
        <f t="shared" si="36"/>
        <v/>
      </c>
    </row>
    <row r="885" spans="1:18" x14ac:dyDescent="0.2">
      <c r="A885" s="430" t="str">
        <f>IF(B885="","",COUNT('Diário 1º PA'!$A$4:$A$2634)+COUNT('Diário 2º PA'!$A$4:$A$2000)+COUNT('Diário 3º PA'!$A$4:$A$2000)+ROW()-3)</f>
        <v/>
      </c>
      <c r="B885" s="417"/>
      <c r="C885" s="438"/>
      <c r="D885" s="419"/>
      <c r="E885" s="419"/>
      <c r="F885" s="420"/>
      <c r="G885" s="419"/>
      <c r="H885" s="419"/>
      <c r="I885" s="421"/>
      <c r="J885" s="422"/>
      <c r="K885" s="422"/>
      <c r="L885" s="423"/>
      <c r="M885" s="422"/>
      <c r="N885" s="464"/>
      <c r="O885" s="429"/>
      <c r="P885" s="409">
        <f t="shared" si="37"/>
        <v>0</v>
      </c>
      <c r="Q885" s="78">
        <f t="shared" si="37"/>
        <v>0</v>
      </c>
      <c r="R885" s="100" t="str">
        <f t="shared" si="36"/>
        <v/>
      </c>
    </row>
    <row r="886" spans="1:18" x14ac:dyDescent="0.2">
      <c r="A886" s="430" t="str">
        <f>IF(B886="","",COUNT('Diário 1º PA'!$A$4:$A$2634)+COUNT('Diário 2º PA'!$A$4:$A$2000)+COUNT('Diário 3º PA'!$A$4:$A$2000)+ROW()-3)</f>
        <v/>
      </c>
      <c r="B886" s="417"/>
      <c r="C886" s="438"/>
      <c r="D886" s="419"/>
      <c r="E886" s="419"/>
      <c r="F886" s="420"/>
      <c r="G886" s="419"/>
      <c r="H886" s="419"/>
      <c r="I886" s="421"/>
      <c r="J886" s="422"/>
      <c r="K886" s="422"/>
      <c r="L886" s="423"/>
      <c r="M886" s="422"/>
      <c r="N886" s="464"/>
      <c r="O886" s="429"/>
      <c r="P886" s="409">
        <f t="shared" si="37"/>
        <v>0</v>
      </c>
      <c r="Q886" s="78">
        <f t="shared" si="37"/>
        <v>0</v>
      </c>
      <c r="R886" s="100" t="str">
        <f t="shared" si="36"/>
        <v/>
      </c>
    </row>
    <row r="887" spans="1:18" x14ac:dyDescent="0.2">
      <c r="A887" s="430" t="str">
        <f>IF(B887="","",COUNT('Diário 1º PA'!$A$4:$A$2634)+COUNT('Diário 2º PA'!$A$4:$A$2000)+COUNT('Diário 3º PA'!$A$4:$A$2000)+ROW()-3)</f>
        <v/>
      </c>
      <c r="B887" s="417"/>
      <c r="C887" s="438"/>
      <c r="D887" s="419"/>
      <c r="E887" s="419"/>
      <c r="F887" s="420"/>
      <c r="G887" s="419"/>
      <c r="H887" s="419"/>
      <c r="I887" s="421"/>
      <c r="J887" s="422"/>
      <c r="K887" s="422"/>
      <c r="L887" s="423"/>
      <c r="M887" s="422"/>
      <c r="N887" s="464"/>
      <c r="O887" s="429"/>
      <c r="P887" s="409">
        <f t="shared" si="37"/>
        <v>0</v>
      </c>
      <c r="Q887" s="78">
        <f t="shared" si="37"/>
        <v>0</v>
      </c>
      <c r="R887" s="100" t="str">
        <f t="shared" si="36"/>
        <v/>
      </c>
    </row>
    <row r="888" spans="1:18" x14ac:dyDescent="0.2">
      <c r="A888" s="430" t="str">
        <f>IF(B888="","",COUNT('Diário 1º PA'!$A$4:$A$2634)+COUNT('Diário 2º PA'!$A$4:$A$2000)+COUNT('Diário 3º PA'!$A$4:$A$2000)+ROW()-3)</f>
        <v/>
      </c>
      <c r="B888" s="417"/>
      <c r="C888" s="438"/>
      <c r="D888" s="419"/>
      <c r="E888" s="419"/>
      <c r="F888" s="420"/>
      <c r="G888" s="419"/>
      <c r="H888" s="419"/>
      <c r="I888" s="421"/>
      <c r="J888" s="422"/>
      <c r="K888" s="422"/>
      <c r="L888" s="423"/>
      <c r="M888" s="422"/>
      <c r="N888" s="464"/>
      <c r="O888" s="429"/>
      <c r="P888" s="409">
        <f t="shared" si="37"/>
        <v>0</v>
      </c>
      <c r="Q888" s="78">
        <f t="shared" si="37"/>
        <v>0</v>
      </c>
      <c r="R888" s="100" t="str">
        <f t="shared" si="36"/>
        <v/>
      </c>
    </row>
    <row r="889" spans="1:18" x14ac:dyDescent="0.2">
      <c r="A889" s="430" t="str">
        <f>IF(B889="","",COUNT('Diário 1º PA'!$A$4:$A$2634)+COUNT('Diário 2º PA'!$A$4:$A$2000)+COUNT('Diário 3º PA'!$A$4:$A$2000)+ROW()-3)</f>
        <v/>
      </c>
      <c r="B889" s="417"/>
      <c r="C889" s="438"/>
      <c r="D889" s="419"/>
      <c r="E889" s="419"/>
      <c r="F889" s="420"/>
      <c r="G889" s="419"/>
      <c r="H889" s="419"/>
      <c r="I889" s="421"/>
      <c r="J889" s="422"/>
      <c r="K889" s="422"/>
      <c r="L889" s="423"/>
      <c r="M889" s="422"/>
      <c r="N889" s="464"/>
      <c r="O889" s="429"/>
      <c r="P889" s="409">
        <f t="shared" si="37"/>
        <v>0</v>
      </c>
      <c r="Q889" s="78">
        <f t="shared" si="37"/>
        <v>0</v>
      </c>
      <c r="R889" s="100" t="str">
        <f t="shared" si="36"/>
        <v/>
      </c>
    </row>
    <row r="890" spans="1:18" x14ac:dyDescent="0.2">
      <c r="A890" s="430" t="str">
        <f>IF(B890="","",COUNT('Diário 1º PA'!$A$4:$A$2634)+COUNT('Diário 2º PA'!$A$4:$A$2000)+COUNT('Diário 3º PA'!$A$4:$A$2000)+ROW()-3)</f>
        <v/>
      </c>
      <c r="B890" s="417"/>
      <c r="C890" s="438"/>
      <c r="D890" s="419"/>
      <c r="E890" s="419"/>
      <c r="F890" s="420"/>
      <c r="G890" s="419"/>
      <c r="H890" s="419"/>
      <c r="I890" s="421"/>
      <c r="J890" s="422"/>
      <c r="K890" s="422"/>
      <c r="L890" s="423"/>
      <c r="M890" s="422"/>
      <c r="N890" s="464"/>
      <c r="O890" s="429"/>
      <c r="P890" s="409">
        <f t="shared" si="37"/>
        <v>0</v>
      </c>
      <c r="Q890" s="78">
        <f t="shared" si="37"/>
        <v>0</v>
      </c>
      <c r="R890" s="100" t="str">
        <f t="shared" si="36"/>
        <v/>
      </c>
    </row>
    <row r="891" spans="1:18" x14ac:dyDescent="0.2">
      <c r="A891" s="430" t="str">
        <f>IF(B891="","",COUNT('Diário 1º PA'!$A$4:$A$2634)+COUNT('Diário 2º PA'!$A$4:$A$2000)+COUNT('Diário 3º PA'!$A$4:$A$2000)+ROW()-3)</f>
        <v/>
      </c>
      <c r="B891" s="417"/>
      <c r="C891" s="438"/>
      <c r="D891" s="419"/>
      <c r="E891" s="419"/>
      <c r="F891" s="420"/>
      <c r="G891" s="419"/>
      <c r="H891" s="419"/>
      <c r="I891" s="421"/>
      <c r="J891" s="422"/>
      <c r="K891" s="422"/>
      <c r="L891" s="423"/>
      <c r="M891" s="422"/>
      <c r="N891" s="464"/>
      <c r="O891" s="429"/>
      <c r="P891" s="409">
        <f t="shared" si="37"/>
        <v>0</v>
      </c>
      <c r="Q891" s="78">
        <f t="shared" si="37"/>
        <v>0</v>
      </c>
      <c r="R891" s="100" t="str">
        <f t="shared" si="36"/>
        <v/>
      </c>
    </row>
    <row r="892" spans="1:18" x14ac:dyDescent="0.2">
      <c r="A892" s="430" t="str">
        <f>IF(B892="","",COUNT('Diário 1º PA'!$A$4:$A$2634)+COUNT('Diário 2º PA'!$A$4:$A$2000)+COUNT('Diário 3º PA'!$A$4:$A$2000)+ROW()-3)</f>
        <v/>
      </c>
      <c r="B892" s="417"/>
      <c r="C892" s="438"/>
      <c r="D892" s="419"/>
      <c r="E892" s="419"/>
      <c r="F892" s="420"/>
      <c r="G892" s="419"/>
      <c r="H892" s="419"/>
      <c r="I892" s="421"/>
      <c r="J892" s="422"/>
      <c r="K892" s="422"/>
      <c r="L892" s="423"/>
      <c r="M892" s="422"/>
      <c r="N892" s="464"/>
      <c r="O892" s="429"/>
      <c r="P892" s="409">
        <f t="shared" si="37"/>
        <v>0</v>
      </c>
      <c r="Q892" s="78">
        <f t="shared" si="37"/>
        <v>0</v>
      </c>
      <c r="R892" s="100" t="str">
        <f t="shared" si="36"/>
        <v/>
      </c>
    </row>
    <row r="893" spans="1:18" x14ac:dyDescent="0.2">
      <c r="A893" s="430" t="str">
        <f>IF(B893="","",COUNT('Diário 1º PA'!$A$4:$A$2634)+COUNT('Diário 2º PA'!$A$4:$A$2000)+COUNT('Diário 3º PA'!$A$4:$A$2000)+ROW()-3)</f>
        <v/>
      </c>
      <c r="B893" s="417"/>
      <c r="C893" s="438"/>
      <c r="D893" s="419"/>
      <c r="E893" s="419"/>
      <c r="F893" s="420"/>
      <c r="G893" s="419"/>
      <c r="H893" s="419"/>
      <c r="I893" s="421"/>
      <c r="J893" s="422"/>
      <c r="K893" s="422"/>
      <c r="L893" s="423"/>
      <c r="M893" s="422"/>
      <c r="N893" s="464"/>
      <c r="O893" s="429"/>
      <c r="P893" s="409">
        <f t="shared" si="37"/>
        <v>0</v>
      </c>
      <c r="Q893" s="78">
        <f t="shared" si="37"/>
        <v>0</v>
      </c>
      <c r="R893" s="100" t="str">
        <f t="shared" si="36"/>
        <v/>
      </c>
    </row>
    <row r="894" spans="1:18" x14ac:dyDescent="0.2">
      <c r="A894" s="430" t="str">
        <f>IF(B894="","",COUNT('Diário 1º PA'!$A$4:$A$2634)+COUNT('Diário 2º PA'!$A$4:$A$2000)+COUNT('Diário 3º PA'!$A$4:$A$2000)+ROW()-3)</f>
        <v/>
      </c>
      <c r="B894" s="417"/>
      <c r="C894" s="438"/>
      <c r="D894" s="419"/>
      <c r="E894" s="419"/>
      <c r="F894" s="420"/>
      <c r="G894" s="419"/>
      <c r="H894" s="419"/>
      <c r="I894" s="421"/>
      <c r="J894" s="422"/>
      <c r="K894" s="422"/>
      <c r="L894" s="423"/>
      <c r="M894" s="422"/>
      <c r="N894" s="464"/>
      <c r="O894" s="429"/>
      <c r="P894" s="409">
        <f t="shared" si="37"/>
        <v>0</v>
      </c>
      <c r="Q894" s="78">
        <f t="shared" si="37"/>
        <v>0</v>
      </c>
      <c r="R894" s="100" t="str">
        <f t="shared" si="36"/>
        <v/>
      </c>
    </row>
    <row r="895" spans="1:18" x14ac:dyDescent="0.2">
      <c r="A895" s="430" t="str">
        <f>IF(B895="","",COUNT('Diário 1º PA'!$A$4:$A$2634)+COUNT('Diário 2º PA'!$A$4:$A$2000)+COUNT('Diário 3º PA'!$A$4:$A$2000)+ROW()-3)</f>
        <v/>
      </c>
      <c r="B895" s="417"/>
      <c r="C895" s="438"/>
      <c r="D895" s="419"/>
      <c r="E895" s="419"/>
      <c r="F895" s="420"/>
      <c r="G895" s="419"/>
      <c r="H895" s="419"/>
      <c r="I895" s="421"/>
      <c r="J895" s="422"/>
      <c r="K895" s="422"/>
      <c r="L895" s="423"/>
      <c r="M895" s="422"/>
      <c r="N895" s="464"/>
      <c r="O895" s="429"/>
      <c r="P895" s="409">
        <f t="shared" si="37"/>
        <v>0</v>
      </c>
      <c r="Q895" s="78">
        <f t="shared" si="37"/>
        <v>0</v>
      </c>
      <c r="R895" s="100" t="str">
        <f t="shared" si="36"/>
        <v/>
      </c>
    </row>
    <row r="896" spans="1:18" x14ac:dyDescent="0.2">
      <c r="A896" s="430" t="str">
        <f>IF(B896="","",COUNT('Diário 1º PA'!$A$4:$A$2634)+COUNT('Diário 2º PA'!$A$4:$A$2000)+COUNT('Diário 3º PA'!$A$4:$A$2000)+ROW()-3)</f>
        <v/>
      </c>
      <c r="B896" s="417"/>
      <c r="C896" s="438"/>
      <c r="D896" s="419"/>
      <c r="E896" s="419"/>
      <c r="F896" s="420"/>
      <c r="G896" s="419"/>
      <c r="H896" s="419"/>
      <c r="I896" s="421"/>
      <c r="J896" s="422"/>
      <c r="K896" s="422"/>
      <c r="L896" s="423"/>
      <c r="M896" s="422"/>
      <c r="N896" s="464"/>
      <c r="O896" s="429"/>
      <c r="P896" s="409">
        <f t="shared" si="37"/>
        <v>0</v>
      </c>
      <c r="Q896" s="78">
        <f t="shared" si="37"/>
        <v>0</v>
      </c>
      <c r="R896" s="100" t="str">
        <f t="shared" si="36"/>
        <v/>
      </c>
    </row>
    <row r="897" spans="1:18" x14ac:dyDescent="0.2">
      <c r="A897" s="430" t="str">
        <f>IF(B897="","",COUNT('Diário 1º PA'!$A$4:$A$2634)+COUNT('Diário 2º PA'!$A$4:$A$2000)+COUNT('Diário 3º PA'!$A$4:$A$2000)+ROW()-3)</f>
        <v/>
      </c>
      <c r="B897" s="417"/>
      <c r="C897" s="438"/>
      <c r="D897" s="419"/>
      <c r="E897" s="419"/>
      <c r="F897" s="420"/>
      <c r="G897" s="419"/>
      <c r="H897" s="419"/>
      <c r="I897" s="421"/>
      <c r="J897" s="422"/>
      <c r="K897" s="422"/>
      <c r="L897" s="423"/>
      <c r="M897" s="422"/>
      <c r="N897" s="464"/>
      <c r="O897" s="429"/>
      <c r="P897" s="409">
        <f t="shared" si="37"/>
        <v>0</v>
      </c>
      <c r="Q897" s="78">
        <f t="shared" si="37"/>
        <v>0</v>
      </c>
      <c r="R897" s="100" t="str">
        <f t="shared" si="36"/>
        <v/>
      </c>
    </row>
    <row r="898" spans="1:18" x14ac:dyDescent="0.2">
      <c r="A898" s="430" t="str">
        <f>IF(B898="","",COUNT('Diário 1º PA'!$A$4:$A$2634)+COUNT('Diário 2º PA'!$A$4:$A$2000)+COUNT('Diário 3º PA'!$A$4:$A$2000)+ROW()-3)</f>
        <v/>
      </c>
      <c r="B898" s="417"/>
      <c r="C898" s="438"/>
      <c r="D898" s="419"/>
      <c r="E898" s="419"/>
      <c r="F898" s="420"/>
      <c r="G898" s="419"/>
      <c r="H898" s="419"/>
      <c r="I898" s="421"/>
      <c r="J898" s="422"/>
      <c r="K898" s="422"/>
      <c r="L898" s="423"/>
      <c r="M898" s="422"/>
      <c r="N898" s="464"/>
      <c r="O898" s="429"/>
      <c r="P898" s="409">
        <f t="shared" si="37"/>
        <v>0</v>
      </c>
      <c r="Q898" s="78">
        <f t="shared" si="37"/>
        <v>0</v>
      </c>
      <c r="R898" s="100" t="str">
        <f t="shared" si="36"/>
        <v/>
      </c>
    </row>
    <row r="899" spans="1:18" x14ac:dyDescent="0.2">
      <c r="A899" s="430" t="str">
        <f>IF(B899="","",COUNT('Diário 1º PA'!$A$4:$A$2634)+COUNT('Diário 2º PA'!$A$4:$A$2000)+COUNT('Diário 3º PA'!$A$4:$A$2000)+ROW()-3)</f>
        <v/>
      </c>
      <c r="B899" s="417"/>
      <c r="C899" s="438"/>
      <c r="D899" s="419"/>
      <c r="E899" s="419"/>
      <c r="F899" s="420"/>
      <c r="G899" s="419"/>
      <c r="H899" s="419"/>
      <c r="I899" s="421"/>
      <c r="J899" s="422"/>
      <c r="K899" s="422"/>
      <c r="L899" s="423"/>
      <c r="M899" s="422"/>
      <c r="N899" s="464"/>
      <c r="O899" s="429"/>
      <c r="P899" s="409">
        <f t="shared" si="37"/>
        <v>0</v>
      </c>
      <c r="Q899" s="78">
        <f t="shared" si="37"/>
        <v>0</v>
      </c>
      <c r="R899" s="100" t="str">
        <f t="shared" si="36"/>
        <v/>
      </c>
    </row>
    <row r="900" spans="1:18" x14ac:dyDescent="0.2">
      <c r="A900" s="430" t="str">
        <f>IF(B900="","",COUNT('Diário 1º PA'!$A$4:$A$2634)+COUNT('Diário 2º PA'!$A$4:$A$2000)+COUNT('Diário 3º PA'!$A$4:$A$2000)+ROW()-3)</f>
        <v/>
      </c>
      <c r="B900" s="417"/>
      <c r="C900" s="438"/>
      <c r="D900" s="419"/>
      <c r="E900" s="419"/>
      <c r="F900" s="420"/>
      <c r="G900" s="419"/>
      <c r="H900" s="419"/>
      <c r="I900" s="421"/>
      <c r="J900" s="422"/>
      <c r="K900" s="422"/>
      <c r="L900" s="423"/>
      <c r="M900" s="422"/>
      <c r="N900" s="464"/>
      <c r="O900" s="429"/>
      <c r="P900" s="409">
        <f t="shared" si="37"/>
        <v>0</v>
      </c>
      <c r="Q900" s="78">
        <f t="shared" si="37"/>
        <v>0</v>
      </c>
      <c r="R900" s="100" t="str">
        <f t="shared" si="36"/>
        <v/>
      </c>
    </row>
    <row r="901" spans="1:18" x14ac:dyDescent="0.2">
      <c r="A901" s="430" t="str">
        <f>IF(B901="","",COUNT('Diário 1º PA'!$A$4:$A$2634)+COUNT('Diário 2º PA'!$A$4:$A$2000)+COUNT('Diário 3º PA'!$A$4:$A$2000)+ROW()-3)</f>
        <v/>
      </c>
      <c r="B901" s="417"/>
      <c r="C901" s="438"/>
      <c r="D901" s="419"/>
      <c r="E901" s="419"/>
      <c r="F901" s="420"/>
      <c r="G901" s="419"/>
      <c r="H901" s="419"/>
      <c r="I901" s="421"/>
      <c r="J901" s="422"/>
      <c r="K901" s="422"/>
      <c r="L901" s="423"/>
      <c r="M901" s="422"/>
      <c r="N901" s="464"/>
      <c r="O901" s="429"/>
      <c r="P901" s="409">
        <f t="shared" si="37"/>
        <v>0</v>
      </c>
      <c r="Q901" s="78">
        <f t="shared" si="37"/>
        <v>0</v>
      </c>
      <c r="R901" s="100" t="str">
        <f t="shared" si="36"/>
        <v/>
      </c>
    </row>
    <row r="902" spans="1:18" x14ac:dyDescent="0.2">
      <c r="A902" s="430" t="str">
        <f>IF(B902="","",COUNT('Diário 1º PA'!$A$4:$A$2634)+COUNT('Diário 2º PA'!$A$4:$A$2000)+COUNT('Diário 3º PA'!$A$4:$A$2000)+ROW()-3)</f>
        <v/>
      </c>
      <c r="B902" s="417"/>
      <c r="C902" s="438"/>
      <c r="D902" s="419"/>
      <c r="E902" s="419"/>
      <c r="F902" s="420"/>
      <c r="G902" s="419"/>
      <c r="H902" s="419"/>
      <c r="I902" s="421"/>
      <c r="J902" s="422"/>
      <c r="K902" s="422"/>
      <c r="L902" s="423"/>
      <c r="M902" s="422"/>
      <c r="N902" s="464"/>
      <c r="O902" s="429"/>
      <c r="P902" s="409">
        <f t="shared" si="37"/>
        <v>0</v>
      </c>
      <c r="Q902" s="78">
        <f t="shared" si="37"/>
        <v>0</v>
      </c>
      <c r="R902" s="100" t="str">
        <f t="shared" si="36"/>
        <v/>
      </c>
    </row>
    <row r="903" spans="1:18" x14ac:dyDescent="0.2">
      <c r="A903" s="430" t="str">
        <f>IF(B903="","",COUNT('Diário 1º PA'!$A$4:$A$2634)+COUNT('Diário 2º PA'!$A$4:$A$2000)+COUNT('Diário 3º PA'!$A$4:$A$2000)+ROW()-3)</f>
        <v/>
      </c>
      <c r="B903" s="417"/>
      <c r="C903" s="438"/>
      <c r="D903" s="419"/>
      <c r="E903" s="419"/>
      <c r="F903" s="420"/>
      <c r="G903" s="419"/>
      <c r="H903" s="419"/>
      <c r="I903" s="421"/>
      <c r="J903" s="422"/>
      <c r="K903" s="422"/>
      <c r="L903" s="423"/>
      <c r="M903" s="422"/>
      <c r="N903" s="464"/>
      <c r="O903" s="429"/>
      <c r="P903" s="409">
        <f t="shared" si="37"/>
        <v>0</v>
      </c>
      <c r="Q903" s="78">
        <f t="shared" si="37"/>
        <v>0</v>
      </c>
      <c r="R903" s="100" t="str">
        <f t="shared" si="36"/>
        <v/>
      </c>
    </row>
    <row r="904" spans="1:18" x14ac:dyDescent="0.2">
      <c r="A904" s="430" t="str">
        <f>IF(B904="","",COUNT('Diário 1º PA'!$A$4:$A$2634)+COUNT('Diário 2º PA'!$A$4:$A$2000)+COUNT('Diário 3º PA'!$A$4:$A$2000)+ROW()-3)</f>
        <v/>
      </c>
      <c r="B904" s="417"/>
      <c r="C904" s="438"/>
      <c r="D904" s="419"/>
      <c r="E904" s="419"/>
      <c r="F904" s="420"/>
      <c r="G904" s="419"/>
      <c r="H904" s="419"/>
      <c r="I904" s="421"/>
      <c r="J904" s="422"/>
      <c r="K904" s="422"/>
      <c r="L904" s="423"/>
      <c r="M904" s="422"/>
      <c r="N904" s="464"/>
      <c r="O904" s="429"/>
      <c r="P904" s="409">
        <f t="shared" si="37"/>
        <v>0</v>
      </c>
      <c r="Q904" s="78">
        <f t="shared" si="37"/>
        <v>0</v>
      </c>
      <c r="R904" s="100" t="str">
        <f t="shared" ref="R904:R967" si="38">SUBSTITUTE(D904," ","_")</f>
        <v/>
      </c>
    </row>
    <row r="905" spans="1:18" x14ac:dyDescent="0.2">
      <c r="A905" s="430" t="str">
        <f>IF(B905="","",COUNT('Diário 1º PA'!$A$4:$A$2634)+COUNT('Diário 2º PA'!$A$4:$A$2000)+COUNT('Diário 3º PA'!$A$4:$A$2000)+ROW()-3)</f>
        <v/>
      </c>
      <c r="B905" s="417"/>
      <c r="C905" s="438"/>
      <c r="D905" s="419"/>
      <c r="E905" s="419"/>
      <c r="F905" s="420"/>
      <c r="G905" s="419"/>
      <c r="H905" s="419"/>
      <c r="I905" s="421"/>
      <c r="J905" s="422"/>
      <c r="K905" s="422"/>
      <c r="L905" s="423"/>
      <c r="M905" s="422"/>
      <c r="N905" s="464"/>
      <c r="O905" s="429"/>
      <c r="P905" s="409">
        <f t="shared" ref="P905:Q968" si="39">IF(B905=0,0,IF(YEAR(B905)=$Q$1,MONTH(B905)-$P$1+1,(YEAR(B905)-$Q$1)*12-$P$1+1+MONTH(B905)))</f>
        <v>0</v>
      </c>
      <c r="Q905" s="78">
        <f t="shared" si="39"/>
        <v>0</v>
      </c>
      <c r="R905" s="100" t="str">
        <f t="shared" si="38"/>
        <v/>
      </c>
    </row>
    <row r="906" spans="1:18" x14ac:dyDescent="0.2">
      <c r="A906" s="430" t="str">
        <f>IF(B906="","",COUNT('Diário 1º PA'!$A$4:$A$2634)+COUNT('Diário 2º PA'!$A$4:$A$2000)+COUNT('Diário 3º PA'!$A$4:$A$2000)+ROW()-3)</f>
        <v/>
      </c>
      <c r="B906" s="417"/>
      <c r="C906" s="438"/>
      <c r="D906" s="419"/>
      <c r="E906" s="419"/>
      <c r="F906" s="420"/>
      <c r="G906" s="419"/>
      <c r="H906" s="419"/>
      <c r="I906" s="421"/>
      <c r="J906" s="422"/>
      <c r="K906" s="422"/>
      <c r="L906" s="423"/>
      <c r="M906" s="422"/>
      <c r="N906" s="464"/>
      <c r="O906" s="429"/>
      <c r="P906" s="409">
        <f t="shared" si="39"/>
        <v>0</v>
      </c>
      <c r="Q906" s="78">
        <f t="shared" si="39"/>
        <v>0</v>
      </c>
      <c r="R906" s="100" t="str">
        <f t="shared" si="38"/>
        <v/>
      </c>
    </row>
    <row r="907" spans="1:18" x14ac:dyDescent="0.2">
      <c r="A907" s="430" t="str">
        <f>IF(B907="","",COUNT('Diário 1º PA'!$A$4:$A$2634)+COUNT('Diário 2º PA'!$A$4:$A$2000)+COUNT('Diário 3º PA'!$A$4:$A$2000)+ROW()-3)</f>
        <v/>
      </c>
      <c r="B907" s="417"/>
      <c r="C907" s="438"/>
      <c r="D907" s="419"/>
      <c r="E907" s="419"/>
      <c r="F907" s="420"/>
      <c r="G907" s="419"/>
      <c r="H907" s="419"/>
      <c r="I907" s="421"/>
      <c r="J907" s="422"/>
      <c r="K907" s="422"/>
      <c r="L907" s="423"/>
      <c r="M907" s="422"/>
      <c r="N907" s="464"/>
      <c r="O907" s="429"/>
      <c r="P907" s="409">
        <f t="shared" si="39"/>
        <v>0</v>
      </c>
      <c r="Q907" s="78">
        <f t="shared" si="39"/>
        <v>0</v>
      </c>
      <c r="R907" s="100" t="str">
        <f t="shared" si="38"/>
        <v/>
      </c>
    </row>
    <row r="908" spans="1:18" x14ac:dyDescent="0.2">
      <c r="A908" s="430" t="str">
        <f>IF(B908="","",COUNT('Diário 1º PA'!$A$4:$A$2634)+COUNT('Diário 2º PA'!$A$4:$A$2000)+COUNT('Diário 3º PA'!$A$4:$A$2000)+ROW()-3)</f>
        <v/>
      </c>
      <c r="B908" s="417"/>
      <c r="C908" s="438"/>
      <c r="D908" s="419"/>
      <c r="E908" s="419"/>
      <c r="F908" s="420"/>
      <c r="G908" s="419"/>
      <c r="H908" s="419"/>
      <c r="I908" s="421"/>
      <c r="J908" s="422"/>
      <c r="K908" s="422"/>
      <c r="L908" s="423"/>
      <c r="M908" s="422"/>
      <c r="N908" s="464"/>
      <c r="O908" s="429"/>
      <c r="P908" s="409">
        <f t="shared" si="39"/>
        <v>0</v>
      </c>
      <c r="Q908" s="78">
        <f t="shared" si="39"/>
        <v>0</v>
      </c>
      <c r="R908" s="100" t="str">
        <f t="shared" si="38"/>
        <v/>
      </c>
    </row>
    <row r="909" spans="1:18" x14ac:dyDescent="0.2">
      <c r="A909" s="430" t="str">
        <f>IF(B909="","",COUNT('Diário 1º PA'!$A$4:$A$2634)+COUNT('Diário 2º PA'!$A$4:$A$2000)+COUNT('Diário 3º PA'!$A$4:$A$2000)+ROW()-3)</f>
        <v/>
      </c>
      <c r="B909" s="417"/>
      <c r="C909" s="438"/>
      <c r="D909" s="419"/>
      <c r="E909" s="419"/>
      <c r="F909" s="420"/>
      <c r="G909" s="419"/>
      <c r="H909" s="419"/>
      <c r="I909" s="421"/>
      <c r="J909" s="422"/>
      <c r="K909" s="422"/>
      <c r="L909" s="423"/>
      <c r="M909" s="422"/>
      <c r="N909" s="464"/>
      <c r="O909" s="429"/>
      <c r="P909" s="409">
        <f t="shared" si="39"/>
        <v>0</v>
      </c>
      <c r="Q909" s="78">
        <f t="shared" si="39"/>
        <v>0</v>
      </c>
      <c r="R909" s="100" t="str">
        <f t="shared" si="38"/>
        <v/>
      </c>
    </row>
    <row r="910" spans="1:18" x14ac:dyDescent="0.2">
      <c r="A910" s="430" t="str">
        <f>IF(B910="","",COUNT('Diário 1º PA'!$A$4:$A$2634)+COUNT('Diário 2º PA'!$A$4:$A$2000)+COUNT('Diário 3º PA'!$A$4:$A$2000)+ROW()-3)</f>
        <v/>
      </c>
      <c r="B910" s="417"/>
      <c r="C910" s="438"/>
      <c r="D910" s="419"/>
      <c r="E910" s="419"/>
      <c r="F910" s="420"/>
      <c r="G910" s="419"/>
      <c r="H910" s="419"/>
      <c r="I910" s="421"/>
      <c r="J910" s="422"/>
      <c r="K910" s="422"/>
      <c r="L910" s="423"/>
      <c r="M910" s="422"/>
      <c r="N910" s="464"/>
      <c r="O910" s="429"/>
      <c r="P910" s="409">
        <f t="shared" si="39"/>
        <v>0</v>
      </c>
      <c r="Q910" s="78">
        <f t="shared" si="39"/>
        <v>0</v>
      </c>
      <c r="R910" s="100" t="str">
        <f t="shared" si="38"/>
        <v/>
      </c>
    </row>
    <row r="911" spans="1:18" x14ac:dyDescent="0.2">
      <c r="A911" s="430" t="str">
        <f>IF(B911="","",COUNT('Diário 1º PA'!$A$4:$A$2634)+COUNT('Diário 2º PA'!$A$4:$A$2000)+COUNT('Diário 3º PA'!$A$4:$A$2000)+ROW()-3)</f>
        <v/>
      </c>
      <c r="B911" s="417"/>
      <c r="C911" s="438"/>
      <c r="D911" s="419"/>
      <c r="E911" s="419"/>
      <c r="F911" s="420"/>
      <c r="G911" s="419"/>
      <c r="H911" s="419"/>
      <c r="I911" s="421"/>
      <c r="J911" s="422"/>
      <c r="K911" s="422"/>
      <c r="L911" s="423"/>
      <c r="M911" s="422"/>
      <c r="N911" s="464"/>
      <c r="O911" s="429"/>
      <c r="P911" s="409">
        <f t="shared" si="39"/>
        <v>0</v>
      </c>
      <c r="Q911" s="78">
        <f t="shared" si="39"/>
        <v>0</v>
      </c>
      <c r="R911" s="100" t="str">
        <f t="shared" si="38"/>
        <v/>
      </c>
    </row>
    <row r="912" spans="1:18" x14ac:dyDescent="0.2">
      <c r="A912" s="430" t="str">
        <f>IF(B912="","",COUNT('Diário 1º PA'!$A$4:$A$2634)+COUNT('Diário 2º PA'!$A$4:$A$2000)+COUNT('Diário 3º PA'!$A$4:$A$2000)+ROW()-3)</f>
        <v/>
      </c>
      <c r="B912" s="417"/>
      <c r="C912" s="438"/>
      <c r="D912" s="419"/>
      <c r="E912" s="419"/>
      <c r="F912" s="420"/>
      <c r="G912" s="419"/>
      <c r="H912" s="419"/>
      <c r="I912" s="421"/>
      <c r="J912" s="422"/>
      <c r="K912" s="422"/>
      <c r="L912" s="423"/>
      <c r="M912" s="422"/>
      <c r="N912" s="464"/>
      <c r="O912" s="429"/>
      <c r="P912" s="409">
        <f t="shared" si="39"/>
        <v>0</v>
      </c>
      <c r="Q912" s="78">
        <f t="shared" si="39"/>
        <v>0</v>
      </c>
      <c r="R912" s="100" t="str">
        <f t="shared" si="38"/>
        <v/>
      </c>
    </row>
    <row r="913" spans="1:18" x14ac:dyDescent="0.2">
      <c r="A913" s="430" t="str">
        <f>IF(B913="","",COUNT('Diário 1º PA'!$A$4:$A$2634)+COUNT('Diário 2º PA'!$A$4:$A$2000)+COUNT('Diário 3º PA'!$A$4:$A$2000)+ROW()-3)</f>
        <v/>
      </c>
      <c r="B913" s="417"/>
      <c r="C913" s="438"/>
      <c r="D913" s="419"/>
      <c r="E913" s="419"/>
      <c r="F913" s="420"/>
      <c r="G913" s="419"/>
      <c r="H913" s="419"/>
      <c r="I913" s="421"/>
      <c r="J913" s="422"/>
      <c r="K913" s="422"/>
      <c r="L913" s="423"/>
      <c r="M913" s="422"/>
      <c r="N913" s="464"/>
      <c r="O913" s="429"/>
      <c r="P913" s="409">
        <f t="shared" si="39"/>
        <v>0</v>
      </c>
      <c r="Q913" s="78">
        <f t="shared" si="39"/>
        <v>0</v>
      </c>
      <c r="R913" s="100" t="str">
        <f t="shared" si="38"/>
        <v/>
      </c>
    </row>
    <row r="914" spans="1:18" x14ac:dyDescent="0.2">
      <c r="A914" s="430" t="str">
        <f>IF(B914="","",COUNT('Diário 1º PA'!$A$4:$A$2634)+COUNT('Diário 2º PA'!$A$4:$A$2000)+COUNT('Diário 3º PA'!$A$4:$A$2000)+ROW()-3)</f>
        <v/>
      </c>
      <c r="B914" s="417"/>
      <c r="C914" s="438"/>
      <c r="D914" s="419"/>
      <c r="E914" s="419"/>
      <c r="F914" s="420"/>
      <c r="G914" s="419"/>
      <c r="H914" s="419"/>
      <c r="I914" s="421"/>
      <c r="J914" s="422"/>
      <c r="K914" s="422"/>
      <c r="L914" s="423"/>
      <c r="M914" s="422"/>
      <c r="N914" s="464"/>
      <c r="O914" s="429"/>
      <c r="P914" s="409">
        <f t="shared" si="39"/>
        <v>0</v>
      </c>
      <c r="Q914" s="78">
        <f t="shared" si="39"/>
        <v>0</v>
      </c>
      <c r="R914" s="100" t="str">
        <f t="shared" si="38"/>
        <v/>
      </c>
    </row>
    <row r="915" spans="1:18" x14ac:dyDescent="0.2">
      <c r="A915" s="430" t="str">
        <f>IF(B915="","",COUNT('Diário 1º PA'!$A$4:$A$2634)+COUNT('Diário 2º PA'!$A$4:$A$2000)+COUNT('Diário 3º PA'!$A$4:$A$2000)+ROW()-3)</f>
        <v/>
      </c>
      <c r="B915" s="417"/>
      <c r="C915" s="438"/>
      <c r="D915" s="419"/>
      <c r="E915" s="419"/>
      <c r="F915" s="420"/>
      <c r="G915" s="419"/>
      <c r="H915" s="419"/>
      <c r="I915" s="421"/>
      <c r="J915" s="422"/>
      <c r="K915" s="422"/>
      <c r="L915" s="423"/>
      <c r="M915" s="422"/>
      <c r="N915" s="464"/>
      <c r="O915" s="429"/>
      <c r="P915" s="409">
        <f t="shared" si="39"/>
        <v>0</v>
      </c>
      <c r="Q915" s="78">
        <f t="shared" si="39"/>
        <v>0</v>
      </c>
      <c r="R915" s="100" t="str">
        <f t="shared" si="38"/>
        <v/>
      </c>
    </row>
    <row r="916" spans="1:18" x14ac:dyDescent="0.2">
      <c r="A916" s="430" t="str">
        <f>IF(B916="","",COUNT('Diário 1º PA'!$A$4:$A$2634)+COUNT('Diário 2º PA'!$A$4:$A$2000)+COUNT('Diário 3º PA'!$A$4:$A$2000)+ROW()-3)</f>
        <v/>
      </c>
      <c r="B916" s="417"/>
      <c r="C916" s="438"/>
      <c r="D916" s="419"/>
      <c r="E916" s="419"/>
      <c r="F916" s="420"/>
      <c r="G916" s="419"/>
      <c r="H916" s="419"/>
      <c r="I916" s="421"/>
      <c r="J916" s="422"/>
      <c r="K916" s="422"/>
      <c r="L916" s="423"/>
      <c r="M916" s="422"/>
      <c r="N916" s="464"/>
      <c r="O916" s="429"/>
      <c r="P916" s="409">
        <f t="shared" si="39"/>
        <v>0</v>
      </c>
      <c r="Q916" s="78">
        <f t="shared" si="39"/>
        <v>0</v>
      </c>
      <c r="R916" s="100" t="str">
        <f t="shared" si="38"/>
        <v/>
      </c>
    </row>
    <row r="917" spans="1:18" x14ac:dyDescent="0.2">
      <c r="A917" s="430" t="str">
        <f>IF(B917="","",COUNT('Diário 1º PA'!$A$4:$A$2634)+COUNT('Diário 2º PA'!$A$4:$A$2000)+COUNT('Diário 3º PA'!$A$4:$A$2000)+ROW()-3)</f>
        <v/>
      </c>
      <c r="B917" s="417"/>
      <c r="C917" s="438"/>
      <c r="D917" s="419"/>
      <c r="E917" s="419"/>
      <c r="F917" s="420"/>
      <c r="G917" s="419"/>
      <c r="H917" s="419"/>
      <c r="I917" s="421"/>
      <c r="J917" s="422"/>
      <c r="K917" s="422"/>
      <c r="L917" s="423"/>
      <c r="M917" s="422"/>
      <c r="N917" s="464"/>
      <c r="O917" s="429"/>
      <c r="P917" s="409">
        <f t="shared" si="39"/>
        <v>0</v>
      </c>
      <c r="Q917" s="78">
        <f t="shared" si="39"/>
        <v>0</v>
      </c>
      <c r="R917" s="100" t="str">
        <f t="shared" si="38"/>
        <v/>
      </c>
    </row>
    <row r="918" spans="1:18" x14ac:dyDescent="0.2">
      <c r="A918" s="430" t="str">
        <f>IF(B918="","",COUNT('Diário 1º PA'!$A$4:$A$2634)+COUNT('Diário 2º PA'!$A$4:$A$2000)+COUNT('Diário 3º PA'!$A$4:$A$2000)+ROW()-3)</f>
        <v/>
      </c>
      <c r="B918" s="417"/>
      <c r="C918" s="438"/>
      <c r="D918" s="419"/>
      <c r="E918" s="419"/>
      <c r="F918" s="420"/>
      <c r="G918" s="419"/>
      <c r="H918" s="419"/>
      <c r="I918" s="421"/>
      <c r="J918" s="422"/>
      <c r="K918" s="422"/>
      <c r="L918" s="423"/>
      <c r="M918" s="422"/>
      <c r="N918" s="464"/>
      <c r="O918" s="429"/>
      <c r="P918" s="409">
        <f t="shared" si="39"/>
        <v>0</v>
      </c>
      <c r="Q918" s="78">
        <f t="shared" si="39"/>
        <v>0</v>
      </c>
      <c r="R918" s="100" t="str">
        <f t="shared" si="38"/>
        <v/>
      </c>
    </row>
    <row r="919" spans="1:18" x14ac:dyDescent="0.2">
      <c r="A919" s="430" t="str">
        <f>IF(B919="","",COUNT('Diário 1º PA'!$A$4:$A$2634)+COUNT('Diário 2º PA'!$A$4:$A$2000)+COUNT('Diário 3º PA'!$A$4:$A$2000)+ROW()-3)</f>
        <v/>
      </c>
      <c r="B919" s="417"/>
      <c r="C919" s="438"/>
      <c r="D919" s="419"/>
      <c r="E919" s="419"/>
      <c r="F919" s="420"/>
      <c r="G919" s="419"/>
      <c r="H919" s="419"/>
      <c r="I919" s="421"/>
      <c r="J919" s="422"/>
      <c r="K919" s="422"/>
      <c r="L919" s="423"/>
      <c r="M919" s="422"/>
      <c r="N919" s="464"/>
      <c r="O919" s="429"/>
      <c r="P919" s="409">
        <f t="shared" si="39"/>
        <v>0</v>
      </c>
      <c r="Q919" s="78">
        <f t="shared" si="39"/>
        <v>0</v>
      </c>
      <c r="R919" s="100" t="str">
        <f t="shared" si="38"/>
        <v/>
      </c>
    </row>
    <row r="920" spans="1:18" x14ac:dyDescent="0.2">
      <c r="A920" s="430" t="str">
        <f>IF(B920="","",COUNT('Diário 1º PA'!$A$4:$A$2634)+COUNT('Diário 2º PA'!$A$4:$A$2000)+COUNT('Diário 3º PA'!$A$4:$A$2000)+ROW()-3)</f>
        <v/>
      </c>
      <c r="B920" s="417"/>
      <c r="C920" s="438"/>
      <c r="D920" s="419"/>
      <c r="E920" s="419"/>
      <c r="F920" s="420"/>
      <c r="G920" s="419"/>
      <c r="H920" s="419"/>
      <c r="I920" s="421"/>
      <c r="J920" s="422"/>
      <c r="K920" s="422"/>
      <c r="L920" s="423"/>
      <c r="M920" s="422"/>
      <c r="N920" s="464"/>
      <c r="O920" s="429"/>
      <c r="P920" s="409">
        <f t="shared" si="39"/>
        <v>0</v>
      </c>
      <c r="Q920" s="78">
        <f t="shared" si="39"/>
        <v>0</v>
      </c>
      <c r="R920" s="100" t="str">
        <f t="shared" si="38"/>
        <v/>
      </c>
    </row>
    <row r="921" spans="1:18" x14ac:dyDescent="0.2">
      <c r="A921" s="430" t="str">
        <f>IF(B921="","",COUNT('Diário 1º PA'!$A$4:$A$2634)+COUNT('Diário 2º PA'!$A$4:$A$2000)+COUNT('Diário 3º PA'!$A$4:$A$2000)+ROW()-3)</f>
        <v/>
      </c>
      <c r="B921" s="417"/>
      <c r="C921" s="438"/>
      <c r="D921" s="419"/>
      <c r="E921" s="419"/>
      <c r="F921" s="420"/>
      <c r="G921" s="419"/>
      <c r="H921" s="419"/>
      <c r="I921" s="421"/>
      <c r="J921" s="422"/>
      <c r="K921" s="422"/>
      <c r="L921" s="423"/>
      <c r="M921" s="422"/>
      <c r="N921" s="464"/>
      <c r="O921" s="429"/>
      <c r="P921" s="409">
        <f t="shared" si="39"/>
        <v>0</v>
      </c>
      <c r="Q921" s="78">
        <f t="shared" si="39"/>
        <v>0</v>
      </c>
      <c r="R921" s="100" t="str">
        <f t="shared" si="38"/>
        <v/>
      </c>
    </row>
    <row r="922" spans="1:18" x14ac:dyDescent="0.2">
      <c r="A922" s="430" t="str">
        <f>IF(B922="","",COUNT('Diário 1º PA'!$A$4:$A$2634)+COUNT('Diário 2º PA'!$A$4:$A$2000)+COUNT('Diário 3º PA'!$A$4:$A$2000)+ROW()-3)</f>
        <v/>
      </c>
      <c r="B922" s="417"/>
      <c r="C922" s="438"/>
      <c r="D922" s="419"/>
      <c r="E922" s="419"/>
      <c r="F922" s="420"/>
      <c r="G922" s="419"/>
      <c r="H922" s="419"/>
      <c r="I922" s="421"/>
      <c r="J922" s="422"/>
      <c r="K922" s="422"/>
      <c r="L922" s="423"/>
      <c r="M922" s="422"/>
      <c r="N922" s="464"/>
      <c r="O922" s="429"/>
      <c r="P922" s="409">
        <f t="shared" si="39"/>
        <v>0</v>
      </c>
      <c r="Q922" s="78">
        <f t="shared" si="39"/>
        <v>0</v>
      </c>
      <c r="R922" s="100" t="str">
        <f t="shared" si="38"/>
        <v/>
      </c>
    </row>
    <row r="923" spans="1:18" x14ac:dyDescent="0.2">
      <c r="A923" s="430" t="str">
        <f>IF(B923="","",COUNT('Diário 1º PA'!$A$4:$A$2634)+COUNT('Diário 2º PA'!$A$4:$A$2000)+COUNT('Diário 3º PA'!$A$4:$A$2000)+ROW()-3)</f>
        <v/>
      </c>
      <c r="B923" s="417"/>
      <c r="C923" s="438"/>
      <c r="D923" s="419"/>
      <c r="E923" s="419"/>
      <c r="F923" s="420"/>
      <c r="G923" s="419"/>
      <c r="H923" s="419"/>
      <c r="I923" s="421"/>
      <c r="J923" s="422"/>
      <c r="K923" s="422"/>
      <c r="L923" s="423"/>
      <c r="M923" s="422"/>
      <c r="N923" s="464"/>
      <c r="O923" s="429"/>
      <c r="P923" s="409">
        <f t="shared" si="39"/>
        <v>0</v>
      </c>
      <c r="Q923" s="78">
        <f t="shared" si="39"/>
        <v>0</v>
      </c>
      <c r="R923" s="100" t="str">
        <f t="shared" si="38"/>
        <v/>
      </c>
    </row>
    <row r="924" spans="1:18" x14ac:dyDescent="0.2">
      <c r="A924" s="430" t="str">
        <f>IF(B924="","",COUNT('Diário 1º PA'!$A$4:$A$2634)+COUNT('Diário 2º PA'!$A$4:$A$2000)+COUNT('Diário 3º PA'!$A$4:$A$2000)+ROW()-3)</f>
        <v/>
      </c>
      <c r="B924" s="417"/>
      <c r="C924" s="438"/>
      <c r="D924" s="419"/>
      <c r="E924" s="419"/>
      <c r="F924" s="420"/>
      <c r="G924" s="419"/>
      <c r="H924" s="419"/>
      <c r="I924" s="421"/>
      <c r="J924" s="422"/>
      <c r="K924" s="422"/>
      <c r="L924" s="423"/>
      <c r="M924" s="422"/>
      <c r="N924" s="464"/>
      <c r="O924" s="429"/>
      <c r="P924" s="409">
        <f t="shared" si="39"/>
        <v>0</v>
      </c>
      <c r="Q924" s="78">
        <f t="shared" si="39"/>
        <v>0</v>
      </c>
      <c r="R924" s="100" t="str">
        <f t="shared" si="38"/>
        <v/>
      </c>
    </row>
    <row r="925" spans="1:18" x14ac:dyDescent="0.2">
      <c r="A925" s="430" t="str">
        <f>IF(B925="","",COUNT('Diário 1º PA'!$A$4:$A$2634)+COUNT('Diário 2º PA'!$A$4:$A$2000)+COUNT('Diário 3º PA'!$A$4:$A$2000)+ROW()-3)</f>
        <v/>
      </c>
      <c r="B925" s="417"/>
      <c r="C925" s="438"/>
      <c r="D925" s="419"/>
      <c r="E925" s="419"/>
      <c r="F925" s="420"/>
      <c r="G925" s="419"/>
      <c r="H925" s="419"/>
      <c r="I925" s="421"/>
      <c r="J925" s="422"/>
      <c r="K925" s="422"/>
      <c r="L925" s="423"/>
      <c r="M925" s="422"/>
      <c r="N925" s="464"/>
      <c r="O925" s="429"/>
      <c r="P925" s="409">
        <f t="shared" si="39"/>
        <v>0</v>
      </c>
      <c r="Q925" s="78">
        <f t="shared" si="39"/>
        <v>0</v>
      </c>
      <c r="R925" s="100" t="str">
        <f t="shared" si="38"/>
        <v/>
      </c>
    </row>
    <row r="926" spans="1:18" x14ac:dyDescent="0.2">
      <c r="A926" s="430" t="str">
        <f>IF(B926="","",COUNT('Diário 1º PA'!$A$4:$A$2634)+COUNT('Diário 2º PA'!$A$4:$A$2000)+COUNT('Diário 3º PA'!$A$4:$A$2000)+ROW()-3)</f>
        <v/>
      </c>
      <c r="B926" s="417"/>
      <c r="C926" s="438"/>
      <c r="D926" s="419"/>
      <c r="E926" s="419"/>
      <c r="F926" s="420"/>
      <c r="G926" s="419"/>
      <c r="H926" s="419"/>
      <c r="I926" s="421"/>
      <c r="J926" s="422"/>
      <c r="K926" s="422"/>
      <c r="L926" s="423"/>
      <c r="M926" s="422"/>
      <c r="N926" s="464"/>
      <c r="O926" s="429"/>
      <c r="P926" s="409">
        <f t="shared" si="39"/>
        <v>0</v>
      </c>
      <c r="Q926" s="78">
        <f t="shared" si="39"/>
        <v>0</v>
      </c>
      <c r="R926" s="100" t="str">
        <f t="shared" si="38"/>
        <v/>
      </c>
    </row>
    <row r="927" spans="1:18" x14ac:dyDescent="0.2">
      <c r="A927" s="430" t="str">
        <f>IF(B927="","",COUNT('Diário 1º PA'!$A$4:$A$2634)+COUNT('Diário 2º PA'!$A$4:$A$2000)+COUNT('Diário 3º PA'!$A$4:$A$2000)+ROW()-3)</f>
        <v/>
      </c>
      <c r="B927" s="417"/>
      <c r="C927" s="438"/>
      <c r="D927" s="419"/>
      <c r="E927" s="419"/>
      <c r="F927" s="420"/>
      <c r="G927" s="419"/>
      <c r="H927" s="419"/>
      <c r="I927" s="421"/>
      <c r="J927" s="422"/>
      <c r="K927" s="422"/>
      <c r="L927" s="423"/>
      <c r="M927" s="422"/>
      <c r="N927" s="464"/>
      <c r="O927" s="429"/>
      <c r="P927" s="409">
        <f t="shared" si="39"/>
        <v>0</v>
      </c>
      <c r="Q927" s="78">
        <f t="shared" si="39"/>
        <v>0</v>
      </c>
      <c r="R927" s="100" t="str">
        <f t="shared" si="38"/>
        <v/>
      </c>
    </row>
    <row r="928" spans="1:18" x14ac:dyDescent="0.2">
      <c r="A928" s="430" t="str">
        <f>IF(B928="","",COUNT('Diário 1º PA'!$A$4:$A$2634)+COUNT('Diário 2º PA'!$A$4:$A$2000)+COUNT('Diário 3º PA'!$A$4:$A$2000)+ROW()-3)</f>
        <v/>
      </c>
      <c r="B928" s="417"/>
      <c r="C928" s="438"/>
      <c r="D928" s="419"/>
      <c r="E928" s="419"/>
      <c r="F928" s="420"/>
      <c r="G928" s="419"/>
      <c r="H928" s="419"/>
      <c r="I928" s="421"/>
      <c r="J928" s="422"/>
      <c r="K928" s="422"/>
      <c r="L928" s="423"/>
      <c r="M928" s="422"/>
      <c r="N928" s="464"/>
      <c r="O928" s="429"/>
      <c r="P928" s="409">
        <f t="shared" si="39"/>
        <v>0</v>
      </c>
      <c r="Q928" s="78">
        <f t="shared" si="39"/>
        <v>0</v>
      </c>
      <c r="R928" s="100" t="str">
        <f t="shared" si="38"/>
        <v/>
      </c>
    </row>
    <row r="929" spans="1:18" x14ac:dyDescent="0.2">
      <c r="A929" s="430" t="str">
        <f>IF(B929="","",COUNT('Diário 1º PA'!$A$4:$A$2634)+COUNT('Diário 2º PA'!$A$4:$A$2000)+COUNT('Diário 3º PA'!$A$4:$A$2000)+ROW()-3)</f>
        <v/>
      </c>
      <c r="B929" s="417"/>
      <c r="C929" s="438"/>
      <c r="D929" s="419"/>
      <c r="E929" s="419"/>
      <c r="F929" s="420"/>
      <c r="G929" s="419"/>
      <c r="H929" s="419"/>
      <c r="I929" s="421"/>
      <c r="J929" s="422"/>
      <c r="K929" s="422"/>
      <c r="L929" s="423"/>
      <c r="M929" s="422"/>
      <c r="N929" s="464"/>
      <c r="O929" s="429"/>
      <c r="P929" s="409">
        <f t="shared" si="39"/>
        <v>0</v>
      </c>
      <c r="Q929" s="78">
        <f t="shared" si="39"/>
        <v>0</v>
      </c>
      <c r="R929" s="100" t="str">
        <f t="shared" si="38"/>
        <v/>
      </c>
    </row>
    <row r="930" spans="1:18" x14ac:dyDescent="0.2">
      <c r="A930" s="430" t="str">
        <f>IF(B930="","",COUNT('Diário 1º PA'!$A$4:$A$2634)+COUNT('Diário 2º PA'!$A$4:$A$2000)+COUNT('Diário 3º PA'!$A$4:$A$2000)+ROW()-3)</f>
        <v/>
      </c>
      <c r="B930" s="417"/>
      <c r="C930" s="438"/>
      <c r="D930" s="419"/>
      <c r="E930" s="419"/>
      <c r="F930" s="420"/>
      <c r="G930" s="419"/>
      <c r="H930" s="419"/>
      <c r="I930" s="421"/>
      <c r="J930" s="422"/>
      <c r="K930" s="422"/>
      <c r="L930" s="423"/>
      <c r="M930" s="422"/>
      <c r="N930" s="464"/>
      <c r="O930" s="429"/>
      <c r="P930" s="409">
        <f t="shared" si="39"/>
        <v>0</v>
      </c>
      <c r="Q930" s="78">
        <f t="shared" si="39"/>
        <v>0</v>
      </c>
      <c r="R930" s="100" t="str">
        <f t="shared" si="38"/>
        <v/>
      </c>
    </row>
    <row r="931" spans="1:18" x14ac:dyDescent="0.2">
      <c r="A931" s="430" t="str">
        <f>IF(B931="","",COUNT('Diário 1º PA'!$A$4:$A$2634)+COUNT('Diário 2º PA'!$A$4:$A$2000)+COUNT('Diário 3º PA'!$A$4:$A$2000)+ROW()-3)</f>
        <v/>
      </c>
      <c r="B931" s="417"/>
      <c r="C931" s="438"/>
      <c r="D931" s="419"/>
      <c r="E931" s="419"/>
      <c r="F931" s="420"/>
      <c r="G931" s="419"/>
      <c r="H931" s="419"/>
      <c r="I931" s="421"/>
      <c r="J931" s="422"/>
      <c r="K931" s="422"/>
      <c r="L931" s="423"/>
      <c r="M931" s="422"/>
      <c r="N931" s="464"/>
      <c r="O931" s="429"/>
      <c r="P931" s="409">
        <f t="shared" si="39"/>
        <v>0</v>
      </c>
      <c r="Q931" s="78">
        <f t="shared" si="39"/>
        <v>0</v>
      </c>
      <c r="R931" s="100" t="str">
        <f t="shared" si="38"/>
        <v/>
      </c>
    </row>
    <row r="932" spans="1:18" x14ac:dyDescent="0.2">
      <c r="A932" s="430" t="str">
        <f>IF(B932="","",COUNT('Diário 1º PA'!$A$4:$A$2634)+COUNT('Diário 2º PA'!$A$4:$A$2000)+COUNT('Diário 3º PA'!$A$4:$A$2000)+ROW()-3)</f>
        <v/>
      </c>
      <c r="B932" s="417"/>
      <c r="C932" s="438"/>
      <c r="D932" s="419"/>
      <c r="E932" s="419"/>
      <c r="F932" s="420"/>
      <c r="G932" s="419"/>
      <c r="H932" s="419"/>
      <c r="I932" s="421"/>
      <c r="J932" s="422"/>
      <c r="K932" s="422"/>
      <c r="L932" s="423"/>
      <c r="M932" s="422"/>
      <c r="N932" s="464"/>
      <c r="O932" s="429"/>
      <c r="P932" s="409">
        <f t="shared" si="39"/>
        <v>0</v>
      </c>
      <c r="Q932" s="78">
        <f t="shared" si="39"/>
        <v>0</v>
      </c>
      <c r="R932" s="100" t="str">
        <f t="shared" si="38"/>
        <v/>
      </c>
    </row>
    <row r="933" spans="1:18" x14ac:dyDescent="0.2">
      <c r="A933" s="430" t="str">
        <f>IF(B933="","",COUNT('Diário 1º PA'!$A$4:$A$2634)+COUNT('Diário 2º PA'!$A$4:$A$2000)+COUNT('Diário 3º PA'!$A$4:$A$2000)+ROW()-3)</f>
        <v/>
      </c>
      <c r="B933" s="417"/>
      <c r="C933" s="438"/>
      <c r="D933" s="419"/>
      <c r="E933" s="419"/>
      <c r="F933" s="420"/>
      <c r="G933" s="419"/>
      <c r="H933" s="419"/>
      <c r="I933" s="421"/>
      <c r="J933" s="422"/>
      <c r="K933" s="422"/>
      <c r="L933" s="423"/>
      <c r="M933" s="422"/>
      <c r="N933" s="464"/>
      <c r="O933" s="429"/>
      <c r="P933" s="409">
        <f t="shared" si="39"/>
        <v>0</v>
      </c>
      <c r="Q933" s="78">
        <f t="shared" si="39"/>
        <v>0</v>
      </c>
      <c r="R933" s="100" t="str">
        <f t="shared" si="38"/>
        <v/>
      </c>
    </row>
    <row r="934" spans="1:18" x14ac:dyDescent="0.2">
      <c r="A934" s="430" t="str">
        <f>IF(B934="","",COUNT('Diário 1º PA'!$A$4:$A$2634)+COUNT('Diário 2º PA'!$A$4:$A$2000)+COUNT('Diário 3º PA'!$A$4:$A$2000)+ROW()-3)</f>
        <v/>
      </c>
      <c r="B934" s="417"/>
      <c r="C934" s="438"/>
      <c r="D934" s="419"/>
      <c r="E934" s="419"/>
      <c r="F934" s="420"/>
      <c r="G934" s="419"/>
      <c r="H934" s="419"/>
      <c r="I934" s="421"/>
      <c r="J934" s="422"/>
      <c r="K934" s="422"/>
      <c r="L934" s="423"/>
      <c r="M934" s="422"/>
      <c r="N934" s="464"/>
      <c r="O934" s="429"/>
      <c r="P934" s="409">
        <f t="shared" si="39"/>
        <v>0</v>
      </c>
      <c r="Q934" s="78">
        <f t="shared" si="39"/>
        <v>0</v>
      </c>
      <c r="R934" s="100" t="str">
        <f t="shared" si="38"/>
        <v/>
      </c>
    </row>
    <row r="935" spans="1:18" x14ac:dyDescent="0.2">
      <c r="A935" s="430" t="str">
        <f>IF(B935="","",COUNT('Diário 1º PA'!$A$4:$A$2634)+COUNT('Diário 2º PA'!$A$4:$A$2000)+COUNT('Diário 3º PA'!$A$4:$A$2000)+ROW()-3)</f>
        <v/>
      </c>
      <c r="B935" s="417"/>
      <c r="C935" s="438"/>
      <c r="D935" s="419"/>
      <c r="E935" s="419"/>
      <c r="F935" s="420"/>
      <c r="G935" s="419"/>
      <c r="H935" s="419"/>
      <c r="I935" s="421"/>
      <c r="J935" s="422"/>
      <c r="K935" s="422"/>
      <c r="L935" s="423"/>
      <c r="M935" s="422"/>
      <c r="N935" s="464"/>
      <c r="O935" s="429"/>
      <c r="P935" s="409">
        <f t="shared" si="39"/>
        <v>0</v>
      </c>
      <c r="Q935" s="78">
        <f t="shared" si="39"/>
        <v>0</v>
      </c>
      <c r="R935" s="100" t="str">
        <f t="shared" si="38"/>
        <v/>
      </c>
    </row>
    <row r="936" spans="1:18" x14ac:dyDescent="0.2">
      <c r="A936" s="430" t="str">
        <f>IF(B936="","",COUNT('Diário 1º PA'!$A$4:$A$2634)+COUNT('Diário 2º PA'!$A$4:$A$2000)+COUNT('Diário 3º PA'!$A$4:$A$2000)+ROW()-3)</f>
        <v/>
      </c>
      <c r="B936" s="417"/>
      <c r="C936" s="438"/>
      <c r="D936" s="419"/>
      <c r="E936" s="419"/>
      <c r="F936" s="420"/>
      <c r="G936" s="419"/>
      <c r="H936" s="419"/>
      <c r="I936" s="421"/>
      <c r="J936" s="422"/>
      <c r="K936" s="422"/>
      <c r="L936" s="423"/>
      <c r="M936" s="422"/>
      <c r="N936" s="464"/>
      <c r="O936" s="429"/>
      <c r="P936" s="409">
        <f t="shared" si="39"/>
        <v>0</v>
      </c>
      <c r="Q936" s="78">
        <f t="shared" si="39"/>
        <v>0</v>
      </c>
      <c r="R936" s="100" t="str">
        <f t="shared" si="38"/>
        <v/>
      </c>
    </row>
    <row r="937" spans="1:18" x14ac:dyDescent="0.2">
      <c r="A937" s="430" t="str">
        <f>IF(B937="","",COUNT('Diário 1º PA'!$A$4:$A$2634)+COUNT('Diário 2º PA'!$A$4:$A$2000)+COUNT('Diário 3º PA'!$A$4:$A$2000)+ROW()-3)</f>
        <v/>
      </c>
      <c r="B937" s="417"/>
      <c r="C937" s="438"/>
      <c r="D937" s="419"/>
      <c r="E937" s="419"/>
      <c r="F937" s="420"/>
      <c r="G937" s="419"/>
      <c r="H937" s="419"/>
      <c r="I937" s="421"/>
      <c r="J937" s="422"/>
      <c r="K937" s="422"/>
      <c r="L937" s="423"/>
      <c r="M937" s="422"/>
      <c r="N937" s="464"/>
      <c r="O937" s="429"/>
      <c r="P937" s="409">
        <f t="shared" si="39"/>
        <v>0</v>
      </c>
      <c r="Q937" s="78">
        <f t="shared" si="39"/>
        <v>0</v>
      </c>
      <c r="R937" s="100" t="str">
        <f t="shared" si="38"/>
        <v/>
      </c>
    </row>
    <row r="938" spans="1:18" x14ac:dyDescent="0.2">
      <c r="A938" s="430" t="str">
        <f>IF(B938="","",COUNT('Diário 1º PA'!$A$4:$A$2634)+COUNT('Diário 2º PA'!$A$4:$A$2000)+COUNT('Diário 3º PA'!$A$4:$A$2000)+ROW()-3)</f>
        <v/>
      </c>
      <c r="B938" s="417"/>
      <c r="C938" s="438"/>
      <c r="D938" s="419"/>
      <c r="E938" s="419"/>
      <c r="F938" s="420"/>
      <c r="G938" s="419"/>
      <c r="H938" s="419"/>
      <c r="I938" s="421"/>
      <c r="J938" s="422"/>
      <c r="K938" s="422"/>
      <c r="L938" s="423"/>
      <c r="M938" s="422"/>
      <c r="N938" s="464"/>
      <c r="O938" s="429"/>
      <c r="P938" s="409">
        <f t="shared" si="39"/>
        <v>0</v>
      </c>
      <c r="Q938" s="78">
        <f t="shared" si="39"/>
        <v>0</v>
      </c>
      <c r="R938" s="100" t="str">
        <f t="shared" si="38"/>
        <v/>
      </c>
    </row>
    <row r="939" spans="1:18" x14ac:dyDescent="0.2">
      <c r="A939" s="430" t="str">
        <f>IF(B939="","",COUNT('Diário 1º PA'!$A$4:$A$2634)+COUNT('Diário 2º PA'!$A$4:$A$2000)+COUNT('Diário 3º PA'!$A$4:$A$2000)+ROW()-3)</f>
        <v/>
      </c>
      <c r="B939" s="417"/>
      <c r="C939" s="438"/>
      <c r="D939" s="419"/>
      <c r="E939" s="419"/>
      <c r="F939" s="420"/>
      <c r="G939" s="419"/>
      <c r="H939" s="419"/>
      <c r="I939" s="421"/>
      <c r="J939" s="422"/>
      <c r="K939" s="422"/>
      <c r="L939" s="423"/>
      <c r="M939" s="422"/>
      <c r="N939" s="464"/>
      <c r="O939" s="429"/>
      <c r="P939" s="409">
        <f t="shared" si="39"/>
        <v>0</v>
      </c>
      <c r="Q939" s="78">
        <f t="shared" si="39"/>
        <v>0</v>
      </c>
      <c r="R939" s="100" t="str">
        <f t="shared" si="38"/>
        <v/>
      </c>
    </row>
    <row r="940" spans="1:18" x14ac:dyDescent="0.2">
      <c r="A940" s="430" t="str">
        <f>IF(B940="","",COUNT('Diário 1º PA'!$A$4:$A$2634)+COUNT('Diário 2º PA'!$A$4:$A$2000)+COUNT('Diário 3º PA'!$A$4:$A$2000)+ROW()-3)</f>
        <v/>
      </c>
      <c r="B940" s="417"/>
      <c r="C940" s="438"/>
      <c r="D940" s="419"/>
      <c r="E940" s="419"/>
      <c r="F940" s="420"/>
      <c r="G940" s="419"/>
      <c r="H940" s="419"/>
      <c r="I940" s="421"/>
      <c r="J940" s="422"/>
      <c r="K940" s="422"/>
      <c r="L940" s="423"/>
      <c r="M940" s="422"/>
      <c r="N940" s="464"/>
      <c r="O940" s="429"/>
      <c r="P940" s="409">
        <f t="shared" si="39"/>
        <v>0</v>
      </c>
      <c r="Q940" s="78">
        <f t="shared" si="39"/>
        <v>0</v>
      </c>
      <c r="R940" s="100" t="str">
        <f t="shared" si="38"/>
        <v/>
      </c>
    </row>
    <row r="941" spans="1:18" x14ac:dyDescent="0.2">
      <c r="A941" s="430" t="str">
        <f>IF(B941="","",COUNT('Diário 1º PA'!$A$4:$A$2634)+COUNT('Diário 2º PA'!$A$4:$A$2000)+COUNT('Diário 3º PA'!$A$4:$A$2000)+ROW()-3)</f>
        <v/>
      </c>
      <c r="B941" s="417"/>
      <c r="C941" s="438"/>
      <c r="D941" s="419"/>
      <c r="E941" s="419"/>
      <c r="F941" s="420"/>
      <c r="G941" s="419"/>
      <c r="H941" s="419"/>
      <c r="I941" s="421"/>
      <c r="J941" s="422"/>
      <c r="K941" s="422"/>
      <c r="L941" s="423"/>
      <c r="M941" s="422"/>
      <c r="N941" s="464"/>
      <c r="O941" s="429"/>
      <c r="P941" s="409">
        <f t="shared" si="39"/>
        <v>0</v>
      </c>
      <c r="Q941" s="78">
        <f t="shared" si="39"/>
        <v>0</v>
      </c>
      <c r="R941" s="100" t="str">
        <f t="shared" si="38"/>
        <v/>
      </c>
    </row>
    <row r="942" spans="1:18" x14ac:dyDescent="0.2">
      <c r="A942" s="430" t="str">
        <f>IF(B942="","",COUNT('Diário 1º PA'!$A$4:$A$2634)+COUNT('Diário 2º PA'!$A$4:$A$2000)+COUNT('Diário 3º PA'!$A$4:$A$2000)+ROW()-3)</f>
        <v/>
      </c>
      <c r="B942" s="417"/>
      <c r="C942" s="438"/>
      <c r="D942" s="419"/>
      <c r="E942" s="419"/>
      <c r="F942" s="420"/>
      <c r="G942" s="419"/>
      <c r="H942" s="419"/>
      <c r="I942" s="421"/>
      <c r="J942" s="422"/>
      <c r="K942" s="422"/>
      <c r="L942" s="423"/>
      <c r="M942" s="422"/>
      <c r="N942" s="464"/>
      <c r="O942" s="429"/>
      <c r="P942" s="409">
        <f t="shared" si="39"/>
        <v>0</v>
      </c>
      <c r="Q942" s="78">
        <f t="shared" si="39"/>
        <v>0</v>
      </c>
      <c r="R942" s="100" t="str">
        <f t="shared" si="38"/>
        <v/>
      </c>
    </row>
    <row r="943" spans="1:18" x14ac:dyDescent="0.2">
      <c r="A943" s="430" t="str">
        <f>IF(B943="","",COUNT('Diário 1º PA'!$A$4:$A$2634)+COUNT('Diário 2º PA'!$A$4:$A$2000)+COUNT('Diário 3º PA'!$A$4:$A$2000)+ROW()-3)</f>
        <v/>
      </c>
      <c r="B943" s="417"/>
      <c r="C943" s="438"/>
      <c r="D943" s="419"/>
      <c r="E943" s="419"/>
      <c r="F943" s="420"/>
      <c r="G943" s="419"/>
      <c r="H943" s="419"/>
      <c r="I943" s="421"/>
      <c r="J943" s="422"/>
      <c r="K943" s="422"/>
      <c r="L943" s="423"/>
      <c r="M943" s="422"/>
      <c r="N943" s="464"/>
      <c r="O943" s="429"/>
      <c r="P943" s="409">
        <f t="shared" si="39"/>
        <v>0</v>
      </c>
      <c r="Q943" s="78">
        <f t="shared" si="39"/>
        <v>0</v>
      </c>
      <c r="R943" s="100" t="str">
        <f t="shared" si="38"/>
        <v/>
      </c>
    </row>
    <row r="944" spans="1:18" x14ac:dyDescent="0.2">
      <c r="A944" s="430" t="str">
        <f>IF(B944="","",COUNT('Diário 1º PA'!$A$4:$A$2634)+COUNT('Diário 2º PA'!$A$4:$A$2000)+COUNT('Diário 3º PA'!$A$4:$A$2000)+ROW()-3)</f>
        <v/>
      </c>
      <c r="B944" s="417"/>
      <c r="C944" s="438"/>
      <c r="D944" s="419"/>
      <c r="E944" s="419"/>
      <c r="F944" s="420"/>
      <c r="G944" s="419"/>
      <c r="H944" s="419"/>
      <c r="I944" s="421"/>
      <c r="J944" s="422"/>
      <c r="K944" s="422"/>
      <c r="L944" s="423"/>
      <c r="M944" s="422"/>
      <c r="N944" s="464"/>
      <c r="O944" s="429"/>
      <c r="P944" s="409">
        <f t="shared" si="39"/>
        <v>0</v>
      </c>
      <c r="Q944" s="78">
        <f t="shared" si="39"/>
        <v>0</v>
      </c>
      <c r="R944" s="100" t="str">
        <f t="shared" si="38"/>
        <v/>
      </c>
    </row>
    <row r="945" spans="1:18" x14ac:dyDescent="0.2">
      <c r="A945" s="430" t="str">
        <f>IF(B945="","",COUNT('Diário 1º PA'!$A$4:$A$2634)+COUNT('Diário 2º PA'!$A$4:$A$2000)+COUNT('Diário 3º PA'!$A$4:$A$2000)+ROW()-3)</f>
        <v/>
      </c>
      <c r="B945" s="417"/>
      <c r="C945" s="438"/>
      <c r="D945" s="419"/>
      <c r="E945" s="419"/>
      <c r="F945" s="420"/>
      <c r="G945" s="419"/>
      <c r="H945" s="419"/>
      <c r="I945" s="421"/>
      <c r="J945" s="422"/>
      <c r="K945" s="422"/>
      <c r="L945" s="423"/>
      <c r="M945" s="422"/>
      <c r="N945" s="464"/>
      <c r="O945" s="429"/>
      <c r="P945" s="409">
        <f t="shared" si="39"/>
        <v>0</v>
      </c>
      <c r="Q945" s="78">
        <f t="shared" si="39"/>
        <v>0</v>
      </c>
      <c r="R945" s="100" t="str">
        <f t="shared" si="38"/>
        <v/>
      </c>
    </row>
    <row r="946" spans="1:18" x14ac:dyDescent="0.2">
      <c r="A946" s="430" t="str">
        <f>IF(B946="","",COUNT('Diário 1º PA'!$A$4:$A$2634)+COUNT('Diário 2º PA'!$A$4:$A$2000)+COUNT('Diário 3º PA'!$A$4:$A$2000)+ROW()-3)</f>
        <v/>
      </c>
      <c r="B946" s="417"/>
      <c r="C946" s="438"/>
      <c r="D946" s="419"/>
      <c r="E946" s="419"/>
      <c r="F946" s="420"/>
      <c r="G946" s="419"/>
      <c r="H946" s="419"/>
      <c r="I946" s="421"/>
      <c r="J946" s="422"/>
      <c r="K946" s="422"/>
      <c r="L946" s="423"/>
      <c r="M946" s="422"/>
      <c r="N946" s="464"/>
      <c r="O946" s="429"/>
      <c r="P946" s="409">
        <f t="shared" si="39"/>
        <v>0</v>
      </c>
      <c r="Q946" s="78">
        <f t="shared" si="39"/>
        <v>0</v>
      </c>
      <c r="R946" s="100" t="str">
        <f t="shared" si="38"/>
        <v/>
      </c>
    </row>
    <row r="947" spans="1:18" x14ac:dyDescent="0.2">
      <c r="A947" s="430" t="str">
        <f>IF(B947="","",COUNT('Diário 1º PA'!$A$4:$A$2634)+COUNT('Diário 2º PA'!$A$4:$A$2000)+COUNT('Diário 3º PA'!$A$4:$A$2000)+ROW()-3)</f>
        <v/>
      </c>
      <c r="B947" s="417"/>
      <c r="C947" s="438"/>
      <c r="D947" s="419"/>
      <c r="E947" s="419"/>
      <c r="F947" s="420"/>
      <c r="G947" s="419"/>
      <c r="H947" s="419"/>
      <c r="I947" s="421"/>
      <c r="J947" s="422"/>
      <c r="K947" s="422"/>
      <c r="L947" s="423"/>
      <c r="M947" s="422"/>
      <c r="N947" s="464"/>
      <c r="O947" s="429"/>
      <c r="P947" s="409">
        <f t="shared" si="39"/>
        <v>0</v>
      </c>
      <c r="Q947" s="78">
        <f t="shared" si="39"/>
        <v>0</v>
      </c>
      <c r="R947" s="100" t="str">
        <f t="shared" si="38"/>
        <v/>
      </c>
    </row>
    <row r="948" spans="1:18" x14ac:dyDescent="0.2">
      <c r="A948" s="430" t="str">
        <f>IF(B948="","",COUNT('Diário 1º PA'!$A$4:$A$2634)+COUNT('Diário 2º PA'!$A$4:$A$2000)+COUNT('Diário 3º PA'!$A$4:$A$2000)+ROW()-3)</f>
        <v/>
      </c>
      <c r="B948" s="417"/>
      <c r="C948" s="438"/>
      <c r="D948" s="419"/>
      <c r="E948" s="419"/>
      <c r="F948" s="420"/>
      <c r="G948" s="419"/>
      <c r="H948" s="419"/>
      <c r="I948" s="421"/>
      <c r="J948" s="422"/>
      <c r="K948" s="422"/>
      <c r="L948" s="423"/>
      <c r="M948" s="422"/>
      <c r="N948" s="464"/>
      <c r="O948" s="429"/>
      <c r="P948" s="409">
        <f t="shared" si="39"/>
        <v>0</v>
      </c>
      <c r="Q948" s="78">
        <f t="shared" si="39"/>
        <v>0</v>
      </c>
      <c r="R948" s="100" t="str">
        <f t="shared" si="38"/>
        <v/>
      </c>
    </row>
    <row r="949" spans="1:18" x14ac:dyDescent="0.2">
      <c r="A949" s="430" t="str">
        <f>IF(B949="","",COUNT('Diário 1º PA'!$A$4:$A$2634)+COUNT('Diário 2º PA'!$A$4:$A$2000)+COUNT('Diário 3º PA'!$A$4:$A$2000)+ROW()-3)</f>
        <v/>
      </c>
      <c r="B949" s="417"/>
      <c r="C949" s="438"/>
      <c r="D949" s="419"/>
      <c r="E949" s="419"/>
      <c r="F949" s="420"/>
      <c r="G949" s="419"/>
      <c r="H949" s="419"/>
      <c r="I949" s="421"/>
      <c r="J949" s="422"/>
      <c r="K949" s="422"/>
      <c r="L949" s="423"/>
      <c r="M949" s="422"/>
      <c r="N949" s="464"/>
      <c r="O949" s="429"/>
      <c r="P949" s="409">
        <f t="shared" si="39"/>
        <v>0</v>
      </c>
      <c r="Q949" s="78">
        <f t="shared" si="39"/>
        <v>0</v>
      </c>
      <c r="R949" s="100" t="str">
        <f t="shared" si="38"/>
        <v/>
      </c>
    </row>
    <row r="950" spans="1:18" x14ac:dyDescent="0.2">
      <c r="A950" s="430" t="str">
        <f>IF(B950="","",COUNT('Diário 1º PA'!$A$4:$A$2634)+COUNT('Diário 2º PA'!$A$4:$A$2000)+COUNT('Diário 3º PA'!$A$4:$A$2000)+ROW()-3)</f>
        <v/>
      </c>
      <c r="B950" s="417"/>
      <c r="C950" s="438"/>
      <c r="D950" s="419"/>
      <c r="E950" s="419"/>
      <c r="F950" s="420"/>
      <c r="G950" s="419"/>
      <c r="H950" s="419"/>
      <c r="I950" s="421"/>
      <c r="J950" s="422"/>
      <c r="K950" s="422"/>
      <c r="L950" s="423"/>
      <c r="M950" s="422"/>
      <c r="N950" s="464"/>
      <c r="O950" s="429"/>
      <c r="P950" s="409">
        <f t="shared" si="39"/>
        <v>0</v>
      </c>
      <c r="Q950" s="78">
        <f t="shared" si="39"/>
        <v>0</v>
      </c>
      <c r="R950" s="100" t="str">
        <f t="shared" si="38"/>
        <v/>
      </c>
    </row>
    <row r="951" spans="1:18" x14ac:dyDescent="0.2">
      <c r="A951" s="430" t="str">
        <f>IF(B951="","",COUNT('Diário 1º PA'!$A$4:$A$2634)+COUNT('Diário 2º PA'!$A$4:$A$2000)+COUNT('Diário 3º PA'!$A$4:$A$2000)+ROW()-3)</f>
        <v/>
      </c>
      <c r="B951" s="417"/>
      <c r="C951" s="438"/>
      <c r="D951" s="419"/>
      <c r="E951" s="419"/>
      <c r="F951" s="420"/>
      <c r="G951" s="419"/>
      <c r="H951" s="419"/>
      <c r="I951" s="421"/>
      <c r="J951" s="422"/>
      <c r="K951" s="422"/>
      <c r="L951" s="423"/>
      <c r="M951" s="422"/>
      <c r="N951" s="464"/>
      <c r="O951" s="429"/>
      <c r="P951" s="409">
        <f t="shared" si="39"/>
        <v>0</v>
      </c>
      <c r="Q951" s="78">
        <f t="shared" si="39"/>
        <v>0</v>
      </c>
      <c r="R951" s="100" t="str">
        <f t="shared" si="38"/>
        <v/>
      </c>
    </row>
    <row r="952" spans="1:18" x14ac:dyDescent="0.2">
      <c r="A952" s="430" t="str">
        <f>IF(B952="","",COUNT('Diário 1º PA'!$A$4:$A$2634)+COUNT('Diário 2º PA'!$A$4:$A$2000)+COUNT('Diário 3º PA'!$A$4:$A$2000)+ROW()-3)</f>
        <v/>
      </c>
      <c r="B952" s="417"/>
      <c r="C952" s="438"/>
      <c r="D952" s="419"/>
      <c r="E952" s="419"/>
      <c r="F952" s="420"/>
      <c r="G952" s="419"/>
      <c r="H952" s="419"/>
      <c r="I952" s="421"/>
      <c r="J952" s="422"/>
      <c r="K952" s="422"/>
      <c r="L952" s="423"/>
      <c r="M952" s="422"/>
      <c r="N952" s="464"/>
      <c r="O952" s="429"/>
      <c r="P952" s="409">
        <f t="shared" si="39"/>
        <v>0</v>
      </c>
      <c r="Q952" s="78">
        <f t="shared" si="39"/>
        <v>0</v>
      </c>
      <c r="R952" s="100" t="str">
        <f t="shared" si="38"/>
        <v/>
      </c>
    </row>
    <row r="953" spans="1:18" x14ac:dyDescent="0.2">
      <c r="A953" s="430" t="str">
        <f>IF(B953="","",COUNT('Diário 1º PA'!$A$4:$A$2634)+COUNT('Diário 2º PA'!$A$4:$A$2000)+COUNT('Diário 3º PA'!$A$4:$A$2000)+ROW()-3)</f>
        <v/>
      </c>
      <c r="B953" s="417"/>
      <c r="C953" s="438"/>
      <c r="D953" s="419"/>
      <c r="E953" s="419"/>
      <c r="F953" s="420"/>
      <c r="G953" s="419"/>
      <c r="H953" s="419"/>
      <c r="I953" s="421"/>
      <c r="J953" s="422"/>
      <c r="K953" s="422"/>
      <c r="L953" s="423"/>
      <c r="M953" s="422"/>
      <c r="N953" s="464"/>
      <c r="O953" s="429"/>
      <c r="P953" s="409">
        <f t="shared" si="39"/>
        <v>0</v>
      </c>
      <c r="Q953" s="78">
        <f t="shared" si="39"/>
        <v>0</v>
      </c>
      <c r="R953" s="100" t="str">
        <f t="shared" si="38"/>
        <v/>
      </c>
    </row>
    <row r="954" spans="1:18" x14ac:dyDescent="0.2">
      <c r="A954" s="430" t="str">
        <f>IF(B954="","",COUNT('Diário 1º PA'!$A$4:$A$2634)+COUNT('Diário 2º PA'!$A$4:$A$2000)+COUNT('Diário 3º PA'!$A$4:$A$2000)+ROW()-3)</f>
        <v/>
      </c>
      <c r="B954" s="417"/>
      <c r="C954" s="438"/>
      <c r="D954" s="419"/>
      <c r="E954" s="419"/>
      <c r="F954" s="420"/>
      <c r="G954" s="419"/>
      <c r="H954" s="419"/>
      <c r="I954" s="421"/>
      <c r="J954" s="422"/>
      <c r="K954" s="422"/>
      <c r="L954" s="423"/>
      <c r="M954" s="422"/>
      <c r="N954" s="464"/>
      <c r="O954" s="429"/>
      <c r="P954" s="409">
        <f t="shared" si="39"/>
        <v>0</v>
      </c>
      <c r="Q954" s="78">
        <f t="shared" si="39"/>
        <v>0</v>
      </c>
      <c r="R954" s="100" t="str">
        <f t="shared" si="38"/>
        <v/>
      </c>
    </row>
    <row r="955" spans="1:18" x14ac:dyDescent="0.2">
      <c r="A955" s="430" t="str">
        <f>IF(B955="","",COUNT('Diário 1º PA'!$A$4:$A$2634)+COUNT('Diário 2º PA'!$A$4:$A$2000)+COUNT('Diário 3º PA'!$A$4:$A$2000)+ROW()-3)</f>
        <v/>
      </c>
      <c r="B955" s="417"/>
      <c r="C955" s="438"/>
      <c r="D955" s="419"/>
      <c r="E955" s="419"/>
      <c r="F955" s="420"/>
      <c r="G955" s="419"/>
      <c r="H955" s="419"/>
      <c r="I955" s="421"/>
      <c r="J955" s="422"/>
      <c r="K955" s="422"/>
      <c r="L955" s="423"/>
      <c r="M955" s="422"/>
      <c r="N955" s="464"/>
      <c r="O955" s="429"/>
      <c r="P955" s="409">
        <f t="shared" si="39"/>
        <v>0</v>
      </c>
      <c r="Q955" s="78">
        <f t="shared" si="39"/>
        <v>0</v>
      </c>
      <c r="R955" s="100" t="str">
        <f t="shared" si="38"/>
        <v/>
      </c>
    </row>
    <row r="956" spans="1:18" x14ac:dyDescent="0.2">
      <c r="A956" s="430" t="str">
        <f>IF(B956="","",COUNT('Diário 1º PA'!$A$4:$A$2634)+COUNT('Diário 2º PA'!$A$4:$A$2000)+COUNT('Diário 3º PA'!$A$4:$A$2000)+ROW()-3)</f>
        <v/>
      </c>
      <c r="B956" s="417"/>
      <c r="C956" s="438"/>
      <c r="D956" s="419"/>
      <c r="E956" s="419"/>
      <c r="F956" s="420"/>
      <c r="G956" s="419"/>
      <c r="H956" s="419"/>
      <c r="I956" s="421"/>
      <c r="J956" s="422"/>
      <c r="K956" s="422"/>
      <c r="L956" s="423"/>
      <c r="M956" s="422"/>
      <c r="N956" s="464"/>
      <c r="O956" s="429"/>
      <c r="P956" s="409">
        <f t="shared" si="39"/>
        <v>0</v>
      </c>
      <c r="Q956" s="78">
        <f t="shared" si="39"/>
        <v>0</v>
      </c>
      <c r="R956" s="100" t="str">
        <f t="shared" si="38"/>
        <v/>
      </c>
    </row>
    <row r="957" spans="1:18" x14ac:dyDescent="0.2">
      <c r="A957" s="430" t="str">
        <f>IF(B957="","",COUNT('Diário 1º PA'!$A$4:$A$2634)+COUNT('Diário 2º PA'!$A$4:$A$2000)+COUNT('Diário 3º PA'!$A$4:$A$2000)+ROW()-3)</f>
        <v/>
      </c>
      <c r="B957" s="417"/>
      <c r="C957" s="438"/>
      <c r="D957" s="419"/>
      <c r="E957" s="419"/>
      <c r="F957" s="420"/>
      <c r="G957" s="419"/>
      <c r="H957" s="419"/>
      <c r="I957" s="421"/>
      <c r="J957" s="422"/>
      <c r="K957" s="422"/>
      <c r="L957" s="423"/>
      <c r="M957" s="422"/>
      <c r="N957" s="464"/>
      <c r="O957" s="429"/>
      <c r="P957" s="409">
        <f t="shared" si="39"/>
        <v>0</v>
      </c>
      <c r="Q957" s="78">
        <f t="shared" si="39"/>
        <v>0</v>
      </c>
      <c r="R957" s="100" t="str">
        <f t="shared" si="38"/>
        <v/>
      </c>
    </row>
    <row r="958" spans="1:18" x14ac:dyDescent="0.2">
      <c r="A958" s="430" t="str">
        <f>IF(B958="","",COUNT('Diário 1º PA'!$A$4:$A$2634)+COUNT('Diário 2º PA'!$A$4:$A$2000)+COUNT('Diário 3º PA'!$A$4:$A$2000)+ROW()-3)</f>
        <v/>
      </c>
      <c r="B958" s="417"/>
      <c r="C958" s="438"/>
      <c r="D958" s="419"/>
      <c r="E958" s="419"/>
      <c r="F958" s="420"/>
      <c r="G958" s="419"/>
      <c r="H958" s="419"/>
      <c r="I958" s="421"/>
      <c r="J958" s="422"/>
      <c r="K958" s="422"/>
      <c r="L958" s="423"/>
      <c r="M958" s="422"/>
      <c r="N958" s="464"/>
      <c r="O958" s="429"/>
      <c r="P958" s="409">
        <f t="shared" si="39"/>
        <v>0</v>
      </c>
      <c r="Q958" s="78">
        <f t="shared" si="39"/>
        <v>0</v>
      </c>
      <c r="R958" s="100" t="str">
        <f t="shared" si="38"/>
        <v/>
      </c>
    </row>
    <row r="959" spans="1:18" x14ac:dyDescent="0.2">
      <c r="A959" s="430" t="str">
        <f>IF(B959="","",COUNT('Diário 1º PA'!$A$4:$A$2634)+COUNT('Diário 2º PA'!$A$4:$A$2000)+COUNT('Diário 3º PA'!$A$4:$A$2000)+ROW()-3)</f>
        <v/>
      </c>
      <c r="B959" s="417"/>
      <c r="C959" s="438"/>
      <c r="D959" s="419"/>
      <c r="E959" s="419"/>
      <c r="F959" s="420"/>
      <c r="G959" s="419"/>
      <c r="H959" s="419"/>
      <c r="I959" s="421"/>
      <c r="J959" s="422"/>
      <c r="K959" s="422"/>
      <c r="L959" s="423"/>
      <c r="M959" s="422"/>
      <c r="N959" s="464"/>
      <c r="O959" s="429"/>
      <c r="P959" s="409">
        <f t="shared" si="39"/>
        <v>0</v>
      </c>
      <c r="Q959" s="78">
        <f t="shared" si="39"/>
        <v>0</v>
      </c>
      <c r="R959" s="100" t="str">
        <f t="shared" si="38"/>
        <v/>
      </c>
    </row>
    <row r="960" spans="1:18" x14ac:dyDescent="0.2">
      <c r="A960" s="430" t="str">
        <f>IF(B960="","",COUNT('Diário 1º PA'!$A$4:$A$2634)+COUNT('Diário 2º PA'!$A$4:$A$2000)+COUNT('Diário 3º PA'!$A$4:$A$2000)+ROW()-3)</f>
        <v/>
      </c>
      <c r="B960" s="417"/>
      <c r="C960" s="438"/>
      <c r="D960" s="419"/>
      <c r="E960" s="419"/>
      <c r="F960" s="420"/>
      <c r="G960" s="419"/>
      <c r="H960" s="419"/>
      <c r="I960" s="421"/>
      <c r="J960" s="422"/>
      <c r="K960" s="422"/>
      <c r="L960" s="423"/>
      <c r="M960" s="422"/>
      <c r="N960" s="464"/>
      <c r="O960" s="429"/>
      <c r="P960" s="409">
        <f t="shared" si="39"/>
        <v>0</v>
      </c>
      <c r="Q960" s="78">
        <f t="shared" si="39"/>
        <v>0</v>
      </c>
      <c r="R960" s="100" t="str">
        <f t="shared" si="38"/>
        <v/>
      </c>
    </row>
    <row r="961" spans="1:18" x14ac:dyDescent="0.2">
      <c r="A961" s="430" t="str">
        <f>IF(B961="","",COUNT('Diário 1º PA'!$A$4:$A$2634)+COUNT('Diário 2º PA'!$A$4:$A$2000)+COUNT('Diário 3º PA'!$A$4:$A$2000)+ROW()-3)</f>
        <v/>
      </c>
      <c r="B961" s="417"/>
      <c r="C961" s="438"/>
      <c r="D961" s="419"/>
      <c r="E961" s="419"/>
      <c r="F961" s="420"/>
      <c r="G961" s="419"/>
      <c r="H961" s="419"/>
      <c r="I961" s="421"/>
      <c r="J961" s="422"/>
      <c r="K961" s="422"/>
      <c r="L961" s="423"/>
      <c r="M961" s="422"/>
      <c r="N961" s="464"/>
      <c r="O961" s="429"/>
      <c r="P961" s="409">
        <f t="shared" si="39"/>
        <v>0</v>
      </c>
      <c r="Q961" s="78">
        <f t="shared" si="39"/>
        <v>0</v>
      </c>
      <c r="R961" s="100" t="str">
        <f t="shared" si="38"/>
        <v/>
      </c>
    </row>
    <row r="962" spans="1:18" x14ac:dyDescent="0.2">
      <c r="A962" s="430" t="str">
        <f>IF(B962="","",COUNT('Diário 1º PA'!$A$4:$A$2634)+COUNT('Diário 2º PA'!$A$4:$A$2000)+COUNT('Diário 3º PA'!$A$4:$A$2000)+ROW()-3)</f>
        <v/>
      </c>
      <c r="B962" s="417"/>
      <c r="C962" s="438"/>
      <c r="D962" s="419"/>
      <c r="E962" s="419"/>
      <c r="F962" s="420"/>
      <c r="G962" s="419"/>
      <c r="H962" s="419"/>
      <c r="I962" s="421"/>
      <c r="J962" s="422"/>
      <c r="K962" s="422"/>
      <c r="L962" s="423"/>
      <c r="M962" s="422"/>
      <c r="N962" s="464"/>
      <c r="O962" s="429"/>
      <c r="P962" s="409">
        <f t="shared" si="39"/>
        <v>0</v>
      </c>
      <c r="Q962" s="78">
        <f t="shared" si="39"/>
        <v>0</v>
      </c>
      <c r="R962" s="100" t="str">
        <f t="shared" si="38"/>
        <v/>
      </c>
    </row>
    <row r="963" spans="1:18" x14ac:dyDescent="0.2">
      <c r="A963" s="430" t="str">
        <f>IF(B963="","",COUNT('Diário 1º PA'!$A$4:$A$2634)+COUNT('Diário 2º PA'!$A$4:$A$2000)+COUNT('Diário 3º PA'!$A$4:$A$2000)+ROW()-3)</f>
        <v/>
      </c>
      <c r="B963" s="417"/>
      <c r="C963" s="438"/>
      <c r="D963" s="419"/>
      <c r="E963" s="419"/>
      <c r="F963" s="420"/>
      <c r="G963" s="419"/>
      <c r="H963" s="419"/>
      <c r="I963" s="421"/>
      <c r="J963" s="422"/>
      <c r="K963" s="422"/>
      <c r="L963" s="423"/>
      <c r="M963" s="422"/>
      <c r="N963" s="464"/>
      <c r="O963" s="429"/>
      <c r="P963" s="409">
        <f t="shared" si="39"/>
        <v>0</v>
      </c>
      <c r="Q963" s="78">
        <f t="shared" si="39"/>
        <v>0</v>
      </c>
      <c r="R963" s="100" t="str">
        <f t="shared" si="38"/>
        <v/>
      </c>
    </row>
    <row r="964" spans="1:18" x14ac:dyDescent="0.2">
      <c r="A964" s="430" t="str">
        <f>IF(B964="","",COUNT('Diário 1º PA'!$A$4:$A$2634)+COUNT('Diário 2º PA'!$A$4:$A$2000)+COUNT('Diário 3º PA'!$A$4:$A$2000)+ROW()-3)</f>
        <v/>
      </c>
      <c r="B964" s="417"/>
      <c r="C964" s="438"/>
      <c r="D964" s="419"/>
      <c r="E964" s="419"/>
      <c r="F964" s="420"/>
      <c r="G964" s="419"/>
      <c r="H964" s="419"/>
      <c r="I964" s="421"/>
      <c r="J964" s="422"/>
      <c r="K964" s="422"/>
      <c r="L964" s="423"/>
      <c r="M964" s="422"/>
      <c r="N964" s="464"/>
      <c r="O964" s="429"/>
      <c r="P964" s="409">
        <f t="shared" si="39"/>
        <v>0</v>
      </c>
      <c r="Q964" s="78">
        <f t="shared" si="39"/>
        <v>0</v>
      </c>
      <c r="R964" s="100" t="str">
        <f t="shared" si="38"/>
        <v/>
      </c>
    </row>
    <row r="965" spans="1:18" x14ac:dyDescent="0.2">
      <c r="A965" s="430" t="str">
        <f>IF(B965="","",COUNT('Diário 1º PA'!$A$4:$A$2634)+COUNT('Diário 2º PA'!$A$4:$A$2000)+COUNT('Diário 3º PA'!$A$4:$A$2000)+ROW()-3)</f>
        <v/>
      </c>
      <c r="B965" s="417"/>
      <c r="C965" s="438"/>
      <c r="D965" s="419"/>
      <c r="E965" s="419"/>
      <c r="F965" s="420"/>
      <c r="G965" s="419"/>
      <c r="H965" s="419"/>
      <c r="I965" s="421"/>
      <c r="J965" s="422"/>
      <c r="K965" s="422"/>
      <c r="L965" s="423"/>
      <c r="M965" s="422"/>
      <c r="N965" s="464"/>
      <c r="O965" s="429"/>
      <c r="P965" s="409">
        <f t="shared" si="39"/>
        <v>0</v>
      </c>
      <c r="Q965" s="78">
        <f t="shared" si="39"/>
        <v>0</v>
      </c>
      <c r="R965" s="100" t="str">
        <f t="shared" si="38"/>
        <v/>
      </c>
    </row>
    <row r="966" spans="1:18" x14ac:dyDescent="0.2">
      <c r="A966" s="430" t="str">
        <f>IF(B966="","",COUNT('Diário 1º PA'!$A$4:$A$2634)+COUNT('Diário 2º PA'!$A$4:$A$2000)+COUNT('Diário 3º PA'!$A$4:$A$2000)+ROW()-3)</f>
        <v/>
      </c>
      <c r="B966" s="417"/>
      <c r="C966" s="438"/>
      <c r="D966" s="419"/>
      <c r="E966" s="419"/>
      <c r="F966" s="420"/>
      <c r="G966" s="419"/>
      <c r="H966" s="419"/>
      <c r="I966" s="421"/>
      <c r="J966" s="422"/>
      <c r="K966" s="422"/>
      <c r="L966" s="423"/>
      <c r="M966" s="422"/>
      <c r="N966" s="464"/>
      <c r="O966" s="429"/>
      <c r="P966" s="409">
        <f t="shared" si="39"/>
        <v>0</v>
      </c>
      <c r="Q966" s="78">
        <f t="shared" si="39"/>
        <v>0</v>
      </c>
      <c r="R966" s="100" t="str">
        <f t="shared" si="38"/>
        <v/>
      </c>
    </row>
    <row r="967" spans="1:18" x14ac:dyDescent="0.2">
      <c r="A967" s="430" t="str">
        <f>IF(B967="","",COUNT('Diário 1º PA'!$A$4:$A$2634)+COUNT('Diário 2º PA'!$A$4:$A$2000)+COUNT('Diário 3º PA'!$A$4:$A$2000)+ROW()-3)</f>
        <v/>
      </c>
      <c r="B967" s="417"/>
      <c r="C967" s="438"/>
      <c r="D967" s="419"/>
      <c r="E967" s="419"/>
      <c r="F967" s="420"/>
      <c r="G967" s="419"/>
      <c r="H967" s="419"/>
      <c r="I967" s="421"/>
      <c r="J967" s="422"/>
      <c r="K967" s="422"/>
      <c r="L967" s="423"/>
      <c r="M967" s="422"/>
      <c r="N967" s="464"/>
      <c r="O967" s="429"/>
      <c r="P967" s="409">
        <f t="shared" si="39"/>
        <v>0</v>
      </c>
      <c r="Q967" s="78">
        <f t="shared" si="39"/>
        <v>0</v>
      </c>
      <c r="R967" s="100" t="str">
        <f t="shared" si="38"/>
        <v/>
      </c>
    </row>
    <row r="968" spans="1:18" x14ac:dyDescent="0.2">
      <c r="A968" s="430" t="str">
        <f>IF(B968="","",COUNT('Diário 1º PA'!$A$4:$A$2634)+COUNT('Diário 2º PA'!$A$4:$A$2000)+COUNT('Diário 3º PA'!$A$4:$A$2000)+ROW()-3)</f>
        <v/>
      </c>
      <c r="B968" s="417"/>
      <c r="C968" s="438"/>
      <c r="D968" s="419"/>
      <c r="E968" s="419"/>
      <c r="F968" s="420"/>
      <c r="G968" s="419"/>
      <c r="H968" s="419"/>
      <c r="I968" s="421"/>
      <c r="J968" s="422"/>
      <c r="K968" s="422"/>
      <c r="L968" s="423"/>
      <c r="M968" s="422"/>
      <c r="N968" s="464"/>
      <c r="O968" s="429"/>
      <c r="P968" s="409">
        <f t="shared" si="39"/>
        <v>0</v>
      </c>
      <c r="Q968" s="78">
        <f t="shared" si="39"/>
        <v>0</v>
      </c>
      <c r="R968" s="100" t="str">
        <f t="shared" ref="R968:R1031" si="40">SUBSTITUTE(D968," ","_")</f>
        <v/>
      </c>
    </row>
    <row r="969" spans="1:18" x14ac:dyDescent="0.2">
      <c r="A969" s="430" t="str">
        <f>IF(B969="","",COUNT('Diário 1º PA'!$A$4:$A$2634)+COUNT('Diário 2º PA'!$A$4:$A$2000)+COUNT('Diário 3º PA'!$A$4:$A$2000)+ROW()-3)</f>
        <v/>
      </c>
      <c r="B969" s="417"/>
      <c r="C969" s="438"/>
      <c r="D969" s="419"/>
      <c r="E969" s="419"/>
      <c r="F969" s="420"/>
      <c r="G969" s="419"/>
      <c r="H969" s="419"/>
      <c r="I969" s="421"/>
      <c r="J969" s="422"/>
      <c r="K969" s="422"/>
      <c r="L969" s="423"/>
      <c r="M969" s="422"/>
      <c r="N969" s="464"/>
      <c r="O969" s="429"/>
      <c r="P969" s="409">
        <f t="shared" ref="P969:Q1032" si="41">IF(B969=0,0,IF(YEAR(B969)=$Q$1,MONTH(B969)-$P$1+1,(YEAR(B969)-$Q$1)*12-$P$1+1+MONTH(B969)))</f>
        <v>0</v>
      </c>
      <c r="Q969" s="78">
        <f t="shared" si="41"/>
        <v>0</v>
      </c>
      <c r="R969" s="100" t="str">
        <f t="shared" si="40"/>
        <v/>
      </c>
    </row>
    <row r="970" spans="1:18" x14ac:dyDescent="0.2">
      <c r="A970" s="430" t="str">
        <f>IF(B970="","",COUNT('Diário 1º PA'!$A$4:$A$2634)+COUNT('Diário 2º PA'!$A$4:$A$2000)+COUNT('Diário 3º PA'!$A$4:$A$2000)+ROW()-3)</f>
        <v/>
      </c>
      <c r="B970" s="417"/>
      <c r="C970" s="438"/>
      <c r="D970" s="419"/>
      <c r="E970" s="419"/>
      <c r="F970" s="420"/>
      <c r="G970" s="419"/>
      <c r="H970" s="419"/>
      <c r="I970" s="421"/>
      <c r="J970" s="422"/>
      <c r="K970" s="422"/>
      <c r="L970" s="423"/>
      <c r="M970" s="422"/>
      <c r="N970" s="464"/>
      <c r="O970" s="429"/>
      <c r="P970" s="409">
        <f t="shared" si="41"/>
        <v>0</v>
      </c>
      <c r="Q970" s="78">
        <f t="shared" si="41"/>
        <v>0</v>
      </c>
      <c r="R970" s="100" t="str">
        <f t="shared" si="40"/>
        <v/>
      </c>
    </row>
    <row r="971" spans="1:18" x14ac:dyDescent="0.2">
      <c r="A971" s="430" t="str">
        <f>IF(B971="","",COUNT('Diário 1º PA'!$A$4:$A$2634)+COUNT('Diário 2º PA'!$A$4:$A$2000)+COUNT('Diário 3º PA'!$A$4:$A$2000)+ROW()-3)</f>
        <v/>
      </c>
      <c r="B971" s="417"/>
      <c r="C971" s="438"/>
      <c r="D971" s="419"/>
      <c r="E971" s="419"/>
      <c r="F971" s="420"/>
      <c r="G971" s="419"/>
      <c r="H971" s="419"/>
      <c r="I971" s="421"/>
      <c r="J971" s="422"/>
      <c r="K971" s="422"/>
      <c r="L971" s="423"/>
      <c r="M971" s="422"/>
      <c r="N971" s="464"/>
      <c r="O971" s="429"/>
      <c r="P971" s="409">
        <f t="shared" si="41"/>
        <v>0</v>
      </c>
      <c r="Q971" s="78">
        <f t="shared" si="41"/>
        <v>0</v>
      </c>
      <c r="R971" s="100" t="str">
        <f t="shared" si="40"/>
        <v/>
      </c>
    </row>
    <row r="972" spans="1:18" x14ac:dyDescent="0.2">
      <c r="A972" s="430" t="str">
        <f>IF(B972="","",COUNT('Diário 1º PA'!$A$4:$A$2634)+COUNT('Diário 2º PA'!$A$4:$A$2000)+COUNT('Diário 3º PA'!$A$4:$A$2000)+ROW()-3)</f>
        <v/>
      </c>
      <c r="B972" s="417"/>
      <c r="C972" s="438"/>
      <c r="D972" s="419"/>
      <c r="E972" s="419"/>
      <c r="F972" s="420"/>
      <c r="G972" s="419"/>
      <c r="H972" s="419"/>
      <c r="I972" s="421"/>
      <c r="J972" s="422"/>
      <c r="K972" s="422"/>
      <c r="L972" s="423"/>
      <c r="M972" s="422"/>
      <c r="N972" s="464"/>
      <c r="O972" s="429"/>
      <c r="P972" s="409">
        <f t="shared" si="41"/>
        <v>0</v>
      </c>
      <c r="Q972" s="78">
        <f t="shared" si="41"/>
        <v>0</v>
      </c>
      <c r="R972" s="100" t="str">
        <f t="shared" si="40"/>
        <v/>
      </c>
    </row>
    <row r="973" spans="1:18" x14ac:dyDescent="0.2">
      <c r="A973" s="430" t="str">
        <f>IF(B973="","",COUNT('Diário 1º PA'!$A$4:$A$2634)+COUNT('Diário 2º PA'!$A$4:$A$2000)+COUNT('Diário 3º PA'!$A$4:$A$2000)+ROW()-3)</f>
        <v/>
      </c>
      <c r="B973" s="417"/>
      <c r="C973" s="438"/>
      <c r="D973" s="419"/>
      <c r="E973" s="419"/>
      <c r="F973" s="420"/>
      <c r="G973" s="419"/>
      <c r="H973" s="419"/>
      <c r="I973" s="421"/>
      <c r="J973" s="422"/>
      <c r="K973" s="422"/>
      <c r="L973" s="423"/>
      <c r="M973" s="422"/>
      <c r="N973" s="464"/>
      <c r="O973" s="429"/>
      <c r="P973" s="409">
        <f t="shared" si="41"/>
        <v>0</v>
      </c>
      <c r="Q973" s="78">
        <f t="shared" si="41"/>
        <v>0</v>
      </c>
      <c r="R973" s="100" t="str">
        <f t="shared" si="40"/>
        <v/>
      </c>
    </row>
    <row r="974" spans="1:18" x14ac:dyDescent="0.2">
      <c r="A974" s="430" t="str">
        <f>IF(B974="","",COUNT('Diário 1º PA'!$A$4:$A$2634)+COUNT('Diário 2º PA'!$A$4:$A$2000)+COUNT('Diário 3º PA'!$A$4:$A$2000)+ROW()-3)</f>
        <v/>
      </c>
      <c r="B974" s="417"/>
      <c r="C974" s="438"/>
      <c r="D974" s="419"/>
      <c r="E974" s="419"/>
      <c r="F974" s="420"/>
      <c r="G974" s="419"/>
      <c r="H974" s="419"/>
      <c r="I974" s="421"/>
      <c r="J974" s="422"/>
      <c r="K974" s="422"/>
      <c r="L974" s="423"/>
      <c r="M974" s="422"/>
      <c r="N974" s="464"/>
      <c r="O974" s="429"/>
      <c r="P974" s="409">
        <f t="shared" si="41"/>
        <v>0</v>
      </c>
      <c r="Q974" s="78">
        <f t="shared" si="41"/>
        <v>0</v>
      </c>
      <c r="R974" s="100" t="str">
        <f t="shared" si="40"/>
        <v/>
      </c>
    </row>
    <row r="975" spans="1:18" x14ac:dyDescent="0.2">
      <c r="A975" s="430" t="str">
        <f>IF(B975="","",COUNT('Diário 1º PA'!$A$4:$A$2634)+COUNT('Diário 2º PA'!$A$4:$A$2000)+COUNT('Diário 3º PA'!$A$4:$A$2000)+ROW()-3)</f>
        <v/>
      </c>
      <c r="B975" s="417"/>
      <c r="C975" s="438"/>
      <c r="D975" s="419"/>
      <c r="E975" s="419"/>
      <c r="F975" s="420"/>
      <c r="G975" s="419"/>
      <c r="H975" s="419"/>
      <c r="I975" s="421"/>
      <c r="J975" s="422"/>
      <c r="K975" s="422"/>
      <c r="L975" s="423"/>
      <c r="M975" s="422"/>
      <c r="N975" s="464"/>
      <c r="O975" s="429"/>
      <c r="P975" s="409">
        <f t="shared" si="41"/>
        <v>0</v>
      </c>
      <c r="Q975" s="78">
        <f t="shared" si="41"/>
        <v>0</v>
      </c>
      <c r="R975" s="100" t="str">
        <f t="shared" si="40"/>
        <v/>
      </c>
    </row>
    <row r="976" spans="1:18" x14ac:dyDescent="0.2">
      <c r="A976" s="430" t="str">
        <f>IF(B976="","",COUNT('Diário 1º PA'!$A$4:$A$2634)+COUNT('Diário 2º PA'!$A$4:$A$2000)+COUNT('Diário 3º PA'!$A$4:$A$2000)+ROW()-3)</f>
        <v/>
      </c>
      <c r="B976" s="417"/>
      <c r="C976" s="438"/>
      <c r="D976" s="419"/>
      <c r="E976" s="419"/>
      <c r="F976" s="420"/>
      <c r="G976" s="419"/>
      <c r="H976" s="419"/>
      <c r="I976" s="421"/>
      <c r="J976" s="422"/>
      <c r="K976" s="422"/>
      <c r="L976" s="423"/>
      <c r="M976" s="422"/>
      <c r="N976" s="464"/>
      <c r="O976" s="429"/>
      <c r="P976" s="409">
        <f t="shared" si="41"/>
        <v>0</v>
      </c>
      <c r="Q976" s="78">
        <f t="shared" si="41"/>
        <v>0</v>
      </c>
      <c r="R976" s="100" t="str">
        <f t="shared" si="40"/>
        <v/>
      </c>
    </row>
    <row r="977" spans="1:18" x14ac:dyDescent="0.2">
      <c r="A977" s="430" t="str">
        <f>IF(B977="","",COUNT('Diário 1º PA'!$A$4:$A$2634)+COUNT('Diário 2º PA'!$A$4:$A$2000)+COUNT('Diário 3º PA'!$A$4:$A$2000)+ROW()-3)</f>
        <v/>
      </c>
      <c r="B977" s="417"/>
      <c r="C977" s="438"/>
      <c r="D977" s="419"/>
      <c r="E977" s="419"/>
      <c r="F977" s="420"/>
      <c r="G977" s="419"/>
      <c r="H977" s="419"/>
      <c r="I977" s="421"/>
      <c r="J977" s="422"/>
      <c r="K977" s="422"/>
      <c r="L977" s="423"/>
      <c r="M977" s="422"/>
      <c r="N977" s="464"/>
      <c r="O977" s="429"/>
      <c r="P977" s="409">
        <f t="shared" si="41"/>
        <v>0</v>
      </c>
      <c r="Q977" s="78">
        <f t="shared" si="41"/>
        <v>0</v>
      </c>
      <c r="R977" s="100" t="str">
        <f t="shared" si="40"/>
        <v/>
      </c>
    </row>
    <row r="978" spans="1:18" x14ac:dyDescent="0.2">
      <c r="A978" s="430" t="str">
        <f>IF(B978="","",COUNT('Diário 1º PA'!$A$4:$A$2634)+COUNT('Diário 2º PA'!$A$4:$A$2000)+COUNT('Diário 3º PA'!$A$4:$A$2000)+ROW()-3)</f>
        <v/>
      </c>
      <c r="B978" s="417"/>
      <c r="C978" s="438"/>
      <c r="D978" s="419"/>
      <c r="E978" s="419"/>
      <c r="F978" s="420"/>
      <c r="G978" s="419"/>
      <c r="H978" s="419"/>
      <c r="I978" s="421"/>
      <c r="J978" s="422"/>
      <c r="K978" s="422"/>
      <c r="L978" s="423"/>
      <c r="M978" s="422"/>
      <c r="N978" s="464"/>
      <c r="O978" s="429"/>
      <c r="P978" s="409">
        <f t="shared" si="41"/>
        <v>0</v>
      </c>
      <c r="Q978" s="78">
        <f t="shared" si="41"/>
        <v>0</v>
      </c>
      <c r="R978" s="100" t="str">
        <f t="shared" si="40"/>
        <v/>
      </c>
    </row>
    <row r="979" spans="1:18" x14ac:dyDescent="0.2">
      <c r="A979" s="430" t="str">
        <f>IF(B979="","",COUNT('Diário 1º PA'!$A$4:$A$2634)+COUNT('Diário 2º PA'!$A$4:$A$2000)+COUNT('Diário 3º PA'!$A$4:$A$2000)+ROW()-3)</f>
        <v/>
      </c>
      <c r="B979" s="417"/>
      <c r="C979" s="438"/>
      <c r="D979" s="419"/>
      <c r="E979" s="419"/>
      <c r="F979" s="420"/>
      <c r="G979" s="419"/>
      <c r="H979" s="419"/>
      <c r="I979" s="421"/>
      <c r="J979" s="422"/>
      <c r="K979" s="422"/>
      <c r="L979" s="423"/>
      <c r="M979" s="422"/>
      <c r="N979" s="464"/>
      <c r="O979" s="429"/>
      <c r="P979" s="409">
        <f t="shared" si="41"/>
        <v>0</v>
      </c>
      <c r="Q979" s="78">
        <f t="shared" si="41"/>
        <v>0</v>
      </c>
      <c r="R979" s="100" t="str">
        <f t="shared" si="40"/>
        <v/>
      </c>
    </row>
    <row r="980" spans="1:18" x14ac:dyDescent="0.2">
      <c r="A980" s="430" t="str">
        <f>IF(B980="","",COUNT('Diário 1º PA'!$A$4:$A$2634)+COUNT('Diário 2º PA'!$A$4:$A$2000)+COUNT('Diário 3º PA'!$A$4:$A$2000)+ROW()-3)</f>
        <v/>
      </c>
      <c r="B980" s="417"/>
      <c r="C980" s="438"/>
      <c r="D980" s="419"/>
      <c r="E980" s="419"/>
      <c r="F980" s="420"/>
      <c r="G980" s="419"/>
      <c r="H980" s="419"/>
      <c r="I980" s="421"/>
      <c r="J980" s="422"/>
      <c r="K980" s="422"/>
      <c r="L980" s="423"/>
      <c r="M980" s="422"/>
      <c r="N980" s="464"/>
      <c r="O980" s="429"/>
      <c r="P980" s="409">
        <f t="shared" si="41"/>
        <v>0</v>
      </c>
      <c r="Q980" s="78">
        <f t="shared" si="41"/>
        <v>0</v>
      </c>
      <c r="R980" s="100" t="str">
        <f t="shared" si="40"/>
        <v/>
      </c>
    </row>
    <row r="981" spans="1:18" x14ac:dyDescent="0.2">
      <c r="A981" s="430" t="str">
        <f>IF(B981="","",COUNT('Diário 1º PA'!$A$4:$A$2634)+COUNT('Diário 2º PA'!$A$4:$A$2000)+COUNT('Diário 3º PA'!$A$4:$A$2000)+ROW()-3)</f>
        <v/>
      </c>
      <c r="B981" s="417"/>
      <c r="C981" s="438"/>
      <c r="D981" s="419"/>
      <c r="E981" s="419"/>
      <c r="F981" s="420"/>
      <c r="G981" s="419"/>
      <c r="H981" s="419"/>
      <c r="I981" s="421"/>
      <c r="J981" s="422"/>
      <c r="K981" s="422"/>
      <c r="L981" s="423"/>
      <c r="M981" s="422"/>
      <c r="N981" s="464"/>
      <c r="O981" s="429"/>
      <c r="P981" s="409">
        <f t="shared" si="41"/>
        <v>0</v>
      </c>
      <c r="Q981" s="78">
        <f t="shared" si="41"/>
        <v>0</v>
      </c>
      <c r="R981" s="100" t="str">
        <f t="shared" si="40"/>
        <v/>
      </c>
    </row>
    <row r="982" spans="1:18" x14ac:dyDescent="0.2">
      <c r="A982" s="430" t="str">
        <f>IF(B982="","",COUNT('Diário 1º PA'!$A$4:$A$2634)+COUNT('Diário 2º PA'!$A$4:$A$2000)+COUNT('Diário 3º PA'!$A$4:$A$2000)+ROW()-3)</f>
        <v/>
      </c>
      <c r="B982" s="417"/>
      <c r="C982" s="438"/>
      <c r="D982" s="419"/>
      <c r="E982" s="419"/>
      <c r="F982" s="420"/>
      <c r="G982" s="419"/>
      <c r="H982" s="419"/>
      <c r="I982" s="421"/>
      <c r="J982" s="422"/>
      <c r="K982" s="422"/>
      <c r="L982" s="423"/>
      <c r="M982" s="422"/>
      <c r="N982" s="464"/>
      <c r="O982" s="429"/>
      <c r="P982" s="409">
        <f t="shared" si="41"/>
        <v>0</v>
      </c>
      <c r="Q982" s="78">
        <f t="shared" si="41"/>
        <v>0</v>
      </c>
      <c r="R982" s="100" t="str">
        <f t="shared" si="40"/>
        <v/>
      </c>
    </row>
    <row r="983" spans="1:18" x14ac:dyDescent="0.2">
      <c r="A983" s="430" t="str">
        <f>IF(B983="","",COUNT('Diário 1º PA'!$A$4:$A$2634)+COUNT('Diário 2º PA'!$A$4:$A$2000)+COUNT('Diário 3º PA'!$A$4:$A$2000)+ROW()-3)</f>
        <v/>
      </c>
      <c r="B983" s="417"/>
      <c r="C983" s="438"/>
      <c r="D983" s="419"/>
      <c r="E983" s="419"/>
      <c r="F983" s="420"/>
      <c r="G983" s="419"/>
      <c r="H983" s="419"/>
      <c r="I983" s="421"/>
      <c r="J983" s="422"/>
      <c r="K983" s="422"/>
      <c r="L983" s="423"/>
      <c r="M983" s="422"/>
      <c r="N983" s="464"/>
      <c r="O983" s="429"/>
      <c r="P983" s="409">
        <f t="shared" si="41"/>
        <v>0</v>
      </c>
      <c r="Q983" s="78">
        <f t="shared" si="41"/>
        <v>0</v>
      </c>
      <c r="R983" s="100" t="str">
        <f t="shared" si="40"/>
        <v/>
      </c>
    </row>
    <row r="984" spans="1:18" x14ac:dyDescent="0.2">
      <c r="A984" s="430" t="str">
        <f>IF(B984="","",COUNT('Diário 1º PA'!$A$4:$A$2634)+COUNT('Diário 2º PA'!$A$4:$A$2000)+COUNT('Diário 3º PA'!$A$4:$A$2000)+ROW()-3)</f>
        <v/>
      </c>
      <c r="B984" s="417"/>
      <c r="C984" s="438"/>
      <c r="D984" s="419"/>
      <c r="E984" s="419"/>
      <c r="F984" s="420"/>
      <c r="G984" s="419"/>
      <c r="H984" s="419"/>
      <c r="I984" s="421"/>
      <c r="J984" s="422"/>
      <c r="K984" s="422"/>
      <c r="L984" s="423"/>
      <c r="M984" s="422"/>
      <c r="N984" s="464"/>
      <c r="O984" s="429"/>
      <c r="P984" s="409">
        <f t="shared" si="41"/>
        <v>0</v>
      </c>
      <c r="Q984" s="78">
        <f t="shared" si="41"/>
        <v>0</v>
      </c>
      <c r="R984" s="100" t="str">
        <f t="shared" si="40"/>
        <v/>
      </c>
    </row>
    <row r="985" spans="1:18" x14ac:dyDescent="0.2">
      <c r="A985" s="430" t="str">
        <f>IF(B985="","",COUNT('Diário 1º PA'!$A$4:$A$2634)+COUNT('Diário 2º PA'!$A$4:$A$2000)+COUNT('Diário 3º PA'!$A$4:$A$2000)+ROW()-3)</f>
        <v/>
      </c>
      <c r="B985" s="417"/>
      <c r="C985" s="438"/>
      <c r="D985" s="419"/>
      <c r="E985" s="419"/>
      <c r="F985" s="420"/>
      <c r="G985" s="419"/>
      <c r="H985" s="419"/>
      <c r="I985" s="421"/>
      <c r="J985" s="422"/>
      <c r="K985" s="422"/>
      <c r="L985" s="423"/>
      <c r="M985" s="422"/>
      <c r="N985" s="464"/>
      <c r="O985" s="429"/>
      <c r="P985" s="409">
        <f t="shared" si="41"/>
        <v>0</v>
      </c>
      <c r="Q985" s="78">
        <f t="shared" si="41"/>
        <v>0</v>
      </c>
      <c r="R985" s="100" t="str">
        <f t="shared" si="40"/>
        <v/>
      </c>
    </row>
    <row r="986" spans="1:18" x14ac:dyDescent="0.2">
      <c r="A986" s="430" t="str">
        <f>IF(B986="","",COUNT('Diário 1º PA'!$A$4:$A$2634)+COUNT('Diário 2º PA'!$A$4:$A$2000)+COUNT('Diário 3º PA'!$A$4:$A$2000)+ROW()-3)</f>
        <v/>
      </c>
      <c r="B986" s="417"/>
      <c r="C986" s="438"/>
      <c r="D986" s="419"/>
      <c r="E986" s="419"/>
      <c r="F986" s="420"/>
      <c r="G986" s="419"/>
      <c r="H986" s="419"/>
      <c r="I986" s="421"/>
      <c r="J986" s="422"/>
      <c r="K986" s="422"/>
      <c r="L986" s="423"/>
      <c r="M986" s="422"/>
      <c r="N986" s="464"/>
      <c r="O986" s="429"/>
      <c r="P986" s="409">
        <f t="shared" si="41"/>
        <v>0</v>
      </c>
      <c r="Q986" s="78">
        <f t="shared" si="41"/>
        <v>0</v>
      </c>
      <c r="R986" s="100" t="str">
        <f t="shared" si="40"/>
        <v/>
      </c>
    </row>
    <row r="987" spans="1:18" x14ac:dyDescent="0.2">
      <c r="A987" s="430" t="str">
        <f>IF(B987="","",COUNT('Diário 1º PA'!$A$4:$A$2634)+COUNT('Diário 2º PA'!$A$4:$A$2000)+COUNT('Diário 3º PA'!$A$4:$A$2000)+ROW()-3)</f>
        <v/>
      </c>
      <c r="B987" s="417"/>
      <c r="C987" s="438"/>
      <c r="D987" s="419"/>
      <c r="E987" s="419"/>
      <c r="F987" s="420"/>
      <c r="G987" s="419"/>
      <c r="H987" s="419"/>
      <c r="I987" s="421"/>
      <c r="J987" s="422"/>
      <c r="K987" s="422"/>
      <c r="L987" s="423"/>
      <c r="M987" s="422"/>
      <c r="N987" s="464"/>
      <c r="O987" s="429"/>
      <c r="P987" s="409">
        <f t="shared" si="41"/>
        <v>0</v>
      </c>
      <c r="Q987" s="78">
        <f t="shared" si="41"/>
        <v>0</v>
      </c>
      <c r="R987" s="100" t="str">
        <f t="shared" si="40"/>
        <v/>
      </c>
    </row>
    <row r="988" spans="1:18" x14ac:dyDescent="0.2">
      <c r="A988" s="430" t="str">
        <f>IF(B988="","",COUNT('Diário 1º PA'!$A$4:$A$2634)+COUNT('Diário 2º PA'!$A$4:$A$2000)+COUNT('Diário 3º PA'!$A$4:$A$2000)+ROW()-3)</f>
        <v/>
      </c>
      <c r="B988" s="417"/>
      <c r="C988" s="438"/>
      <c r="D988" s="419"/>
      <c r="E988" s="419"/>
      <c r="F988" s="420"/>
      <c r="G988" s="419"/>
      <c r="H988" s="419"/>
      <c r="I988" s="421"/>
      <c r="J988" s="422"/>
      <c r="K988" s="422"/>
      <c r="L988" s="423"/>
      <c r="M988" s="422"/>
      <c r="N988" s="464"/>
      <c r="O988" s="429"/>
      <c r="P988" s="409">
        <f t="shared" si="41"/>
        <v>0</v>
      </c>
      <c r="Q988" s="78">
        <f t="shared" si="41"/>
        <v>0</v>
      </c>
      <c r="R988" s="100" t="str">
        <f t="shared" si="40"/>
        <v/>
      </c>
    </row>
    <row r="989" spans="1:18" x14ac:dyDescent="0.2">
      <c r="A989" s="430" t="str">
        <f>IF(B989="","",COUNT('Diário 1º PA'!$A$4:$A$2634)+COUNT('Diário 2º PA'!$A$4:$A$2000)+COUNT('Diário 3º PA'!$A$4:$A$2000)+ROW()-3)</f>
        <v/>
      </c>
      <c r="B989" s="417"/>
      <c r="C989" s="438"/>
      <c r="D989" s="419"/>
      <c r="E989" s="419"/>
      <c r="F989" s="420"/>
      <c r="G989" s="419"/>
      <c r="H989" s="419"/>
      <c r="I989" s="421"/>
      <c r="J989" s="422"/>
      <c r="K989" s="422"/>
      <c r="L989" s="423"/>
      <c r="M989" s="422"/>
      <c r="N989" s="464"/>
      <c r="O989" s="429"/>
      <c r="P989" s="409">
        <f t="shared" si="41"/>
        <v>0</v>
      </c>
      <c r="Q989" s="78">
        <f t="shared" si="41"/>
        <v>0</v>
      </c>
      <c r="R989" s="100" t="str">
        <f t="shared" si="40"/>
        <v/>
      </c>
    </row>
    <row r="990" spans="1:18" x14ac:dyDescent="0.2">
      <c r="A990" s="430" t="str">
        <f>IF(B990="","",COUNT('Diário 1º PA'!$A$4:$A$2634)+COUNT('Diário 2º PA'!$A$4:$A$2000)+COUNT('Diário 3º PA'!$A$4:$A$2000)+ROW()-3)</f>
        <v/>
      </c>
      <c r="B990" s="417"/>
      <c r="C990" s="438"/>
      <c r="D990" s="419"/>
      <c r="E990" s="419"/>
      <c r="F990" s="420"/>
      <c r="G990" s="419"/>
      <c r="H990" s="419"/>
      <c r="I990" s="421"/>
      <c r="J990" s="422"/>
      <c r="K990" s="422"/>
      <c r="L990" s="423"/>
      <c r="M990" s="422"/>
      <c r="N990" s="464"/>
      <c r="O990" s="429"/>
      <c r="P990" s="409">
        <f t="shared" si="41"/>
        <v>0</v>
      </c>
      <c r="Q990" s="78">
        <f t="shared" si="41"/>
        <v>0</v>
      </c>
      <c r="R990" s="100" t="str">
        <f t="shared" si="40"/>
        <v/>
      </c>
    </row>
    <row r="991" spans="1:18" x14ac:dyDescent="0.2">
      <c r="A991" s="430" t="str">
        <f>IF(B991="","",COUNT('Diário 1º PA'!$A$4:$A$2634)+COUNT('Diário 2º PA'!$A$4:$A$2000)+COUNT('Diário 3º PA'!$A$4:$A$2000)+ROW()-3)</f>
        <v/>
      </c>
      <c r="B991" s="417"/>
      <c r="C991" s="438"/>
      <c r="D991" s="419"/>
      <c r="E991" s="419"/>
      <c r="F991" s="420"/>
      <c r="G991" s="419"/>
      <c r="H991" s="419"/>
      <c r="I991" s="421"/>
      <c r="J991" s="422"/>
      <c r="K991" s="422"/>
      <c r="L991" s="423"/>
      <c r="M991" s="422"/>
      <c r="N991" s="464"/>
      <c r="O991" s="429"/>
      <c r="P991" s="409">
        <f t="shared" si="41"/>
        <v>0</v>
      </c>
      <c r="Q991" s="78">
        <f t="shared" si="41"/>
        <v>0</v>
      </c>
      <c r="R991" s="100" t="str">
        <f t="shared" si="40"/>
        <v/>
      </c>
    </row>
    <row r="992" spans="1:18" x14ac:dyDescent="0.2">
      <c r="A992" s="430" t="str">
        <f>IF(B992="","",COUNT('Diário 1º PA'!$A$4:$A$2634)+COUNT('Diário 2º PA'!$A$4:$A$2000)+COUNT('Diário 3º PA'!$A$4:$A$2000)+ROW()-3)</f>
        <v/>
      </c>
      <c r="B992" s="417"/>
      <c r="C992" s="438"/>
      <c r="D992" s="419"/>
      <c r="E992" s="419"/>
      <c r="F992" s="420"/>
      <c r="G992" s="419"/>
      <c r="H992" s="419"/>
      <c r="I992" s="421"/>
      <c r="J992" s="422"/>
      <c r="K992" s="422"/>
      <c r="L992" s="423"/>
      <c r="M992" s="422"/>
      <c r="N992" s="464"/>
      <c r="O992" s="429"/>
      <c r="P992" s="409">
        <f t="shared" si="41"/>
        <v>0</v>
      </c>
      <c r="Q992" s="78">
        <f t="shared" si="41"/>
        <v>0</v>
      </c>
      <c r="R992" s="100" t="str">
        <f t="shared" si="40"/>
        <v/>
      </c>
    </row>
    <row r="993" spans="1:18" x14ac:dyDescent="0.2">
      <c r="A993" s="430" t="str">
        <f>IF(B993="","",COUNT('Diário 1º PA'!$A$4:$A$2634)+COUNT('Diário 2º PA'!$A$4:$A$2000)+COUNT('Diário 3º PA'!$A$4:$A$2000)+ROW()-3)</f>
        <v/>
      </c>
      <c r="B993" s="417"/>
      <c r="C993" s="438"/>
      <c r="D993" s="419"/>
      <c r="E993" s="419"/>
      <c r="F993" s="420"/>
      <c r="G993" s="419"/>
      <c r="H993" s="419"/>
      <c r="I993" s="421"/>
      <c r="J993" s="422"/>
      <c r="K993" s="422"/>
      <c r="L993" s="423"/>
      <c r="M993" s="422"/>
      <c r="N993" s="464"/>
      <c r="O993" s="429"/>
      <c r="P993" s="409">
        <f t="shared" si="41"/>
        <v>0</v>
      </c>
      <c r="Q993" s="78">
        <f t="shared" si="41"/>
        <v>0</v>
      </c>
      <c r="R993" s="100" t="str">
        <f t="shared" si="40"/>
        <v/>
      </c>
    </row>
    <row r="994" spans="1:18" x14ac:dyDescent="0.2">
      <c r="A994" s="430" t="str">
        <f>IF(B994="","",COUNT('Diário 1º PA'!$A$4:$A$2634)+COUNT('Diário 2º PA'!$A$4:$A$2000)+COUNT('Diário 3º PA'!$A$4:$A$2000)+ROW()-3)</f>
        <v/>
      </c>
      <c r="B994" s="417"/>
      <c r="C994" s="438"/>
      <c r="D994" s="419"/>
      <c r="E994" s="419"/>
      <c r="F994" s="420"/>
      <c r="G994" s="419"/>
      <c r="H994" s="419"/>
      <c r="I994" s="421"/>
      <c r="J994" s="422"/>
      <c r="K994" s="422"/>
      <c r="L994" s="423"/>
      <c r="M994" s="422"/>
      <c r="N994" s="464"/>
      <c r="O994" s="429"/>
      <c r="P994" s="409">
        <f t="shared" si="41"/>
        <v>0</v>
      </c>
      <c r="Q994" s="78">
        <f t="shared" si="41"/>
        <v>0</v>
      </c>
      <c r="R994" s="100" t="str">
        <f t="shared" si="40"/>
        <v/>
      </c>
    </row>
    <row r="995" spans="1:18" x14ac:dyDescent="0.2">
      <c r="A995" s="430" t="str">
        <f>IF(B995="","",COUNT('Diário 1º PA'!$A$4:$A$2634)+COUNT('Diário 2º PA'!$A$4:$A$2000)+COUNT('Diário 3º PA'!$A$4:$A$2000)+ROW()-3)</f>
        <v/>
      </c>
      <c r="B995" s="417"/>
      <c r="C995" s="438"/>
      <c r="D995" s="419"/>
      <c r="E995" s="419"/>
      <c r="F995" s="420"/>
      <c r="G995" s="419"/>
      <c r="H995" s="419"/>
      <c r="I995" s="421"/>
      <c r="J995" s="422"/>
      <c r="K995" s="422"/>
      <c r="L995" s="423"/>
      <c r="M995" s="422"/>
      <c r="N995" s="464"/>
      <c r="O995" s="429"/>
      <c r="P995" s="409">
        <f t="shared" si="41"/>
        <v>0</v>
      </c>
      <c r="Q995" s="78">
        <f t="shared" si="41"/>
        <v>0</v>
      </c>
      <c r="R995" s="100" t="str">
        <f t="shared" si="40"/>
        <v/>
      </c>
    </row>
    <row r="996" spans="1:18" x14ac:dyDescent="0.2">
      <c r="A996" s="430" t="str">
        <f>IF(B996="","",COUNT('Diário 1º PA'!$A$4:$A$2634)+COUNT('Diário 2º PA'!$A$4:$A$2000)+COUNT('Diário 3º PA'!$A$4:$A$2000)+ROW()-3)</f>
        <v/>
      </c>
      <c r="B996" s="417"/>
      <c r="C996" s="438"/>
      <c r="D996" s="419"/>
      <c r="E996" s="419"/>
      <c r="F996" s="420"/>
      <c r="G996" s="419"/>
      <c r="H996" s="419"/>
      <c r="I996" s="421"/>
      <c r="J996" s="422"/>
      <c r="K996" s="422"/>
      <c r="L996" s="423"/>
      <c r="M996" s="422"/>
      <c r="N996" s="464"/>
      <c r="O996" s="429"/>
      <c r="P996" s="409">
        <f t="shared" si="41"/>
        <v>0</v>
      </c>
      <c r="Q996" s="78">
        <f t="shared" si="41"/>
        <v>0</v>
      </c>
      <c r="R996" s="100" t="str">
        <f t="shared" si="40"/>
        <v/>
      </c>
    </row>
    <row r="997" spans="1:18" x14ac:dyDescent="0.2">
      <c r="A997" s="430" t="str">
        <f>IF(B997="","",COUNT('Diário 1º PA'!$A$4:$A$2634)+COUNT('Diário 2º PA'!$A$4:$A$2000)+COUNT('Diário 3º PA'!$A$4:$A$2000)+ROW()-3)</f>
        <v/>
      </c>
      <c r="B997" s="417"/>
      <c r="C997" s="438"/>
      <c r="D997" s="419"/>
      <c r="E997" s="419"/>
      <c r="F997" s="420"/>
      <c r="G997" s="419"/>
      <c r="H997" s="419"/>
      <c r="I997" s="421"/>
      <c r="J997" s="422"/>
      <c r="K997" s="422"/>
      <c r="L997" s="423"/>
      <c r="M997" s="422"/>
      <c r="N997" s="464"/>
      <c r="O997" s="429"/>
      <c r="P997" s="409">
        <f t="shared" si="41"/>
        <v>0</v>
      </c>
      <c r="Q997" s="78">
        <f t="shared" si="41"/>
        <v>0</v>
      </c>
      <c r="R997" s="100" t="str">
        <f t="shared" si="40"/>
        <v/>
      </c>
    </row>
    <row r="998" spans="1:18" x14ac:dyDescent="0.2">
      <c r="A998" s="430" t="str">
        <f>IF(B998="","",COUNT('Diário 1º PA'!$A$4:$A$2634)+COUNT('Diário 2º PA'!$A$4:$A$2000)+COUNT('Diário 3º PA'!$A$4:$A$2000)+ROW()-3)</f>
        <v/>
      </c>
      <c r="B998" s="417"/>
      <c r="C998" s="438"/>
      <c r="D998" s="419"/>
      <c r="E998" s="419"/>
      <c r="F998" s="420"/>
      <c r="G998" s="419"/>
      <c r="H998" s="419"/>
      <c r="I998" s="421"/>
      <c r="J998" s="422"/>
      <c r="K998" s="422"/>
      <c r="L998" s="423"/>
      <c r="M998" s="422"/>
      <c r="N998" s="464"/>
      <c r="O998" s="429"/>
      <c r="P998" s="409">
        <f t="shared" si="41"/>
        <v>0</v>
      </c>
      <c r="Q998" s="78">
        <f t="shared" si="41"/>
        <v>0</v>
      </c>
      <c r="R998" s="100" t="str">
        <f t="shared" si="40"/>
        <v/>
      </c>
    </row>
    <row r="999" spans="1:18" x14ac:dyDescent="0.2">
      <c r="A999" s="430" t="str">
        <f>IF(B999="","",COUNT('Diário 1º PA'!$A$4:$A$2634)+COUNT('Diário 2º PA'!$A$4:$A$2000)+COUNT('Diário 3º PA'!$A$4:$A$2000)+ROW()-3)</f>
        <v/>
      </c>
      <c r="B999" s="417"/>
      <c r="C999" s="438"/>
      <c r="D999" s="419"/>
      <c r="E999" s="419"/>
      <c r="F999" s="420"/>
      <c r="G999" s="419"/>
      <c r="H999" s="419"/>
      <c r="I999" s="421"/>
      <c r="J999" s="422"/>
      <c r="K999" s="422"/>
      <c r="L999" s="423"/>
      <c r="M999" s="422"/>
      <c r="N999" s="464"/>
      <c r="O999" s="429"/>
      <c r="P999" s="409">
        <f t="shared" si="41"/>
        <v>0</v>
      </c>
      <c r="Q999" s="78">
        <f t="shared" si="41"/>
        <v>0</v>
      </c>
      <c r="R999" s="100" t="str">
        <f t="shared" si="40"/>
        <v/>
      </c>
    </row>
    <row r="1000" spans="1:18" x14ac:dyDescent="0.2">
      <c r="A1000" s="430" t="str">
        <f>IF(B1000="","",COUNT('Diário 1º PA'!$A$4:$A$2634)+COUNT('Diário 2º PA'!$A$4:$A$2000)+COUNT('Diário 3º PA'!$A$4:$A$2000)+ROW()-3)</f>
        <v/>
      </c>
      <c r="B1000" s="417"/>
      <c r="C1000" s="438"/>
      <c r="D1000" s="419"/>
      <c r="E1000" s="419"/>
      <c r="F1000" s="420"/>
      <c r="G1000" s="419"/>
      <c r="H1000" s="419"/>
      <c r="I1000" s="421"/>
      <c r="J1000" s="422"/>
      <c r="K1000" s="422"/>
      <c r="L1000" s="423"/>
      <c r="M1000" s="422"/>
      <c r="N1000" s="464"/>
      <c r="O1000" s="429"/>
      <c r="P1000" s="409">
        <f t="shared" si="41"/>
        <v>0</v>
      </c>
      <c r="Q1000" s="78">
        <f t="shared" si="41"/>
        <v>0</v>
      </c>
      <c r="R1000" s="100" t="str">
        <f t="shared" si="40"/>
        <v/>
      </c>
    </row>
    <row r="1001" spans="1:18" x14ac:dyDescent="0.2">
      <c r="A1001" s="430" t="str">
        <f>IF(B1001="","",COUNT('Diário 1º PA'!$A$4:$A$2634)+COUNT('Diário 2º PA'!$A$4:$A$2000)+COUNT('Diário 3º PA'!$A$4:$A$2000)+ROW()-3)</f>
        <v/>
      </c>
      <c r="B1001" s="417"/>
      <c r="C1001" s="438"/>
      <c r="D1001" s="419"/>
      <c r="E1001" s="419"/>
      <c r="F1001" s="420"/>
      <c r="G1001" s="419"/>
      <c r="H1001" s="419"/>
      <c r="I1001" s="421"/>
      <c r="J1001" s="422"/>
      <c r="K1001" s="422"/>
      <c r="L1001" s="423"/>
      <c r="M1001" s="422"/>
      <c r="N1001" s="464"/>
      <c r="O1001" s="429"/>
      <c r="P1001" s="409">
        <f t="shared" si="41"/>
        <v>0</v>
      </c>
      <c r="Q1001" s="78">
        <f t="shared" si="41"/>
        <v>0</v>
      </c>
      <c r="R1001" s="100" t="str">
        <f t="shared" si="40"/>
        <v/>
      </c>
    </row>
    <row r="1002" spans="1:18" x14ac:dyDescent="0.2">
      <c r="A1002" s="430" t="str">
        <f>IF(B1002="","",COUNT('Diário 1º PA'!$A$4:$A$2634)+COUNT('Diário 2º PA'!$A$4:$A$2000)+COUNT('Diário 3º PA'!$A$4:$A$2000)+ROW()-3)</f>
        <v/>
      </c>
      <c r="B1002" s="417"/>
      <c r="C1002" s="438"/>
      <c r="D1002" s="419"/>
      <c r="E1002" s="419"/>
      <c r="F1002" s="420"/>
      <c r="G1002" s="419"/>
      <c r="H1002" s="419"/>
      <c r="I1002" s="421"/>
      <c r="J1002" s="422"/>
      <c r="K1002" s="422"/>
      <c r="L1002" s="423"/>
      <c r="M1002" s="422"/>
      <c r="N1002" s="464"/>
      <c r="O1002" s="429"/>
      <c r="P1002" s="409">
        <f t="shared" si="41"/>
        <v>0</v>
      </c>
      <c r="Q1002" s="78">
        <f t="shared" si="41"/>
        <v>0</v>
      </c>
      <c r="R1002" s="100" t="str">
        <f t="shared" si="40"/>
        <v/>
      </c>
    </row>
    <row r="1003" spans="1:18" x14ac:dyDescent="0.2">
      <c r="A1003" s="430" t="str">
        <f>IF(B1003="","",COUNT('Diário 1º PA'!$A$4:$A$2634)+COUNT('Diário 2º PA'!$A$4:$A$2000)+COUNT('Diário 3º PA'!$A$4:$A$2000)+ROW()-3)</f>
        <v/>
      </c>
      <c r="B1003" s="417"/>
      <c r="C1003" s="438"/>
      <c r="D1003" s="419"/>
      <c r="E1003" s="419"/>
      <c r="F1003" s="420"/>
      <c r="G1003" s="419"/>
      <c r="H1003" s="419"/>
      <c r="I1003" s="421"/>
      <c r="J1003" s="422"/>
      <c r="K1003" s="422"/>
      <c r="L1003" s="423"/>
      <c r="M1003" s="422"/>
      <c r="N1003" s="464"/>
      <c r="O1003" s="429"/>
      <c r="P1003" s="409">
        <f t="shared" si="41"/>
        <v>0</v>
      </c>
      <c r="Q1003" s="78">
        <f t="shared" si="41"/>
        <v>0</v>
      </c>
      <c r="R1003" s="100" t="str">
        <f t="shared" si="40"/>
        <v/>
      </c>
    </row>
    <row r="1004" spans="1:18" x14ac:dyDescent="0.2">
      <c r="A1004" s="430" t="str">
        <f>IF(B1004="","",COUNT('Diário 1º PA'!$A$4:$A$2634)+COUNT('Diário 2º PA'!$A$4:$A$2000)+COUNT('Diário 3º PA'!$A$4:$A$2000)+ROW()-3)</f>
        <v/>
      </c>
      <c r="B1004" s="417"/>
      <c r="C1004" s="438"/>
      <c r="D1004" s="419"/>
      <c r="E1004" s="419"/>
      <c r="F1004" s="420"/>
      <c r="G1004" s="419"/>
      <c r="H1004" s="419"/>
      <c r="I1004" s="421"/>
      <c r="J1004" s="422"/>
      <c r="K1004" s="422"/>
      <c r="L1004" s="423"/>
      <c r="M1004" s="422"/>
      <c r="N1004" s="464"/>
      <c r="O1004" s="429"/>
      <c r="P1004" s="409">
        <f t="shared" si="41"/>
        <v>0</v>
      </c>
      <c r="Q1004" s="78">
        <f t="shared" si="41"/>
        <v>0</v>
      </c>
      <c r="R1004" s="100" t="str">
        <f t="shared" si="40"/>
        <v/>
      </c>
    </row>
    <row r="1005" spans="1:18" x14ac:dyDescent="0.2">
      <c r="A1005" s="430" t="str">
        <f>IF(B1005="","",COUNT('Diário 1º PA'!$A$4:$A$2634)+COUNT('Diário 2º PA'!$A$4:$A$2000)+COUNT('Diário 3º PA'!$A$4:$A$2000)+ROW()-3)</f>
        <v/>
      </c>
      <c r="B1005" s="417"/>
      <c r="C1005" s="438"/>
      <c r="D1005" s="419"/>
      <c r="E1005" s="419"/>
      <c r="F1005" s="420"/>
      <c r="G1005" s="419"/>
      <c r="H1005" s="419"/>
      <c r="I1005" s="421"/>
      <c r="J1005" s="422"/>
      <c r="K1005" s="422"/>
      <c r="L1005" s="423"/>
      <c r="M1005" s="422"/>
      <c r="N1005" s="464"/>
      <c r="O1005" s="429"/>
      <c r="P1005" s="409">
        <f t="shared" si="41"/>
        <v>0</v>
      </c>
      <c r="Q1005" s="78">
        <f t="shared" si="41"/>
        <v>0</v>
      </c>
      <c r="R1005" s="100" t="str">
        <f t="shared" si="40"/>
        <v/>
      </c>
    </row>
    <row r="1006" spans="1:18" x14ac:dyDescent="0.2">
      <c r="A1006" s="430" t="str">
        <f>IF(B1006="","",COUNT('Diário 1º PA'!$A$4:$A$2634)+COUNT('Diário 2º PA'!$A$4:$A$2000)+COUNT('Diário 3º PA'!$A$4:$A$2000)+ROW()-3)</f>
        <v/>
      </c>
      <c r="B1006" s="417"/>
      <c r="C1006" s="438"/>
      <c r="D1006" s="419"/>
      <c r="E1006" s="419"/>
      <c r="F1006" s="420"/>
      <c r="G1006" s="419"/>
      <c r="H1006" s="419"/>
      <c r="I1006" s="421"/>
      <c r="J1006" s="422"/>
      <c r="K1006" s="422"/>
      <c r="L1006" s="423"/>
      <c r="M1006" s="422"/>
      <c r="N1006" s="464"/>
      <c r="O1006" s="429"/>
      <c r="P1006" s="409">
        <f t="shared" si="41"/>
        <v>0</v>
      </c>
      <c r="Q1006" s="78">
        <f t="shared" si="41"/>
        <v>0</v>
      </c>
      <c r="R1006" s="100" t="str">
        <f t="shared" si="40"/>
        <v/>
      </c>
    </row>
    <row r="1007" spans="1:18" x14ac:dyDescent="0.2">
      <c r="A1007" s="430" t="str">
        <f>IF(B1007="","",COUNT('Diário 1º PA'!$A$4:$A$2634)+COUNT('Diário 2º PA'!$A$4:$A$2000)+COUNT('Diário 3º PA'!$A$4:$A$2000)+ROW()-3)</f>
        <v/>
      </c>
      <c r="B1007" s="417"/>
      <c r="C1007" s="438"/>
      <c r="D1007" s="419"/>
      <c r="E1007" s="419"/>
      <c r="F1007" s="420"/>
      <c r="G1007" s="419"/>
      <c r="H1007" s="419"/>
      <c r="I1007" s="421"/>
      <c r="J1007" s="422"/>
      <c r="K1007" s="422"/>
      <c r="L1007" s="423"/>
      <c r="M1007" s="422"/>
      <c r="N1007" s="464"/>
      <c r="O1007" s="429"/>
      <c r="P1007" s="409">
        <f t="shared" si="41"/>
        <v>0</v>
      </c>
      <c r="Q1007" s="78">
        <f t="shared" si="41"/>
        <v>0</v>
      </c>
      <c r="R1007" s="100" t="str">
        <f t="shared" si="40"/>
        <v/>
      </c>
    </row>
    <row r="1008" spans="1:18" x14ac:dyDescent="0.2">
      <c r="A1008" s="430" t="str">
        <f>IF(B1008="","",COUNT('Diário 1º PA'!$A$4:$A$2634)+COUNT('Diário 2º PA'!$A$4:$A$2000)+COUNT('Diário 3º PA'!$A$4:$A$2000)+ROW()-3)</f>
        <v/>
      </c>
      <c r="B1008" s="417"/>
      <c r="C1008" s="438"/>
      <c r="D1008" s="419"/>
      <c r="E1008" s="419"/>
      <c r="F1008" s="420"/>
      <c r="G1008" s="419"/>
      <c r="H1008" s="419"/>
      <c r="I1008" s="421"/>
      <c r="J1008" s="422"/>
      <c r="K1008" s="422"/>
      <c r="L1008" s="423"/>
      <c r="M1008" s="422"/>
      <c r="N1008" s="444"/>
      <c r="O1008" s="429"/>
      <c r="P1008" s="409">
        <f t="shared" si="41"/>
        <v>0</v>
      </c>
      <c r="Q1008" s="78">
        <f t="shared" si="41"/>
        <v>0</v>
      </c>
      <c r="R1008" s="100" t="str">
        <f t="shared" si="40"/>
        <v/>
      </c>
    </row>
    <row r="1009" spans="1:18" x14ac:dyDescent="0.2">
      <c r="A1009" s="430" t="str">
        <f>IF(B1009="","",COUNT('Diário 1º PA'!$A$4:$A$2634)+COUNT('Diário 2º PA'!$A$4:$A$2000)+COUNT('Diário 3º PA'!$A$4:$A$2000)+ROW()-3)</f>
        <v/>
      </c>
      <c r="B1009" s="417"/>
      <c r="C1009" s="438"/>
      <c r="D1009" s="419"/>
      <c r="E1009" s="419"/>
      <c r="F1009" s="420"/>
      <c r="G1009" s="419"/>
      <c r="H1009" s="419"/>
      <c r="I1009" s="421"/>
      <c r="J1009" s="422"/>
      <c r="K1009" s="422"/>
      <c r="L1009" s="423"/>
      <c r="M1009" s="422"/>
      <c r="N1009" s="444"/>
      <c r="O1009" s="429"/>
      <c r="P1009" s="409">
        <f t="shared" si="41"/>
        <v>0</v>
      </c>
      <c r="Q1009" s="78">
        <f t="shared" si="41"/>
        <v>0</v>
      </c>
      <c r="R1009" s="100" t="str">
        <f t="shared" si="40"/>
        <v/>
      </c>
    </row>
    <row r="1010" spans="1:18" x14ac:dyDescent="0.2">
      <c r="A1010" s="430" t="str">
        <f>IF(B1010="","",COUNT('Diário 1º PA'!$A$4:$A$2634)+COUNT('Diário 2º PA'!$A$4:$A$2000)+COUNT('Diário 3º PA'!$A$4:$A$2000)+ROW()-3)</f>
        <v/>
      </c>
      <c r="B1010" s="417"/>
      <c r="C1010" s="438"/>
      <c r="D1010" s="419"/>
      <c r="E1010" s="419"/>
      <c r="F1010" s="420"/>
      <c r="G1010" s="419"/>
      <c r="H1010" s="419"/>
      <c r="I1010" s="421"/>
      <c r="J1010" s="422"/>
      <c r="K1010" s="422"/>
      <c r="L1010" s="423"/>
      <c r="M1010" s="422"/>
      <c r="N1010" s="444"/>
      <c r="O1010" s="429"/>
      <c r="P1010" s="409">
        <f t="shared" si="41"/>
        <v>0</v>
      </c>
      <c r="Q1010" s="78">
        <f t="shared" si="41"/>
        <v>0</v>
      </c>
      <c r="R1010" s="100" t="str">
        <f t="shared" si="40"/>
        <v/>
      </c>
    </row>
    <row r="1011" spans="1:18" x14ac:dyDescent="0.2">
      <c r="A1011" s="430" t="str">
        <f>IF(B1011="","",COUNT('Diário 1º PA'!$A$4:$A$2634)+COUNT('Diário 2º PA'!$A$4:$A$2000)+COUNT('Diário 3º PA'!$A$4:$A$2000)+ROW()-3)</f>
        <v/>
      </c>
      <c r="B1011" s="417"/>
      <c r="C1011" s="438"/>
      <c r="D1011" s="419"/>
      <c r="E1011" s="419"/>
      <c r="F1011" s="420"/>
      <c r="G1011" s="419"/>
      <c r="H1011" s="419"/>
      <c r="I1011" s="421"/>
      <c r="J1011" s="422"/>
      <c r="K1011" s="422"/>
      <c r="L1011" s="423"/>
      <c r="M1011" s="422"/>
      <c r="N1011" s="444"/>
      <c r="O1011" s="429"/>
      <c r="P1011" s="409">
        <f t="shared" si="41"/>
        <v>0</v>
      </c>
      <c r="Q1011" s="78">
        <f t="shared" si="41"/>
        <v>0</v>
      </c>
      <c r="R1011" s="100" t="str">
        <f t="shared" si="40"/>
        <v/>
      </c>
    </row>
    <row r="1012" spans="1:18" x14ac:dyDescent="0.2">
      <c r="A1012" s="430" t="str">
        <f>IF(B1012="","",COUNT('Diário 1º PA'!$A$4:$A$2634)+COUNT('Diário 2º PA'!$A$4:$A$2000)+COUNT('Diário 3º PA'!$A$4:$A$2000)+ROW()-3)</f>
        <v/>
      </c>
      <c r="B1012" s="417"/>
      <c r="C1012" s="438"/>
      <c r="D1012" s="419"/>
      <c r="E1012" s="419"/>
      <c r="F1012" s="420"/>
      <c r="G1012" s="419"/>
      <c r="H1012" s="419"/>
      <c r="I1012" s="421"/>
      <c r="J1012" s="422"/>
      <c r="K1012" s="422"/>
      <c r="L1012" s="423"/>
      <c r="M1012" s="422"/>
      <c r="N1012" s="444"/>
      <c r="O1012" s="429"/>
      <c r="P1012" s="409">
        <f t="shared" si="41"/>
        <v>0</v>
      </c>
      <c r="Q1012" s="78">
        <f t="shared" si="41"/>
        <v>0</v>
      </c>
      <c r="R1012" s="100" t="str">
        <f t="shared" si="40"/>
        <v/>
      </c>
    </row>
    <row r="1013" spans="1:18" x14ac:dyDescent="0.2">
      <c r="A1013" s="430" t="str">
        <f>IF(B1013="","",COUNT('Diário 1º PA'!$A$4:$A$2634)+COUNT('Diário 2º PA'!$A$4:$A$2000)+COUNT('Diário 3º PA'!$A$4:$A$2000)+ROW()-3)</f>
        <v/>
      </c>
      <c r="B1013" s="417"/>
      <c r="C1013" s="438"/>
      <c r="D1013" s="419"/>
      <c r="E1013" s="419"/>
      <c r="F1013" s="420"/>
      <c r="G1013" s="419"/>
      <c r="H1013" s="419"/>
      <c r="I1013" s="421"/>
      <c r="J1013" s="422"/>
      <c r="K1013" s="422"/>
      <c r="L1013" s="423"/>
      <c r="M1013" s="422"/>
      <c r="N1013" s="444"/>
      <c r="O1013" s="429"/>
      <c r="P1013" s="409">
        <f t="shared" si="41"/>
        <v>0</v>
      </c>
      <c r="Q1013" s="78">
        <f t="shared" si="41"/>
        <v>0</v>
      </c>
      <c r="R1013" s="100" t="str">
        <f t="shared" si="40"/>
        <v/>
      </c>
    </row>
    <row r="1014" spans="1:18" x14ac:dyDescent="0.2">
      <c r="A1014" s="430" t="str">
        <f>IF(B1014="","",COUNT('Diário 1º PA'!$A$4:$A$2634)+COUNT('Diário 2º PA'!$A$4:$A$2000)+COUNT('Diário 3º PA'!$A$4:$A$2000)+ROW()-3)</f>
        <v/>
      </c>
      <c r="B1014" s="417"/>
      <c r="C1014" s="438"/>
      <c r="D1014" s="419"/>
      <c r="E1014" s="419"/>
      <c r="F1014" s="420"/>
      <c r="G1014" s="419"/>
      <c r="H1014" s="419"/>
      <c r="I1014" s="421"/>
      <c r="J1014" s="422"/>
      <c r="K1014" s="422"/>
      <c r="L1014" s="423"/>
      <c r="M1014" s="422"/>
      <c r="N1014" s="444"/>
      <c r="O1014" s="429"/>
      <c r="P1014" s="409">
        <f t="shared" si="41"/>
        <v>0</v>
      </c>
      <c r="Q1014" s="78">
        <f t="shared" si="41"/>
        <v>0</v>
      </c>
      <c r="R1014" s="100" t="str">
        <f t="shared" si="40"/>
        <v/>
      </c>
    </row>
    <row r="1015" spans="1:18" x14ac:dyDescent="0.2">
      <c r="A1015" s="430" t="str">
        <f>IF(B1015="","",COUNT('Diário 1º PA'!$A$4:$A$2634)+COUNT('Diário 2º PA'!$A$4:$A$2000)+COUNT('Diário 3º PA'!$A$4:$A$2000)+ROW()-3)</f>
        <v/>
      </c>
      <c r="B1015" s="417"/>
      <c r="C1015" s="438"/>
      <c r="D1015" s="419"/>
      <c r="E1015" s="419"/>
      <c r="F1015" s="420"/>
      <c r="G1015" s="419"/>
      <c r="H1015" s="419"/>
      <c r="I1015" s="421"/>
      <c r="J1015" s="422"/>
      <c r="K1015" s="422"/>
      <c r="L1015" s="423"/>
      <c r="M1015" s="422"/>
      <c r="N1015" s="444"/>
      <c r="O1015" s="429"/>
      <c r="P1015" s="409">
        <f t="shared" si="41"/>
        <v>0</v>
      </c>
      <c r="Q1015" s="78">
        <f t="shared" si="41"/>
        <v>0</v>
      </c>
      <c r="R1015" s="100" t="str">
        <f t="shared" si="40"/>
        <v/>
      </c>
    </row>
    <row r="1016" spans="1:18" x14ac:dyDescent="0.2">
      <c r="A1016" s="430" t="str">
        <f>IF(B1016="","",COUNT('Diário 1º PA'!$A$4:$A$2634)+COUNT('Diário 2º PA'!$A$4:$A$2000)+COUNT('Diário 3º PA'!$A$4:$A$2000)+ROW()-3)</f>
        <v/>
      </c>
      <c r="B1016" s="417"/>
      <c r="C1016" s="438"/>
      <c r="D1016" s="419"/>
      <c r="E1016" s="419"/>
      <c r="F1016" s="420"/>
      <c r="G1016" s="419"/>
      <c r="H1016" s="419"/>
      <c r="I1016" s="421"/>
      <c r="J1016" s="422"/>
      <c r="K1016" s="422"/>
      <c r="L1016" s="423"/>
      <c r="M1016" s="422"/>
      <c r="N1016" s="444"/>
      <c r="O1016" s="429"/>
      <c r="P1016" s="409">
        <f t="shared" si="41"/>
        <v>0</v>
      </c>
      <c r="Q1016" s="78">
        <f t="shared" si="41"/>
        <v>0</v>
      </c>
      <c r="R1016" s="100" t="str">
        <f t="shared" si="40"/>
        <v/>
      </c>
    </row>
    <row r="1017" spans="1:18" x14ac:dyDescent="0.2">
      <c r="A1017" s="430" t="str">
        <f>IF(B1017="","",COUNT('Diário 1º PA'!$A$4:$A$2634)+COUNT('Diário 2º PA'!$A$4:$A$2000)+COUNT('Diário 3º PA'!$A$4:$A$2000)+ROW()-3)</f>
        <v/>
      </c>
      <c r="B1017" s="417"/>
      <c r="C1017" s="438"/>
      <c r="D1017" s="419"/>
      <c r="E1017" s="419"/>
      <c r="F1017" s="420"/>
      <c r="G1017" s="419"/>
      <c r="H1017" s="419"/>
      <c r="I1017" s="421"/>
      <c r="J1017" s="422"/>
      <c r="K1017" s="422"/>
      <c r="L1017" s="423"/>
      <c r="M1017" s="422"/>
      <c r="N1017" s="444"/>
      <c r="O1017" s="429"/>
      <c r="P1017" s="409">
        <f t="shared" si="41"/>
        <v>0</v>
      </c>
      <c r="Q1017" s="78">
        <f t="shared" si="41"/>
        <v>0</v>
      </c>
      <c r="R1017" s="100" t="str">
        <f t="shared" si="40"/>
        <v/>
      </c>
    </row>
    <row r="1018" spans="1:18" x14ac:dyDescent="0.2">
      <c r="A1018" s="430" t="str">
        <f>IF(B1018="","",COUNT('Diário 1º PA'!$A$4:$A$2634)+COUNT('Diário 2º PA'!$A$4:$A$2000)+COUNT('Diário 3º PA'!$A$4:$A$2000)+ROW()-3)</f>
        <v/>
      </c>
      <c r="B1018" s="417"/>
      <c r="C1018" s="438"/>
      <c r="D1018" s="419"/>
      <c r="E1018" s="419"/>
      <c r="F1018" s="420"/>
      <c r="G1018" s="419"/>
      <c r="H1018" s="419"/>
      <c r="I1018" s="421"/>
      <c r="J1018" s="422"/>
      <c r="K1018" s="422"/>
      <c r="L1018" s="423"/>
      <c r="M1018" s="422"/>
      <c r="N1018" s="444"/>
      <c r="O1018" s="429"/>
      <c r="P1018" s="409">
        <f t="shared" si="41"/>
        <v>0</v>
      </c>
      <c r="Q1018" s="78">
        <f t="shared" si="41"/>
        <v>0</v>
      </c>
      <c r="R1018" s="100" t="str">
        <f t="shared" si="40"/>
        <v/>
      </c>
    </row>
    <row r="1019" spans="1:18" x14ac:dyDescent="0.2">
      <c r="A1019" s="430" t="str">
        <f>IF(B1019="","",COUNT('Diário 1º PA'!$A$4:$A$2634)+COUNT('Diário 2º PA'!$A$4:$A$2000)+COUNT('Diário 3º PA'!$A$4:$A$2000)+ROW()-3)</f>
        <v/>
      </c>
      <c r="B1019" s="417"/>
      <c r="C1019" s="438"/>
      <c r="D1019" s="419"/>
      <c r="E1019" s="419"/>
      <c r="F1019" s="420"/>
      <c r="G1019" s="419"/>
      <c r="H1019" s="419"/>
      <c r="I1019" s="421"/>
      <c r="J1019" s="422"/>
      <c r="K1019" s="422"/>
      <c r="L1019" s="423"/>
      <c r="M1019" s="422"/>
      <c r="N1019" s="444"/>
      <c r="O1019" s="429"/>
      <c r="P1019" s="409">
        <f t="shared" si="41"/>
        <v>0</v>
      </c>
      <c r="Q1019" s="78">
        <f t="shared" si="41"/>
        <v>0</v>
      </c>
      <c r="R1019" s="100" t="str">
        <f t="shared" si="40"/>
        <v/>
      </c>
    </row>
    <row r="1020" spans="1:18" x14ac:dyDescent="0.2">
      <c r="A1020" s="430" t="str">
        <f>IF(B1020="","",COUNT('Diário 1º PA'!$A$4:$A$2634)+COUNT('Diário 2º PA'!$A$4:$A$2000)+COUNT('Diário 3º PA'!$A$4:$A$2000)+ROW()-3)</f>
        <v/>
      </c>
      <c r="B1020" s="417"/>
      <c r="C1020" s="438"/>
      <c r="D1020" s="419"/>
      <c r="E1020" s="419"/>
      <c r="F1020" s="420"/>
      <c r="G1020" s="419"/>
      <c r="H1020" s="419"/>
      <c r="I1020" s="421"/>
      <c r="J1020" s="422"/>
      <c r="K1020" s="422"/>
      <c r="L1020" s="423"/>
      <c r="M1020" s="422"/>
      <c r="N1020" s="444"/>
      <c r="O1020" s="429"/>
      <c r="P1020" s="409">
        <f t="shared" si="41"/>
        <v>0</v>
      </c>
      <c r="Q1020" s="78">
        <f t="shared" si="41"/>
        <v>0</v>
      </c>
      <c r="R1020" s="100" t="str">
        <f t="shared" si="40"/>
        <v/>
      </c>
    </row>
    <row r="1021" spans="1:18" x14ac:dyDescent="0.2">
      <c r="A1021" s="430" t="str">
        <f>IF(B1021="","",COUNT('Diário 1º PA'!$A$4:$A$2634)+COUNT('Diário 2º PA'!$A$4:$A$2000)+COUNT('Diário 3º PA'!$A$4:$A$2000)+ROW()-3)</f>
        <v/>
      </c>
      <c r="B1021" s="417"/>
      <c r="C1021" s="438"/>
      <c r="D1021" s="419"/>
      <c r="E1021" s="419"/>
      <c r="F1021" s="420"/>
      <c r="G1021" s="419"/>
      <c r="H1021" s="419"/>
      <c r="I1021" s="421"/>
      <c r="J1021" s="422"/>
      <c r="K1021" s="422"/>
      <c r="L1021" s="423"/>
      <c r="M1021" s="422"/>
      <c r="N1021" s="444"/>
      <c r="O1021" s="429"/>
      <c r="P1021" s="409">
        <f t="shared" si="41"/>
        <v>0</v>
      </c>
      <c r="Q1021" s="78">
        <f t="shared" si="41"/>
        <v>0</v>
      </c>
      <c r="R1021" s="100" t="str">
        <f t="shared" si="40"/>
        <v/>
      </c>
    </row>
    <row r="1022" spans="1:18" x14ac:dyDescent="0.2">
      <c r="A1022" s="430" t="str">
        <f>IF(B1022="","",COUNT('Diário 1º PA'!$A$4:$A$2634)+COUNT('Diário 2º PA'!$A$4:$A$2000)+COUNT('Diário 3º PA'!$A$4:$A$2000)+ROW()-3)</f>
        <v/>
      </c>
      <c r="B1022" s="417"/>
      <c r="C1022" s="438"/>
      <c r="D1022" s="419"/>
      <c r="E1022" s="419"/>
      <c r="F1022" s="420"/>
      <c r="G1022" s="419"/>
      <c r="H1022" s="419"/>
      <c r="I1022" s="421"/>
      <c r="J1022" s="422"/>
      <c r="K1022" s="422"/>
      <c r="L1022" s="423"/>
      <c r="M1022" s="422"/>
      <c r="N1022" s="444"/>
      <c r="O1022" s="429"/>
      <c r="P1022" s="409">
        <f t="shared" si="41"/>
        <v>0</v>
      </c>
      <c r="Q1022" s="78">
        <f t="shared" si="41"/>
        <v>0</v>
      </c>
      <c r="R1022" s="100" t="str">
        <f t="shared" si="40"/>
        <v/>
      </c>
    </row>
    <row r="1023" spans="1:18" x14ac:dyDescent="0.2">
      <c r="A1023" s="430" t="str">
        <f>IF(B1023="","",COUNT('Diário 1º PA'!$A$4:$A$2634)+COUNT('Diário 2º PA'!$A$4:$A$2000)+COUNT('Diário 3º PA'!$A$4:$A$2000)+ROW()-3)</f>
        <v/>
      </c>
      <c r="B1023" s="417"/>
      <c r="C1023" s="438"/>
      <c r="D1023" s="419"/>
      <c r="E1023" s="419"/>
      <c r="F1023" s="420"/>
      <c r="G1023" s="419"/>
      <c r="H1023" s="419"/>
      <c r="I1023" s="421"/>
      <c r="J1023" s="422"/>
      <c r="K1023" s="422"/>
      <c r="L1023" s="423"/>
      <c r="M1023" s="422"/>
      <c r="N1023" s="444"/>
      <c r="O1023" s="429"/>
      <c r="P1023" s="409">
        <f t="shared" si="41"/>
        <v>0</v>
      </c>
      <c r="Q1023" s="78">
        <f t="shared" si="41"/>
        <v>0</v>
      </c>
      <c r="R1023" s="100" t="str">
        <f t="shared" si="40"/>
        <v/>
      </c>
    </row>
    <row r="1024" spans="1:18" x14ac:dyDescent="0.2">
      <c r="A1024" s="430" t="str">
        <f>IF(B1024="","",COUNT('Diário 1º PA'!$A$4:$A$2634)+COUNT('Diário 2º PA'!$A$4:$A$2000)+COUNT('Diário 3º PA'!$A$4:$A$2000)+ROW()-3)</f>
        <v/>
      </c>
      <c r="B1024" s="417"/>
      <c r="C1024" s="438"/>
      <c r="D1024" s="419"/>
      <c r="E1024" s="419"/>
      <c r="F1024" s="420"/>
      <c r="G1024" s="419"/>
      <c r="H1024" s="419"/>
      <c r="I1024" s="421"/>
      <c r="J1024" s="422"/>
      <c r="K1024" s="422"/>
      <c r="L1024" s="423"/>
      <c r="M1024" s="422"/>
      <c r="N1024" s="444"/>
      <c r="O1024" s="429"/>
      <c r="P1024" s="409">
        <f t="shared" si="41"/>
        <v>0</v>
      </c>
      <c r="Q1024" s="78">
        <f t="shared" si="41"/>
        <v>0</v>
      </c>
      <c r="R1024" s="100" t="str">
        <f t="shared" si="40"/>
        <v/>
      </c>
    </row>
    <row r="1025" spans="1:18" x14ac:dyDescent="0.2">
      <c r="A1025" s="430" t="str">
        <f>IF(B1025="","",COUNT('Diário 1º PA'!$A$4:$A$2634)+COUNT('Diário 2º PA'!$A$4:$A$2000)+COUNT('Diário 3º PA'!$A$4:$A$2000)+ROW()-3)</f>
        <v/>
      </c>
      <c r="B1025" s="417"/>
      <c r="C1025" s="438"/>
      <c r="D1025" s="419"/>
      <c r="E1025" s="419"/>
      <c r="F1025" s="420"/>
      <c r="G1025" s="419"/>
      <c r="H1025" s="419"/>
      <c r="I1025" s="421"/>
      <c r="J1025" s="422"/>
      <c r="K1025" s="422"/>
      <c r="L1025" s="423"/>
      <c r="M1025" s="422"/>
      <c r="N1025" s="444"/>
      <c r="O1025" s="429"/>
      <c r="P1025" s="409">
        <f t="shared" si="41"/>
        <v>0</v>
      </c>
      <c r="Q1025" s="78">
        <f t="shared" si="41"/>
        <v>0</v>
      </c>
      <c r="R1025" s="100" t="str">
        <f t="shared" si="40"/>
        <v/>
      </c>
    </row>
    <row r="1026" spans="1:18" x14ac:dyDescent="0.2">
      <c r="A1026" s="430" t="str">
        <f>IF(B1026="","",COUNT('Diário 1º PA'!$A$4:$A$2634)+COUNT('Diário 2º PA'!$A$4:$A$2000)+COUNT('Diário 3º PA'!$A$4:$A$2000)+ROW()-3)</f>
        <v/>
      </c>
      <c r="B1026" s="417"/>
      <c r="C1026" s="438"/>
      <c r="D1026" s="419"/>
      <c r="E1026" s="419"/>
      <c r="F1026" s="420"/>
      <c r="G1026" s="419"/>
      <c r="H1026" s="419"/>
      <c r="I1026" s="421"/>
      <c r="J1026" s="422"/>
      <c r="K1026" s="422"/>
      <c r="L1026" s="423"/>
      <c r="M1026" s="422"/>
      <c r="N1026" s="444"/>
      <c r="O1026" s="429"/>
      <c r="P1026" s="409">
        <f t="shared" si="41"/>
        <v>0</v>
      </c>
      <c r="Q1026" s="78">
        <f t="shared" si="41"/>
        <v>0</v>
      </c>
      <c r="R1026" s="100" t="str">
        <f t="shared" si="40"/>
        <v/>
      </c>
    </row>
    <row r="1027" spans="1:18" x14ac:dyDescent="0.2">
      <c r="A1027" s="430" t="str">
        <f>IF(B1027="","",COUNT('Diário 1º PA'!$A$4:$A$2634)+COUNT('Diário 2º PA'!$A$4:$A$2000)+COUNT('Diário 3º PA'!$A$4:$A$2000)+ROW()-3)</f>
        <v/>
      </c>
      <c r="B1027" s="417"/>
      <c r="C1027" s="438"/>
      <c r="D1027" s="419"/>
      <c r="E1027" s="419"/>
      <c r="F1027" s="420"/>
      <c r="G1027" s="419"/>
      <c r="H1027" s="419"/>
      <c r="I1027" s="421"/>
      <c r="J1027" s="422"/>
      <c r="K1027" s="422"/>
      <c r="L1027" s="423"/>
      <c r="M1027" s="422"/>
      <c r="N1027" s="444"/>
      <c r="O1027" s="429"/>
      <c r="P1027" s="409">
        <f t="shared" si="41"/>
        <v>0</v>
      </c>
      <c r="Q1027" s="78">
        <f t="shared" si="41"/>
        <v>0</v>
      </c>
      <c r="R1027" s="100" t="str">
        <f t="shared" si="40"/>
        <v/>
      </c>
    </row>
    <row r="1028" spans="1:18" x14ac:dyDescent="0.2">
      <c r="A1028" s="430" t="str">
        <f>IF(B1028="","",COUNT('Diário 1º PA'!$A$4:$A$2634)+COUNT('Diário 2º PA'!$A$4:$A$2000)+COUNT('Diário 3º PA'!$A$4:$A$2000)+ROW()-3)</f>
        <v/>
      </c>
      <c r="B1028" s="417"/>
      <c r="C1028" s="438"/>
      <c r="D1028" s="419"/>
      <c r="E1028" s="419"/>
      <c r="F1028" s="420"/>
      <c r="G1028" s="419"/>
      <c r="H1028" s="419"/>
      <c r="I1028" s="421"/>
      <c r="J1028" s="422"/>
      <c r="K1028" s="422"/>
      <c r="L1028" s="423"/>
      <c r="M1028" s="422"/>
      <c r="N1028" s="444"/>
      <c r="O1028" s="429"/>
      <c r="P1028" s="409">
        <f t="shared" si="41"/>
        <v>0</v>
      </c>
      <c r="Q1028" s="78">
        <f t="shared" si="41"/>
        <v>0</v>
      </c>
      <c r="R1028" s="100" t="str">
        <f t="shared" si="40"/>
        <v/>
      </c>
    </row>
    <row r="1029" spans="1:18" x14ac:dyDescent="0.2">
      <c r="A1029" s="430" t="str">
        <f>IF(B1029="","",COUNT('Diário 1º PA'!$A$4:$A$2634)+COUNT('Diário 2º PA'!$A$4:$A$2000)+COUNT('Diário 3º PA'!$A$4:$A$2000)+ROW()-3)</f>
        <v/>
      </c>
      <c r="B1029" s="417"/>
      <c r="C1029" s="438"/>
      <c r="D1029" s="419"/>
      <c r="E1029" s="419"/>
      <c r="F1029" s="420"/>
      <c r="G1029" s="419"/>
      <c r="H1029" s="419"/>
      <c r="I1029" s="421"/>
      <c r="J1029" s="422"/>
      <c r="K1029" s="422"/>
      <c r="L1029" s="423"/>
      <c r="M1029" s="422"/>
      <c r="N1029" s="444"/>
      <c r="O1029" s="429"/>
      <c r="P1029" s="409">
        <f t="shared" si="41"/>
        <v>0</v>
      </c>
      <c r="Q1029" s="78">
        <f t="shared" si="41"/>
        <v>0</v>
      </c>
      <c r="R1029" s="100" t="str">
        <f t="shared" si="40"/>
        <v/>
      </c>
    </row>
    <row r="1030" spans="1:18" x14ac:dyDescent="0.2">
      <c r="A1030" s="430" t="str">
        <f>IF(B1030="","",COUNT('Diário 1º PA'!$A$4:$A$2634)+COUNT('Diário 2º PA'!$A$4:$A$2000)+COUNT('Diário 3º PA'!$A$4:$A$2000)+ROW()-3)</f>
        <v/>
      </c>
      <c r="B1030" s="417"/>
      <c r="C1030" s="438"/>
      <c r="D1030" s="419"/>
      <c r="E1030" s="419"/>
      <c r="F1030" s="420"/>
      <c r="G1030" s="419"/>
      <c r="H1030" s="419"/>
      <c r="I1030" s="421"/>
      <c r="J1030" s="422"/>
      <c r="K1030" s="422"/>
      <c r="L1030" s="423"/>
      <c r="M1030" s="422"/>
      <c r="N1030" s="444"/>
      <c r="O1030" s="429"/>
      <c r="P1030" s="409">
        <f t="shared" si="41"/>
        <v>0</v>
      </c>
      <c r="Q1030" s="78">
        <f t="shared" si="41"/>
        <v>0</v>
      </c>
      <c r="R1030" s="100" t="str">
        <f t="shared" si="40"/>
        <v/>
      </c>
    </row>
    <row r="1031" spans="1:18" x14ac:dyDescent="0.2">
      <c r="A1031" s="430" t="str">
        <f>IF(B1031="","",COUNT('Diário 1º PA'!$A$4:$A$2634)+COUNT('Diário 2º PA'!$A$4:$A$2000)+COUNT('Diário 3º PA'!$A$4:$A$2000)+ROW()-3)</f>
        <v/>
      </c>
      <c r="B1031" s="417"/>
      <c r="C1031" s="438"/>
      <c r="D1031" s="419"/>
      <c r="E1031" s="419"/>
      <c r="F1031" s="420"/>
      <c r="G1031" s="419"/>
      <c r="H1031" s="419"/>
      <c r="I1031" s="421"/>
      <c r="J1031" s="422"/>
      <c r="K1031" s="422"/>
      <c r="L1031" s="423"/>
      <c r="M1031" s="422"/>
      <c r="N1031" s="444"/>
      <c r="O1031" s="429"/>
      <c r="P1031" s="409">
        <f t="shared" si="41"/>
        <v>0</v>
      </c>
      <c r="Q1031" s="78">
        <f t="shared" si="41"/>
        <v>0</v>
      </c>
      <c r="R1031" s="100" t="str">
        <f t="shared" si="40"/>
        <v/>
      </c>
    </row>
    <row r="1032" spans="1:18" x14ac:dyDescent="0.2">
      <c r="A1032" s="430" t="str">
        <f>IF(B1032="","",COUNT('Diário 1º PA'!$A$4:$A$2634)+COUNT('Diário 2º PA'!$A$4:$A$2000)+COUNT('Diário 3º PA'!$A$4:$A$2000)+ROW()-3)</f>
        <v/>
      </c>
      <c r="B1032" s="417"/>
      <c r="C1032" s="438"/>
      <c r="D1032" s="419"/>
      <c r="E1032" s="419"/>
      <c r="F1032" s="420"/>
      <c r="G1032" s="419"/>
      <c r="H1032" s="419"/>
      <c r="I1032" s="421"/>
      <c r="J1032" s="422"/>
      <c r="K1032" s="422"/>
      <c r="L1032" s="423"/>
      <c r="M1032" s="422"/>
      <c r="N1032" s="444"/>
      <c r="O1032" s="429"/>
      <c r="P1032" s="409">
        <f t="shared" si="41"/>
        <v>0</v>
      </c>
      <c r="Q1032" s="78">
        <f t="shared" si="41"/>
        <v>0</v>
      </c>
      <c r="R1032" s="100" t="str">
        <f t="shared" ref="R1032:R1095" si="42">SUBSTITUTE(D1032," ","_")</f>
        <v/>
      </c>
    </row>
    <row r="1033" spans="1:18" x14ac:dyDescent="0.2">
      <c r="A1033" s="430" t="str">
        <f>IF(B1033="","",COUNT('Diário 1º PA'!$A$4:$A$2634)+COUNT('Diário 2º PA'!$A$4:$A$2000)+COUNT('Diário 3º PA'!$A$4:$A$2000)+ROW()-3)</f>
        <v/>
      </c>
      <c r="B1033" s="417"/>
      <c r="C1033" s="438"/>
      <c r="D1033" s="419"/>
      <c r="E1033" s="419"/>
      <c r="F1033" s="420"/>
      <c r="G1033" s="419"/>
      <c r="H1033" s="419"/>
      <c r="I1033" s="421"/>
      <c r="J1033" s="422"/>
      <c r="K1033" s="422"/>
      <c r="L1033" s="423"/>
      <c r="M1033" s="422"/>
      <c r="N1033" s="444"/>
      <c r="O1033" s="429"/>
      <c r="P1033" s="409">
        <f t="shared" ref="P1033:Q1096" si="43">IF(B1033=0,0,IF(YEAR(B1033)=$Q$1,MONTH(B1033)-$P$1+1,(YEAR(B1033)-$Q$1)*12-$P$1+1+MONTH(B1033)))</f>
        <v>0</v>
      </c>
      <c r="Q1033" s="78">
        <f t="shared" si="43"/>
        <v>0</v>
      </c>
      <c r="R1033" s="100" t="str">
        <f t="shared" si="42"/>
        <v/>
      </c>
    </row>
    <row r="1034" spans="1:18" x14ac:dyDescent="0.2">
      <c r="A1034" s="430" t="str">
        <f>IF(B1034="","",COUNT('Diário 1º PA'!$A$4:$A$2634)+COUNT('Diário 2º PA'!$A$4:$A$2000)+COUNT('Diário 3º PA'!$A$4:$A$2000)+ROW()-3)</f>
        <v/>
      </c>
      <c r="B1034" s="417"/>
      <c r="C1034" s="438"/>
      <c r="D1034" s="419"/>
      <c r="E1034" s="419"/>
      <c r="F1034" s="420"/>
      <c r="G1034" s="419"/>
      <c r="H1034" s="419"/>
      <c r="I1034" s="421"/>
      <c r="J1034" s="422"/>
      <c r="K1034" s="422"/>
      <c r="L1034" s="423"/>
      <c r="M1034" s="422"/>
      <c r="N1034" s="464"/>
      <c r="O1034" s="429"/>
      <c r="P1034" s="409">
        <f t="shared" si="43"/>
        <v>0</v>
      </c>
      <c r="Q1034" s="78">
        <f t="shared" si="43"/>
        <v>0</v>
      </c>
      <c r="R1034" s="100" t="str">
        <f t="shared" si="42"/>
        <v/>
      </c>
    </row>
    <row r="1035" spans="1:18" x14ac:dyDescent="0.2">
      <c r="A1035" s="430" t="str">
        <f>IF(B1035="","",COUNT('Diário 1º PA'!$A$4:$A$2634)+COUNT('Diário 2º PA'!$A$4:$A$2000)+COUNT('Diário 3º PA'!$A$4:$A$2000)+ROW()-3)</f>
        <v/>
      </c>
      <c r="B1035" s="417"/>
      <c r="C1035" s="438"/>
      <c r="D1035" s="419"/>
      <c r="E1035" s="419"/>
      <c r="F1035" s="420"/>
      <c r="G1035" s="419"/>
      <c r="H1035" s="419"/>
      <c r="I1035" s="421"/>
      <c r="J1035" s="422"/>
      <c r="K1035" s="422"/>
      <c r="L1035" s="423"/>
      <c r="M1035" s="422"/>
      <c r="N1035" s="464"/>
      <c r="O1035" s="429"/>
      <c r="P1035" s="409">
        <f t="shared" si="43"/>
        <v>0</v>
      </c>
      <c r="Q1035" s="78">
        <f t="shared" si="43"/>
        <v>0</v>
      </c>
      <c r="R1035" s="100" t="str">
        <f t="shared" si="42"/>
        <v/>
      </c>
    </row>
    <row r="1036" spans="1:18" x14ac:dyDescent="0.2">
      <c r="A1036" s="430" t="str">
        <f>IF(B1036="","",COUNT('Diário 1º PA'!$A$4:$A$2634)+COUNT('Diário 2º PA'!$A$4:$A$2000)+COUNT('Diário 3º PA'!$A$4:$A$2000)+ROW()-3)</f>
        <v/>
      </c>
      <c r="B1036" s="417"/>
      <c r="C1036" s="438"/>
      <c r="D1036" s="419"/>
      <c r="E1036" s="419"/>
      <c r="F1036" s="420"/>
      <c r="G1036" s="419"/>
      <c r="H1036" s="419"/>
      <c r="I1036" s="421"/>
      <c r="J1036" s="422"/>
      <c r="K1036" s="422"/>
      <c r="L1036" s="423"/>
      <c r="M1036" s="422"/>
      <c r="N1036" s="464"/>
      <c r="O1036" s="429"/>
      <c r="P1036" s="409">
        <f t="shared" si="43"/>
        <v>0</v>
      </c>
      <c r="Q1036" s="78">
        <f t="shared" si="43"/>
        <v>0</v>
      </c>
      <c r="R1036" s="100" t="str">
        <f t="shared" si="42"/>
        <v/>
      </c>
    </row>
    <row r="1037" spans="1:18" x14ac:dyDescent="0.2">
      <c r="A1037" s="430" t="str">
        <f>IF(B1037="","",COUNT('Diário 1º PA'!$A$4:$A$2634)+COUNT('Diário 2º PA'!$A$4:$A$2000)+COUNT('Diário 3º PA'!$A$4:$A$2000)+ROW()-3)</f>
        <v/>
      </c>
      <c r="B1037" s="417"/>
      <c r="C1037" s="438"/>
      <c r="D1037" s="419"/>
      <c r="E1037" s="419"/>
      <c r="F1037" s="420"/>
      <c r="G1037" s="419"/>
      <c r="H1037" s="419"/>
      <c r="I1037" s="421"/>
      <c r="J1037" s="422"/>
      <c r="K1037" s="422"/>
      <c r="L1037" s="423"/>
      <c r="M1037" s="422"/>
      <c r="N1037" s="464"/>
      <c r="O1037" s="429"/>
      <c r="P1037" s="409">
        <f t="shared" si="43"/>
        <v>0</v>
      </c>
      <c r="Q1037" s="78">
        <f t="shared" si="43"/>
        <v>0</v>
      </c>
      <c r="R1037" s="100" t="str">
        <f t="shared" si="42"/>
        <v/>
      </c>
    </row>
    <row r="1038" spans="1:18" x14ac:dyDescent="0.2">
      <c r="A1038" s="430" t="str">
        <f>IF(B1038="","",COUNT('Diário 1º PA'!$A$4:$A$2634)+COUNT('Diário 2º PA'!$A$4:$A$2000)+COUNT('Diário 3º PA'!$A$4:$A$2000)+ROW()-3)</f>
        <v/>
      </c>
      <c r="B1038" s="417"/>
      <c r="C1038" s="438"/>
      <c r="D1038" s="419"/>
      <c r="E1038" s="419"/>
      <c r="F1038" s="420"/>
      <c r="G1038" s="419"/>
      <c r="H1038" s="419"/>
      <c r="I1038" s="421"/>
      <c r="J1038" s="422"/>
      <c r="K1038" s="422"/>
      <c r="L1038" s="423"/>
      <c r="M1038" s="422"/>
      <c r="N1038" s="464"/>
      <c r="O1038" s="429"/>
      <c r="P1038" s="409">
        <f t="shared" si="43"/>
        <v>0</v>
      </c>
      <c r="Q1038" s="78">
        <f t="shared" si="43"/>
        <v>0</v>
      </c>
      <c r="R1038" s="100" t="str">
        <f t="shared" si="42"/>
        <v/>
      </c>
    </row>
    <row r="1039" spans="1:18" x14ac:dyDescent="0.2">
      <c r="A1039" s="430" t="str">
        <f>IF(B1039="","",COUNT('Diário 1º PA'!$A$4:$A$2634)+COUNT('Diário 2º PA'!$A$4:$A$2000)+COUNT('Diário 3º PA'!$A$4:$A$2000)+ROW()-3)</f>
        <v/>
      </c>
      <c r="B1039" s="417"/>
      <c r="C1039" s="438"/>
      <c r="D1039" s="419"/>
      <c r="E1039" s="419"/>
      <c r="F1039" s="420"/>
      <c r="G1039" s="419"/>
      <c r="H1039" s="419"/>
      <c r="I1039" s="421"/>
      <c r="J1039" s="422"/>
      <c r="K1039" s="422"/>
      <c r="L1039" s="423"/>
      <c r="M1039" s="422"/>
      <c r="N1039" s="464"/>
      <c r="O1039" s="429"/>
      <c r="P1039" s="409">
        <f t="shared" si="43"/>
        <v>0</v>
      </c>
      <c r="Q1039" s="78">
        <f t="shared" si="43"/>
        <v>0</v>
      </c>
      <c r="R1039" s="100" t="str">
        <f t="shared" si="42"/>
        <v/>
      </c>
    </row>
    <row r="1040" spans="1:18" x14ac:dyDescent="0.2">
      <c r="A1040" s="430" t="str">
        <f>IF(B1040="","",COUNT('Diário 1º PA'!$A$4:$A$2634)+COUNT('Diário 2º PA'!$A$4:$A$2000)+COUNT('Diário 3º PA'!$A$4:$A$2000)+ROW()-3)</f>
        <v/>
      </c>
      <c r="B1040" s="417"/>
      <c r="C1040" s="438"/>
      <c r="D1040" s="419"/>
      <c r="E1040" s="419"/>
      <c r="F1040" s="420"/>
      <c r="G1040" s="419"/>
      <c r="H1040" s="419"/>
      <c r="I1040" s="421"/>
      <c r="J1040" s="422"/>
      <c r="K1040" s="422"/>
      <c r="L1040" s="423"/>
      <c r="M1040" s="422"/>
      <c r="N1040" s="464"/>
      <c r="O1040" s="429"/>
      <c r="P1040" s="409">
        <f t="shared" si="43"/>
        <v>0</v>
      </c>
      <c r="Q1040" s="78">
        <f t="shared" si="43"/>
        <v>0</v>
      </c>
      <c r="R1040" s="100" t="str">
        <f t="shared" si="42"/>
        <v/>
      </c>
    </row>
    <row r="1041" spans="1:18" x14ac:dyDescent="0.2">
      <c r="A1041" s="430" t="str">
        <f>IF(B1041="","",COUNT('Diário 1º PA'!$A$4:$A$2634)+COUNT('Diário 2º PA'!$A$4:$A$2000)+COUNT('Diário 3º PA'!$A$4:$A$2000)+ROW()-3)</f>
        <v/>
      </c>
      <c r="B1041" s="417"/>
      <c r="C1041" s="438"/>
      <c r="D1041" s="419"/>
      <c r="E1041" s="419"/>
      <c r="F1041" s="420"/>
      <c r="G1041" s="419"/>
      <c r="H1041" s="419"/>
      <c r="I1041" s="421"/>
      <c r="J1041" s="422"/>
      <c r="K1041" s="422"/>
      <c r="L1041" s="423"/>
      <c r="M1041" s="422"/>
      <c r="N1041" s="464"/>
      <c r="O1041" s="429"/>
      <c r="P1041" s="409">
        <f t="shared" si="43"/>
        <v>0</v>
      </c>
      <c r="Q1041" s="78">
        <f t="shared" si="43"/>
        <v>0</v>
      </c>
      <c r="R1041" s="100" t="str">
        <f t="shared" si="42"/>
        <v/>
      </c>
    </row>
    <row r="1042" spans="1:18" x14ac:dyDescent="0.2">
      <c r="A1042" s="430" t="str">
        <f>IF(B1042="","",COUNT('Diário 1º PA'!$A$4:$A$2634)+COUNT('Diário 2º PA'!$A$4:$A$2000)+COUNT('Diário 3º PA'!$A$4:$A$2000)+ROW()-3)</f>
        <v/>
      </c>
      <c r="B1042" s="417"/>
      <c r="C1042" s="438"/>
      <c r="D1042" s="419"/>
      <c r="E1042" s="419"/>
      <c r="F1042" s="420"/>
      <c r="G1042" s="419"/>
      <c r="H1042" s="419"/>
      <c r="I1042" s="421"/>
      <c r="J1042" s="422"/>
      <c r="K1042" s="422"/>
      <c r="L1042" s="423"/>
      <c r="M1042" s="422"/>
      <c r="N1042" s="464"/>
      <c r="O1042" s="429"/>
      <c r="P1042" s="409">
        <f t="shared" si="43"/>
        <v>0</v>
      </c>
      <c r="Q1042" s="78">
        <f t="shared" si="43"/>
        <v>0</v>
      </c>
      <c r="R1042" s="100" t="str">
        <f t="shared" si="42"/>
        <v/>
      </c>
    </row>
    <row r="1043" spans="1:18" x14ac:dyDescent="0.2">
      <c r="A1043" s="430" t="str">
        <f>IF(B1043="","",COUNT('Diário 1º PA'!$A$4:$A$2634)+COUNT('Diário 2º PA'!$A$4:$A$2000)+COUNT('Diário 3º PA'!$A$4:$A$2000)+ROW()-3)</f>
        <v/>
      </c>
      <c r="B1043" s="417"/>
      <c r="C1043" s="438"/>
      <c r="D1043" s="419"/>
      <c r="E1043" s="419"/>
      <c r="F1043" s="420"/>
      <c r="G1043" s="419"/>
      <c r="H1043" s="419"/>
      <c r="I1043" s="421"/>
      <c r="J1043" s="422"/>
      <c r="K1043" s="422"/>
      <c r="L1043" s="423"/>
      <c r="M1043" s="422"/>
      <c r="N1043" s="464"/>
      <c r="O1043" s="429"/>
      <c r="P1043" s="409">
        <f t="shared" si="43"/>
        <v>0</v>
      </c>
      <c r="Q1043" s="78">
        <f t="shared" si="43"/>
        <v>0</v>
      </c>
      <c r="R1043" s="100" t="str">
        <f t="shared" si="42"/>
        <v/>
      </c>
    </row>
    <row r="1044" spans="1:18" x14ac:dyDescent="0.2">
      <c r="A1044" s="430" t="str">
        <f>IF(B1044="","",COUNT('Diário 1º PA'!$A$4:$A$2634)+COUNT('Diário 2º PA'!$A$4:$A$2000)+COUNT('Diário 3º PA'!$A$4:$A$2000)+ROW()-3)</f>
        <v/>
      </c>
      <c r="B1044" s="417"/>
      <c r="C1044" s="438"/>
      <c r="D1044" s="419"/>
      <c r="E1044" s="419"/>
      <c r="F1044" s="420"/>
      <c r="G1044" s="419"/>
      <c r="H1044" s="419"/>
      <c r="I1044" s="421"/>
      <c r="J1044" s="422"/>
      <c r="K1044" s="422"/>
      <c r="L1044" s="423"/>
      <c r="M1044" s="422"/>
      <c r="N1044" s="464"/>
      <c r="O1044" s="429"/>
      <c r="P1044" s="409">
        <f t="shared" si="43"/>
        <v>0</v>
      </c>
      <c r="Q1044" s="78">
        <f t="shared" si="43"/>
        <v>0</v>
      </c>
      <c r="R1044" s="100" t="str">
        <f t="shared" si="42"/>
        <v/>
      </c>
    </row>
    <row r="1045" spans="1:18" x14ac:dyDescent="0.2">
      <c r="A1045" s="430" t="str">
        <f>IF(B1045="","",COUNT('Diário 1º PA'!$A$4:$A$2634)+COUNT('Diário 2º PA'!$A$4:$A$2000)+COUNT('Diário 3º PA'!$A$4:$A$2000)+ROW()-3)</f>
        <v/>
      </c>
      <c r="B1045" s="417"/>
      <c r="C1045" s="438"/>
      <c r="D1045" s="419"/>
      <c r="E1045" s="419"/>
      <c r="F1045" s="420"/>
      <c r="G1045" s="419"/>
      <c r="H1045" s="419"/>
      <c r="I1045" s="421"/>
      <c r="J1045" s="422"/>
      <c r="K1045" s="422"/>
      <c r="L1045" s="423"/>
      <c r="M1045" s="422"/>
      <c r="N1045" s="464"/>
      <c r="O1045" s="429"/>
      <c r="P1045" s="409">
        <f t="shared" si="43"/>
        <v>0</v>
      </c>
      <c r="Q1045" s="78">
        <f t="shared" si="43"/>
        <v>0</v>
      </c>
      <c r="R1045" s="100" t="str">
        <f t="shared" si="42"/>
        <v/>
      </c>
    </row>
    <row r="1046" spans="1:18" x14ac:dyDescent="0.2">
      <c r="A1046" s="430" t="str">
        <f>IF(B1046="","",COUNT('Diário 1º PA'!$A$4:$A$2634)+COUNT('Diário 2º PA'!$A$4:$A$2000)+COUNT('Diário 3º PA'!$A$4:$A$2000)+ROW()-3)</f>
        <v/>
      </c>
      <c r="B1046" s="417"/>
      <c r="C1046" s="438"/>
      <c r="D1046" s="419"/>
      <c r="E1046" s="419"/>
      <c r="F1046" s="420"/>
      <c r="G1046" s="419"/>
      <c r="H1046" s="419"/>
      <c r="I1046" s="421"/>
      <c r="J1046" s="422"/>
      <c r="K1046" s="422"/>
      <c r="L1046" s="423"/>
      <c r="M1046" s="422"/>
      <c r="N1046" s="464"/>
      <c r="O1046" s="429"/>
      <c r="P1046" s="409">
        <f t="shared" si="43"/>
        <v>0</v>
      </c>
      <c r="Q1046" s="78">
        <f t="shared" si="43"/>
        <v>0</v>
      </c>
      <c r="R1046" s="100" t="str">
        <f t="shared" si="42"/>
        <v/>
      </c>
    </row>
    <row r="1047" spans="1:18" x14ac:dyDescent="0.2">
      <c r="A1047" s="430" t="str">
        <f>IF(B1047="","",COUNT('Diário 1º PA'!$A$4:$A$2634)+COUNT('Diário 2º PA'!$A$4:$A$2000)+COUNT('Diário 3º PA'!$A$4:$A$2000)+ROW()-3)</f>
        <v/>
      </c>
      <c r="B1047" s="417"/>
      <c r="C1047" s="438"/>
      <c r="D1047" s="419"/>
      <c r="E1047" s="419"/>
      <c r="F1047" s="420"/>
      <c r="G1047" s="419"/>
      <c r="H1047" s="419"/>
      <c r="I1047" s="421"/>
      <c r="J1047" s="422"/>
      <c r="K1047" s="422"/>
      <c r="L1047" s="423"/>
      <c r="M1047" s="422"/>
      <c r="N1047" s="464"/>
      <c r="O1047" s="429"/>
      <c r="P1047" s="409">
        <f t="shared" si="43"/>
        <v>0</v>
      </c>
      <c r="Q1047" s="78">
        <f t="shared" si="43"/>
        <v>0</v>
      </c>
      <c r="R1047" s="100" t="str">
        <f t="shared" si="42"/>
        <v/>
      </c>
    </row>
    <row r="1048" spans="1:18" x14ac:dyDescent="0.2">
      <c r="A1048" s="430" t="str">
        <f>IF(B1048="","",COUNT('Diário 1º PA'!$A$4:$A$2634)+COUNT('Diário 2º PA'!$A$4:$A$2000)+COUNT('Diário 3º PA'!$A$4:$A$2000)+ROW()-3)</f>
        <v/>
      </c>
      <c r="B1048" s="417"/>
      <c r="C1048" s="438"/>
      <c r="D1048" s="419"/>
      <c r="E1048" s="419"/>
      <c r="F1048" s="420"/>
      <c r="G1048" s="419"/>
      <c r="H1048" s="419"/>
      <c r="I1048" s="421"/>
      <c r="J1048" s="422"/>
      <c r="K1048" s="422"/>
      <c r="L1048" s="423"/>
      <c r="M1048" s="422"/>
      <c r="N1048" s="464"/>
      <c r="O1048" s="429"/>
      <c r="P1048" s="409">
        <f t="shared" si="43"/>
        <v>0</v>
      </c>
      <c r="Q1048" s="78">
        <f t="shared" si="43"/>
        <v>0</v>
      </c>
      <c r="R1048" s="100" t="str">
        <f t="shared" si="42"/>
        <v/>
      </c>
    </row>
    <row r="1049" spans="1:18" x14ac:dyDescent="0.2">
      <c r="A1049" s="430" t="str">
        <f>IF(B1049="","",COUNT('Diário 1º PA'!$A$4:$A$2634)+COUNT('Diário 2º PA'!$A$4:$A$2000)+COUNT('Diário 3º PA'!$A$4:$A$2000)+ROW()-3)</f>
        <v/>
      </c>
      <c r="B1049" s="417"/>
      <c r="C1049" s="438"/>
      <c r="D1049" s="419"/>
      <c r="E1049" s="419"/>
      <c r="F1049" s="420"/>
      <c r="G1049" s="419"/>
      <c r="H1049" s="419"/>
      <c r="I1049" s="421"/>
      <c r="J1049" s="422"/>
      <c r="K1049" s="422"/>
      <c r="L1049" s="423"/>
      <c r="M1049" s="422"/>
      <c r="N1049" s="464"/>
      <c r="O1049" s="429"/>
      <c r="P1049" s="409">
        <f t="shared" si="43"/>
        <v>0</v>
      </c>
      <c r="Q1049" s="78">
        <f t="shared" si="43"/>
        <v>0</v>
      </c>
      <c r="R1049" s="100" t="str">
        <f t="shared" si="42"/>
        <v/>
      </c>
    </row>
    <row r="1050" spans="1:18" x14ac:dyDescent="0.2">
      <c r="A1050" s="430" t="str">
        <f>IF(B1050="","",COUNT('Diário 1º PA'!$A$4:$A$2634)+COUNT('Diário 2º PA'!$A$4:$A$2000)+COUNT('Diário 3º PA'!$A$4:$A$2000)+ROW()-3)</f>
        <v/>
      </c>
      <c r="B1050" s="417"/>
      <c r="C1050" s="438"/>
      <c r="D1050" s="419"/>
      <c r="E1050" s="419"/>
      <c r="F1050" s="420"/>
      <c r="G1050" s="419"/>
      <c r="H1050" s="419"/>
      <c r="I1050" s="421"/>
      <c r="J1050" s="422"/>
      <c r="K1050" s="422"/>
      <c r="L1050" s="423"/>
      <c r="M1050" s="422"/>
      <c r="N1050" s="464"/>
      <c r="O1050" s="429"/>
      <c r="P1050" s="409">
        <f t="shared" si="43"/>
        <v>0</v>
      </c>
      <c r="Q1050" s="78">
        <f t="shared" si="43"/>
        <v>0</v>
      </c>
      <c r="R1050" s="100" t="str">
        <f t="shared" si="42"/>
        <v/>
      </c>
    </row>
    <row r="1051" spans="1:18" x14ac:dyDescent="0.2">
      <c r="A1051" s="430" t="str">
        <f>IF(B1051="","",COUNT('Diário 1º PA'!$A$4:$A$2634)+COUNT('Diário 2º PA'!$A$4:$A$2000)+COUNT('Diário 3º PA'!$A$4:$A$2000)+ROW()-3)</f>
        <v/>
      </c>
      <c r="B1051" s="417"/>
      <c r="C1051" s="438"/>
      <c r="D1051" s="419"/>
      <c r="E1051" s="419"/>
      <c r="F1051" s="420"/>
      <c r="G1051" s="419"/>
      <c r="H1051" s="419"/>
      <c r="I1051" s="421"/>
      <c r="J1051" s="422"/>
      <c r="K1051" s="422"/>
      <c r="L1051" s="423"/>
      <c r="M1051" s="422"/>
      <c r="N1051" s="464"/>
      <c r="O1051" s="429"/>
      <c r="P1051" s="409">
        <f t="shared" si="43"/>
        <v>0</v>
      </c>
      <c r="Q1051" s="78">
        <f t="shared" si="43"/>
        <v>0</v>
      </c>
      <c r="R1051" s="100" t="str">
        <f t="shared" si="42"/>
        <v/>
      </c>
    </row>
    <row r="1052" spans="1:18" x14ac:dyDescent="0.2">
      <c r="A1052" s="430" t="str">
        <f>IF(B1052="","",COUNT('Diário 1º PA'!$A$4:$A$2634)+COUNT('Diário 2º PA'!$A$4:$A$2000)+COUNT('Diário 3º PA'!$A$4:$A$2000)+ROW()-3)</f>
        <v/>
      </c>
      <c r="B1052" s="417"/>
      <c r="C1052" s="438"/>
      <c r="D1052" s="419"/>
      <c r="E1052" s="419"/>
      <c r="F1052" s="420"/>
      <c r="G1052" s="419"/>
      <c r="H1052" s="419"/>
      <c r="I1052" s="421"/>
      <c r="J1052" s="422"/>
      <c r="K1052" s="422"/>
      <c r="L1052" s="423"/>
      <c r="M1052" s="422"/>
      <c r="N1052" s="464"/>
      <c r="O1052" s="429"/>
      <c r="P1052" s="409">
        <f t="shared" si="43"/>
        <v>0</v>
      </c>
      <c r="Q1052" s="78">
        <f t="shared" si="43"/>
        <v>0</v>
      </c>
      <c r="R1052" s="100" t="str">
        <f t="shared" si="42"/>
        <v/>
      </c>
    </row>
    <row r="1053" spans="1:18" x14ac:dyDescent="0.2">
      <c r="A1053" s="430" t="str">
        <f>IF(B1053="","",COUNT('Diário 1º PA'!$A$4:$A$2634)+COUNT('Diário 2º PA'!$A$4:$A$2000)+COUNT('Diário 3º PA'!$A$4:$A$2000)+ROW()-3)</f>
        <v/>
      </c>
      <c r="B1053" s="417"/>
      <c r="C1053" s="438"/>
      <c r="D1053" s="419"/>
      <c r="E1053" s="419"/>
      <c r="F1053" s="420"/>
      <c r="G1053" s="419"/>
      <c r="H1053" s="419"/>
      <c r="I1053" s="421"/>
      <c r="J1053" s="422"/>
      <c r="K1053" s="422"/>
      <c r="L1053" s="423"/>
      <c r="M1053" s="422"/>
      <c r="N1053" s="464"/>
      <c r="O1053" s="429"/>
      <c r="P1053" s="409">
        <f t="shared" si="43"/>
        <v>0</v>
      </c>
      <c r="Q1053" s="78">
        <f t="shared" si="43"/>
        <v>0</v>
      </c>
      <c r="R1053" s="100" t="str">
        <f t="shared" si="42"/>
        <v/>
      </c>
    </row>
    <row r="1054" spans="1:18" x14ac:dyDescent="0.2">
      <c r="A1054" s="430" t="str">
        <f>IF(B1054="","",COUNT('Diário 1º PA'!$A$4:$A$2634)+COUNT('Diário 2º PA'!$A$4:$A$2000)+COUNT('Diário 3º PA'!$A$4:$A$2000)+ROW()-3)</f>
        <v/>
      </c>
      <c r="B1054" s="417"/>
      <c r="C1054" s="438"/>
      <c r="D1054" s="419"/>
      <c r="E1054" s="419"/>
      <c r="F1054" s="420"/>
      <c r="G1054" s="419"/>
      <c r="H1054" s="419"/>
      <c r="I1054" s="421"/>
      <c r="J1054" s="422"/>
      <c r="K1054" s="422"/>
      <c r="L1054" s="423"/>
      <c r="M1054" s="422"/>
      <c r="N1054" s="464"/>
      <c r="O1054" s="429"/>
      <c r="P1054" s="409">
        <f t="shared" si="43"/>
        <v>0</v>
      </c>
      <c r="Q1054" s="78">
        <f t="shared" si="43"/>
        <v>0</v>
      </c>
      <c r="R1054" s="100" t="str">
        <f t="shared" si="42"/>
        <v/>
      </c>
    </row>
    <row r="1055" spans="1:18" x14ac:dyDescent="0.2">
      <c r="A1055" s="430" t="str">
        <f>IF(B1055="","",COUNT('Diário 1º PA'!$A$4:$A$2634)+COUNT('Diário 2º PA'!$A$4:$A$2000)+COUNT('Diário 3º PA'!$A$4:$A$2000)+ROW()-3)</f>
        <v/>
      </c>
      <c r="B1055" s="417"/>
      <c r="C1055" s="438"/>
      <c r="D1055" s="419"/>
      <c r="E1055" s="419"/>
      <c r="F1055" s="420"/>
      <c r="G1055" s="419"/>
      <c r="H1055" s="419"/>
      <c r="I1055" s="421"/>
      <c r="J1055" s="422"/>
      <c r="K1055" s="422"/>
      <c r="L1055" s="423"/>
      <c r="M1055" s="422"/>
      <c r="N1055" s="464"/>
      <c r="O1055" s="429"/>
      <c r="P1055" s="409">
        <f t="shared" si="43"/>
        <v>0</v>
      </c>
      <c r="Q1055" s="78">
        <f t="shared" si="43"/>
        <v>0</v>
      </c>
      <c r="R1055" s="100" t="str">
        <f t="shared" si="42"/>
        <v/>
      </c>
    </row>
    <row r="1056" spans="1:18" x14ac:dyDescent="0.2">
      <c r="A1056" s="430" t="str">
        <f>IF(B1056="","",COUNT('Diário 1º PA'!$A$4:$A$2634)+COUNT('Diário 2º PA'!$A$4:$A$2000)+COUNT('Diário 3º PA'!$A$4:$A$2000)+ROW()-3)</f>
        <v/>
      </c>
      <c r="B1056" s="417"/>
      <c r="C1056" s="438"/>
      <c r="D1056" s="419"/>
      <c r="E1056" s="419"/>
      <c r="F1056" s="420"/>
      <c r="G1056" s="419"/>
      <c r="H1056" s="419"/>
      <c r="I1056" s="421"/>
      <c r="J1056" s="422"/>
      <c r="K1056" s="422"/>
      <c r="L1056" s="423"/>
      <c r="M1056" s="422"/>
      <c r="N1056" s="464"/>
      <c r="O1056" s="429"/>
      <c r="P1056" s="409">
        <f t="shared" si="43"/>
        <v>0</v>
      </c>
      <c r="Q1056" s="78">
        <f t="shared" si="43"/>
        <v>0</v>
      </c>
      <c r="R1056" s="100" t="str">
        <f t="shared" si="42"/>
        <v/>
      </c>
    </row>
    <row r="1057" spans="1:18" x14ac:dyDescent="0.2">
      <c r="A1057" s="430" t="str">
        <f>IF(B1057="","",COUNT('Diário 1º PA'!$A$4:$A$2634)+COUNT('Diário 2º PA'!$A$4:$A$2000)+COUNT('Diário 3º PA'!$A$4:$A$2000)+ROW()-3)</f>
        <v/>
      </c>
      <c r="B1057" s="417"/>
      <c r="C1057" s="438"/>
      <c r="D1057" s="419"/>
      <c r="E1057" s="419"/>
      <c r="F1057" s="420"/>
      <c r="G1057" s="419"/>
      <c r="H1057" s="419"/>
      <c r="I1057" s="421"/>
      <c r="J1057" s="422"/>
      <c r="K1057" s="422"/>
      <c r="L1057" s="423"/>
      <c r="M1057" s="422"/>
      <c r="N1057" s="464"/>
      <c r="O1057" s="429"/>
      <c r="P1057" s="409">
        <f t="shared" si="43"/>
        <v>0</v>
      </c>
      <c r="Q1057" s="78">
        <f t="shared" si="43"/>
        <v>0</v>
      </c>
      <c r="R1057" s="100" t="str">
        <f t="shared" si="42"/>
        <v/>
      </c>
    </row>
    <row r="1058" spans="1:18" x14ac:dyDescent="0.2">
      <c r="A1058" s="430" t="str">
        <f>IF(B1058="","",COUNT('Diário 1º PA'!$A$4:$A$2634)+COUNT('Diário 2º PA'!$A$4:$A$2000)+COUNT('Diário 3º PA'!$A$4:$A$2000)+ROW()-3)</f>
        <v/>
      </c>
      <c r="B1058" s="417"/>
      <c r="C1058" s="438"/>
      <c r="D1058" s="419"/>
      <c r="E1058" s="419"/>
      <c r="F1058" s="420"/>
      <c r="G1058" s="419"/>
      <c r="H1058" s="419"/>
      <c r="I1058" s="421"/>
      <c r="J1058" s="422"/>
      <c r="K1058" s="422"/>
      <c r="L1058" s="423"/>
      <c r="M1058" s="422"/>
      <c r="N1058" s="464"/>
      <c r="O1058" s="429"/>
      <c r="P1058" s="409">
        <f t="shared" si="43"/>
        <v>0</v>
      </c>
      <c r="Q1058" s="78">
        <f t="shared" si="43"/>
        <v>0</v>
      </c>
      <c r="R1058" s="100" t="str">
        <f t="shared" si="42"/>
        <v/>
      </c>
    </row>
    <row r="1059" spans="1:18" x14ac:dyDescent="0.2">
      <c r="A1059" s="430" t="str">
        <f>IF(B1059="","",COUNT('Diário 1º PA'!$A$4:$A$2634)+COUNT('Diário 2º PA'!$A$4:$A$2000)+COUNT('Diário 3º PA'!$A$4:$A$2000)+ROW()-3)</f>
        <v/>
      </c>
      <c r="B1059" s="417"/>
      <c r="C1059" s="438"/>
      <c r="D1059" s="419"/>
      <c r="E1059" s="419"/>
      <c r="F1059" s="420"/>
      <c r="G1059" s="419"/>
      <c r="H1059" s="419"/>
      <c r="I1059" s="421"/>
      <c r="J1059" s="422"/>
      <c r="K1059" s="422"/>
      <c r="L1059" s="423"/>
      <c r="M1059" s="422"/>
      <c r="N1059" s="464"/>
      <c r="O1059" s="429"/>
      <c r="P1059" s="409">
        <f t="shared" si="43"/>
        <v>0</v>
      </c>
      <c r="Q1059" s="78">
        <f t="shared" si="43"/>
        <v>0</v>
      </c>
      <c r="R1059" s="100" t="str">
        <f t="shared" si="42"/>
        <v/>
      </c>
    </row>
    <row r="1060" spans="1:18" x14ac:dyDescent="0.2">
      <c r="A1060" s="430" t="str">
        <f>IF(B1060="","",COUNT('Diário 1º PA'!$A$4:$A$2634)+COUNT('Diário 2º PA'!$A$4:$A$2000)+COUNT('Diário 3º PA'!$A$4:$A$2000)+ROW()-3)</f>
        <v/>
      </c>
      <c r="B1060" s="417"/>
      <c r="C1060" s="438"/>
      <c r="D1060" s="419"/>
      <c r="E1060" s="419"/>
      <c r="F1060" s="420"/>
      <c r="G1060" s="419"/>
      <c r="H1060" s="419"/>
      <c r="I1060" s="421"/>
      <c r="J1060" s="422"/>
      <c r="K1060" s="422"/>
      <c r="L1060" s="423"/>
      <c r="M1060" s="422"/>
      <c r="N1060" s="464"/>
      <c r="O1060" s="429"/>
      <c r="P1060" s="409">
        <f t="shared" si="43"/>
        <v>0</v>
      </c>
      <c r="Q1060" s="78">
        <f t="shared" si="43"/>
        <v>0</v>
      </c>
      <c r="R1060" s="100" t="str">
        <f t="shared" si="42"/>
        <v/>
      </c>
    </row>
    <row r="1061" spans="1:18" x14ac:dyDescent="0.2">
      <c r="A1061" s="430" t="str">
        <f>IF(B1061="","",COUNT('Diário 1º PA'!$A$4:$A$2634)+COUNT('Diário 2º PA'!$A$4:$A$2000)+COUNT('Diário 3º PA'!$A$4:$A$2000)+ROW()-3)</f>
        <v/>
      </c>
      <c r="B1061" s="417"/>
      <c r="C1061" s="438"/>
      <c r="D1061" s="419"/>
      <c r="E1061" s="419"/>
      <c r="F1061" s="420"/>
      <c r="G1061" s="419"/>
      <c r="H1061" s="419"/>
      <c r="I1061" s="421"/>
      <c r="J1061" s="422"/>
      <c r="K1061" s="422"/>
      <c r="L1061" s="423"/>
      <c r="M1061" s="422"/>
      <c r="N1061" s="464"/>
      <c r="O1061" s="429"/>
      <c r="P1061" s="409">
        <f t="shared" si="43"/>
        <v>0</v>
      </c>
      <c r="Q1061" s="78">
        <f t="shared" si="43"/>
        <v>0</v>
      </c>
      <c r="R1061" s="100" t="str">
        <f t="shared" si="42"/>
        <v/>
      </c>
    </row>
    <row r="1062" spans="1:18" x14ac:dyDescent="0.2">
      <c r="A1062" s="430" t="str">
        <f>IF(B1062="","",COUNT('Diário 1º PA'!$A$4:$A$2634)+COUNT('Diário 2º PA'!$A$4:$A$2000)+COUNT('Diário 3º PA'!$A$4:$A$2000)+ROW()-3)</f>
        <v/>
      </c>
      <c r="B1062" s="417"/>
      <c r="C1062" s="438"/>
      <c r="D1062" s="419"/>
      <c r="E1062" s="419"/>
      <c r="F1062" s="420"/>
      <c r="G1062" s="419"/>
      <c r="H1062" s="419"/>
      <c r="I1062" s="421"/>
      <c r="J1062" s="422"/>
      <c r="K1062" s="422"/>
      <c r="L1062" s="423"/>
      <c r="M1062" s="422"/>
      <c r="N1062" s="464"/>
      <c r="O1062" s="429"/>
      <c r="P1062" s="409">
        <f t="shared" si="43"/>
        <v>0</v>
      </c>
      <c r="Q1062" s="78">
        <f t="shared" si="43"/>
        <v>0</v>
      </c>
      <c r="R1062" s="100" t="str">
        <f t="shared" si="42"/>
        <v/>
      </c>
    </row>
    <row r="1063" spans="1:18" x14ac:dyDescent="0.2">
      <c r="A1063" s="430" t="str">
        <f>IF(B1063="","",COUNT('Diário 1º PA'!$A$4:$A$2634)+COUNT('Diário 2º PA'!$A$4:$A$2000)+COUNT('Diário 3º PA'!$A$4:$A$2000)+ROW()-3)</f>
        <v/>
      </c>
      <c r="B1063" s="417"/>
      <c r="C1063" s="438"/>
      <c r="D1063" s="419"/>
      <c r="E1063" s="419"/>
      <c r="F1063" s="420"/>
      <c r="G1063" s="419"/>
      <c r="H1063" s="419"/>
      <c r="I1063" s="421"/>
      <c r="J1063" s="422"/>
      <c r="K1063" s="422"/>
      <c r="L1063" s="423"/>
      <c r="M1063" s="422"/>
      <c r="N1063" s="464"/>
      <c r="O1063" s="429"/>
      <c r="P1063" s="409">
        <f t="shared" si="43"/>
        <v>0</v>
      </c>
      <c r="Q1063" s="78">
        <f t="shared" si="43"/>
        <v>0</v>
      </c>
      <c r="R1063" s="100" t="str">
        <f t="shared" si="42"/>
        <v/>
      </c>
    </row>
    <row r="1064" spans="1:18" x14ac:dyDescent="0.2">
      <c r="A1064" s="430" t="str">
        <f>IF(B1064="","",COUNT('Diário 1º PA'!$A$4:$A$2634)+COUNT('Diário 2º PA'!$A$4:$A$2000)+COUNT('Diário 3º PA'!$A$4:$A$2000)+ROW()-3)</f>
        <v/>
      </c>
      <c r="B1064" s="417"/>
      <c r="C1064" s="438"/>
      <c r="D1064" s="419"/>
      <c r="E1064" s="419"/>
      <c r="F1064" s="420"/>
      <c r="G1064" s="419"/>
      <c r="H1064" s="419"/>
      <c r="I1064" s="421"/>
      <c r="J1064" s="422"/>
      <c r="K1064" s="422"/>
      <c r="L1064" s="423"/>
      <c r="M1064" s="422"/>
      <c r="N1064" s="464"/>
      <c r="O1064" s="429"/>
      <c r="P1064" s="409">
        <f t="shared" si="43"/>
        <v>0</v>
      </c>
      <c r="Q1064" s="78">
        <f t="shared" si="43"/>
        <v>0</v>
      </c>
      <c r="R1064" s="100" t="str">
        <f t="shared" si="42"/>
        <v/>
      </c>
    </row>
    <row r="1065" spans="1:18" x14ac:dyDescent="0.2">
      <c r="A1065" s="430" t="str">
        <f>IF(B1065="","",COUNT('Diário 1º PA'!$A$4:$A$2634)+COUNT('Diário 2º PA'!$A$4:$A$2000)+COUNT('Diário 3º PA'!$A$4:$A$2000)+ROW()-3)</f>
        <v/>
      </c>
      <c r="B1065" s="417"/>
      <c r="C1065" s="438"/>
      <c r="D1065" s="419"/>
      <c r="E1065" s="419"/>
      <c r="F1065" s="420"/>
      <c r="G1065" s="419"/>
      <c r="H1065" s="419"/>
      <c r="I1065" s="421"/>
      <c r="J1065" s="422"/>
      <c r="K1065" s="422"/>
      <c r="L1065" s="423"/>
      <c r="M1065" s="422"/>
      <c r="N1065" s="464"/>
      <c r="O1065" s="429"/>
      <c r="P1065" s="409">
        <f t="shared" si="43"/>
        <v>0</v>
      </c>
      <c r="Q1065" s="78">
        <f t="shared" si="43"/>
        <v>0</v>
      </c>
      <c r="R1065" s="100" t="str">
        <f t="shared" si="42"/>
        <v/>
      </c>
    </row>
    <row r="1066" spans="1:18" x14ac:dyDescent="0.2">
      <c r="A1066" s="430" t="str">
        <f>IF(B1066="","",COUNT('Diário 1º PA'!$A$4:$A$2634)+COUNT('Diário 2º PA'!$A$4:$A$2000)+COUNT('Diário 3º PA'!$A$4:$A$2000)+ROW()-3)</f>
        <v/>
      </c>
      <c r="B1066" s="417"/>
      <c r="C1066" s="438"/>
      <c r="D1066" s="419"/>
      <c r="E1066" s="419"/>
      <c r="F1066" s="420"/>
      <c r="G1066" s="419"/>
      <c r="H1066" s="419"/>
      <c r="I1066" s="421"/>
      <c r="J1066" s="422"/>
      <c r="K1066" s="422"/>
      <c r="L1066" s="423"/>
      <c r="M1066" s="422"/>
      <c r="N1066" s="464"/>
      <c r="O1066" s="429"/>
      <c r="P1066" s="409">
        <f t="shared" si="43"/>
        <v>0</v>
      </c>
      <c r="Q1066" s="78">
        <f t="shared" si="43"/>
        <v>0</v>
      </c>
      <c r="R1066" s="100" t="str">
        <f t="shared" si="42"/>
        <v/>
      </c>
    </row>
    <row r="1067" spans="1:18" x14ac:dyDescent="0.2">
      <c r="A1067" s="430" t="str">
        <f>IF(B1067="","",COUNT('Diário 1º PA'!$A$4:$A$2634)+COUNT('Diário 2º PA'!$A$4:$A$2000)+COUNT('Diário 3º PA'!$A$4:$A$2000)+ROW()-3)</f>
        <v/>
      </c>
      <c r="B1067" s="417"/>
      <c r="C1067" s="438"/>
      <c r="D1067" s="419"/>
      <c r="E1067" s="419"/>
      <c r="F1067" s="420"/>
      <c r="G1067" s="419"/>
      <c r="H1067" s="419"/>
      <c r="I1067" s="421"/>
      <c r="J1067" s="422"/>
      <c r="K1067" s="422"/>
      <c r="L1067" s="423"/>
      <c r="M1067" s="422"/>
      <c r="N1067" s="464"/>
      <c r="O1067" s="429"/>
      <c r="P1067" s="409">
        <f t="shared" si="43"/>
        <v>0</v>
      </c>
      <c r="Q1067" s="78">
        <f t="shared" si="43"/>
        <v>0</v>
      </c>
      <c r="R1067" s="100" t="str">
        <f t="shared" si="42"/>
        <v/>
      </c>
    </row>
    <row r="1068" spans="1:18" x14ac:dyDescent="0.2">
      <c r="A1068" s="430" t="str">
        <f>IF(B1068="","",COUNT('Diário 1º PA'!$A$4:$A$2634)+COUNT('Diário 2º PA'!$A$4:$A$2000)+COUNT('Diário 3º PA'!$A$4:$A$2000)+ROW()-3)</f>
        <v/>
      </c>
      <c r="B1068" s="417"/>
      <c r="C1068" s="438"/>
      <c r="D1068" s="419"/>
      <c r="E1068" s="419"/>
      <c r="F1068" s="420"/>
      <c r="G1068" s="419"/>
      <c r="H1068" s="419"/>
      <c r="I1068" s="421"/>
      <c r="J1068" s="422"/>
      <c r="K1068" s="422"/>
      <c r="L1068" s="423"/>
      <c r="M1068" s="422"/>
      <c r="N1068" s="464"/>
      <c r="O1068" s="429"/>
      <c r="P1068" s="409">
        <f t="shared" si="43"/>
        <v>0</v>
      </c>
      <c r="Q1068" s="78">
        <f t="shared" si="43"/>
        <v>0</v>
      </c>
      <c r="R1068" s="100" t="str">
        <f t="shared" si="42"/>
        <v/>
      </c>
    </row>
    <row r="1069" spans="1:18" x14ac:dyDescent="0.2">
      <c r="A1069" s="430" t="str">
        <f>IF(B1069="","",COUNT('Diário 1º PA'!$A$4:$A$2634)+COUNT('Diário 2º PA'!$A$4:$A$2000)+COUNT('Diário 3º PA'!$A$4:$A$2000)+ROW()-3)</f>
        <v/>
      </c>
      <c r="B1069" s="417"/>
      <c r="C1069" s="438"/>
      <c r="D1069" s="419"/>
      <c r="E1069" s="419"/>
      <c r="F1069" s="420"/>
      <c r="G1069" s="419"/>
      <c r="H1069" s="419"/>
      <c r="I1069" s="421"/>
      <c r="J1069" s="422"/>
      <c r="K1069" s="422"/>
      <c r="L1069" s="423"/>
      <c r="M1069" s="422"/>
      <c r="N1069" s="464"/>
      <c r="O1069" s="429"/>
      <c r="P1069" s="409">
        <f t="shared" si="43"/>
        <v>0</v>
      </c>
      <c r="Q1069" s="78">
        <f t="shared" si="43"/>
        <v>0</v>
      </c>
      <c r="R1069" s="100" t="str">
        <f t="shared" si="42"/>
        <v/>
      </c>
    </row>
    <row r="1070" spans="1:18" x14ac:dyDescent="0.2">
      <c r="A1070" s="430" t="str">
        <f>IF(B1070="","",COUNT('Diário 1º PA'!$A$4:$A$2634)+COUNT('Diário 2º PA'!$A$4:$A$2000)+COUNT('Diário 3º PA'!$A$4:$A$2000)+ROW()-3)</f>
        <v/>
      </c>
      <c r="B1070" s="417"/>
      <c r="C1070" s="438"/>
      <c r="D1070" s="419"/>
      <c r="E1070" s="419"/>
      <c r="F1070" s="420"/>
      <c r="G1070" s="419"/>
      <c r="H1070" s="419"/>
      <c r="I1070" s="421"/>
      <c r="J1070" s="422"/>
      <c r="K1070" s="422"/>
      <c r="L1070" s="423"/>
      <c r="M1070" s="422"/>
      <c r="N1070" s="464"/>
      <c r="O1070" s="429"/>
      <c r="P1070" s="409">
        <f t="shared" si="43"/>
        <v>0</v>
      </c>
      <c r="Q1070" s="78">
        <f t="shared" si="43"/>
        <v>0</v>
      </c>
      <c r="R1070" s="100" t="str">
        <f t="shared" si="42"/>
        <v/>
      </c>
    </row>
    <row r="1071" spans="1:18" x14ac:dyDescent="0.2">
      <c r="A1071" s="430" t="str">
        <f>IF(B1071="","",COUNT('Diário 1º PA'!$A$4:$A$2634)+COUNT('Diário 2º PA'!$A$4:$A$2000)+COUNT('Diário 3º PA'!$A$4:$A$2000)+ROW()-3)</f>
        <v/>
      </c>
      <c r="B1071" s="417"/>
      <c r="C1071" s="438"/>
      <c r="D1071" s="419"/>
      <c r="E1071" s="419"/>
      <c r="F1071" s="420"/>
      <c r="G1071" s="419"/>
      <c r="H1071" s="419"/>
      <c r="I1071" s="421"/>
      <c r="J1071" s="422"/>
      <c r="K1071" s="422"/>
      <c r="L1071" s="423"/>
      <c r="M1071" s="422"/>
      <c r="N1071" s="464"/>
      <c r="O1071" s="429"/>
      <c r="P1071" s="409">
        <f t="shared" si="43"/>
        <v>0</v>
      </c>
      <c r="Q1071" s="78">
        <f t="shared" si="43"/>
        <v>0</v>
      </c>
      <c r="R1071" s="100" t="str">
        <f t="shared" si="42"/>
        <v/>
      </c>
    </row>
    <row r="1072" spans="1:18" x14ac:dyDescent="0.2">
      <c r="A1072" s="430" t="str">
        <f>IF(B1072="","",COUNT('Diário 1º PA'!$A$4:$A$2634)+COUNT('Diário 2º PA'!$A$4:$A$2000)+COUNT('Diário 3º PA'!$A$4:$A$2000)+ROW()-3)</f>
        <v/>
      </c>
      <c r="B1072" s="417"/>
      <c r="C1072" s="438"/>
      <c r="D1072" s="419"/>
      <c r="E1072" s="419"/>
      <c r="F1072" s="420"/>
      <c r="G1072" s="419"/>
      <c r="H1072" s="419"/>
      <c r="I1072" s="421"/>
      <c r="J1072" s="422"/>
      <c r="K1072" s="422"/>
      <c r="L1072" s="423"/>
      <c r="M1072" s="422"/>
      <c r="N1072" s="464"/>
      <c r="O1072" s="429"/>
      <c r="P1072" s="409">
        <f t="shared" si="43"/>
        <v>0</v>
      </c>
      <c r="Q1072" s="78">
        <f t="shared" si="43"/>
        <v>0</v>
      </c>
      <c r="R1072" s="100" t="str">
        <f t="shared" si="42"/>
        <v/>
      </c>
    </row>
    <row r="1073" spans="1:18" x14ac:dyDescent="0.2">
      <c r="A1073" s="430" t="str">
        <f>IF(B1073="","",COUNT('Diário 1º PA'!$A$4:$A$2634)+COUNT('Diário 2º PA'!$A$4:$A$2000)+COUNT('Diário 3º PA'!$A$4:$A$2000)+ROW()-3)</f>
        <v/>
      </c>
      <c r="B1073" s="417"/>
      <c r="C1073" s="438"/>
      <c r="D1073" s="419"/>
      <c r="E1073" s="419"/>
      <c r="F1073" s="420"/>
      <c r="G1073" s="419"/>
      <c r="H1073" s="419"/>
      <c r="I1073" s="421"/>
      <c r="J1073" s="422"/>
      <c r="K1073" s="422"/>
      <c r="L1073" s="423"/>
      <c r="M1073" s="422"/>
      <c r="N1073" s="464"/>
      <c r="O1073" s="429"/>
      <c r="P1073" s="409">
        <f t="shared" si="43"/>
        <v>0</v>
      </c>
      <c r="Q1073" s="78">
        <f t="shared" si="43"/>
        <v>0</v>
      </c>
      <c r="R1073" s="100" t="str">
        <f t="shared" si="42"/>
        <v/>
      </c>
    </row>
    <row r="1074" spans="1:18" x14ac:dyDescent="0.2">
      <c r="A1074" s="430" t="str">
        <f>IF(B1074="","",COUNT('Diário 1º PA'!$A$4:$A$2634)+COUNT('Diário 2º PA'!$A$4:$A$2000)+COUNT('Diário 3º PA'!$A$4:$A$2000)+ROW()-3)</f>
        <v/>
      </c>
      <c r="B1074" s="417"/>
      <c r="C1074" s="438"/>
      <c r="D1074" s="419"/>
      <c r="E1074" s="419"/>
      <c r="F1074" s="420"/>
      <c r="G1074" s="419"/>
      <c r="H1074" s="419"/>
      <c r="I1074" s="421"/>
      <c r="J1074" s="422"/>
      <c r="K1074" s="422"/>
      <c r="L1074" s="423"/>
      <c r="M1074" s="422"/>
      <c r="N1074" s="464"/>
      <c r="O1074" s="429"/>
      <c r="P1074" s="409">
        <f t="shared" si="43"/>
        <v>0</v>
      </c>
      <c r="Q1074" s="78">
        <f t="shared" si="43"/>
        <v>0</v>
      </c>
      <c r="R1074" s="100" t="str">
        <f t="shared" si="42"/>
        <v/>
      </c>
    </row>
    <row r="1075" spans="1:18" x14ac:dyDescent="0.2">
      <c r="A1075" s="430" t="str">
        <f>IF(B1075="","",COUNT('Diário 1º PA'!$A$4:$A$2634)+COUNT('Diário 2º PA'!$A$4:$A$2000)+COUNT('Diário 3º PA'!$A$4:$A$2000)+ROW()-3)</f>
        <v/>
      </c>
      <c r="B1075" s="417"/>
      <c r="C1075" s="438"/>
      <c r="D1075" s="419"/>
      <c r="E1075" s="419"/>
      <c r="F1075" s="420"/>
      <c r="G1075" s="419"/>
      <c r="H1075" s="419"/>
      <c r="I1075" s="421"/>
      <c r="J1075" s="422"/>
      <c r="K1075" s="422"/>
      <c r="L1075" s="423"/>
      <c r="M1075" s="422"/>
      <c r="N1075" s="464"/>
      <c r="O1075" s="429"/>
      <c r="P1075" s="409">
        <f t="shared" si="43"/>
        <v>0</v>
      </c>
      <c r="Q1075" s="78">
        <f t="shared" si="43"/>
        <v>0</v>
      </c>
      <c r="R1075" s="100" t="str">
        <f t="shared" si="42"/>
        <v/>
      </c>
    </row>
    <row r="1076" spans="1:18" x14ac:dyDescent="0.2">
      <c r="A1076" s="430" t="str">
        <f>IF(B1076="","",COUNT('Diário 1º PA'!$A$4:$A$2634)+COUNT('Diário 2º PA'!$A$4:$A$2000)+COUNT('Diário 3º PA'!$A$4:$A$2000)+ROW()-3)</f>
        <v/>
      </c>
      <c r="B1076" s="417"/>
      <c r="C1076" s="438"/>
      <c r="D1076" s="419"/>
      <c r="E1076" s="419"/>
      <c r="F1076" s="420"/>
      <c r="G1076" s="419"/>
      <c r="H1076" s="419"/>
      <c r="I1076" s="421"/>
      <c r="J1076" s="422"/>
      <c r="K1076" s="422"/>
      <c r="L1076" s="423"/>
      <c r="M1076" s="422"/>
      <c r="N1076" s="464"/>
      <c r="O1076" s="429"/>
      <c r="P1076" s="409">
        <f t="shared" si="43"/>
        <v>0</v>
      </c>
      <c r="Q1076" s="78">
        <f t="shared" si="43"/>
        <v>0</v>
      </c>
      <c r="R1076" s="100" t="str">
        <f t="shared" si="42"/>
        <v/>
      </c>
    </row>
    <row r="1077" spans="1:18" x14ac:dyDescent="0.2">
      <c r="A1077" s="430" t="str">
        <f>IF(B1077="","",COUNT('Diário 1º PA'!$A$4:$A$2634)+COUNT('Diário 2º PA'!$A$4:$A$2000)+COUNT('Diário 3º PA'!$A$4:$A$2000)+ROW()-3)</f>
        <v/>
      </c>
      <c r="B1077" s="417"/>
      <c r="C1077" s="438"/>
      <c r="D1077" s="419"/>
      <c r="E1077" s="419"/>
      <c r="F1077" s="420"/>
      <c r="G1077" s="419"/>
      <c r="H1077" s="419"/>
      <c r="I1077" s="421"/>
      <c r="J1077" s="422"/>
      <c r="K1077" s="422"/>
      <c r="L1077" s="423"/>
      <c r="M1077" s="422"/>
      <c r="N1077" s="464"/>
      <c r="O1077" s="429"/>
      <c r="P1077" s="409">
        <f t="shared" si="43"/>
        <v>0</v>
      </c>
      <c r="Q1077" s="78">
        <f t="shared" si="43"/>
        <v>0</v>
      </c>
      <c r="R1077" s="100" t="str">
        <f t="shared" si="42"/>
        <v/>
      </c>
    </row>
    <row r="1078" spans="1:18" x14ac:dyDescent="0.2">
      <c r="A1078" s="430" t="str">
        <f>IF(B1078="","",COUNT('Diário 1º PA'!$A$4:$A$2634)+COUNT('Diário 2º PA'!$A$4:$A$2000)+COUNT('Diário 3º PA'!$A$4:$A$2000)+ROW()-3)</f>
        <v/>
      </c>
      <c r="B1078" s="417"/>
      <c r="C1078" s="438"/>
      <c r="D1078" s="419"/>
      <c r="E1078" s="419"/>
      <c r="F1078" s="420"/>
      <c r="G1078" s="419"/>
      <c r="H1078" s="419"/>
      <c r="I1078" s="421"/>
      <c r="J1078" s="422"/>
      <c r="K1078" s="422"/>
      <c r="L1078" s="423"/>
      <c r="M1078" s="422"/>
      <c r="N1078" s="464"/>
      <c r="O1078" s="429"/>
      <c r="P1078" s="409">
        <f t="shared" si="43"/>
        <v>0</v>
      </c>
      <c r="Q1078" s="78">
        <f t="shared" si="43"/>
        <v>0</v>
      </c>
      <c r="R1078" s="100" t="str">
        <f t="shared" si="42"/>
        <v/>
      </c>
    </row>
    <row r="1079" spans="1:18" x14ac:dyDescent="0.2">
      <c r="A1079" s="430" t="str">
        <f>IF(B1079="","",COUNT('Diário 1º PA'!$A$4:$A$2634)+COUNT('Diário 2º PA'!$A$4:$A$2000)+COUNT('Diário 3º PA'!$A$4:$A$2000)+ROW()-3)</f>
        <v/>
      </c>
      <c r="B1079" s="417"/>
      <c r="C1079" s="438"/>
      <c r="D1079" s="419"/>
      <c r="E1079" s="419"/>
      <c r="F1079" s="420"/>
      <c r="G1079" s="419"/>
      <c r="H1079" s="419"/>
      <c r="I1079" s="421"/>
      <c r="J1079" s="422"/>
      <c r="K1079" s="422"/>
      <c r="L1079" s="423"/>
      <c r="M1079" s="422"/>
      <c r="N1079" s="464"/>
      <c r="O1079" s="429"/>
      <c r="P1079" s="409">
        <f t="shared" si="43"/>
        <v>0</v>
      </c>
      <c r="Q1079" s="78">
        <f t="shared" si="43"/>
        <v>0</v>
      </c>
      <c r="R1079" s="100" t="str">
        <f t="shared" si="42"/>
        <v/>
      </c>
    </row>
    <row r="1080" spans="1:18" x14ac:dyDescent="0.2">
      <c r="A1080" s="430" t="str">
        <f>IF(B1080="","",COUNT('Diário 1º PA'!$A$4:$A$2634)+COUNT('Diário 2º PA'!$A$4:$A$2000)+COUNT('Diário 3º PA'!$A$4:$A$2000)+ROW()-3)</f>
        <v/>
      </c>
      <c r="B1080" s="417"/>
      <c r="C1080" s="438"/>
      <c r="D1080" s="419"/>
      <c r="E1080" s="419"/>
      <c r="F1080" s="420"/>
      <c r="G1080" s="419"/>
      <c r="H1080" s="419"/>
      <c r="I1080" s="421"/>
      <c r="J1080" s="422"/>
      <c r="K1080" s="422"/>
      <c r="L1080" s="423"/>
      <c r="M1080" s="422"/>
      <c r="N1080" s="464"/>
      <c r="O1080" s="429"/>
      <c r="P1080" s="409">
        <f t="shared" si="43"/>
        <v>0</v>
      </c>
      <c r="Q1080" s="78">
        <f t="shared" si="43"/>
        <v>0</v>
      </c>
      <c r="R1080" s="100" t="str">
        <f t="shared" si="42"/>
        <v/>
      </c>
    </row>
    <row r="1081" spans="1:18" x14ac:dyDescent="0.2">
      <c r="A1081" s="430" t="str">
        <f>IF(B1081="","",COUNT('Diário 1º PA'!$A$4:$A$2634)+COUNT('Diário 2º PA'!$A$4:$A$2000)+COUNT('Diário 3º PA'!$A$4:$A$2000)+ROW()-3)</f>
        <v/>
      </c>
      <c r="B1081" s="417"/>
      <c r="C1081" s="438"/>
      <c r="D1081" s="419"/>
      <c r="E1081" s="419"/>
      <c r="F1081" s="420"/>
      <c r="G1081" s="419"/>
      <c r="H1081" s="419"/>
      <c r="I1081" s="421"/>
      <c r="J1081" s="422"/>
      <c r="K1081" s="422"/>
      <c r="L1081" s="423"/>
      <c r="M1081" s="422"/>
      <c r="N1081" s="464"/>
      <c r="O1081" s="429"/>
      <c r="P1081" s="409">
        <f t="shared" si="43"/>
        <v>0</v>
      </c>
      <c r="Q1081" s="78">
        <f t="shared" si="43"/>
        <v>0</v>
      </c>
      <c r="R1081" s="100" t="str">
        <f t="shared" si="42"/>
        <v/>
      </c>
    </row>
    <row r="1082" spans="1:18" x14ac:dyDescent="0.2">
      <c r="A1082" s="430" t="str">
        <f>IF(B1082="","",COUNT('Diário 1º PA'!$A$4:$A$2634)+COUNT('Diário 2º PA'!$A$4:$A$2000)+COUNT('Diário 3º PA'!$A$4:$A$2000)+ROW()-3)</f>
        <v/>
      </c>
      <c r="B1082" s="417"/>
      <c r="C1082" s="438"/>
      <c r="D1082" s="419"/>
      <c r="E1082" s="419"/>
      <c r="F1082" s="420"/>
      <c r="G1082" s="419"/>
      <c r="H1082" s="419"/>
      <c r="I1082" s="421"/>
      <c r="J1082" s="422"/>
      <c r="K1082" s="422"/>
      <c r="L1082" s="423"/>
      <c r="M1082" s="422"/>
      <c r="N1082" s="464"/>
      <c r="O1082" s="429"/>
      <c r="P1082" s="409">
        <f t="shared" si="43"/>
        <v>0</v>
      </c>
      <c r="Q1082" s="78">
        <f t="shared" si="43"/>
        <v>0</v>
      </c>
      <c r="R1082" s="100" t="str">
        <f t="shared" si="42"/>
        <v/>
      </c>
    </row>
    <row r="1083" spans="1:18" x14ac:dyDescent="0.2">
      <c r="A1083" s="430" t="str">
        <f>IF(B1083="","",COUNT('Diário 1º PA'!$A$4:$A$2634)+COUNT('Diário 2º PA'!$A$4:$A$2000)+COUNT('Diário 3º PA'!$A$4:$A$2000)+ROW()-3)</f>
        <v/>
      </c>
      <c r="B1083" s="417"/>
      <c r="C1083" s="438"/>
      <c r="D1083" s="419"/>
      <c r="E1083" s="419"/>
      <c r="F1083" s="420"/>
      <c r="G1083" s="419"/>
      <c r="H1083" s="419"/>
      <c r="I1083" s="421"/>
      <c r="J1083" s="422"/>
      <c r="K1083" s="422"/>
      <c r="L1083" s="423"/>
      <c r="M1083" s="422"/>
      <c r="N1083" s="464"/>
      <c r="O1083" s="429"/>
      <c r="P1083" s="409">
        <f t="shared" si="43"/>
        <v>0</v>
      </c>
      <c r="Q1083" s="78">
        <f t="shared" si="43"/>
        <v>0</v>
      </c>
      <c r="R1083" s="100" t="str">
        <f t="shared" si="42"/>
        <v/>
      </c>
    </row>
    <row r="1084" spans="1:18" x14ac:dyDescent="0.2">
      <c r="A1084" s="430" t="str">
        <f>IF(B1084="","",COUNT('Diário 1º PA'!$A$4:$A$2634)+COUNT('Diário 2º PA'!$A$4:$A$2000)+COUNT('Diário 3º PA'!$A$4:$A$2000)+ROW()-3)</f>
        <v/>
      </c>
      <c r="B1084" s="417"/>
      <c r="C1084" s="438"/>
      <c r="D1084" s="419"/>
      <c r="E1084" s="419"/>
      <c r="F1084" s="420"/>
      <c r="G1084" s="419"/>
      <c r="H1084" s="419"/>
      <c r="I1084" s="421"/>
      <c r="J1084" s="422"/>
      <c r="K1084" s="422"/>
      <c r="L1084" s="423"/>
      <c r="M1084" s="422"/>
      <c r="N1084" s="464"/>
      <c r="O1084" s="429"/>
      <c r="P1084" s="409">
        <f t="shared" si="43"/>
        <v>0</v>
      </c>
      <c r="Q1084" s="78">
        <f t="shared" si="43"/>
        <v>0</v>
      </c>
      <c r="R1084" s="100" t="str">
        <f t="shared" si="42"/>
        <v/>
      </c>
    </row>
    <row r="1085" spans="1:18" x14ac:dyDescent="0.2">
      <c r="A1085" s="430" t="str">
        <f>IF(B1085="","",COUNT('Diário 1º PA'!$A$4:$A$2634)+COUNT('Diário 2º PA'!$A$4:$A$2000)+COUNT('Diário 3º PA'!$A$4:$A$2000)+ROW()-3)</f>
        <v/>
      </c>
      <c r="B1085" s="417"/>
      <c r="C1085" s="438"/>
      <c r="D1085" s="419"/>
      <c r="E1085" s="419"/>
      <c r="F1085" s="420"/>
      <c r="G1085" s="419"/>
      <c r="H1085" s="419"/>
      <c r="I1085" s="421"/>
      <c r="J1085" s="422"/>
      <c r="K1085" s="422"/>
      <c r="L1085" s="423"/>
      <c r="M1085" s="422"/>
      <c r="N1085" s="464"/>
      <c r="O1085" s="429"/>
      <c r="P1085" s="409">
        <f t="shared" si="43"/>
        <v>0</v>
      </c>
      <c r="Q1085" s="78">
        <f t="shared" si="43"/>
        <v>0</v>
      </c>
      <c r="R1085" s="100" t="str">
        <f t="shared" si="42"/>
        <v/>
      </c>
    </row>
    <row r="1086" spans="1:18" x14ac:dyDescent="0.2">
      <c r="A1086" s="430" t="str">
        <f>IF(B1086="","",COUNT('Diário 1º PA'!$A$4:$A$2634)+COUNT('Diário 2º PA'!$A$4:$A$2000)+COUNT('Diário 3º PA'!$A$4:$A$2000)+ROW()-3)</f>
        <v/>
      </c>
      <c r="B1086" s="417"/>
      <c r="C1086" s="438"/>
      <c r="D1086" s="419"/>
      <c r="E1086" s="419"/>
      <c r="F1086" s="420"/>
      <c r="G1086" s="419"/>
      <c r="H1086" s="419"/>
      <c r="I1086" s="421"/>
      <c r="J1086" s="422"/>
      <c r="K1086" s="422"/>
      <c r="L1086" s="423"/>
      <c r="M1086" s="422"/>
      <c r="N1086" s="464"/>
      <c r="O1086" s="429"/>
      <c r="P1086" s="409">
        <f t="shared" si="43"/>
        <v>0</v>
      </c>
      <c r="Q1086" s="78">
        <f t="shared" si="43"/>
        <v>0</v>
      </c>
      <c r="R1086" s="100" t="str">
        <f t="shared" si="42"/>
        <v/>
      </c>
    </row>
    <row r="1087" spans="1:18" x14ac:dyDescent="0.2">
      <c r="A1087" s="430" t="str">
        <f>IF(B1087="","",COUNT('Diário 1º PA'!$A$4:$A$2634)+COUNT('Diário 2º PA'!$A$4:$A$2000)+COUNT('Diário 3º PA'!$A$4:$A$2000)+ROW()-3)</f>
        <v/>
      </c>
      <c r="B1087" s="417"/>
      <c r="C1087" s="438"/>
      <c r="D1087" s="419"/>
      <c r="E1087" s="419"/>
      <c r="F1087" s="420"/>
      <c r="G1087" s="419"/>
      <c r="H1087" s="419"/>
      <c r="I1087" s="421"/>
      <c r="J1087" s="422"/>
      <c r="K1087" s="422"/>
      <c r="L1087" s="423"/>
      <c r="M1087" s="422"/>
      <c r="N1087" s="464"/>
      <c r="O1087" s="429"/>
      <c r="P1087" s="409">
        <f t="shared" si="43"/>
        <v>0</v>
      </c>
      <c r="Q1087" s="78">
        <f t="shared" si="43"/>
        <v>0</v>
      </c>
      <c r="R1087" s="100" t="str">
        <f t="shared" si="42"/>
        <v/>
      </c>
    </row>
    <row r="1088" spans="1:18" x14ac:dyDescent="0.2">
      <c r="A1088" s="430" t="str">
        <f>IF(B1088="","",COUNT('Diário 1º PA'!$A$4:$A$2634)+COUNT('Diário 2º PA'!$A$4:$A$2000)+COUNT('Diário 3º PA'!$A$4:$A$2000)+ROW()-3)</f>
        <v/>
      </c>
      <c r="B1088" s="417"/>
      <c r="C1088" s="438"/>
      <c r="D1088" s="419"/>
      <c r="E1088" s="419"/>
      <c r="F1088" s="420"/>
      <c r="G1088" s="419"/>
      <c r="H1088" s="419"/>
      <c r="I1088" s="421"/>
      <c r="J1088" s="422"/>
      <c r="K1088" s="422"/>
      <c r="L1088" s="423"/>
      <c r="M1088" s="422"/>
      <c r="N1088" s="464"/>
      <c r="O1088" s="429"/>
      <c r="P1088" s="409">
        <f t="shared" si="43"/>
        <v>0</v>
      </c>
      <c r="Q1088" s="78">
        <f t="shared" si="43"/>
        <v>0</v>
      </c>
      <c r="R1088" s="100" t="str">
        <f t="shared" si="42"/>
        <v/>
      </c>
    </row>
    <row r="1089" spans="1:18" x14ac:dyDescent="0.2">
      <c r="A1089" s="430" t="str">
        <f>IF(B1089="","",COUNT('Diário 1º PA'!$A$4:$A$2634)+COUNT('Diário 2º PA'!$A$4:$A$2000)+COUNT('Diário 3º PA'!$A$4:$A$2000)+ROW()-3)</f>
        <v/>
      </c>
      <c r="B1089" s="417"/>
      <c r="C1089" s="438"/>
      <c r="D1089" s="419"/>
      <c r="E1089" s="419"/>
      <c r="F1089" s="420"/>
      <c r="G1089" s="419"/>
      <c r="H1089" s="419"/>
      <c r="I1089" s="421"/>
      <c r="J1089" s="422"/>
      <c r="K1089" s="422"/>
      <c r="L1089" s="423"/>
      <c r="M1089" s="422"/>
      <c r="N1089" s="464"/>
      <c r="O1089" s="429"/>
      <c r="P1089" s="409">
        <f t="shared" si="43"/>
        <v>0</v>
      </c>
      <c r="Q1089" s="78">
        <f t="shared" si="43"/>
        <v>0</v>
      </c>
      <c r="R1089" s="100" t="str">
        <f t="shared" si="42"/>
        <v/>
      </c>
    </row>
    <row r="1090" spans="1:18" x14ac:dyDescent="0.2">
      <c r="A1090" s="430" t="str">
        <f>IF(B1090="","",COUNT('Diário 1º PA'!$A$4:$A$2634)+COUNT('Diário 2º PA'!$A$4:$A$2000)+COUNT('Diário 3º PA'!$A$4:$A$2000)+ROW()-3)</f>
        <v/>
      </c>
      <c r="B1090" s="417"/>
      <c r="C1090" s="438"/>
      <c r="D1090" s="419"/>
      <c r="E1090" s="419"/>
      <c r="F1090" s="420"/>
      <c r="G1090" s="419"/>
      <c r="H1090" s="419"/>
      <c r="I1090" s="421"/>
      <c r="J1090" s="422"/>
      <c r="K1090" s="422"/>
      <c r="L1090" s="423"/>
      <c r="M1090" s="422"/>
      <c r="N1090" s="464"/>
      <c r="O1090" s="429"/>
      <c r="P1090" s="409">
        <f t="shared" si="43"/>
        <v>0</v>
      </c>
      <c r="Q1090" s="78">
        <f t="shared" si="43"/>
        <v>0</v>
      </c>
      <c r="R1090" s="100" t="str">
        <f t="shared" si="42"/>
        <v/>
      </c>
    </row>
    <row r="1091" spans="1:18" x14ac:dyDescent="0.2">
      <c r="A1091" s="430" t="str">
        <f>IF(B1091="","",COUNT('Diário 1º PA'!$A$4:$A$2634)+COUNT('Diário 2º PA'!$A$4:$A$2000)+COUNT('Diário 3º PA'!$A$4:$A$2000)+ROW()-3)</f>
        <v/>
      </c>
      <c r="B1091" s="417"/>
      <c r="C1091" s="438"/>
      <c r="D1091" s="419"/>
      <c r="E1091" s="419"/>
      <c r="F1091" s="420"/>
      <c r="G1091" s="419"/>
      <c r="H1091" s="419"/>
      <c r="I1091" s="421"/>
      <c r="J1091" s="422"/>
      <c r="K1091" s="422"/>
      <c r="L1091" s="423"/>
      <c r="M1091" s="422"/>
      <c r="N1091" s="464"/>
      <c r="O1091" s="429"/>
      <c r="P1091" s="409">
        <f t="shared" si="43"/>
        <v>0</v>
      </c>
      <c r="Q1091" s="78">
        <f t="shared" si="43"/>
        <v>0</v>
      </c>
      <c r="R1091" s="100" t="str">
        <f t="shared" si="42"/>
        <v/>
      </c>
    </row>
    <row r="1092" spans="1:18" x14ac:dyDescent="0.2">
      <c r="A1092" s="430" t="str">
        <f>IF(B1092="","",COUNT('Diário 1º PA'!$A$4:$A$2634)+COUNT('Diário 2º PA'!$A$4:$A$2000)+COUNT('Diário 3º PA'!$A$4:$A$2000)+ROW()-3)</f>
        <v/>
      </c>
      <c r="B1092" s="417"/>
      <c r="C1092" s="438"/>
      <c r="D1092" s="419"/>
      <c r="E1092" s="419"/>
      <c r="F1092" s="420"/>
      <c r="G1092" s="419"/>
      <c r="H1092" s="419"/>
      <c r="I1092" s="421"/>
      <c r="J1092" s="422"/>
      <c r="K1092" s="422"/>
      <c r="L1092" s="423"/>
      <c r="M1092" s="422"/>
      <c r="N1092" s="464"/>
      <c r="O1092" s="429"/>
      <c r="P1092" s="409">
        <f t="shared" si="43"/>
        <v>0</v>
      </c>
      <c r="Q1092" s="78">
        <f t="shared" si="43"/>
        <v>0</v>
      </c>
      <c r="R1092" s="100" t="str">
        <f t="shared" si="42"/>
        <v/>
      </c>
    </row>
    <row r="1093" spans="1:18" x14ac:dyDescent="0.2">
      <c r="A1093" s="430" t="str">
        <f>IF(B1093="","",COUNT('Diário 1º PA'!$A$4:$A$2634)+COUNT('Diário 2º PA'!$A$4:$A$2000)+COUNT('Diário 3º PA'!$A$4:$A$2000)+ROW()-3)</f>
        <v/>
      </c>
      <c r="B1093" s="417"/>
      <c r="C1093" s="438"/>
      <c r="D1093" s="419"/>
      <c r="E1093" s="419"/>
      <c r="F1093" s="420"/>
      <c r="G1093" s="419"/>
      <c r="H1093" s="419"/>
      <c r="I1093" s="421"/>
      <c r="J1093" s="422"/>
      <c r="K1093" s="422"/>
      <c r="L1093" s="423"/>
      <c r="M1093" s="422"/>
      <c r="N1093" s="464"/>
      <c r="O1093" s="429"/>
      <c r="P1093" s="409">
        <f t="shared" si="43"/>
        <v>0</v>
      </c>
      <c r="Q1093" s="78">
        <f t="shared" si="43"/>
        <v>0</v>
      </c>
      <c r="R1093" s="100" t="str">
        <f t="shared" si="42"/>
        <v/>
      </c>
    </row>
    <row r="1094" spans="1:18" x14ac:dyDescent="0.2">
      <c r="A1094" s="430" t="str">
        <f>IF(B1094="","",COUNT('Diário 1º PA'!$A$4:$A$2634)+COUNT('Diário 2º PA'!$A$4:$A$2000)+COUNT('Diário 3º PA'!$A$4:$A$2000)+ROW()-3)</f>
        <v/>
      </c>
      <c r="B1094" s="417"/>
      <c r="C1094" s="438"/>
      <c r="D1094" s="419"/>
      <c r="E1094" s="419"/>
      <c r="F1094" s="420"/>
      <c r="G1094" s="419"/>
      <c r="H1094" s="419"/>
      <c r="I1094" s="421"/>
      <c r="J1094" s="422"/>
      <c r="K1094" s="422"/>
      <c r="L1094" s="423"/>
      <c r="M1094" s="422"/>
      <c r="N1094" s="464"/>
      <c r="O1094" s="429"/>
      <c r="P1094" s="409">
        <f t="shared" si="43"/>
        <v>0</v>
      </c>
      <c r="Q1094" s="78">
        <f t="shared" si="43"/>
        <v>0</v>
      </c>
      <c r="R1094" s="100" t="str">
        <f t="shared" si="42"/>
        <v/>
      </c>
    </row>
    <row r="1095" spans="1:18" x14ac:dyDescent="0.2">
      <c r="A1095" s="430" t="str">
        <f>IF(B1095="","",COUNT('Diário 1º PA'!$A$4:$A$2634)+COUNT('Diário 2º PA'!$A$4:$A$2000)+COUNT('Diário 3º PA'!$A$4:$A$2000)+ROW()-3)</f>
        <v/>
      </c>
      <c r="B1095" s="417"/>
      <c r="C1095" s="438"/>
      <c r="D1095" s="419"/>
      <c r="E1095" s="419"/>
      <c r="F1095" s="420"/>
      <c r="G1095" s="419"/>
      <c r="H1095" s="419"/>
      <c r="I1095" s="421"/>
      <c r="J1095" s="422"/>
      <c r="K1095" s="422"/>
      <c r="L1095" s="423"/>
      <c r="M1095" s="422"/>
      <c r="N1095" s="464"/>
      <c r="O1095" s="429"/>
      <c r="P1095" s="409">
        <f t="shared" si="43"/>
        <v>0</v>
      </c>
      <c r="Q1095" s="78">
        <f t="shared" si="43"/>
        <v>0</v>
      </c>
      <c r="R1095" s="100" t="str">
        <f t="shared" si="42"/>
        <v/>
      </c>
    </row>
    <row r="1096" spans="1:18" x14ac:dyDescent="0.2">
      <c r="A1096" s="430" t="str">
        <f>IF(B1096="","",COUNT('Diário 1º PA'!$A$4:$A$2634)+COUNT('Diário 2º PA'!$A$4:$A$2000)+COUNT('Diário 3º PA'!$A$4:$A$2000)+ROW()-3)</f>
        <v/>
      </c>
      <c r="B1096" s="417"/>
      <c r="C1096" s="438"/>
      <c r="D1096" s="419"/>
      <c r="E1096" s="419"/>
      <c r="F1096" s="420"/>
      <c r="G1096" s="419"/>
      <c r="H1096" s="419"/>
      <c r="I1096" s="421"/>
      <c r="J1096" s="422"/>
      <c r="K1096" s="422"/>
      <c r="L1096" s="423"/>
      <c r="M1096" s="422"/>
      <c r="N1096" s="464"/>
      <c r="O1096" s="429"/>
      <c r="P1096" s="409">
        <f t="shared" si="43"/>
        <v>0</v>
      </c>
      <c r="Q1096" s="78">
        <f t="shared" si="43"/>
        <v>0</v>
      </c>
      <c r="R1096" s="100" t="str">
        <f t="shared" ref="R1096:R1159" si="44">SUBSTITUTE(D1096," ","_")</f>
        <v/>
      </c>
    </row>
    <row r="1097" spans="1:18" x14ac:dyDescent="0.2">
      <c r="A1097" s="430" t="str">
        <f>IF(B1097="","",COUNT('Diário 1º PA'!$A$4:$A$2634)+COUNT('Diário 2º PA'!$A$4:$A$2000)+COUNT('Diário 3º PA'!$A$4:$A$2000)+ROW()-3)</f>
        <v/>
      </c>
      <c r="B1097" s="417"/>
      <c r="C1097" s="438"/>
      <c r="D1097" s="419"/>
      <c r="E1097" s="419"/>
      <c r="F1097" s="420"/>
      <c r="G1097" s="419"/>
      <c r="H1097" s="419"/>
      <c r="I1097" s="421"/>
      <c r="J1097" s="422"/>
      <c r="K1097" s="422"/>
      <c r="L1097" s="423"/>
      <c r="M1097" s="422"/>
      <c r="N1097" s="464"/>
      <c r="O1097" s="429"/>
      <c r="P1097" s="409">
        <f t="shared" ref="P1097:Q1160" si="45">IF(B1097=0,0,IF(YEAR(B1097)=$Q$1,MONTH(B1097)-$P$1+1,(YEAR(B1097)-$Q$1)*12-$P$1+1+MONTH(B1097)))</f>
        <v>0</v>
      </c>
      <c r="Q1097" s="78">
        <f t="shared" si="45"/>
        <v>0</v>
      </c>
      <c r="R1097" s="100" t="str">
        <f t="shared" si="44"/>
        <v/>
      </c>
    </row>
    <row r="1098" spans="1:18" x14ac:dyDescent="0.2">
      <c r="A1098" s="430" t="str">
        <f>IF(B1098="","",COUNT('Diário 1º PA'!$A$4:$A$2634)+COUNT('Diário 2º PA'!$A$4:$A$2000)+COUNT('Diário 3º PA'!$A$4:$A$2000)+ROW()-3)</f>
        <v/>
      </c>
      <c r="B1098" s="417"/>
      <c r="C1098" s="438"/>
      <c r="D1098" s="419"/>
      <c r="E1098" s="419"/>
      <c r="F1098" s="420"/>
      <c r="G1098" s="419"/>
      <c r="H1098" s="419"/>
      <c r="I1098" s="421"/>
      <c r="J1098" s="422"/>
      <c r="K1098" s="422"/>
      <c r="L1098" s="423"/>
      <c r="M1098" s="422"/>
      <c r="N1098" s="464"/>
      <c r="O1098" s="429"/>
      <c r="P1098" s="409">
        <f t="shared" si="45"/>
        <v>0</v>
      </c>
      <c r="Q1098" s="78">
        <f t="shared" si="45"/>
        <v>0</v>
      </c>
      <c r="R1098" s="100" t="str">
        <f t="shared" si="44"/>
        <v/>
      </c>
    </row>
    <row r="1099" spans="1:18" x14ac:dyDescent="0.2">
      <c r="A1099" s="430" t="str">
        <f>IF(B1099="","",COUNT('Diário 1º PA'!$A$4:$A$2634)+COUNT('Diário 2º PA'!$A$4:$A$2000)+COUNT('Diário 3º PA'!$A$4:$A$2000)+ROW()-3)</f>
        <v/>
      </c>
      <c r="B1099" s="417"/>
      <c r="C1099" s="438"/>
      <c r="D1099" s="419"/>
      <c r="E1099" s="419"/>
      <c r="F1099" s="420"/>
      <c r="G1099" s="419"/>
      <c r="H1099" s="419"/>
      <c r="I1099" s="421"/>
      <c r="J1099" s="422"/>
      <c r="K1099" s="422"/>
      <c r="L1099" s="423"/>
      <c r="M1099" s="422"/>
      <c r="N1099" s="464"/>
      <c r="O1099" s="429"/>
      <c r="P1099" s="409">
        <f t="shared" si="45"/>
        <v>0</v>
      </c>
      <c r="Q1099" s="78">
        <f t="shared" si="45"/>
        <v>0</v>
      </c>
      <c r="R1099" s="100" t="str">
        <f t="shared" si="44"/>
        <v/>
      </c>
    </row>
    <row r="1100" spans="1:18" x14ac:dyDescent="0.2">
      <c r="A1100" s="430" t="str">
        <f>IF(B1100="","",COUNT('Diário 1º PA'!$A$4:$A$2634)+COUNT('Diário 2º PA'!$A$4:$A$2000)+COUNT('Diário 3º PA'!$A$4:$A$2000)+ROW()-3)</f>
        <v/>
      </c>
      <c r="B1100" s="417"/>
      <c r="C1100" s="438"/>
      <c r="D1100" s="419"/>
      <c r="E1100" s="419"/>
      <c r="F1100" s="420"/>
      <c r="G1100" s="419"/>
      <c r="H1100" s="419"/>
      <c r="I1100" s="421"/>
      <c r="J1100" s="422"/>
      <c r="K1100" s="422"/>
      <c r="L1100" s="423"/>
      <c r="M1100" s="422"/>
      <c r="N1100" s="464"/>
      <c r="O1100" s="429"/>
      <c r="P1100" s="409">
        <f t="shared" si="45"/>
        <v>0</v>
      </c>
      <c r="Q1100" s="78">
        <f t="shared" si="45"/>
        <v>0</v>
      </c>
      <c r="R1100" s="100" t="str">
        <f t="shared" si="44"/>
        <v/>
      </c>
    </row>
    <row r="1101" spans="1:18" x14ac:dyDescent="0.2">
      <c r="A1101" s="430" t="str">
        <f>IF(B1101="","",COUNT('Diário 1º PA'!$A$4:$A$2634)+COUNT('Diário 2º PA'!$A$4:$A$2000)+COUNT('Diário 3º PA'!$A$4:$A$2000)+ROW()-3)</f>
        <v/>
      </c>
      <c r="B1101" s="417"/>
      <c r="C1101" s="438"/>
      <c r="D1101" s="419"/>
      <c r="E1101" s="419"/>
      <c r="F1101" s="420"/>
      <c r="G1101" s="419"/>
      <c r="H1101" s="419"/>
      <c r="I1101" s="421"/>
      <c r="J1101" s="422"/>
      <c r="K1101" s="422"/>
      <c r="L1101" s="423"/>
      <c r="M1101" s="422"/>
      <c r="N1101" s="464"/>
      <c r="O1101" s="429"/>
      <c r="P1101" s="409">
        <f t="shared" si="45"/>
        <v>0</v>
      </c>
      <c r="Q1101" s="78">
        <f t="shared" si="45"/>
        <v>0</v>
      </c>
      <c r="R1101" s="100" t="str">
        <f t="shared" si="44"/>
        <v/>
      </c>
    </row>
    <row r="1102" spans="1:18" x14ac:dyDescent="0.2">
      <c r="A1102" s="430" t="str">
        <f>IF(B1102="","",COUNT('Diário 1º PA'!$A$4:$A$2634)+COUNT('Diário 2º PA'!$A$4:$A$2000)+COUNT('Diário 3º PA'!$A$4:$A$2000)+ROW()-3)</f>
        <v/>
      </c>
      <c r="B1102" s="417"/>
      <c r="C1102" s="438"/>
      <c r="D1102" s="419"/>
      <c r="E1102" s="419"/>
      <c r="F1102" s="420"/>
      <c r="G1102" s="419"/>
      <c r="H1102" s="419"/>
      <c r="I1102" s="421"/>
      <c r="J1102" s="422"/>
      <c r="K1102" s="422"/>
      <c r="L1102" s="423"/>
      <c r="M1102" s="422"/>
      <c r="N1102" s="464"/>
      <c r="O1102" s="429"/>
      <c r="P1102" s="409">
        <f t="shared" si="45"/>
        <v>0</v>
      </c>
      <c r="Q1102" s="78">
        <f t="shared" si="45"/>
        <v>0</v>
      </c>
      <c r="R1102" s="100" t="str">
        <f t="shared" si="44"/>
        <v/>
      </c>
    </row>
    <row r="1103" spans="1:18" x14ac:dyDescent="0.2">
      <c r="A1103" s="430" t="str">
        <f>IF(B1103="","",COUNT('Diário 1º PA'!$A$4:$A$2634)+COUNT('Diário 2º PA'!$A$4:$A$2000)+COUNT('Diário 3º PA'!$A$4:$A$2000)+ROW()-3)</f>
        <v/>
      </c>
      <c r="B1103" s="417"/>
      <c r="C1103" s="438"/>
      <c r="D1103" s="419"/>
      <c r="E1103" s="419"/>
      <c r="F1103" s="420"/>
      <c r="G1103" s="419"/>
      <c r="H1103" s="419"/>
      <c r="I1103" s="421"/>
      <c r="J1103" s="422"/>
      <c r="K1103" s="422"/>
      <c r="L1103" s="423"/>
      <c r="M1103" s="422"/>
      <c r="N1103" s="464"/>
      <c r="O1103" s="429"/>
      <c r="P1103" s="409">
        <f t="shared" si="45"/>
        <v>0</v>
      </c>
      <c r="Q1103" s="78">
        <f t="shared" si="45"/>
        <v>0</v>
      </c>
      <c r="R1103" s="100" t="str">
        <f t="shared" si="44"/>
        <v/>
      </c>
    </row>
    <row r="1104" spans="1:18" x14ac:dyDescent="0.2">
      <c r="A1104" s="430" t="str">
        <f>IF(B1104="","",COUNT('Diário 1º PA'!$A$4:$A$2634)+COUNT('Diário 2º PA'!$A$4:$A$2000)+COUNT('Diário 3º PA'!$A$4:$A$2000)+ROW()-3)</f>
        <v/>
      </c>
      <c r="B1104" s="417"/>
      <c r="C1104" s="438"/>
      <c r="D1104" s="419"/>
      <c r="E1104" s="419"/>
      <c r="F1104" s="420"/>
      <c r="G1104" s="419"/>
      <c r="H1104" s="419"/>
      <c r="I1104" s="421"/>
      <c r="J1104" s="422"/>
      <c r="K1104" s="422"/>
      <c r="L1104" s="423"/>
      <c r="M1104" s="422"/>
      <c r="N1104" s="464"/>
      <c r="O1104" s="429"/>
      <c r="P1104" s="409">
        <f t="shared" si="45"/>
        <v>0</v>
      </c>
      <c r="Q1104" s="78">
        <f t="shared" si="45"/>
        <v>0</v>
      </c>
      <c r="R1104" s="100" t="str">
        <f t="shared" si="44"/>
        <v/>
      </c>
    </row>
    <row r="1105" spans="1:18" x14ac:dyDescent="0.2">
      <c r="A1105" s="430" t="str">
        <f>IF(B1105="","",COUNT('Diário 1º PA'!$A$4:$A$2634)+COUNT('Diário 2º PA'!$A$4:$A$2000)+COUNT('Diário 3º PA'!$A$4:$A$2000)+ROW()-3)</f>
        <v/>
      </c>
      <c r="B1105" s="417"/>
      <c r="C1105" s="438"/>
      <c r="D1105" s="419"/>
      <c r="E1105" s="419"/>
      <c r="F1105" s="420"/>
      <c r="G1105" s="419"/>
      <c r="H1105" s="419"/>
      <c r="I1105" s="421"/>
      <c r="J1105" s="422"/>
      <c r="K1105" s="422"/>
      <c r="L1105" s="423"/>
      <c r="M1105" s="422"/>
      <c r="N1105" s="464"/>
      <c r="O1105" s="429"/>
      <c r="P1105" s="409">
        <f t="shared" si="45"/>
        <v>0</v>
      </c>
      <c r="Q1105" s="78">
        <f t="shared" si="45"/>
        <v>0</v>
      </c>
      <c r="R1105" s="100" t="str">
        <f t="shared" si="44"/>
        <v/>
      </c>
    </row>
    <row r="1106" spans="1:18" x14ac:dyDescent="0.2">
      <c r="A1106" s="430" t="str">
        <f>IF(B1106="","",COUNT('Diário 1º PA'!$A$4:$A$2634)+COUNT('Diário 2º PA'!$A$4:$A$2000)+COUNT('Diário 3º PA'!$A$4:$A$2000)+ROW()-3)</f>
        <v/>
      </c>
      <c r="B1106" s="417"/>
      <c r="C1106" s="438"/>
      <c r="D1106" s="419"/>
      <c r="E1106" s="419"/>
      <c r="F1106" s="420"/>
      <c r="G1106" s="419"/>
      <c r="H1106" s="419"/>
      <c r="I1106" s="421"/>
      <c r="J1106" s="422"/>
      <c r="K1106" s="422"/>
      <c r="L1106" s="423"/>
      <c r="M1106" s="422"/>
      <c r="N1106" s="464"/>
      <c r="O1106" s="429"/>
      <c r="P1106" s="409">
        <f t="shared" si="45"/>
        <v>0</v>
      </c>
      <c r="Q1106" s="78">
        <f t="shared" si="45"/>
        <v>0</v>
      </c>
      <c r="R1106" s="100" t="str">
        <f t="shared" si="44"/>
        <v/>
      </c>
    </row>
    <row r="1107" spans="1:18" x14ac:dyDescent="0.2">
      <c r="A1107" s="430" t="str">
        <f>IF(B1107="","",COUNT('Diário 1º PA'!$A$4:$A$2634)+COUNT('Diário 2º PA'!$A$4:$A$2000)+COUNT('Diário 3º PA'!$A$4:$A$2000)+ROW()-3)</f>
        <v/>
      </c>
      <c r="B1107" s="417"/>
      <c r="C1107" s="438"/>
      <c r="D1107" s="419"/>
      <c r="E1107" s="419"/>
      <c r="F1107" s="420"/>
      <c r="G1107" s="419"/>
      <c r="H1107" s="419"/>
      <c r="I1107" s="421"/>
      <c r="J1107" s="422"/>
      <c r="K1107" s="422"/>
      <c r="L1107" s="423"/>
      <c r="M1107" s="422"/>
      <c r="N1107" s="464"/>
      <c r="O1107" s="429"/>
      <c r="P1107" s="409">
        <f t="shared" si="45"/>
        <v>0</v>
      </c>
      <c r="Q1107" s="78">
        <f t="shared" si="45"/>
        <v>0</v>
      </c>
      <c r="R1107" s="100" t="str">
        <f t="shared" si="44"/>
        <v/>
      </c>
    </row>
    <row r="1108" spans="1:18" x14ac:dyDescent="0.2">
      <c r="A1108" s="430" t="str">
        <f>IF(B1108="","",COUNT('Diário 1º PA'!$A$4:$A$2634)+COUNT('Diário 2º PA'!$A$4:$A$2000)+COUNT('Diário 3º PA'!$A$4:$A$2000)+ROW()-3)</f>
        <v/>
      </c>
      <c r="B1108" s="417"/>
      <c r="C1108" s="438"/>
      <c r="D1108" s="419"/>
      <c r="E1108" s="419"/>
      <c r="F1108" s="420"/>
      <c r="G1108" s="419"/>
      <c r="H1108" s="419"/>
      <c r="I1108" s="421"/>
      <c r="J1108" s="422"/>
      <c r="K1108" s="422"/>
      <c r="L1108" s="423"/>
      <c r="M1108" s="422"/>
      <c r="N1108" s="464"/>
      <c r="O1108" s="429"/>
      <c r="P1108" s="409">
        <f t="shared" si="45"/>
        <v>0</v>
      </c>
      <c r="Q1108" s="78">
        <f t="shared" si="45"/>
        <v>0</v>
      </c>
      <c r="R1108" s="100" t="str">
        <f t="shared" si="44"/>
        <v/>
      </c>
    </row>
    <row r="1109" spans="1:18" x14ac:dyDescent="0.2">
      <c r="A1109" s="430" t="str">
        <f>IF(B1109="","",COUNT('Diário 1º PA'!$A$4:$A$2634)+COUNT('Diário 2º PA'!$A$4:$A$2000)+COUNT('Diário 3º PA'!$A$4:$A$2000)+ROW()-3)</f>
        <v/>
      </c>
      <c r="B1109" s="417"/>
      <c r="C1109" s="438"/>
      <c r="D1109" s="419"/>
      <c r="E1109" s="419"/>
      <c r="F1109" s="420"/>
      <c r="G1109" s="419"/>
      <c r="H1109" s="419"/>
      <c r="I1109" s="421"/>
      <c r="J1109" s="422"/>
      <c r="K1109" s="422"/>
      <c r="L1109" s="423"/>
      <c r="M1109" s="422"/>
      <c r="N1109" s="464"/>
      <c r="O1109" s="429"/>
      <c r="P1109" s="409">
        <f t="shared" si="45"/>
        <v>0</v>
      </c>
      <c r="Q1109" s="78">
        <f t="shared" si="45"/>
        <v>0</v>
      </c>
      <c r="R1109" s="100" t="str">
        <f t="shared" si="44"/>
        <v/>
      </c>
    </row>
    <row r="1110" spans="1:18" x14ac:dyDescent="0.2">
      <c r="A1110" s="430" t="str">
        <f>IF(B1110="","",COUNT('Diário 1º PA'!$A$4:$A$2634)+COUNT('Diário 2º PA'!$A$4:$A$2000)+COUNT('Diário 3º PA'!$A$4:$A$2000)+ROW()-3)</f>
        <v/>
      </c>
      <c r="B1110" s="417"/>
      <c r="C1110" s="438"/>
      <c r="D1110" s="419"/>
      <c r="E1110" s="419"/>
      <c r="F1110" s="420"/>
      <c r="G1110" s="419"/>
      <c r="H1110" s="419"/>
      <c r="I1110" s="421"/>
      <c r="J1110" s="422"/>
      <c r="K1110" s="422"/>
      <c r="L1110" s="423"/>
      <c r="M1110" s="422"/>
      <c r="N1110" s="464"/>
      <c r="O1110" s="429"/>
      <c r="P1110" s="409">
        <f t="shared" si="45"/>
        <v>0</v>
      </c>
      <c r="Q1110" s="78">
        <f t="shared" si="45"/>
        <v>0</v>
      </c>
      <c r="R1110" s="100" t="str">
        <f t="shared" si="44"/>
        <v/>
      </c>
    </row>
    <row r="1111" spans="1:18" x14ac:dyDescent="0.2">
      <c r="A1111" s="430" t="str">
        <f>IF(B1111="","",COUNT('Diário 1º PA'!$A$4:$A$2634)+COUNT('Diário 2º PA'!$A$4:$A$2000)+COUNT('Diário 3º PA'!$A$4:$A$2000)+ROW()-3)</f>
        <v/>
      </c>
      <c r="B1111" s="417"/>
      <c r="C1111" s="438"/>
      <c r="D1111" s="419"/>
      <c r="E1111" s="419"/>
      <c r="F1111" s="420"/>
      <c r="G1111" s="419"/>
      <c r="H1111" s="419"/>
      <c r="I1111" s="421"/>
      <c r="J1111" s="422"/>
      <c r="K1111" s="422"/>
      <c r="L1111" s="423"/>
      <c r="M1111" s="422"/>
      <c r="N1111" s="464"/>
      <c r="O1111" s="429"/>
      <c r="P1111" s="409">
        <f t="shared" si="45"/>
        <v>0</v>
      </c>
      <c r="Q1111" s="78">
        <f t="shared" si="45"/>
        <v>0</v>
      </c>
      <c r="R1111" s="100" t="str">
        <f t="shared" si="44"/>
        <v/>
      </c>
    </row>
    <row r="1112" spans="1:18" x14ac:dyDescent="0.2">
      <c r="A1112" s="430" t="str">
        <f>IF(B1112="","",COUNT('Diário 1º PA'!$A$4:$A$2634)+COUNT('Diário 2º PA'!$A$4:$A$2000)+COUNT('Diário 3º PA'!$A$4:$A$2000)+ROW()-3)</f>
        <v/>
      </c>
      <c r="B1112" s="417"/>
      <c r="C1112" s="438"/>
      <c r="D1112" s="419"/>
      <c r="E1112" s="419"/>
      <c r="F1112" s="420"/>
      <c r="G1112" s="419"/>
      <c r="H1112" s="419"/>
      <c r="I1112" s="421"/>
      <c r="J1112" s="422"/>
      <c r="K1112" s="422"/>
      <c r="L1112" s="423"/>
      <c r="M1112" s="422"/>
      <c r="N1112" s="464"/>
      <c r="O1112" s="429"/>
      <c r="P1112" s="409">
        <f t="shared" si="45"/>
        <v>0</v>
      </c>
      <c r="Q1112" s="78">
        <f t="shared" si="45"/>
        <v>0</v>
      </c>
      <c r="R1112" s="100" t="str">
        <f t="shared" si="44"/>
        <v/>
      </c>
    </row>
    <row r="1113" spans="1:18" x14ac:dyDescent="0.2">
      <c r="A1113" s="430" t="str">
        <f>IF(B1113="","",COUNT('Diário 1º PA'!$A$4:$A$2634)+COUNT('Diário 2º PA'!$A$4:$A$2000)+COUNT('Diário 3º PA'!$A$4:$A$2000)+ROW()-3)</f>
        <v/>
      </c>
      <c r="B1113" s="417"/>
      <c r="C1113" s="438"/>
      <c r="D1113" s="419"/>
      <c r="E1113" s="419"/>
      <c r="F1113" s="420"/>
      <c r="G1113" s="419"/>
      <c r="H1113" s="419"/>
      <c r="I1113" s="421"/>
      <c r="J1113" s="422"/>
      <c r="K1113" s="422"/>
      <c r="L1113" s="423"/>
      <c r="M1113" s="422"/>
      <c r="N1113" s="464"/>
      <c r="O1113" s="429"/>
      <c r="P1113" s="409">
        <f t="shared" si="45"/>
        <v>0</v>
      </c>
      <c r="Q1113" s="78">
        <f t="shared" si="45"/>
        <v>0</v>
      </c>
      <c r="R1113" s="100" t="str">
        <f t="shared" si="44"/>
        <v/>
      </c>
    </row>
    <row r="1114" spans="1:18" x14ac:dyDescent="0.2">
      <c r="A1114" s="430" t="str">
        <f>IF(B1114="","",COUNT('Diário 1º PA'!$A$4:$A$2634)+COUNT('Diário 2º PA'!$A$4:$A$2000)+COUNT('Diário 3º PA'!$A$4:$A$2000)+ROW()-3)</f>
        <v/>
      </c>
      <c r="B1114" s="417"/>
      <c r="C1114" s="438"/>
      <c r="D1114" s="419"/>
      <c r="E1114" s="419"/>
      <c r="F1114" s="420"/>
      <c r="G1114" s="419"/>
      <c r="H1114" s="419"/>
      <c r="I1114" s="421"/>
      <c r="J1114" s="422"/>
      <c r="K1114" s="422"/>
      <c r="L1114" s="423"/>
      <c r="M1114" s="422"/>
      <c r="N1114" s="464"/>
      <c r="O1114" s="429"/>
      <c r="P1114" s="409">
        <f t="shared" si="45"/>
        <v>0</v>
      </c>
      <c r="Q1114" s="78">
        <f t="shared" si="45"/>
        <v>0</v>
      </c>
      <c r="R1114" s="100" t="str">
        <f t="shared" si="44"/>
        <v/>
      </c>
    </row>
    <row r="1115" spans="1:18" x14ac:dyDescent="0.2">
      <c r="A1115" s="430" t="str">
        <f>IF(B1115="","",COUNT('Diário 1º PA'!$A$4:$A$2634)+COUNT('Diário 2º PA'!$A$4:$A$2000)+COUNT('Diário 3º PA'!$A$4:$A$2000)+ROW()-3)</f>
        <v/>
      </c>
      <c r="B1115" s="417"/>
      <c r="C1115" s="438"/>
      <c r="D1115" s="419"/>
      <c r="E1115" s="419"/>
      <c r="F1115" s="420"/>
      <c r="G1115" s="419"/>
      <c r="H1115" s="419"/>
      <c r="I1115" s="421"/>
      <c r="J1115" s="422"/>
      <c r="K1115" s="422"/>
      <c r="L1115" s="423"/>
      <c r="M1115" s="422"/>
      <c r="N1115" s="464"/>
      <c r="O1115" s="429"/>
      <c r="P1115" s="409">
        <f t="shared" si="45"/>
        <v>0</v>
      </c>
      <c r="Q1115" s="78">
        <f t="shared" si="45"/>
        <v>0</v>
      </c>
      <c r="R1115" s="100" t="str">
        <f t="shared" si="44"/>
        <v/>
      </c>
    </row>
    <row r="1116" spans="1:18" x14ac:dyDescent="0.2">
      <c r="A1116" s="430" t="str">
        <f>IF(B1116="","",COUNT('Diário 1º PA'!$A$4:$A$2634)+COUNT('Diário 2º PA'!$A$4:$A$2000)+COUNT('Diário 3º PA'!$A$4:$A$2000)+ROW()-3)</f>
        <v/>
      </c>
      <c r="B1116" s="417"/>
      <c r="C1116" s="438"/>
      <c r="D1116" s="419"/>
      <c r="E1116" s="419"/>
      <c r="F1116" s="420"/>
      <c r="G1116" s="419"/>
      <c r="H1116" s="419"/>
      <c r="I1116" s="421"/>
      <c r="J1116" s="422"/>
      <c r="K1116" s="422"/>
      <c r="L1116" s="423"/>
      <c r="M1116" s="422"/>
      <c r="N1116" s="464"/>
      <c r="O1116" s="429"/>
      <c r="P1116" s="409">
        <f t="shared" si="45"/>
        <v>0</v>
      </c>
      <c r="Q1116" s="78">
        <f t="shared" si="45"/>
        <v>0</v>
      </c>
      <c r="R1116" s="100" t="str">
        <f t="shared" si="44"/>
        <v/>
      </c>
    </row>
    <row r="1117" spans="1:18" x14ac:dyDescent="0.2">
      <c r="A1117" s="430" t="str">
        <f>IF(B1117="","",COUNT('Diário 1º PA'!$A$4:$A$2634)+COUNT('Diário 2º PA'!$A$4:$A$2000)+COUNT('Diário 3º PA'!$A$4:$A$2000)+ROW()-3)</f>
        <v/>
      </c>
      <c r="B1117" s="417"/>
      <c r="C1117" s="438"/>
      <c r="D1117" s="419"/>
      <c r="E1117" s="419"/>
      <c r="F1117" s="420"/>
      <c r="G1117" s="419"/>
      <c r="H1117" s="419"/>
      <c r="I1117" s="421"/>
      <c r="J1117" s="422"/>
      <c r="K1117" s="422"/>
      <c r="L1117" s="423"/>
      <c r="M1117" s="422"/>
      <c r="N1117" s="464"/>
      <c r="O1117" s="429"/>
      <c r="P1117" s="409">
        <f t="shared" si="45"/>
        <v>0</v>
      </c>
      <c r="Q1117" s="78">
        <f t="shared" si="45"/>
        <v>0</v>
      </c>
      <c r="R1117" s="100" t="str">
        <f t="shared" si="44"/>
        <v/>
      </c>
    </row>
    <row r="1118" spans="1:18" x14ac:dyDescent="0.2">
      <c r="A1118" s="430" t="str">
        <f>IF(B1118="","",COUNT('Diário 1º PA'!$A$4:$A$2634)+COUNT('Diário 2º PA'!$A$4:$A$2000)+COUNT('Diário 3º PA'!$A$4:$A$2000)+ROW()-3)</f>
        <v/>
      </c>
      <c r="B1118" s="417"/>
      <c r="C1118" s="438"/>
      <c r="D1118" s="419"/>
      <c r="E1118" s="419"/>
      <c r="F1118" s="420"/>
      <c r="G1118" s="419"/>
      <c r="H1118" s="419"/>
      <c r="I1118" s="421"/>
      <c r="J1118" s="422"/>
      <c r="K1118" s="422"/>
      <c r="L1118" s="423"/>
      <c r="M1118" s="422"/>
      <c r="N1118" s="464"/>
      <c r="O1118" s="429"/>
      <c r="P1118" s="409">
        <f t="shared" si="45"/>
        <v>0</v>
      </c>
      <c r="Q1118" s="78">
        <f t="shared" si="45"/>
        <v>0</v>
      </c>
      <c r="R1118" s="100" t="str">
        <f t="shared" si="44"/>
        <v/>
      </c>
    </row>
    <row r="1119" spans="1:18" x14ac:dyDescent="0.2">
      <c r="A1119" s="430" t="str">
        <f>IF(B1119="","",COUNT('Diário 1º PA'!$A$4:$A$2634)+COUNT('Diário 2º PA'!$A$4:$A$2000)+COUNT('Diário 3º PA'!$A$4:$A$2000)+ROW()-3)</f>
        <v/>
      </c>
      <c r="B1119" s="417"/>
      <c r="C1119" s="438"/>
      <c r="D1119" s="419"/>
      <c r="E1119" s="419"/>
      <c r="F1119" s="420"/>
      <c r="G1119" s="419"/>
      <c r="H1119" s="419"/>
      <c r="I1119" s="421"/>
      <c r="J1119" s="422"/>
      <c r="K1119" s="422"/>
      <c r="L1119" s="423"/>
      <c r="M1119" s="422"/>
      <c r="N1119" s="464"/>
      <c r="O1119" s="429"/>
      <c r="P1119" s="409">
        <f t="shared" si="45"/>
        <v>0</v>
      </c>
      <c r="Q1119" s="78">
        <f t="shared" si="45"/>
        <v>0</v>
      </c>
      <c r="R1119" s="100" t="str">
        <f t="shared" si="44"/>
        <v/>
      </c>
    </row>
    <row r="1120" spans="1:18" x14ac:dyDescent="0.2">
      <c r="A1120" s="430" t="str">
        <f>IF(B1120="","",COUNT('Diário 1º PA'!$A$4:$A$2634)+COUNT('Diário 2º PA'!$A$4:$A$2000)+COUNT('Diário 3º PA'!$A$4:$A$2000)+ROW()-3)</f>
        <v/>
      </c>
      <c r="B1120" s="417"/>
      <c r="C1120" s="438"/>
      <c r="D1120" s="419"/>
      <c r="E1120" s="419"/>
      <c r="F1120" s="420"/>
      <c r="G1120" s="419"/>
      <c r="H1120" s="419"/>
      <c r="I1120" s="421"/>
      <c r="J1120" s="422"/>
      <c r="K1120" s="422"/>
      <c r="L1120" s="423"/>
      <c r="M1120" s="422"/>
      <c r="N1120" s="464"/>
      <c r="O1120" s="429"/>
      <c r="P1120" s="409">
        <f t="shared" si="45"/>
        <v>0</v>
      </c>
      <c r="Q1120" s="78">
        <f t="shared" si="45"/>
        <v>0</v>
      </c>
      <c r="R1120" s="100" t="str">
        <f t="shared" si="44"/>
        <v/>
      </c>
    </row>
    <row r="1121" spans="1:18" x14ac:dyDescent="0.2">
      <c r="A1121" s="430" t="str">
        <f>IF(B1121="","",COUNT('Diário 1º PA'!$A$4:$A$2634)+COUNT('Diário 2º PA'!$A$4:$A$2000)+COUNT('Diário 3º PA'!$A$4:$A$2000)+ROW()-3)</f>
        <v/>
      </c>
      <c r="B1121" s="417"/>
      <c r="C1121" s="438"/>
      <c r="D1121" s="419"/>
      <c r="E1121" s="419"/>
      <c r="F1121" s="420"/>
      <c r="G1121" s="419"/>
      <c r="H1121" s="419"/>
      <c r="I1121" s="421"/>
      <c r="J1121" s="422"/>
      <c r="K1121" s="422"/>
      <c r="L1121" s="423"/>
      <c r="M1121" s="422"/>
      <c r="N1121" s="464"/>
      <c r="O1121" s="429"/>
      <c r="P1121" s="409">
        <f t="shared" si="45"/>
        <v>0</v>
      </c>
      <c r="Q1121" s="78">
        <f t="shared" si="45"/>
        <v>0</v>
      </c>
      <c r="R1121" s="100" t="str">
        <f t="shared" si="44"/>
        <v/>
      </c>
    </row>
    <row r="1122" spans="1:18" x14ac:dyDescent="0.2">
      <c r="A1122" s="430" t="str">
        <f>IF(B1122="","",COUNT('Diário 1º PA'!$A$4:$A$2634)+COUNT('Diário 2º PA'!$A$4:$A$2000)+COUNT('Diário 3º PA'!$A$4:$A$2000)+ROW()-3)</f>
        <v/>
      </c>
      <c r="B1122" s="417"/>
      <c r="C1122" s="438"/>
      <c r="D1122" s="419"/>
      <c r="E1122" s="419"/>
      <c r="F1122" s="420"/>
      <c r="G1122" s="419"/>
      <c r="H1122" s="419"/>
      <c r="I1122" s="421"/>
      <c r="J1122" s="422"/>
      <c r="K1122" s="422"/>
      <c r="L1122" s="423"/>
      <c r="M1122" s="422"/>
      <c r="N1122" s="464"/>
      <c r="O1122" s="429"/>
      <c r="P1122" s="409">
        <f t="shared" si="45"/>
        <v>0</v>
      </c>
      <c r="Q1122" s="78">
        <f t="shared" si="45"/>
        <v>0</v>
      </c>
      <c r="R1122" s="100" t="str">
        <f t="shared" si="44"/>
        <v/>
      </c>
    </row>
    <row r="1123" spans="1:18" x14ac:dyDescent="0.2">
      <c r="A1123" s="430" t="str">
        <f>IF(B1123="","",COUNT('Diário 1º PA'!$A$4:$A$2634)+COUNT('Diário 2º PA'!$A$4:$A$2000)+COUNT('Diário 3º PA'!$A$4:$A$2000)+ROW()-3)</f>
        <v/>
      </c>
      <c r="B1123" s="417"/>
      <c r="C1123" s="438"/>
      <c r="D1123" s="419"/>
      <c r="E1123" s="419"/>
      <c r="F1123" s="420"/>
      <c r="G1123" s="419"/>
      <c r="H1123" s="419"/>
      <c r="I1123" s="421"/>
      <c r="J1123" s="422"/>
      <c r="K1123" s="422"/>
      <c r="L1123" s="423"/>
      <c r="M1123" s="422"/>
      <c r="N1123" s="464"/>
      <c r="O1123" s="429"/>
      <c r="P1123" s="409">
        <f t="shared" si="45"/>
        <v>0</v>
      </c>
      <c r="Q1123" s="78">
        <f t="shared" si="45"/>
        <v>0</v>
      </c>
      <c r="R1123" s="100" t="str">
        <f t="shared" si="44"/>
        <v/>
      </c>
    </row>
    <row r="1124" spans="1:18" x14ac:dyDescent="0.2">
      <c r="A1124" s="430" t="str">
        <f>IF(B1124="","",COUNT('Diário 1º PA'!$A$4:$A$2634)+COUNT('Diário 2º PA'!$A$4:$A$2000)+COUNT('Diário 3º PA'!$A$4:$A$2000)+ROW()-3)</f>
        <v/>
      </c>
      <c r="B1124" s="417"/>
      <c r="C1124" s="438"/>
      <c r="D1124" s="419"/>
      <c r="E1124" s="419"/>
      <c r="F1124" s="420"/>
      <c r="G1124" s="419"/>
      <c r="H1124" s="419"/>
      <c r="I1124" s="421"/>
      <c r="J1124" s="422"/>
      <c r="K1124" s="422"/>
      <c r="L1124" s="423"/>
      <c r="M1124" s="422"/>
      <c r="N1124" s="464"/>
      <c r="O1124" s="429"/>
      <c r="P1124" s="409">
        <f t="shared" si="45"/>
        <v>0</v>
      </c>
      <c r="Q1124" s="78">
        <f t="shared" si="45"/>
        <v>0</v>
      </c>
      <c r="R1124" s="100" t="str">
        <f t="shared" si="44"/>
        <v/>
      </c>
    </row>
    <row r="1125" spans="1:18" x14ac:dyDescent="0.2">
      <c r="A1125" s="430" t="str">
        <f>IF(B1125="","",COUNT('Diário 1º PA'!$A$4:$A$2634)+COUNT('Diário 2º PA'!$A$4:$A$2000)+COUNT('Diário 3º PA'!$A$4:$A$2000)+ROW()-3)</f>
        <v/>
      </c>
      <c r="B1125" s="417"/>
      <c r="C1125" s="438"/>
      <c r="D1125" s="419"/>
      <c r="E1125" s="419"/>
      <c r="F1125" s="420"/>
      <c r="G1125" s="419"/>
      <c r="H1125" s="419"/>
      <c r="I1125" s="421"/>
      <c r="J1125" s="422"/>
      <c r="K1125" s="422"/>
      <c r="L1125" s="423"/>
      <c r="M1125" s="422"/>
      <c r="N1125" s="464"/>
      <c r="O1125" s="429"/>
      <c r="P1125" s="409">
        <f t="shared" si="45"/>
        <v>0</v>
      </c>
      <c r="Q1125" s="78">
        <f t="shared" si="45"/>
        <v>0</v>
      </c>
      <c r="R1125" s="100" t="str">
        <f t="shared" si="44"/>
        <v/>
      </c>
    </row>
    <row r="1126" spans="1:18" x14ac:dyDescent="0.2">
      <c r="A1126" s="430" t="str">
        <f>IF(B1126="","",COUNT('Diário 1º PA'!$A$4:$A$2634)+COUNT('Diário 2º PA'!$A$4:$A$2000)+COUNT('Diário 3º PA'!$A$4:$A$2000)+ROW()-3)</f>
        <v/>
      </c>
      <c r="B1126" s="417"/>
      <c r="C1126" s="438"/>
      <c r="D1126" s="419"/>
      <c r="E1126" s="419"/>
      <c r="F1126" s="420"/>
      <c r="G1126" s="419"/>
      <c r="H1126" s="419"/>
      <c r="I1126" s="421"/>
      <c r="J1126" s="422"/>
      <c r="K1126" s="422"/>
      <c r="L1126" s="423"/>
      <c r="M1126" s="422"/>
      <c r="N1126" s="464"/>
      <c r="O1126" s="429"/>
      <c r="P1126" s="409">
        <f t="shared" si="45"/>
        <v>0</v>
      </c>
      <c r="Q1126" s="78">
        <f t="shared" si="45"/>
        <v>0</v>
      </c>
      <c r="R1126" s="100" t="str">
        <f t="shared" si="44"/>
        <v/>
      </c>
    </row>
    <row r="1127" spans="1:18" x14ac:dyDescent="0.2">
      <c r="A1127" s="430" t="str">
        <f>IF(B1127="","",COUNT('Diário 1º PA'!$A$4:$A$2634)+COUNT('Diário 2º PA'!$A$4:$A$2000)+COUNT('Diário 3º PA'!$A$4:$A$2000)+ROW()-3)</f>
        <v/>
      </c>
      <c r="B1127" s="417"/>
      <c r="C1127" s="438"/>
      <c r="D1127" s="419"/>
      <c r="E1127" s="419"/>
      <c r="F1127" s="420"/>
      <c r="G1127" s="419"/>
      <c r="H1127" s="419"/>
      <c r="I1127" s="421"/>
      <c r="J1127" s="422"/>
      <c r="K1127" s="422"/>
      <c r="L1127" s="423"/>
      <c r="M1127" s="422"/>
      <c r="N1127" s="464"/>
      <c r="O1127" s="429"/>
      <c r="P1127" s="409">
        <f t="shared" si="45"/>
        <v>0</v>
      </c>
      <c r="Q1127" s="78">
        <f t="shared" si="45"/>
        <v>0</v>
      </c>
      <c r="R1127" s="100" t="str">
        <f t="shared" si="44"/>
        <v/>
      </c>
    </row>
    <row r="1128" spans="1:18" x14ac:dyDescent="0.2">
      <c r="A1128" s="430" t="str">
        <f>IF(B1128="","",COUNT('Diário 1º PA'!$A$4:$A$2634)+COUNT('Diário 2º PA'!$A$4:$A$2000)+COUNT('Diário 3º PA'!$A$4:$A$2000)+ROW()-3)</f>
        <v/>
      </c>
      <c r="B1128" s="417"/>
      <c r="C1128" s="438"/>
      <c r="D1128" s="419"/>
      <c r="E1128" s="419"/>
      <c r="F1128" s="420"/>
      <c r="G1128" s="419"/>
      <c r="H1128" s="419"/>
      <c r="I1128" s="421"/>
      <c r="J1128" s="422"/>
      <c r="K1128" s="422"/>
      <c r="L1128" s="423"/>
      <c r="M1128" s="422"/>
      <c r="N1128" s="464"/>
      <c r="O1128" s="429"/>
      <c r="P1128" s="409">
        <f t="shared" si="45"/>
        <v>0</v>
      </c>
      <c r="Q1128" s="78">
        <f t="shared" si="45"/>
        <v>0</v>
      </c>
      <c r="R1128" s="100" t="str">
        <f t="shared" si="44"/>
        <v/>
      </c>
    </row>
    <row r="1129" spans="1:18" x14ac:dyDescent="0.2">
      <c r="A1129" s="430" t="str">
        <f>IF(B1129="","",COUNT('Diário 1º PA'!$A$4:$A$2634)+COUNT('Diário 2º PA'!$A$4:$A$2000)+COUNT('Diário 3º PA'!$A$4:$A$2000)+ROW()-3)</f>
        <v/>
      </c>
      <c r="B1129" s="417"/>
      <c r="C1129" s="438"/>
      <c r="D1129" s="419"/>
      <c r="E1129" s="419"/>
      <c r="F1129" s="420"/>
      <c r="G1129" s="419"/>
      <c r="H1129" s="419"/>
      <c r="I1129" s="421"/>
      <c r="J1129" s="422"/>
      <c r="K1129" s="422"/>
      <c r="L1129" s="423"/>
      <c r="M1129" s="422"/>
      <c r="N1129" s="464"/>
      <c r="O1129" s="429"/>
      <c r="P1129" s="409">
        <f t="shared" si="45"/>
        <v>0</v>
      </c>
      <c r="Q1129" s="78">
        <f t="shared" si="45"/>
        <v>0</v>
      </c>
      <c r="R1129" s="100" t="str">
        <f t="shared" si="44"/>
        <v/>
      </c>
    </row>
    <row r="1130" spans="1:18" x14ac:dyDescent="0.2">
      <c r="A1130" s="430" t="str">
        <f>IF(B1130="","",COUNT('Diário 1º PA'!$A$4:$A$2634)+COUNT('Diário 2º PA'!$A$4:$A$2000)+COUNT('Diário 3º PA'!$A$4:$A$2000)+ROW()-3)</f>
        <v/>
      </c>
      <c r="B1130" s="417"/>
      <c r="C1130" s="438"/>
      <c r="D1130" s="419"/>
      <c r="E1130" s="419"/>
      <c r="F1130" s="420"/>
      <c r="G1130" s="419"/>
      <c r="H1130" s="419"/>
      <c r="I1130" s="421"/>
      <c r="J1130" s="422"/>
      <c r="K1130" s="422"/>
      <c r="L1130" s="423"/>
      <c r="M1130" s="422"/>
      <c r="N1130" s="464"/>
      <c r="O1130" s="429"/>
      <c r="P1130" s="409">
        <f t="shared" si="45"/>
        <v>0</v>
      </c>
      <c r="Q1130" s="78">
        <f t="shared" si="45"/>
        <v>0</v>
      </c>
      <c r="R1130" s="100" t="str">
        <f t="shared" si="44"/>
        <v/>
      </c>
    </row>
    <row r="1131" spans="1:18" x14ac:dyDescent="0.2">
      <c r="A1131" s="430" t="str">
        <f>IF(B1131="","",COUNT('Diário 1º PA'!$A$4:$A$2634)+COUNT('Diário 2º PA'!$A$4:$A$2000)+COUNT('Diário 3º PA'!$A$4:$A$2000)+ROW()-3)</f>
        <v/>
      </c>
      <c r="B1131" s="417"/>
      <c r="C1131" s="438"/>
      <c r="D1131" s="419"/>
      <c r="E1131" s="419"/>
      <c r="F1131" s="420"/>
      <c r="G1131" s="419"/>
      <c r="H1131" s="419"/>
      <c r="I1131" s="421"/>
      <c r="J1131" s="422"/>
      <c r="K1131" s="422"/>
      <c r="L1131" s="423"/>
      <c r="M1131" s="422"/>
      <c r="N1131" s="464"/>
      <c r="O1131" s="429"/>
      <c r="P1131" s="409">
        <f t="shared" si="45"/>
        <v>0</v>
      </c>
      <c r="Q1131" s="78">
        <f t="shared" si="45"/>
        <v>0</v>
      </c>
      <c r="R1131" s="100" t="str">
        <f t="shared" si="44"/>
        <v/>
      </c>
    </row>
    <row r="1132" spans="1:18" x14ac:dyDescent="0.2">
      <c r="A1132" s="430" t="str">
        <f>IF(B1132="","",COUNT('Diário 1º PA'!$A$4:$A$2634)+COUNT('Diário 2º PA'!$A$4:$A$2000)+COUNT('Diário 3º PA'!$A$4:$A$2000)+ROW()-3)</f>
        <v/>
      </c>
      <c r="B1132" s="417"/>
      <c r="C1132" s="438"/>
      <c r="D1132" s="419"/>
      <c r="E1132" s="419"/>
      <c r="F1132" s="420"/>
      <c r="G1132" s="419"/>
      <c r="H1132" s="419"/>
      <c r="I1132" s="421"/>
      <c r="J1132" s="422"/>
      <c r="K1132" s="422"/>
      <c r="L1132" s="423"/>
      <c r="M1132" s="422"/>
      <c r="N1132" s="464"/>
      <c r="O1132" s="429"/>
      <c r="P1132" s="409">
        <f t="shared" si="45"/>
        <v>0</v>
      </c>
      <c r="Q1132" s="78">
        <f t="shared" si="45"/>
        <v>0</v>
      </c>
      <c r="R1132" s="100" t="str">
        <f t="shared" si="44"/>
        <v/>
      </c>
    </row>
    <row r="1133" spans="1:18" x14ac:dyDescent="0.2">
      <c r="A1133" s="430" t="str">
        <f>IF(B1133="","",COUNT('Diário 1º PA'!$A$4:$A$2634)+COUNT('Diário 2º PA'!$A$4:$A$2000)+COUNT('Diário 3º PA'!$A$4:$A$2000)+ROW()-3)</f>
        <v/>
      </c>
      <c r="B1133" s="417"/>
      <c r="C1133" s="438"/>
      <c r="D1133" s="419"/>
      <c r="E1133" s="419"/>
      <c r="F1133" s="420"/>
      <c r="G1133" s="419"/>
      <c r="H1133" s="419"/>
      <c r="I1133" s="421"/>
      <c r="J1133" s="422"/>
      <c r="K1133" s="422"/>
      <c r="L1133" s="423"/>
      <c r="M1133" s="422"/>
      <c r="N1133" s="464"/>
      <c r="O1133" s="429"/>
      <c r="P1133" s="409">
        <f t="shared" si="45"/>
        <v>0</v>
      </c>
      <c r="Q1133" s="78">
        <f t="shared" si="45"/>
        <v>0</v>
      </c>
      <c r="R1133" s="100" t="str">
        <f t="shared" si="44"/>
        <v/>
      </c>
    </row>
    <row r="1134" spans="1:18" x14ac:dyDescent="0.2">
      <c r="A1134" s="430" t="str">
        <f>IF(B1134="","",COUNT('Diário 1º PA'!$A$4:$A$2634)+COUNT('Diário 2º PA'!$A$4:$A$2000)+COUNT('Diário 3º PA'!$A$4:$A$2000)+ROW()-3)</f>
        <v/>
      </c>
      <c r="B1134" s="417"/>
      <c r="C1134" s="438"/>
      <c r="D1134" s="419"/>
      <c r="E1134" s="419"/>
      <c r="F1134" s="420"/>
      <c r="G1134" s="419"/>
      <c r="H1134" s="419"/>
      <c r="I1134" s="421"/>
      <c r="J1134" s="422"/>
      <c r="K1134" s="422"/>
      <c r="L1134" s="423"/>
      <c r="M1134" s="422"/>
      <c r="N1134" s="464"/>
      <c r="O1134" s="429"/>
      <c r="P1134" s="409">
        <f t="shared" si="45"/>
        <v>0</v>
      </c>
      <c r="Q1134" s="78">
        <f t="shared" si="45"/>
        <v>0</v>
      </c>
      <c r="R1134" s="100" t="str">
        <f t="shared" si="44"/>
        <v/>
      </c>
    </row>
    <row r="1135" spans="1:18" x14ac:dyDescent="0.2">
      <c r="A1135" s="430" t="str">
        <f>IF(B1135="","",COUNT('Diário 1º PA'!$A$4:$A$2634)+COUNT('Diário 2º PA'!$A$4:$A$2000)+COUNT('Diário 3º PA'!$A$4:$A$2000)+ROW()-3)</f>
        <v/>
      </c>
      <c r="B1135" s="417"/>
      <c r="C1135" s="438"/>
      <c r="D1135" s="419"/>
      <c r="E1135" s="419"/>
      <c r="F1135" s="420"/>
      <c r="G1135" s="419"/>
      <c r="H1135" s="419"/>
      <c r="I1135" s="421"/>
      <c r="J1135" s="422"/>
      <c r="K1135" s="422"/>
      <c r="L1135" s="423"/>
      <c r="M1135" s="422"/>
      <c r="N1135" s="464"/>
      <c r="O1135" s="429"/>
      <c r="P1135" s="409">
        <f t="shared" si="45"/>
        <v>0</v>
      </c>
      <c r="Q1135" s="78">
        <f t="shared" si="45"/>
        <v>0</v>
      </c>
      <c r="R1135" s="100" t="str">
        <f t="shared" si="44"/>
        <v/>
      </c>
    </row>
    <row r="1136" spans="1:18" x14ac:dyDescent="0.2">
      <c r="A1136" s="430" t="str">
        <f>IF(B1136="","",COUNT('Diário 1º PA'!$A$4:$A$2634)+COUNT('Diário 2º PA'!$A$4:$A$2000)+COUNT('Diário 3º PA'!$A$4:$A$2000)+ROW()-3)</f>
        <v/>
      </c>
      <c r="B1136" s="417"/>
      <c r="C1136" s="438"/>
      <c r="D1136" s="419"/>
      <c r="E1136" s="419"/>
      <c r="F1136" s="420"/>
      <c r="G1136" s="419"/>
      <c r="H1136" s="419"/>
      <c r="I1136" s="421"/>
      <c r="J1136" s="422"/>
      <c r="K1136" s="422"/>
      <c r="L1136" s="423"/>
      <c r="M1136" s="422"/>
      <c r="N1136" s="464"/>
      <c r="O1136" s="429"/>
      <c r="P1136" s="409">
        <f t="shared" si="45"/>
        <v>0</v>
      </c>
      <c r="Q1136" s="78">
        <f t="shared" si="45"/>
        <v>0</v>
      </c>
      <c r="R1136" s="100" t="str">
        <f t="shared" si="44"/>
        <v/>
      </c>
    </row>
    <row r="1137" spans="1:18" x14ac:dyDescent="0.2">
      <c r="A1137" s="430" t="str">
        <f>IF(B1137="","",COUNT('Diário 1º PA'!$A$4:$A$2634)+COUNT('Diário 2º PA'!$A$4:$A$2000)+COUNT('Diário 3º PA'!$A$4:$A$2000)+ROW()-3)</f>
        <v/>
      </c>
      <c r="B1137" s="417"/>
      <c r="C1137" s="438"/>
      <c r="D1137" s="419"/>
      <c r="E1137" s="419"/>
      <c r="F1137" s="420"/>
      <c r="G1137" s="419"/>
      <c r="H1137" s="419"/>
      <c r="I1137" s="421"/>
      <c r="J1137" s="422"/>
      <c r="K1137" s="422"/>
      <c r="L1137" s="423"/>
      <c r="M1137" s="422"/>
      <c r="N1137" s="464"/>
      <c r="O1137" s="429"/>
      <c r="P1137" s="409">
        <f t="shared" si="45"/>
        <v>0</v>
      </c>
      <c r="Q1137" s="78">
        <f t="shared" si="45"/>
        <v>0</v>
      </c>
      <c r="R1137" s="100" t="str">
        <f t="shared" si="44"/>
        <v/>
      </c>
    </row>
    <row r="1138" spans="1:18" x14ac:dyDescent="0.2">
      <c r="A1138" s="430" t="str">
        <f>IF(B1138="","",COUNT('Diário 1º PA'!$A$4:$A$2634)+COUNT('Diário 2º PA'!$A$4:$A$2000)+COUNT('Diário 3º PA'!$A$4:$A$2000)+ROW()-3)</f>
        <v/>
      </c>
      <c r="B1138" s="417"/>
      <c r="C1138" s="438"/>
      <c r="D1138" s="419"/>
      <c r="E1138" s="419"/>
      <c r="F1138" s="420"/>
      <c r="G1138" s="419"/>
      <c r="H1138" s="419"/>
      <c r="I1138" s="421"/>
      <c r="J1138" s="422"/>
      <c r="K1138" s="422"/>
      <c r="L1138" s="423"/>
      <c r="M1138" s="422"/>
      <c r="N1138" s="464"/>
      <c r="O1138" s="429"/>
      <c r="P1138" s="409">
        <f t="shared" si="45"/>
        <v>0</v>
      </c>
      <c r="Q1138" s="78">
        <f t="shared" si="45"/>
        <v>0</v>
      </c>
      <c r="R1138" s="100" t="str">
        <f t="shared" si="44"/>
        <v/>
      </c>
    </row>
    <row r="1139" spans="1:18" x14ac:dyDescent="0.2">
      <c r="A1139" s="430" t="str">
        <f>IF(B1139="","",COUNT('Diário 1º PA'!$A$4:$A$2634)+COUNT('Diário 2º PA'!$A$4:$A$2000)+COUNT('Diário 3º PA'!$A$4:$A$2000)+ROW()-3)</f>
        <v/>
      </c>
      <c r="B1139" s="417"/>
      <c r="C1139" s="438"/>
      <c r="D1139" s="419"/>
      <c r="E1139" s="419"/>
      <c r="F1139" s="420"/>
      <c r="G1139" s="419"/>
      <c r="H1139" s="419"/>
      <c r="I1139" s="421"/>
      <c r="J1139" s="422"/>
      <c r="K1139" s="422"/>
      <c r="L1139" s="423"/>
      <c r="M1139" s="422"/>
      <c r="N1139" s="464"/>
      <c r="O1139" s="429"/>
      <c r="P1139" s="409">
        <f t="shared" si="45"/>
        <v>0</v>
      </c>
      <c r="Q1139" s="78">
        <f t="shared" si="45"/>
        <v>0</v>
      </c>
      <c r="R1139" s="100" t="str">
        <f t="shared" si="44"/>
        <v/>
      </c>
    </row>
    <row r="1140" spans="1:18" x14ac:dyDescent="0.2">
      <c r="A1140" s="430" t="str">
        <f>IF(B1140="","",COUNT('Diário 1º PA'!$A$4:$A$2634)+COUNT('Diário 2º PA'!$A$4:$A$2000)+COUNT('Diário 3º PA'!$A$4:$A$2000)+ROW()-3)</f>
        <v/>
      </c>
      <c r="B1140" s="417"/>
      <c r="C1140" s="438"/>
      <c r="D1140" s="419"/>
      <c r="E1140" s="419"/>
      <c r="F1140" s="420"/>
      <c r="G1140" s="419"/>
      <c r="H1140" s="419"/>
      <c r="I1140" s="421"/>
      <c r="J1140" s="422"/>
      <c r="K1140" s="422"/>
      <c r="L1140" s="423"/>
      <c r="M1140" s="422"/>
      <c r="N1140" s="464"/>
      <c r="O1140" s="429"/>
      <c r="P1140" s="409">
        <f t="shared" si="45"/>
        <v>0</v>
      </c>
      <c r="Q1140" s="78">
        <f t="shared" si="45"/>
        <v>0</v>
      </c>
      <c r="R1140" s="100" t="str">
        <f t="shared" si="44"/>
        <v/>
      </c>
    </row>
    <row r="1141" spans="1:18" x14ac:dyDescent="0.2">
      <c r="A1141" s="430" t="str">
        <f>IF(B1141="","",COUNT('Diário 1º PA'!$A$4:$A$2634)+COUNT('Diário 2º PA'!$A$4:$A$2000)+COUNT('Diário 3º PA'!$A$4:$A$2000)+ROW()-3)</f>
        <v/>
      </c>
      <c r="B1141" s="417"/>
      <c r="C1141" s="438"/>
      <c r="D1141" s="419"/>
      <c r="E1141" s="419"/>
      <c r="F1141" s="420"/>
      <c r="G1141" s="419"/>
      <c r="H1141" s="419"/>
      <c r="I1141" s="421"/>
      <c r="J1141" s="422"/>
      <c r="K1141" s="422"/>
      <c r="L1141" s="423"/>
      <c r="M1141" s="422"/>
      <c r="N1141" s="464"/>
      <c r="O1141" s="429"/>
      <c r="P1141" s="409">
        <f t="shared" si="45"/>
        <v>0</v>
      </c>
      <c r="Q1141" s="78">
        <f t="shared" si="45"/>
        <v>0</v>
      </c>
      <c r="R1141" s="100" t="str">
        <f t="shared" si="44"/>
        <v/>
      </c>
    </row>
    <row r="1142" spans="1:18" x14ac:dyDescent="0.2">
      <c r="A1142" s="430" t="str">
        <f>IF(B1142="","",COUNT('Diário 1º PA'!$A$4:$A$2634)+COUNT('Diário 2º PA'!$A$4:$A$2000)+COUNT('Diário 3º PA'!$A$4:$A$2000)+ROW()-3)</f>
        <v/>
      </c>
      <c r="B1142" s="417"/>
      <c r="C1142" s="438"/>
      <c r="D1142" s="419"/>
      <c r="E1142" s="419"/>
      <c r="F1142" s="420"/>
      <c r="G1142" s="419"/>
      <c r="H1142" s="419"/>
      <c r="I1142" s="421"/>
      <c r="J1142" s="422"/>
      <c r="K1142" s="422"/>
      <c r="L1142" s="423"/>
      <c r="M1142" s="422"/>
      <c r="N1142" s="464"/>
      <c r="O1142" s="429"/>
      <c r="P1142" s="409">
        <f t="shared" si="45"/>
        <v>0</v>
      </c>
      <c r="Q1142" s="78">
        <f t="shared" si="45"/>
        <v>0</v>
      </c>
      <c r="R1142" s="100" t="str">
        <f t="shared" si="44"/>
        <v/>
      </c>
    </row>
    <row r="1143" spans="1:18" x14ac:dyDescent="0.2">
      <c r="A1143" s="430" t="str">
        <f>IF(B1143="","",COUNT('Diário 1º PA'!$A$4:$A$2634)+COUNT('Diário 2º PA'!$A$4:$A$2000)+COUNT('Diário 3º PA'!$A$4:$A$2000)+ROW()-3)</f>
        <v/>
      </c>
      <c r="B1143" s="417"/>
      <c r="C1143" s="438"/>
      <c r="D1143" s="419"/>
      <c r="E1143" s="419"/>
      <c r="F1143" s="420"/>
      <c r="G1143" s="419"/>
      <c r="H1143" s="419"/>
      <c r="I1143" s="421"/>
      <c r="J1143" s="422"/>
      <c r="K1143" s="422"/>
      <c r="L1143" s="423"/>
      <c r="M1143" s="422"/>
      <c r="N1143" s="464"/>
      <c r="O1143" s="429"/>
      <c r="P1143" s="409">
        <f t="shared" si="45"/>
        <v>0</v>
      </c>
      <c r="Q1143" s="78">
        <f t="shared" si="45"/>
        <v>0</v>
      </c>
      <c r="R1143" s="100" t="str">
        <f t="shared" si="44"/>
        <v/>
      </c>
    </row>
    <row r="1144" spans="1:18" x14ac:dyDescent="0.2">
      <c r="A1144" s="430" t="str">
        <f>IF(B1144="","",COUNT('Diário 1º PA'!$A$4:$A$2634)+COUNT('Diário 2º PA'!$A$4:$A$2000)+COUNT('Diário 3º PA'!$A$4:$A$2000)+ROW()-3)</f>
        <v/>
      </c>
      <c r="B1144" s="417"/>
      <c r="C1144" s="438"/>
      <c r="D1144" s="419"/>
      <c r="E1144" s="419"/>
      <c r="F1144" s="420"/>
      <c r="G1144" s="419"/>
      <c r="H1144" s="419"/>
      <c r="I1144" s="421"/>
      <c r="J1144" s="422"/>
      <c r="K1144" s="422"/>
      <c r="L1144" s="423"/>
      <c r="M1144" s="422"/>
      <c r="N1144" s="464"/>
      <c r="O1144" s="429"/>
      <c r="P1144" s="409">
        <f t="shared" si="45"/>
        <v>0</v>
      </c>
      <c r="Q1144" s="78">
        <f t="shared" si="45"/>
        <v>0</v>
      </c>
      <c r="R1144" s="100" t="str">
        <f t="shared" si="44"/>
        <v/>
      </c>
    </row>
    <row r="1145" spans="1:18" x14ac:dyDescent="0.2">
      <c r="A1145" s="430" t="str">
        <f>IF(B1145="","",COUNT('Diário 1º PA'!$A$4:$A$2634)+COUNT('Diário 2º PA'!$A$4:$A$2000)+COUNT('Diário 3º PA'!$A$4:$A$2000)+ROW()-3)</f>
        <v/>
      </c>
      <c r="B1145" s="417"/>
      <c r="C1145" s="438"/>
      <c r="D1145" s="419"/>
      <c r="E1145" s="419"/>
      <c r="F1145" s="420"/>
      <c r="G1145" s="419"/>
      <c r="H1145" s="419"/>
      <c r="I1145" s="421"/>
      <c r="J1145" s="422"/>
      <c r="K1145" s="422"/>
      <c r="L1145" s="423"/>
      <c r="M1145" s="422"/>
      <c r="N1145" s="464"/>
      <c r="O1145" s="429"/>
      <c r="P1145" s="409">
        <f t="shared" si="45"/>
        <v>0</v>
      </c>
      <c r="Q1145" s="78">
        <f t="shared" si="45"/>
        <v>0</v>
      </c>
      <c r="R1145" s="100" t="str">
        <f t="shared" si="44"/>
        <v/>
      </c>
    </row>
    <row r="1146" spans="1:18" x14ac:dyDescent="0.2">
      <c r="A1146" s="430" t="str">
        <f>IF(B1146="","",COUNT('Diário 1º PA'!$A$4:$A$2634)+COUNT('Diário 2º PA'!$A$4:$A$2000)+COUNT('Diário 3º PA'!$A$4:$A$2000)+ROW()-3)</f>
        <v/>
      </c>
      <c r="B1146" s="417"/>
      <c r="C1146" s="438"/>
      <c r="D1146" s="419"/>
      <c r="E1146" s="419"/>
      <c r="F1146" s="420"/>
      <c r="G1146" s="419"/>
      <c r="H1146" s="419"/>
      <c r="I1146" s="421"/>
      <c r="J1146" s="422"/>
      <c r="K1146" s="422"/>
      <c r="L1146" s="423"/>
      <c r="M1146" s="422"/>
      <c r="N1146" s="464"/>
      <c r="O1146" s="429"/>
      <c r="P1146" s="409">
        <f t="shared" si="45"/>
        <v>0</v>
      </c>
      <c r="Q1146" s="78">
        <f t="shared" si="45"/>
        <v>0</v>
      </c>
      <c r="R1146" s="100" t="str">
        <f t="shared" si="44"/>
        <v/>
      </c>
    </row>
    <row r="1147" spans="1:18" x14ac:dyDescent="0.2">
      <c r="A1147" s="430" t="str">
        <f>IF(B1147="","",COUNT('Diário 1º PA'!$A$4:$A$2634)+COUNT('Diário 2º PA'!$A$4:$A$2000)+COUNT('Diário 3º PA'!$A$4:$A$2000)+ROW()-3)</f>
        <v/>
      </c>
      <c r="B1147" s="417"/>
      <c r="C1147" s="438"/>
      <c r="D1147" s="419"/>
      <c r="E1147" s="419"/>
      <c r="F1147" s="420"/>
      <c r="G1147" s="419"/>
      <c r="H1147" s="419"/>
      <c r="I1147" s="421"/>
      <c r="J1147" s="422"/>
      <c r="K1147" s="422"/>
      <c r="L1147" s="423"/>
      <c r="M1147" s="422"/>
      <c r="N1147" s="464"/>
      <c r="O1147" s="429"/>
      <c r="P1147" s="409">
        <f t="shared" si="45"/>
        <v>0</v>
      </c>
      <c r="Q1147" s="78">
        <f t="shared" si="45"/>
        <v>0</v>
      </c>
      <c r="R1147" s="100" t="str">
        <f t="shared" si="44"/>
        <v/>
      </c>
    </row>
    <row r="1148" spans="1:18" x14ac:dyDescent="0.2">
      <c r="A1148" s="430" t="str">
        <f>IF(B1148="","",COUNT('Diário 1º PA'!$A$4:$A$2634)+COUNT('Diário 2º PA'!$A$4:$A$2000)+COUNT('Diário 3º PA'!$A$4:$A$2000)+ROW()-3)</f>
        <v/>
      </c>
      <c r="B1148" s="417"/>
      <c r="C1148" s="438"/>
      <c r="D1148" s="419"/>
      <c r="E1148" s="419"/>
      <c r="F1148" s="420"/>
      <c r="G1148" s="419"/>
      <c r="H1148" s="419"/>
      <c r="I1148" s="421"/>
      <c r="J1148" s="422"/>
      <c r="K1148" s="422"/>
      <c r="L1148" s="423"/>
      <c r="M1148" s="422"/>
      <c r="N1148" s="464"/>
      <c r="O1148" s="429"/>
      <c r="P1148" s="409">
        <f t="shared" si="45"/>
        <v>0</v>
      </c>
      <c r="Q1148" s="78">
        <f t="shared" si="45"/>
        <v>0</v>
      </c>
      <c r="R1148" s="100" t="str">
        <f t="shared" si="44"/>
        <v/>
      </c>
    </row>
    <row r="1149" spans="1:18" x14ac:dyDescent="0.2">
      <c r="A1149" s="430" t="str">
        <f>IF(B1149="","",COUNT('Diário 1º PA'!$A$4:$A$2634)+COUNT('Diário 2º PA'!$A$4:$A$2000)+COUNT('Diário 3º PA'!$A$4:$A$2000)+ROW()-3)</f>
        <v/>
      </c>
      <c r="B1149" s="417"/>
      <c r="C1149" s="438"/>
      <c r="D1149" s="419"/>
      <c r="E1149" s="419"/>
      <c r="F1149" s="420"/>
      <c r="G1149" s="419"/>
      <c r="H1149" s="419"/>
      <c r="I1149" s="421"/>
      <c r="J1149" s="422"/>
      <c r="K1149" s="422"/>
      <c r="L1149" s="423"/>
      <c r="M1149" s="422"/>
      <c r="N1149" s="464"/>
      <c r="O1149" s="429"/>
      <c r="P1149" s="409">
        <f t="shared" si="45"/>
        <v>0</v>
      </c>
      <c r="Q1149" s="78">
        <f t="shared" si="45"/>
        <v>0</v>
      </c>
      <c r="R1149" s="100" t="str">
        <f t="shared" si="44"/>
        <v/>
      </c>
    </row>
    <row r="1150" spans="1:18" x14ac:dyDescent="0.2">
      <c r="A1150" s="430" t="str">
        <f>IF(B1150="","",COUNT('Diário 1º PA'!$A$4:$A$2634)+COUNT('Diário 2º PA'!$A$4:$A$2000)+COUNT('Diário 3º PA'!$A$4:$A$2000)+ROW()-3)</f>
        <v/>
      </c>
      <c r="B1150" s="417"/>
      <c r="C1150" s="438"/>
      <c r="D1150" s="419"/>
      <c r="E1150" s="419"/>
      <c r="F1150" s="420"/>
      <c r="G1150" s="419"/>
      <c r="H1150" s="419"/>
      <c r="I1150" s="421"/>
      <c r="J1150" s="422"/>
      <c r="K1150" s="422"/>
      <c r="L1150" s="423"/>
      <c r="M1150" s="422"/>
      <c r="N1150" s="464"/>
      <c r="O1150" s="429"/>
      <c r="P1150" s="409">
        <f t="shared" si="45"/>
        <v>0</v>
      </c>
      <c r="Q1150" s="78">
        <f t="shared" si="45"/>
        <v>0</v>
      </c>
      <c r="R1150" s="100" t="str">
        <f t="shared" si="44"/>
        <v/>
      </c>
    </row>
    <row r="1151" spans="1:18" x14ac:dyDescent="0.2">
      <c r="A1151" s="430" t="str">
        <f>IF(B1151="","",COUNT('Diário 1º PA'!$A$4:$A$2634)+COUNT('Diário 2º PA'!$A$4:$A$2000)+COUNT('Diário 3º PA'!$A$4:$A$2000)+ROW()-3)</f>
        <v/>
      </c>
      <c r="B1151" s="417"/>
      <c r="C1151" s="438"/>
      <c r="D1151" s="419"/>
      <c r="E1151" s="419"/>
      <c r="F1151" s="420"/>
      <c r="G1151" s="419"/>
      <c r="H1151" s="419"/>
      <c r="I1151" s="421"/>
      <c r="J1151" s="422"/>
      <c r="K1151" s="422"/>
      <c r="L1151" s="423"/>
      <c r="M1151" s="422"/>
      <c r="N1151" s="464"/>
      <c r="O1151" s="429"/>
      <c r="P1151" s="409">
        <f t="shared" si="45"/>
        <v>0</v>
      </c>
      <c r="Q1151" s="78">
        <f t="shared" si="45"/>
        <v>0</v>
      </c>
      <c r="R1151" s="100" t="str">
        <f t="shared" si="44"/>
        <v/>
      </c>
    </row>
    <row r="1152" spans="1:18" x14ac:dyDescent="0.2">
      <c r="A1152" s="430" t="str">
        <f>IF(B1152="","",COUNT('Diário 1º PA'!$A$4:$A$2634)+COUNT('Diário 2º PA'!$A$4:$A$2000)+COUNT('Diário 3º PA'!$A$4:$A$2000)+ROW()-3)</f>
        <v/>
      </c>
      <c r="B1152" s="417"/>
      <c r="C1152" s="438"/>
      <c r="D1152" s="419"/>
      <c r="E1152" s="419"/>
      <c r="F1152" s="420"/>
      <c r="G1152" s="419"/>
      <c r="H1152" s="419"/>
      <c r="I1152" s="421"/>
      <c r="J1152" s="422"/>
      <c r="K1152" s="422"/>
      <c r="L1152" s="423"/>
      <c r="M1152" s="422"/>
      <c r="N1152" s="464"/>
      <c r="O1152" s="429"/>
      <c r="P1152" s="409">
        <f t="shared" si="45"/>
        <v>0</v>
      </c>
      <c r="Q1152" s="78">
        <f t="shared" si="45"/>
        <v>0</v>
      </c>
      <c r="R1152" s="100" t="str">
        <f t="shared" si="44"/>
        <v/>
      </c>
    </row>
    <row r="1153" spans="1:18" x14ac:dyDescent="0.2">
      <c r="A1153" s="430" t="str">
        <f>IF(B1153="","",COUNT('Diário 1º PA'!$A$4:$A$2634)+COUNT('Diário 2º PA'!$A$4:$A$2000)+COUNT('Diário 3º PA'!$A$4:$A$2000)+ROW()-3)</f>
        <v/>
      </c>
      <c r="B1153" s="417"/>
      <c r="C1153" s="438"/>
      <c r="D1153" s="419"/>
      <c r="E1153" s="419"/>
      <c r="F1153" s="420"/>
      <c r="G1153" s="419"/>
      <c r="H1153" s="419"/>
      <c r="I1153" s="421"/>
      <c r="J1153" s="422"/>
      <c r="K1153" s="422"/>
      <c r="L1153" s="423"/>
      <c r="M1153" s="422"/>
      <c r="N1153" s="464"/>
      <c r="O1153" s="429"/>
      <c r="P1153" s="409">
        <f t="shared" si="45"/>
        <v>0</v>
      </c>
      <c r="Q1153" s="78">
        <f t="shared" si="45"/>
        <v>0</v>
      </c>
      <c r="R1153" s="100" t="str">
        <f t="shared" si="44"/>
        <v/>
      </c>
    </row>
    <row r="1154" spans="1:18" x14ac:dyDescent="0.2">
      <c r="A1154" s="430" t="str">
        <f>IF(B1154="","",COUNT('Diário 1º PA'!$A$4:$A$2634)+COUNT('Diário 2º PA'!$A$4:$A$2000)+COUNT('Diário 3º PA'!$A$4:$A$2000)+ROW()-3)</f>
        <v/>
      </c>
      <c r="B1154" s="417"/>
      <c r="C1154" s="438"/>
      <c r="D1154" s="419"/>
      <c r="E1154" s="419"/>
      <c r="F1154" s="420"/>
      <c r="G1154" s="419"/>
      <c r="H1154" s="419"/>
      <c r="I1154" s="421"/>
      <c r="J1154" s="422"/>
      <c r="K1154" s="422"/>
      <c r="L1154" s="423"/>
      <c r="M1154" s="422"/>
      <c r="N1154" s="464"/>
      <c r="O1154" s="429"/>
      <c r="P1154" s="409">
        <f t="shared" si="45"/>
        <v>0</v>
      </c>
      <c r="Q1154" s="78">
        <f t="shared" si="45"/>
        <v>0</v>
      </c>
      <c r="R1154" s="100" t="str">
        <f t="shared" si="44"/>
        <v/>
      </c>
    </row>
    <row r="1155" spans="1:18" x14ac:dyDescent="0.2">
      <c r="A1155" s="430" t="str">
        <f>IF(B1155="","",COUNT('Diário 1º PA'!$A$4:$A$2634)+COUNT('Diário 2º PA'!$A$4:$A$2000)+COUNT('Diário 3º PA'!$A$4:$A$2000)+ROW()-3)</f>
        <v/>
      </c>
      <c r="B1155" s="417"/>
      <c r="C1155" s="438"/>
      <c r="D1155" s="419"/>
      <c r="E1155" s="419"/>
      <c r="F1155" s="420"/>
      <c r="G1155" s="419"/>
      <c r="H1155" s="419"/>
      <c r="I1155" s="421"/>
      <c r="J1155" s="422"/>
      <c r="K1155" s="422"/>
      <c r="L1155" s="423"/>
      <c r="M1155" s="422"/>
      <c r="N1155" s="464"/>
      <c r="O1155" s="429"/>
      <c r="P1155" s="409">
        <f t="shared" si="45"/>
        <v>0</v>
      </c>
      <c r="Q1155" s="78">
        <f t="shared" si="45"/>
        <v>0</v>
      </c>
      <c r="R1155" s="100" t="str">
        <f t="shared" si="44"/>
        <v/>
      </c>
    </row>
    <row r="1156" spans="1:18" x14ac:dyDescent="0.2">
      <c r="A1156" s="430" t="str">
        <f>IF(B1156="","",COUNT('Diário 1º PA'!$A$4:$A$2634)+COUNT('Diário 2º PA'!$A$4:$A$2000)+COUNT('Diário 3º PA'!$A$4:$A$2000)+ROW()-3)</f>
        <v/>
      </c>
      <c r="B1156" s="417"/>
      <c r="C1156" s="438"/>
      <c r="D1156" s="419"/>
      <c r="E1156" s="419"/>
      <c r="F1156" s="420"/>
      <c r="G1156" s="419"/>
      <c r="H1156" s="419"/>
      <c r="I1156" s="421"/>
      <c r="J1156" s="422"/>
      <c r="K1156" s="422"/>
      <c r="L1156" s="423"/>
      <c r="M1156" s="422"/>
      <c r="N1156" s="464"/>
      <c r="O1156" s="429"/>
      <c r="P1156" s="409">
        <f t="shared" si="45"/>
        <v>0</v>
      </c>
      <c r="Q1156" s="78">
        <f t="shared" si="45"/>
        <v>0</v>
      </c>
      <c r="R1156" s="100" t="str">
        <f t="shared" si="44"/>
        <v/>
      </c>
    </row>
    <row r="1157" spans="1:18" x14ac:dyDescent="0.2">
      <c r="A1157" s="430" t="str">
        <f>IF(B1157="","",COUNT('Diário 1º PA'!$A$4:$A$2634)+COUNT('Diário 2º PA'!$A$4:$A$2000)+COUNT('Diário 3º PA'!$A$4:$A$2000)+ROW()-3)</f>
        <v/>
      </c>
      <c r="B1157" s="417"/>
      <c r="C1157" s="438"/>
      <c r="D1157" s="419"/>
      <c r="E1157" s="419"/>
      <c r="F1157" s="420"/>
      <c r="G1157" s="419"/>
      <c r="H1157" s="419"/>
      <c r="I1157" s="421"/>
      <c r="J1157" s="422"/>
      <c r="K1157" s="422"/>
      <c r="L1157" s="423"/>
      <c r="M1157" s="422"/>
      <c r="N1157" s="464"/>
      <c r="O1157" s="429"/>
      <c r="P1157" s="409">
        <f t="shared" si="45"/>
        <v>0</v>
      </c>
      <c r="Q1157" s="78">
        <f t="shared" si="45"/>
        <v>0</v>
      </c>
      <c r="R1157" s="100" t="str">
        <f t="shared" si="44"/>
        <v/>
      </c>
    </row>
    <row r="1158" spans="1:18" x14ac:dyDescent="0.2">
      <c r="A1158" s="430" t="str">
        <f>IF(B1158="","",COUNT('Diário 1º PA'!$A$4:$A$2634)+COUNT('Diário 2º PA'!$A$4:$A$2000)+COUNT('Diário 3º PA'!$A$4:$A$2000)+ROW()-3)</f>
        <v/>
      </c>
      <c r="B1158" s="417"/>
      <c r="C1158" s="438"/>
      <c r="D1158" s="419"/>
      <c r="E1158" s="419"/>
      <c r="F1158" s="420"/>
      <c r="G1158" s="419"/>
      <c r="H1158" s="419"/>
      <c r="I1158" s="421"/>
      <c r="J1158" s="422"/>
      <c r="K1158" s="422"/>
      <c r="L1158" s="423"/>
      <c r="M1158" s="422"/>
      <c r="N1158" s="464"/>
      <c r="O1158" s="429"/>
      <c r="P1158" s="409">
        <f t="shared" si="45"/>
        <v>0</v>
      </c>
      <c r="Q1158" s="78">
        <f t="shared" si="45"/>
        <v>0</v>
      </c>
      <c r="R1158" s="100" t="str">
        <f t="shared" si="44"/>
        <v/>
      </c>
    </row>
    <row r="1159" spans="1:18" x14ac:dyDescent="0.2">
      <c r="A1159" s="430" t="str">
        <f>IF(B1159="","",COUNT('Diário 1º PA'!$A$4:$A$2634)+COUNT('Diário 2º PA'!$A$4:$A$2000)+COUNT('Diário 3º PA'!$A$4:$A$2000)+ROW()-3)</f>
        <v/>
      </c>
      <c r="B1159" s="417"/>
      <c r="C1159" s="438"/>
      <c r="D1159" s="419"/>
      <c r="E1159" s="419"/>
      <c r="F1159" s="420"/>
      <c r="G1159" s="419"/>
      <c r="H1159" s="419"/>
      <c r="I1159" s="421"/>
      <c r="J1159" s="422"/>
      <c r="K1159" s="422"/>
      <c r="L1159" s="423"/>
      <c r="M1159" s="422"/>
      <c r="N1159" s="464"/>
      <c r="O1159" s="429"/>
      <c r="P1159" s="409">
        <f t="shared" si="45"/>
        <v>0</v>
      </c>
      <c r="Q1159" s="78">
        <f t="shared" si="45"/>
        <v>0</v>
      </c>
      <c r="R1159" s="100" t="str">
        <f t="shared" si="44"/>
        <v/>
      </c>
    </row>
    <row r="1160" spans="1:18" x14ac:dyDescent="0.2">
      <c r="A1160" s="430" t="str">
        <f>IF(B1160="","",COUNT('Diário 1º PA'!$A$4:$A$2634)+COUNT('Diário 2º PA'!$A$4:$A$2000)+COUNT('Diário 3º PA'!$A$4:$A$2000)+ROW()-3)</f>
        <v/>
      </c>
      <c r="B1160" s="417"/>
      <c r="C1160" s="438"/>
      <c r="D1160" s="419"/>
      <c r="E1160" s="419"/>
      <c r="F1160" s="420"/>
      <c r="G1160" s="419"/>
      <c r="H1160" s="419"/>
      <c r="I1160" s="421"/>
      <c r="J1160" s="422"/>
      <c r="K1160" s="422"/>
      <c r="L1160" s="423"/>
      <c r="M1160" s="422"/>
      <c r="N1160" s="464"/>
      <c r="O1160" s="429"/>
      <c r="P1160" s="409">
        <f t="shared" si="45"/>
        <v>0</v>
      </c>
      <c r="Q1160" s="78">
        <f t="shared" si="45"/>
        <v>0</v>
      </c>
      <c r="R1160" s="100" t="str">
        <f t="shared" ref="R1160:R1223" si="46">SUBSTITUTE(D1160," ","_")</f>
        <v/>
      </c>
    </row>
    <row r="1161" spans="1:18" x14ac:dyDescent="0.2">
      <c r="A1161" s="430" t="str">
        <f>IF(B1161="","",COUNT('Diário 1º PA'!$A$4:$A$2634)+COUNT('Diário 2º PA'!$A$4:$A$2000)+COUNT('Diário 3º PA'!$A$4:$A$2000)+ROW()-3)</f>
        <v/>
      </c>
      <c r="B1161" s="417"/>
      <c r="C1161" s="438"/>
      <c r="D1161" s="419"/>
      <c r="E1161" s="419"/>
      <c r="F1161" s="420"/>
      <c r="G1161" s="419"/>
      <c r="H1161" s="419"/>
      <c r="I1161" s="421"/>
      <c r="J1161" s="422"/>
      <c r="K1161" s="422"/>
      <c r="L1161" s="423"/>
      <c r="M1161" s="422"/>
      <c r="N1161" s="464"/>
      <c r="O1161" s="429"/>
      <c r="P1161" s="409">
        <f t="shared" ref="P1161:Q1224" si="47">IF(B1161=0,0,IF(YEAR(B1161)=$Q$1,MONTH(B1161)-$P$1+1,(YEAR(B1161)-$Q$1)*12-$P$1+1+MONTH(B1161)))</f>
        <v>0</v>
      </c>
      <c r="Q1161" s="78">
        <f t="shared" si="47"/>
        <v>0</v>
      </c>
      <c r="R1161" s="100" t="str">
        <f t="shared" si="46"/>
        <v/>
      </c>
    </row>
    <row r="1162" spans="1:18" x14ac:dyDescent="0.2">
      <c r="A1162" s="430" t="str">
        <f>IF(B1162="","",COUNT('Diário 1º PA'!$A$4:$A$2634)+COUNT('Diário 2º PA'!$A$4:$A$2000)+COUNT('Diário 3º PA'!$A$4:$A$2000)+ROW()-3)</f>
        <v/>
      </c>
      <c r="B1162" s="417"/>
      <c r="C1162" s="438"/>
      <c r="D1162" s="419"/>
      <c r="E1162" s="419"/>
      <c r="F1162" s="420"/>
      <c r="G1162" s="419"/>
      <c r="H1162" s="419"/>
      <c r="I1162" s="421"/>
      <c r="J1162" s="422"/>
      <c r="K1162" s="422"/>
      <c r="L1162" s="423"/>
      <c r="M1162" s="422"/>
      <c r="N1162" s="464"/>
      <c r="O1162" s="429"/>
      <c r="P1162" s="409">
        <f t="shared" si="47"/>
        <v>0</v>
      </c>
      <c r="Q1162" s="78">
        <f t="shared" si="47"/>
        <v>0</v>
      </c>
      <c r="R1162" s="100" t="str">
        <f t="shared" si="46"/>
        <v/>
      </c>
    </row>
    <row r="1163" spans="1:18" x14ac:dyDescent="0.2">
      <c r="A1163" s="430" t="str">
        <f>IF(B1163="","",COUNT('Diário 1º PA'!$A$4:$A$2634)+COUNT('Diário 2º PA'!$A$4:$A$2000)+COUNT('Diário 3º PA'!$A$4:$A$2000)+ROW()-3)</f>
        <v/>
      </c>
      <c r="B1163" s="417"/>
      <c r="C1163" s="438"/>
      <c r="D1163" s="419"/>
      <c r="E1163" s="419"/>
      <c r="F1163" s="420"/>
      <c r="G1163" s="419"/>
      <c r="H1163" s="419"/>
      <c r="I1163" s="421"/>
      <c r="J1163" s="422"/>
      <c r="K1163" s="422"/>
      <c r="L1163" s="423"/>
      <c r="M1163" s="422"/>
      <c r="N1163" s="464"/>
      <c r="O1163" s="429"/>
      <c r="P1163" s="409">
        <f t="shared" si="47"/>
        <v>0</v>
      </c>
      <c r="Q1163" s="78">
        <f t="shared" si="47"/>
        <v>0</v>
      </c>
      <c r="R1163" s="100" t="str">
        <f t="shared" si="46"/>
        <v/>
      </c>
    </row>
    <row r="1164" spans="1:18" x14ac:dyDescent="0.2">
      <c r="A1164" s="430" t="str">
        <f>IF(B1164="","",COUNT('Diário 1º PA'!$A$4:$A$2634)+COUNT('Diário 2º PA'!$A$4:$A$2000)+COUNT('Diário 3º PA'!$A$4:$A$2000)+ROW()-3)</f>
        <v/>
      </c>
      <c r="B1164" s="417"/>
      <c r="C1164" s="438"/>
      <c r="D1164" s="419"/>
      <c r="E1164" s="419"/>
      <c r="F1164" s="420"/>
      <c r="G1164" s="419"/>
      <c r="H1164" s="419"/>
      <c r="I1164" s="421"/>
      <c r="J1164" s="422"/>
      <c r="K1164" s="422"/>
      <c r="L1164" s="423"/>
      <c r="M1164" s="422"/>
      <c r="N1164" s="464"/>
      <c r="O1164" s="429"/>
      <c r="P1164" s="409">
        <f t="shared" si="47"/>
        <v>0</v>
      </c>
      <c r="Q1164" s="78">
        <f t="shared" si="47"/>
        <v>0</v>
      </c>
      <c r="R1164" s="100" t="str">
        <f t="shared" si="46"/>
        <v/>
      </c>
    </row>
    <row r="1165" spans="1:18" x14ac:dyDescent="0.2">
      <c r="A1165" s="430" t="str">
        <f>IF(B1165="","",COUNT('Diário 1º PA'!$A$4:$A$2634)+COUNT('Diário 2º PA'!$A$4:$A$2000)+COUNT('Diário 3º PA'!$A$4:$A$2000)+ROW()-3)</f>
        <v/>
      </c>
      <c r="B1165" s="417"/>
      <c r="C1165" s="438"/>
      <c r="D1165" s="419"/>
      <c r="E1165" s="419"/>
      <c r="F1165" s="420"/>
      <c r="G1165" s="419"/>
      <c r="H1165" s="419"/>
      <c r="I1165" s="421"/>
      <c r="J1165" s="422"/>
      <c r="K1165" s="422"/>
      <c r="L1165" s="423"/>
      <c r="M1165" s="422"/>
      <c r="N1165" s="464"/>
      <c r="O1165" s="429"/>
      <c r="P1165" s="409">
        <f t="shared" si="47"/>
        <v>0</v>
      </c>
      <c r="Q1165" s="78">
        <f t="shared" si="47"/>
        <v>0</v>
      </c>
      <c r="R1165" s="100" t="str">
        <f t="shared" si="46"/>
        <v/>
      </c>
    </row>
    <row r="1166" spans="1:18" x14ac:dyDescent="0.2">
      <c r="A1166" s="430" t="str">
        <f>IF(B1166="","",COUNT('Diário 1º PA'!$A$4:$A$2634)+COUNT('Diário 2º PA'!$A$4:$A$2000)+COUNT('Diário 3º PA'!$A$4:$A$2000)+ROW()-3)</f>
        <v/>
      </c>
      <c r="B1166" s="417"/>
      <c r="C1166" s="438"/>
      <c r="D1166" s="419"/>
      <c r="E1166" s="419"/>
      <c r="F1166" s="420"/>
      <c r="G1166" s="419"/>
      <c r="H1166" s="419"/>
      <c r="I1166" s="421"/>
      <c r="J1166" s="422"/>
      <c r="K1166" s="422"/>
      <c r="L1166" s="423"/>
      <c r="M1166" s="422"/>
      <c r="N1166" s="464"/>
      <c r="O1166" s="429"/>
      <c r="P1166" s="409">
        <f t="shared" si="47"/>
        <v>0</v>
      </c>
      <c r="Q1166" s="78">
        <f t="shared" si="47"/>
        <v>0</v>
      </c>
      <c r="R1166" s="100" t="str">
        <f t="shared" si="46"/>
        <v/>
      </c>
    </row>
    <row r="1167" spans="1:18" x14ac:dyDescent="0.2">
      <c r="A1167" s="430" t="str">
        <f>IF(B1167="","",COUNT('Diário 1º PA'!$A$4:$A$2634)+COUNT('Diário 2º PA'!$A$4:$A$2000)+COUNT('Diário 3º PA'!$A$4:$A$2000)+ROW()-3)</f>
        <v/>
      </c>
      <c r="B1167" s="417"/>
      <c r="C1167" s="438"/>
      <c r="D1167" s="419"/>
      <c r="E1167" s="419"/>
      <c r="F1167" s="420"/>
      <c r="G1167" s="419"/>
      <c r="H1167" s="419"/>
      <c r="I1167" s="421"/>
      <c r="J1167" s="422"/>
      <c r="K1167" s="422"/>
      <c r="L1167" s="423"/>
      <c r="M1167" s="422"/>
      <c r="N1167" s="464"/>
      <c r="O1167" s="429"/>
      <c r="P1167" s="409">
        <f t="shared" si="47"/>
        <v>0</v>
      </c>
      <c r="Q1167" s="78">
        <f t="shared" si="47"/>
        <v>0</v>
      </c>
      <c r="R1167" s="100" t="str">
        <f t="shared" si="46"/>
        <v/>
      </c>
    </row>
    <row r="1168" spans="1:18" x14ac:dyDescent="0.2">
      <c r="A1168" s="430" t="str">
        <f>IF(B1168="","",COUNT('Diário 1º PA'!$A$4:$A$2634)+COUNT('Diário 2º PA'!$A$4:$A$2000)+COUNT('Diário 3º PA'!$A$4:$A$2000)+ROW()-3)</f>
        <v/>
      </c>
      <c r="B1168" s="417"/>
      <c r="C1168" s="438"/>
      <c r="D1168" s="419"/>
      <c r="E1168" s="419"/>
      <c r="F1168" s="420"/>
      <c r="G1168" s="419"/>
      <c r="H1168" s="419"/>
      <c r="I1168" s="421"/>
      <c r="J1168" s="422"/>
      <c r="K1168" s="422"/>
      <c r="L1168" s="423"/>
      <c r="M1168" s="422"/>
      <c r="N1168" s="464"/>
      <c r="O1168" s="429"/>
      <c r="P1168" s="409">
        <f t="shared" si="47"/>
        <v>0</v>
      </c>
      <c r="Q1168" s="78">
        <f t="shared" si="47"/>
        <v>0</v>
      </c>
      <c r="R1168" s="100" t="str">
        <f t="shared" si="46"/>
        <v/>
      </c>
    </row>
    <row r="1169" spans="1:18" x14ac:dyDescent="0.2">
      <c r="A1169" s="430" t="str">
        <f>IF(B1169="","",COUNT('Diário 1º PA'!$A$4:$A$2634)+COUNT('Diário 2º PA'!$A$4:$A$2000)+COUNT('Diário 3º PA'!$A$4:$A$2000)+ROW()-3)</f>
        <v/>
      </c>
      <c r="B1169" s="417"/>
      <c r="C1169" s="438"/>
      <c r="D1169" s="419"/>
      <c r="E1169" s="419"/>
      <c r="F1169" s="420"/>
      <c r="G1169" s="419"/>
      <c r="H1169" s="419"/>
      <c r="I1169" s="421"/>
      <c r="J1169" s="422"/>
      <c r="K1169" s="422"/>
      <c r="L1169" s="423"/>
      <c r="M1169" s="422"/>
      <c r="N1169" s="464"/>
      <c r="O1169" s="429"/>
      <c r="P1169" s="409">
        <f t="shared" si="47"/>
        <v>0</v>
      </c>
      <c r="Q1169" s="78">
        <f t="shared" si="47"/>
        <v>0</v>
      </c>
      <c r="R1169" s="100" t="str">
        <f t="shared" si="46"/>
        <v/>
      </c>
    </row>
    <row r="1170" spans="1:18" x14ac:dyDescent="0.2">
      <c r="A1170" s="430" t="str">
        <f>IF(B1170="","",COUNT('Diário 1º PA'!$A$4:$A$2634)+COUNT('Diário 2º PA'!$A$4:$A$2000)+COUNT('Diário 3º PA'!$A$4:$A$2000)+ROW()-3)</f>
        <v/>
      </c>
      <c r="B1170" s="417"/>
      <c r="C1170" s="438"/>
      <c r="D1170" s="419"/>
      <c r="E1170" s="419"/>
      <c r="F1170" s="420"/>
      <c r="G1170" s="419"/>
      <c r="H1170" s="419"/>
      <c r="I1170" s="421"/>
      <c r="J1170" s="422"/>
      <c r="K1170" s="422"/>
      <c r="L1170" s="423"/>
      <c r="M1170" s="422"/>
      <c r="N1170" s="464"/>
      <c r="O1170" s="429"/>
      <c r="P1170" s="409">
        <f t="shared" si="47"/>
        <v>0</v>
      </c>
      <c r="Q1170" s="78">
        <f t="shared" si="47"/>
        <v>0</v>
      </c>
      <c r="R1170" s="100" t="str">
        <f t="shared" si="46"/>
        <v/>
      </c>
    </row>
    <row r="1171" spans="1:18" x14ac:dyDescent="0.2">
      <c r="A1171" s="430" t="str">
        <f>IF(B1171="","",COUNT('Diário 1º PA'!$A$4:$A$2634)+COUNT('Diário 2º PA'!$A$4:$A$2000)+COUNT('Diário 3º PA'!$A$4:$A$2000)+ROW()-3)</f>
        <v/>
      </c>
      <c r="B1171" s="417"/>
      <c r="C1171" s="438"/>
      <c r="D1171" s="419"/>
      <c r="E1171" s="419"/>
      <c r="F1171" s="420"/>
      <c r="G1171" s="419"/>
      <c r="H1171" s="419"/>
      <c r="I1171" s="421"/>
      <c r="J1171" s="422"/>
      <c r="K1171" s="422"/>
      <c r="L1171" s="423"/>
      <c r="M1171" s="422"/>
      <c r="N1171" s="464"/>
      <c r="O1171" s="429"/>
      <c r="P1171" s="409">
        <f t="shared" si="47"/>
        <v>0</v>
      </c>
      <c r="Q1171" s="78">
        <f t="shared" si="47"/>
        <v>0</v>
      </c>
      <c r="R1171" s="100" t="str">
        <f t="shared" si="46"/>
        <v/>
      </c>
    </row>
    <row r="1172" spans="1:18" x14ac:dyDescent="0.2">
      <c r="A1172" s="430" t="str">
        <f>IF(B1172="","",COUNT('Diário 1º PA'!$A$4:$A$2634)+COUNT('Diário 2º PA'!$A$4:$A$2000)+COUNT('Diário 3º PA'!$A$4:$A$2000)+ROW()-3)</f>
        <v/>
      </c>
      <c r="B1172" s="417"/>
      <c r="C1172" s="438"/>
      <c r="D1172" s="419"/>
      <c r="E1172" s="419"/>
      <c r="F1172" s="420"/>
      <c r="G1172" s="419"/>
      <c r="H1172" s="419"/>
      <c r="I1172" s="421"/>
      <c r="J1172" s="422"/>
      <c r="K1172" s="422"/>
      <c r="L1172" s="423"/>
      <c r="M1172" s="422"/>
      <c r="N1172" s="464"/>
      <c r="O1172" s="429"/>
      <c r="P1172" s="409">
        <f t="shared" si="47"/>
        <v>0</v>
      </c>
      <c r="Q1172" s="78">
        <f t="shared" si="47"/>
        <v>0</v>
      </c>
      <c r="R1172" s="100" t="str">
        <f t="shared" si="46"/>
        <v/>
      </c>
    </row>
    <row r="1173" spans="1:18" x14ac:dyDescent="0.2">
      <c r="A1173" s="430" t="str">
        <f>IF(B1173="","",COUNT('Diário 1º PA'!$A$4:$A$2634)+COUNT('Diário 2º PA'!$A$4:$A$2000)+COUNT('Diário 3º PA'!$A$4:$A$2000)+ROW()-3)</f>
        <v/>
      </c>
      <c r="B1173" s="417"/>
      <c r="C1173" s="438"/>
      <c r="D1173" s="419"/>
      <c r="E1173" s="419"/>
      <c r="F1173" s="420"/>
      <c r="G1173" s="419"/>
      <c r="H1173" s="419"/>
      <c r="I1173" s="421"/>
      <c r="J1173" s="422"/>
      <c r="K1173" s="422"/>
      <c r="L1173" s="423"/>
      <c r="M1173" s="422"/>
      <c r="N1173" s="464"/>
      <c r="O1173" s="429"/>
      <c r="P1173" s="409">
        <f t="shared" si="47"/>
        <v>0</v>
      </c>
      <c r="Q1173" s="78">
        <f t="shared" si="47"/>
        <v>0</v>
      </c>
      <c r="R1173" s="100" t="str">
        <f t="shared" si="46"/>
        <v/>
      </c>
    </row>
    <row r="1174" spans="1:18" x14ac:dyDescent="0.2">
      <c r="A1174" s="430" t="str">
        <f>IF(B1174="","",COUNT('Diário 1º PA'!$A$4:$A$2634)+COUNT('Diário 2º PA'!$A$4:$A$2000)+COUNT('Diário 3º PA'!$A$4:$A$2000)+ROW()-3)</f>
        <v/>
      </c>
      <c r="B1174" s="417"/>
      <c r="C1174" s="438"/>
      <c r="D1174" s="419"/>
      <c r="E1174" s="419"/>
      <c r="F1174" s="420"/>
      <c r="G1174" s="419"/>
      <c r="H1174" s="419"/>
      <c r="I1174" s="421"/>
      <c r="J1174" s="422"/>
      <c r="K1174" s="422"/>
      <c r="L1174" s="423"/>
      <c r="M1174" s="422"/>
      <c r="N1174" s="464"/>
      <c r="O1174" s="429"/>
      <c r="P1174" s="409">
        <f t="shared" si="47"/>
        <v>0</v>
      </c>
      <c r="Q1174" s="78">
        <f t="shared" si="47"/>
        <v>0</v>
      </c>
      <c r="R1174" s="100" t="str">
        <f t="shared" si="46"/>
        <v/>
      </c>
    </row>
    <row r="1175" spans="1:18" x14ac:dyDescent="0.2">
      <c r="A1175" s="430" t="str">
        <f>IF(B1175="","",COUNT('Diário 1º PA'!$A$4:$A$2634)+COUNT('Diário 2º PA'!$A$4:$A$2000)+COUNT('Diário 3º PA'!$A$4:$A$2000)+ROW()-3)</f>
        <v/>
      </c>
      <c r="B1175" s="417"/>
      <c r="C1175" s="438"/>
      <c r="D1175" s="419"/>
      <c r="E1175" s="419"/>
      <c r="F1175" s="420"/>
      <c r="G1175" s="419"/>
      <c r="H1175" s="419"/>
      <c r="I1175" s="421"/>
      <c r="J1175" s="422"/>
      <c r="K1175" s="422"/>
      <c r="L1175" s="423"/>
      <c r="M1175" s="422"/>
      <c r="N1175" s="464"/>
      <c r="O1175" s="429"/>
      <c r="P1175" s="409">
        <f t="shared" si="47"/>
        <v>0</v>
      </c>
      <c r="Q1175" s="78">
        <f t="shared" si="47"/>
        <v>0</v>
      </c>
      <c r="R1175" s="100" t="str">
        <f t="shared" si="46"/>
        <v/>
      </c>
    </row>
    <row r="1176" spans="1:18" x14ac:dyDescent="0.2">
      <c r="A1176" s="430" t="str">
        <f>IF(B1176="","",COUNT('Diário 1º PA'!$A$4:$A$2634)+COUNT('Diário 2º PA'!$A$4:$A$2000)+COUNT('Diário 3º PA'!$A$4:$A$2000)+ROW()-3)</f>
        <v/>
      </c>
      <c r="B1176" s="417"/>
      <c r="C1176" s="438"/>
      <c r="D1176" s="419"/>
      <c r="E1176" s="419"/>
      <c r="F1176" s="420"/>
      <c r="G1176" s="419"/>
      <c r="H1176" s="419"/>
      <c r="I1176" s="421"/>
      <c r="J1176" s="422"/>
      <c r="K1176" s="422"/>
      <c r="L1176" s="423"/>
      <c r="M1176" s="422"/>
      <c r="N1176" s="464"/>
      <c r="O1176" s="429"/>
      <c r="P1176" s="409">
        <f t="shared" si="47"/>
        <v>0</v>
      </c>
      <c r="Q1176" s="78">
        <f t="shared" si="47"/>
        <v>0</v>
      </c>
      <c r="R1176" s="100" t="str">
        <f t="shared" si="46"/>
        <v/>
      </c>
    </row>
    <row r="1177" spans="1:18" x14ac:dyDescent="0.2">
      <c r="A1177" s="430" t="str">
        <f>IF(B1177="","",COUNT('Diário 1º PA'!$A$4:$A$2634)+COUNT('Diário 2º PA'!$A$4:$A$2000)+COUNT('Diário 3º PA'!$A$4:$A$2000)+ROW()-3)</f>
        <v/>
      </c>
      <c r="B1177" s="417"/>
      <c r="C1177" s="438"/>
      <c r="D1177" s="419"/>
      <c r="E1177" s="419"/>
      <c r="F1177" s="420"/>
      <c r="G1177" s="419"/>
      <c r="H1177" s="419"/>
      <c r="I1177" s="421"/>
      <c r="J1177" s="422"/>
      <c r="K1177" s="422"/>
      <c r="L1177" s="423"/>
      <c r="M1177" s="422"/>
      <c r="N1177" s="464"/>
      <c r="O1177" s="429"/>
      <c r="P1177" s="409">
        <f t="shared" si="47"/>
        <v>0</v>
      </c>
      <c r="Q1177" s="78">
        <f t="shared" si="47"/>
        <v>0</v>
      </c>
      <c r="R1177" s="100" t="str">
        <f t="shared" si="46"/>
        <v/>
      </c>
    </row>
    <row r="1178" spans="1:18" x14ac:dyDescent="0.2">
      <c r="A1178" s="430" t="str">
        <f>IF(B1178="","",COUNT('Diário 1º PA'!$A$4:$A$2634)+COUNT('Diário 2º PA'!$A$4:$A$2000)+COUNT('Diário 3º PA'!$A$4:$A$2000)+ROW()-3)</f>
        <v/>
      </c>
      <c r="B1178" s="417"/>
      <c r="C1178" s="438"/>
      <c r="D1178" s="419"/>
      <c r="E1178" s="419"/>
      <c r="F1178" s="420"/>
      <c r="G1178" s="419"/>
      <c r="H1178" s="419"/>
      <c r="I1178" s="421"/>
      <c r="J1178" s="422"/>
      <c r="K1178" s="422"/>
      <c r="L1178" s="423"/>
      <c r="M1178" s="422"/>
      <c r="N1178" s="464"/>
      <c r="O1178" s="429"/>
      <c r="P1178" s="409">
        <f t="shared" si="47"/>
        <v>0</v>
      </c>
      <c r="Q1178" s="78">
        <f t="shared" si="47"/>
        <v>0</v>
      </c>
      <c r="R1178" s="100" t="str">
        <f t="shared" si="46"/>
        <v/>
      </c>
    </row>
    <row r="1179" spans="1:18" x14ac:dyDescent="0.2">
      <c r="A1179" s="430" t="str">
        <f>IF(B1179="","",COUNT('Diário 1º PA'!$A$4:$A$2634)+COUNT('Diário 2º PA'!$A$4:$A$2000)+COUNT('Diário 3º PA'!$A$4:$A$2000)+ROW()-3)</f>
        <v/>
      </c>
      <c r="B1179" s="417"/>
      <c r="C1179" s="438"/>
      <c r="D1179" s="419"/>
      <c r="E1179" s="419"/>
      <c r="F1179" s="420"/>
      <c r="G1179" s="419"/>
      <c r="H1179" s="419"/>
      <c r="I1179" s="421"/>
      <c r="J1179" s="422"/>
      <c r="K1179" s="422"/>
      <c r="L1179" s="423"/>
      <c r="M1179" s="422"/>
      <c r="N1179" s="464"/>
      <c r="O1179" s="429"/>
      <c r="P1179" s="409">
        <f t="shared" si="47"/>
        <v>0</v>
      </c>
      <c r="Q1179" s="78">
        <f t="shared" si="47"/>
        <v>0</v>
      </c>
      <c r="R1179" s="100" t="str">
        <f t="shared" si="46"/>
        <v/>
      </c>
    </row>
    <row r="1180" spans="1:18" x14ac:dyDescent="0.2">
      <c r="A1180" s="430" t="str">
        <f>IF(B1180="","",COUNT('Diário 1º PA'!$A$4:$A$2634)+COUNT('Diário 2º PA'!$A$4:$A$2000)+COUNT('Diário 3º PA'!$A$4:$A$2000)+ROW()-3)</f>
        <v/>
      </c>
      <c r="B1180" s="417"/>
      <c r="C1180" s="438"/>
      <c r="D1180" s="419"/>
      <c r="E1180" s="419"/>
      <c r="F1180" s="420"/>
      <c r="G1180" s="419"/>
      <c r="H1180" s="419"/>
      <c r="I1180" s="421"/>
      <c r="J1180" s="422"/>
      <c r="K1180" s="422"/>
      <c r="L1180" s="423"/>
      <c r="M1180" s="422"/>
      <c r="N1180" s="464"/>
      <c r="O1180" s="429"/>
      <c r="P1180" s="409">
        <f t="shared" si="47"/>
        <v>0</v>
      </c>
      <c r="Q1180" s="78">
        <f t="shared" si="47"/>
        <v>0</v>
      </c>
      <c r="R1180" s="100" t="str">
        <f t="shared" si="46"/>
        <v/>
      </c>
    </row>
    <row r="1181" spans="1:18" x14ac:dyDescent="0.2">
      <c r="A1181" s="430" t="str">
        <f>IF(B1181="","",COUNT('Diário 1º PA'!$A$4:$A$2634)+COUNT('Diário 2º PA'!$A$4:$A$2000)+COUNT('Diário 3º PA'!$A$4:$A$2000)+ROW()-3)</f>
        <v/>
      </c>
      <c r="B1181" s="417"/>
      <c r="C1181" s="438"/>
      <c r="D1181" s="419"/>
      <c r="E1181" s="419"/>
      <c r="F1181" s="420"/>
      <c r="G1181" s="419"/>
      <c r="H1181" s="419"/>
      <c r="I1181" s="421"/>
      <c r="J1181" s="422"/>
      <c r="K1181" s="422"/>
      <c r="L1181" s="423"/>
      <c r="M1181" s="422"/>
      <c r="N1181" s="464"/>
      <c r="O1181" s="429"/>
      <c r="P1181" s="409">
        <f t="shared" si="47"/>
        <v>0</v>
      </c>
      <c r="Q1181" s="78">
        <f t="shared" si="47"/>
        <v>0</v>
      </c>
      <c r="R1181" s="100" t="str">
        <f t="shared" si="46"/>
        <v/>
      </c>
    </row>
    <row r="1182" spans="1:18" x14ac:dyDescent="0.2">
      <c r="A1182" s="430" t="str">
        <f>IF(B1182="","",COUNT('Diário 1º PA'!$A$4:$A$2634)+COUNT('Diário 2º PA'!$A$4:$A$2000)+COUNT('Diário 3º PA'!$A$4:$A$2000)+ROW()-3)</f>
        <v/>
      </c>
      <c r="B1182" s="417"/>
      <c r="C1182" s="438"/>
      <c r="D1182" s="419"/>
      <c r="E1182" s="419"/>
      <c r="F1182" s="420"/>
      <c r="G1182" s="419"/>
      <c r="H1182" s="419"/>
      <c r="I1182" s="421"/>
      <c r="J1182" s="422"/>
      <c r="K1182" s="422"/>
      <c r="L1182" s="423"/>
      <c r="M1182" s="422"/>
      <c r="N1182" s="464"/>
      <c r="O1182" s="429"/>
      <c r="P1182" s="409">
        <f t="shared" si="47"/>
        <v>0</v>
      </c>
      <c r="Q1182" s="78">
        <f t="shared" si="47"/>
        <v>0</v>
      </c>
      <c r="R1182" s="100" t="str">
        <f t="shared" si="46"/>
        <v/>
      </c>
    </row>
    <row r="1183" spans="1:18" x14ac:dyDescent="0.2">
      <c r="A1183" s="430" t="str">
        <f>IF(B1183="","",COUNT('Diário 1º PA'!$A$4:$A$2634)+COUNT('Diário 2º PA'!$A$4:$A$2000)+COUNT('Diário 3º PA'!$A$4:$A$2000)+ROW()-3)</f>
        <v/>
      </c>
      <c r="B1183" s="417"/>
      <c r="C1183" s="438"/>
      <c r="D1183" s="419"/>
      <c r="E1183" s="419"/>
      <c r="F1183" s="420"/>
      <c r="G1183" s="419"/>
      <c r="H1183" s="419"/>
      <c r="I1183" s="421"/>
      <c r="J1183" s="422"/>
      <c r="K1183" s="422"/>
      <c r="L1183" s="423"/>
      <c r="M1183" s="422"/>
      <c r="N1183" s="464"/>
      <c r="O1183" s="429"/>
      <c r="P1183" s="409">
        <f t="shared" si="47"/>
        <v>0</v>
      </c>
      <c r="Q1183" s="78">
        <f t="shared" si="47"/>
        <v>0</v>
      </c>
      <c r="R1183" s="100" t="str">
        <f t="shared" si="46"/>
        <v/>
      </c>
    </row>
    <row r="1184" spans="1:18" x14ac:dyDescent="0.2">
      <c r="A1184" s="430" t="str">
        <f>IF(B1184="","",COUNT('Diário 1º PA'!$A$4:$A$2634)+COUNT('Diário 2º PA'!$A$4:$A$2000)+COUNT('Diário 3º PA'!$A$4:$A$2000)+ROW()-3)</f>
        <v/>
      </c>
      <c r="B1184" s="417"/>
      <c r="C1184" s="438"/>
      <c r="D1184" s="419"/>
      <c r="E1184" s="419"/>
      <c r="F1184" s="420"/>
      <c r="G1184" s="419"/>
      <c r="H1184" s="419"/>
      <c r="I1184" s="421"/>
      <c r="J1184" s="422"/>
      <c r="K1184" s="422"/>
      <c r="L1184" s="423"/>
      <c r="M1184" s="422"/>
      <c r="N1184" s="464"/>
      <c r="O1184" s="429"/>
      <c r="P1184" s="409">
        <f t="shared" si="47"/>
        <v>0</v>
      </c>
      <c r="Q1184" s="78">
        <f t="shared" si="47"/>
        <v>0</v>
      </c>
      <c r="R1184" s="100" t="str">
        <f t="shared" si="46"/>
        <v/>
      </c>
    </row>
    <row r="1185" spans="1:18" x14ac:dyDescent="0.2">
      <c r="A1185" s="430" t="str">
        <f>IF(B1185="","",COUNT('Diário 1º PA'!$A$4:$A$2634)+COUNT('Diário 2º PA'!$A$4:$A$2000)+COUNT('Diário 3º PA'!$A$4:$A$2000)+ROW()-3)</f>
        <v/>
      </c>
      <c r="B1185" s="417"/>
      <c r="C1185" s="438"/>
      <c r="D1185" s="419"/>
      <c r="E1185" s="419"/>
      <c r="F1185" s="420"/>
      <c r="G1185" s="419"/>
      <c r="H1185" s="419"/>
      <c r="I1185" s="421"/>
      <c r="J1185" s="422"/>
      <c r="K1185" s="422"/>
      <c r="L1185" s="423"/>
      <c r="M1185" s="422"/>
      <c r="N1185" s="464"/>
      <c r="O1185" s="429"/>
      <c r="P1185" s="409">
        <f t="shared" si="47"/>
        <v>0</v>
      </c>
      <c r="Q1185" s="78">
        <f t="shared" si="47"/>
        <v>0</v>
      </c>
      <c r="R1185" s="100" t="str">
        <f t="shared" si="46"/>
        <v/>
      </c>
    </row>
    <row r="1186" spans="1:18" x14ac:dyDescent="0.2">
      <c r="A1186" s="430" t="str">
        <f>IF(B1186="","",COUNT('Diário 1º PA'!$A$4:$A$2634)+COUNT('Diário 2º PA'!$A$4:$A$2000)+COUNT('Diário 3º PA'!$A$4:$A$2000)+ROW()-3)</f>
        <v/>
      </c>
      <c r="B1186" s="417"/>
      <c r="C1186" s="438"/>
      <c r="D1186" s="419"/>
      <c r="E1186" s="419"/>
      <c r="F1186" s="420"/>
      <c r="G1186" s="419"/>
      <c r="H1186" s="419"/>
      <c r="I1186" s="421"/>
      <c r="J1186" s="422"/>
      <c r="K1186" s="422"/>
      <c r="L1186" s="423"/>
      <c r="M1186" s="422"/>
      <c r="N1186" s="464"/>
      <c r="O1186" s="429"/>
      <c r="P1186" s="409">
        <f t="shared" si="47"/>
        <v>0</v>
      </c>
      <c r="Q1186" s="78">
        <f t="shared" si="47"/>
        <v>0</v>
      </c>
      <c r="R1186" s="100" t="str">
        <f t="shared" si="46"/>
        <v/>
      </c>
    </row>
    <row r="1187" spans="1:18" x14ac:dyDescent="0.2">
      <c r="A1187" s="430" t="str">
        <f>IF(B1187="","",COUNT('Diário 1º PA'!$A$4:$A$2634)+COUNT('Diário 2º PA'!$A$4:$A$2000)+COUNT('Diário 3º PA'!$A$4:$A$2000)+ROW()-3)</f>
        <v/>
      </c>
      <c r="B1187" s="417"/>
      <c r="C1187" s="438"/>
      <c r="D1187" s="419"/>
      <c r="E1187" s="419"/>
      <c r="F1187" s="420"/>
      <c r="G1187" s="419"/>
      <c r="H1187" s="419"/>
      <c r="I1187" s="421"/>
      <c r="J1187" s="422"/>
      <c r="K1187" s="422"/>
      <c r="L1187" s="423"/>
      <c r="M1187" s="422"/>
      <c r="N1187" s="464"/>
      <c r="O1187" s="429"/>
      <c r="P1187" s="409">
        <f t="shared" si="47"/>
        <v>0</v>
      </c>
      <c r="Q1187" s="78">
        <f t="shared" si="47"/>
        <v>0</v>
      </c>
      <c r="R1187" s="100" t="str">
        <f t="shared" si="46"/>
        <v/>
      </c>
    </row>
    <row r="1188" spans="1:18" x14ac:dyDescent="0.2">
      <c r="A1188" s="430" t="str">
        <f>IF(B1188="","",COUNT('Diário 1º PA'!$A$4:$A$2634)+COUNT('Diário 2º PA'!$A$4:$A$2000)+COUNT('Diário 3º PA'!$A$4:$A$2000)+ROW()-3)</f>
        <v/>
      </c>
      <c r="B1188" s="417"/>
      <c r="C1188" s="438"/>
      <c r="D1188" s="419"/>
      <c r="E1188" s="419"/>
      <c r="F1188" s="420"/>
      <c r="G1188" s="419"/>
      <c r="H1188" s="419"/>
      <c r="I1188" s="421"/>
      <c r="J1188" s="422"/>
      <c r="K1188" s="422"/>
      <c r="L1188" s="423"/>
      <c r="M1188" s="422"/>
      <c r="N1188" s="464"/>
      <c r="O1188" s="429"/>
      <c r="P1188" s="409">
        <f t="shared" si="47"/>
        <v>0</v>
      </c>
      <c r="Q1188" s="78">
        <f t="shared" si="47"/>
        <v>0</v>
      </c>
      <c r="R1188" s="100" t="str">
        <f t="shared" si="46"/>
        <v/>
      </c>
    </row>
    <row r="1189" spans="1:18" x14ac:dyDescent="0.2">
      <c r="A1189" s="430" t="str">
        <f>IF(B1189="","",COUNT('Diário 1º PA'!$A$4:$A$2634)+COUNT('Diário 2º PA'!$A$4:$A$2000)+COUNT('Diário 3º PA'!$A$4:$A$2000)+ROW()-3)</f>
        <v/>
      </c>
      <c r="B1189" s="417"/>
      <c r="C1189" s="438"/>
      <c r="D1189" s="419"/>
      <c r="E1189" s="419"/>
      <c r="F1189" s="420"/>
      <c r="G1189" s="419"/>
      <c r="H1189" s="419"/>
      <c r="I1189" s="421"/>
      <c r="J1189" s="422"/>
      <c r="K1189" s="422"/>
      <c r="L1189" s="423"/>
      <c r="M1189" s="422"/>
      <c r="N1189" s="464"/>
      <c r="O1189" s="429"/>
      <c r="P1189" s="409">
        <f t="shared" si="47"/>
        <v>0</v>
      </c>
      <c r="Q1189" s="78">
        <f t="shared" si="47"/>
        <v>0</v>
      </c>
      <c r="R1189" s="100" t="str">
        <f t="shared" si="46"/>
        <v/>
      </c>
    </row>
    <row r="1190" spans="1:18" x14ac:dyDescent="0.2">
      <c r="A1190" s="430" t="str">
        <f>IF(B1190="","",COUNT('Diário 1º PA'!$A$4:$A$2634)+COUNT('Diário 2º PA'!$A$4:$A$2000)+COUNT('Diário 3º PA'!$A$4:$A$2000)+ROW()-3)</f>
        <v/>
      </c>
      <c r="B1190" s="417"/>
      <c r="C1190" s="438"/>
      <c r="D1190" s="419"/>
      <c r="E1190" s="419"/>
      <c r="F1190" s="420"/>
      <c r="G1190" s="419"/>
      <c r="H1190" s="419"/>
      <c r="I1190" s="421"/>
      <c r="J1190" s="422"/>
      <c r="K1190" s="422"/>
      <c r="L1190" s="423"/>
      <c r="M1190" s="422"/>
      <c r="N1190" s="464"/>
      <c r="O1190" s="429"/>
      <c r="P1190" s="409">
        <f t="shared" si="47"/>
        <v>0</v>
      </c>
      <c r="Q1190" s="78">
        <f t="shared" si="47"/>
        <v>0</v>
      </c>
      <c r="R1190" s="100" t="str">
        <f t="shared" si="46"/>
        <v/>
      </c>
    </row>
    <row r="1191" spans="1:18" x14ac:dyDescent="0.2">
      <c r="A1191" s="430" t="str">
        <f>IF(B1191="","",COUNT('Diário 1º PA'!$A$4:$A$2634)+COUNT('Diário 2º PA'!$A$4:$A$2000)+COUNT('Diário 3º PA'!$A$4:$A$2000)+ROW()-3)</f>
        <v/>
      </c>
      <c r="B1191" s="417"/>
      <c r="C1191" s="438"/>
      <c r="D1191" s="419"/>
      <c r="E1191" s="419"/>
      <c r="F1191" s="420"/>
      <c r="G1191" s="419"/>
      <c r="H1191" s="419"/>
      <c r="I1191" s="421"/>
      <c r="J1191" s="422"/>
      <c r="K1191" s="422"/>
      <c r="L1191" s="423"/>
      <c r="M1191" s="422"/>
      <c r="N1191" s="464"/>
      <c r="O1191" s="429"/>
      <c r="P1191" s="409">
        <f t="shared" si="47"/>
        <v>0</v>
      </c>
      <c r="Q1191" s="78">
        <f t="shared" si="47"/>
        <v>0</v>
      </c>
      <c r="R1191" s="100" t="str">
        <f t="shared" si="46"/>
        <v/>
      </c>
    </row>
    <row r="1192" spans="1:18" x14ac:dyDescent="0.2">
      <c r="A1192" s="430" t="str">
        <f>IF(B1192="","",COUNT('Diário 1º PA'!$A$4:$A$2634)+COUNT('Diário 2º PA'!$A$4:$A$2000)+COUNT('Diário 3º PA'!$A$4:$A$2000)+ROW()-3)</f>
        <v/>
      </c>
      <c r="B1192" s="417"/>
      <c r="C1192" s="438"/>
      <c r="D1192" s="419"/>
      <c r="E1192" s="419"/>
      <c r="F1192" s="420"/>
      <c r="G1192" s="419"/>
      <c r="H1192" s="419"/>
      <c r="I1192" s="421"/>
      <c r="J1192" s="422"/>
      <c r="K1192" s="422"/>
      <c r="L1192" s="423"/>
      <c r="M1192" s="422"/>
      <c r="N1192" s="464"/>
      <c r="O1192" s="429"/>
      <c r="P1192" s="409">
        <f t="shared" si="47"/>
        <v>0</v>
      </c>
      <c r="Q1192" s="78">
        <f t="shared" si="47"/>
        <v>0</v>
      </c>
      <c r="R1192" s="100" t="str">
        <f t="shared" si="46"/>
        <v/>
      </c>
    </row>
    <row r="1193" spans="1:18" x14ac:dyDescent="0.2">
      <c r="A1193" s="430" t="str">
        <f>IF(B1193="","",COUNT('Diário 1º PA'!$A$4:$A$2634)+COUNT('Diário 2º PA'!$A$4:$A$2000)+COUNT('Diário 3º PA'!$A$4:$A$2000)+ROW()-3)</f>
        <v/>
      </c>
      <c r="B1193" s="417"/>
      <c r="C1193" s="438"/>
      <c r="D1193" s="419"/>
      <c r="E1193" s="419"/>
      <c r="F1193" s="420"/>
      <c r="G1193" s="419"/>
      <c r="H1193" s="419"/>
      <c r="I1193" s="421"/>
      <c r="J1193" s="422"/>
      <c r="K1193" s="422"/>
      <c r="L1193" s="423"/>
      <c r="M1193" s="422"/>
      <c r="N1193" s="464"/>
      <c r="O1193" s="429"/>
      <c r="P1193" s="409">
        <f t="shared" si="47"/>
        <v>0</v>
      </c>
      <c r="Q1193" s="78">
        <f t="shared" si="47"/>
        <v>0</v>
      </c>
      <c r="R1193" s="100" t="str">
        <f t="shared" si="46"/>
        <v/>
      </c>
    </row>
    <row r="1194" spans="1:18" x14ac:dyDescent="0.2">
      <c r="A1194" s="430" t="str">
        <f>IF(B1194="","",COUNT('Diário 1º PA'!$A$4:$A$2634)+COUNT('Diário 2º PA'!$A$4:$A$2000)+COUNT('Diário 3º PA'!$A$4:$A$2000)+ROW()-3)</f>
        <v/>
      </c>
      <c r="B1194" s="417"/>
      <c r="C1194" s="438"/>
      <c r="D1194" s="419"/>
      <c r="E1194" s="419"/>
      <c r="F1194" s="420"/>
      <c r="G1194" s="419"/>
      <c r="H1194" s="419"/>
      <c r="I1194" s="421"/>
      <c r="J1194" s="422"/>
      <c r="K1194" s="422"/>
      <c r="L1194" s="423"/>
      <c r="M1194" s="422"/>
      <c r="N1194" s="464"/>
      <c r="O1194" s="429"/>
      <c r="P1194" s="409">
        <f t="shared" si="47"/>
        <v>0</v>
      </c>
      <c r="Q1194" s="78">
        <f t="shared" si="47"/>
        <v>0</v>
      </c>
      <c r="R1194" s="100" t="str">
        <f t="shared" si="46"/>
        <v/>
      </c>
    </row>
    <row r="1195" spans="1:18" x14ac:dyDescent="0.2">
      <c r="A1195" s="430" t="str">
        <f>IF(B1195="","",COUNT('Diário 1º PA'!$A$4:$A$2634)+COUNT('Diário 2º PA'!$A$4:$A$2000)+COUNT('Diário 3º PA'!$A$4:$A$2000)+ROW()-3)</f>
        <v/>
      </c>
      <c r="B1195" s="417"/>
      <c r="C1195" s="438"/>
      <c r="D1195" s="419"/>
      <c r="E1195" s="419"/>
      <c r="F1195" s="420"/>
      <c r="G1195" s="419"/>
      <c r="H1195" s="419"/>
      <c r="I1195" s="421"/>
      <c r="J1195" s="422"/>
      <c r="K1195" s="422"/>
      <c r="L1195" s="423"/>
      <c r="M1195" s="422"/>
      <c r="N1195" s="464"/>
      <c r="O1195" s="429"/>
      <c r="P1195" s="409">
        <f t="shared" si="47"/>
        <v>0</v>
      </c>
      <c r="Q1195" s="78">
        <f t="shared" si="47"/>
        <v>0</v>
      </c>
      <c r="R1195" s="100" t="str">
        <f t="shared" si="46"/>
        <v/>
      </c>
    </row>
    <row r="1196" spans="1:18" x14ac:dyDescent="0.2">
      <c r="A1196" s="430" t="str">
        <f>IF(B1196="","",COUNT('Diário 1º PA'!$A$4:$A$2634)+COUNT('Diário 2º PA'!$A$4:$A$2000)+COUNT('Diário 3º PA'!$A$4:$A$2000)+ROW()-3)</f>
        <v/>
      </c>
      <c r="B1196" s="417"/>
      <c r="C1196" s="438"/>
      <c r="D1196" s="419"/>
      <c r="E1196" s="419"/>
      <c r="F1196" s="420"/>
      <c r="G1196" s="419"/>
      <c r="H1196" s="419"/>
      <c r="I1196" s="421"/>
      <c r="J1196" s="422"/>
      <c r="K1196" s="422"/>
      <c r="L1196" s="423"/>
      <c r="M1196" s="422"/>
      <c r="N1196" s="464"/>
      <c r="O1196" s="429"/>
      <c r="P1196" s="409">
        <f t="shared" si="47"/>
        <v>0</v>
      </c>
      <c r="Q1196" s="78">
        <f t="shared" si="47"/>
        <v>0</v>
      </c>
      <c r="R1196" s="100" t="str">
        <f t="shared" si="46"/>
        <v/>
      </c>
    </row>
    <row r="1197" spans="1:18" x14ac:dyDescent="0.2">
      <c r="A1197" s="430" t="str">
        <f>IF(B1197="","",COUNT('Diário 1º PA'!$A$4:$A$2634)+COUNT('Diário 2º PA'!$A$4:$A$2000)+COUNT('Diário 3º PA'!$A$4:$A$2000)+ROW()-3)</f>
        <v/>
      </c>
      <c r="B1197" s="417"/>
      <c r="C1197" s="438"/>
      <c r="D1197" s="419"/>
      <c r="E1197" s="419"/>
      <c r="F1197" s="420"/>
      <c r="G1197" s="419"/>
      <c r="H1197" s="419"/>
      <c r="I1197" s="421"/>
      <c r="J1197" s="422"/>
      <c r="K1197" s="422"/>
      <c r="L1197" s="423"/>
      <c r="M1197" s="422"/>
      <c r="N1197" s="464"/>
      <c r="O1197" s="429"/>
      <c r="P1197" s="409">
        <f t="shared" si="47"/>
        <v>0</v>
      </c>
      <c r="Q1197" s="78">
        <f t="shared" si="47"/>
        <v>0</v>
      </c>
      <c r="R1197" s="100" t="str">
        <f t="shared" si="46"/>
        <v/>
      </c>
    </row>
    <row r="1198" spans="1:18" x14ac:dyDescent="0.2">
      <c r="A1198" s="430" t="str">
        <f>IF(B1198="","",COUNT('Diário 1º PA'!$A$4:$A$2634)+COUNT('Diário 2º PA'!$A$4:$A$2000)+COUNT('Diário 3º PA'!$A$4:$A$2000)+ROW()-3)</f>
        <v/>
      </c>
      <c r="B1198" s="417"/>
      <c r="C1198" s="438"/>
      <c r="D1198" s="419"/>
      <c r="E1198" s="419"/>
      <c r="F1198" s="420"/>
      <c r="G1198" s="419"/>
      <c r="H1198" s="419"/>
      <c r="I1198" s="421"/>
      <c r="J1198" s="422"/>
      <c r="K1198" s="422"/>
      <c r="L1198" s="423"/>
      <c r="M1198" s="422"/>
      <c r="N1198" s="464"/>
      <c r="O1198" s="429"/>
      <c r="P1198" s="409">
        <f t="shared" si="47"/>
        <v>0</v>
      </c>
      <c r="Q1198" s="78">
        <f t="shared" si="47"/>
        <v>0</v>
      </c>
      <c r="R1198" s="100" t="str">
        <f t="shared" si="46"/>
        <v/>
      </c>
    </row>
    <row r="1199" spans="1:18" x14ac:dyDescent="0.2">
      <c r="A1199" s="430" t="str">
        <f>IF(B1199="","",COUNT('Diário 1º PA'!$A$4:$A$2634)+COUNT('Diário 2º PA'!$A$4:$A$2000)+COUNT('Diário 3º PA'!$A$4:$A$2000)+ROW()-3)</f>
        <v/>
      </c>
      <c r="B1199" s="417"/>
      <c r="C1199" s="438"/>
      <c r="D1199" s="419"/>
      <c r="E1199" s="419"/>
      <c r="F1199" s="420"/>
      <c r="G1199" s="419"/>
      <c r="H1199" s="419"/>
      <c r="I1199" s="421"/>
      <c r="J1199" s="422"/>
      <c r="K1199" s="422"/>
      <c r="L1199" s="423"/>
      <c r="M1199" s="422"/>
      <c r="N1199" s="464"/>
      <c r="O1199" s="429"/>
      <c r="P1199" s="409">
        <f t="shared" si="47"/>
        <v>0</v>
      </c>
      <c r="Q1199" s="78">
        <f t="shared" si="47"/>
        <v>0</v>
      </c>
      <c r="R1199" s="100" t="str">
        <f t="shared" si="46"/>
        <v/>
      </c>
    </row>
    <row r="1200" spans="1:18" x14ac:dyDescent="0.2">
      <c r="A1200" s="430" t="str">
        <f>IF(B1200="","",COUNT('Diário 1º PA'!$A$4:$A$2634)+COUNT('Diário 2º PA'!$A$4:$A$2000)+COUNT('Diário 3º PA'!$A$4:$A$2000)+ROW()-3)</f>
        <v/>
      </c>
      <c r="B1200" s="417"/>
      <c r="C1200" s="438"/>
      <c r="D1200" s="419"/>
      <c r="E1200" s="419"/>
      <c r="F1200" s="420"/>
      <c r="G1200" s="419"/>
      <c r="H1200" s="419"/>
      <c r="I1200" s="421"/>
      <c r="J1200" s="422"/>
      <c r="K1200" s="422"/>
      <c r="L1200" s="423"/>
      <c r="M1200" s="422"/>
      <c r="N1200" s="464"/>
      <c r="O1200" s="429"/>
      <c r="P1200" s="409">
        <f t="shared" si="47"/>
        <v>0</v>
      </c>
      <c r="Q1200" s="78">
        <f t="shared" si="47"/>
        <v>0</v>
      </c>
      <c r="R1200" s="100" t="str">
        <f t="shared" si="46"/>
        <v/>
      </c>
    </row>
    <row r="1201" spans="1:18" x14ac:dyDescent="0.2">
      <c r="A1201" s="430" t="str">
        <f>IF(B1201="","",COUNT('Diário 1º PA'!$A$4:$A$2634)+COUNT('Diário 2º PA'!$A$4:$A$2000)+COUNT('Diário 3º PA'!$A$4:$A$2000)+ROW()-3)</f>
        <v/>
      </c>
      <c r="B1201" s="417"/>
      <c r="C1201" s="438"/>
      <c r="D1201" s="419"/>
      <c r="E1201" s="419"/>
      <c r="F1201" s="420"/>
      <c r="G1201" s="419"/>
      <c r="H1201" s="419"/>
      <c r="I1201" s="421"/>
      <c r="J1201" s="422"/>
      <c r="K1201" s="422"/>
      <c r="L1201" s="423"/>
      <c r="M1201" s="422"/>
      <c r="N1201" s="464"/>
      <c r="O1201" s="429"/>
      <c r="P1201" s="409">
        <f t="shared" si="47"/>
        <v>0</v>
      </c>
      <c r="Q1201" s="78">
        <f t="shared" si="47"/>
        <v>0</v>
      </c>
      <c r="R1201" s="100" t="str">
        <f t="shared" si="46"/>
        <v/>
      </c>
    </row>
    <row r="1202" spans="1:18" x14ac:dyDescent="0.2">
      <c r="A1202" s="430" t="str">
        <f>IF(B1202="","",COUNT('Diário 1º PA'!$A$4:$A$2634)+COUNT('Diário 2º PA'!$A$4:$A$2000)+COUNT('Diário 3º PA'!$A$4:$A$2000)+ROW()-3)</f>
        <v/>
      </c>
      <c r="B1202" s="417"/>
      <c r="C1202" s="438"/>
      <c r="D1202" s="419"/>
      <c r="E1202" s="419"/>
      <c r="F1202" s="420"/>
      <c r="G1202" s="419"/>
      <c r="H1202" s="419"/>
      <c r="I1202" s="421"/>
      <c r="J1202" s="422"/>
      <c r="K1202" s="422"/>
      <c r="L1202" s="423"/>
      <c r="M1202" s="422"/>
      <c r="N1202" s="464"/>
      <c r="O1202" s="429"/>
      <c r="P1202" s="409">
        <f t="shared" si="47"/>
        <v>0</v>
      </c>
      <c r="Q1202" s="78">
        <f t="shared" si="47"/>
        <v>0</v>
      </c>
      <c r="R1202" s="100" t="str">
        <f t="shared" si="46"/>
        <v/>
      </c>
    </row>
    <row r="1203" spans="1:18" x14ac:dyDescent="0.2">
      <c r="A1203" s="430" t="str">
        <f>IF(B1203="","",COUNT('Diário 1º PA'!$A$4:$A$2634)+COUNT('Diário 2º PA'!$A$4:$A$2000)+COUNT('Diário 3º PA'!$A$4:$A$2000)+ROW()-3)</f>
        <v/>
      </c>
      <c r="B1203" s="417"/>
      <c r="C1203" s="438"/>
      <c r="D1203" s="419"/>
      <c r="E1203" s="419"/>
      <c r="F1203" s="420"/>
      <c r="G1203" s="419"/>
      <c r="H1203" s="419"/>
      <c r="I1203" s="421"/>
      <c r="J1203" s="422"/>
      <c r="K1203" s="422"/>
      <c r="L1203" s="423"/>
      <c r="M1203" s="422"/>
      <c r="N1203" s="464"/>
      <c r="O1203" s="429"/>
      <c r="P1203" s="409">
        <f t="shared" si="47"/>
        <v>0</v>
      </c>
      <c r="Q1203" s="78">
        <f t="shared" si="47"/>
        <v>0</v>
      </c>
      <c r="R1203" s="100" t="str">
        <f t="shared" si="46"/>
        <v/>
      </c>
    </row>
    <row r="1204" spans="1:18" x14ac:dyDescent="0.2">
      <c r="A1204" s="430" t="str">
        <f>IF(B1204="","",COUNT('Diário 1º PA'!$A$4:$A$2634)+COUNT('Diário 2º PA'!$A$4:$A$2000)+COUNT('Diário 3º PA'!$A$4:$A$2000)+ROW()-3)</f>
        <v/>
      </c>
      <c r="B1204" s="417"/>
      <c r="C1204" s="438"/>
      <c r="D1204" s="419"/>
      <c r="E1204" s="419"/>
      <c r="F1204" s="420"/>
      <c r="G1204" s="419"/>
      <c r="H1204" s="419"/>
      <c r="I1204" s="421"/>
      <c r="J1204" s="422"/>
      <c r="K1204" s="422"/>
      <c r="L1204" s="423"/>
      <c r="M1204" s="422"/>
      <c r="N1204" s="464"/>
      <c r="O1204" s="429"/>
      <c r="P1204" s="409">
        <f t="shared" si="47"/>
        <v>0</v>
      </c>
      <c r="Q1204" s="78">
        <f t="shared" si="47"/>
        <v>0</v>
      </c>
      <c r="R1204" s="100" t="str">
        <f t="shared" si="46"/>
        <v/>
      </c>
    </row>
    <row r="1205" spans="1:18" x14ac:dyDescent="0.2">
      <c r="A1205" s="430" t="str">
        <f>IF(B1205="","",COUNT('Diário 1º PA'!$A$4:$A$2634)+COUNT('Diário 2º PA'!$A$4:$A$2000)+COUNT('Diário 3º PA'!$A$4:$A$2000)+ROW()-3)</f>
        <v/>
      </c>
      <c r="B1205" s="417"/>
      <c r="C1205" s="438"/>
      <c r="D1205" s="419"/>
      <c r="E1205" s="419"/>
      <c r="F1205" s="420"/>
      <c r="G1205" s="419"/>
      <c r="H1205" s="419"/>
      <c r="I1205" s="421"/>
      <c r="J1205" s="422"/>
      <c r="K1205" s="422"/>
      <c r="L1205" s="423"/>
      <c r="M1205" s="422"/>
      <c r="N1205" s="464"/>
      <c r="O1205" s="429"/>
      <c r="P1205" s="409">
        <f t="shared" si="47"/>
        <v>0</v>
      </c>
      <c r="Q1205" s="78">
        <f t="shared" si="47"/>
        <v>0</v>
      </c>
      <c r="R1205" s="100" t="str">
        <f t="shared" si="46"/>
        <v/>
      </c>
    </row>
    <row r="1206" spans="1:18" x14ac:dyDescent="0.2">
      <c r="A1206" s="430" t="str">
        <f>IF(B1206="","",COUNT('Diário 1º PA'!$A$4:$A$2634)+COUNT('Diário 2º PA'!$A$4:$A$2000)+COUNT('Diário 3º PA'!$A$4:$A$2000)+ROW()-3)</f>
        <v/>
      </c>
      <c r="B1206" s="417"/>
      <c r="C1206" s="438"/>
      <c r="D1206" s="419"/>
      <c r="E1206" s="419"/>
      <c r="F1206" s="420"/>
      <c r="G1206" s="419"/>
      <c r="H1206" s="419"/>
      <c r="I1206" s="421"/>
      <c r="J1206" s="422"/>
      <c r="K1206" s="422"/>
      <c r="L1206" s="423"/>
      <c r="M1206" s="422"/>
      <c r="N1206" s="464"/>
      <c r="O1206" s="429"/>
      <c r="P1206" s="409">
        <f t="shared" si="47"/>
        <v>0</v>
      </c>
      <c r="Q1206" s="78">
        <f t="shared" si="47"/>
        <v>0</v>
      </c>
      <c r="R1206" s="100" t="str">
        <f t="shared" si="46"/>
        <v/>
      </c>
    </row>
    <row r="1207" spans="1:18" x14ac:dyDescent="0.2">
      <c r="A1207" s="430" t="str">
        <f>IF(B1207="","",COUNT('Diário 1º PA'!$A$4:$A$2634)+COUNT('Diário 2º PA'!$A$4:$A$2000)+COUNT('Diário 3º PA'!$A$4:$A$2000)+ROW()-3)</f>
        <v/>
      </c>
      <c r="B1207" s="417"/>
      <c r="C1207" s="438"/>
      <c r="D1207" s="419"/>
      <c r="E1207" s="419"/>
      <c r="F1207" s="420"/>
      <c r="G1207" s="419"/>
      <c r="H1207" s="419"/>
      <c r="I1207" s="421"/>
      <c r="J1207" s="422"/>
      <c r="K1207" s="422"/>
      <c r="L1207" s="423"/>
      <c r="M1207" s="422"/>
      <c r="N1207" s="464"/>
      <c r="O1207" s="429"/>
      <c r="P1207" s="409">
        <f t="shared" si="47"/>
        <v>0</v>
      </c>
      <c r="Q1207" s="78">
        <f t="shared" si="47"/>
        <v>0</v>
      </c>
      <c r="R1207" s="100" t="str">
        <f t="shared" si="46"/>
        <v/>
      </c>
    </row>
    <row r="1208" spans="1:18" x14ac:dyDescent="0.2">
      <c r="A1208" s="430" t="str">
        <f>IF(B1208="","",COUNT('Diário 1º PA'!$A$4:$A$2634)+COUNT('Diário 2º PA'!$A$4:$A$2000)+COUNT('Diário 3º PA'!$A$4:$A$2000)+ROW()-3)</f>
        <v/>
      </c>
      <c r="B1208" s="417"/>
      <c r="C1208" s="438"/>
      <c r="D1208" s="419"/>
      <c r="E1208" s="419"/>
      <c r="F1208" s="420"/>
      <c r="G1208" s="419"/>
      <c r="H1208" s="419"/>
      <c r="I1208" s="421"/>
      <c r="J1208" s="422"/>
      <c r="K1208" s="422"/>
      <c r="L1208" s="423"/>
      <c r="M1208" s="422"/>
      <c r="N1208" s="464"/>
      <c r="O1208" s="429"/>
      <c r="P1208" s="409">
        <f t="shared" si="47"/>
        <v>0</v>
      </c>
      <c r="Q1208" s="78">
        <f t="shared" si="47"/>
        <v>0</v>
      </c>
      <c r="R1208" s="100" t="str">
        <f t="shared" si="46"/>
        <v/>
      </c>
    </row>
    <row r="1209" spans="1:18" x14ac:dyDescent="0.2">
      <c r="A1209" s="430" t="str">
        <f>IF(B1209="","",COUNT('Diário 1º PA'!$A$4:$A$2634)+COUNT('Diário 2º PA'!$A$4:$A$2000)+COUNT('Diário 3º PA'!$A$4:$A$2000)+ROW()-3)</f>
        <v/>
      </c>
      <c r="B1209" s="417"/>
      <c r="C1209" s="438"/>
      <c r="D1209" s="419"/>
      <c r="E1209" s="419"/>
      <c r="F1209" s="420"/>
      <c r="G1209" s="419"/>
      <c r="H1209" s="419"/>
      <c r="I1209" s="421"/>
      <c r="J1209" s="422"/>
      <c r="K1209" s="422"/>
      <c r="L1209" s="423"/>
      <c r="M1209" s="422"/>
      <c r="N1209" s="464"/>
      <c r="O1209" s="429"/>
      <c r="P1209" s="409">
        <f t="shared" si="47"/>
        <v>0</v>
      </c>
      <c r="Q1209" s="78">
        <f t="shared" si="47"/>
        <v>0</v>
      </c>
      <c r="R1209" s="100" t="str">
        <f t="shared" si="46"/>
        <v/>
      </c>
    </row>
    <row r="1210" spans="1:18" x14ac:dyDescent="0.2">
      <c r="A1210" s="430" t="str">
        <f>IF(B1210="","",COUNT('Diário 1º PA'!$A$4:$A$2634)+COUNT('Diário 2º PA'!$A$4:$A$2000)+COUNT('Diário 3º PA'!$A$4:$A$2000)+ROW()-3)</f>
        <v/>
      </c>
      <c r="B1210" s="417"/>
      <c r="C1210" s="438"/>
      <c r="D1210" s="419"/>
      <c r="E1210" s="419"/>
      <c r="F1210" s="420"/>
      <c r="G1210" s="419"/>
      <c r="H1210" s="419"/>
      <c r="I1210" s="421"/>
      <c r="J1210" s="422"/>
      <c r="K1210" s="422"/>
      <c r="L1210" s="423"/>
      <c r="M1210" s="422"/>
      <c r="N1210" s="464"/>
      <c r="O1210" s="429"/>
      <c r="P1210" s="409">
        <f t="shared" si="47"/>
        <v>0</v>
      </c>
      <c r="Q1210" s="78">
        <f t="shared" si="47"/>
        <v>0</v>
      </c>
      <c r="R1210" s="100" t="str">
        <f t="shared" si="46"/>
        <v/>
      </c>
    </row>
    <row r="1211" spans="1:18" x14ac:dyDescent="0.2">
      <c r="A1211" s="430" t="str">
        <f>IF(B1211="","",COUNT('Diário 1º PA'!$A$4:$A$2634)+COUNT('Diário 2º PA'!$A$4:$A$2000)+COUNT('Diário 3º PA'!$A$4:$A$2000)+ROW()-3)</f>
        <v/>
      </c>
      <c r="B1211" s="417"/>
      <c r="C1211" s="438"/>
      <c r="D1211" s="419"/>
      <c r="E1211" s="419"/>
      <c r="F1211" s="420"/>
      <c r="G1211" s="419"/>
      <c r="H1211" s="419"/>
      <c r="I1211" s="421"/>
      <c r="J1211" s="422"/>
      <c r="K1211" s="422"/>
      <c r="L1211" s="423"/>
      <c r="M1211" s="422"/>
      <c r="N1211" s="464"/>
      <c r="O1211" s="429"/>
      <c r="P1211" s="409">
        <f t="shared" si="47"/>
        <v>0</v>
      </c>
      <c r="Q1211" s="78">
        <f t="shared" si="47"/>
        <v>0</v>
      </c>
      <c r="R1211" s="100" t="str">
        <f t="shared" si="46"/>
        <v/>
      </c>
    </row>
    <row r="1212" spans="1:18" x14ac:dyDescent="0.2">
      <c r="A1212" s="430" t="str">
        <f>IF(B1212="","",COUNT('Diário 1º PA'!$A$4:$A$2634)+COUNT('Diário 2º PA'!$A$4:$A$2000)+COUNT('Diário 3º PA'!$A$4:$A$2000)+ROW()-3)</f>
        <v/>
      </c>
      <c r="B1212" s="417"/>
      <c r="C1212" s="438"/>
      <c r="D1212" s="419"/>
      <c r="E1212" s="419"/>
      <c r="F1212" s="420"/>
      <c r="G1212" s="419"/>
      <c r="H1212" s="419"/>
      <c r="I1212" s="421"/>
      <c r="J1212" s="422"/>
      <c r="K1212" s="422"/>
      <c r="L1212" s="423"/>
      <c r="M1212" s="422"/>
      <c r="N1212" s="464"/>
      <c r="O1212" s="429"/>
      <c r="P1212" s="409">
        <f t="shared" si="47"/>
        <v>0</v>
      </c>
      <c r="Q1212" s="78">
        <f t="shared" si="47"/>
        <v>0</v>
      </c>
      <c r="R1212" s="100" t="str">
        <f t="shared" si="46"/>
        <v/>
      </c>
    </row>
    <row r="1213" spans="1:18" x14ac:dyDescent="0.2">
      <c r="A1213" s="430" t="str">
        <f>IF(B1213="","",COUNT('Diário 1º PA'!$A$4:$A$2634)+COUNT('Diário 2º PA'!$A$4:$A$2000)+COUNT('Diário 3º PA'!$A$4:$A$2000)+ROW()-3)</f>
        <v/>
      </c>
      <c r="B1213" s="417"/>
      <c r="C1213" s="438"/>
      <c r="D1213" s="419"/>
      <c r="E1213" s="419"/>
      <c r="F1213" s="420"/>
      <c r="G1213" s="419"/>
      <c r="H1213" s="419"/>
      <c r="I1213" s="421"/>
      <c r="J1213" s="422"/>
      <c r="K1213" s="422"/>
      <c r="L1213" s="423"/>
      <c r="M1213" s="422"/>
      <c r="N1213" s="464"/>
      <c r="O1213" s="429"/>
      <c r="P1213" s="409">
        <f t="shared" si="47"/>
        <v>0</v>
      </c>
      <c r="Q1213" s="78">
        <f t="shared" si="47"/>
        <v>0</v>
      </c>
      <c r="R1213" s="100" t="str">
        <f t="shared" si="46"/>
        <v/>
      </c>
    </row>
    <row r="1214" spans="1:18" x14ac:dyDescent="0.2">
      <c r="A1214" s="430" t="str">
        <f>IF(B1214="","",COUNT('Diário 1º PA'!$A$4:$A$2634)+COUNT('Diário 2º PA'!$A$4:$A$2000)+COUNT('Diário 3º PA'!$A$4:$A$2000)+ROW()-3)</f>
        <v/>
      </c>
      <c r="B1214" s="417"/>
      <c r="C1214" s="438"/>
      <c r="D1214" s="419"/>
      <c r="E1214" s="419"/>
      <c r="F1214" s="420"/>
      <c r="G1214" s="419"/>
      <c r="H1214" s="419"/>
      <c r="I1214" s="421"/>
      <c r="J1214" s="422"/>
      <c r="K1214" s="422"/>
      <c r="L1214" s="423"/>
      <c r="M1214" s="422"/>
      <c r="N1214" s="464"/>
      <c r="O1214" s="429"/>
      <c r="P1214" s="409">
        <f t="shared" si="47"/>
        <v>0</v>
      </c>
      <c r="Q1214" s="78">
        <f t="shared" si="47"/>
        <v>0</v>
      </c>
      <c r="R1214" s="100" t="str">
        <f t="shared" si="46"/>
        <v/>
      </c>
    </row>
    <row r="1215" spans="1:18" x14ac:dyDescent="0.2">
      <c r="A1215" s="430" t="str">
        <f>IF(B1215="","",COUNT('Diário 1º PA'!$A$4:$A$2634)+COUNT('Diário 2º PA'!$A$4:$A$2000)+COUNT('Diário 3º PA'!$A$4:$A$2000)+ROW()-3)</f>
        <v/>
      </c>
      <c r="B1215" s="417"/>
      <c r="C1215" s="438"/>
      <c r="D1215" s="419"/>
      <c r="E1215" s="419"/>
      <c r="F1215" s="420"/>
      <c r="G1215" s="419"/>
      <c r="H1215" s="419"/>
      <c r="I1215" s="421"/>
      <c r="J1215" s="422"/>
      <c r="K1215" s="422"/>
      <c r="L1215" s="423"/>
      <c r="M1215" s="422"/>
      <c r="N1215" s="464"/>
      <c r="O1215" s="429"/>
      <c r="P1215" s="409">
        <f t="shared" si="47"/>
        <v>0</v>
      </c>
      <c r="Q1215" s="78">
        <f t="shared" si="47"/>
        <v>0</v>
      </c>
      <c r="R1215" s="100" t="str">
        <f t="shared" si="46"/>
        <v/>
      </c>
    </row>
    <row r="1216" spans="1:18" x14ac:dyDescent="0.2">
      <c r="A1216" s="430" t="str">
        <f>IF(B1216="","",COUNT('Diário 1º PA'!$A$4:$A$2634)+COUNT('Diário 2º PA'!$A$4:$A$2000)+COUNT('Diário 3º PA'!$A$4:$A$2000)+ROW()-3)</f>
        <v/>
      </c>
      <c r="B1216" s="417"/>
      <c r="C1216" s="438"/>
      <c r="D1216" s="419"/>
      <c r="E1216" s="419"/>
      <c r="F1216" s="420"/>
      <c r="G1216" s="419"/>
      <c r="H1216" s="419"/>
      <c r="I1216" s="421"/>
      <c r="J1216" s="422"/>
      <c r="K1216" s="422"/>
      <c r="L1216" s="423"/>
      <c r="M1216" s="422"/>
      <c r="N1216" s="464"/>
      <c r="O1216" s="429"/>
      <c r="P1216" s="409">
        <f t="shared" si="47"/>
        <v>0</v>
      </c>
      <c r="Q1216" s="78">
        <f t="shared" si="47"/>
        <v>0</v>
      </c>
      <c r="R1216" s="100" t="str">
        <f t="shared" si="46"/>
        <v/>
      </c>
    </row>
    <row r="1217" spans="1:18" x14ac:dyDescent="0.2">
      <c r="A1217" s="430" t="str">
        <f>IF(B1217="","",COUNT('Diário 1º PA'!$A$4:$A$2634)+COUNT('Diário 2º PA'!$A$4:$A$2000)+COUNT('Diário 3º PA'!$A$4:$A$2000)+ROW()-3)</f>
        <v/>
      </c>
      <c r="B1217" s="417"/>
      <c r="C1217" s="438"/>
      <c r="D1217" s="419"/>
      <c r="E1217" s="419"/>
      <c r="F1217" s="420"/>
      <c r="G1217" s="419"/>
      <c r="H1217" s="419"/>
      <c r="I1217" s="421"/>
      <c r="J1217" s="422"/>
      <c r="K1217" s="422"/>
      <c r="L1217" s="423"/>
      <c r="M1217" s="422"/>
      <c r="N1217" s="464"/>
      <c r="O1217" s="429"/>
      <c r="P1217" s="409">
        <f t="shared" si="47"/>
        <v>0</v>
      </c>
      <c r="Q1217" s="78">
        <f t="shared" si="47"/>
        <v>0</v>
      </c>
      <c r="R1217" s="100" t="str">
        <f t="shared" si="46"/>
        <v/>
      </c>
    </row>
    <row r="1218" spans="1:18" x14ac:dyDescent="0.2">
      <c r="A1218" s="430" t="str">
        <f>IF(B1218="","",COUNT('Diário 1º PA'!$A$4:$A$2634)+COUNT('Diário 2º PA'!$A$4:$A$2000)+COUNT('Diário 3º PA'!$A$4:$A$2000)+ROW()-3)</f>
        <v/>
      </c>
      <c r="B1218" s="417"/>
      <c r="C1218" s="438"/>
      <c r="D1218" s="419"/>
      <c r="E1218" s="419"/>
      <c r="F1218" s="420"/>
      <c r="G1218" s="419"/>
      <c r="H1218" s="419"/>
      <c r="I1218" s="421"/>
      <c r="J1218" s="422"/>
      <c r="K1218" s="422"/>
      <c r="L1218" s="423"/>
      <c r="M1218" s="422"/>
      <c r="N1218" s="464"/>
      <c r="O1218" s="429"/>
      <c r="P1218" s="409">
        <f t="shared" si="47"/>
        <v>0</v>
      </c>
      <c r="Q1218" s="78">
        <f t="shared" si="47"/>
        <v>0</v>
      </c>
      <c r="R1218" s="100" t="str">
        <f t="shared" si="46"/>
        <v/>
      </c>
    </row>
    <row r="1219" spans="1:18" x14ac:dyDescent="0.2">
      <c r="A1219" s="430" t="str">
        <f>IF(B1219="","",COUNT('Diário 1º PA'!$A$4:$A$2634)+COUNT('Diário 2º PA'!$A$4:$A$2000)+COUNT('Diário 3º PA'!$A$4:$A$2000)+ROW()-3)</f>
        <v/>
      </c>
      <c r="B1219" s="417"/>
      <c r="C1219" s="438"/>
      <c r="D1219" s="419"/>
      <c r="E1219" s="419"/>
      <c r="F1219" s="420"/>
      <c r="G1219" s="419"/>
      <c r="H1219" s="419"/>
      <c r="I1219" s="421"/>
      <c r="J1219" s="422"/>
      <c r="K1219" s="422"/>
      <c r="L1219" s="423"/>
      <c r="M1219" s="422"/>
      <c r="N1219" s="464"/>
      <c r="O1219" s="429"/>
      <c r="P1219" s="409">
        <f t="shared" si="47"/>
        <v>0</v>
      </c>
      <c r="Q1219" s="78">
        <f t="shared" si="47"/>
        <v>0</v>
      </c>
      <c r="R1219" s="100" t="str">
        <f t="shared" si="46"/>
        <v/>
      </c>
    </row>
    <row r="1220" spans="1:18" x14ac:dyDescent="0.2">
      <c r="A1220" s="430" t="str">
        <f>IF(B1220="","",COUNT('Diário 1º PA'!$A$4:$A$2634)+COUNT('Diário 2º PA'!$A$4:$A$2000)+COUNT('Diário 3º PA'!$A$4:$A$2000)+ROW()-3)</f>
        <v/>
      </c>
      <c r="B1220" s="417"/>
      <c r="C1220" s="438"/>
      <c r="D1220" s="419"/>
      <c r="E1220" s="419"/>
      <c r="F1220" s="420"/>
      <c r="G1220" s="419"/>
      <c r="H1220" s="419"/>
      <c r="I1220" s="421"/>
      <c r="J1220" s="422"/>
      <c r="K1220" s="422"/>
      <c r="L1220" s="423"/>
      <c r="M1220" s="422"/>
      <c r="N1220" s="464"/>
      <c r="O1220" s="429"/>
      <c r="P1220" s="409">
        <f t="shared" si="47"/>
        <v>0</v>
      </c>
      <c r="Q1220" s="78">
        <f t="shared" si="47"/>
        <v>0</v>
      </c>
      <c r="R1220" s="100" t="str">
        <f t="shared" si="46"/>
        <v/>
      </c>
    </row>
    <row r="1221" spans="1:18" x14ac:dyDescent="0.2">
      <c r="A1221" s="430" t="str">
        <f>IF(B1221="","",COUNT('Diário 1º PA'!$A$4:$A$2634)+COUNT('Diário 2º PA'!$A$4:$A$2000)+COUNT('Diário 3º PA'!$A$4:$A$2000)+ROW()-3)</f>
        <v/>
      </c>
      <c r="B1221" s="417"/>
      <c r="C1221" s="438"/>
      <c r="D1221" s="419"/>
      <c r="E1221" s="419"/>
      <c r="F1221" s="420"/>
      <c r="G1221" s="419"/>
      <c r="H1221" s="419"/>
      <c r="I1221" s="421"/>
      <c r="J1221" s="422"/>
      <c r="K1221" s="422"/>
      <c r="L1221" s="423"/>
      <c r="M1221" s="422"/>
      <c r="N1221" s="464"/>
      <c r="O1221" s="429"/>
      <c r="P1221" s="409">
        <f t="shared" si="47"/>
        <v>0</v>
      </c>
      <c r="Q1221" s="78">
        <f t="shared" si="47"/>
        <v>0</v>
      </c>
      <c r="R1221" s="100" t="str">
        <f t="shared" si="46"/>
        <v/>
      </c>
    </row>
    <row r="1222" spans="1:18" x14ac:dyDescent="0.2">
      <c r="A1222" s="430" t="str">
        <f>IF(B1222="","",COUNT('Diário 1º PA'!$A$4:$A$2634)+COUNT('Diário 2º PA'!$A$4:$A$2000)+COUNT('Diário 3º PA'!$A$4:$A$2000)+ROW()-3)</f>
        <v/>
      </c>
      <c r="B1222" s="417"/>
      <c r="C1222" s="438"/>
      <c r="D1222" s="419"/>
      <c r="E1222" s="419"/>
      <c r="F1222" s="420"/>
      <c r="G1222" s="419"/>
      <c r="H1222" s="419"/>
      <c r="I1222" s="421"/>
      <c r="J1222" s="422"/>
      <c r="K1222" s="422"/>
      <c r="L1222" s="423"/>
      <c r="M1222" s="422"/>
      <c r="N1222" s="464"/>
      <c r="O1222" s="429"/>
      <c r="P1222" s="409">
        <f t="shared" si="47"/>
        <v>0</v>
      </c>
      <c r="Q1222" s="78">
        <f t="shared" si="47"/>
        <v>0</v>
      </c>
      <c r="R1222" s="100" t="str">
        <f t="shared" si="46"/>
        <v/>
      </c>
    </row>
    <row r="1223" spans="1:18" x14ac:dyDescent="0.2">
      <c r="A1223" s="430" t="str">
        <f>IF(B1223="","",COUNT('Diário 1º PA'!$A$4:$A$2634)+COUNT('Diário 2º PA'!$A$4:$A$2000)+COUNT('Diário 3º PA'!$A$4:$A$2000)+ROW()-3)</f>
        <v/>
      </c>
      <c r="B1223" s="417"/>
      <c r="C1223" s="438"/>
      <c r="D1223" s="419"/>
      <c r="E1223" s="419"/>
      <c r="F1223" s="420"/>
      <c r="G1223" s="419"/>
      <c r="H1223" s="419"/>
      <c r="I1223" s="421"/>
      <c r="J1223" s="422"/>
      <c r="K1223" s="422"/>
      <c r="L1223" s="423"/>
      <c r="M1223" s="422"/>
      <c r="N1223" s="464"/>
      <c r="O1223" s="429"/>
      <c r="P1223" s="409">
        <f t="shared" si="47"/>
        <v>0</v>
      </c>
      <c r="Q1223" s="78">
        <f t="shared" si="47"/>
        <v>0</v>
      </c>
      <c r="R1223" s="100" t="str">
        <f t="shared" si="46"/>
        <v/>
      </c>
    </row>
    <row r="1224" spans="1:18" x14ac:dyDescent="0.2">
      <c r="A1224" s="430" t="str">
        <f>IF(B1224="","",COUNT('Diário 1º PA'!$A$4:$A$2634)+COUNT('Diário 2º PA'!$A$4:$A$2000)+COUNT('Diário 3º PA'!$A$4:$A$2000)+ROW()-3)</f>
        <v/>
      </c>
      <c r="B1224" s="417"/>
      <c r="C1224" s="438"/>
      <c r="D1224" s="419"/>
      <c r="E1224" s="419"/>
      <c r="F1224" s="420"/>
      <c r="G1224" s="419"/>
      <c r="H1224" s="419"/>
      <c r="I1224" s="421"/>
      <c r="J1224" s="422"/>
      <c r="K1224" s="422"/>
      <c r="L1224" s="423"/>
      <c r="M1224" s="422"/>
      <c r="N1224" s="464"/>
      <c r="O1224" s="429"/>
      <c r="P1224" s="409">
        <f t="shared" si="47"/>
        <v>0</v>
      </c>
      <c r="Q1224" s="78">
        <f t="shared" si="47"/>
        <v>0</v>
      </c>
      <c r="R1224" s="100" t="str">
        <f t="shared" ref="R1224:R1287" si="48">SUBSTITUTE(D1224," ","_")</f>
        <v/>
      </c>
    </row>
    <row r="1225" spans="1:18" x14ac:dyDescent="0.2">
      <c r="A1225" s="430" t="str">
        <f>IF(B1225="","",COUNT('Diário 1º PA'!$A$4:$A$2634)+COUNT('Diário 2º PA'!$A$4:$A$2000)+COUNT('Diário 3º PA'!$A$4:$A$2000)+ROW()-3)</f>
        <v/>
      </c>
      <c r="B1225" s="417"/>
      <c r="C1225" s="438"/>
      <c r="D1225" s="419"/>
      <c r="E1225" s="419"/>
      <c r="F1225" s="420"/>
      <c r="G1225" s="419"/>
      <c r="H1225" s="419"/>
      <c r="I1225" s="421"/>
      <c r="J1225" s="422"/>
      <c r="K1225" s="422"/>
      <c r="L1225" s="423"/>
      <c r="M1225" s="422"/>
      <c r="N1225" s="464"/>
      <c r="O1225" s="429"/>
      <c r="P1225" s="409">
        <f t="shared" ref="P1225:Q1288" si="49">IF(B1225=0,0,IF(YEAR(B1225)=$Q$1,MONTH(B1225)-$P$1+1,(YEAR(B1225)-$Q$1)*12-$P$1+1+MONTH(B1225)))</f>
        <v>0</v>
      </c>
      <c r="Q1225" s="78">
        <f t="shared" si="49"/>
        <v>0</v>
      </c>
      <c r="R1225" s="100" t="str">
        <f t="shared" si="48"/>
        <v/>
      </c>
    </row>
    <row r="1226" spans="1:18" x14ac:dyDescent="0.2">
      <c r="A1226" s="430" t="str">
        <f>IF(B1226="","",COUNT('Diário 1º PA'!$A$4:$A$2634)+COUNT('Diário 2º PA'!$A$4:$A$2000)+COUNT('Diário 3º PA'!$A$4:$A$2000)+ROW()-3)</f>
        <v/>
      </c>
      <c r="B1226" s="417"/>
      <c r="C1226" s="438"/>
      <c r="D1226" s="419"/>
      <c r="E1226" s="419"/>
      <c r="F1226" s="420"/>
      <c r="G1226" s="419"/>
      <c r="H1226" s="419"/>
      <c r="I1226" s="421"/>
      <c r="J1226" s="422"/>
      <c r="K1226" s="422"/>
      <c r="L1226" s="423"/>
      <c r="M1226" s="422"/>
      <c r="N1226" s="464"/>
      <c r="O1226" s="429"/>
      <c r="P1226" s="409">
        <f t="shared" si="49"/>
        <v>0</v>
      </c>
      <c r="Q1226" s="78">
        <f t="shared" si="49"/>
        <v>0</v>
      </c>
      <c r="R1226" s="100" t="str">
        <f t="shared" si="48"/>
        <v/>
      </c>
    </row>
    <row r="1227" spans="1:18" x14ac:dyDescent="0.2">
      <c r="A1227" s="430" t="str">
        <f>IF(B1227="","",COUNT('Diário 1º PA'!$A$4:$A$2634)+COUNT('Diário 2º PA'!$A$4:$A$2000)+COUNT('Diário 3º PA'!$A$4:$A$2000)+ROW()-3)</f>
        <v/>
      </c>
      <c r="B1227" s="417"/>
      <c r="C1227" s="438"/>
      <c r="D1227" s="419"/>
      <c r="E1227" s="419"/>
      <c r="F1227" s="420"/>
      <c r="G1227" s="419"/>
      <c r="H1227" s="419"/>
      <c r="I1227" s="421"/>
      <c r="J1227" s="422"/>
      <c r="K1227" s="422"/>
      <c r="L1227" s="423"/>
      <c r="M1227" s="422"/>
      <c r="N1227" s="464"/>
      <c r="O1227" s="429"/>
      <c r="P1227" s="409">
        <f t="shared" si="49"/>
        <v>0</v>
      </c>
      <c r="Q1227" s="78">
        <f t="shared" si="49"/>
        <v>0</v>
      </c>
      <c r="R1227" s="100" t="str">
        <f t="shared" si="48"/>
        <v/>
      </c>
    </row>
    <row r="1228" spans="1:18" x14ac:dyDescent="0.2">
      <c r="A1228" s="430" t="str">
        <f>IF(B1228="","",COUNT('Diário 1º PA'!$A$4:$A$2634)+COUNT('Diário 2º PA'!$A$4:$A$2000)+COUNT('Diário 3º PA'!$A$4:$A$2000)+ROW()-3)</f>
        <v/>
      </c>
      <c r="B1228" s="417"/>
      <c r="C1228" s="438"/>
      <c r="D1228" s="419"/>
      <c r="E1228" s="419"/>
      <c r="F1228" s="420"/>
      <c r="G1228" s="419"/>
      <c r="H1228" s="419"/>
      <c r="I1228" s="421"/>
      <c r="J1228" s="422"/>
      <c r="K1228" s="422"/>
      <c r="L1228" s="423"/>
      <c r="M1228" s="422"/>
      <c r="N1228" s="464"/>
      <c r="O1228" s="429"/>
      <c r="P1228" s="409">
        <f t="shared" si="49"/>
        <v>0</v>
      </c>
      <c r="Q1228" s="78">
        <f t="shared" si="49"/>
        <v>0</v>
      </c>
      <c r="R1228" s="100" t="str">
        <f t="shared" si="48"/>
        <v/>
      </c>
    </row>
    <row r="1229" spans="1:18" x14ac:dyDescent="0.2">
      <c r="A1229" s="430" t="str">
        <f>IF(B1229="","",COUNT('Diário 1º PA'!$A$4:$A$2634)+COUNT('Diário 2º PA'!$A$4:$A$2000)+COUNT('Diário 3º PA'!$A$4:$A$2000)+ROW()-3)</f>
        <v/>
      </c>
      <c r="B1229" s="417"/>
      <c r="C1229" s="438"/>
      <c r="D1229" s="419"/>
      <c r="E1229" s="419"/>
      <c r="F1229" s="420"/>
      <c r="G1229" s="419"/>
      <c r="H1229" s="419"/>
      <c r="I1229" s="421"/>
      <c r="J1229" s="422"/>
      <c r="K1229" s="422"/>
      <c r="L1229" s="423"/>
      <c r="M1229" s="422"/>
      <c r="N1229" s="464"/>
      <c r="O1229" s="429"/>
      <c r="P1229" s="409">
        <f t="shared" si="49"/>
        <v>0</v>
      </c>
      <c r="Q1229" s="78">
        <f t="shared" si="49"/>
        <v>0</v>
      </c>
      <c r="R1229" s="100" t="str">
        <f t="shared" si="48"/>
        <v/>
      </c>
    </row>
    <row r="1230" spans="1:18" x14ac:dyDescent="0.2">
      <c r="A1230" s="430" t="str">
        <f>IF(B1230="","",COUNT('Diário 1º PA'!$A$4:$A$2634)+COUNT('Diário 2º PA'!$A$4:$A$2000)+COUNT('Diário 3º PA'!$A$4:$A$2000)+ROW()-3)</f>
        <v/>
      </c>
      <c r="B1230" s="417"/>
      <c r="C1230" s="438"/>
      <c r="D1230" s="419"/>
      <c r="E1230" s="419"/>
      <c r="F1230" s="420"/>
      <c r="G1230" s="419"/>
      <c r="H1230" s="419"/>
      <c r="I1230" s="421"/>
      <c r="J1230" s="422"/>
      <c r="K1230" s="422"/>
      <c r="L1230" s="423"/>
      <c r="M1230" s="422"/>
      <c r="N1230" s="464"/>
      <c r="O1230" s="429"/>
      <c r="P1230" s="409">
        <f t="shared" si="49"/>
        <v>0</v>
      </c>
      <c r="Q1230" s="78">
        <f t="shared" si="49"/>
        <v>0</v>
      </c>
      <c r="R1230" s="100" t="str">
        <f t="shared" si="48"/>
        <v/>
      </c>
    </row>
    <row r="1231" spans="1:18" x14ac:dyDescent="0.2">
      <c r="A1231" s="430" t="str">
        <f>IF(B1231="","",COUNT('Diário 1º PA'!$A$4:$A$2634)+COUNT('Diário 2º PA'!$A$4:$A$2000)+COUNT('Diário 3º PA'!$A$4:$A$2000)+ROW()-3)</f>
        <v/>
      </c>
      <c r="B1231" s="417"/>
      <c r="C1231" s="438"/>
      <c r="D1231" s="419"/>
      <c r="E1231" s="419"/>
      <c r="F1231" s="420"/>
      <c r="G1231" s="419"/>
      <c r="H1231" s="419"/>
      <c r="I1231" s="421"/>
      <c r="J1231" s="422"/>
      <c r="K1231" s="422"/>
      <c r="L1231" s="423"/>
      <c r="M1231" s="422"/>
      <c r="N1231" s="464"/>
      <c r="O1231" s="429"/>
      <c r="P1231" s="409">
        <f t="shared" si="49"/>
        <v>0</v>
      </c>
      <c r="Q1231" s="78">
        <f t="shared" si="49"/>
        <v>0</v>
      </c>
      <c r="R1231" s="100" t="str">
        <f t="shared" si="48"/>
        <v/>
      </c>
    </row>
    <row r="1232" spans="1:18" x14ac:dyDescent="0.2">
      <c r="A1232" s="430" t="str">
        <f>IF(B1232="","",COUNT('Diário 1º PA'!$A$4:$A$2634)+COUNT('Diário 2º PA'!$A$4:$A$2000)+COUNT('Diário 3º PA'!$A$4:$A$2000)+ROW()-3)</f>
        <v/>
      </c>
      <c r="B1232" s="417"/>
      <c r="C1232" s="438"/>
      <c r="D1232" s="419"/>
      <c r="E1232" s="419"/>
      <c r="F1232" s="420"/>
      <c r="G1232" s="419"/>
      <c r="H1232" s="419"/>
      <c r="I1232" s="421"/>
      <c r="J1232" s="422"/>
      <c r="K1232" s="422"/>
      <c r="L1232" s="423"/>
      <c r="M1232" s="422"/>
      <c r="N1232" s="464"/>
      <c r="O1232" s="429"/>
      <c r="P1232" s="409">
        <f t="shared" si="49"/>
        <v>0</v>
      </c>
      <c r="Q1232" s="78">
        <f t="shared" si="49"/>
        <v>0</v>
      </c>
      <c r="R1232" s="100" t="str">
        <f t="shared" si="48"/>
        <v/>
      </c>
    </row>
    <row r="1233" spans="1:18" x14ac:dyDescent="0.2">
      <c r="A1233" s="430" t="str">
        <f>IF(B1233="","",COUNT('Diário 1º PA'!$A$4:$A$2634)+COUNT('Diário 2º PA'!$A$4:$A$2000)+COUNT('Diário 3º PA'!$A$4:$A$2000)+ROW()-3)</f>
        <v/>
      </c>
      <c r="B1233" s="417"/>
      <c r="C1233" s="438"/>
      <c r="D1233" s="419"/>
      <c r="E1233" s="419"/>
      <c r="F1233" s="420"/>
      <c r="G1233" s="419"/>
      <c r="H1233" s="419"/>
      <c r="I1233" s="421"/>
      <c r="J1233" s="422"/>
      <c r="K1233" s="422"/>
      <c r="L1233" s="423"/>
      <c r="M1233" s="422"/>
      <c r="N1233" s="464"/>
      <c r="O1233" s="429"/>
      <c r="P1233" s="409">
        <f t="shared" si="49"/>
        <v>0</v>
      </c>
      <c r="Q1233" s="78">
        <f t="shared" si="49"/>
        <v>0</v>
      </c>
      <c r="R1233" s="100" t="str">
        <f t="shared" si="48"/>
        <v/>
      </c>
    </row>
    <row r="1234" spans="1:18" x14ac:dyDescent="0.2">
      <c r="A1234" s="430" t="str">
        <f>IF(B1234="","",COUNT('Diário 1º PA'!$A$4:$A$2634)+COUNT('Diário 2º PA'!$A$4:$A$2000)+COUNT('Diário 3º PA'!$A$4:$A$2000)+ROW()-3)</f>
        <v/>
      </c>
      <c r="B1234" s="417"/>
      <c r="C1234" s="438"/>
      <c r="D1234" s="419"/>
      <c r="E1234" s="419"/>
      <c r="F1234" s="420"/>
      <c r="G1234" s="419"/>
      <c r="H1234" s="419"/>
      <c r="I1234" s="421"/>
      <c r="J1234" s="422"/>
      <c r="K1234" s="422"/>
      <c r="L1234" s="423"/>
      <c r="M1234" s="422"/>
      <c r="N1234" s="464"/>
      <c r="O1234" s="429"/>
      <c r="P1234" s="409">
        <f t="shared" si="49"/>
        <v>0</v>
      </c>
      <c r="Q1234" s="78">
        <f t="shared" si="49"/>
        <v>0</v>
      </c>
      <c r="R1234" s="100" t="str">
        <f t="shared" si="48"/>
        <v/>
      </c>
    </row>
    <row r="1235" spans="1:18" x14ac:dyDescent="0.2">
      <c r="A1235" s="430" t="str">
        <f>IF(B1235="","",COUNT('Diário 1º PA'!$A$4:$A$2634)+COUNT('Diário 2º PA'!$A$4:$A$2000)+COUNT('Diário 3º PA'!$A$4:$A$2000)+ROW()-3)</f>
        <v/>
      </c>
      <c r="B1235" s="417"/>
      <c r="C1235" s="438"/>
      <c r="D1235" s="419"/>
      <c r="E1235" s="419"/>
      <c r="F1235" s="420"/>
      <c r="G1235" s="419"/>
      <c r="H1235" s="419"/>
      <c r="I1235" s="421"/>
      <c r="J1235" s="422"/>
      <c r="K1235" s="422"/>
      <c r="L1235" s="423"/>
      <c r="M1235" s="422"/>
      <c r="N1235" s="464"/>
      <c r="O1235" s="429"/>
      <c r="P1235" s="409">
        <f t="shared" si="49"/>
        <v>0</v>
      </c>
      <c r="Q1235" s="78">
        <f t="shared" si="49"/>
        <v>0</v>
      </c>
      <c r="R1235" s="100" t="str">
        <f t="shared" si="48"/>
        <v/>
      </c>
    </row>
    <row r="1236" spans="1:18" x14ac:dyDescent="0.2">
      <c r="A1236" s="430" t="str">
        <f>IF(B1236="","",COUNT('Diário 1º PA'!$A$4:$A$2634)+COUNT('Diário 2º PA'!$A$4:$A$2000)+COUNT('Diário 3º PA'!$A$4:$A$2000)+ROW()-3)</f>
        <v/>
      </c>
      <c r="B1236" s="417"/>
      <c r="C1236" s="438"/>
      <c r="D1236" s="419"/>
      <c r="E1236" s="419"/>
      <c r="F1236" s="420"/>
      <c r="G1236" s="419"/>
      <c r="H1236" s="419"/>
      <c r="I1236" s="421"/>
      <c r="J1236" s="422"/>
      <c r="K1236" s="422"/>
      <c r="L1236" s="423"/>
      <c r="M1236" s="422"/>
      <c r="N1236" s="464"/>
      <c r="O1236" s="429"/>
      <c r="P1236" s="409">
        <f t="shared" si="49"/>
        <v>0</v>
      </c>
      <c r="Q1236" s="78">
        <f t="shared" si="49"/>
        <v>0</v>
      </c>
      <c r="R1236" s="100" t="str">
        <f t="shared" si="48"/>
        <v/>
      </c>
    </row>
    <row r="1237" spans="1:18" x14ac:dyDescent="0.2">
      <c r="A1237" s="430" t="str">
        <f>IF(B1237="","",COUNT('Diário 1º PA'!$A$4:$A$2634)+COUNT('Diário 2º PA'!$A$4:$A$2000)+COUNT('Diário 3º PA'!$A$4:$A$2000)+ROW()-3)</f>
        <v/>
      </c>
      <c r="B1237" s="417"/>
      <c r="C1237" s="438"/>
      <c r="D1237" s="419"/>
      <c r="E1237" s="419"/>
      <c r="F1237" s="420"/>
      <c r="G1237" s="419"/>
      <c r="H1237" s="419"/>
      <c r="I1237" s="421"/>
      <c r="J1237" s="422"/>
      <c r="K1237" s="422"/>
      <c r="L1237" s="423"/>
      <c r="M1237" s="422"/>
      <c r="N1237" s="464"/>
      <c r="O1237" s="429"/>
      <c r="P1237" s="409">
        <f t="shared" si="49"/>
        <v>0</v>
      </c>
      <c r="Q1237" s="78">
        <f t="shared" si="49"/>
        <v>0</v>
      </c>
      <c r="R1237" s="100" t="str">
        <f t="shared" si="48"/>
        <v/>
      </c>
    </row>
    <row r="1238" spans="1:18" x14ac:dyDescent="0.2">
      <c r="A1238" s="430" t="str">
        <f>IF(B1238="","",COUNT('Diário 1º PA'!$A$4:$A$2634)+COUNT('Diário 2º PA'!$A$4:$A$2000)+COUNT('Diário 3º PA'!$A$4:$A$2000)+ROW()-3)</f>
        <v/>
      </c>
      <c r="B1238" s="417"/>
      <c r="C1238" s="438"/>
      <c r="D1238" s="419"/>
      <c r="E1238" s="419"/>
      <c r="F1238" s="420"/>
      <c r="G1238" s="419"/>
      <c r="H1238" s="419"/>
      <c r="I1238" s="421"/>
      <c r="J1238" s="422"/>
      <c r="K1238" s="422"/>
      <c r="L1238" s="423"/>
      <c r="M1238" s="422"/>
      <c r="N1238" s="464"/>
      <c r="O1238" s="429"/>
      <c r="P1238" s="409">
        <f t="shared" si="49"/>
        <v>0</v>
      </c>
      <c r="Q1238" s="78">
        <f t="shared" si="49"/>
        <v>0</v>
      </c>
      <c r="R1238" s="100" t="str">
        <f t="shared" si="48"/>
        <v/>
      </c>
    </row>
    <row r="1239" spans="1:18" x14ac:dyDescent="0.2">
      <c r="A1239" s="430" t="str">
        <f>IF(B1239="","",COUNT('Diário 1º PA'!$A$4:$A$2634)+COUNT('Diário 2º PA'!$A$4:$A$2000)+COUNT('Diário 3º PA'!$A$4:$A$2000)+ROW()-3)</f>
        <v/>
      </c>
      <c r="B1239" s="417"/>
      <c r="C1239" s="438"/>
      <c r="D1239" s="419"/>
      <c r="E1239" s="419"/>
      <c r="F1239" s="420"/>
      <c r="G1239" s="419"/>
      <c r="H1239" s="419"/>
      <c r="I1239" s="421"/>
      <c r="J1239" s="422"/>
      <c r="K1239" s="422"/>
      <c r="L1239" s="423"/>
      <c r="M1239" s="422"/>
      <c r="N1239" s="464"/>
      <c r="O1239" s="429"/>
      <c r="P1239" s="409">
        <f t="shared" si="49"/>
        <v>0</v>
      </c>
      <c r="Q1239" s="78">
        <f t="shared" si="49"/>
        <v>0</v>
      </c>
      <c r="R1239" s="100" t="str">
        <f t="shared" si="48"/>
        <v/>
      </c>
    </row>
    <row r="1240" spans="1:18" x14ac:dyDescent="0.2">
      <c r="A1240" s="430" t="str">
        <f>IF(B1240="","",COUNT('Diário 1º PA'!$A$4:$A$2634)+COUNT('Diário 2º PA'!$A$4:$A$2000)+COUNT('Diário 3º PA'!$A$4:$A$2000)+ROW()-3)</f>
        <v/>
      </c>
      <c r="B1240" s="417"/>
      <c r="C1240" s="438"/>
      <c r="D1240" s="419"/>
      <c r="E1240" s="419"/>
      <c r="F1240" s="420"/>
      <c r="G1240" s="419"/>
      <c r="H1240" s="419"/>
      <c r="I1240" s="421"/>
      <c r="J1240" s="422"/>
      <c r="K1240" s="422"/>
      <c r="L1240" s="423"/>
      <c r="M1240" s="422"/>
      <c r="N1240" s="464"/>
      <c r="O1240" s="429"/>
      <c r="P1240" s="409">
        <f t="shared" si="49"/>
        <v>0</v>
      </c>
      <c r="Q1240" s="78">
        <f t="shared" si="49"/>
        <v>0</v>
      </c>
      <c r="R1240" s="100" t="str">
        <f t="shared" si="48"/>
        <v/>
      </c>
    </row>
    <row r="1241" spans="1:18" x14ac:dyDescent="0.2">
      <c r="A1241" s="430" t="str">
        <f>IF(B1241="","",COUNT('Diário 1º PA'!$A$4:$A$2634)+COUNT('Diário 2º PA'!$A$4:$A$2000)+COUNT('Diário 3º PA'!$A$4:$A$2000)+ROW()-3)</f>
        <v/>
      </c>
      <c r="B1241" s="417"/>
      <c r="C1241" s="438"/>
      <c r="D1241" s="419"/>
      <c r="E1241" s="419"/>
      <c r="F1241" s="420"/>
      <c r="G1241" s="419"/>
      <c r="H1241" s="419"/>
      <c r="I1241" s="421"/>
      <c r="J1241" s="422"/>
      <c r="K1241" s="422"/>
      <c r="L1241" s="423"/>
      <c r="M1241" s="422"/>
      <c r="N1241" s="464"/>
      <c r="O1241" s="429"/>
      <c r="P1241" s="409">
        <f t="shared" si="49"/>
        <v>0</v>
      </c>
      <c r="Q1241" s="78">
        <f t="shared" si="49"/>
        <v>0</v>
      </c>
      <c r="R1241" s="100" t="str">
        <f t="shared" si="48"/>
        <v/>
      </c>
    </row>
    <row r="1242" spans="1:18" x14ac:dyDescent="0.2">
      <c r="A1242" s="430" t="str">
        <f>IF(B1242="","",COUNT('Diário 1º PA'!$A$4:$A$2634)+COUNT('Diário 2º PA'!$A$4:$A$2000)+COUNT('Diário 3º PA'!$A$4:$A$2000)+ROW()-3)</f>
        <v/>
      </c>
      <c r="B1242" s="417"/>
      <c r="C1242" s="438"/>
      <c r="D1242" s="419"/>
      <c r="E1242" s="419"/>
      <c r="F1242" s="420"/>
      <c r="G1242" s="419"/>
      <c r="H1242" s="419"/>
      <c r="I1242" s="421"/>
      <c r="J1242" s="422"/>
      <c r="K1242" s="422"/>
      <c r="L1242" s="423"/>
      <c r="M1242" s="422"/>
      <c r="N1242" s="464"/>
      <c r="O1242" s="429"/>
      <c r="P1242" s="409">
        <f t="shared" si="49"/>
        <v>0</v>
      </c>
      <c r="Q1242" s="78">
        <f t="shared" si="49"/>
        <v>0</v>
      </c>
      <c r="R1242" s="100" t="str">
        <f t="shared" si="48"/>
        <v/>
      </c>
    </row>
    <row r="1243" spans="1:18" x14ac:dyDescent="0.2">
      <c r="A1243" s="430" t="str">
        <f>IF(B1243="","",COUNT('Diário 1º PA'!$A$4:$A$2634)+COUNT('Diário 2º PA'!$A$4:$A$2000)+COUNT('Diário 3º PA'!$A$4:$A$2000)+ROW()-3)</f>
        <v/>
      </c>
      <c r="B1243" s="417"/>
      <c r="C1243" s="438"/>
      <c r="D1243" s="419"/>
      <c r="E1243" s="419"/>
      <c r="F1243" s="420"/>
      <c r="G1243" s="419"/>
      <c r="H1243" s="419"/>
      <c r="I1243" s="421"/>
      <c r="J1243" s="422"/>
      <c r="K1243" s="422"/>
      <c r="L1243" s="423"/>
      <c r="M1243" s="422"/>
      <c r="N1243" s="464"/>
      <c r="O1243" s="429"/>
      <c r="P1243" s="409">
        <f t="shared" si="49"/>
        <v>0</v>
      </c>
      <c r="Q1243" s="78">
        <f t="shared" si="49"/>
        <v>0</v>
      </c>
      <c r="R1243" s="100" t="str">
        <f t="shared" si="48"/>
        <v/>
      </c>
    </row>
    <row r="1244" spans="1:18" x14ac:dyDescent="0.2">
      <c r="A1244" s="430" t="str">
        <f>IF(B1244="","",COUNT('Diário 1º PA'!$A$4:$A$2634)+COUNT('Diário 2º PA'!$A$4:$A$2000)+COUNT('Diário 3º PA'!$A$4:$A$2000)+ROW()-3)</f>
        <v/>
      </c>
      <c r="B1244" s="417"/>
      <c r="C1244" s="438"/>
      <c r="D1244" s="419"/>
      <c r="E1244" s="419"/>
      <c r="F1244" s="420"/>
      <c r="G1244" s="419"/>
      <c r="H1244" s="419"/>
      <c r="I1244" s="421"/>
      <c r="J1244" s="422"/>
      <c r="K1244" s="422"/>
      <c r="L1244" s="423"/>
      <c r="M1244" s="422"/>
      <c r="N1244" s="464"/>
      <c r="O1244" s="429"/>
      <c r="P1244" s="409">
        <f t="shared" si="49"/>
        <v>0</v>
      </c>
      <c r="Q1244" s="78">
        <f t="shared" si="49"/>
        <v>0</v>
      </c>
      <c r="R1244" s="100" t="str">
        <f t="shared" si="48"/>
        <v/>
      </c>
    </row>
    <row r="1245" spans="1:18" x14ac:dyDescent="0.2">
      <c r="A1245" s="430" t="str">
        <f>IF(B1245="","",COUNT('Diário 1º PA'!$A$4:$A$2634)+COUNT('Diário 2º PA'!$A$4:$A$2000)+COUNT('Diário 3º PA'!$A$4:$A$2000)+ROW()-3)</f>
        <v/>
      </c>
      <c r="B1245" s="417"/>
      <c r="C1245" s="438"/>
      <c r="D1245" s="419"/>
      <c r="E1245" s="419"/>
      <c r="F1245" s="420"/>
      <c r="G1245" s="419"/>
      <c r="H1245" s="419"/>
      <c r="I1245" s="421"/>
      <c r="J1245" s="422"/>
      <c r="K1245" s="422"/>
      <c r="L1245" s="423"/>
      <c r="M1245" s="422"/>
      <c r="N1245" s="464"/>
      <c r="O1245" s="429"/>
      <c r="P1245" s="409">
        <f t="shared" si="49"/>
        <v>0</v>
      </c>
      <c r="Q1245" s="78">
        <f t="shared" si="49"/>
        <v>0</v>
      </c>
      <c r="R1245" s="100" t="str">
        <f t="shared" si="48"/>
        <v/>
      </c>
    </row>
    <row r="1246" spans="1:18" x14ac:dyDescent="0.2">
      <c r="A1246" s="430" t="str">
        <f>IF(B1246="","",COUNT('Diário 1º PA'!$A$4:$A$2634)+COUNT('Diário 2º PA'!$A$4:$A$2000)+COUNT('Diário 3º PA'!$A$4:$A$2000)+ROW()-3)</f>
        <v/>
      </c>
      <c r="B1246" s="417"/>
      <c r="C1246" s="438"/>
      <c r="D1246" s="419"/>
      <c r="E1246" s="419"/>
      <c r="F1246" s="420"/>
      <c r="G1246" s="419"/>
      <c r="H1246" s="419"/>
      <c r="I1246" s="421"/>
      <c r="J1246" s="422"/>
      <c r="K1246" s="422"/>
      <c r="L1246" s="423"/>
      <c r="M1246" s="422"/>
      <c r="N1246" s="464"/>
      <c r="O1246" s="429"/>
      <c r="P1246" s="409">
        <f t="shared" si="49"/>
        <v>0</v>
      </c>
      <c r="Q1246" s="78">
        <f t="shared" si="49"/>
        <v>0</v>
      </c>
      <c r="R1246" s="100" t="str">
        <f t="shared" si="48"/>
        <v/>
      </c>
    </row>
    <row r="1247" spans="1:18" x14ac:dyDescent="0.2">
      <c r="A1247" s="430" t="str">
        <f>IF(B1247="","",COUNT('Diário 1º PA'!$A$4:$A$2634)+COUNT('Diário 2º PA'!$A$4:$A$2000)+COUNT('Diário 3º PA'!$A$4:$A$2000)+ROW()-3)</f>
        <v/>
      </c>
      <c r="B1247" s="417"/>
      <c r="C1247" s="438"/>
      <c r="D1247" s="419"/>
      <c r="E1247" s="419"/>
      <c r="F1247" s="420"/>
      <c r="G1247" s="419"/>
      <c r="H1247" s="419"/>
      <c r="I1247" s="421"/>
      <c r="J1247" s="422"/>
      <c r="K1247" s="422"/>
      <c r="L1247" s="423"/>
      <c r="M1247" s="422"/>
      <c r="N1247" s="464"/>
      <c r="O1247" s="429"/>
      <c r="P1247" s="409">
        <f t="shared" si="49"/>
        <v>0</v>
      </c>
      <c r="Q1247" s="78">
        <f t="shared" si="49"/>
        <v>0</v>
      </c>
      <c r="R1247" s="100" t="str">
        <f t="shared" si="48"/>
        <v/>
      </c>
    </row>
    <row r="1248" spans="1:18" x14ac:dyDescent="0.2">
      <c r="A1248" s="430" t="str">
        <f>IF(B1248="","",COUNT('Diário 1º PA'!$A$4:$A$2634)+COUNT('Diário 2º PA'!$A$4:$A$2000)+COUNT('Diário 3º PA'!$A$4:$A$2000)+ROW()-3)</f>
        <v/>
      </c>
      <c r="B1248" s="417"/>
      <c r="C1248" s="438"/>
      <c r="D1248" s="419"/>
      <c r="E1248" s="419"/>
      <c r="F1248" s="420"/>
      <c r="G1248" s="419"/>
      <c r="H1248" s="419"/>
      <c r="I1248" s="421"/>
      <c r="J1248" s="422"/>
      <c r="K1248" s="422"/>
      <c r="L1248" s="423"/>
      <c r="M1248" s="422"/>
      <c r="N1248" s="464"/>
      <c r="O1248" s="429"/>
      <c r="P1248" s="409">
        <f t="shared" si="49"/>
        <v>0</v>
      </c>
      <c r="Q1248" s="78">
        <f t="shared" si="49"/>
        <v>0</v>
      </c>
      <c r="R1248" s="100" t="str">
        <f t="shared" si="48"/>
        <v/>
      </c>
    </row>
    <row r="1249" spans="1:18" x14ac:dyDescent="0.2">
      <c r="A1249" s="430" t="str">
        <f>IF(B1249="","",COUNT('Diário 1º PA'!$A$4:$A$2634)+COUNT('Diário 2º PA'!$A$4:$A$2000)+COUNT('Diário 3º PA'!$A$4:$A$2000)+ROW()-3)</f>
        <v/>
      </c>
      <c r="B1249" s="417"/>
      <c r="C1249" s="438"/>
      <c r="D1249" s="419"/>
      <c r="E1249" s="419"/>
      <c r="F1249" s="420"/>
      <c r="G1249" s="419"/>
      <c r="H1249" s="419"/>
      <c r="I1249" s="421"/>
      <c r="J1249" s="422"/>
      <c r="K1249" s="422"/>
      <c r="L1249" s="423"/>
      <c r="M1249" s="422"/>
      <c r="N1249" s="464"/>
      <c r="O1249" s="429"/>
      <c r="P1249" s="409">
        <f t="shared" si="49"/>
        <v>0</v>
      </c>
      <c r="Q1249" s="78">
        <f t="shared" si="49"/>
        <v>0</v>
      </c>
      <c r="R1249" s="100" t="str">
        <f t="shared" si="48"/>
        <v/>
      </c>
    </row>
    <row r="1250" spans="1:18" x14ac:dyDescent="0.2">
      <c r="A1250" s="430" t="str">
        <f>IF(B1250="","",COUNT('Diário 1º PA'!$A$4:$A$2634)+COUNT('Diário 2º PA'!$A$4:$A$2000)+COUNT('Diário 3º PA'!$A$4:$A$2000)+ROW()-3)</f>
        <v/>
      </c>
      <c r="B1250" s="417"/>
      <c r="C1250" s="438"/>
      <c r="D1250" s="419"/>
      <c r="E1250" s="419"/>
      <c r="F1250" s="420"/>
      <c r="G1250" s="419"/>
      <c r="H1250" s="419"/>
      <c r="I1250" s="421"/>
      <c r="J1250" s="422"/>
      <c r="K1250" s="422"/>
      <c r="L1250" s="423"/>
      <c r="M1250" s="422"/>
      <c r="N1250" s="464"/>
      <c r="O1250" s="429"/>
      <c r="P1250" s="409">
        <f t="shared" si="49"/>
        <v>0</v>
      </c>
      <c r="Q1250" s="78">
        <f t="shared" si="49"/>
        <v>0</v>
      </c>
      <c r="R1250" s="100" t="str">
        <f t="shared" si="48"/>
        <v/>
      </c>
    </row>
    <row r="1251" spans="1:18" x14ac:dyDescent="0.2">
      <c r="A1251" s="430" t="str">
        <f>IF(B1251="","",COUNT('Diário 1º PA'!$A$4:$A$2634)+COUNT('Diário 2º PA'!$A$4:$A$2000)+COUNT('Diário 3º PA'!$A$4:$A$2000)+ROW()-3)</f>
        <v/>
      </c>
      <c r="B1251" s="417"/>
      <c r="C1251" s="438"/>
      <c r="D1251" s="419"/>
      <c r="E1251" s="419"/>
      <c r="F1251" s="420"/>
      <c r="G1251" s="419"/>
      <c r="H1251" s="419"/>
      <c r="I1251" s="421"/>
      <c r="J1251" s="422"/>
      <c r="K1251" s="422"/>
      <c r="L1251" s="423"/>
      <c r="M1251" s="422"/>
      <c r="N1251" s="464"/>
      <c r="O1251" s="429"/>
      <c r="P1251" s="409">
        <f t="shared" si="49"/>
        <v>0</v>
      </c>
      <c r="Q1251" s="78">
        <f t="shared" si="49"/>
        <v>0</v>
      </c>
      <c r="R1251" s="100" t="str">
        <f t="shared" si="48"/>
        <v/>
      </c>
    </row>
    <row r="1252" spans="1:18" x14ac:dyDescent="0.2">
      <c r="A1252" s="430" t="str">
        <f>IF(B1252="","",COUNT('Diário 1º PA'!$A$4:$A$2634)+COUNT('Diário 2º PA'!$A$4:$A$2000)+COUNT('Diário 3º PA'!$A$4:$A$2000)+ROW()-3)</f>
        <v/>
      </c>
      <c r="B1252" s="417"/>
      <c r="C1252" s="438"/>
      <c r="D1252" s="419"/>
      <c r="E1252" s="419"/>
      <c r="F1252" s="420"/>
      <c r="G1252" s="419"/>
      <c r="H1252" s="419"/>
      <c r="I1252" s="421"/>
      <c r="J1252" s="422"/>
      <c r="K1252" s="422"/>
      <c r="L1252" s="423"/>
      <c r="M1252" s="422"/>
      <c r="N1252" s="464"/>
      <c r="O1252" s="429"/>
      <c r="P1252" s="409">
        <f t="shared" si="49"/>
        <v>0</v>
      </c>
      <c r="Q1252" s="78">
        <f t="shared" si="49"/>
        <v>0</v>
      </c>
      <c r="R1252" s="100" t="str">
        <f t="shared" si="48"/>
        <v/>
      </c>
    </row>
    <row r="1253" spans="1:18" x14ac:dyDescent="0.2">
      <c r="A1253" s="430" t="str">
        <f>IF(B1253="","",COUNT('Diário 1º PA'!$A$4:$A$2634)+COUNT('Diário 2º PA'!$A$4:$A$2000)+COUNT('Diário 3º PA'!$A$4:$A$2000)+ROW()-3)</f>
        <v/>
      </c>
      <c r="B1253" s="417"/>
      <c r="C1253" s="438"/>
      <c r="D1253" s="419"/>
      <c r="E1253" s="419"/>
      <c r="F1253" s="420"/>
      <c r="G1253" s="419"/>
      <c r="H1253" s="419"/>
      <c r="I1253" s="421"/>
      <c r="J1253" s="422"/>
      <c r="K1253" s="422"/>
      <c r="L1253" s="423"/>
      <c r="M1253" s="422"/>
      <c r="N1253" s="464"/>
      <c r="O1253" s="429"/>
      <c r="P1253" s="409">
        <f t="shared" si="49"/>
        <v>0</v>
      </c>
      <c r="Q1253" s="78">
        <f t="shared" si="49"/>
        <v>0</v>
      </c>
      <c r="R1253" s="100" t="str">
        <f t="shared" si="48"/>
        <v/>
      </c>
    </row>
    <row r="1254" spans="1:18" x14ac:dyDescent="0.2">
      <c r="A1254" s="430" t="str">
        <f>IF(B1254="","",COUNT('Diário 1º PA'!$A$4:$A$2634)+COUNT('Diário 2º PA'!$A$4:$A$2000)+COUNT('Diário 3º PA'!$A$4:$A$2000)+ROW()-3)</f>
        <v/>
      </c>
      <c r="B1254" s="417"/>
      <c r="C1254" s="438"/>
      <c r="D1254" s="419"/>
      <c r="E1254" s="419"/>
      <c r="F1254" s="420"/>
      <c r="G1254" s="419"/>
      <c r="H1254" s="419"/>
      <c r="I1254" s="421"/>
      <c r="J1254" s="422"/>
      <c r="K1254" s="422"/>
      <c r="L1254" s="423"/>
      <c r="M1254" s="422"/>
      <c r="N1254" s="464"/>
      <c r="O1254" s="429"/>
      <c r="P1254" s="409">
        <f t="shared" si="49"/>
        <v>0</v>
      </c>
      <c r="Q1254" s="78">
        <f t="shared" si="49"/>
        <v>0</v>
      </c>
      <c r="R1254" s="100" t="str">
        <f t="shared" si="48"/>
        <v/>
      </c>
    </row>
    <row r="1255" spans="1:18" x14ac:dyDescent="0.2">
      <c r="A1255" s="430" t="str">
        <f>IF(B1255="","",COUNT('Diário 1º PA'!$A$4:$A$2634)+COUNT('Diário 2º PA'!$A$4:$A$2000)+COUNT('Diário 3º PA'!$A$4:$A$2000)+ROW()-3)</f>
        <v/>
      </c>
      <c r="B1255" s="417"/>
      <c r="C1255" s="438"/>
      <c r="D1255" s="419"/>
      <c r="E1255" s="419"/>
      <c r="F1255" s="420"/>
      <c r="G1255" s="419"/>
      <c r="H1255" s="419"/>
      <c r="I1255" s="421"/>
      <c r="J1255" s="422"/>
      <c r="K1255" s="422"/>
      <c r="L1255" s="423"/>
      <c r="M1255" s="422"/>
      <c r="N1255" s="464"/>
      <c r="O1255" s="429"/>
      <c r="P1255" s="409">
        <f t="shared" si="49"/>
        <v>0</v>
      </c>
      <c r="Q1255" s="78">
        <f t="shared" si="49"/>
        <v>0</v>
      </c>
      <c r="R1255" s="100" t="str">
        <f t="shared" si="48"/>
        <v/>
      </c>
    </row>
    <row r="1256" spans="1:18" x14ac:dyDescent="0.2">
      <c r="A1256" s="430" t="str">
        <f>IF(B1256="","",COUNT('Diário 1º PA'!$A$4:$A$2634)+COUNT('Diário 2º PA'!$A$4:$A$2000)+COUNT('Diário 3º PA'!$A$4:$A$2000)+ROW()-3)</f>
        <v/>
      </c>
      <c r="B1256" s="417"/>
      <c r="C1256" s="438"/>
      <c r="D1256" s="419"/>
      <c r="E1256" s="419"/>
      <c r="F1256" s="420"/>
      <c r="G1256" s="419"/>
      <c r="H1256" s="419"/>
      <c r="I1256" s="421"/>
      <c r="J1256" s="422"/>
      <c r="K1256" s="422"/>
      <c r="L1256" s="423"/>
      <c r="M1256" s="422"/>
      <c r="N1256" s="464"/>
      <c r="O1256" s="429"/>
      <c r="P1256" s="409">
        <f t="shared" si="49"/>
        <v>0</v>
      </c>
      <c r="Q1256" s="78">
        <f t="shared" si="49"/>
        <v>0</v>
      </c>
      <c r="R1256" s="100" t="str">
        <f t="shared" si="48"/>
        <v/>
      </c>
    </row>
    <row r="1257" spans="1:18" x14ac:dyDescent="0.2">
      <c r="A1257" s="430" t="str">
        <f>IF(B1257="","",COUNT('Diário 1º PA'!$A$4:$A$2634)+COUNT('Diário 2º PA'!$A$4:$A$2000)+COUNT('Diário 3º PA'!$A$4:$A$2000)+ROW()-3)</f>
        <v/>
      </c>
      <c r="B1257" s="417"/>
      <c r="C1257" s="438"/>
      <c r="D1257" s="419"/>
      <c r="E1257" s="419"/>
      <c r="F1257" s="420"/>
      <c r="G1257" s="419"/>
      <c r="H1257" s="419"/>
      <c r="I1257" s="421"/>
      <c r="J1257" s="422"/>
      <c r="K1257" s="422"/>
      <c r="L1257" s="423"/>
      <c r="M1257" s="422"/>
      <c r="N1257" s="464"/>
      <c r="O1257" s="429"/>
      <c r="P1257" s="409">
        <f t="shared" si="49"/>
        <v>0</v>
      </c>
      <c r="Q1257" s="78">
        <f t="shared" si="49"/>
        <v>0</v>
      </c>
      <c r="R1257" s="100" t="str">
        <f t="shared" si="48"/>
        <v/>
      </c>
    </row>
    <row r="1258" spans="1:18" x14ac:dyDescent="0.2">
      <c r="A1258" s="430" t="str">
        <f>IF(B1258="","",COUNT('Diário 1º PA'!$A$4:$A$2634)+COUNT('Diário 2º PA'!$A$4:$A$2000)+COUNT('Diário 3º PA'!$A$4:$A$2000)+ROW()-3)</f>
        <v/>
      </c>
      <c r="B1258" s="417"/>
      <c r="C1258" s="438"/>
      <c r="D1258" s="419"/>
      <c r="E1258" s="419"/>
      <c r="F1258" s="420"/>
      <c r="G1258" s="419"/>
      <c r="H1258" s="419"/>
      <c r="I1258" s="421"/>
      <c r="J1258" s="422"/>
      <c r="K1258" s="422"/>
      <c r="L1258" s="423"/>
      <c r="M1258" s="422"/>
      <c r="N1258" s="464"/>
      <c r="O1258" s="429"/>
      <c r="P1258" s="409">
        <f t="shared" si="49"/>
        <v>0</v>
      </c>
      <c r="Q1258" s="78">
        <f t="shared" si="49"/>
        <v>0</v>
      </c>
      <c r="R1258" s="100" t="str">
        <f t="shared" si="48"/>
        <v/>
      </c>
    </row>
    <row r="1259" spans="1:18" x14ac:dyDescent="0.2">
      <c r="A1259" s="430" t="str">
        <f>IF(B1259="","",COUNT('Diário 1º PA'!$A$4:$A$2634)+COUNT('Diário 2º PA'!$A$4:$A$2000)+COUNT('Diário 3º PA'!$A$4:$A$2000)+ROW()-3)</f>
        <v/>
      </c>
      <c r="B1259" s="417"/>
      <c r="C1259" s="438"/>
      <c r="D1259" s="419"/>
      <c r="E1259" s="419"/>
      <c r="F1259" s="420"/>
      <c r="G1259" s="419"/>
      <c r="H1259" s="419"/>
      <c r="I1259" s="421"/>
      <c r="J1259" s="422"/>
      <c r="K1259" s="422"/>
      <c r="L1259" s="423"/>
      <c r="M1259" s="422"/>
      <c r="N1259" s="464"/>
      <c r="O1259" s="429"/>
      <c r="P1259" s="409">
        <f t="shared" si="49"/>
        <v>0</v>
      </c>
      <c r="Q1259" s="78">
        <f t="shared" si="49"/>
        <v>0</v>
      </c>
      <c r="R1259" s="100" t="str">
        <f t="shared" si="48"/>
        <v/>
      </c>
    </row>
    <row r="1260" spans="1:18" x14ac:dyDescent="0.2">
      <c r="A1260" s="430" t="str">
        <f>IF(B1260="","",COUNT('Diário 1º PA'!$A$4:$A$2634)+COUNT('Diário 2º PA'!$A$4:$A$2000)+COUNT('Diário 3º PA'!$A$4:$A$2000)+ROW()-3)</f>
        <v/>
      </c>
      <c r="B1260" s="417"/>
      <c r="C1260" s="438"/>
      <c r="D1260" s="419"/>
      <c r="E1260" s="419"/>
      <c r="F1260" s="420"/>
      <c r="G1260" s="419"/>
      <c r="H1260" s="419"/>
      <c r="I1260" s="421"/>
      <c r="J1260" s="422"/>
      <c r="K1260" s="422"/>
      <c r="L1260" s="423"/>
      <c r="M1260" s="422"/>
      <c r="N1260" s="464"/>
      <c r="O1260" s="429"/>
      <c r="P1260" s="409">
        <f t="shared" si="49"/>
        <v>0</v>
      </c>
      <c r="Q1260" s="78">
        <f t="shared" si="49"/>
        <v>0</v>
      </c>
      <c r="R1260" s="100" t="str">
        <f t="shared" si="48"/>
        <v/>
      </c>
    </row>
    <row r="1261" spans="1:18" x14ac:dyDescent="0.2">
      <c r="A1261" s="430" t="str">
        <f>IF(B1261="","",COUNT('Diário 1º PA'!$A$4:$A$2634)+COUNT('Diário 2º PA'!$A$4:$A$2000)+COUNT('Diário 3º PA'!$A$4:$A$2000)+ROW()-3)</f>
        <v/>
      </c>
      <c r="B1261" s="417"/>
      <c r="C1261" s="438"/>
      <c r="D1261" s="419"/>
      <c r="E1261" s="419"/>
      <c r="F1261" s="420"/>
      <c r="G1261" s="419"/>
      <c r="H1261" s="419"/>
      <c r="I1261" s="421"/>
      <c r="J1261" s="422"/>
      <c r="K1261" s="422"/>
      <c r="L1261" s="423"/>
      <c r="M1261" s="422"/>
      <c r="N1261" s="464"/>
      <c r="O1261" s="429"/>
      <c r="P1261" s="409">
        <f t="shared" si="49"/>
        <v>0</v>
      </c>
      <c r="Q1261" s="78">
        <f t="shared" si="49"/>
        <v>0</v>
      </c>
      <c r="R1261" s="100" t="str">
        <f t="shared" si="48"/>
        <v/>
      </c>
    </row>
    <row r="1262" spans="1:18" x14ac:dyDescent="0.2">
      <c r="A1262" s="430" t="str">
        <f>IF(B1262="","",COUNT('Diário 1º PA'!$A$4:$A$2634)+COUNT('Diário 2º PA'!$A$4:$A$2000)+COUNT('Diário 3º PA'!$A$4:$A$2000)+ROW()-3)</f>
        <v/>
      </c>
      <c r="B1262" s="417"/>
      <c r="C1262" s="438"/>
      <c r="D1262" s="419"/>
      <c r="E1262" s="419"/>
      <c r="F1262" s="420"/>
      <c r="G1262" s="419"/>
      <c r="H1262" s="419"/>
      <c r="I1262" s="421"/>
      <c r="J1262" s="422"/>
      <c r="K1262" s="422"/>
      <c r="L1262" s="423"/>
      <c r="M1262" s="422"/>
      <c r="N1262" s="464"/>
      <c r="O1262" s="429"/>
      <c r="P1262" s="409">
        <f t="shared" si="49"/>
        <v>0</v>
      </c>
      <c r="Q1262" s="78">
        <f t="shared" si="49"/>
        <v>0</v>
      </c>
      <c r="R1262" s="100" t="str">
        <f t="shared" si="48"/>
        <v/>
      </c>
    </row>
    <row r="1263" spans="1:18" x14ac:dyDescent="0.2">
      <c r="A1263" s="430" t="str">
        <f>IF(B1263="","",COUNT('Diário 1º PA'!$A$4:$A$2634)+COUNT('Diário 2º PA'!$A$4:$A$2000)+COUNT('Diário 3º PA'!$A$4:$A$2000)+ROW()-3)</f>
        <v/>
      </c>
      <c r="B1263" s="417"/>
      <c r="C1263" s="438"/>
      <c r="D1263" s="419"/>
      <c r="E1263" s="419"/>
      <c r="F1263" s="420"/>
      <c r="G1263" s="419"/>
      <c r="H1263" s="419"/>
      <c r="I1263" s="421"/>
      <c r="J1263" s="422"/>
      <c r="K1263" s="422"/>
      <c r="L1263" s="423"/>
      <c r="M1263" s="422"/>
      <c r="N1263" s="464"/>
      <c r="O1263" s="429"/>
      <c r="P1263" s="409">
        <f t="shared" si="49"/>
        <v>0</v>
      </c>
      <c r="Q1263" s="78">
        <f t="shared" si="49"/>
        <v>0</v>
      </c>
      <c r="R1263" s="100" t="str">
        <f t="shared" si="48"/>
        <v/>
      </c>
    </row>
    <row r="1264" spans="1:18" x14ac:dyDescent="0.2">
      <c r="A1264" s="430" t="str">
        <f>IF(B1264="","",COUNT('Diário 1º PA'!$A$4:$A$2634)+COUNT('Diário 2º PA'!$A$4:$A$2000)+COUNT('Diário 3º PA'!$A$4:$A$2000)+ROW()-3)</f>
        <v/>
      </c>
      <c r="B1264" s="417"/>
      <c r="C1264" s="438"/>
      <c r="D1264" s="419"/>
      <c r="E1264" s="419"/>
      <c r="F1264" s="420"/>
      <c r="G1264" s="419"/>
      <c r="H1264" s="419"/>
      <c r="I1264" s="421"/>
      <c r="J1264" s="422"/>
      <c r="K1264" s="422"/>
      <c r="L1264" s="423"/>
      <c r="M1264" s="422"/>
      <c r="N1264" s="464"/>
      <c r="O1264" s="429"/>
      <c r="P1264" s="409">
        <f t="shared" si="49"/>
        <v>0</v>
      </c>
      <c r="Q1264" s="78">
        <f t="shared" si="49"/>
        <v>0</v>
      </c>
      <c r="R1264" s="100" t="str">
        <f t="shared" si="48"/>
        <v/>
      </c>
    </row>
    <row r="1265" spans="1:18" x14ac:dyDescent="0.2">
      <c r="A1265" s="430" t="str">
        <f>IF(B1265="","",COUNT('Diário 1º PA'!$A$4:$A$2634)+COUNT('Diário 2º PA'!$A$4:$A$2000)+COUNT('Diário 3º PA'!$A$4:$A$2000)+ROW()-3)</f>
        <v/>
      </c>
      <c r="B1265" s="417"/>
      <c r="C1265" s="438"/>
      <c r="D1265" s="419"/>
      <c r="E1265" s="419"/>
      <c r="F1265" s="420"/>
      <c r="G1265" s="419"/>
      <c r="H1265" s="419"/>
      <c r="I1265" s="421"/>
      <c r="J1265" s="422"/>
      <c r="K1265" s="422"/>
      <c r="L1265" s="423"/>
      <c r="M1265" s="422"/>
      <c r="N1265" s="464"/>
      <c r="O1265" s="429"/>
      <c r="P1265" s="409">
        <f t="shared" si="49"/>
        <v>0</v>
      </c>
      <c r="Q1265" s="78">
        <f t="shared" si="49"/>
        <v>0</v>
      </c>
      <c r="R1265" s="100" t="str">
        <f t="shared" si="48"/>
        <v/>
      </c>
    </row>
    <row r="1266" spans="1:18" x14ac:dyDescent="0.2">
      <c r="A1266" s="430" t="str">
        <f>IF(B1266="","",COUNT('Diário 1º PA'!$A$4:$A$2634)+COUNT('Diário 2º PA'!$A$4:$A$2000)+COUNT('Diário 3º PA'!$A$4:$A$2000)+ROW()-3)</f>
        <v/>
      </c>
      <c r="B1266" s="417"/>
      <c r="C1266" s="438"/>
      <c r="D1266" s="419"/>
      <c r="E1266" s="419"/>
      <c r="F1266" s="420"/>
      <c r="G1266" s="419"/>
      <c r="H1266" s="419"/>
      <c r="I1266" s="421"/>
      <c r="J1266" s="422"/>
      <c r="K1266" s="422"/>
      <c r="L1266" s="423"/>
      <c r="M1266" s="422"/>
      <c r="N1266" s="464"/>
      <c r="O1266" s="429"/>
      <c r="P1266" s="409">
        <f t="shared" si="49"/>
        <v>0</v>
      </c>
      <c r="Q1266" s="78">
        <f t="shared" si="49"/>
        <v>0</v>
      </c>
      <c r="R1266" s="100" t="str">
        <f t="shared" si="48"/>
        <v/>
      </c>
    </row>
    <row r="1267" spans="1:18" x14ac:dyDescent="0.2">
      <c r="A1267" s="430" t="str">
        <f>IF(B1267="","",COUNT('Diário 1º PA'!$A$4:$A$2634)+COUNT('Diário 2º PA'!$A$4:$A$2000)+COUNT('Diário 3º PA'!$A$4:$A$2000)+ROW()-3)</f>
        <v/>
      </c>
      <c r="B1267" s="417"/>
      <c r="C1267" s="438"/>
      <c r="D1267" s="419"/>
      <c r="E1267" s="419"/>
      <c r="F1267" s="420"/>
      <c r="G1267" s="419"/>
      <c r="H1267" s="419"/>
      <c r="I1267" s="421"/>
      <c r="J1267" s="422"/>
      <c r="K1267" s="422"/>
      <c r="L1267" s="423"/>
      <c r="M1267" s="422"/>
      <c r="N1267" s="464"/>
      <c r="O1267" s="429"/>
      <c r="P1267" s="409">
        <f t="shared" si="49"/>
        <v>0</v>
      </c>
      <c r="Q1267" s="78">
        <f t="shared" si="49"/>
        <v>0</v>
      </c>
      <c r="R1267" s="100" t="str">
        <f t="shared" si="48"/>
        <v/>
      </c>
    </row>
    <row r="1268" spans="1:18" x14ac:dyDescent="0.2">
      <c r="A1268" s="430" t="str">
        <f>IF(B1268="","",COUNT('Diário 1º PA'!$A$4:$A$2634)+COUNT('Diário 2º PA'!$A$4:$A$2000)+COUNT('Diário 3º PA'!$A$4:$A$2000)+ROW()-3)</f>
        <v/>
      </c>
      <c r="B1268" s="417"/>
      <c r="C1268" s="438"/>
      <c r="D1268" s="419"/>
      <c r="E1268" s="419"/>
      <c r="F1268" s="420"/>
      <c r="G1268" s="419"/>
      <c r="H1268" s="419"/>
      <c r="I1268" s="421"/>
      <c r="J1268" s="422"/>
      <c r="K1268" s="422"/>
      <c r="L1268" s="423"/>
      <c r="M1268" s="422"/>
      <c r="N1268" s="464"/>
      <c r="O1268" s="429"/>
      <c r="P1268" s="409">
        <f t="shared" si="49"/>
        <v>0</v>
      </c>
      <c r="Q1268" s="78">
        <f t="shared" si="49"/>
        <v>0</v>
      </c>
      <c r="R1268" s="100" t="str">
        <f t="shared" si="48"/>
        <v/>
      </c>
    </row>
    <row r="1269" spans="1:18" x14ac:dyDescent="0.2">
      <c r="A1269" s="430" t="str">
        <f>IF(B1269="","",COUNT('Diário 1º PA'!$A$4:$A$2634)+COUNT('Diário 2º PA'!$A$4:$A$2000)+COUNT('Diário 3º PA'!$A$4:$A$2000)+ROW()-3)</f>
        <v/>
      </c>
      <c r="B1269" s="417"/>
      <c r="C1269" s="438"/>
      <c r="D1269" s="419"/>
      <c r="E1269" s="419"/>
      <c r="F1269" s="420"/>
      <c r="G1269" s="419"/>
      <c r="H1269" s="419"/>
      <c r="I1269" s="421"/>
      <c r="J1269" s="422"/>
      <c r="K1269" s="422"/>
      <c r="L1269" s="423"/>
      <c r="M1269" s="422"/>
      <c r="N1269" s="464"/>
      <c r="O1269" s="429"/>
      <c r="P1269" s="409">
        <f t="shared" si="49"/>
        <v>0</v>
      </c>
      <c r="Q1269" s="78">
        <f t="shared" si="49"/>
        <v>0</v>
      </c>
      <c r="R1269" s="100" t="str">
        <f t="shared" si="48"/>
        <v/>
      </c>
    </row>
    <row r="1270" spans="1:18" x14ac:dyDescent="0.2">
      <c r="A1270" s="430" t="str">
        <f>IF(B1270="","",COUNT('Diário 1º PA'!$A$4:$A$2634)+COUNT('Diário 2º PA'!$A$4:$A$2000)+COUNT('Diário 3º PA'!$A$4:$A$2000)+ROW()-3)</f>
        <v/>
      </c>
      <c r="B1270" s="417"/>
      <c r="C1270" s="438"/>
      <c r="D1270" s="419"/>
      <c r="E1270" s="419"/>
      <c r="F1270" s="420"/>
      <c r="G1270" s="419"/>
      <c r="H1270" s="419"/>
      <c r="I1270" s="421"/>
      <c r="J1270" s="422"/>
      <c r="K1270" s="422"/>
      <c r="L1270" s="423"/>
      <c r="M1270" s="422"/>
      <c r="N1270" s="464"/>
      <c r="O1270" s="429"/>
      <c r="P1270" s="409">
        <f t="shared" si="49"/>
        <v>0</v>
      </c>
      <c r="Q1270" s="78">
        <f t="shared" si="49"/>
        <v>0</v>
      </c>
      <c r="R1270" s="100" t="str">
        <f t="shared" si="48"/>
        <v/>
      </c>
    </row>
    <row r="1271" spans="1:18" x14ac:dyDescent="0.2">
      <c r="A1271" s="430" t="str">
        <f>IF(B1271="","",COUNT('Diário 1º PA'!$A$4:$A$2634)+COUNT('Diário 2º PA'!$A$4:$A$2000)+COUNT('Diário 3º PA'!$A$4:$A$2000)+ROW()-3)</f>
        <v/>
      </c>
      <c r="B1271" s="417"/>
      <c r="C1271" s="438"/>
      <c r="D1271" s="419"/>
      <c r="E1271" s="419"/>
      <c r="F1271" s="420"/>
      <c r="G1271" s="419"/>
      <c r="H1271" s="419"/>
      <c r="I1271" s="421"/>
      <c r="J1271" s="422"/>
      <c r="K1271" s="422"/>
      <c r="L1271" s="423"/>
      <c r="M1271" s="422"/>
      <c r="N1271" s="464"/>
      <c r="O1271" s="429"/>
      <c r="P1271" s="409">
        <f t="shared" si="49"/>
        <v>0</v>
      </c>
      <c r="Q1271" s="78">
        <f t="shared" si="49"/>
        <v>0</v>
      </c>
      <c r="R1271" s="100" t="str">
        <f t="shared" si="48"/>
        <v/>
      </c>
    </row>
    <row r="1272" spans="1:18" x14ac:dyDescent="0.2">
      <c r="A1272" s="430" t="str">
        <f>IF(B1272="","",COUNT('Diário 1º PA'!$A$4:$A$2634)+COUNT('Diário 2º PA'!$A$4:$A$2000)+COUNT('Diário 3º PA'!$A$4:$A$2000)+ROW()-3)</f>
        <v/>
      </c>
      <c r="B1272" s="417"/>
      <c r="C1272" s="438"/>
      <c r="D1272" s="419"/>
      <c r="E1272" s="419"/>
      <c r="F1272" s="420"/>
      <c r="G1272" s="419"/>
      <c r="H1272" s="419"/>
      <c r="I1272" s="421"/>
      <c r="J1272" s="422"/>
      <c r="K1272" s="422"/>
      <c r="L1272" s="423"/>
      <c r="M1272" s="422"/>
      <c r="N1272" s="464"/>
      <c r="O1272" s="429"/>
      <c r="P1272" s="409">
        <f t="shared" si="49"/>
        <v>0</v>
      </c>
      <c r="Q1272" s="78">
        <f t="shared" si="49"/>
        <v>0</v>
      </c>
      <c r="R1272" s="100" t="str">
        <f t="shared" si="48"/>
        <v/>
      </c>
    </row>
    <row r="1273" spans="1:18" x14ac:dyDescent="0.2">
      <c r="A1273" s="430" t="str">
        <f>IF(B1273="","",COUNT('Diário 1º PA'!$A$4:$A$2634)+COUNT('Diário 2º PA'!$A$4:$A$2000)+COUNT('Diário 3º PA'!$A$4:$A$2000)+ROW()-3)</f>
        <v/>
      </c>
      <c r="B1273" s="417"/>
      <c r="C1273" s="438"/>
      <c r="D1273" s="419"/>
      <c r="E1273" s="419"/>
      <c r="F1273" s="420"/>
      <c r="G1273" s="419"/>
      <c r="H1273" s="419"/>
      <c r="I1273" s="421"/>
      <c r="J1273" s="422"/>
      <c r="K1273" s="422"/>
      <c r="L1273" s="423"/>
      <c r="M1273" s="422"/>
      <c r="N1273" s="464"/>
      <c r="O1273" s="429"/>
      <c r="P1273" s="409">
        <f t="shared" si="49"/>
        <v>0</v>
      </c>
      <c r="Q1273" s="78">
        <f t="shared" si="49"/>
        <v>0</v>
      </c>
      <c r="R1273" s="100" t="str">
        <f t="shared" si="48"/>
        <v/>
      </c>
    </row>
    <row r="1274" spans="1:18" x14ac:dyDescent="0.2">
      <c r="A1274" s="430" t="str">
        <f>IF(B1274="","",COUNT('Diário 1º PA'!$A$4:$A$2634)+COUNT('Diário 2º PA'!$A$4:$A$2000)+COUNT('Diário 3º PA'!$A$4:$A$2000)+ROW()-3)</f>
        <v/>
      </c>
      <c r="B1274" s="417"/>
      <c r="C1274" s="438"/>
      <c r="D1274" s="419"/>
      <c r="E1274" s="419"/>
      <c r="F1274" s="420"/>
      <c r="G1274" s="419"/>
      <c r="H1274" s="419"/>
      <c r="I1274" s="421"/>
      <c r="J1274" s="422"/>
      <c r="K1274" s="422"/>
      <c r="L1274" s="423"/>
      <c r="M1274" s="422"/>
      <c r="N1274" s="464"/>
      <c r="O1274" s="429"/>
      <c r="P1274" s="409">
        <f t="shared" si="49"/>
        <v>0</v>
      </c>
      <c r="Q1274" s="78">
        <f t="shared" si="49"/>
        <v>0</v>
      </c>
      <c r="R1274" s="100" t="str">
        <f t="shared" si="48"/>
        <v/>
      </c>
    </row>
    <row r="1275" spans="1:18" x14ac:dyDescent="0.2">
      <c r="A1275" s="430" t="str">
        <f>IF(B1275="","",COUNT('Diário 1º PA'!$A$4:$A$2634)+COUNT('Diário 2º PA'!$A$4:$A$2000)+COUNT('Diário 3º PA'!$A$4:$A$2000)+ROW()-3)</f>
        <v/>
      </c>
      <c r="B1275" s="417"/>
      <c r="C1275" s="438"/>
      <c r="D1275" s="419"/>
      <c r="E1275" s="419"/>
      <c r="F1275" s="420"/>
      <c r="G1275" s="419"/>
      <c r="H1275" s="419"/>
      <c r="I1275" s="421"/>
      <c r="J1275" s="422"/>
      <c r="K1275" s="422"/>
      <c r="L1275" s="423"/>
      <c r="M1275" s="422"/>
      <c r="N1275" s="464"/>
      <c r="O1275" s="429"/>
      <c r="P1275" s="409">
        <f t="shared" si="49"/>
        <v>0</v>
      </c>
      <c r="Q1275" s="78">
        <f t="shared" si="49"/>
        <v>0</v>
      </c>
      <c r="R1275" s="100" t="str">
        <f t="shared" si="48"/>
        <v/>
      </c>
    </row>
    <row r="1276" spans="1:18" x14ac:dyDescent="0.2">
      <c r="A1276" s="430" t="str">
        <f>IF(B1276="","",COUNT('Diário 1º PA'!$A$4:$A$2634)+COUNT('Diário 2º PA'!$A$4:$A$2000)+COUNT('Diário 3º PA'!$A$4:$A$2000)+ROW()-3)</f>
        <v/>
      </c>
      <c r="B1276" s="417"/>
      <c r="C1276" s="438"/>
      <c r="D1276" s="419"/>
      <c r="E1276" s="419"/>
      <c r="F1276" s="420"/>
      <c r="G1276" s="419"/>
      <c r="H1276" s="419"/>
      <c r="I1276" s="421"/>
      <c r="J1276" s="422"/>
      <c r="K1276" s="422"/>
      <c r="L1276" s="423"/>
      <c r="M1276" s="422"/>
      <c r="N1276" s="464"/>
      <c r="O1276" s="429"/>
      <c r="P1276" s="409">
        <f t="shared" si="49"/>
        <v>0</v>
      </c>
      <c r="Q1276" s="78">
        <f t="shared" si="49"/>
        <v>0</v>
      </c>
      <c r="R1276" s="100" t="str">
        <f t="shared" si="48"/>
        <v/>
      </c>
    </row>
    <row r="1277" spans="1:18" x14ac:dyDescent="0.2">
      <c r="A1277" s="430" t="str">
        <f>IF(B1277="","",COUNT('Diário 1º PA'!$A$4:$A$2634)+COUNT('Diário 2º PA'!$A$4:$A$2000)+COUNT('Diário 3º PA'!$A$4:$A$2000)+ROW()-3)</f>
        <v/>
      </c>
      <c r="B1277" s="417"/>
      <c r="C1277" s="438"/>
      <c r="D1277" s="419"/>
      <c r="E1277" s="419"/>
      <c r="F1277" s="420"/>
      <c r="G1277" s="419"/>
      <c r="H1277" s="419"/>
      <c r="I1277" s="421"/>
      <c r="J1277" s="422"/>
      <c r="K1277" s="422"/>
      <c r="L1277" s="423"/>
      <c r="M1277" s="422"/>
      <c r="N1277" s="464"/>
      <c r="O1277" s="429"/>
      <c r="P1277" s="409">
        <f t="shared" si="49"/>
        <v>0</v>
      </c>
      <c r="Q1277" s="78">
        <f t="shared" si="49"/>
        <v>0</v>
      </c>
      <c r="R1277" s="100" t="str">
        <f t="shared" si="48"/>
        <v/>
      </c>
    </row>
    <row r="1278" spans="1:18" x14ac:dyDescent="0.2">
      <c r="A1278" s="430" t="str">
        <f>IF(B1278="","",COUNT('Diário 1º PA'!$A$4:$A$2634)+COUNT('Diário 2º PA'!$A$4:$A$2000)+COUNT('Diário 3º PA'!$A$4:$A$2000)+ROW()-3)</f>
        <v/>
      </c>
      <c r="B1278" s="417"/>
      <c r="C1278" s="438"/>
      <c r="D1278" s="419"/>
      <c r="E1278" s="419"/>
      <c r="F1278" s="420"/>
      <c r="G1278" s="419"/>
      <c r="H1278" s="419"/>
      <c r="I1278" s="421"/>
      <c r="J1278" s="422"/>
      <c r="K1278" s="422"/>
      <c r="L1278" s="423"/>
      <c r="M1278" s="422"/>
      <c r="N1278" s="464"/>
      <c r="O1278" s="429"/>
      <c r="P1278" s="409">
        <f t="shared" si="49"/>
        <v>0</v>
      </c>
      <c r="Q1278" s="78">
        <f t="shared" si="49"/>
        <v>0</v>
      </c>
      <c r="R1278" s="100" t="str">
        <f t="shared" si="48"/>
        <v/>
      </c>
    </row>
    <row r="1279" spans="1:18" x14ac:dyDescent="0.2">
      <c r="A1279" s="430" t="str">
        <f>IF(B1279="","",COUNT('Diário 1º PA'!$A$4:$A$2634)+COUNT('Diário 2º PA'!$A$4:$A$2000)+COUNT('Diário 3º PA'!$A$4:$A$2000)+ROW()-3)</f>
        <v/>
      </c>
      <c r="B1279" s="417"/>
      <c r="C1279" s="438"/>
      <c r="D1279" s="419"/>
      <c r="E1279" s="419"/>
      <c r="F1279" s="420"/>
      <c r="G1279" s="419"/>
      <c r="H1279" s="419"/>
      <c r="I1279" s="421"/>
      <c r="J1279" s="422"/>
      <c r="K1279" s="422"/>
      <c r="L1279" s="423"/>
      <c r="M1279" s="422"/>
      <c r="N1279" s="464"/>
      <c r="O1279" s="429"/>
      <c r="P1279" s="409">
        <f t="shared" si="49"/>
        <v>0</v>
      </c>
      <c r="Q1279" s="78">
        <f t="shared" si="49"/>
        <v>0</v>
      </c>
      <c r="R1279" s="100" t="str">
        <f t="shared" si="48"/>
        <v/>
      </c>
    </row>
    <row r="1280" spans="1:18" x14ac:dyDescent="0.2">
      <c r="A1280" s="430" t="str">
        <f>IF(B1280="","",COUNT('Diário 1º PA'!$A$4:$A$2634)+COUNT('Diário 2º PA'!$A$4:$A$2000)+COUNT('Diário 3º PA'!$A$4:$A$2000)+ROW()-3)</f>
        <v/>
      </c>
      <c r="B1280" s="417"/>
      <c r="C1280" s="438"/>
      <c r="D1280" s="419"/>
      <c r="E1280" s="419"/>
      <c r="F1280" s="420"/>
      <c r="G1280" s="419"/>
      <c r="H1280" s="419"/>
      <c r="I1280" s="421"/>
      <c r="J1280" s="422"/>
      <c r="K1280" s="422"/>
      <c r="L1280" s="423"/>
      <c r="M1280" s="422"/>
      <c r="N1280" s="464"/>
      <c r="O1280" s="429"/>
      <c r="P1280" s="409">
        <f t="shared" si="49"/>
        <v>0</v>
      </c>
      <c r="Q1280" s="78">
        <f t="shared" si="49"/>
        <v>0</v>
      </c>
      <c r="R1280" s="100" t="str">
        <f t="shared" si="48"/>
        <v/>
      </c>
    </row>
    <row r="1281" spans="1:18" x14ac:dyDescent="0.2">
      <c r="A1281" s="430" t="str">
        <f>IF(B1281="","",COUNT('Diário 1º PA'!$A$4:$A$2634)+COUNT('Diário 2º PA'!$A$4:$A$2000)+COUNT('Diário 3º PA'!$A$4:$A$2000)+ROW()-3)</f>
        <v/>
      </c>
      <c r="B1281" s="417"/>
      <c r="C1281" s="438"/>
      <c r="D1281" s="419"/>
      <c r="E1281" s="419"/>
      <c r="F1281" s="420"/>
      <c r="G1281" s="419"/>
      <c r="H1281" s="419"/>
      <c r="I1281" s="421"/>
      <c r="J1281" s="422"/>
      <c r="K1281" s="422"/>
      <c r="L1281" s="423"/>
      <c r="M1281" s="422"/>
      <c r="N1281" s="464"/>
      <c r="O1281" s="429"/>
      <c r="P1281" s="409">
        <f t="shared" si="49"/>
        <v>0</v>
      </c>
      <c r="Q1281" s="78">
        <f t="shared" si="49"/>
        <v>0</v>
      </c>
      <c r="R1281" s="100" t="str">
        <f t="shared" si="48"/>
        <v/>
      </c>
    </row>
    <row r="1282" spans="1:18" x14ac:dyDescent="0.2">
      <c r="A1282" s="430" t="str">
        <f>IF(B1282="","",COUNT('Diário 1º PA'!$A$4:$A$2634)+COUNT('Diário 2º PA'!$A$4:$A$2000)+COUNT('Diário 3º PA'!$A$4:$A$2000)+ROW()-3)</f>
        <v/>
      </c>
      <c r="B1282" s="417"/>
      <c r="C1282" s="438"/>
      <c r="D1282" s="419"/>
      <c r="E1282" s="419"/>
      <c r="F1282" s="420"/>
      <c r="G1282" s="419"/>
      <c r="H1282" s="419"/>
      <c r="I1282" s="421"/>
      <c r="J1282" s="422"/>
      <c r="K1282" s="422"/>
      <c r="L1282" s="423"/>
      <c r="M1282" s="422"/>
      <c r="N1282" s="464"/>
      <c r="O1282" s="429"/>
      <c r="P1282" s="409">
        <f t="shared" si="49"/>
        <v>0</v>
      </c>
      <c r="Q1282" s="78">
        <f t="shared" si="49"/>
        <v>0</v>
      </c>
      <c r="R1282" s="100" t="str">
        <f t="shared" si="48"/>
        <v/>
      </c>
    </row>
    <row r="1283" spans="1:18" x14ac:dyDescent="0.2">
      <c r="A1283" s="430" t="str">
        <f>IF(B1283="","",COUNT('Diário 1º PA'!$A$4:$A$2634)+COUNT('Diário 2º PA'!$A$4:$A$2000)+COUNT('Diário 3º PA'!$A$4:$A$2000)+ROW()-3)</f>
        <v/>
      </c>
      <c r="B1283" s="417"/>
      <c r="C1283" s="438"/>
      <c r="D1283" s="419"/>
      <c r="E1283" s="419"/>
      <c r="F1283" s="420"/>
      <c r="G1283" s="419"/>
      <c r="H1283" s="419"/>
      <c r="I1283" s="421"/>
      <c r="J1283" s="422"/>
      <c r="K1283" s="422"/>
      <c r="L1283" s="423"/>
      <c r="M1283" s="422"/>
      <c r="N1283" s="464"/>
      <c r="O1283" s="429"/>
      <c r="P1283" s="409">
        <f t="shared" si="49"/>
        <v>0</v>
      </c>
      <c r="Q1283" s="78">
        <f t="shared" si="49"/>
        <v>0</v>
      </c>
      <c r="R1283" s="100" t="str">
        <f t="shared" si="48"/>
        <v/>
      </c>
    </row>
    <row r="1284" spans="1:18" x14ac:dyDescent="0.2">
      <c r="A1284" s="430" t="str">
        <f>IF(B1284="","",COUNT('Diário 1º PA'!$A$4:$A$2634)+COUNT('Diário 2º PA'!$A$4:$A$2000)+COUNT('Diário 3º PA'!$A$4:$A$2000)+ROW()-3)</f>
        <v/>
      </c>
      <c r="B1284" s="417"/>
      <c r="C1284" s="438"/>
      <c r="D1284" s="419"/>
      <c r="E1284" s="419"/>
      <c r="F1284" s="420"/>
      <c r="G1284" s="419"/>
      <c r="H1284" s="419"/>
      <c r="I1284" s="421"/>
      <c r="J1284" s="422"/>
      <c r="K1284" s="422"/>
      <c r="L1284" s="423"/>
      <c r="M1284" s="422"/>
      <c r="N1284" s="464"/>
      <c r="O1284" s="429"/>
      <c r="P1284" s="409">
        <f t="shared" si="49"/>
        <v>0</v>
      </c>
      <c r="Q1284" s="78">
        <f t="shared" si="49"/>
        <v>0</v>
      </c>
      <c r="R1284" s="100" t="str">
        <f t="shared" si="48"/>
        <v/>
      </c>
    </row>
    <row r="1285" spans="1:18" x14ac:dyDescent="0.2">
      <c r="A1285" s="430" t="str">
        <f>IF(B1285="","",COUNT('Diário 1º PA'!$A$4:$A$2634)+COUNT('Diário 2º PA'!$A$4:$A$2000)+COUNT('Diário 3º PA'!$A$4:$A$2000)+ROW()-3)</f>
        <v/>
      </c>
      <c r="B1285" s="417"/>
      <c r="C1285" s="438"/>
      <c r="D1285" s="419"/>
      <c r="E1285" s="419"/>
      <c r="F1285" s="420"/>
      <c r="G1285" s="419"/>
      <c r="H1285" s="419"/>
      <c r="I1285" s="421"/>
      <c r="J1285" s="422"/>
      <c r="K1285" s="422"/>
      <c r="L1285" s="423"/>
      <c r="M1285" s="422"/>
      <c r="N1285" s="464"/>
      <c r="O1285" s="429"/>
      <c r="P1285" s="409">
        <f t="shared" si="49"/>
        <v>0</v>
      </c>
      <c r="Q1285" s="78">
        <f t="shared" si="49"/>
        <v>0</v>
      </c>
      <c r="R1285" s="100" t="str">
        <f t="shared" si="48"/>
        <v/>
      </c>
    </row>
    <row r="1286" spans="1:18" x14ac:dyDescent="0.2">
      <c r="A1286" s="430" t="str">
        <f>IF(B1286="","",COUNT('Diário 1º PA'!$A$4:$A$2634)+COUNT('Diário 2º PA'!$A$4:$A$2000)+COUNT('Diário 3º PA'!$A$4:$A$2000)+ROW()-3)</f>
        <v/>
      </c>
      <c r="B1286" s="417"/>
      <c r="C1286" s="438"/>
      <c r="D1286" s="419"/>
      <c r="E1286" s="419"/>
      <c r="F1286" s="420"/>
      <c r="G1286" s="419"/>
      <c r="H1286" s="419"/>
      <c r="I1286" s="421"/>
      <c r="J1286" s="422"/>
      <c r="K1286" s="422"/>
      <c r="L1286" s="423"/>
      <c r="M1286" s="422"/>
      <c r="N1286" s="464"/>
      <c r="O1286" s="429"/>
      <c r="P1286" s="409">
        <f t="shared" si="49"/>
        <v>0</v>
      </c>
      <c r="Q1286" s="78">
        <f t="shared" si="49"/>
        <v>0</v>
      </c>
      <c r="R1286" s="100" t="str">
        <f t="shared" si="48"/>
        <v/>
      </c>
    </row>
    <row r="1287" spans="1:18" x14ac:dyDescent="0.2">
      <c r="A1287" s="430" t="str">
        <f>IF(B1287="","",COUNT('Diário 1º PA'!$A$4:$A$2634)+COUNT('Diário 2º PA'!$A$4:$A$2000)+COUNT('Diário 3º PA'!$A$4:$A$2000)+ROW()-3)</f>
        <v/>
      </c>
      <c r="B1287" s="417"/>
      <c r="C1287" s="438"/>
      <c r="D1287" s="419"/>
      <c r="E1287" s="419"/>
      <c r="F1287" s="420"/>
      <c r="G1287" s="419"/>
      <c r="H1287" s="419"/>
      <c r="I1287" s="421"/>
      <c r="J1287" s="422"/>
      <c r="K1287" s="422"/>
      <c r="L1287" s="423"/>
      <c r="M1287" s="422"/>
      <c r="N1287" s="464"/>
      <c r="O1287" s="429"/>
      <c r="P1287" s="409">
        <f t="shared" si="49"/>
        <v>0</v>
      </c>
      <c r="Q1287" s="78">
        <f t="shared" si="49"/>
        <v>0</v>
      </c>
      <c r="R1287" s="100" t="str">
        <f t="shared" si="48"/>
        <v/>
      </c>
    </row>
    <row r="1288" spans="1:18" x14ac:dyDescent="0.2">
      <c r="A1288" s="430" t="str">
        <f>IF(B1288="","",COUNT('Diário 1º PA'!$A$4:$A$2634)+COUNT('Diário 2º PA'!$A$4:$A$2000)+COUNT('Diário 3º PA'!$A$4:$A$2000)+ROW()-3)</f>
        <v/>
      </c>
      <c r="B1288" s="417"/>
      <c r="C1288" s="438"/>
      <c r="D1288" s="419"/>
      <c r="E1288" s="419"/>
      <c r="F1288" s="420"/>
      <c r="G1288" s="419"/>
      <c r="H1288" s="419"/>
      <c r="I1288" s="421"/>
      <c r="J1288" s="422"/>
      <c r="K1288" s="422"/>
      <c r="L1288" s="423"/>
      <c r="M1288" s="422"/>
      <c r="N1288" s="464"/>
      <c r="O1288" s="429"/>
      <c r="P1288" s="409">
        <f t="shared" si="49"/>
        <v>0</v>
      </c>
      <c r="Q1288" s="78">
        <f t="shared" si="49"/>
        <v>0</v>
      </c>
      <c r="R1288" s="100" t="str">
        <f t="shared" ref="R1288:R1351" si="50">SUBSTITUTE(D1288," ","_")</f>
        <v/>
      </c>
    </row>
    <row r="1289" spans="1:18" x14ac:dyDescent="0.2">
      <c r="A1289" s="430" t="str">
        <f>IF(B1289="","",COUNT('Diário 1º PA'!$A$4:$A$2634)+COUNT('Diário 2º PA'!$A$4:$A$2000)+COUNT('Diário 3º PA'!$A$4:$A$2000)+ROW()-3)</f>
        <v/>
      </c>
      <c r="B1289" s="417"/>
      <c r="C1289" s="438"/>
      <c r="D1289" s="419"/>
      <c r="E1289" s="419"/>
      <c r="F1289" s="420"/>
      <c r="G1289" s="419"/>
      <c r="H1289" s="419"/>
      <c r="I1289" s="421"/>
      <c r="J1289" s="422"/>
      <c r="K1289" s="422"/>
      <c r="L1289" s="423"/>
      <c r="M1289" s="422"/>
      <c r="N1289" s="464"/>
      <c r="O1289" s="429"/>
      <c r="P1289" s="409">
        <f t="shared" ref="P1289:Q1352" si="51">IF(B1289=0,0,IF(YEAR(B1289)=$Q$1,MONTH(B1289)-$P$1+1,(YEAR(B1289)-$Q$1)*12-$P$1+1+MONTH(B1289)))</f>
        <v>0</v>
      </c>
      <c r="Q1289" s="78">
        <f t="shared" si="51"/>
        <v>0</v>
      </c>
      <c r="R1289" s="100" t="str">
        <f t="shared" si="50"/>
        <v/>
      </c>
    </row>
    <row r="1290" spans="1:18" x14ac:dyDescent="0.2">
      <c r="A1290" s="430" t="str">
        <f>IF(B1290="","",COUNT('Diário 1º PA'!$A$4:$A$2634)+COUNT('Diário 2º PA'!$A$4:$A$2000)+COUNT('Diário 3º PA'!$A$4:$A$2000)+ROW()-3)</f>
        <v/>
      </c>
      <c r="B1290" s="417"/>
      <c r="C1290" s="438"/>
      <c r="D1290" s="419"/>
      <c r="E1290" s="419"/>
      <c r="F1290" s="420"/>
      <c r="G1290" s="419"/>
      <c r="H1290" s="419"/>
      <c r="I1290" s="421"/>
      <c r="J1290" s="422"/>
      <c r="K1290" s="422"/>
      <c r="L1290" s="423"/>
      <c r="M1290" s="422"/>
      <c r="N1290" s="464"/>
      <c r="O1290" s="429"/>
      <c r="P1290" s="409">
        <f t="shared" si="51"/>
        <v>0</v>
      </c>
      <c r="Q1290" s="78">
        <f t="shared" si="51"/>
        <v>0</v>
      </c>
      <c r="R1290" s="100" t="str">
        <f t="shared" si="50"/>
        <v/>
      </c>
    </row>
    <row r="1291" spans="1:18" x14ac:dyDescent="0.2">
      <c r="A1291" s="430" t="str">
        <f>IF(B1291="","",COUNT('Diário 1º PA'!$A$4:$A$2634)+COUNT('Diário 2º PA'!$A$4:$A$2000)+COUNT('Diário 3º PA'!$A$4:$A$2000)+ROW()-3)</f>
        <v/>
      </c>
      <c r="B1291" s="417"/>
      <c r="C1291" s="438"/>
      <c r="D1291" s="419"/>
      <c r="E1291" s="419"/>
      <c r="F1291" s="420"/>
      <c r="G1291" s="419"/>
      <c r="H1291" s="419"/>
      <c r="I1291" s="421"/>
      <c r="J1291" s="422"/>
      <c r="K1291" s="422"/>
      <c r="L1291" s="423"/>
      <c r="M1291" s="422"/>
      <c r="N1291" s="464"/>
      <c r="O1291" s="429"/>
      <c r="P1291" s="409">
        <f t="shared" si="51"/>
        <v>0</v>
      </c>
      <c r="Q1291" s="78">
        <f t="shared" si="51"/>
        <v>0</v>
      </c>
      <c r="R1291" s="100" t="str">
        <f t="shared" si="50"/>
        <v/>
      </c>
    </row>
    <row r="1292" spans="1:18" x14ac:dyDescent="0.2">
      <c r="A1292" s="430" t="str">
        <f>IF(B1292="","",COUNT('Diário 1º PA'!$A$4:$A$2634)+COUNT('Diário 2º PA'!$A$4:$A$2000)+COUNT('Diário 3º PA'!$A$4:$A$2000)+ROW()-3)</f>
        <v/>
      </c>
      <c r="B1292" s="417"/>
      <c r="C1292" s="438"/>
      <c r="D1292" s="419"/>
      <c r="E1292" s="419"/>
      <c r="F1292" s="420"/>
      <c r="G1292" s="419"/>
      <c r="H1292" s="419"/>
      <c r="I1292" s="421"/>
      <c r="J1292" s="422"/>
      <c r="K1292" s="422"/>
      <c r="L1292" s="423"/>
      <c r="M1292" s="422"/>
      <c r="N1292" s="464"/>
      <c r="O1292" s="429"/>
      <c r="P1292" s="409">
        <f t="shared" si="51"/>
        <v>0</v>
      </c>
      <c r="Q1292" s="78">
        <f t="shared" si="51"/>
        <v>0</v>
      </c>
      <c r="R1292" s="100" t="str">
        <f t="shared" si="50"/>
        <v/>
      </c>
    </row>
    <row r="1293" spans="1:18" x14ac:dyDescent="0.2">
      <c r="A1293" s="430" t="str">
        <f>IF(B1293="","",COUNT('Diário 1º PA'!$A$4:$A$2634)+COUNT('Diário 2º PA'!$A$4:$A$2000)+COUNT('Diário 3º PA'!$A$4:$A$2000)+ROW()-3)</f>
        <v/>
      </c>
      <c r="B1293" s="417"/>
      <c r="C1293" s="438"/>
      <c r="D1293" s="419"/>
      <c r="E1293" s="419"/>
      <c r="F1293" s="420"/>
      <c r="G1293" s="419"/>
      <c r="H1293" s="419"/>
      <c r="I1293" s="421"/>
      <c r="J1293" s="422"/>
      <c r="K1293" s="422"/>
      <c r="L1293" s="423"/>
      <c r="M1293" s="422"/>
      <c r="N1293" s="464"/>
      <c r="O1293" s="429"/>
      <c r="P1293" s="409">
        <f t="shared" si="51"/>
        <v>0</v>
      </c>
      <c r="Q1293" s="78">
        <f t="shared" si="51"/>
        <v>0</v>
      </c>
      <c r="R1293" s="100" t="str">
        <f t="shared" si="50"/>
        <v/>
      </c>
    </row>
    <row r="1294" spans="1:18" x14ac:dyDescent="0.2">
      <c r="A1294" s="430" t="str">
        <f>IF(B1294="","",COUNT('Diário 1º PA'!$A$4:$A$2634)+COUNT('Diário 2º PA'!$A$4:$A$2000)+COUNT('Diário 3º PA'!$A$4:$A$2000)+ROW()-3)</f>
        <v/>
      </c>
      <c r="B1294" s="417"/>
      <c r="C1294" s="438"/>
      <c r="D1294" s="419"/>
      <c r="E1294" s="419"/>
      <c r="F1294" s="420"/>
      <c r="G1294" s="419"/>
      <c r="H1294" s="419"/>
      <c r="I1294" s="421"/>
      <c r="J1294" s="422"/>
      <c r="K1294" s="422"/>
      <c r="L1294" s="423"/>
      <c r="M1294" s="422"/>
      <c r="N1294" s="464"/>
      <c r="O1294" s="429"/>
      <c r="P1294" s="409">
        <f t="shared" si="51"/>
        <v>0</v>
      </c>
      <c r="Q1294" s="78">
        <f t="shared" si="51"/>
        <v>0</v>
      </c>
      <c r="R1294" s="100" t="str">
        <f t="shared" si="50"/>
        <v/>
      </c>
    </row>
    <row r="1295" spans="1:18" x14ac:dyDescent="0.2">
      <c r="A1295" s="430" t="str">
        <f>IF(B1295="","",COUNT('Diário 1º PA'!$A$4:$A$2634)+COUNT('Diário 2º PA'!$A$4:$A$2000)+COUNT('Diário 3º PA'!$A$4:$A$2000)+ROW()-3)</f>
        <v/>
      </c>
      <c r="B1295" s="417"/>
      <c r="C1295" s="438"/>
      <c r="D1295" s="419"/>
      <c r="E1295" s="419"/>
      <c r="F1295" s="420"/>
      <c r="G1295" s="419"/>
      <c r="H1295" s="419"/>
      <c r="I1295" s="421"/>
      <c r="J1295" s="422"/>
      <c r="K1295" s="422"/>
      <c r="L1295" s="423"/>
      <c r="M1295" s="422"/>
      <c r="N1295" s="464"/>
      <c r="O1295" s="429"/>
      <c r="P1295" s="409">
        <f t="shared" si="51"/>
        <v>0</v>
      </c>
      <c r="Q1295" s="78">
        <f t="shared" si="51"/>
        <v>0</v>
      </c>
      <c r="R1295" s="100" t="str">
        <f t="shared" si="50"/>
        <v/>
      </c>
    </row>
    <row r="1296" spans="1:18" x14ac:dyDescent="0.2">
      <c r="A1296" s="430" t="str">
        <f>IF(B1296="","",COUNT('Diário 1º PA'!$A$4:$A$2634)+COUNT('Diário 2º PA'!$A$4:$A$2000)+COUNT('Diário 3º PA'!$A$4:$A$2000)+ROW()-3)</f>
        <v/>
      </c>
      <c r="B1296" s="417"/>
      <c r="C1296" s="438"/>
      <c r="D1296" s="419"/>
      <c r="E1296" s="419"/>
      <c r="F1296" s="420"/>
      <c r="G1296" s="419"/>
      <c r="H1296" s="419"/>
      <c r="I1296" s="421"/>
      <c r="J1296" s="422"/>
      <c r="K1296" s="422"/>
      <c r="L1296" s="423"/>
      <c r="M1296" s="422"/>
      <c r="N1296" s="464"/>
      <c r="O1296" s="429"/>
      <c r="P1296" s="409">
        <f t="shared" si="51"/>
        <v>0</v>
      </c>
      <c r="Q1296" s="78">
        <f t="shared" si="51"/>
        <v>0</v>
      </c>
      <c r="R1296" s="100" t="str">
        <f t="shared" si="50"/>
        <v/>
      </c>
    </row>
    <row r="1297" spans="1:18" x14ac:dyDescent="0.2">
      <c r="A1297" s="430" t="str">
        <f>IF(B1297="","",COUNT('Diário 1º PA'!$A$4:$A$2634)+COUNT('Diário 2º PA'!$A$4:$A$2000)+COUNT('Diário 3º PA'!$A$4:$A$2000)+ROW()-3)</f>
        <v/>
      </c>
      <c r="B1297" s="417"/>
      <c r="C1297" s="438"/>
      <c r="D1297" s="419"/>
      <c r="E1297" s="419"/>
      <c r="F1297" s="420"/>
      <c r="G1297" s="419"/>
      <c r="H1297" s="419"/>
      <c r="I1297" s="421"/>
      <c r="J1297" s="422"/>
      <c r="K1297" s="422"/>
      <c r="L1297" s="423"/>
      <c r="M1297" s="422"/>
      <c r="N1297" s="464"/>
      <c r="O1297" s="429"/>
      <c r="P1297" s="409">
        <f t="shared" si="51"/>
        <v>0</v>
      </c>
      <c r="Q1297" s="78">
        <f t="shared" si="51"/>
        <v>0</v>
      </c>
      <c r="R1297" s="100" t="str">
        <f t="shared" si="50"/>
        <v/>
      </c>
    </row>
    <row r="1298" spans="1:18" x14ac:dyDescent="0.2">
      <c r="A1298" s="430" t="str">
        <f>IF(B1298="","",COUNT('Diário 1º PA'!$A$4:$A$2634)+COUNT('Diário 2º PA'!$A$4:$A$2000)+COUNT('Diário 3º PA'!$A$4:$A$2000)+ROW()-3)</f>
        <v/>
      </c>
      <c r="B1298" s="417"/>
      <c r="C1298" s="438"/>
      <c r="D1298" s="419"/>
      <c r="E1298" s="419"/>
      <c r="F1298" s="420"/>
      <c r="G1298" s="419"/>
      <c r="H1298" s="419"/>
      <c r="I1298" s="421"/>
      <c r="J1298" s="422"/>
      <c r="K1298" s="422"/>
      <c r="L1298" s="423"/>
      <c r="M1298" s="422"/>
      <c r="N1298" s="464"/>
      <c r="O1298" s="429"/>
      <c r="P1298" s="409">
        <f t="shared" si="51"/>
        <v>0</v>
      </c>
      <c r="Q1298" s="78">
        <f t="shared" si="51"/>
        <v>0</v>
      </c>
      <c r="R1298" s="100" t="str">
        <f t="shared" si="50"/>
        <v/>
      </c>
    </row>
    <row r="1299" spans="1:18" x14ac:dyDescent="0.2">
      <c r="A1299" s="430" t="str">
        <f>IF(B1299="","",COUNT('Diário 1º PA'!$A$4:$A$2634)+COUNT('Diário 2º PA'!$A$4:$A$2000)+COUNT('Diário 3º PA'!$A$4:$A$2000)+ROW()-3)</f>
        <v/>
      </c>
      <c r="B1299" s="417"/>
      <c r="C1299" s="438"/>
      <c r="D1299" s="419"/>
      <c r="E1299" s="419"/>
      <c r="F1299" s="420"/>
      <c r="G1299" s="419"/>
      <c r="H1299" s="419"/>
      <c r="I1299" s="421"/>
      <c r="J1299" s="422"/>
      <c r="K1299" s="422"/>
      <c r="L1299" s="423"/>
      <c r="M1299" s="422"/>
      <c r="N1299" s="464"/>
      <c r="O1299" s="429"/>
      <c r="P1299" s="409">
        <f t="shared" si="51"/>
        <v>0</v>
      </c>
      <c r="Q1299" s="78">
        <f t="shared" si="51"/>
        <v>0</v>
      </c>
      <c r="R1299" s="100" t="str">
        <f t="shared" si="50"/>
        <v/>
      </c>
    </row>
    <row r="1300" spans="1:18" x14ac:dyDescent="0.2">
      <c r="A1300" s="430" t="str">
        <f>IF(B1300="","",COUNT('Diário 1º PA'!$A$4:$A$2634)+COUNT('Diário 2º PA'!$A$4:$A$2000)+COUNT('Diário 3º PA'!$A$4:$A$2000)+ROW()-3)</f>
        <v/>
      </c>
      <c r="B1300" s="417"/>
      <c r="C1300" s="438"/>
      <c r="D1300" s="419"/>
      <c r="E1300" s="419"/>
      <c r="F1300" s="420"/>
      <c r="G1300" s="419"/>
      <c r="H1300" s="419"/>
      <c r="I1300" s="421"/>
      <c r="J1300" s="422"/>
      <c r="K1300" s="422"/>
      <c r="L1300" s="423"/>
      <c r="M1300" s="422"/>
      <c r="N1300" s="464"/>
      <c r="O1300" s="429"/>
      <c r="P1300" s="409">
        <f t="shared" si="51"/>
        <v>0</v>
      </c>
      <c r="Q1300" s="78">
        <f t="shared" si="51"/>
        <v>0</v>
      </c>
      <c r="R1300" s="100" t="str">
        <f t="shared" si="50"/>
        <v/>
      </c>
    </row>
    <row r="1301" spans="1:18" x14ac:dyDescent="0.2">
      <c r="A1301" s="430" t="str">
        <f>IF(B1301="","",COUNT('Diário 1º PA'!$A$4:$A$2634)+COUNT('Diário 2º PA'!$A$4:$A$2000)+COUNT('Diário 3º PA'!$A$4:$A$2000)+ROW()-3)</f>
        <v/>
      </c>
      <c r="B1301" s="417"/>
      <c r="C1301" s="438"/>
      <c r="D1301" s="419"/>
      <c r="E1301" s="419"/>
      <c r="F1301" s="420"/>
      <c r="G1301" s="419"/>
      <c r="H1301" s="419"/>
      <c r="I1301" s="421"/>
      <c r="J1301" s="422"/>
      <c r="K1301" s="422"/>
      <c r="L1301" s="423"/>
      <c r="M1301" s="422"/>
      <c r="N1301" s="464"/>
      <c r="O1301" s="429"/>
      <c r="P1301" s="409">
        <f t="shared" si="51"/>
        <v>0</v>
      </c>
      <c r="Q1301" s="78">
        <f t="shared" si="51"/>
        <v>0</v>
      </c>
      <c r="R1301" s="100" t="str">
        <f t="shared" si="50"/>
        <v/>
      </c>
    </row>
    <row r="1302" spans="1:18" x14ac:dyDescent="0.2">
      <c r="A1302" s="430" t="str">
        <f>IF(B1302="","",COUNT('Diário 1º PA'!$A$4:$A$2634)+COUNT('Diário 2º PA'!$A$4:$A$2000)+COUNT('Diário 3º PA'!$A$4:$A$2000)+ROW()-3)</f>
        <v/>
      </c>
      <c r="B1302" s="417"/>
      <c r="C1302" s="438"/>
      <c r="D1302" s="419"/>
      <c r="E1302" s="419"/>
      <c r="F1302" s="420"/>
      <c r="G1302" s="419"/>
      <c r="H1302" s="419"/>
      <c r="I1302" s="421"/>
      <c r="J1302" s="422"/>
      <c r="K1302" s="422"/>
      <c r="L1302" s="423"/>
      <c r="M1302" s="422"/>
      <c r="N1302" s="464"/>
      <c r="O1302" s="429"/>
      <c r="P1302" s="409">
        <f t="shared" si="51"/>
        <v>0</v>
      </c>
      <c r="Q1302" s="78">
        <f t="shared" si="51"/>
        <v>0</v>
      </c>
      <c r="R1302" s="100" t="str">
        <f t="shared" si="50"/>
        <v/>
      </c>
    </row>
    <row r="1303" spans="1:18" x14ac:dyDescent="0.2">
      <c r="A1303" s="430" t="str">
        <f>IF(B1303="","",COUNT('Diário 1º PA'!$A$4:$A$2634)+COUNT('Diário 2º PA'!$A$4:$A$2000)+COUNT('Diário 3º PA'!$A$4:$A$2000)+ROW()-3)</f>
        <v/>
      </c>
      <c r="B1303" s="417"/>
      <c r="C1303" s="438"/>
      <c r="D1303" s="419"/>
      <c r="E1303" s="419"/>
      <c r="F1303" s="420"/>
      <c r="G1303" s="419"/>
      <c r="H1303" s="419"/>
      <c r="I1303" s="421"/>
      <c r="J1303" s="422"/>
      <c r="K1303" s="422"/>
      <c r="L1303" s="423"/>
      <c r="M1303" s="422"/>
      <c r="N1303" s="464"/>
      <c r="O1303" s="429"/>
      <c r="P1303" s="409">
        <f t="shared" si="51"/>
        <v>0</v>
      </c>
      <c r="Q1303" s="78">
        <f t="shared" si="51"/>
        <v>0</v>
      </c>
      <c r="R1303" s="100" t="str">
        <f t="shared" si="50"/>
        <v/>
      </c>
    </row>
    <row r="1304" spans="1:18" x14ac:dyDescent="0.2">
      <c r="A1304" s="430" t="str">
        <f>IF(B1304="","",COUNT('Diário 1º PA'!$A$4:$A$2634)+COUNT('Diário 2º PA'!$A$4:$A$2000)+COUNT('Diário 3º PA'!$A$4:$A$2000)+ROW()-3)</f>
        <v/>
      </c>
      <c r="B1304" s="417"/>
      <c r="C1304" s="438"/>
      <c r="D1304" s="419"/>
      <c r="E1304" s="419"/>
      <c r="F1304" s="420"/>
      <c r="G1304" s="419"/>
      <c r="H1304" s="419"/>
      <c r="I1304" s="421"/>
      <c r="J1304" s="422"/>
      <c r="K1304" s="422"/>
      <c r="L1304" s="423"/>
      <c r="M1304" s="422"/>
      <c r="N1304" s="464"/>
      <c r="O1304" s="429"/>
      <c r="P1304" s="409">
        <f t="shared" si="51"/>
        <v>0</v>
      </c>
      <c r="Q1304" s="78">
        <f t="shared" si="51"/>
        <v>0</v>
      </c>
      <c r="R1304" s="100" t="str">
        <f t="shared" si="50"/>
        <v/>
      </c>
    </row>
    <row r="1305" spans="1:18" x14ac:dyDescent="0.2">
      <c r="A1305" s="430" t="str">
        <f>IF(B1305="","",COUNT('Diário 1º PA'!$A$4:$A$2634)+COUNT('Diário 2º PA'!$A$4:$A$2000)+COUNT('Diário 3º PA'!$A$4:$A$2000)+ROW()-3)</f>
        <v/>
      </c>
      <c r="B1305" s="417"/>
      <c r="C1305" s="438"/>
      <c r="D1305" s="419"/>
      <c r="E1305" s="419"/>
      <c r="F1305" s="420"/>
      <c r="G1305" s="419"/>
      <c r="H1305" s="419"/>
      <c r="I1305" s="421"/>
      <c r="J1305" s="422"/>
      <c r="K1305" s="422"/>
      <c r="L1305" s="423"/>
      <c r="M1305" s="422"/>
      <c r="N1305" s="464"/>
      <c r="O1305" s="429"/>
      <c r="P1305" s="409">
        <f t="shared" si="51"/>
        <v>0</v>
      </c>
      <c r="Q1305" s="78">
        <f t="shared" si="51"/>
        <v>0</v>
      </c>
      <c r="R1305" s="100" t="str">
        <f t="shared" si="50"/>
        <v/>
      </c>
    </row>
    <row r="1306" spans="1:18" x14ac:dyDescent="0.2">
      <c r="A1306" s="430" t="str">
        <f>IF(B1306="","",COUNT('Diário 1º PA'!$A$4:$A$2634)+COUNT('Diário 2º PA'!$A$4:$A$2000)+COUNT('Diário 3º PA'!$A$4:$A$2000)+ROW()-3)</f>
        <v/>
      </c>
      <c r="B1306" s="417"/>
      <c r="C1306" s="438"/>
      <c r="D1306" s="419"/>
      <c r="E1306" s="419"/>
      <c r="F1306" s="420"/>
      <c r="G1306" s="419"/>
      <c r="H1306" s="419"/>
      <c r="I1306" s="421"/>
      <c r="J1306" s="422"/>
      <c r="K1306" s="422"/>
      <c r="L1306" s="423"/>
      <c r="M1306" s="422"/>
      <c r="N1306" s="464"/>
      <c r="O1306" s="429"/>
      <c r="P1306" s="409">
        <f t="shared" si="51"/>
        <v>0</v>
      </c>
      <c r="Q1306" s="78">
        <f t="shared" si="51"/>
        <v>0</v>
      </c>
      <c r="R1306" s="100" t="str">
        <f t="shared" si="50"/>
        <v/>
      </c>
    </row>
    <row r="1307" spans="1:18" x14ac:dyDescent="0.2">
      <c r="A1307" s="430" t="str">
        <f>IF(B1307="","",COUNT('Diário 1º PA'!$A$4:$A$2634)+COUNT('Diário 2º PA'!$A$4:$A$2000)+COUNT('Diário 3º PA'!$A$4:$A$2000)+ROW()-3)</f>
        <v/>
      </c>
      <c r="B1307" s="417"/>
      <c r="C1307" s="438"/>
      <c r="D1307" s="419"/>
      <c r="E1307" s="419"/>
      <c r="F1307" s="420"/>
      <c r="G1307" s="419"/>
      <c r="H1307" s="419"/>
      <c r="I1307" s="421"/>
      <c r="J1307" s="422"/>
      <c r="K1307" s="422"/>
      <c r="L1307" s="423"/>
      <c r="M1307" s="422"/>
      <c r="N1307" s="464"/>
      <c r="O1307" s="429"/>
      <c r="P1307" s="409">
        <f t="shared" si="51"/>
        <v>0</v>
      </c>
      <c r="Q1307" s="78">
        <f t="shared" si="51"/>
        <v>0</v>
      </c>
      <c r="R1307" s="100" t="str">
        <f t="shared" si="50"/>
        <v/>
      </c>
    </row>
    <row r="1308" spans="1:18" x14ac:dyDescent="0.2">
      <c r="A1308" s="430" t="str">
        <f>IF(B1308="","",COUNT('Diário 1º PA'!$A$4:$A$2634)+COUNT('Diário 2º PA'!$A$4:$A$2000)+COUNT('Diário 3º PA'!$A$4:$A$2000)+ROW()-3)</f>
        <v/>
      </c>
      <c r="B1308" s="417"/>
      <c r="C1308" s="438"/>
      <c r="D1308" s="419"/>
      <c r="E1308" s="419"/>
      <c r="F1308" s="420"/>
      <c r="G1308" s="419"/>
      <c r="H1308" s="419"/>
      <c r="I1308" s="421"/>
      <c r="J1308" s="422"/>
      <c r="K1308" s="422"/>
      <c r="L1308" s="423"/>
      <c r="M1308" s="422"/>
      <c r="N1308" s="464"/>
      <c r="O1308" s="429"/>
      <c r="P1308" s="409">
        <f t="shared" si="51"/>
        <v>0</v>
      </c>
      <c r="Q1308" s="78">
        <f t="shared" si="51"/>
        <v>0</v>
      </c>
      <c r="R1308" s="100" t="str">
        <f t="shared" si="50"/>
        <v/>
      </c>
    </row>
    <row r="1309" spans="1:18" x14ac:dyDescent="0.2">
      <c r="A1309" s="430" t="str">
        <f>IF(B1309="","",COUNT('Diário 1º PA'!$A$4:$A$2634)+COUNT('Diário 2º PA'!$A$4:$A$2000)+COUNT('Diário 3º PA'!$A$4:$A$2000)+ROW()-3)</f>
        <v/>
      </c>
      <c r="B1309" s="417"/>
      <c r="C1309" s="438"/>
      <c r="D1309" s="419"/>
      <c r="E1309" s="419"/>
      <c r="F1309" s="420"/>
      <c r="G1309" s="419"/>
      <c r="H1309" s="419"/>
      <c r="I1309" s="421"/>
      <c r="J1309" s="422"/>
      <c r="K1309" s="422"/>
      <c r="L1309" s="423"/>
      <c r="M1309" s="422"/>
      <c r="N1309" s="464"/>
      <c r="O1309" s="429"/>
      <c r="P1309" s="409">
        <f t="shared" si="51"/>
        <v>0</v>
      </c>
      <c r="Q1309" s="78">
        <f t="shared" si="51"/>
        <v>0</v>
      </c>
      <c r="R1309" s="100" t="str">
        <f t="shared" si="50"/>
        <v/>
      </c>
    </row>
    <row r="1310" spans="1:18" x14ac:dyDescent="0.2">
      <c r="A1310" s="430" t="str">
        <f>IF(B1310="","",COUNT('Diário 1º PA'!$A$4:$A$2634)+COUNT('Diário 2º PA'!$A$4:$A$2000)+COUNT('Diário 3º PA'!$A$4:$A$2000)+ROW()-3)</f>
        <v/>
      </c>
      <c r="B1310" s="417"/>
      <c r="C1310" s="438"/>
      <c r="D1310" s="419"/>
      <c r="E1310" s="419"/>
      <c r="F1310" s="420"/>
      <c r="G1310" s="419"/>
      <c r="H1310" s="419"/>
      <c r="I1310" s="421"/>
      <c r="J1310" s="422"/>
      <c r="K1310" s="422"/>
      <c r="L1310" s="423"/>
      <c r="M1310" s="422"/>
      <c r="N1310" s="464"/>
      <c r="O1310" s="429"/>
      <c r="P1310" s="409">
        <f t="shared" si="51"/>
        <v>0</v>
      </c>
      <c r="Q1310" s="78">
        <f t="shared" si="51"/>
        <v>0</v>
      </c>
      <c r="R1310" s="100" t="str">
        <f t="shared" si="50"/>
        <v/>
      </c>
    </row>
    <row r="1311" spans="1:18" x14ac:dyDescent="0.2">
      <c r="A1311" s="430" t="str">
        <f>IF(B1311="","",COUNT('Diário 1º PA'!$A$4:$A$2634)+COUNT('Diário 2º PA'!$A$4:$A$2000)+COUNT('Diário 3º PA'!$A$4:$A$2000)+ROW()-3)</f>
        <v/>
      </c>
      <c r="B1311" s="417"/>
      <c r="C1311" s="438"/>
      <c r="D1311" s="419"/>
      <c r="E1311" s="419"/>
      <c r="F1311" s="420"/>
      <c r="G1311" s="419"/>
      <c r="H1311" s="419"/>
      <c r="I1311" s="421"/>
      <c r="J1311" s="422"/>
      <c r="K1311" s="422"/>
      <c r="L1311" s="423"/>
      <c r="M1311" s="422"/>
      <c r="N1311" s="464"/>
      <c r="O1311" s="429"/>
      <c r="P1311" s="409">
        <f t="shared" si="51"/>
        <v>0</v>
      </c>
      <c r="Q1311" s="78">
        <f t="shared" si="51"/>
        <v>0</v>
      </c>
      <c r="R1311" s="100" t="str">
        <f t="shared" si="50"/>
        <v/>
      </c>
    </row>
    <row r="1312" spans="1:18" x14ac:dyDescent="0.2">
      <c r="A1312" s="430" t="str">
        <f>IF(B1312="","",COUNT('Diário 1º PA'!$A$4:$A$2634)+COUNT('Diário 2º PA'!$A$4:$A$2000)+COUNT('Diário 3º PA'!$A$4:$A$2000)+ROW()-3)</f>
        <v/>
      </c>
      <c r="B1312" s="417"/>
      <c r="C1312" s="438"/>
      <c r="D1312" s="419"/>
      <c r="E1312" s="419"/>
      <c r="F1312" s="420"/>
      <c r="G1312" s="419"/>
      <c r="H1312" s="419"/>
      <c r="I1312" s="421"/>
      <c r="J1312" s="422"/>
      <c r="K1312" s="422"/>
      <c r="L1312" s="423"/>
      <c r="M1312" s="422"/>
      <c r="N1312" s="464"/>
      <c r="O1312" s="429"/>
      <c r="P1312" s="409">
        <f t="shared" si="51"/>
        <v>0</v>
      </c>
      <c r="Q1312" s="78">
        <f t="shared" si="51"/>
        <v>0</v>
      </c>
      <c r="R1312" s="100" t="str">
        <f t="shared" si="50"/>
        <v/>
      </c>
    </row>
    <row r="1313" spans="1:18" x14ac:dyDescent="0.2">
      <c r="A1313" s="430" t="str">
        <f>IF(B1313="","",COUNT('Diário 1º PA'!$A$4:$A$2634)+COUNT('Diário 2º PA'!$A$4:$A$2000)+COUNT('Diário 3º PA'!$A$4:$A$2000)+ROW()-3)</f>
        <v/>
      </c>
      <c r="B1313" s="417"/>
      <c r="C1313" s="438"/>
      <c r="D1313" s="419"/>
      <c r="E1313" s="419"/>
      <c r="F1313" s="420"/>
      <c r="G1313" s="419"/>
      <c r="H1313" s="419"/>
      <c r="I1313" s="421"/>
      <c r="J1313" s="422"/>
      <c r="K1313" s="422"/>
      <c r="L1313" s="423"/>
      <c r="M1313" s="422"/>
      <c r="N1313" s="464"/>
      <c r="O1313" s="429"/>
      <c r="P1313" s="409">
        <f t="shared" si="51"/>
        <v>0</v>
      </c>
      <c r="Q1313" s="78">
        <f t="shared" si="51"/>
        <v>0</v>
      </c>
      <c r="R1313" s="100" t="str">
        <f t="shared" si="50"/>
        <v/>
      </c>
    </row>
    <row r="1314" spans="1:18" x14ac:dyDescent="0.2">
      <c r="A1314" s="430" t="str">
        <f>IF(B1314="","",COUNT('Diário 1º PA'!$A$4:$A$2634)+COUNT('Diário 2º PA'!$A$4:$A$2000)+COUNT('Diário 3º PA'!$A$4:$A$2000)+ROW()-3)</f>
        <v/>
      </c>
      <c r="B1314" s="417"/>
      <c r="C1314" s="438"/>
      <c r="D1314" s="419"/>
      <c r="E1314" s="419"/>
      <c r="F1314" s="420"/>
      <c r="G1314" s="419"/>
      <c r="H1314" s="419"/>
      <c r="I1314" s="421"/>
      <c r="J1314" s="422"/>
      <c r="K1314" s="422"/>
      <c r="L1314" s="423"/>
      <c r="M1314" s="422"/>
      <c r="N1314" s="464"/>
      <c r="O1314" s="429"/>
      <c r="P1314" s="409">
        <f t="shared" si="51"/>
        <v>0</v>
      </c>
      <c r="Q1314" s="78">
        <f t="shared" si="51"/>
        <v>0</v>
      </c>
      <c r="R1314" s="100" t="str">
        <f t="shared" si="50"/>
        <v/>
      </c>
    </row>
    <row r="1315" spans="1:18" x14ac:dyDescent="0.2">
      <c r="A1315" s="430" t="str">
        <f>IF(B1315="","",COUNT('Diário 1º PA'!$A$4:$A$2634)+COUNT('Diário 2º PA'!$A$4:$A$2000)+COUNT('Diário 3º PA'!$A$4:$A$2000)+ROW()-3)</f>
        <v/>
      </c>
      <c r="B1315" s="417"/>
      <c r="C1315" s="438"/>
      <c r="D1315" s="419"/>
      <c r="E1315" s="419"/>
      <c r="F1315" s="420"/>
      <c r="G1315" s="419"/>
      <c r="H1315" s="419"/>
      <c r="I1315" s="421"/>
      <c r="J1315" s="422"/>
      <c r="K1315" s="422"/>
      <c r="L1315" s="423"/>
      <c r="M1315" s="422"/>
      <c r="N1315" s="464"/>
      <c r="O1315" s="429"/>
      <c r="P1315" s="409">
        <f t="shared" si="51"/>
        <v>0</v>
      </c>
      <c r="Q1315" s="78">
        <f t="shared" si="51"/>
        <v>0</v>
      </c>
      <c r="R1315" s="100" t="str">
        <f t="shared" si="50"/>
        <v/>
      </c>
    </row>
    <row r="1316" spans="1:18" x14ac:dyDescent="0.2">
      <c r="A1316" s="430" t="str">
        <f>IF(B1316="","",COUNT('Diário 1º PA'!$A$4:$A$2634)+COUNT('Diário 2º PA'!$A$4:$A$2000)+COUNT('Diário 3º PA'!$A$4:$A$2000)+ROW()-3)</f>
        <v/>
      </c>
      <c r="B1316" s="417"/>
      <c r="C1316" s="438"/>
      <c r="D1316" s="419"/>
      <c r="E1316" s="419"/>
      <c r="F1316" s="420"/>
      <c r="G1316" s="419"/>
      <c r="H1316" s="419"/>
      <c r="I1316" s="421"/>
      <c r="J1316" s="422"/>
      <c r="K1316" s="422"/>
      <c r="L1316" s="423"/>
      <c r="M1316" s="422"/>
      <c r="N1316" s="464"/>
      <c r="O1316" s="429"/>
      <c r="P1316" s="409">
        <f t="shared" si="51"/>
        <v>0</v>
      </c>
      <c r="Q1316" s="78">
        <f t="shared" si="51"/>
        <v>0</v>
      </c>
      <c r="R1316" s="100" t="str">
        <f t="shared" si="50"/>
        <v/>
      </c>
    </row>
    <row r="1317" spans="1:18" x14ac:dyDescent="0.2">
      <c r="A1317" s="430" t="str">
        <f>IF(B1317="","",COUNT('Diário 1º PA'!$A$4:$A$2634)+COUNT('Diário 2º PA'!$A$4:$A$2000)+COUNT('Diário 3º PA'!$A$4:$A$2000)+ROW()-3)</f>
        <v/>
      </c>
      <c r="B1317" s="417"/>
      <c r="C1317" s="438"/>
      <c r="D1317" s="419"/>
      <c r="E1317" s="419"/>
      <c r="F1317" s="420"/>
      <c r="G1317" s="419"/>
      <c r="H1317" s="419"/>
      <c r="I1317" s="421"/>
      <c r="J1317" s="422"/>
      <c r="K1317" s="422"/>
      <c r="L1317" s="423"/>
      <c r="M1317" s="422"/>
      <c r="N1317" s="464"/>
      <c r="O1317" s="429"/>
      <c r="P1317" s="409">
        <f t="shared" si="51"/>
        <v>0</v>
      </c>
      <c r="Q1317" s="78">
        <f t="shared" si="51"/>
        <v>0</v>
      </c>
      <c r="R1317" s="100" t="str">
        <f t="shared" si="50"/>
        <v/>
      </c>
    </row>
    <row r="1318" spans="1:18" x14ac:dyDescent="0.2">
      <c r="A1318" s="430" t="str">
        <f>IF(B1318="","",COUNT('Diário 1º PA'!$A$4:$A$2634)+COUNT('Diário 2º PA'!$A$4:$A$2000)+COUNT('Diário 3º PA'!$A$4:$A$2000)+ROW()-3)</f>
        <v/>
      </c>
      <c r="B1318" s="417"/>
      <c r="C1318" s="438"/>
      <c r="D1318" s="419"/>
      <c r="E1318" s="419"/>
      <c r="F1318" s="420"/>
      <c r="G1318" s="419"/>
      <c r="H1318" s="419"/>
      <c r="I1318" s="421"/>
      <c r="J1318" s="422"/>
      <c r="K1318" s="422"/>
      <c r="L1318" s="423"/>
      <c r="M1318" s="422"/>
      <c r="N1318" s="464"/>
      <c r="O1318" s="429"/>
      <c r="P1318" s="409">
        <f t="shared" si="51"/>
        <v>0</v>
      </c>
      <c r="Q1318" s="78">
        <f t="shared" si="51"/>
        <v>0</v>
      </c>
      <c r="R1318" s="100" t="str">
        <f t="shared" si="50"/>
        <v/>
      </c>
    </row>
    <row r="1319" spans="1:18" x14ac:dyDescent="0.2">
      <c r="A1319" s="430" t="str">
        <f>IF(B1319="","",COUNT('Diário 1º PA'!$A$4:$A$2634)+COUNT('Diário 2º PA'!$A$4:$A$2000)+COUNT('Diário 3º PA'!$A$4:$A$2000)+ROW()-3)</f>
        <v/>
      </c>
      <c r="B1319" s="417"/>
      <c r="C1319" s="438"/>
      <c r="D1319" s="419"/>
      <c r="E1319" s="419"/>
      <c r="F1319" s="420"/>
      <c r="G1319" s="419"/>
      <c r="H1319" s="419"/>
      <c r="I1319" s="421"/>
      <c r="J1319" s="422"/>
      <c r="K1319" s="422"/>
      <c r="L1319" s="423"/>
      <c r="M1319" s="422"/>
      <c r="N1319" s="464"/>
      <c r="O1319" s="429"/>
      <c r="P1319" s="409">
        <f t="shared" si="51"/>
        <v>0</v>
      </c>
      <c r="Q1319" s="78">
        <f t="shared" si="51"/>
        <v>0</v>
      </c>
      <c r="R1319" s="100" t="str">
        <f t="shared" si="50"/>
        <v/>
      </c>
    </row>
    <row r="1320" spans="1:18" x14ac:dyDescent="0.2">
      <c r="A1320" s="430" t="str">
        <f>IF(B1320="","",COUNT('Diário 1º PA'!$A$4:$A$2634)+COUNT('Diário 2º PA'!$A$4:$A$2000)+COUNT('Diário 3º PA'!$A$4:$A$2000)+ROW()-3)</f>
        <v/>
      </c>
      <c r="B1320" s="417"/>
      <c r="C1320" s="438"/>
      <c r="D1320" s="419"/>
      <c r="E1320" s="419"/>
      <c r="F1320" s="420"/>
      <c r="G1320" s="419"/>
      <c r="H1320" s="419"/>
      <c r="I1320" s="421"/>
      <c r="J1320" s="422"/>
      <c r="K1320" s="422"/>
      <c r="L1320" s="423"/>
      <c r="M1320" s="422"/>
      <c r="N1320" s="464"/>
      <c r="O1320" s="429"/>
      <c r="P1320" s="409">
        <f t="shared" si="51"/>
        <v>0</v>
      </c>
      <c r="Q1320" s="78">
        <f t="shared" si="51"/>
        <v>0</v>
      </c>
      <c r="R1320" s="100" t="str">
        <f t="shared" si="50"/>
        <v/>
      </c>
    </row>
    <row r="1321" spans="1:18" x14ac:dyDescent="0.2">
      <c r="A1321" s="430" t="str">
        <f>IF(B1321="","",COUNT('Diário 1º PA'!$A$4:$A$2634)+COUNT('Diário 2º PA'!$A$4:$A$2000)+COUNT('Diário 3º PA'!$A$4:$A$2000)+ROW()-3)</f>
        <v/>
      </c>
      <c r="B1321" s="417"/>
      <c r="C1321" s="438"/>
      <c r="D1321" s="419"/>
      <c r="E1321" s="419"/>
      <c r="F1321" s="420"/>
      <c r="G1321" s="419"/>
      <c r="H1321" s="419"/>
      <c r="I1321" s="421"/>
      <c r="J1321" s="422"/>
      <c r="K1321" s="422"/>
      <c r="L1321" s="423"/>
      <c r="M1321" s="422"/>
      <c r="N1321" s="464"/>
      <c r="O1321" s="429"/>
      <c r="P1321" s="409">
        <f t="shared" si="51"/>
        <v>0</v>
      </c>
      <c r="Q1321" s="78">
        <f t="shared" si="51"/>
        <v>0</v>
      </c>
      <c r="R1321" s="100" t="str">
        <f t="shared" si="50"/>
        <v/>
      </c>
    </row>
    <row r="1322" spans="1:18" x14ac:dyDescent="0.2">
      <c r="A1322" s="430" t="str">
        <f>IF(B1322="","",COUNT('Diário 1º PA'!$A$4:$A$2634)+COUNT('Diário 2º PA'!$A$4:$A$2000)+COUNT('Diário 3º PA'!$A$4:$A$2000)+ROW()-3)</f>
        <v/>
      </c>
      <c r="B1322" s="417"/>
      <c r="C1322" s="438"/>
      <c r="D1322" s="419"/>
      <c r="E1322" s="419"/>
      <c r="F1322" s="420"/>
      <c r="G1322" s="419"/>
      <c r="H1322" s="419"/>
      <c r="I1322" s="421"/>
      <c r="J1322" s="422"/>
      <c r="K1322" s="422"/>
      <c r="L1322" s="423"/>
      <c r="M1322" s="422"/>
      <c r="N1322" s="464"/>
      <c r="O1322" s="429"/>
      <c r="P1322" s="409">
        <f t="shared" si="51"/>
        <v>0</v>
      </c>
      <c r="Q1322" s="78">
        <f t="shared" si="51"/>
        <v>0</v>
      </c>
      <c r="R1322" s="100" t="str">
        <f t="shared" si="50"/>
        <v/>
      </c>
    </row>
    <row r="1323" spans="1:18" x14ac:dyDescent="0.2">
      <c r="A1323" s="430" t="str">
        <f>IF(B1323="","",COUNT('Diário 1º PA'!$A$4:$A$2634)+COUNT('Diário 2º PA'!$A$4:$A$2000)+COUNT('Diário 3º PA'!$A$4:$A$2000)+ROW()-3)</f>
        <v/>
      </c>
      <c r="B1323" s="417"/>
      <c r="C1323" s="438"/>
      <c r="D1323" s="419"/>
      <c r="E1323" s="419"/>
      <c r="F1323" s="420"/>
      <c r="G1323" s="419"/>
      <c r="H1323" s="419"/>
      <c r="I1323" s="421"/>
      <c r="J1323" s="422"/>
      <c r="K1323" s="422"/>
      <c r="L1323" s="423"/>
      <c r="M1323" s="422"/>
      <c r="N1323" s="464"/>
      <c r="O1323" s="429"/>
      <c r="P1323" s="409">
        <f t="shared" si="51"/>
        <v>0</v>
      </c>
      <c r="Q1323" s="78">
        <f t="shared" si="51"/>
        <v>0</v>
      </c>
      <c r="R1323" s="100" t="str">
        <f t="shared" si="50"/>
        <v/>
      </c>
    </row>
    <row r="1324" spans="1:18" x14ac:dyDescent="0.2">
      <c r="A1324" s="430" t="str">
        <f>IF(B1324="","",COUNT('Diário 1º PA'!$A$4:$A$2634)+COUNT('Diário 2º PA'!$A$4:$A$2000)+COUNT('Diário 3º PA'!$A$4:$A$2000)+ROW()-3)</f>
        <v/>
      </c>
      <c r="B1324" s="417"/>
      <c r="C1324" s="438"/>
      <c r="D1324" s="419"/>
      <c r="E1324" s="419"/>
      <c r="F1324" s="420"/>
      <c r="G1324" s="419"/>
      <c r="H1324" s="419"/>
      <c r="I1324" s="421"/>
      <c r="J1324" s="422"/>
      <c r="K1324" s="422"/>
      <c r="L1324" s="423"/>
      <c r="M1324" s="422"/>
      <c r="N1324" s="464"/>
      <c r="O1324" s="429"/>
      <c r="P1324" s="409">
        <f t="shared" si="51"/>
        <v>0</v>
      </c>
      <c r="Q1324" s="78">
        <f t="shared" si="51"/>
        <v>0</v>
      </c>
      <c r="R1324" s="100" t="str">
        <f t="shared" si="50"/>
        <v/>
      </c>
    </row>
    <row r="1325" spans="1:18" x14ac:dyDescent="0.2">
      <c r="A1325" s="430" t="str">
        <f>IF(B1325="","",COUNT('Diário 1º PA'!$A$4:$A$2634)+COUNT('Diário 2º PA'!$A$4:$A$2000)+COUNT('Diário 3º PA'!$A$4:$A$2000)+ROW()-3)</f>
        <v/>
      </c>
      <c r="B1325" s="417"/>
      <c r="C1325" s="438"/>
      <c r="D1325" s="419"/>
      <c r="E1325" s="419"/>
      <c r="F1325" s="420"/>
      <c r="G1325" s="419"/>
      <c r="H1325" s="419"/>
      <c r="I1325" s="421"/>
      <c r="J1325" s="422"/>
      <c r="K1325" s="422"/>
      <c r="L1325" s="423"/>
      <c r="M1325" s="422"/>
      <c r="N1325" s="464"/>
      <c r="O1325" s="429"/>
      <c r="P1325" s="409">
        <f t="shared" si="51"/>
        <v>0</v>
      </c>
      <c r="Q1325" s="78">
        <f t="shared" si="51"/>
        <v>0</v>
      </c>
      <c r="R1325" s="100" t="str">
        <f t="shared" si="50"/>
        <v/>
      </c>
    </row>
    <row r="1326" spans="1:18" x14ac:dyDescent="0.2">
      <c r="A1326" s="430" t="str">
        <f>IF(B1326="","",COUNT('Diário 1º PA'!$A$4:$A$2634)+COUNT('Diário 2º PA'!$A$4:$A$2000)+COUNT('Diário 3º PA'!$A$4:$A$2000)+ROW()-3)</f>
        <v/>
      </c>
      <c r="B1326" s="417"/>
      <c r="C1326" s="438"/>
      <c r="D1326" s="419"/>
      <c r="E1326" s="419"/>
      <c r="F1326" s="420"/>
      <c r="G1326" s="419"/>
      <c r="H1326" s="419"/>
      <c r="I1326" s="421"/>
      <c r="J1326" s="422"/>
      <c r="K1326" s="422"/>
      <c r="L1326" s="423"/>
      <c r="M1326" s="422"/>
      <c r="N1326" s="464"/>
      <c r="O1326" s="429"/>
      <c r="P1326" s="409">
        <f t="shared" si="51"/>
        <v>0</v>
      </c>
      <c r="Q1326" s="78">
        <f t="shared" si="51"/>
        <v>0</v>
      </c>
      <c r="R1326" s="100" t="str">
        <f t="shared" si="50"/>
        <v/>
      </c>
    </row>
    <row r="1327" spans="1:18" x14ac:dyDescent="0.2">
      <c r="A1327" s="430" t="str">
        <f>IF(B1327="","",COUNT('Diário 1º PA'!$A$4:$A$2634)+COUNT('Diário 2º PA'!$A$4:$A$2000)+COUNT('Diário 3º PA'!$A$4:$A$2000)+ROW()-3)</f>
        <v/>
      </c>
      <c r="B1327" s="417"/>
      <c r="C1327" s="438"/>
      <c r="D1327" s="419"/>
      <c r="E1327" s="419"/>
      <c r="F1327" s="420"/>
      <c r="G1327" s="419"/>
      <c r="H1327" s="419"/>
      <c r="I1327" s="421"/>
      <c r="J1327" s="422"/>
      <c r="K1327" s="422"/>
      <c r="L1327" s="423"/>
      <c r="M1327" s="422"/>
      <c r="N1327" s="464"/>
      <c r="O1327" s="429"/>
      <c r="P1327" s="409">
        <f t="shared" si="51"/>
        <v>0</v>
      </c>
      <c r="Q1327" s="78">
        <f t="shared" si="51"/>
        <v>0</v>
      </c>
      <c r="R1327" s="100" t="str">
        <f t="shared" si="50"/>
        <v/>
      </c>
    </row>
    <row r="1328" spans="1:18" x14ac:dyDescent="0.2">
      <c r="A1328" s="430" t="str">
        <f>IF(B1328="","",COUNT('Diário 1º PA'!$A$4:$A$2634)+COUNT('Diário 2º PA'!$A$4:$A$2000)+COUNT('Diário 3º PA'!$A$4:$A$2000)+ROW()-3)</f>
        <v/>
      </c>
      <c r="B1328" s="417"/>
      <c r="C1328" s="438"/>
      <c r="D1328" s="419"/>
      <c r="E1328" s="419"/>
      <c r="F1328" s="420"/>
      <c r="G1328" s="419"/>
      <c r="H1328" s="419"/>
      <c r="I1328" s="421"/>
      <c r="J1328" s="422"/>
      <c r="K1328" s="422"/>
      <c r="L1328" s="423"/>
      <c r="M1328" s="422"/>
      <c r="N1328" s="464"/>
      <c r="O1328" s="429"/>
      <c r="P1328" s="409">
        <f t="shared" si="51"/>
        <v>0</v>
      </c>
      <c r="Q1328" s="78">
        <f t="shared" si="51"/>
        <v>0</v>
      </c>
      <c r="R1328" s="100" t="str">
        <f t="shared" si="50"/>
        <v/>
      </c>
    </row>
    <row r="1329" spans="1:18" x14ac:dyDescent="0.2">
      <c r="A1329" s="430" t="str">
        <f>IF(B1329="","",COUNT('Diário 1º PA'!$A$4:$A$2634)+COUNT('Diário 2º PA'!$A$4:$A$2000)+COUNT('Diário 3º PA'!$A$4:$A$2000)+ROW()-3)</f>
        <v/>
      </c>
      <c r="B1329" s="417"/>
      <c r="C1329" s="438"/>
      <c r="D1329" s="419"/>
      <c r="E1329" s="419"/>
      <c r="F1329" s="420"/>
      <c r="G1329" s="419"/>
      <c r="H1329" s="419"/>
      <c r="I1329" s="421"/>
      <c r="J1329" s="422"/>
      <c r="K1329" s="422"/>
      <c r="L1329" s="423"/>
      <c r="M1329" s="422"/>
      <c r="N1329" s="464"/>
      <c r="O1329" s="429"/>
      <c r="P1329" s="409">
        <f t="shared" si="51"/>
        <v>0</v>
      </c>
      <c r="Q1329" s="78">
        <f t="shared" si="51"/>
        <v>0</v>
      </c>
      <c r="R1329" s="100" t="str">
        <f t="shared" si="50"/>
        <v/>
      </c>
    </row>
    <row r="1330" spans="1:18" x14ac:dyDescent="0.2">
      <c r="A1330" s="430" t="str">
        <f>IF(B1330="","",COUNT('Diário 1º PA'!$A$4:$A$2634)+COUNT('Diário 2º PA'!$A$4:$A$2000)+COUNT('Diário 3º PA'!$A$4:$A$2000)+ROW()-3)</f>
        <v/>
      </c>
      <c r="B1330" s="417"/>
      <c r="C1330" s="438"/>
      <c r="D1330" s="419"/>
      <c r="E1330" s="419"/>
      <c r="F1330" s="420"/>
      <c r="G1330" s="419"/>
      <c r="H1330" s="419"/>
      <c r="I1330" s="421"/>
      <c r="J1330" s="422"/>
      <c r="K1330" s="422"/>
      <c r="L1330" s="423"/>
      <c r="M1330" s="422"/>
      <c r="N1330" s="464"/>
      <c r="O1330" s="429"/>
      <c r="P1330" s="409">
        <f t="shared" si="51"/>
        <v>0</v>
      </c>
      <c r="Q1330" s="78">
        <f t="shared" si="51"/>
        <v>0</v>
      </c>
      <c r="R1330" s="100" t="str">
        <f t="shared" si="50"/>
        <v/>
      </c>
    </row>
    <row r="1331" spans="1:18" x14ac:dyDescent="0.2">
      <c r="A1331" s="430" t="str">
        <f>IF(B1331="","",COUNT('Diário 1º PA'!$A$4:$A$2634)+COUNT('Diário 2º PA'!$A$4:$A$2000)+COUNT('Diário 3º PA'!$A$4:$A$2000)+ROW()-3)</f>
        <v/>
      </c>
      <c r="B1331" s="417"/>
      <c r="C1331" s="438"/>
      <c r="D1331" s="419"/>
      <c r="E1331" s="419"/>
      <c r="F1331" s="420"/>
      <c r="G1331" s="419"/>
      <c r="H1331" s="419"/>
      <c r="I1331" s="421"/>
      <c r="J1331" s="422"/>
      <c r="K1331" s="422"/>
      <c r="L1331" s="423"/>
      <c r="M1331" s="422"/>
      <c r="N1331" s="464"/>
      <c r="O1331" s="429"/>
      <c r="P1331" s="409">
        <f t="shared" si="51"/>
        <v>0</v>
      </c>
      <c r="Q1331" s="78">
        <f t="shared" si="51"/>
        <v>0</v>
      </c>
      <c r="R1331" s="100" t="str">
        <f t="shared" si="50"/>
        <v/>
      </c>
    </row>
    <row r="1332" spans="1:18" x14ac:dyDescent="0.2">
      <c r="A1332" s="430" t="str">
        <f>IF(B1332="","",COUNT('Diário 1º PA'!$A$4:$A$2634)+COUNT('Diário 2º PA'!$A$4:$A$2000)+COUNT('Diário 3º PA'!$A$4:$A$2000)+ROW()-3)</f>
        <v/>
      </c>
      <c r="B1332" s="417"/>
      <c r="C1332" s="438"/>
      <c r="D1332" s="419"/>
      <c r="E1332" s="419"/>
      <c r="F1332" s="420"/>
      <c r="G1332" s="419"/>
      <c r="H1332" s="419"/>
      <c r="I1332" s="421"/>
      <c r="J1332" s="422"/>
      <c r="K1332" s="422"/>
      <c r="L1332" s="423"/>
      <c r="M1332" s="422"/>
      <c r="N1332" s="464"/>
      <c r="O1332" s="429"/>
      <c r="P1332" s="409">
        <f t="shared" si="51"/>
        <v>0</v>
      </c>
      <c r="Q1332" s="78">
        <f t="shared" si="51"/>
        <v>0</v>
      </c>
      <c r="R1332" s="100" t="str">
        <f t="shared" si="50"/>
        <v/>
      </c>
    </row>
    <row r="1333" spans="1:18" x14ac:dyDescent="0.2">
      <c r="A1333" s="430" t="str">
        <f>IF(B1333="","",COUNT('Diário 1º PA'!$A$4:$A$2634)+COUNT('Diário 2º PA'!$A$4:$A$2000)+COUNT('Diário 3º PA'!$A$4:$A$2000)+ROW()-3)</f>
        <v/>
      </c>
      <c r="B1333" s="417"/>
      <c r="C1333" s="438"/>
      <c r="D1333" s="419"/>
      <c r="E1333" s="419"/>
      <c r="F1333" s="420"/>
      <c r="G1333" s="419"/>
      <c r="H1333" s="419"/>
      <c r="I1333" s="421"/>
      <c r="J1333" s="422"/>
      <c r="K1333" s="422"/>
      <c r="L1333" s="423"/>
      <c r="M1333" s="422"/>
      <c r="N1333" s="464"/>
      <c r="O1333" s="429"/>
      <c r="P1333" s="409">
        <f t="shared" si="51"/>
        <v>0</v>
      </c>
      <c r="Q1333" s="78">
        <f t="shared" si="51"/>
        <v>0</v>
      </c>
      <c r="R1333" s="100" t="str">
        <f t="shared" si="50"/>
        <v/>
      </c>
    </row>
    <row r="1334" spans="1:18" x14ac:dyDescent="0.2">
      <c r="A1334" s="430" t="str">
        <f>IF(B1334="","",COUNT('Diário 1º PA'!$A$4:$A$2634)+COUNT('Diário 2º PA'!$A$4:$A$2000)+COUNT('Diário 3º PA'!$A$4:$A$2000)+ROW()-3)</f>
        <v/>
      </c>
      <c r="B1334" s="417"/>
      <c r="C1334" s="438"/>
      <c r="D1334" s="419"/>
      <c r="E1334" s="419"/>
      <c r="F1334" s="420"/>
      <c r="G1334" s="419"/>
      <c r="H1334" s="419"/>
      <c r="I1334" s="421"/>
      <c r="J1334" s="422"/>
      <c r="K1334" s="422"/>
      <c r="L1334" s="423"/>
      <c r="M1334" s="422"/>
      <c r="N1334" s="464"/>
      <c r="O1334" s="429"/>
      <c r="P1334" s="409">
        <f t="shared" si="51"/>
        <v>0</v>
      </c>
      <c r="Q1334" s="78">
        <f t="shared" si="51"/>
        <v>0</v>
      </c>
      <c r="R1334" s="100" t="str">
        <f t="shared" si="50"/>
        <v/>
      </c>
    </row>
    <row r="1335" spans="1:18" x14ac:dyDescent="0.2">
      <c r="A1335" s="430" t="str">
        <f>IF(B1335="","",COUNT('Diário 1º PA'!$A$4:$A$2634)+COUNT('Diário 2º PA'!$A$4:$A$2000)+COUNT('Diário 3º PA'!$A$4:$A$2000)+ROW()-3)</f>
        <v/>
      </c>
      <c r="B1335" s="417"/>
      <c r="C1335" s="438"/>
      <c r="D1335" s="419"/>
      <c r="E1335" s="419"/>
      <c r="F1335" s="420"/>
      <c r="G1335" s="419"/>
      <c r="H1335" s="419"/>
      <c r="I1335" s="421"/>
      <c r="J1335" s="422"/>
      <c r="K1335" s="422"/>
      <c r="L1335" s="423"/>
      <c r="M1335" s="422"/>
      <c r="N1335" s="464"/>
      <c r="O1335" s="429"/>
      <c r="P1335" s="409">
        <f t="shared" si="51"/>
        <v>0</v>
      </c>
      <c r="Q1335" s="78">
        <f t="shared" si="51"/>
        <v>0</v>
      </c>
      <c r="R1335" s="100" t="str">
        <f t="shared" si="50"/>
        <v/>
      </c>
    </row>
    <row r="1336" spans="1:18" x14ac:dyDescent="0.2">
      <c r="A1336" s="430" t="str">
        <f>IF(B1336="","",COUNT('Diário 1º PA'!$A$4:$A$2634)+COUNT('Diário 2º PA'!$A$4:$A$2000)+COUNT('Diário 3º PA'!$A$4:$A$2000)+ROW()-3)</f>
        <v/>
      </c>
      <c r="B1336" s="417"/>
      <c r="C1336" s="438"/>
      <c r="D1336" s="419"/>
      <c r="E1336" s="419"/>
      <c r="F1336" s="420"/>
      <c r="G1336" s="419"/>
      <c r="H1336" s="419"/>
      <c r="I1336" s="421"/>
      <c r="J1336" s="422"/>
      <c r="K1336" s="422"/>
      <c r="L1336" s="423"/>
      <c r="M1336" s="422"/>
      <c r="N1336" s="464"/>
      <c r="O1336" s="429"/>
      <c r="P1336" s="409">
        <f t="shared" si="51"/>
        <v>0</v>
      </c>
      <c r="Q1336" s="78">
        <f t="shared" si="51"/>
        <v>0</v>
      </c>
      <c r="R1336" s="100" t="str">
        <f t="shared" si="50"/>
        <v/>
      </c>
    </row>
    <row r="1337" spans="1:18" x14ac:dyDescent="0.2">
      <c r="A1337" s="430" t="str">
        <f>IF(B1337="","",COUNT('Diário 1º PA'!$A$4:$A$2634)+COUNT('Diário 2º PA'!$A$4:$A$2000)+COUNT('Diário 3º PA'!$A$4:$A$2000)+ROW()-3)</f>
        <v/>
      </c>
      <c r="B1337" s="417"/>
      <c r="C1337" s="438"/>
      <c r="D1337" s="419"/>
      <c r="E1337" s="419"/>
      <c r="F1337" s="420"/>
      <c r="G1337" s="419"/>
      <c r="H1337" s="419"/>
      <c r="I1337" s="421"/>
      <c r="J1337" s="422"/>
      <c r="K1337" s="422"/>
      <c r="L1337" s="423"/>
      <c r="M1337" s="422"/>
      <c r="N1337" s="464"/>
      <c r="O1337" s="429"/>
      <c r="P1337" s="409">
        <f t="shared" si="51"/>
        <v>0</v>
      </c>
      <c r="Q1337" s="78">
        <f t="shared" si="51"/>
        <v>0</v>
      </c>
      <c r="R1337" s="100" t="str">
        <f t="shared" si="50"/>
        <v/>
      </c>
    </row>
    <row r="1338" spans="1:18" x14ac:dyDescent="0.2">
      <c r="A1338" s="430" t="str">
        <f>IF(B1338="","",COUNT('Diário 1º PA'!$A$4:$A$2634)+COUNT('Diário 2º PA'!$A$4:$A$2000)+COUNT('Diário 3º PA'!$A$4:$A$2000)+ROW()-3)</f>
        <v/>
      </c>
      <c r="B1338" s="417"/>
      <c r="C1338" s="438"/>
      <c r="D1338" s="419"/>
      <c r="E1338" s="419"/>
      <c r="F1338" s="420"/>
      <c r="G1338" s="419"/>
      <c r="H1338" s="419"/>
      <c r="I1338" s="421"/>
      <c r="J1338" s="422"/>
      <c r="K1338" s="422"/>
      <c r="L1338" s="423"/>
      <c r="M1338" s="422"/>
      <c r="N1338" s="464"/>
      <c r="O1338" s="429"/>
      <c r="P1338" s="409">
        <f t="shared" si="51"/>
        <v>0</v>
      </c>
      <c r="Q1338" s="78">
        <f t="shared" si="51"/>
        <v>0</v>
      </c>
      <c r="R1338" s="100" t="str">
        <f t="shared" si="50"/>
        <v/>
      </c>
    </row>
    <row r="1339" spans="1:18" x14ac:dyDescent="0.2">
      <c r="A1339" s="430" t="str">
        <f>IF(B1339="","",COUNT('Diário 1º PA'!$A$4:$A$2634)+COUNT('Diário 2º PA'!$A$4:$A$2000)+COUNT('Diário 3º PA'!$A$4:$A$2000)+ROW()-3)</f>
        <v/>
      </c>
      <c r="B1339" s="417"/>
      <c r="C1339" s="438"/>
      <c r="D1339" s="419"/>
      <c r="E1339" s="419"/>
      <c r="F1339" s="420"/>
      <c r="G1339" s="419"/>
      <c r="H1339" s="419"/>
      <c r="I1339" s="421"/>
      <c r="J1339" s="422"/>
      <c r="K1339" s="422"/>
      <c r="L1339" s="423"/>
      <c r="M1339" s="422"/>
      <c r="N1339" s="464"/>
      <c r="O1339" s="429"/>
      <c r="P1339" s="409">
        <f t="shared" si="51"/>
        <v>0</v>
      </c>
      <c r="Q1339" s="78">
        <f t="shared" si="51"/>
        <v>0</v>
      </c>
      <c r="R1339" s="100" t="str">
        <f t="shared" si="50"/>
        <v/>
      </c>
    </row>
    <row r="1340" spans="1:18" x14ac:dyDescent="0.2">
      <c r="A1340" s="430" t="str">
        <f>IF(B1340="","",COUNT('Diário 1º PA'!$A$4:$A$2634)+COUNT('Diário 2º PA'!$A$4:$A$2000)+COUNT('Diário 3º PA'!$A$4:$A$2000)+ROW()-3)</f>
        <v/>
      </c>
      <c r="B1340" s="417"/>
      <c r="C1340" s="438"/>
      <c r="D1340" s="419"/>
      <c r="E1340" s="419"/>
      <c r="F1340" s="420"/>
      <c r="G1340" s="419"/>
      <c r="H1340" s="419"/>
      <c r="I1340" s="421"/>
      <c r="J1340" s="422"/>
      <c r="K1340" s="422"/>
      <c r="L1340" s="423"/>
      <c r="M1340" s="422"/>
      <c r="N1340" s="464"/>
      <c r="O1340" s="429"/>
      <c r="P1340" s="409">
        <f t="shared" si="51"/>
        <v>0</v>
      </c>
      <c r="Q1340" s="78">
        <f t="shared" si="51"/>
        <v>0</v>
      </c>
      <c r="R1340" s="100" t="str">
        <f t="shared" si="50"/>
        <v/>
      </c>
    </row>
    <row r="1341" spans="1:18" x14ac:dyDescent="0.2">
      <c r="A1341" s="430" t="str">
        <f>IF(B1341="","",COUNT('Diário 1º PA'!$A$4:$A$2634)+COUNT('Diário 2º PA'!$A$4:$A$2000)+COUNT('Diário 3º PA'!$A$4:$A$2000)+ROW()-3)</f>
        <v/>
      </c>
      <c r="B1341" s="417"/>
      <c r="C1341" s="438"/>
      <c r="D1341" s="419"/>
      <c r="E1341" s="419"/>
      <c r="F1341" s="420"/>
      <c r="G1341" s="419"/>
      <c r="H1341" s="419"/>
      <c r="I1341" s="421"/>
      <c r="J1341" s="422"/>
      <c r="K1341" s="422"/>
      <c r="L1341" s="423"/>
      <c r="M1341" s="422"/>
      <c r="N1341" s="464"/>
      <c r="O1341" s="429"/>
      <c r="P1341" s="409">
        <f t="shared" si="51"/>
        <v>0</v>
      </c>
      <c r="Q1341" s="78">
        <f t="shared" si="51"/>
        <v>0</v>
      </c>
      <c r="R1341" s="100" t="str">
        <f t="shared" si="50"/>
        <v/>
      </c>
    </row>
    <row r="1342" spans="1:18" x14ac:dyDescent="0.2">
      <c r="A1342" s="430" t="str">
        <f>IF(B1342="","",COUNT('Diário 1º PA'!$A$4:$A$2634)+COUNT('Diário 2º PA'!$A$4:$A$2000)+COUNT('Diário 3º PA'!$A$4:$A$2000)+ROW()-3)</f>
        <v/>
      </c>
      <c r="B1342" s="417"/>
      <c r="C1342" s="438"/>
      <c r="D1342" s="419"/>
      <c r="E1342" s="419"/>
      <c r="F1342" s="420"/>
      <c r="G1342" s="419"/>
      <c r="H1342" s="419"/>
      <c r="I1342" s="421"/>
      <c r="J1342" s="422"/>
      <c r="K1342" s="422"/>
      <c r="L1342" s="423"/>
      <c r="M1342" s="422"/>
      <c r="N1342" s="464"/>
      <c r="O1342" s="429"/>
      <c r="P1342" s="409">
        <f t="shared" si="51"/>
        <v>0</v>
      </c>
      <c r="Q1342" s="78">
        <f t="shared" si="51"/>
        <v>0</v>
      </c>
      <c r="R1342" s="100" t="str">
        <f t="shared" si="50"/>
        <v/>
      </c>
    </row>
    <row r="1343" spans="1:18" x14ac:dyDescent="0.2">
      <c r="A1343" s="430" t="str">
        <f>IF(B1343="","",COUNT('Diário 1º PA'!$A$4:$A$2634)+COUNT('Diário 2º PA'!$A$4:$A$2000)+COUNT('Diário 3º PA'!$A$4:$A$2000)+ROW()-3)</f>
        <v/>
      </c>
      <c r="B1343" s="417"/>
      <c r="C1343" s="438"/>
      <c r="D1343" s="419"/>
      <c r="E1343" s="419"/>
      <c r="F1343" s="420"/>
      <c r="G1343" s="419"/>
      <c r="H1343" s="419"/>
      <c r="I1343" s="421"/>
      <c r="J1343" s="422"/>
      <c r="K1343" s="422"/>
      <c r="L1343" s="423"/>
      <c r="M1343" s="422"/>
      <c r="N1343" s="464"/>
      <c r="O1343" s="429"/>
      <c r="P1343" s="409">
        <f t="shared" si="51"/>
        <v>0</v>
      </c>
      <c r="Q1343" s="78">
        <f t="shared" si="51"/>
        <v>0</v>
      </c>
      <c r="R1343" s="100" t="str">
        <f t="shared" si="50"/>
        <v/>
      </c>
    </row>
    <row r="1344" spans="1:18" x14ac:dyDescent="0.2">
      <c r="A1344" s="430" t="str">
        <f>IF(B1344="","",COUNT('Diário 1º PA'!$A$4:$A$2634)+COUNT('Diário 2º PA'!$A$4:$A$2000)+COUNT('Diário 3º PA'!$A$4:$A$2000)+ROW()-3)</f>
        <v/>
      </c>
      <c r="B1344" s="417"/>
      <c r="C1344" s="438"/>
      <c r="D1344" s="419"/>
      <c r="E1344" s="419"/>
      <c r="F1344" s="420"/>
      <c r="G1344" s="419"/>
      <c r="H1344" s="419"/>
      <c r="I1344" s="421"/>
      <c r="J1344" s="422"/>
      <c r="K1344" s="422"/>
      <c r="L1344" s="423"/>
      <c r="M1344" s="422"/>
      <c r="N1344" s="464"/>
      <c r="O1344" s="429"/>
      <c r="P1344" s="409">
        <f t="shared" si="51"/>
        <v>0</v>
      </c>
      <c r="Q1344" s="78">
        <f t="shared" si="51"/>
        <v>0</v>
      </c>
      <c r="R1344" s="100" t="str">
        <f t="shared" si="50"/>
        <v/>
      </c>
    </row>
    <row r="1345" spans="1:18" x14ac:dyDescent="0.2">
      <c r="A1345" s="430" t="str">
        <f>IF(B1345="","",COUNT('Diário 1º PA'!$A$4:$A$2634)+COUNT('Diário 2º PA'!$A$4:$A$2000)+COUNT('Diário 3º PA'!$A$4:$A$2000)+ROW()-3)</f>
        <v/>
      </c>
      <c r="B1345" s="417"/>
      <c r="C1345" s="438"/>
      <c r="D1345" s="419"/>
      <c r="E1345" s="419"/>
      <c r="F1345" s="420"/>
      <c r="G1345" s="419"/>
      <c r="H1345" s="419"/>
      <c r="I1345" s="421"/>
      <c r="J1345" s="422"/>
      <c r="K1345" s="422"/>
      <c r="L1345" s="423"/>
      <c r="M1345" s="422"/>
      <c r="N1345" s="464"/>
      <c r="O1345" s="429"/>
      <c r="P1345" s="409">
        <f t="shared" si="51"/>
        <v>0</v>
      </c>
      <c r="Q1345" s="78">
        <f t="shared" si="51"/>
        <v>0</v>
      </c>
      <c r="R1345" s="100" t="str">
        <f t="shared" si="50"/>
        <v/>
      </c>
    </row>
    <row r="1346" spans="1:18" x14ac:dyDescent="0.2">
      <c r="A1346" s="430" t="str">
        <f>IF(B1346="","",COUNT('Diário 1º PA'!$A$4:$A$2634)+COUNT('Diário 2º PA'!$A$4:$A$2000)+COUNT('Diário 3º PA'!$A$4:$A$2000)+ROW()-3)</f>
        <v/>
      </c>
      <c r="B1346" s="417"/>
      <c r="C1346" s="438"/>
      <c r="D1346" s="419"/>
      <c r="E1346" s="419"/>
      <c r="F1346" s="420"/>
      <c r="G1346" s="419"/>
      <c r="H1346" s="419"/>
      <c r="I1346" s="421"/>
      <c r="J1346" s="422"/>
      <c r="K1346" s="422"/>
      <c r="L1346" s="423"/>
      <c r="M1346" s="422"/>
      <c r="N1346" s="464"/>
      <c r="O1346" s="429"/>
      <c r="P1346" s="409">
        <f t="shared" si="51"/>
        <v>0</v>
      </c>
      <c r="Q1346" s="78">
        <f t="shared" si="51"/>
        <v>0</v>
      </c>
      <c r="R1346" s="100" t="str">
        <f t="shared" si="50"/>
        <v/>
      </c>
    </row>
    <row r="1347" spans="1:18" x14ac:dyDescent="0.2">
      <c r="A1347" s="430" t="str">
        <f>IF(B1347="","",COUNT('Diário 1º PA'!$A$4:$A$2634)+COUNT('Diário 2º PA'!$A$4:$A$2000)+COUNT('Diário 3º PA'!$A$4:$A$2000)+ROW()-3)</f>
        <v/>
      </c>
      <c r="B1347" s="417"/>
      <c r="C1347" s="438"/>
      <c r="D1347" s="419"/>
      <c r="E1347" s="419"/>
      <c r="F1347" s="420"/>
      <c r="G1347" s="419"/>
      <c r="H1347" s="419"/>
      <c r="I1347" s="421"/>
      <c r="J1347" s="422"/>
      <c r="K1347" s="422"/>
      <c r="L1347" s="423"/>
      <c r="M1347" s="422"/>
      <c r="N1347" s="464"/>
      <c r="O1347" s="429"/>
      <c r="P1347" s="409">
        <f t="shared" si="51"/>
        <v>0</v>
      </c>
      <c r="Q1347" s="78">
        <f t="shared" si="51"/>
        <v>0</v>
      </c>
      <c r="R1347" s="100" t="str">
        <f t="shared" si="50"/>
        <v/>
      </c>
    </row>
    <row r="1348" spans="1:18" x14ac:dyDescent="0.2">
      <c r="A1348" s="430" t="str">
        <f>IF(B1348="","",COUNT('Diário 1º PA'!$A$4:$A$2634)+COUNT('Diário 2º PA'!$A$4:$A$2000)+COUNT('Diário 3º PA'!$A$4:$A$2000)+ROW()-3)</f>
        <v/>
      </c>
      <c r="B1348" s="417"/>
      <c r="C1348" s="438"/>
      <c r="D1348" s="419"/>
      <c r="E1348" s="419"/>
      <c r="F1348" s="420"/>
      <c r="G1348" s="419"/>
      <c r="H1348" s="419"/>
      <c r="I1348" s="421"/>
      <c r="J1348" s="422"/>
      <c r="K1348" s="422"/>
      <c r="L1348" s="423"/>
      <c r="M1348" s="422"/>
      <c r="N1348" s="464"/>
      <c r="O1348" s="429"/>
      <c r="P1348" s="409">
        <f t="shared" si="51"/>
        <v>0</v>
      </c>
      <c r="Q1348" s="78">
        <f t="shared" si="51"/>
        <v>0</v>
      </c>
      <c r="R1348" s="100" t="str">
        <f t="shared" si="50"/>
        <v/>
      </c>
    </row>
    <row r="1349" spans="1:18" x14ac:dyDescent="0.2">
      <c r="A1349" s="430" t="str">
        <f>IF(B1349="","",COUNT('Diário 1º PA'!$A$4:$A$2634)+COUNT('Diário 2º PA'!$A$4:$A$2000)+COUNT('Diário 3º PA'!$A$4:$A$2000)+ROW()-3)</f>
        <v/>
      </c>
      <c r="B1349" s="417"/>
      <c r="C1349" s="438"/>
      <c r="D1349" s="419"/>
      <c r="E1349" s="419"/>
      <c r="F1349" s="420"/>
      <c r="G1349" s="419"/>
      <c r="H1349" s="419"/>
      <c r="I1349" s="421"/>
      <c r="J1349" s="422"/>
      <c r="K1349" s="422"/>
      <c r="L1349" s="423"/>
      <c r="M1349" s="422"/>
      <c r="N1349" s="464"/>
      <c r="O1349" s="429"/>
      <c r="P1349" s="409">
        <f t="shared" si="51"/>
        <v>0</v>
      </c>
      <c r="Q1349" s="78">
        <f t="shared" si="51"/>
        <v>0</v>
      </c>
      <c r="R1349" s="100" t="str">
        <f t="shared" si="50"/>
        <v/>
      </c>
    </row>
    <row r="1350" spans="1:18" x14ac:dyDescent="0.2">
      <c r="A1350" s="430" t="str">
        <f>IF(B1350="","",COUNT('Diário 1º PA'!$A$4:$A$2634)+COUNT('Diário 2º PA'!$A$4:$A$2000)+COUNT('Diário 3º PA'!$A$4:$A$2000)+ROW()-3)</f>
        <v/>
      </c>
      <c r="B1350" s="417"/>
      <c r="C1350" s="438"/>
      <c r="D1350" s="419"/>
      <c r="E1350" s="419"/>
      <c r="F1350" s="420"/>
      <c r="G1350" s="419"/>
      <c r="H1350" s="419"/>
      <c r="I1350" s="421"/>
      <c r="J1350" s="422"/>
      <c r="K1350" s="422"/>
      <c r="L1350" s="423"/>
      <c r="M1350" s="422"/>
      <c r="N1350" s="464"/>
      <c r="O1350" s="429"/>
      <c r="P1350" s="409">
        <f t="shared" si="51"/>
        <v>0</v>
      </c>
      <c r="Q1350" s="78">
        <f t="shared" si="51"/>
        <v>0</v>
      </c>
      <c r="R1350" s="100" t="str">
        <f t="shared" si="50"/>
        <v/>
      </c>
    </row>
    <row r="1351" spans="1:18" x14ac:dyDescent="0.2">
      <c r="A1351" s="430" t="str">
        <f>IF(B1351="","",COUNT('Diário 1º PA'!$A$4:$A$2634)+COUNT('Diário 2º PA'!$A$4:$A$2000)+COUNT('Diário 3º PA'!$A$4:$A$2000)+ROW()-3)</f>
        <v/>
      </c>
      <c r="B1351" s="417"/>
      <c r="C1351" s="438"/>
      <c r="D1351" s="419"/>
      <c r="E1351" s="419"/>
      <c r="F1351" s="420"/>
      <c r="G1351" s="419"/>
      <c r="H1351" s="419"/>
      <c r="I1351" s="421"/>
      <c r="J1351" s="422"/>
      <c r="K1351" s="422"/>
      <c r="L1351" s="423"/>
      <c r="M1351" s="422"/>
      <c r="N1351" s="464"/>
      <c r="O1351" s="429"/>
      <c r="P1351" s="409">
        <f t="shared" si="51"/>
        <v>0</v>
      </c>
      <c r="Q1351" s="78">
        <f t="shared" si="51"/>
        <v>0</v>
      </c>
      <c r="R1351" s="100" t="str">
        <f t="shared" si="50"/>
        <v/>
      </c>
    </row>
    <row r="1352" spans="1:18" x14ac:dyDescent="0.2">
      <c r="A1352" s="430" t="str">
        <f>IF(B1352="","",COUNT('Diário 1º PA'!$A$4:$A$2634)+COUNT('Diário 2º PA'!$A$4:$A$2000)+COUNT('Diário 3º PA'!$A$4:$A$2000)+ROW()-3)</f>
        <v/>
      </c>
      <c r="B1352" s="417"/>
      <c r="C1352" s="438"/>
      <c r="D1352" s="419"/>
      <c r="E1352" s="419"/>
      <c r="F1352" s="420"/>
      <c r="G1352" s="419"/>
      <c r="H1352" s="419"/>
      <c r="I1352" s="421"/>
      <c r="J1352" s="422"/>
      <c r="K1352" s="422"/>
      <c r="L1352" s="423"/>
      <c r="M1352" s="422"/>
      <c r="N1352" s="464"/>
      <c r="O1352" s="429"/>
      <c r="P1352" s="409">
        <f t="shared" si="51"/>
        <v>0</v>
      </c>
      <c r="Q1352" s="78">
        <f t="shared" si="51"/>
        <v>0</v>
      </c>
      <c r="R1352" s="100" t="str">
        <f t="shared" ref="R1352:R1415" si="52">SUBSTITUTE(D1352," ","_")</f>
        <v/>
      </c>
    </row>
    <row r="1353" spans="1:18" x14ac:dyDescent="0.2">
      <c r="A1353" s="430" t="str">
        <f>IF(B1353="","",COUNT('Diário 1º PA'!$A$4:$A$2634)+COUNT('Diário 2º PA'!$A$4:$A$2000)+COUNT('Diário 3º PA'!$A$4:$A$2000)+ROW()-3)</f>
        <v/>
      </c>
      <c r="B1353" s="417"/>
      <c r="C1353" s="438"/>
      <c r="D1353" s="419"/>
      <c r="E1353" s="419"/>
      <c r="F1353" s="420"/>
      <c r="G1353" s="419"/>
      <c r="H1353" s="419"/>
      <c r="I1353" s="421"/>
      <c r="J1353" s="422"/>
      <c r="K1353" s="422"/>
      <c r="L1353" s="423"/>
      <c r="M1353" s="422"/>
      <c r="N1353" s="464"/>
      <c r="O1353" s="429"/>
      <c r="P1353" s="409">
        <f t="shared" ref="P1353:Q1416" si="53">IF(B1353=0,0,IF(YEAR(B1353)=$Q$1,MONTH(B1353)-$P$1+1,(YEAR(B1353)-$Q$1)*12-$P$1+1+MONTH(B1353)))</f>
        <v>0</v>
      </c>
      <c r="Q1353" s="78">
        <f t="shared" si="53"/>
        <v>0</v>
      </c>
      <c r="R1353" s="100" t="str">
        <f t="shared" si="52"/>
        <v/>
      </c>
    </row>
    <row r="1354" spans="1:18" x14ac:dyDescent="0.2">
      <c r="A1354" s="430" t="str">
        <f>IF(B1354="","",COUNT('Diário 1º PA'!$A$4:$A$2634)+COUNT('Diário 2º PA'!$A$4:$A$2000)+COUNT('Diário 3º PA'!$A$4:$A$2000)+ROW()-3)</f>
        <v/>
      </c>
      <c r="B1354" s="417"/>
      <c r="C1354" s="438"/>
      <c r="D1354" s="419"/>
      <c r="E1354" s="419"/>
      <c r="F1354" s="420"/>
      <c r="G1354" s="419"/>
      <c r="H1354" s="419"/>
      <c r="I1354" s="421"/>
      <c r="J1354" s="422"/>
      <c r="K1354" s="422"/>
      <c r="L1354" s="423"/>
      <c r="M1354" s="422"/>
      <c r="N1354" s="464"/>
      <c r="O1354" s="429"/>
      <c r="P1354" s="409">
        <f t="shared" si="53"/>
        <v>0</v>
      </c>
      <c r="Q1354" s="78">
        <f t="shared" si="53"/>
        <v>0</v>
      </c>
      <c r="R1354" s="100" t="str">
        <f t="shared" si="52"/>
        <v/>
      </c>
    </row>
    <row r="1355" spans="1:18" x14ac:dyDescent="0.2">
      <c r="A1355" s="430" t="str">
        <f>IF(B1355="","",COUNT('Diário 1º PA'!$A$4:$A$2634)+COUNT('Diário 2º PA'!$A$4:$A$2000)+COUNT('Diário 3º PA'!$A$4:$A$2000)+ROW()-3)</f>
        <v/>
      </c>
      <c r="B1355" s="417"/>
      <c r="C1355" s="438"/>
      <c r="D1355" s="419"/>
      <c r="E1355" s="419"/>
      <c r="F1355" s="420"/>
      <c r="G1355" s="419"/>
      <c r="H1355" s="419"/>
      <c r="I1355" s="421"/>
      <c r="J1355" s="422"/>
      <c r="K1355" s="422"/>
      <c r="L1355" s="423"/>
      <c r="M1355" s="422"/>
      <c r="N1355" s="464"/>
      <c r="O1355" s="429"/>
      <c r="P1355" s="409">
        <f t="shared" si="53"/>
        <v>0</v>
      </c>
      <c r="Q1355" s="78">
        <f t="shared" si="53"/>
        <v>0</v>
      </c>
      <c r="R1355" s="100" t="str">
        <f t="shared" si="52"/>
        <v/>
      </c>
    </row>
    <row r="1356" spans="1:18" x14ac:dyDescent="0.2">
      <c r="A1356" s="430" t="str">
        <f>IF(B1356="","",COUNT('Diário 1º PA'!$A$4:$A$2634)+COUNT('Diário 2º PA'!$A$4:$A$2000)+COUNT('Diário 3º PA'!$A$4:$A$2000)+ROW()-3)</f>
        <v/>
      </c>
      <c r="B1356" s="417"/>
      <c r="C1356" s="438"/>
      <c r="D1356" s="419"/>
      <c r="E1356" s="419"/>
      <c r="F1356" s="420"/>
      <c r="G1356" s="419"/>
      <c r="H1356" s="419"/>
      <c r="I1356" s="421"/>
      <c r="J1356" s="422"/>
      <c r="K1356" s="422"/>
      <c r="L1356" s="423"/>
      <c r="M1356" s="422"/>
      <c r="N1356" s="464"/>
      <c r="O1356" s="429"/>
      <c r="P1356" s="409">
        <f t="shared" si="53"/>
        <v>0</v>
      </c>
      <c r="Q1356" s="78">
        <f t="shared" si="53"/>
        <v>0</v>
      </c>
      <c r="R1356" s="100" t="str">
        <f t="shared" si="52"/>
        <v/>
      </c>
    </row>
    <row r="1357" spans="1:18" x14ac:dyDescent="0.2">
      <c r="A1357" s="430" t="str">
        <f>IF(B1357="","",COUNT('Diário 1º PA'!$A$4:$A$2634)+COUNT('Diário 2º PA'!$A$4:$A$2000)+COUNT('Diário 3º PA'!$A$4:$A$2000)+ROW()-3)</f>
        <v/>
      </c>
      <c r="B1357" s="417"/>
      <c r="C1357" s="438"/>
      <c r="D1357" s="419"/>
      <c r="E1357" s="419"/>
      <c r="F1357" s="420"/>
      <c r="G1357" s="419"/>
      <c r="H1357" s="419"/>
      <c r="I1357" s="421"/>
      <c r="J1357" s="422"/>
      <c r="K1357" s="422"/>
      <c r="L1357" s="423"/>
      <c r="M1357" s="422"/>
      <c r="N1357" s="464"/>
      <c r="O1357" s="429"/>
      <c r="P1357" s="409">
        <f t="shared" si="53"/>
        <v>0</v>
      </c>
      <c r="Q1357" s="78">
        <f t="shared" si="53"/>
        <v>0</v>
      </c>
      <c r="R1357" s="100" t="str">
        <f t="shared" si="52"/>
        <v/>
      </c>
    </row>
    <row r="1358" spans="1:18" x14ac:dyDescent="0.2">
      <c r="A1358" s="430" t="str">
        <f>IF(B1358="","",COUNT('Diário 1º PA'!$A$4:$A$2634)+COUNT('Diário 2º PA'!$A$4:$A$2000)+COUNT('Diário 3º PA'!$A$4:$A$2000)+ROW()-3)</f>
        <v/>
      </c>
      <c r="B1358" s="417"/>
      <c r="C1358" s="438"/>
      <c r="D1358" s="419"/>
      <c r="E1358" s="419"/>
      <c r="F1358" s="420"/>
      <c r="G1358" s="419"/>
      <c r="H1358" s="419"/>
      <c r="I1358" s="421"/>
      <c r="J1358" s="422"/>
      <c r="K1358" s="422"/>
      <c r="L1358" s="423"/>
      <c r="M1358" s="422"/>
      <c r="N1358" s="464"/>
      <c r="O1358" s="429"/>
      <c r="P1358" s="409">
        <f t="shared" si="53"/>
        <v>0</v>
      </c>
      <c r="Q1358" s="78">
        <f t="shared" si="53"/>
        <v>0</v>
      </c>
      <c r="R1358" s="100" t="str">
        <f t="shared" si="52"/>
        <v/>
      </c>
    </row>
    <row r="1359" spans="1:18" x14ac:dyDescent="0.2">
      <c r="A1359" s="430" t="str">
        <f>IF(B1359="","",COUNT('Diário 1º PA'!$A$4:$A$2634)+COUNT('Diário 2º PA'!$A$4:$A$2000)+COUNT('Diário 3º PA'!$A$4:$A$2000)+ROW()-3)</f>
        <v/>
      </c>
      <c r="B1359" s="417"/>
      <c r="C1359" s="438"/>
      <c r="D1359" s="419"/>
      <c r="E1359" s="419"/>
      <c r="F1359" s="420"/>
      <c r="G1359" s="419"/>
      <c r="H1359" s="419"/>
      <c r="I1359" s="421"/>
      <c r="J1359" s="422"/>
      <c r="K1359" s="422"/>
      <c r="L1359" s="423"/>
      <c r="M1359" s="422"/>
      <c r="N1359" s="464"/>
      <c r="O1359" s="429"/>
      <c r="P1359" s="409">
        <f t="shared" si="53"/>
        <v>0</v>
      </c>
      <c r="Q1359" s="78">
        <f t="shared" si="53"/>
        <v>0</v>
      </c>
      <c r="R1359" s="100" t="str">
        <f t="shared" si="52"/>
        <v/>
      </c>
    </row>
    <row r="1360" spans="1:18" x14ac:dyDescent="0.2">
      <c r="A1360" s="430" t="str">
        <f>IF(B1360="","",COUNT('Diário 1º PA'!$A$4:$A$2634)+COUNT('Diário 2º PA'!$A$4:$A$2000)+COUNT('Diário 3º PA'!$A$4:$A$2000)+ROW()-3)</f>
        <v/>
      </c>
      <c r="B1360" s="417"/>
      <c r="C1360" s="438"/>
      <c r="D1360" s="419"/>
      <c r="E1360" s="419"/>
      <c r="F1360" s="420"/>
      <c r="G1360" s="419"/>
      <c r="H1360" s="419"/>
      <c r="I1360" s="421"/>
      <c r="J1360" s="422"/>
      <c r="K1360" s="422"/>
      <c r="L1360" s="423"/>
      <c r="M1360" s="422"/>
      <c r="N1360" s="464"/>
      <c r="O1360" s="429"/>
      <c r="P1360" s="409">
        <f t="shared" si="53"/>
        <v>0</v>
      </c>
      <c r="Q1360" s="78">
        <f t="shared" si="53"/>
        <v>0</v>
      </c>
      <c r="R1360" s="100" t="str">
        <f t="shared" si="52"/>
        <v/>
      </c>
    </row>
    <row r="1361" spans="1:18" x14ac:dyDescent="0.2">
      <c r="A1361" s="430" t="str">
        <f>IF(B1361="","",COUNT('Diário 1º PA'!$A$4:$A$2634)+COUNT('Diário 2º PA'!$A$4:$A$2000)+COUNT('Diário 3º PA'!$A$4:$A$2000)+ROW()-3)</f>
        <v/>
      </c>
      <c r="B1361" s="417"/>
      <c r="C1361" s="438"/>
      <c r="D1361" s="419"/>
      <c r="E1361" s="419"/>
      <c r="F1361" s="420"/>
      <c r="G1361" s="419"/>
      <c r="H1361" s="419"/>
      <c r="I1361" s="421"/>
      <c r="J1361" s="422"/>
      <c r="K1361" s="422"/>
      <c r="L1361" s="423"/>
      <c r="M1361" s="422"/>
      <c r="N1361" s="464"/>
      <c r="O1361" s="429"/>
      <c r="P1361" s="409">
        <f t="shared" si="53"/>
        <v>0</v>
      </c>
      <c r="Q1361" s="78">
        <f t="shared" si="53"/>
        <v>0</v>
      </c>
      <c r="R1361" s="100" t="str">
        <f t="shared" si="52"/>
        <v/>
      </c>
    </row>
    <row r="1362" spans="1:18" x14ac:dyDescent="0.2">
      <c r="A1362" s="430" t="str">
        <f>IF(B1362="","",COUNT('Diário 1º PA'!$A$4:$A$2634)+COUNT('Diário 2º PA'!$A$4:$A$2000)+COUNT('Diário 3º PA'!$A$4:$A$2000)+ROW()-3)</f>
        <v/>
      </c>
      <c r="B1362" s="417"/>
      <c r="C1362" s="438"/>
      <c r="D1362" s="419"/>
      <c r="E1362" s="419"/>
      <c r="F1362" s="420"/>
      <c r="G1362" s="419"/>
      <c r="H1362" s="419"/>
      <c r="I1362" s="421"/>
      <c r="J1362" s="422"/>
      <c r="K1362" s="422"/>
      <c r="L1362" s="423"/>
      <c r="M1362" s="422"/>
      <c r="N1362" s="464"/>
      <c r="O1362" s="429"/>
      <c r="P1362" s="409">
        <f t="shared" si="53"/>
        <v>0</v>
      </c>
      <c r="Q1362" s="78">
        <f t="shared" si="53"/>
        <v>0</v>
      </c>
      <c r="R1362" s="100" t="str">
        <f t="shared" si="52"/>
        <v/>
      </c>
    </row>
    <row r="1363" spans="1:18" x14ac:dyDescent="0.2">
      <c r="A1363" s="430" t="str">
        <f>IF(B1363="","",COUNT('Diário 1º PA'!$A$4:$A$2634)+COUNT('Diário 2º PA'!$A$4:$A$2000)+COUNT('Diário 3º PA'!$A$4:$A$2000)+ROW()-3)</f>
        <v/>
      </c>
      <c r="B1363" s="417"/>
      <c r="C1363" s="438"/>
      <c r="D1363" s="419"/>
      <c r="E1363" s="419"/>
      <c r="F1363" s="420"/>
      <c r="G1363" s="419"/>
      <c r="H1363" s="419"/>
      <c r="I1363" s="421"/>
      <c r="J1363" s="422"/>
      <c r="K1363" s="422"/>
      <c r="L1363" s="423"/>
      <c r="M1363" s="422"/>
      <c r="N1363" s="464"/>
      <c r="O1363" s="429"/>
      <c r="P1363" s="409">
        <f t="shared" si="53"/>
        <v>0</v>
      </c>
      <c r="Q1363" s="78">
        <f t="shared" si="53"/>
        <v>0</v>
      </c>
      <c r="R1363" s="100" t="str">
        <f t="shared" si="52"/>
        <v/>
      </c>
    </row>
    <row r="1364" spans="1:18" x14ac:dyDescent="0.2">
      <c r="A1364" s="430" t="str">
        <f>IF(B1364="","",COUNT('Diário 1º PA'!$A$4:$A$2634)+COUNT('Diário 2º PA'!$A$4:$A$2000)+COUNT('Diário 3º PA'!$A$4:$A$2000)+ROW()-3)</f>
        <v/>
      </c>
      <c r="B1364" s="417"/>
      <c r="C1364" s="438"/>
      <c r="D1364" s="419"/>
      <c r="E1364" s="419"/>
      <c r="F1364" s="420"/>
      <c r="G1364" s="419"/>
      <c r="H1364" s="419"/>
      <c r="I1364" s="421"/>
      <c r="J1364" s="422"/>
      <c r="K1364" s="422"/>
      <c r="L1364" s="423"/>
      <c r="M1364" s="422"/>
      <c r="N1364" s="464"/>
      <c r="O1364" s="429"/>
      <c r="P1364" s="409">
        <f t="shared" si="53"/>
        <v>0</v>
      </c>
      <c r="Q1364" s="78">
        <f t="shared" si="53"/>
        <v>0</v>
      </c>
      <c r="R1364" s="100" t="str">
        <f t="shared" si="52"/>
        <v/>
      </c>
    </row>
    <row r="1365" spans="1:18" x14ac:dyDescent="0.2">
      <c r="A1365" s="430" t="str">
        <f>IF(B1365="","",COUNT('Diário 1º PA'!$A$4:$A$2634)+COUNT('Diário 2º PA'!$A$4:$A$2000)+COUNT('Diário 3º PA'!$A$4:$A$2000)+ROW()-3)</f>
        <v/>
      </c>
      <c r="B1365" s="417"/>
      <c r="C1365" s="438"/>
      <c r="D1365" s="419"/>
      <c r="E1365" s="419"/>
      <c r="F1365" s="420"/>
      <c r="G1365" s="419"/>
      <c r="H1365" s="419"/>
      <c r="I1365" s="421"/>
      <c r="J1365" s="422"/>
      <c r="K1365" s="422"/>
      <c r="L1365" s="423"/>
      <c r="M1365" s="422"/>
      <c r="N1365" s="464"/>
      <c r="O1365" s="429"/>
      <c r="P1365" s="409">
        <f t="shared" si="53"/>
        <v>0</v>
      </c>
      <c r="Q1365" s="78">
        <f t="shared" si="53"/>
        <v>0</v>
      </c>
      <c r="R1365" s="100" t="str">
        <f t="shared" si="52"/>
        <v/>
      </c>
    </row>
    <row r="1366" spans="1:18" x14ac:dyDescent="0.2">
      <c r="A1366" s="430" t="str">
        <f>IF(B1366="","",COUNT('Diário 1º PA'!$A$4:$A$2634)+COUNT('Diário 2º PA'!$A$4:$A$2000)+COUNT('Diário 3º PA'!$A$4:$A$2000)+ROW()-3)</f>
        <v/>
      </c>
      <c r="B1366" s="417"/>
      <c r="C1366" s="438"/>
      <c r="D1366" s="419"/>
      <c r="E1366" s="419"/>
      <c r="F1366" s="420"/>
      <c r="G1366" s="419"/>
      <c r="H1366" s="419"/>
      <c r="I1366" s="421"/>
      <c r="J1366" s="422"/>
      <c r="K1366" s="422"/>
      <c r="L1366" s="423"/>
      <c r="M1366" s="422"/>
      <c r="N1366" s="464"/>
      <c r="O1366" s="429"/>
      <c r="P1366" s="409">
        <f t="shared" si="53"/>
        <v>0</v>
      </c>
      <c r="Q1366" s="78">
        <f t="shared" si="53"/>
        <v>0</v>
      </c>
      <c r="R1366" s="100" t="str">
        <f t="shared" si="52"/>
        <v/>
      </c>
    </row>
    <row r="1367" spans="1:18" x14ac:dyDescent="0.2">
      <c r="A1367" s="430" t="str">
        <f>IF(B1367="","",COUNT('Diário 1º PA'!$A$4:$A$2634)+COUNT('Diário 2º PA'!$A$4:$A$2000)+COUNT('Diário 3º PA'!$A$4:$A$2000)+ROW()-3)</f>
        <v/>
      </c>
      <c r="B1367" s="417"/>
      <c r="C1367" s="438"/>
      <c r="D1367" s="419"/>
      <c r="E1367" s="419"/>
      <c r="F1367" s="420"/>
      <c r="G1367" s="419"/>
      <c r="H1367" s="419"/>
      <c r="I1367" s="421"/>
      <c r="J1367" s="422"/>
      <c r="K1367" s="422"/>
      <c r="L1367" s="423"/>
      <c r="M1367" s="422"/>
      <c r="N1367" s="464"/>
      <c r="O1367" s="429"/>
      <c r="P1367" s="409">
        <f t="shared" si="53"/>
        <v>0</v>
      </c>
      <c r="Q1367" s="78">
        <f t="shared" si="53"/>
        <v>0</v>
      </c>
      <c r="R1367" s="100" t="str">
        <f t="shared" si="52"/>
        <v/>
      </c>
    </row>
    <row r="1368" spans="1:18" x14ac:dyDescent="0.2">
      <c r="A1368" s="430" t="str">
        <f>IF(B1368="","",COUNT('Diário 1º PA'!$A$4:$A$2634)+COUNT('Diário 2º PA'!$A$4:$A$2000)+COUNT('Diário 3º PA'!$A$4:$A$2000)+ROW()-3)</f>
        <v/>
      </c>
      <c r="B1368" s="417"/>
      <c r="C1368" s="438"/>
      <c r="D1368" s="419"/>
      <c r="E1368" s="419"/>
      <c r="F1368" s="420"/>
      <c r="G1368" s="419"/>
      <c r="H1368" s="419"/>
      <c r="I1368" s="421"/>
      <c r="J1368" s="422"/>
      <c r="K1368" s="422"/>
      <c r="L1368" s="423"/>
      <c r="M1368" s="422"/>
      <c r="N1368" s="464"/>
      <c r="O1368" s="429"/>
      <c r="P1368" s="409">
        <f t="shared" si="53"/>
        <v>0</v>
      </c>
      <c r="Q1368" s="78">
        <f t="shared" si="53"/>
        <v>0</v>
      </c>
      <c r="R1368" s="100" t="str">
        <f t="shared" si="52"/>
        <v/>
      </c>
    </row>
    <row r="1369" spans="1:18" x14ac:dyDescent="0.2">
      <c r="A1369" s="430" t="str">
        <f>IF(B1369="","",COUNT('Diário 1º PA'!$A$4:$A$2634)+COUNT('Diário 2º PA'!$A$4:$A$2000)+COUNT('Diário 3º PA'!$A$4:$A$2000)+ROW()-3)</f>
        <v/>
      </c>
      <c r="B1369" s="417"/>
      <c r="C1369" s="438"/>
      <c r="D1369" s="419"/>
      <c r="E1369" s="419"/>
      <c r="F1369" s="420"/>
      <c r="G1369" s="419"/>
      <c r="H1369" s="419"/>
      <c r="I1369" s="421"/>
      <c r="J1369" s="422"/>
      <c r="K1369" s="422"/>
      <c r="L1369" s="423"/>
      <c r="M1369" s="422"/>
      <c r="N1369" s="464"/>
      <c r="O1369" s="429"/>
      <c r="P1369" s="409">
        <f t="shared" si="53"/>
        <v>0</v>
      </c>
      <c r="Q1369" s="78">
        <f t="shared" si="53"/>
        <v>0</v>
      </c>
      <c r="R1369" s="100" t="str">
        <f t="shared" si="52"/>
        <v/>
      </c>
    </row>
    <row r="1370" spans="1:18" x14ac:dyDescent="0.2">
      <c r="A1370" s="430" t="str">
        <f>IF(B1370="","",COUNT('Diário 1º PA'!$A$4:$A$2634)+COUNT('Diário 2º PA'!$A$4:$A$2000)+COUNT('Diário 3º PA'!$A$4:$A$2000)+ROW()-3)</f>
        <v/>
      </c>
      <c r="B1370" s="417"/>
      <c r="C1370" s="438"/>
      <c r="D1370" s="419"/>
      <c r="E1370" s="419"/>
      <c r="F1370" s="420"/>
      <c r="G1370" s="419"/>
      <c r="H1370" s="419"/>
      <c r="I1370" s="421"/>
      <c r="J1370" s="422"/>
      <c r="K1370" s="422"/>
      <c r="L1370" s="423"/>
      <c r="M1370" s="422"/>
      <c r="N1370" s="464"/>
      <c r="O1370" s="429"/>
      <c r="P1370" s="409">
        <f t="shared" si="53"/>
        <v>0</v>
      </c>
      <c r="Q1370" s="78">
        <f t="shared" si="53"/>
        <v>0</v>
      </c>
      <c r="R1370" s="100" t="str">
        <f t="shared" si="52"/>
        <v/>
      </c>
    </row>
    <row r="1371" spans="1:18" x14ac:dyDescent="0.2">
      <c r="A1371" s="430" t="str">
        <f>IF(B1371="","",COUNT('Diário 1º PA'!$A$4:$A$2634)+COUNT('Diário 2º PA'!$A$4:$A$2000)+COUNT('Diário 3º PA'!$A$4:$A$2000)+ROW()-3)</f>
        <v/>
      </c>
      <c r="B1371" s="417"/>
      <c r="C1371" s="438"/>
      <c r="D1371" s="419"/>
      <c r="E1371" s="419"/>
      <c r="F1371" s="420"/>
      <c r="G1371" s="419"/>
      <c r="H1371" s="419"/>
      <c r="I1371" s="421"/>
      <c r="J1371" s="422"/>
      <c r="K1371" s="422"/>
      <c r="L1371" s="423"/>
      <c r="M1371" s="422"/>
      <c r="N1371" s="464"/>
      <c r="O1371" s="429"/>
      <c r="P1371" s="409">
        <f t="shared" si="53"/>
        <v>0</v>
      </c>
      <c r="Q1371" s="78">
        <f t="shared" si="53"/>
        <v>0</v>
      </c>
      <c r="R1371" s="100" t="str">
        <f t="shared" si="52"/>
        <v/>
      </c>
    </row>
    <row r="1372" spans="1:18" x14ac:dyDescent="0.2">
      <c r="A1372" s="430" t="str">
        <f>IF(B1372="","",COUNT('Diário 1º PA'!$A$4:$A$2634)+COUNT('Diário 2º PA'!$A$4:$A$2000)+COUNT('Diário 3º PA'!$A$4:$A$2000)+ROW()-3)</f>
        <v/>
      </c>
      <c r="B1372" s="417"/>
      <c r="C1372" s="438"/>
      <c r="D1372" s="419"/>
      <c r="E1372" s="419"/>
      <c r="F1372" s="420"/>
      <c r="G1372" s="419"/>
      <c r="H1372" s="419"/>
      <c r="I1372" s="421"/>
      <c r="J1372" s="422"/>
      <c r="K1372" s="422"/>
      <c r="L1372" s="423"/>
      <c r="M1372" s="422"/>
      <c r="N1372" s="464"/>
      <c r="O1372" s="429"/>
      <c r="P1372" s="409">
        <f t="shared" si="53"/>
        <v>0</v>
      </c>
      <c r="Q1372" s="78">
        <f t="shared" si="53"/>
        <v>0</v>
      </c>
      <c r="R1372" s="100" t="str">
        <f t="shared" si="52"/>
        <v/>
      </c>
    </row>
    <row r="1373" spans="1:18" x14ac:dyDescent="0.2">
      <c r="A1373" s="430" t="str">
        <f>IF(B1373="","",COUNT('Diário 1º PA'!$A$4:$A$2634)+COUNT('Diário 2º PA'!$A$4:$A$2000)+COUNT('Diário 3º PA'!$A$4:$A$2000)+ROW()-3)</f>
        <v/>
      </c>
      <c r="B1373" s="417"/>
      <c r="C1373" s="438"/>
      <c r="D1373" s="419"/>
      <c r="E1373" s="419"/>
      <c r="F1373" s="420"/>
      <c r="G1373" s="419"/>
      <c r="H1373" s="419"/>
      <c r="I1373" s="421"/>
      <c r="J1373" s="422"/>
      <c r="K1373" s="422"/>
      <c r="L1373" s="423"/>
      <c r="M1373" s="422"/>
      <c r="N1373" s="464"/>
      <c r="O1373" s="429"/>
      <c r="P1373" s="409">
        <f t="shared" si="53"/>
        <v>0</v>
      </c>
      <c r="Q1373" s="78">
        <f t="shared" si="53"/>
        <v>0</v>
      </c>
      <c r="R1373" s="100" t="str">
        <f t="shared" si="52"/>
        <v/>
      </c>
    </row>
    <row r="1374" spans="1:18" x14ac:dyDescent="0.2">
      <c r="A1374" s="430" t="str">
        <f>IF(B1374="","",COUNT('Diário 1º PA'!$A$4:$A$2634)+COUNT('Diário 2º PA'!$A$4:$A$2000)+COUNT('Diário 3º PA'!$A$4:$A$2000)+ROW()-3)</f>
        <v/>
      </c>
      <c r="B1374" s="417"/>
      <c r="C1374" s="438"/>
      <c r="D1374" s="419"/>
      <c r="E1374" s="419"/>
      <c r="F1374" s="420"/>
      <c r="G1374" s="419"/>
      <c r="H1374" s="419"/>
      <c r="I1374" s="421"/>
      <c r="J1374" s="422"/>
      <c r="K1374" s="422"/>
      <c r="L1374" s="423"/>
      <c r="M1374" s="422"/>
      <c r="N1374" s="464"/>
      <c r="O1374" s="429"/>
      <c r="P1374" s="409">
        <f t="shared" si="53"/>
        <v>0</v>
      </c>
      <c r="Q1374" s="78">
        <f t="shared" si="53"/>
        <v>0</v>
      </c>
      <c r="R1374" s="100" t="str">
        <f t="shared" si="52"/>
        <v/>
      </c>
    </row>
    <row r="1375" spans="1:18" x14ac:dyDescent="0.2">
      <c r="A1375" s="430" t="str">
        <f>IF(B1375="","",COUNT('Diário 1º PA'!$A$4:$A$2634)+COUNT('Diário 2º PA'!$A$4:$A$2000)+COUNT('Diário 3º PA'!$A$4:$A$2000)+ROW()-3)</f>
        <v/>
      </c>
      <c r="B1375" s="417"/>
      <c r="C1375" s="438"/>
      <c r="D1375" s="419"/>
      <c r="E1375" s="419"/>
      <c r="F1375" s="420"/>
      <c r="G1375" s="419"/>
      <c r="H1375" s="419"/>
      <c r="I1375" s="421"/>
      <c r="J1375" s="422"/>
      <c r="K1375" s="422"/>
      <c r="L1375" s="423"/>
      <c r="M1375" s="422"/>
      <c r="N1375" s="464"/>
      <c r="O1375" s="429"/>
      <c r="P1375" s="409">
        <f t="shared" si="53"/>
        <v>0</v>
      </c>
      <c r="Q1375" s="78">
        <f t="shared" si="53"/>
        <v>0</v>
      </c>
      <c r="R1375" s="100" t="str">
        <f t="shared" si="52"/>
        <v/>
      </c>
    </row>
    <row r="1376" spans="1:18" x14ac:dyDescent="0.2">
      <c r="A1376" s="430" t="str">
        <f>IF(B1376="","",COUNT('Diário 1º PA'!$A$4:$A$2634)+COUNT('Diário 2º PA'!$A$4:$A$2000)+COUNT('Diário 3º PA'!$A$4:$A$2000)+ROW()-3)</f>
        <v/>
      </c>
      <c r="B1376" s="417"/>
      <c r="C1376" s="438"/>
      <c r="D1376" s="419"/>
      <c r="E1376" s="419"/>
      <c r="F1376" s="420"/>
      <c r="G1376" s="419"/>
      <c r="H1376" s="419"/>
      <c r="I1376" s="421"/>
      <c r="J1376" s="422"/>
      <c r="K1376" s="422"/>
      <c r="L1376" s="423"/>
      <c r="M1376" s="422"/>
      <c r="N1376" s="464"/>
      <c r="O1376" s="429"/>
      <c r="P1376" s="409">
        <f t="shared" si="53"/>
        <v>0</v>
      </c>
      <c r="Q1376" s="78">
        <f t="shared" si="53"/>
        <v>0</v>
      </c>
      <c r="R1376" s="100" t="str">
        <f t="shared" si="52"/>
        <v/>
      </c>
    </row>
    <row r="1377" spans="1:18" x14ac:dyDescent="0.2">
      <c r="A1377" s="430" t="str">
        <f>IF(B1377="","",COUNT('Diário 1º PA'!$A$4:$A$2634)+COUNT('Diário 2º PA'!$A$4:$A$2000)+COUNT('Diário 3º PA'!$A$4:$A$2000)+ROW()-3)</f>
        <v/>
      </c>
      <c r="B1377" s="417"/>
      <c r="C1377" s="438"/>
      <c r="D1377" s="419"/>
      <c r="E1377" s="419"/>
      <c r="F1377" s="420"/>
      <c r="G1377" s="419"/>
      <c r="H1377" s="419"/>
      <c r="I1377" s="421"/>
      <c r="J1377" s="422"/>
      <c r="K1377" s="422"/>
      <c r="L1377" s="423"/>
      <c r="M1377" s="422"/>
      <c r="N1377" s="464"/>
      <c r="O1377" s="429"/>
      <c r="P1377" s="409">
        <f t="shared" si="53"/>
        <v>0</v>
      </c>
      <c r="Q1377" s="78">
        <f t="shared" si="53"/>
        <v>0</v>
      </c>
      <c r="R1377" s="100" t="str">
        <f t="shared" si="52"/>
        <v/>
      </c>
    </row>
    <row r="1378" spans="1:18" x14ac:dyDescent="0.2">
      <c r="A1378" s="430" t="str">
        <f>IF(B1378="","",COUNT('Diário 1º PA'!$A$4:$A$2634)+COUNT('Diário 2º PA'!$A$4:$A$2000)+COUNT('Diário 3º PA'!$A$4:$A$2000)+ROW()-3)</f>
        <v/>
      </c>
      <c r="B1378" s="417"/>
      <c r="C1378" s="438"/>
      <c r="D1378" s="419"/>
      <c r="E1378" s="419"/>
      <c r="F1378" s="420"/>
      <c r="G1378" s="419"/>
      <c r="H1378" s="419"/>
      <c r="I1378" s="421"/>
      <c r="J1378" s="422"/>
      <c r="K1378" s="422"/>
      <c r="L1378" s="423"/>
      <c r="M1378" s="422"/>
      <c r="N1378" s="464"/>
      <c r="O1378" s="429"/>
      <c r="P1378" s="409">
        <f t="shared" si="53"/>
        <v>0</v>
      </c>
      <c r="Q1378" s="78">
        <f t="shared" si="53"/>
        <v>0</v>
      </c>
      <c r="R1378" s="100" t="str">
        <f t="shared" si="52"/>
        <v/>
      </c>
    </row>
    <row r="1379" spans="1:18" x14ac:dyDescent="0.2">
      <c r="A1379" s="430" t="str">
        <f>IF(B1379="","",COUNT('Diário 1º PA'!$A$4:$A$2634)+COUNT('Diário 2º PA'!$A$4:$A$2000)+COUNT('Diário 3º PA'!$A$4:$A$2000)+ROW()-3)</f>
        <v/>
      </c>
      <c r="B1379" s="417"/>
      <c r="C1379" s="438"/>
      <c r="D1379" s="419"/>
      <c r="E1379" s="419"/>
      <c r="F1379" s="420"/>
      <c r="G1379" s="419"/>
      <c r="H1379" s="419"/>
      <c r="I1379" s="421"/>
      <c r="J1379" s="422"/>
      <c r="K1379" s="422"/>
      <c r="L1379" s="423"/>
      <c r="M1379" s="422"/>
      <c r="N1379" s="464"/>
      <c r="O1379" s="429"/>
      <c r="P1379" s="409">
        <f t="shared" si="53"/>
        <v>0</v>
      </c>
      <c r="Q1379" s="78">
        <f t="shared" si="53"/>
        <v>0</v>
      </c>
      <c r="R1379" s="100" t="str">
        <f t="shared" si="52"/>
        <v/>
      </c>
    </row>
    <row r="1380" spans="1:18" x14ac:dyDescent="0.2">
      <c r="A1380" s="430" t="str">
        <f>IF(B1380="","",COUNT('Diário 1º PA'!$A$4:$A$2634)+COUNT('Diário 2º PA'!$A$4:$A$2000)+COUNT('Diário 3º PA'!$A$4:$A$2000)+ROW()-3)</f>
        <v/>
      </c>
      <c r="B1380" s="417"/>
      <c r="C1380" s="438"/>
      <c r="D1380" s="419"/>
      <c r="E1380" s="419"/>
      <c r="F1380" s="420"/>
      <c r="G1380" s="419"/>
      <c r="H1380" s="419"/>
      <c r="I1380" s="421"/>
      <c r="J1380" s="422"/>
      <c r="K1380" s="422"/>
      <c r="L1380" s="423"/>
      <c r="M1380" s="422"/>
      <c r="N1380" s="464"/>
      <c r="O1380" s="429"/>
      <c r="P1380" s="409">
        <f t="shared" si="53"/>
        <v>0</v>
      </c>
      <c r="Q1380" s="78">
        <f t="shared" si="53"/>
        <v>0</v>
      </c>
      <c r="R1380" s="100" t="str">
        <f t="shared" si="52"/>
        <v/>
      </c>
    </row>
    <row r="1381" spans="1:18" x14ac:dyDescent="0.2">
      <c r="A1381" s="430" t="str">
        <f>IF(B1381="","",COUNT('Diário 1º PA'!$A$4:$A$2634)+COUNT('Diário 2º PA'!$A$4:$A$2000)+COUNT('Diário 3º PA'!$A$4:$A$2000)+ROW()-3)</f>
        <v/>
      </c>
      <c r="B1381" s="417"/>
      <c r="C1381" s="438"/>
      <c r="D1381" s="419"/>
      <c r="E1381" s="419"/>
      <c r="F1381" s="420"/>
      <c r="G1381" s="419"/>
      <c r="H1381" s="419"/>
      <c r="I1381" s="421"/>
      <c r="J1381" s="422"/>
      <c r="K1381" s="422"/>
      <c r="L1381" s="423"/>
      <c r="M1381" s="422"/>
      <c r="N1381" s="464"/>
      <c r="O1381" s="429"/>
      <c r="P1381" s="409">
        <f t="shared" si="53"/>
        <v>0</v>
      </c>
      <c r="Q1381" s="78">
        <f t="shared" si="53"/>
        <v>0</v>
      </c>
      <c r="R1381" s="100" t="str">
        <f t="shared" si="52"/>
        <v/>
      </c>
    </row>
    <row r="1382" spans="1:18" x14ac:dyDescent="0.2">
      <c r="A1382" s="430" t="str">
        <f>IF(B1382="","",COUNT('Diário 1º PA'!$A$4:$A$2634)+COUNT('Diário 2º PA'!$A$4:$A$2000)+COUNT('Diário 3º PA'!$A$4:$A$2000)+ROW()-3)</f>
        <v/>
      </c>
      <c r="B1382" s="417"/>
      <c r="C1382" s="438"/>
      <c r="D1382" s="419"/>
      <c r="E1382" s="419"/>
      <c r="F1382" s="420"/>
      <c r="G1382" s="419"/>
      <c r="H1382" s="419"/>
      <c r="I1382" s="421"/>
      <c r="J1382" s="422"/>
      <c r="K1382" s="422"/>
      <c r="L1382" s="423"/>
      <c r="M1382" s="422"/>
      <c r="N1382" s="464"/>
      <c r="O1382" s="429"/>
      <c r="P1382" s="409">
        <f t="shared" si="53"/>
        <v>0</v>
      </c>
      <c r="Q1382" s="78">
        <f t="shared" si="53"/>
        <v>0</v>
      </c>
      <c r="R1382" s="100" t="str">
        <f t="shared" si="52"/>
        <v/>
      </c>
    </row>
    <row r="1383" spans="1:18" x14ac:dyDescent="0.2">
      <c r="A1383" s="430" t="str">
        <f>IF(B1383="","",COUNT('Diário 1º PA'!$A$4:$A$2634)+COUNT('Diário 2º PA'!$A$4:$A$2000)+COUNT('Diário 3º PA'!$A$4:$A$2000)+ROW()-3)</f>
        <v/>
      </c>
      <c r="B1383" s="417"/>
      <c r="C1383" s="438"/>
      <c r="D1383" s="419"/>
      <c r="E1383" s="419"/>
      <c r="F1383" s="420"/>
      <c r="G1383" s="419"/>
      <c r="H1383" s="419"/>
      <c r="I1383" s="421"/>
      <c r="J1383" s="422"/>
      <c r="K1383" s="422"/>
      <c r="L1383" s="423"/>
      <c r="M1383" s="422"/>
      <c r="N1383" s="464"/>
      <c r="O1383" s="429"/>
      <c r="P1383" s="409">
        <f t="shared" si="53"/>
        <v>0</v>
      </c>
      <c r="Q1383" s="78">
        <f t="shared" si="53"/>
        <v>0</v>
      </c>
      <c r="R1383" s="100" t="str">
        <f t="shared" si="52"/>
        <v/>
      </c>
    </row>
    <row r="1384" spans="1:18" x14ac:dyDescent="0.2">
      <c r="A1384" s="430" t="str">
        <f>IF(B1384="","",COUNT('Diário 1º PA'!$A$4:$A$2634)+COUNT('Diário 2º PA'!$A$4:$A$2000)+COUNT('Diário 3º PA'!$A$4:$A$2000)+ROW()-3)</f>
        <v/>
      </c>
      <c r="B1384" s="417"/>
      <c r="C1384" s="438"/>
      <c r="D1384" s="419"/>
      <c r="E1384" s="419"/>
      <c r="F1384" s="420"/>
      <c r="G1384" s="419"/>
      <c r="H1384" s="419"/>
      <c r="I1384" s="421"/>
      <c r="J1384" s="422"/>
      <c r="K1384" s="422"/>
      <c r="L1384" s="423"/>
      <c r="M1384" s="422"/>
      <c r="N1384" s="464"/>
      <c r="O1384" s="429"/>
      <c r="P1384" s="409">
        <f t="shared" si="53"/>
        <v>0</v>
      </c>
      <c r="Q1384" s="78">
        <f t="shared" si="53"/>
        <v>0</v>
      </c>
      <c r="R1384" s="100" t="str">
        <f t="shared" si="52"/>
        <v/>
      </c>
    </row>
    <row r="1385" spans="1:18" x14ac:dyDescent="0.2">
      <c r="A1385" s="430" t="str">
        <f>IF(B1385="","",COUNT('Diário 1º PA'!$A$4:$A$2634)+COUNT('Diário 2º PA'!$A$4:$A$2000)+COUNT('Diário 3º PA'!$A$4:$A$2000)+ROW()-3)</f>
        <v/>
      </c>
      <c r="B1385" s="417"/>
      <c r="C1385" s="438"/>
      <c r="D1385" s="419"/>
      <c r="E1385" s="419"/>
      <c r="F1385" s="420"/>
      <c r="G1385" s="419"/>
      <c r="H1385" s="419"/>
      <c r="I1385" s="421"/>
      <c r="J1385" s="422"/>
      <c r="K1385" s="422"/>
      <c r="L1385" s="423"/>
      <c r="M1385" s="422"/>
      <c r="N1385" s="464"/>
      <c r="O1385" s="429"/>
      <c r="P1385" s="409">
        <f t="shared" si="53"/>
        <v>0</v>
      </c>
      <c r="Q1385" s="78">
        <f t="shared" si="53"/>
        <v>0</v>
      </c>
      <c r="R1385" s="100" t="str">
        <f t="shared" si="52"/>
        <v/>
      </c>
    </row>
    <row r="1386" spans="1:18" x14ac:dyDescent="0.2">
      <c r="A1386" s="430" t="str">
        <f>IF(B1386="","",COUNT('Diário 1º PA'!$A$4:$A$2634)+COUNT('Diário 2º PA'!$A$4:$A$2000)+COUNT('Diário 3º PA'!$A$4:$A$2000)+ROW()-3)</f>
        <v/>
      </c>
      <c r="B1386" s="417"/>
      <c r="C1386" s="438"/>
      <c r="D1386" s="419"/>
      <c r="E1386" s="419"/>
      <c r="F1386" s="420"/>
      <c r="G1386" s="419"/>
      <c r="H1386" s="419"/>
      <c r="I1386" s="421"/>
      <c r="J1386" s="422"/>
      <c r="K1386" s="422"/>
      <c r="L1386" s="423"/>
      <c r="M1386" s="422"/>
      <c r="N1386" s="464"/>
      <c r="O1386" s="429"/>
      <c r="P1386" s="409">
        <f t="shared" si="53"/>
        <v>0</v>
      </c>
      <c r="Q1386" s="78">
        <f t="shared" si="53"/>
        <v>0</v>
      </c>
      <c r="R1386" s="100" t="str">
        <f t="shared" si="52"/>
        <v/>
      </c>
    </row>
    <row r="1387" spans="1:18" x14ac:dyDescent="0.2">
      <c r="A1387" s="430" t="str">
        <f>IF(B1387="","",COUNT('Diário 1º PA'!$A$4:$A$2634)+COUNT('Diário 2º PA'!$A$4:$A$2000)+COUNT('Diário 3º PA'!$A$4:$A$2000)+ROW()-3)</f>
        <v/>
      </c>
      <c r="B1387" s="417"/>
      <c r="C1387" s="438"/>
      <c r="D1387" s="419"/>
      <c r="E1387" s="419"/>
      <c r="F1387" s="420"/>
      <c r="G1387" s="419"/>
      <c r="H1387" s="419"/>
      <c r="I1387" s="421"/>
      <c r="J1387" s="422"/>
      <c r="K1387" s="422"/>
      <c r="L1387" s="423"/>
      <c r="M1387" s="422"/>
      <c r="N1387" s="464"/>
      <c r="O1387" s="429"/>
      <c r="P1387" s="409">
        <f t="shared" si="53"/>
        <v>0</v>
      </c>
      <c r="Q1387" s="78">
        <f t="shared" si="53"/>
        <v>0</v>
      </c>
      <c r="R1387" s="100" t="str">
        <f t="shared" si="52"/>
        <v/>
      </c>
    </row>
    <row r="1388" spans="1:18" x14ac:dyDescent="0.2">
      <c r="A1388" s="430" t="str">
        <f>IF(B1388="","",COUNT('Diário 1º PA'!$A$4:$A$2634)+COUNT('Diário 2º PA'!$A$4:$A$2000)+COUNT('Diário 3º PA'!$A$4:$A$2000)+ROW()-3)</f>
        <v/>
      </c>
      <c r="B1388" s="417"/>
      <c r="C1388" s="438"/>
      <c r="D1388" s="419"/>
      <c r="E1388" s="419"/>
      <c r="F1388" s="420"/>
      <c r="G1388" s="419"/>
      <c r="H1388" s="419"/>
      <c r="I1388" s="421"/>
      <c r="J1388" s="422"/>
      <c r="K1388" s="422"/>
      <c r="L1388" s="423"/>
      <c r="M1388" s="422"/>
      <c r="N1388" s="464"/>
      <c r="O1388" s="429"/>
      <c r="P1388" s="409">
        <f t="shared" si="53"/>
        <v>0</v>
      </c>
      <c r="Q1388" s="78">
        <f t="shared" si="53"/>
        <v>0</v>
      </c>
      <c r="R1388" s="100" t="str">
        <f t="shared" si="52"/>
        <v/>
      </c>
    </row>
    <row r="1389" spans="1:18" x14ac:dyDescent="0.2">
      <c r="A1389" s="430" t="str">
        <f>IF(B1389="","",COUNT('Diário 1º PA'!$A$4:$A$2634)+COUNT('Diário 2º PA'!$A$4:$A$2000)+COUNT('Diário 3º PA'!$A$4:$A$2000)+ROW()-3)</f>
        <v/>
      </c>
      <c r="B1389" s="417"/>
      <c r="C1389" s="438"/>
      <c r="D1389" s="419"/>
      <c r="E1389" s="419"/>
      <c r="F1389" s="420"/>
      <c r="G1389" s="419"/>
      <c r="H1389" s="419"/>
      <c r="I1389" s="421"/>
      <c r="J1389" s="422"/>
      <c r="K1389" s="422"/>
      <c r="L1389" s="423"/>
      <c r="M1389" s="422"/>
      <c r="N1389" s="464"/>
      <c r="O1389" s="429"/>
      <c r="P1389" s="409">
        <f t="shared" si="53"/>
        <v>0</v>
      </c>
      <c r="Q1389" s="78">
        <f t="shared" si="53"/>
        <v>0</v>
      </c>
      <c r="R1389" s="100" t="str">
        <f t="shared" si="52"/>
        <v/>
      </c>
    </row>
    <row r="1390" spans="1:18" x14ac:dyDescent="0.2">
      <c r="A1390" s="430" t="str">
        <f>IF(B1390="","",COUNT('Diário 1º PA'!$A$4:$A$2634)+COUNT('Diário 2º PA'!$A$4:$A$2000)+COUNT('Diário 3º PA'!$A$4:$A$2000)+ROW()-3)</f>
        <v/>
      </c>
      <c r="B1390" s="417"/>
      <c r="C1390" s="438"/>
      <c r="D1390" s="419"/>
      <c r="E1390" s="419"/>
      <c r="F1390" s="420"/>
      <c r="G1390" s="419"/>
      <c r="H1390" s="419"/>
      <c r="I1390" s="421"/>
      <c r="J1390" s="422"/>
      <c r="K1390" s="422"/>
      <c r="L1390" s="423"/>
      <c r="M1390" s="422"/>
      <c r="N1390" s="464"/>
      <c r="O1390" s="429"/>
      <c r="P1390" s="409">
        <f t="shared" si="53"/>
        <v>0</v>
      </c>
      <c r="Q1390" s="78">
        <f t="shared" si="53"/>
        <v>0</v>
      </c>
      <c r="R1390" s="100" t="str">
        <f t="shared" si="52"/>
        <v/>
      </c>
    </row>
    <row r="1391" spans="1:18" x14ac:dyDescent="0.2">
      <c r="A1391" s="430" t="str">
        <f>IF(B1391="","",COUNT('Diário 1º PA'!$A$4:$A$2634)+COUNT('Diário 2º PA'!$A$4:$A$2000)+COUNT('Diário 3º PA'!$A$4:$A$2000)+ROW()-3)</f>
        <v/>
      </c>
      <c r="B1391" s="417"/>
      <c r="C1391" s="438"/>
      <c r="D1391" s="419"/>
      <c r="E1391" s="419"/>
      <c r="F1391" s="420"/>
      <c r="G1391" s="419"/>
      <c r="H1391" s="419"/>
      <c r="I1391" s="421"/>
      <c r="J1391" s="422"/>
      <c r="K1391" s="422"/>
      <c r="L1391" s="423"/>
      <c r="M1391" s="422"/>
      <c r="N1391" s="464"/>
      <c r="O1391" s="429"/>
      <c r="P1391" s="409">
        <f t="shared" si="53"/>
        <v>0</v>
      </c>
      <c r="Q1391" s="78">
        <f t="shared" si="53"/>
        <v>0</v>
      </c>
      <c r="R1391" s="100" t="str">
        <f t="shared" si="52"/>
        <v/>
      </c>
    </row>
    <row r="1392" spans="1:18" x14ac:dyDescent="0.2">
      <c r="A1392" s="430" t="str">
        <f>IF(B1392="","",COUNT('Diário 1º PA'!$A$4:$A$2634)+COUNT('Diário 2º PA'!$A$4:$A$2000)+COUNT('Diário 3º PA'!$A$4:$A$2000)+ROW()-3)</f>
        <v/>
      </c>
      <c r="B1392" s="417"/>
      <c r="C1392" s="438"/>
      <c r="D1392" s="419"/>
      <c r="E1392" s="419"/>
      <c r="F1392" s="420"/>
      <c r="G1392" s="419"/>
      <c r="H1392" s="419"/>
      <c r="I1392" s="421"/>
      <c r="J1392" s="422"/>
      <c r="K1392" s="422"/>
      <c r="L1392" s="423"/>
      <c r="M1392" s="422"/>
      <c r="N1392" s="464"/>
      <c r="O1392" s="429"/>
      <c r="P1392" s="409">
        <f t="shared" si="53"/>
        <v>0</v>
      </c>
      <c r="Q1392" s="78">
        <f t="shared" si="53"/>
        <v>0</v>
      </c>
      <c r="R1392" s="100" t="str">
        <f t="shared" si="52"/>
        <v/>
      </c>
    </row>
    <row r="1393" spans="1:18" x14ac:dyDescent="0.2">
      <c r="A1393" s="430" t="str">
        <f>IF(B1393="","",COUNT('Diário 1º PA'!$A$4:$A$2634)+COUNT('Diário 2º PA'!$A$4:$A$2000)+COUNT('Diário 3º PA'!$A$4:$A$2000)+ROW()-3)</f>
        <v/>
      </c>
      <c r="B1393" s="417"/>
      <c r="C1393" s="438"/>
      <c r="D1393" s="419"/>
      <c r="E1393" s="419"/>
      <c r="F1393" s="420"/>
      <c r="G1393" s="419"/>
      <c r="H1393" s="419"/>
      <c r="I1393" s="421"/>
      <c r="J1393" s="422"/>
      <c r="K1393" s="422"/>
      <c r="L1393" s="423"/>
      <c r="M1393" s="422"/>
      <c r="N1393" s="464"/>
      <c r="O1393" s="429"/>
      <c r="P1393" s="409">
        <f t="shared" si="53"/>
        <v>0</v>
      </c>
      <c r="Q1393" s="78">
        <f t="shared" si="53"/>
        <v>0</v>
      </c>
      <c r="R1393" s="100" t="str">
        <f t="shared" si="52"/>
        <v/>
      </c>
    </row>
    <row r="1394" spans="1:18" x14ac:dyDescent="0.2">
      <c r="A1394" s="430" t="str">
        <f>IF(B1394="","",COUNT('Diário 1º PA'!$A$4:$A$2634)+COUNT('Diário 2º PA'!$A$4:$A$2000)+COUNT('Diário 3º PA'!$A$4:$A$2000)+ROW()-3)</f>
        <v/>
      </c>
      <c r="B1394" s="417"/>
      <c r="C1394" s="438"/>
      <c r="D1394" s="419"/>
      <c r="E1394" s="419"/>
      <c r="F1394" s="420"/>
      <c r="G1394" s="419"/>
      <c r="H1394" s="419"/>
      <c r="I1394" s="421"/>
      <c r="J1394" s="422"/>
      <c r="K1394" s="422"/>
      <c r="L1394" s="423"/>
      <c r="M1394" s="422"/>
      <c r="N1394" s="464"/>
      <c r="O1394" s="429"/>
      <c r="P1394" s="409">
        <f t="shared" si="53"/>
        <v>0</v>
      </c>
      <c r="Q1394" s="78">
        <f t="shared" si="53"/>
        <v>0</v>
      </c>
      <c r="R1394" s="100" t="str">
        <f t="shared" si="52"/>
        <v/>
      </c>
    </row>
    <row r="1395" spans="1:18" x14ac:dyDescent="0.2">
      <c r="A1395" s="430" t="str">
        <f>IF(B1395="","",COUNT('Diário 1º PA'!$A$4:$A$2634)+COUNT('Diário 2º PA'!$A$4:$A$2000)+COUNT('Diário 3º PA'!$A$4:$A$2000)+ROW()-3)</f>
        <v/>
      </c>
      <c r="B1395" s="417"/>
      <c r="C1395" s="438"/>
      <c r="D1395" s="419"/>
      <c r="E1395" s="419"/>
      <c r="F1395" s="420"/>
      <c r="G1395" s="419"/>
      <c r="H1395" s="419"/>
      <c r="I1395" s="421"/>
      <c r="J1395" s="422"/>
      <c r="K1395" s="422"/>
      <c r="L1395" s="423"/>
      <c r="M1395" s="422"/>
      <c r="N1395" s="464"/>
      <c r="O1395" s="429"/>
      <c r="P1395" s="409">
        <f t="shared" si="53"/>
        <v>0</v>
      </c>
      <c r="Q1395" s="78">
        <f t="shared" si="53"/>
        <v>0</v>
      </c>
      <c r="R1395" s="100" t="str">
        <f t="shared" si="52"/>
        <v/>
      </c>
    </row>
    <row r="1396" spans="1:18" x14ac:dyDescent="0.2">
      <c r="A1396" s="430" t="str">
        <f>IF(B1396="","",COUNT('Diário 1º PA'!$A$4:$A$2634)+COUNT('Diário 2º PA'!$A$4:$A$2000)+COUNT('Diário 3º PA'!$A$4:$A$2000)+ROW()-3)</f>
        <v/>
      </c>
      <c r="B1396" s="417"/>
      <c r="C1396" s="438"/>
      <c r="D1396" s="419"/>
      <c r="E1396" s="419"/>
      <c r="F1396" s="420"/>
      <c r="G1396" s="419"/>
      <c r="H1396" s="419"/>
      <c r="I1396" s="421"/>
      <c r="J1396" s="422"/>
      <c r="K1396" s="422"/>
      <c r="L1396" s="423"/>
      <c r="M1396" s="422"/>
      <c r="N1396" s="464"/>
      <c r="O1396" s="429"/>
      <c r="P1396" s="409">
        <f t="shared" si="53"/>
        <v>0</v>
      </c>
      <c r="Q1396" s="78">
        <f t="shared" si="53"/>
        <v>0</v>
      </c>
      <c r="R1396" s="100" t="str">
        <f t="shared" si="52"/>
        <v/>
      </c>
    </row>
    <row r="1397" spans="1:18" x14ac:dyDescent="0.2">
      <c r="A1397" s="430" t="str">
        <f>IF(B1397="","",COUNT('Diário 1º PA'!$A$4:$A$2634)+COUNT('Diário 2º PA'!$A$4:$A$2000)+COUNT('Diário 3º PA'!$A$4:$A$2000)+ROW()-3)</f>
        <v/>
      </c>
      <c r="B1397" s="417"/>
      <c r="C1397" s="438"/>
      <c r="D1397" s="419"/>
      <c r="E1397" s="419"/>
      <c r="F1397" s="420"/>
      <c r="G1397" s="419"/>
      <c r="H1397" s="419"/>
      <c r="I1397" s="421"/>
      <c r="J1397" s="422"/>
      <c r="K1397" s="422"/>
      <c r="L1397" s="423"/>
      <c r="M1397" s="422"/>
      <c r="N1397" s="464"/>
      <c r="O1397" s="429"/>
      <c r="P1397" s="409">
        <f t="shared" si="53"/>
        <v>0</v>
      </c>
      <c r="Q1397" s="78">
        <f t="shared" si="53"/>
        <v>0</v>
      </c>
      <c r="R1397" s="100" t="str">
        <f t="shared" si="52"/>
        <v/>
      </c>
    </row>
    <row r="1398" spans="1:18" x14ac:dyDescent="0.2">
      <c r="A1398" s="430" t="str">
        <f>IF(B1398="","",COUNT('Diário 1º PA'!$A$4:$A$2634)+COUNT('Diário 2º PA'!$A$4:$A$2000)+COUNT('Diário 3º PA'!$A$4:$A$2000)+ROW()-3)</f>
        <v/>
      </c>
      <c r="B1398" s="417"/>
      <c r="C1398" s="438"/>
      <c r="D1398" s="419"/>
      <c r="E1398" s="419"/>
      <c r="F1398" s="420"/>
      <c r="G1398" s="419"/>
      <c r="H1398" s="419"/>
      <c r="I1398" s="421"/>
      <c r="J1398" s="422"/>
      <c r="K1398" s="422"/>
      <c r="L1398" s="423"/>
      <c r="M1398" s="422"/>
      <c r="N1398" s="464"/>
      <c r="O1398" s="429"/>
      <c r="P1398" s="409">
        <f t="shared" si="53"/>
        <v>0</v>
      </c>
      <c r="Q1398" s="78">
        <f t="shared" si="53"/>
        <v>0</v>
      </c>
      <c r="R1398" s="100" t="str">
        <f t="shared" si="52"/>
        <v/>
      </c>
    </row>
    <row r="1399" spans="1:18" x14ac:dyDescent="0.2">
      <c r="A1399" s="430" t="str">
        <f>IF(B1399="","",COUNT('Diário 1º PA'!$A$4:$A$2634)+COUNT('Diário 2º PA'!$A$4:$A$2000)+COUNT('Diário 3º PA'!$A$4:$A$2000)+ROW()-3)</f>
        <v/>
      </c>
      <c r="B1399" s="417"/>
      <c r="C1399" s="438"/>
      <c r="D1399" s="419"/>
      <c r="E1399" s="419"/>
      <c r="F1399" s="420"/>
      <c r="G1399" s="419"/>
      <c r="H1399" s="419"/>
      <c r="I1399" s="421"/>
      <c r="J1399" s="422"/>
      <c r="K1399" s="422"/>
      <c r="L1399" s="423"/>
      <c r="M1399" s="422"/>
      <c r="N1399" s="464"/>
      <c r="O1399" s="429"/>
      <c r="P1399" s="409">
        <f t="shared" si="53"/>
        <v>0</v>
      </c>
      <c r="Q1399" s="78">
        <f t="shared" si="53"/>
        <v>0</v>
      </c>
      <c r="R1399" s="100" t="str">
        <f t="shared" si="52"/>
        <v/>
      </c>
    </row>
    <row r="1400" spans="1:18" x14ac:dyDescent="0.2">
      <c r="A1400" s="430" t="str">
        <f>IF(B1400="","",COUNT('Diário 1º PA'!$A$4:$A$2634)+COUNT('Diário 2º PA'!$A$4:$A$2000)+COUNT('Diário 3º PA'!$A$4:$A$2000)+ROW()-3)</f>
        <v/>
      </c>
      <c r="B1400" s="417"/>
      <c r="C1400" s="438"/>
      <c r="D1400" s="419"/>
      <c r="E1400" s="419"/>
      <c r="F1400" s="420"/>
      <c r="G1400" s="419"/>
      <c r="H1400" s="419"/>
      <c r="I1400" s="421"/>
      <c r="J1400" s="422"/>
      <c r="K1400" s="422"/>
      <c r="L1400" s="423"/>
      <c r="M1400" s="422"/>
      <c r="N1400" s="464"/>
      <c r="O1400" s="429"/>
      <c r="P1400" s="409">
        <f t="shared" si="53"/>
        <v>0</v>
      </c>
      <c r="Q1400" s="78">
        <f t="shared" si="53"/>
        <v>0</v>
      </c>
      <c r="R1400" s="100" t="str">
        <f t="shared" si="52"/>
        <v/>
      </c>
    </row>
    <row r="1401" spans="1:18" x14ac:dyDescent="0.2">
      <c r="A1401" s="430" t="str">
        <f>IF(B1401="","",COUNT('Diário 1º PA'!$A$4:$A$2634)+COUNT('Diário 2º PA'!$A$4:$A$2000)+COUNT('Diário 3º PA'!$A$4:$A$2000)+ROW()-3)</f>
        <v/>
      </c>
      <c r="B1401" s="417"/>
      <c r="C1401" s="438"/>
      <c r="D1401" s="419"/>
      <c r="E1401" s="419"/>
      <c r="F1401" s="420"/>
      <c r="G1401" s="419"/>
      <c r="H1401" s="419"/>
      <c r="I1401" s="421"/>
      <c r="J1401" s="422"/>
      <c r="K1401" s="422"/>
      <c r="L1401" s="423"/>
      <c r="M1401" s="422"/>
      <c r="N1401" s="464"/>
      <c r="O1401" s="429"/>
      <c r="P1401" s="409">
        <f t="shared" si="53"/>
        <v>0</v>
      </c>
      <c r="Q1401" s="78">
        <f t="shared" si="53"/>
        <v>0</v>
      </c>
      <c r="R1401" s="100" t="str">
        <f t="shared" si="52"/>
        <v/>
      </c>
    </row>
    <row r="1402" spans="1:18" x14ac:dyDescent="0.2">
      <c r="A1402" s="430" t="str">
        <f>IF(B1402="","",COUNT('Diário 1º PA'!$A$4:$A$2634)+COUNT('Diário 2º PA'!$A$4:$A$2000)+COUNT('Diário 3º PA'!$A$4:$A$2000)+ROW()-3)</f>
        <v/>
      </c>
      <c r="B1402" s="417"/>
      <c r="C1402" s="438"/>
      <c r="D1402" s="419"/>
      <c r="E1402" s="419"/>
      <c r="F1402" s="420"/>
      <c r="G1402" s="419"/>
      <c r="H1402" s="419"/>
      <c r="I1402" s="421"/>
      <c r="J1402" s="422"/>
      <c r="K1402" s="422"/>
      <c r="L1402" s="423"/>
      <c r="M1402" s="422"/>
      <c r="N1402" s="464"/>
      <c r="O1402" s="429"/>
      <c r="P1402" s="409">
        <f t="shared" si="53"/>
        <v>0</v>
      </c>
      <c r="Q1402" s="78">
        <f t="shared" si="53"/>
        <v>0</v>
      </c>
      <c r="R1402" s="100" t="str">
        <f t="shared" si="52"/>
        <v/>
      </c>
    </row>
    <row r="1403" spans="1:18" x14ac:dyDescent="0.2">
      <c r="A1403" s="430" t="str">
        <f>IF(B1403="","",COUNT('Diário 1º PA'!$A$4:$A$2634)+COUNT('Diário 2º PA'!$A$4:$A$2000)+COUNT('Diário 3º PA'!$A$4:$A$2000)+ROW()-3)</f>
        <v/>
      </c>
      <c r="B1403" s="417"/>
      <c r="C1403" s="438"/>
      <c r="D1403" s="419"/>
      <c r="E1403" s="419"/>
      <c r="F1403" s="420"/>
      <c r="G1403" s="419"/>
      <c r="H1403" s="419"/>
      <c r="I1403" s="421"/>
      <c r="J1403" s="422"/>
      <c r="K1403" s="422"/>
      <c r="L1403" s="423"/>
      <c r="M1403" s="422"/>
      <c r="N1403" s="464"/>
      <c r="O1403" s="429"/>
      <c r="P1403" s="409">
        <f t="shared" si="53"/>
        <v>0</v>
      </c>
      <c r="Q1403" s="78">
        <f t="shared" si="53"/>
        <v>0</v>
      </c>
      <c r="R1403" s="100" t="str">
        <f t="shared" si="52"/>
        <v/>
      </c>
    </row>
    <row r="1404" spans="1:18" x14ac:dyDescent="0.2">
      <c r="A1404" s="430" t="str">
        <f>IF(B1404="","",COUNT('Diário 1º PA'!$A$4:$A$2634)+COUNT('Diário 2º PA'!$A$4:$A$2000)+COUNT('Diário 3º PA'!$A$4:$A$2000)+ROW()-3)</f>
        <v/>
      </c>
      <c r="B1404" s="417"/>
      <c r="C1404" s="438"/>
      <c r="D1404" s="419"/>
      <c r="E1404" s="419"/>
      <c r="F1404" s="420"/>
      <c r="G1404" s="419"/>
      <c r="H1404" s="419"/>
      <c r="I1404" s="421"/>
      <c r="J1404" s="422"/>
      <c r="K1404" s="422"/>
      <c r="L1404" s="423"/>
      <c r="M1404" s="422"/>
      <c r="N1404" s="464"/>
      <c r="O1404" s="429"/>
      <c r="P1404" s="409">
        <f t="shared" si="53"/>
        <v>0</v>
      </c>
      <c r="Q1404" s="78">
        <f t="shared" si="53"/>
        <v>0</v>
      </c>
      <c r="R1404" s="100" t="str">
        <f t="shared" si="52"/>
        <v/>
      </c>
    </row>
    <row r="1405" spans="1:18" x14ac:dyDescent="0.2">
      <c r="A1405" s="430" t="str">
        <f>IF(B1405="","",COUNT('Diário 1º PA'!$A$4:$A$2634)+COUNT('Diário 2º PA'!$A$4:$A$2000)+COUNT('Diário 3º PA'!$A$4:$A$2000)+ROW()-3)</f>
        <v/>
      </c>
      <c r="B1405" s="417"/>
      <c r="C1405" s="438"/>
      <c r="D1405" s="419"/>
      <c r="E1405" s="419"/>
      <c r="F1405" s="420"/>
      <c r="G1405" s="419"/>
      <c r="H1405" s="419"/>
      <c r="I1405" s="421"/>
      <c r="J1405" s="422"/>
      <c r="K1405" s="422"/>
      <c r="L1405" s="423"/>
      <c r="M1405" s="422"/>
      <c r="N1405" s="464"/>
      <c r="O1405" s="429"/>
      <c r="P1405" s="409">
        <f t="shared" si="53"/>
        <v>0</v>
      </c>
      <c r="Q1405" s="78">
        <f t="shared" si="53"/>
        <v>0</v>
      </c>
      <c r="R1405" s="100" t="str">
        <f t="shared" si="52"/>
        <v/>
      </c>
    </row>
    <row r="1406" spans="1:18" x14ac:dyDescent="0.2">
      <c r="A1406" s="430" t="str">
        <f>IF(B1406="","",COUNT('Diário 1º PA'!$A$4:$A$2634)+COUNT('Diário 2º PA'!$A$4:$A$2000)+COUNT('Diário 3º PA'!$A$4:$A$2000)+ROW()-3)</f>
        <v/>
      </c>
      <c r="B1406" s="417"/>
      <c r="C1406" s="438"/>
      <c r="D1406" s="419"/>
      <c r="E1406" s="419"/>
      <c r="F1406" s="420"/>
      <c r="G1406" s="419"/>
      <c r="H1406" s="419"/>
      <c r="I1406" s="421"/>
      <c r="J1406" s="422"/>
      <c r="K1406" s="422"/>
      <c r="L1406" s="423"/>
      <c r="M1406" s="422"/>
      <c r="N1406" s="464"/>
      <c r="O1406" s="429"/>
      <c r="P1406" s="409">
        <f t="shared" si="53"/>
        <v>0</v>
      </c>
      <c r="Q1406" s="78">
        <f t="shared" si="53"/>
        <v>0</v>
      </c>
      <c r="R1406" s="100" t="str">
        <f t="shared" si="52"/>
        <v/>
      </c>
    </row>
    <row r="1407" spans="1:18" x14ac:dyDescent="0.2">
      <c r="A1407" s="430" t="str">
        <f>IF(B1407="","",COUNT('Diário 1º PA'!$A$4:$A$2634)+COUNT('Diário 2º PA'!$A$4:$A$2000)+COUNT('Diário 3º PA'!$A$4:$A$2000)+ROW()-3)</f>
        <v/>
      </c>
      <c r="B1407" s="417"/>
      <c r="C1407" s="438"/>
      <c r="D1407" s="419"/>
      <c r="E1407" s="419"/>
      <c r="F1407" s="420"/>
      <c r="G1407" s="419"/>
      <c r="H1407" s="419"/>
      <c r="I1407" s="421"/>
      <c r="J1407" s="422"/>
      <c r="K1407" s="422"/>
      <c r="L1407" s="423"/>
      <c r="M1407" s="422"/>
      <c r="N1407" s="464"/>
      <c r="O1407" s="429"/>
      <c r="P1407" s="409">
        <f t="shared" si="53"/>
        <v>0</v>
      </c>
      <c r="Q1407" s="78">
        <f t="shared" si="53"/>
        <v>0</v>
      </c>
      <c r="R1407" s="100" t="str">
        <f t="shared" si="52"/>
        <v/>
      </c>
    </row>
    <row r="1408" spans="1:18" x14ac:dyDescent="0.2">
      <c r="A1408" s="430" t="str">
        <f>IF(B1408="","",COUNT('Diário 1º PA'!$A$4:$A$2634)+COUNT('Diário 2º PA'!$A$4:$A$2000)+COUNT('Diário 3º PA'!$A$4:$A$2000)+ROW()-3)</f>
        <v/>
      </c>
      <c r="B1408" s="417"/>
      <c r="C1408" s="438"/>
      <c r="D1408" s="419"/>
      <c r="E1408" s="419"/>
      <c r="F1408" s="420"/>
      <c r="G1408" s="419"/>
      <c r="H1408" s="419"/>
      <c r="I1408" s="421"/>
      <c r="J1408" s="422"/>
      <c r="K1408" s="422"/>
      <c r="L1408" s="423"/>
      <c r="M1408" s="422"/>
      <c r="N1408" s="464"/>
      <c r="O1408" s="429"/>
      <c r="P1408" s="409">
        <f t="shared" si="53"/>
        <v>0</v>
      </c>
      <c r="Q1408" s="78">
        <f t="shared" si="53"/>
        <v>0</v>
      </c>
      <c r="R1408" s="100" t="str">
        <f t="shared" si="52"/>
        <v/>
      </c>
    </row>
    <row r="1409" spans="1:18" x14ac:dyDescent="0.2">
      <c r="A1409" s="430" t="str">
        <f>IF(B1409="","",COUNT('Diário 1º PA'!$A$4:$A$2634)+COUNT('Diário 2º PA'!$A$4:$A$2000)+COUNT('Diário 3º PA'!$A$4:$A$2000)+ROW()-3)</f>
        <v/>
      </c>
      <c r="B1409" s="417"/>
      <c r="C1409" s="438"/>
      <c r="D1409" s="419"/>
      <c r="E1409" s="419"/>
      <c r="F1409" s="420"/>
      <c r="G1409" s="419"/>
      <c r="H1409" s="419"/>
      <c r="I1409" s="421"/>
      <c r="J1409" s="422"/>
      <c r="K1409" s="422"/>
      <c r="L1409" s="423"/>
      <c r="M1409" s="422"/>
      <c r="N1409" s="464"/>
      <c r="O1409" s="429"/>
      <c r="P1409" s="409">
        <f t="shared" si="53"/>
        <v>0</v>
      </c>
      <c r="Q1409" s="78">
        <f t="shared" si="53"/>
        <v>0</v>
      </c>
      <c r="R1409" s="100" t="str">
        <f t="shared" si="52"/>
        <v/>
      </c>
    </row>
    <row r="1410" spans="1:18" x14ac:dyDescent="0.2">
      <c r="A1410" s="430" t="str">
        <f>IF(B1410="","",COUNT('Diário 1º PA'!$A$4:$A$2634)+COUNT('Diário 2º PA'!$A$4:$A$2000)+COUNT('Diário 3º PA'!$A$4:$A$2000)+ROW()-3)</f>
        <v/>
      </c>
      <c r="B1410" s="417"/>
      <c r="C1410" s="438"/>
      <c r="D1410" s="419"/>
      <c r="E1410" s="419"/>
      <c r="F1410" s="420"/>
      <c r="G1410" s="419"/>
      <c r="H1410" s="419"/>
      <c r="I1410" s="421"/>
      <c r="J1410" s="422"/>
      <c r="K1410" s="422"/>
      <c r="L1410" s="423"/>
      <c r="M1410" s="422"/>
      <c r="N1410" s="464"/>
      <c r="O1410" s="429"/>
      <c r="P1410" s="409">
        <f t="shared" si="53"/>
        <v>0</v>
      </c>
      <c r="Q1410" s="78">
        <f t="shared" si="53"/>
        <v>0</v>
      </c>
      <c r="R1410" s="100" t="str">
        <f t="shared" si="52"/>
        <v/>
      </c>
    </row>
    <row r="1411" spans="1:18" x14ac:dyDescent="0.2">
      <c r="A1411" s="430" t="str">
        <f>IF(B1411="","",COUNT('Diário 1º PA'!$A$4:$A$2634)+COUNT('Diário 2º PA'!$A$4:$A$2000)+COUNT('Diário 3º PA'!$A$4:$A$2000)+ROW()-3)</f>
        <v/>
      </c>
      <c r="B1411" s="417"/>
      <c r="C1411" s="438"/>
      <c r="D1411" s="419"/>
      <c r="E1411" s="419"/>
      <c r="F1411" s="420"/>
      <c r="G1411" s="419"/>
      <c r="H1411" s="419"/>
      <c r="I1411" s="421"/>
      <c r="J1411" s="422"/>
      <c r="K1411" s="422"/>
      <c r="L1411" s="423"/>
      <c r="M1411" s="422"/>
      <c r="N1411" s="464"/>
      <c r="O1411" s="429"/>
      <c r="P1411" s="409">
        <f t="shared" si="53"/>
        <v>0</v>
      </c>
      <c r="Q1411" s="78">
        <f t="shared" si="53"/>
        <v>0</v>
      </c>
      <c r="R1411" s="100" t="str">
        <f t="shared" si="52"/>
        <v/>
      </c>
    </row>
    <row r="1412" spans="1:18" x14ac:dyDescent="0.2">
      <c r="A1412" s="430" t="str">
        <f>IF(B1412="","",COUNT('Diário 1º PA'!$A$4:$A$2634)+COUNT('Diário 2º PA'!$A$4:$A$2000)+COUNT('Diário 3º PA'!$A$4:$A$2000)+ROW()-3)</f>
        <v/>
      </c>
      <c r="B1412" s="417"/>
      <c r="C1412" s="438"/>
      <c r="D1412" s="419"/>
      <c r="E1412" s="419"/>
      <c r="F1412" s="420"/>
      <c r="G1412" s="419"/>
      <c r="H1412" s="419"/>
      <c r="I1412" s="421"/>
      <c r="J1412" s="422"/>
      <c r="K1412" s="422"/>
      <c r="L1412" s="423"/>
      <c r="M1412" s="422"/>
      <c r="N1412" s="464"/>
      <c r="O1412" s="429"/>
      <c r="P1412" s="409">
        <f t="shared" si="53"/>
        <v>0</v>
      </c>
      <c r="Q1412" s="78">
        <f t="shared" si="53"/>
        <v>0</v>
      </c>
      <c r="R1412" s="100" t="str">
        <f t="shared" si="52"/>
        <v/>
      </c>
    </row>
    <row r="1413" spans="1:18" x14ac:dyDescent="0.2">
      <c r="A1413" s="430" t="str">
        <f>IF(B1413="","",COUNT('Diário 1º PA'!$A$4:$A$2634)+COUNT('Diário 2º PA'!$A$4:$A$2000)+COUNT('Diário 3º PA'!$A$4:$A$2000)+ROW()-3)</f>
        <v/>
      </c>
      <c r="B1413" s="417"/>
      <c r="C1413" s="438"/>
      <c r="D1413" s="419"/>
      <c r="E1413" s="419"/>
      <c r="F1413" s="420"/>
      <c r="G1413" s="419"/>
      <c r="H1413" s="419"/>
      <c r="I1413" s="421"/>
      <c r="J1413" s="422"/>
      <c r="K1413" s="422"/>
      <c r="L1413" s="423"/>
      <c r="M1413" s="422"/>
      <c r="N1413" s="464"/>
      <c r="O1413" s="429"/>
      <c r="P1413" s="409">
        <f t="shared" si="53"/>
        <v>0</v>
      </c>
      <c r="Q1413" s="78">
        <f t="shared" si="53"/>
        <v>0</v>
      </c>
      <c r="R1413" s="100" t="str">
        <f t="shared" si="52"/>
        <v/>
      </c>
    </row>
    <row r="1414" spans="1:18" x14ac:dyDescent="0.2">
      <c r="A1414" s="430" t="str">
        <f>IF(B1414="","",COUNT('Diário 1º PA'!$A$4:$A$2634)+COUNT('Diário 2º PA'!$A$4:$A$2000)+COUNT('Diário 3º PA'!$A$4:$A$2000)+ROW()-3)</f>
        <v/>
      </c>
      <c r="B1414" s="417"/>
      <c r="C1414" s="438"/>
      <c r="D1414" s="419"/>
      <c r="E1414" s="419"/>
      <c r="F1414" s="420"/>
      <c r="G1414" s="419"/>
      <c r="H1414" s="419"/>
      <c r="I1414" s="421"/>
      <c r="J1414" s="422"/>
      <c r="K1414" s="422"/>
      <c r="L1414" s="423"/>
      <c r="M1414" s="422"/>
      <c r="N1414" s="464"/>
      <c r="O1414" s="429"/>
      <c r="P1414" s="409">
        <f t="shared" si="53"/>
        <v>0</v>
      </c>
      <c r="Q1414" s="78">
        <f t="shared" si="53"/>
        <v>0</v>
      </c>
      <c r="R1414" s="100" t="str">
        <f t="shared" si="52"/>
        <v/>
      </c>
    </row>
    <row r="1415" spans="1:18" x14ac:dyDescent="0.2">
      <c r="A1415" s="430" t="str">
        <f>IF(B1415="","",COUNT('Diário 1º PA'!$A$4:$A$2634)+COUNT('Diário 2º PA'!$A$4:$A$2000)+COUNT('Diário 3º PA'!$A$4:$A$2000)+ROW()-3)</f>
        <v/>
      </c>
      <c r="B1415" s="417"/>
      <c r="C1415" s="438"/>
      <c r="D1415" s="419"/>
      <c r="E1415" s="419"/>
      <c r="F1415" s="420"/>
      <c r="G1415" s="419"/>
      <c r="H1415" s="419"/>
      <c r="I1415" s="421"/>
      <c r="J1415" s="422"/>
      <c r="K1415" s="422"/>
      <c r="L1415" s="423"/>
      <c r="M1415" s="422"/>
      <c r="N1415" s="464"/>
      <c r="O1415" s="429"/>
      <c r="P1415" s="409">
        <f t="shared" si="53"/>
        <v>0</v>
      </c>
      <c r="Q1415" s="78">
        <f t="shared" si="53"/>
        <v>0</v>
      </c>
      <c r="R1415" s="100" t="str">
        <f t="shared" si="52"/>
        <v/>
      </c>
    </row>
    <row r="1416" spans="1:18" x14ac:dyDescent="0.2">
      <c r="A1416" s="430" t="str">
        <f>IF(B1416="","",COUNT('Diário 1º PA'!$A$4:$A$2634)+COUNT('Diário 2º PA'!$A$4:$A$2000)+COUNT('Diário 3º PA'!$A$4:$A$2000)+ROW()-3)</f>
        <v/>
      </c>
      <c r="B1416" s="417"/>
      <c r="C1416" s="438"/>
      <c r="D1416" s="419"/>
      <c r="E1416" s="419"/>
      <c r="F1416" s="420"/>
      <c r="G1416" s="419"/>
      <c r="H1416" s="419"/>
      <c r="I1416" s="421"/>
      <c r="J1416" s="422"/>
      <c r="K1416" s="422"/>
      <c r="L1416" s="423"/>
      <c r="M1416" s="422"/>
      <c r="N1416" s="464"/>
      <c r="O1416" s="429"/>
      <c r="P1416" s="409">
        <f t="shared" si="53"/>
        <v>0</v>
      </c>
      <c r="Q1416" s="78">
        <f t="shared" si="53"/>
        <v>0</v>
      </c>
      <c r="R1416" s="100" t="str">
        <f t="shared" ref="R1416:R1479" si="54">SUBSTITUTE(D1416," ","_")</f>
        <v/>
      </c>
    </row>
    <row r="1417" spans="1:18" x14ac:dyDescent="0.2">
      <c r="A1417" s="430" t="str">
        <f>IF(B1417="","",COUNT('Diário 1º PA'!$A$4:$A$2634)+COUNT('Diário 2º PA'!$A$4:$A$2000)+COUNT('Diário 3º PA'!$A$4:$A$2000)+ROW()-3)</f>
        <v/>
      </c>
      <c r="B1417" s="417"/>
      <c r="C1417" s="438"/>
      <c r="D1417" s="419"/>
      <c r="E1417" s="419"/>
      <c r="F1417" s="420"/>
      <c r="G1417" s="419"/>
      <c r="H1417" s="419"/>
      <c r="I1417" s="421"/>
      <c r="J1417" s="422"/>
      <c r="K1417" s="422"/>
      <c r="L1417" s="423"/>
      <c r="M1417" s="422"/>
      <c r="N1417" s="464"/>
      <c r="O1417" s="429"/>
      <c r="P1417" s="409">
        <f t="shared" ref="P1417:Q1480" si="55">IF(B1417=0,0,IF(YEAR(B1417)=$Q$1,MONTH(B1417)-$P$1+1,(YEAR(B1417)-$Q$1)*12-$P$1+1+MONTH(B1417)))</f>
        <v>0</v>
      </c>
      <c r="Q1417" s="78">
        <f t="shared" si="55"/>
        <v>0</v>
      </c>
      <c r="R1417" s="100" t="str">
        <f t="shared" si="54"/>
        <v/>
      </c>
    </row>
    <row r="1418" spans="1:18" x14ac:dyDescent="0.2">
      <c r="A1418" s="430" t="str">
        <f>IF(B1418="","",COUNT('Diário 1º PA'!$A$4:$A$2634)+COUNT('Diário 2º PA'!$A$4:$A$2000)+COUNT('Diário 3º PA'!$A$4:$A$2000)+ROW()-3)</f>
        <v/>
      </c>
      <c r="B1418" s="417"/>
      <c r="C1418" s="438"/>
      <c r="D1418" s="419"/>
      <c r="E1418" s="419"/>
      <c r="F1418" s="420"/>
      <c r="G1418" s="419"/>
      <c r="H1418" s="419"/>
      <c r="I1418" s="421"/>
      <c r="J1418" s="422"/>
      <c r="K1418" s="422"/>
      <c r="L1418" s="423"/>
      <c r="M1418" s="422"/>
      <c r="N1418" s="464"/>
      <c r="O1418" s="429"/>
      <c r="P1418" s="409">
        <f t="shared" si="55"/>
        <v>0</v>
      </c>
      <c r="Q1418" s="78">
        <f t="shared" si="55"/>
        <v>0</v>
      </c>
      <c r="R1418" s="100" t="str">
        <f t="shared" si="54"/>
        <v/>
      </c>
    </row>
    <row r="1419" spans="1:18" x14ac:dyDescent="0.2">
      <c r="A1419" s="430" t="str">
        <f>IF(B1419="","",COUNT('Diário 1º PA'!$A$4:$A$2634)+COUNT('Diário 2º PA'!$A$4:$A$2000)+COUNT('Diário 3º PA'!$A$4:$A$2000)+ROW()-3)</f>
        <v/>
      </c>
      <c r="B1419" s="417"/>
      <c r="C1419" s="438"/>
      <c r="D1419" s="419"/>
      <c r="E1419" s="419"/>
      <c r="F1419" s="420"/>
      <c r="G1419" s="419"/>
      <c r="H1419" s="419"/>
      <c r="I1419" s="421"/>
      <c r="J1419" s="422"/>
      <c r="K1419" s="422"/>
      <c r="L1419" s="423"/>
      <c r="M1419" s="422"/>
      <c r="N1419" s="464"/>
      <c r="O1419" s="429"/>
      <c r="P1419" s="409">
        <f t="shared" si="55"/>
        <v>0</v>
      </c>
      <c r="Q1419" s="78">
        <f t="shared" si="55"/>
        <v>0</v>
      </c>
      <c r="R1419" s="100" t="str">
        <f t="shared" si="54"/>
        <v/>
      </c>
    </row>
    <row r="1420" spans="1:18" x14ac:dyDescent="0.2">
      <c r="A1420" s="430" t="str">
        <f>IF(B1420="","",COUNT('Diário 1º PA'!$A$4:$A$2634)+COUNT('Diário 2º PA'!$A$4:$A$2000)+COUNT('Diário 3º PA'!$A$4:$A$2000)+ROW()-3)</f>
        <v/>
      </c>
      <c r="B1420" s="417"/>
      <c r="C1420" s="438"/>
      <c r="D1420" s="419"/>
      <c r="E1420" s="419"/>
      <c r="F1420" s="420"/>
      <c r="G1420" s="419"/>
      <c r="H1420" s="419"/>
      <c r="I1420" s="421"/>
      <c r="J1420" s="422"/>
      <c r="K1420" s="422"/>
      <c r="L1420" s="423"/>
      <c r="M1420" s="422"/>
      <c r="N1420" s="464"/>
      <c r="O1420" s="429"/>
      <c r="P1420" s="409">
        <f t="shared" si="55"/>
        <v>0</v>
      </c>
      <c r="Q1420" s="78">
        <f t="shared" si="55"/>
        <v>0</v>
      </c>
      <c r="R1420" s="100" t="str">
        <f t="shared" si="54"/>
        <v/>
      </c>
    </row>
    <row r="1421" spans="1:18" x14ac:dyDescent="0.2">
      <c r="A1421" s="430" t="str">
        <f>IF(B1421="","",COUNT('Diário 1º PA'!$A$4:$A$2634)+COUNT('Diário 2º PA'!$A$4:$A$2000)+COUNT('Diário 3º PA'!$A$4:$A$2000)+ROW()-3)</f>
        <v/>
      </c>
      <c r="B1421" s="417"/>
      <c r="C1421" s="438"/>
      <c r="D1421" s="419"/>
      <c r="E1421" s="419"/>
      <c r="F1421" s="420"/>
      <c r="G1421" s="419"/>
      <c r="H1421" s="419"/>
      <c r="I1421" s="421"/>
      <c r="J1421" s="422"/>
      <c r="K1421" s="422"/>
      <c r="L1421" s="423"/>
      <c r="M1421" s="422"/>
      <c r="N1421" s="464"/>
      <c r="O1421" s="429"/>
      <c r="P1421" s="409">
        <f t="shared" si="55"/>
        <v>0</v>
      </c>
      <c r="Q1421" s="78">
        <f t="shared" si="55"/>
        <v>0</v>
      </c>
      <c r="R1421" s="100" t="str">
        <f t="shared" si="54"/>
        <v/>
      </c>
    </row>
    <row r="1422" spans="1:18" x14ac:dyDescent="0.2">
      <c r="A1422" s="430" t="str">
        <f>IF(B1422="","",COUNT('Diário 1º PA'!$A$4:$A$2634)+COUNT('Diário 2º PA'!$A$4:$A$2000)+COUNT('Diário 3º PA'!$A$4:$A$2000)+ROW()-3)</f>
        <v/>
      </c>
      <c r="B1422" s="417"/>
      <c r="C1422" s="438"/>
      <c r="D1422" s="419"/>
      <c r="E1422" s="419"/>
      <c r="F1422" s="420"/>
      <c r="G1422" s="419"/>
      <c r="H1422" s="419"/>
      <c r="I1422" s="421"/>
      <c r="J1422" s="422"/>
      <c r="K1422" s="422"/>
      <c r="L1422" s="423"/>
      <c r="M1422" s="422"/>
      <c r="N1422" s="464"/>
      <c r="O1422" s="429"/>
      <c r="P1422" s="409">
        <f t="shared" si="55"/>
        <v>0</v>
      </c>
      <c r="Q1422" s="78">
        <f t="shared" si="55"/>
        <v>0</v>
      </c>
      <c r="R1422" s="100" t="str">
        <f t="shared" si="54"/>
        <v/>
      </c>
    </row>
    <row r="1423" spans="1:18" x14ac:dyDescent="0.2">
      <c r="A1423" s="430" t="str">
        <f>IF(B1423="","",COUNT('Diário 1º PA'!$A$4:$A$2634)+COUNT('Diário 2º PA'!$A$4:$A$2000)+COUNT('Diário 3º PA'!$A$4:$A$2000)+ROW()-3)</f>
        <v/>
      </c>
      <c r="B1423" s="417"/>
      <c r="C1423" s="438"/>
      <c r="D1423" s="419"/>
      <c r="E1423" s="419"/>
      <c r="F1423" s="420"/>
      <c r="G1423" s="419"/>
      <c r="H1423" s="419"/>
      <c r="I1423" s="421"/>
      <c r="J1423" s="422"/>
      <c r="K1423" s="422"/>
      <c r="L1423" s="423"/>
      <c r="M1423" s="422"/>
      <c r="N1423" s="464"/>
      <c r="O1423" s="429"/>
      <c r="P1423" s="409">
        <f t="shared" si="55"/>
        <v>0</v>
      </c>
      <c r="Q1423" s="78">
        <f t="shared" si="55"/>
        <v>0</v>
      </c>
      <c r="R1423" s="100" t="str">
        <f t="shared" si="54"/>
        <v/>
      </c>
    </row>
    <row r="1424" spans="1:18" x14ac:dyDescent="0.2">
      <c r="A1424" s="430" t="str">
        <f>IF(B1424="","",COUNT('Diário 1º PA'!$A$4:$A$2634)+COUNT('Diário 2º PA'!$A$4:$A$2000)+COUNT('Diário 3º PA'!$A$4:$A$2000)+ROW()-3)</f>
        <v/>
      </c>
      <c r="B1424" s="417"/>
      <c r="C1424" s="438"/>
      <c r="D1424" s="419"/>
      <c r="E1424" s="419"/>
      <c r="F1424" s="420"/>
      <c r="G1424" s="419"/>
      <c r="H1424" s="419"/>
      <c r="I1424" s="421"/>
      <c r="J1424" s="422"/>
      <c r="K1424" s="422"/>
      <c r="L1424" s="423"/>
      <c r="M1424" s="422"/>
      <c r="N1424" s="464"/>
      <c r="O1424" s="429"/>
      <c r="P1424" s="409">
        <f t="shared" si="55"/>
        <v>0</v>
      </c>
      <c r="Q1424" s="78">
        <f t="shared" si="55"/>
        <v>0</v>
      </c>
      <c r="R1424" s="100" t="str">
        <f t="shared" si="54"/>
        <v/>
      </c>
    </row>
    <row r="1425" spans="1:18" x14ac:dyDescent="0.2">
      <c r="A1425" s="430" t="str">
        <f>IF(B1425="","",COUNT('Diário 1º PA'!$A$4:$A$2634)+COUNT('Diário 2º PA'!$A$4:$A$2000)+COUNT('Diário 3º PA'!$A$4:$A$2000)+ROW()-3)</f>
        <v/>
      </c>
      <c r="B1425" s="417"/>
      <c r="C1425" s="438"/>
      <c r="D1425" s="419"/>
      <c r="E1425" s="419"/>
      <c r="F1425" s="420"/>
      <c r="G1425" s="419"/>
      <c r="H1425" s="419"/>
      <c r="I1425" s="421"/>
      <c r="J1425" s="422"/>
      <c r="K1425" s="422"/>
      <c r="L1425" s="423"/>
      <c r="M1425" s="422"/>
      <c r="N1425" s="464"/>
      <c r="O1425" s="429"/>
      <c r="P1425" s="409">
        <f t="shared" si="55"/>
        <v>0</v>
      </c>
      <c r="Q1425" s="78">
        <f t="shared" si="55"/>
        <v>0</v>
      </c>
      <c r="R1425" s="100" t="str">
        <f t="shared" si="54"/>
        <v/>
      </c>
    </row>
    <row r="1426" spans="1:18" x14ac:dyDescent="0.2">
      <c r="A1426" s="430" t="str">
        <f>IF(B1426="","",COUNT('Diário 1º PA'!$A$4:$A$2634)+COUNT('Diário 2º PA'!$A$4:$A$2000)+COUNT('Diário 3º PA'!$A$4:$A$2000)+ROW()-3)</f>
        <v/>
      </c>
      <c r="B1426" s="417"/>
      <c r="C1426" s="438"/>
      <c r="D1426" s="419"/>
      <c r="E1426" s="419"/>
      <c r="F1426" s="420"/>
      <c r="G1426" s="419"/>
      <c r="H1426" s="419"/>
      <c r="I1426" s="421"/>
      <c r="J1426" s="422"/>
      <c r="K1426" s="422"/>
      <c r="L1426" s="423"/>
      <c r="M1426" s="422"/>
      <c r="N1426" s="464"/>
      <c r="O1426" s="429"/>
      <c r="P1426" s="409">
        <f t="shared" si="55"/>
        <v>0</v>
      </c>
      <c r="Q1426" s="78">
        <f t="shared" si="55"/>
        <v>0</v>
      </c>
      <c r="R1426" s="100" t="str">
        <f t="shared" si="54"/>
        <v/>
      </c>
    </row>
    <row r="1427" spans="1:18" x14ac:dyDescent="0.2">
      <c r="A1427" s="430" t="str">
        <f>IF(B1427="","",COUNT('Diário 1º PA'!$A$4:$A$2634)+COUNT('Diário 2º PA'!$A$4:$A$2000)+COUNT('Diário 3º PA'!$A$4:$A$2000)+ROW()-3)</f>
        <v/>
      </c>
      <c r="B1427" s="417"/>
      <c r="C1427" s="438"/>
      <c r="D1427" s="419"/>
      <c r="E1427" s="419"/>
      <c r="F1427" s="420"/>
      <c r="G1427" s="419"/>
      <c r="H1427" s="419"/>
      <c r="I1427" s="421"/>
      <c r="J1427" s="422"/>
      <c r="K1427" s="422"/>
      <c r="L1427" s="423"/>
      <c r="M1427" s="422"/>
      <c r="N1427" s="464"/>
      <c r="O1427" s="429"/>
      <c r="P1427" s="409">
        <f t="shared" si="55"/>
        <v>0</v>
      </c>
      <c r="Q1427" s="78">
        <f t="shared" si="55"/>
        <v>0</v>
      </c>
      <c r="R1427" s="100" t="str">
        <f t="shared" si="54"/>
        <v/>
      </c>
    </row>
    <row r="1428" spans="1:18" x14ac:dyDescent="0.2">
      <c r="A1428" s="430" t="str">
        <f>IF(B1428="","",COUNT('Diário 1º PA'!$A$4:$A$2634)+COUNT('Diário 2º PA'!$A$4:$A$2000)+COUNT('Diário 3º PA'!$A$4:$A$2000)+ROW()-3)</f>
        <v/>
      </c>
      <c r="B1428" s="417"/>
      <c r="C1428" s="438"/>
      <c r="D1428" s="419"/>
      <c r="E1428" s="419"/>
      <c r="F1428" s="420"/>
      <c r="G1428" s="419"/>
      <c r="H1428" s="419"/>
      <c r="I1428" s="421"/>
      <c r="J1428" s="422"/>
      <c r="K1428" s="422"/>
      <c r="L1428" s="423"/>
      <c r="M1428" s="422"/>
      <c r="N1428" s="464"/>
      <c r="O1428" s="429"/>
      <c r="P1428" s="409">
        <f t="shared" si="55"/>
        <v>0</v>
      </c>
      <c r="Q1428" s="78">
        <f t="shared" si="55"/>
        <v>0</v>
      </c>
      <c r="R1428" s="100" t="str">
        <f t="shared" si="54"/>
        <v/>
      </c>
    </row>
    <row r="1429" spans="1:18" x14ac:dyDescent="0.2">
      <c r="A1429" s="430" t="str">
        <f>IF(B1429="","",COUNT('Diário 1º PA'!$A$4:$A$2634)+COUNT('Diário 2º PA'!$A$4:$A$2000)+COUNT('Diário 3º PA'!$A$4:$A$2000)+ROW()-3)</f>
        <v/>
      </c>
      <c r="B1429" s="417"/>
      <c r="C1429" s="438"/>
      <c r="D1429" s="419"/>
      <c r="E1429" s="419"/>
      <c r="F1429" s="420"/>
      <c r="G1429" s="419"/>
      <c r="H1429" s="419"/>
      <c r="I1429" s="421"/>
      <c r="J1429" s="422"/>
      <c r="K1429" s="422"/>
      <c r="L1429" s="423"/>
      <c r="M1429" s="422"/>
      <c r="N1429" s="464"/>
      <c r="O1429" s="429"/>
      <c r="P1429" s="409">
        <f t="shared" si="55"/>
        <v>0</v>
      </c>
      <c r="Q1429" s="78">
        <f t="shared" si="55"/>
        <v>0</v>
      </c>
      <c r="R1429" s="100" t="str">
        <f t="shared" si="54"/>
        <v/>
      </c>
    </row>
    <row r="1430" spans="1:18" x14ac:dyDescent="0.2">
      <c r="A1430" s="430" t="str">
        <f>IF(B1430="","",COUNT('Diário 1º PA'!$A$4:$A$2634)+COUNT('Diário 2º PA'!$A$4:$A$2000)+COUNT('Diário 3º PA'!$A$4:$A$2000)+ROW()-3)</f>
        <v/>
      </c>
      <c r="B1430" s="417"/>
      <c r="C1430" s="438"/>
      <c r="D1430" s="419"/>
      <c r="E1430" s="419"/>
      <c r="F1430" s="420"/>
      <c r="G1430" s="419"/>
      <c r="H1430" s="419"/>
      <c r="I1430" s="421"/>
      <c r="J1430" s="422"/>
      <c r="K1430" s="422"/>
      <c r="L1430" s="423"/>
      <c r="M1430" s="422"/>
      <c r="N1430" s="464"/>
      <c r="O1430" s="429"/>
      <c r="P1430" s="409">
        <f t="shared" si="55"/>
        <v>0</v>
      </c>
      <c r="Q1430" s="78">
        <f t="shared" si="55"/>
        <v>0</v>
      </c>
      <c r="R1430" s="100" t="str">
        <f t="shared" si="54"/>
        <v/>
      </c>
    </row>
    <row r="1431" spans="1:18" x14ac:dyDescent="0.2">
      <c r="A1431" s="430" t="str">
        <f>IF(B1431="","",COUNT('Diário 1º PA'!$A$4:$A$2634)+COUNT('Diário 2º PA'!$A$4:$A$2000)+COUNT('Diário 3º PA'!$A$4:$A$2000)+ROW()-3)</f>
        <v/>
      </c>
      <c r="B1431" s="417"/>
      <c r="C1431" s="438"/>
      <c r="D1431" s="419"/>
      <c r="E1431" s="419"/>
      <c r="F1431" s="420"/>
      <c r="G1431" s="419"/>
      <c r="H1431" s="419"/>
      <c r="I1431" s="421"/>
      <c r="J1431" s="422"/>
      <c r="K1431" s="422"/>
      <c r="L1431" s="423"/>
      <c r="M1431" s="422"/>
      <c r="N1431" s="464"/>
      <c r="O1431" s="429"/>
      <c r="P1431" s="409">
        <f t="shared" si="55"/>
        <v>0</v>
      </c>
      <c r="Q1431" s="78">
        <f t="shared" si="55"/>
        <v>0</v>
      </c>
      <c r="R1431" s="100" t="str">
        <f t="shared" si="54"/>
        <v/>
      </c>
    </row>
    <row r="1432" spans="1:18" x14ac:dyDescent="0.2">
      <c r="A1432" s="430" t="str">
        <f>IF(B1432="","",COUNT('Diário 1º PA'!$A$4:$A$2634)+COUNT('Diário 2º PA'!$A$4:$A$2000)+COUNT('Diário 3º PA'!$A$4:$A$2000)+ROW()-3)</f>
        <v/>
      </c>
      <c r="B1432" s="417"/>
      <c r="C1432" s="438"/>
      <c r="D1432" s="419"/>
      <c r="E1432" s="419"/>
      <c r="F1432" s="420"/>
      <c r="G1432" s="419"/>
      <c r="H1432" s="419"/>
      <c r="I1432" s="421"/>
      <c r="J1432" s="422"/>
      <c r="K1432" s="422"/>
      <c r="L1432" s="423"/>
      <c r="M1432" s="422"/>
      <c r="N1432" s="464"/>
      <c r="O1432" s="429"/>
      <c r="P1432" s="409">
        <f t="shared" si="55"/>
        <v>0</v>
      </c>
      <c r="Q1432" s="78">
        <f t="shared" si="55"/>
        <v>0</v>
      </c>
      <c r="R1432" s="100" t="str">
        <f t="shared" si="54"/>
        <v/>
      </c>
    </row>
    <row r="1433" spans="1:18" x14ac:dyDescent="0.2">
      <c r="A1433" s="430" t="str">
        <f>IF(B1433="","",COUNT('Diário 1º PA'!$A$4:$A$2634)+COUNT('Diário 2º PA'!$A$4:$A$2000)+COUNT('Diário 3º PA'!$A$4:$A$2000)+ROW()-3)</f>
        <v/>
      </c>
      <c r="B1433" s="417"/>
      <c r="C1433" s="438"/>
      <c r="D1433" s="419"/>
      <c r="E1433" s="419"/>
      <c r="F1433" s="420"/>
      <c r="G1433" s="419"/>
      <c r="H1433" s="419"/>
      <c r="I1433" s="421"/>
      <c r="J1433" s="422"/>
      <c r="K1433" s="422"/>
      <c r="L1433" s="423"/>
      <c r="M1433" s="422"/>
      <c r="N1433" s="464"/>
      <c r="O1433" s="429"/>
      <c r="P1433" s="409">
        <f t="shared" si="55"/>
        <v>0</v>
      </c>
      <c r="Q1433" s="78">
        <f t="shared" si="55"/>
        <v>0</v>
      </c>
      <c r="R1433" s="100" t="str">
        <f t="shared" si="54"/>
        <v/>
      </c>
    </row>
    <row r="1434" spans="1:18" x14ac:dyDescent="0.2">
      <c r="A1434" s="430" t="str">
        <f>IF(B1434="","",COUNT('Diário 1º PA'!$A$4:$A$2634)+COUNT('Diário 2º PA'!$A$4:$A$2000)+COUNT('Diário 3º PA'!$A$4:$A$2000)+ROW()-3)</f>
        <v/>
      </c>
      <c r="B1434" s="417"/>
      <c r="C1434" s="438"/>
      <c r="D1434" s="419"/>
      <c r="E1434" s="419"/>
      <c r="F1434" s="420"/>
      <c r="G1434" s="419"/>
      <c r="H1434" s="419"/>
      <c r="I1434" s="421"/>
      <c r="J1434" s="422"/>
      <c r="K1434" s="422"/>
      <c r="L1434" s="423"/>
      <c r="M1434" s="422"/>
      <c r="N1434" s="464"/>
      <c r="O1434" s="429"/>
      <c r="P1434" s="409">
        <f t="shared" si="55"/>
        <v>0</v>
      </c>
      <c r="Q1434" s="78">
        <f t="shared" si="55"/>
        <v>0</v>
      </c>
      <c r="R1434" s="100" t="str">
        <f t="shared" si="54"/>
        <v/>
      </c>
    </row>
    <row r="1435" spans="1:18" x14ac:dyDescent="0.2">
      <c r="A1435" s="430" t="str">
        <f>IF(B1435="","",COUNT('Diário 1º PA'!$A$4:$A$2634)+COUNT('Diário 2º PA'!$A$4:$A$2000)+COUNT('Diário 3º PA'!$A$4:$A$2000)+ROW()-3)</f>
        <v/>
      </c>
      <c r="B1435" s="417"/>
      <c r="C1435" s="438"/>
      <c r="D1435" s="419"/>
      <c r="E1435" s="419"/>
      <c r="F1435" s="420"/>
      <c r="G1435" s="419"/>
      <c r="H1435" s="419"/>
      <c r="I1435" s="421"/>
      <c r="J1435" s="422"/>
      <c r="K1435" s="422"/>
      <c r="L1435" s="423"/>
      <c r="M1435" s="422"/>
      <c r="N1435" s="464"/>
      <c r="O1435" s="429"/>
      <c r="P1435" s="409">
        <f t="shared" si="55"/>
        <v>0</v>
      </c>
      <c r="Q1435" s="78">
        <f t="shared" si="55"/>
        <v>0</v>
      </c>
      <c r="R1435" s="100" t="str">
        <f t="shared" si="54"/>
        <v/>
      </c>
    </row>
    <row r="1436" spans="1:18" x14ac:dyDescent="0.2">
      <c r="A1436" s="430" t="str">
        <f>IF(B1436="","",COUNT('Diário 1º PA'!$A$4:$A$2634)+COUNT('Diário 2º PA'!$A$4:$A$2000)+COUNT('Diário 3º PA'!$A$4:$A$2000)+ROW()-3)</f>
        <v/>
      </c>
      <c r="B1436" s="417"/>
      <c r="C1436" s="438"/>
      <c r="D1436" s="419"/>
      <c r="E1436" s="419"/>
      <c r="F1436" s="420"/>
      <c r="G1436" s="419"/>
      <c r="H1436" s="419"/>
      <c r="I1436" s="421"/>
      <c r="J1436" s="422"/>
      <c r="K1436" s="422"/>
      <c r="L1436" s="423"/>
      <c r="M1436" s="422"/>
      <c r="N1436" s="464"/>
      <c r="O1436" s="429"/>
      <c r="P1436" s="409">
        <f t="shared" si="55"/>
        <v>0</v>
      </c>
      <c r="Q1436" s="78">
        <f t="shared" si="55"/>
        <v>0</v>
      </c>
      <c r="R1436" s="100" t="str">
        <f t="shared" si="54"/>
        <v/>
      </c>
    </row>
    <row r="1437" spans="1:18" x14ac:dyDescent="0.2">
      <c r="A1437" s="430" t="str">
        <f>IF(B1437="","",COUNT('Diário 1º PA'!$A$4:$A$2634)+COUNT('Diário 2º PA'!$A$4:$A$2000)+COUNT('Diário 3º PA'!$A$4:$A$2000)+ROW()-3)</f>
        <v/>
      </c>
      <c r="B1437" s="417"/>
      <c r="C1437" s="438"/>
      <c r="D1437" s="419"/>
      <c r="E1437" s="419"/>
      <c r="F1437" s="420"/>
      <c r="G1437" s="419"/>
      <c r="H1437" s="419"/>
      <c r="I1437" s="421"/>
      <c r="J1437" s="422"/>
      <c r="K1437" s="422"/>
      <c r="L1437" s="423"/>
      <c r="M1437" s="422"/>
      <c r="N1437" s="464"/>
      <c r="O1437" s="429"/>
      <c r="P1437" s="409">
        <f t="shared" si="55"/>
        <v>0</v>
      </c>
      <c r="Q1437" s="78">
        <f t="shared" si="55"/>
        <v>0</v>
      </c>
      <c r="R1437" s="100" t="str">
        <f t="shared" si="54"/>
        <v/>
      </c>
    </row>
    <row r="1438" spans="1:18" x14ac:dyDescent="0.2">
      <c r="A1438" s="430" t="str">
        <f>IF(B1438="","",COUNT('Diário 1º PA'!$A$4:$A$2634)+COUNT('Diário 2º PA'!$A$4:$A$2000)+COUNT('Diário 3º PA'!$A$4:$A$2000)+ROW()-3)</f>
        <v/>
      </c>
      <c r="B1438" s="417"/>
      <c r="C1438" s="438"/>
      <c r="D1438" s="419"/>
      <c r="E1438" s="419"/>
      <c r="F1438" s="420"/>
      <c r="G1438" s="419"/>
      <c r="H1438" s="419"/>
      <c r="I1438" s="421"/>
      <c r="J1438" s="422"/>
      <c r="K1438" s="422"/>
      <c r="L1438" s="423"/>
      <c r="M1438" s="422"/>
      <c r="N1438" s="464"/>
      <c r="O1438" s="429"/>
      <c r="P1438" s="409">
        <f t="shared" si="55"/>
        <v>0</v>
      </c>
      <c r="Q1438" s="78">
        <f t="shared" si="55"/>
        <v>0</v>
      </c>
      <c r="R1438" s="100" t="str">
        <f t="shared" si="54"/>
        <v/>
      </c>
    </row>
    <row r="1439" spans="1:18" x14ac:dyDescent="0.2">
      <c r="A1439" s="430" t="str">
        <f>IF(B1439="","",COUNT('Diário 1º PA'!$A$4:$A$2634)+COUNT('Diário 2º PA'!$A$4:$A$2000)+COUNT('Diário 3º PA'!$A$4:$A$2000)+ROW()-3)</f>
        <v/>
      </c>
      <c r="B1439" s="417"/>
      <c r="C1439" s="438"/>
      <c r="D1439" s="419"/>
      <c r="E1439" s="419"/>
      <c r="F1439" s="420"/>
      <c r="G1439" s="419"/>
      <c r="H1439" s="419"/>
      <c r="I1439" s="421"/>
      <c r="J1439" s="422"/>
      <c r="K1439" s="422"/>
      <c r="L1439" s="423"/>
      <c r="M1439" s="422"/>
      <c r="N1439" s="464"/>
      <c r="O1439" s="429"/>
      <c r="P1439" s="409">
        <f t="shared" si="55"/>
        <v>0</v>
      </c>
      <c r="Q1439" s="78">
        <f t="shared" si="55"/>
        <v>0</v>
      </c>
      <c r="R1439" s="100" t="str">
        <f t="shared" si="54"/>
        <v/>
      </c>
    </row>
    <row r="1440" spans="1:18" x14ac:dyDescent="0.2">
      <c r="A1440" s="430" t="str">
        <f>IF(B1440="","",COUNT('Diário 1º PA'!$A$4:$A$2634)+COUNT('Diário 2º PA'!$A$4:$A$2000)+COUNT('Diário 3º PA'!$A$4:$A$2000)+ROW()-3)</f>
        <v/>
      </c>
      <c r="B1440" s="417"/>
      <c r="C1440" s="438"/>
      <c r="D1440" s="419"/>
      <c r="E1440" s="419"/>
      <c r="F1440" s="420"/>
      <c r="G1440" s="419"/>
      <c r="H1440" s="419"/>
      <c r="I1440" s="421"/>
      <c r="J1440" s="422"/>
      <c r="K1440" s="422"/>
      <c r="L1440" s="423"/>
      <c r="M1440" s="422"/>
      <c r="N1440" s="464"/>
      <c r="O1440" s="429"/>
      <c r="P1440" s="409">
        <f t="shared" si="55"/>
        <v>0</v>
      </c>
      <c r="Q1440" s="78">
        <f t="shared" si="55"/>
        <v>0</v>
      </c>
      <c r="R1440" s="100" t="str">
        <f t="shared" si="54"/>
        <v/>
      </c>
    </row>
    <row r="1441" spans="1:18" x14ac:dyDescent="0.2">
      <c r="A1441" s="430" t="str">
        <f>IF(B1441="","",COUNT('Diário 1º PA'!$A$4:$A$2634)+COUNT('Diário 2º PA'!$A$4:$A$2000)+COUNT('Diário 3º PA'!$A$4:$A$2000)+ROW()-3)</f>
        <v/>
      </c>
      <c r="B1441" s="417"/>
      <c r="C1441" s="438"/>
      <c r="D1441" s="419"/>
      <c r="E1441" s="419"/>
      <c r="F1441" s="420"/>
      <c r="G1441" s="419"/>
      <c r="H1441" s="419"/>
      <c r="I1441" s="421"/>
      <c r="J1441" s="422"/>
      <c r="K1441" s="422"/>
      <c r="L1441" s="423"/>
      <c r="M1441" s="422"/>
      <c r="N1441" s="464"/>
      <c r="O1441" s="429"/>
      <c r="P1441" s="409">
        <f t="shared" si="55"/>
        <v>0</v>
      </c>
      <c r="Q1441" s="78">
        <f t="shared" si="55"/>
        <v>0</v>
      </c>
      <c r="R1441" s="100" t="str">
        <f t="shared" si="54"/>
        <v/>
      </c>
    </row>
    <row r="1442" spans="1:18" x14ac:dyDescent="0.2">
      <c r="A1442" s="430" t="str">
        <f>IF(B1442="","",COUNT('Diário 1º PA'!$A$4:$A$2634)+COUNT('Diário 2º PA'!$A$4:$A$2000)+COUNT('Diário 3º PA'!$A$4:$A$2000)+ROW()-3)</f>
        <v/>
      </c>
      <c r="B1442" s="417"/>
      <c r="C1442" s="438"/>
      <c r="D1442" s="419"/>
      <c r="E1442" s="419"/>
      <c r="F1442" s="420"/>
      <c r="G1442" s="419"/>
      <c r="H1442" s="419"/>
      <c r="I1442" s="421"/>
      <c r="J1442" s="422"/>
      <c r="K1442" s="422"/>
      <c r="L1442" s="423"/>
      <c r="M1442" s="422"/>
      <c r="N1442" s="464"/>
      <c r="O1442" s="429"/>
      <c r="P1442" s="409">
        <f t="shared" si="55"/>
        <v>0</v>
      </c>
      <c r="Q1442" s="78">
        <f t="shared" si="55"/>
        <v>0</v>
      </c>
      <c r="R1442" s="100" t="str">
        <f t="shared" si="54"/>
        <v/>
      </c>
    </row>
    <row r="1443" spans="1:18" x14ac:dyDescent="0.2">
      <c r="A1443" s="430" t="str">
        <f>IF(B1443="","",COUNT('Diário 1º PA'!$A$4:$A$2634)+COUNT('Diário 2º PA'!$A$4:$A$2000)+COUNT('Diário 3º PA'!$A$4:$A$2000)+ROW()-3)</f>
        <v/>
      </c>
      <c r="B1443" s="417"/>
      <c r="C1443" s="438"/>
      <c r="D1443" s="419"/>
      <c r="E1443" s="419"/>
      <c r="F1443" s="420"/>
      <c r="G1443" s="419"/>
      <c r="H1443" s="419"/>
      <c r="I1443" s="421"/>
      <c r="J1443" s="422"/>
      <c r="K1443" s="422"/>
      <c r="L1443" s="423"/>
      <c r="M1443" s="422"/>
      <c r="N1443" s="464"/>
      <c r="O1443" s="429"/>
      <c r="P1443" s="409">
        <f t="shared" si="55"/>
        <v>0</v>
      </c>
      <c r="Q1443" s="78">
        <f t="shared" si="55"/>
        <v>0</v>
      </c>
      <c r="R1443" s="100" t="str">
        <f t="shared" si="54"/>
        <v/>
      </c>
    </row>
    <row r="1444" spans="1:18" x14ac:dyDescent="0.2">
      <c r="A1444" s="430" t="str">
        <f>IF(B1444="","",COUNT('Diário 1º PA'!$A$4:$A$2634)+COUNT('Diário 2º PA'!$A$4:$A$2000)+COUNT('Diário 3º PA'!$A$4:$A$2000)+ROW()-3)</f>
        <v/>
      </c>
      <c r="B1444" s="417"/>
      <c r="C1444" s="438"/>
      <c r="D1444" s="419"/>
      <c r="E1444" s="419"/>
      <c r="F1444" s="420"/>
      <c r="G1444" s="419"/>
      <c r="H1444" s="419"/>
      <c r="I1444" s="421"/>
      <c r="J1444" s="422"/>
      <c r="K1444" s="422"/>
      <c r="L1444" s="423"/>
      <c r="M1444" s="422"/>
      <c r="N1444" s="464"/>
      <c r="O1444" s="429"/>
      <c r="P1444" s="409">
        <f t="shared" si="55"/>
        <v>0</v>
      </c>
      <c r="Q1444" s="78">
        <f t="shared" si="55"/>
        <v>0</v>
      </c>
      <c r="R1444" s="100" t="str">
        <f t="shared" si="54"/>
        <v/>
      </c>
    </row>
    <row r="1445" spans="1:18" x14ac:dyDescent="0.2">
      <c r="A1445" s="430" t="str">
        <f>IF(B1445="","",COUNT('Diário 1º PA'!$A$4:$A$2634)+COUNT('Diário 2º PA'!$A$4:$A$2000)+COUNT('Diário 3º PA'!$A$4:$A$2000)+ROW()-3)</f>
        <v/>
      </c>
      <c r="B1445" s="417"/>
      <c r="C1445" s="438"/>
      <c r="D1445" s="419"/>
      <c r="E1445" s="419"/>
      <c r="F1445" s="420"/>
      <c r="G1445" s="419"/>
      <c r="H1445" s="419"/>
      <c r="I1445" s="421"/>
      <c r="J1445" s="422"/>
      <c r="K1445" s="422"/>
      <c r="L1445" s="423"/>
      <c r="M1445" s="422"/>
      <c r="N1445" s="464"/>
      <c r="O1445" s="429"/>
      <c r="P1445" s="409">
        <f t="shared" si="55"/>
        <v>0</v>
      </c>
      <c r="Q1445" s="78">
        <f t="shared" si="55"/>
        <v>0</v>
      </c>
      <c r="R1445" s="100" t="str">
        <f t="shared" si="54"/>
        <v/>
      </c>
    </row>
    <row r="1446" spans="1:18" x14ac:dyDescent="0.2">
      <c r="A1446" s="430" t="str">
        <f>IF(B1446="","",COUNT('Diário 1º PA'!$A$4:$A$2634)+COUNT('Diário 2º PA'!$A$4:$A$2000)+COUNT('Diário 3º PA'!$A$4:$A$2000)+ROW()-3)</f>
        <v/>
      </c>
      <c r="B1446" s="417"/>
      <c r="C1446" s="438"/>
      <c r="D1446" s="419"/>
      <c r="E1446" s="419"/>
      <c r="F1446" s="420"/>
      <c r="G1446" s="419"/>
      <c r="H1446" s="419"/>
      <c r="I1446" s="421"/>
      <c r="J1446" s="422"/>
      <c r="K1446" s="422"/>
      <c r="L1446" s="423"/>
      <c r="M1446" s="422"/>
      <c r="N1446" s="464"/>
      <c r="O1446" s="429"/>
      <c r="P1446" s="409">
        <f t="shared" si="55"/>
        <v>0</v>
      </c>
      <c r="Q1446" s="78">
        <f t="shared" si="55"/>
        <v>0</v>
      </c>
      <c r="R1446" s="100" t="str">
        <f t="shared" si="54"/>
        <v/>
      </c>
    </row>
    <row r="1447" spans="1:18" x14ac:dyDescent="0.2">
      <c r="A1447" s="430" t="str">
        <f>IF(B1447="","",COUNT('Diário 1º PA'!$A$4:$A$2634)+COUNT('Diário 2º PA'!$A$4:$A$2000)+COUNT('Diário 3º PA'!$A$4:$A$2000)+ROW()-3)</f>
        <v/>
      </c>
      <c r="B1447" s="417"/>
      <c r="C1447" s="438"/>
      <c r="D1447" s="419"/>
      <c r="E1447" s="419"/>
      <c r="F1447" s="420"/>
      <c r="G1447" s="419"/>
      <c r="H1447" s="419"/>
      <c r="I1447" s="421"/>
      <c r="J1447" s="422"/>
      <c r="K1447" s="422"/>
      <c r="L1447" s="423"/>
      <c r="M1447" s="422"/>
      <c r="N1447" s="464"/>
      <c r="O1447" s="429"/>
      <c r="P1447" s="409">
        <f t="shared" si="55"/>
        <v>0</v>
      </c>
      <c r="Q1447" s="78">
        <f t="shared" si="55"/>
        <v>0</v>
      </c>
      <c r="R1447" s="100" t="str">
        <f t="shared" si="54"/>
        <v/>
      </c>
    </row>
    <row r="1448" spans="1:18" x14ac:dyDescent="0.2">
      <c r="A1448" s="430" t="str">
        <f>IF(B1448="","",COUNT('Diário 1º PA'!$A$4:$A$2634)+COUNT('Diário 2º PA'!$A$4:$A$2000)+COUNT('Diário 3º PA'!$A$4:$A$2000)+ROW()-3)</f>
        <v/>
      </c>
      <c r="B1448" s="417"/>
      <c r="C1448" s="438"/>
      <c r="D1448" s="419"/>
      <c r="E1448" s="419"/>
      <c r="F1448" s="420"/>
      <c r="G1448" s="419"/>
      <c r="H1448" s="419"/>
      <c r="I1448" s="421"/>
      <c r="J1448" s="422"/>
      <c r="K1448" s="422"/>
      <c r="L1448" s="423"/>
      <c r="M1448" s="422"/>
      <c r="N1448" s="464"/>
      <c r="O1448" s="429"/>
      <c r="P1448" s="409">
        <f t="shared" si="55"/>
        <v>0</v>
      </c>
      <c r="Q1448" s="78">
        <f t="shared" si="55"/>
        <v>0</v>
      </c>
      <c r="R1448" s="100" t="str">
        <f t="shared" si="54"/>
        <v/>
      </c>
    </row>
    <row r="1449" spans="1:18" x14ac:dyDescent="0.2">
      <c r="A1449" s="430" t="str">
        <f>IF(B1449="","",COUNT('Diário 1º PA'!$A$4:$A$2634)+COUNT('Diário 2º PA'!$A$4:$A$2000)+COUNT('Diário 3º PA'!$A$4:$A$2000)+ROW()-3)</f>
        <v/>
      </c>
      <c r="B1449" s="417"/>
      <c r="C1449" s="438"/>
      <c r="D1449" s="419"/>
      <c r="E1449" s="419"/>
      <c r="F1449" s="420"/>
      <c r="G1449" s="419"/>
      <c r="H1449" s="419"/>
      <c r="I1449" s="421"/>
      <c r="J1449" s="422"/>
      <c r="K1449" s="422"/>
      <c r="L1449" s="423"/>
      <c r="M1449" s="422"/>
      <c r="N1449" s="464"/>
      <c r="O1449" s="429"/>
      <c r="P1449" s="409">
        <f t="shared" si="55"/>
        <v>0</v>
      </c>
      <c r="Q1449" s="78">
        <f t="shared" si="55"/>
        <v>0</v>
      </c>
      <c r="R1449" s="100" t="str">
        <f t="shared" si="54"/>
        <v/>
      </c>
    </row>
    <row r="1450" spans="1:18" x14ac:dyDescent="0.2">
      <c r="A1450" s="430" t="str">
        <f>IF(B1450="","",COUNT('Diário 1º PA'!$A$4:$A$2634)+COUNT('Diário 2º PA'!$A$4:$A$2000)+COUNT('Diário 3º PA'!$A$4:$A$2000)+ROW()-3)</f>
        <v/>
      </c>
      <c r="B1450" s="417"/>
      <c r="C1450" s="438"/>
      <c r="D1450" s="419"/>
      <c r="E1450" s="419"/>
      <c r="F1450" s="420"/>
      <c r="G1450" s="419"/>
      <c r="H1450" s="419"/>
      <c r="I1450" s="421"/>
      <c r="J1450" s="422"/>
      <c r="K1450" s="422"/>
      <c r="L1450" s="423"/>
      <c r="M1450" s="422"/>
      <c r="N1450" s="464"/>
      <c r="O1450" s="429"/>
      <c r="P1450" s="409">
        <f t="shared" si="55"/>
        <v>0</v>
      </c>
      <c r="Q1450" s="78">
        <f t="shared" si="55"/>
        <v>0</v>
      </c>
      <c r="R1450" s="100" t="str">
        <f t="shared" si="54"/>
        <v/>
      </c>
    </row>
    <row r="1451" spans="1:18" x14ac:dyDescent="0.2">
      <c r="A1451" s="430" t="str">
        <f>IF(B1451="","",COUNT('Diário 1º PA'!$A$4:$A$2634)+COUNT('Diário 2º PA'!$A$4:$A$2000)+COUNT('Diário 3º PA'!$A$4:$A$2000)+ROW()-3)</f>
        <v/>
      </c>
      <c r="B1451" s="417"/>
      <c r="C1451" s="438"/>
      <c r="D1451" s="419"/>
      <c r="E1451" s="419"/>
      <c r="F1451" s="420"/>
      <c r="G1451" s="419"/>
      <c r="H1451" s="419"/>
      <c r="I1451" s="421"/>
      <c r="J1451" s="422"/>
      <c r="K1451" s="422"/>
      <c r="L1451" s="423"/>
      <c r="M1451" s="422"/>
      <c r="N1451" s="464"/>
      <c r="O1451" s="429"/>
      <c r="P1451" s="409">
        <f t="shared" si="55"/>
        <v>0</v>
      </c>
      <c r="Q1451" s="78">
        <f t="shared" si="55"/>
        <v>0</v>
      </c>
      <c r="R1451" s="100" t="str">
        <f t="shared" si="54"/>
        <v/>
      </c>
    </row>
    <row r="1452" spans="1:18" x14ac:dyDescent="0.2">
      <c r="A1452" s="430" t="str">
        <f>IF(B1452="","",COUNT('Diário 1º PA'!$A$4:$A$2634)+COUNT('Diário 2º PA'!$A$4:$A$2000)+COUNT('Diário 3º PA'!$A$4:$A$2000)+ROW()-3)</f>
        <v/>
      </c>
      <c r="B1452" s="417"/>
      <c r="C1452" s="438"/>
      <c r="D1452" s="419"/>
      <c r="E1452" s="419"/>
      <c r="F1452" s="420"/>
      <c r="G1452" s="419"/>
      <c r="H1452" s="419"/>
      <c r="I1452" s="421"/>
      <c r="J1452" s="422"/>
      <c r="K1452" s="422"/>
      <c r="L1452" s="423"/>
      <c r="M1452" s="422"/>
      <c r="N1452" s="464"/>
      <c r="O1452" s="429"/>
      <c r="P1452" s="409">
        <f t="shared" si="55"/>
        <v>0</v>
      </c>
      <c r="Q1452" s="78">
        <f t="shared" si="55"/>
        <v>0</v>
      </c>
      <c r="R1452" s="100" t="str">
        <f t="shared" si="54"/>
        <v/>
      </c>
    </row>
    <row r="1453" spans="1:18" x14ac:dyDescent="0.2">
      <c r="A1453" s="430" t="str">
        <f>IF(B1453="","",COUNT('Diário 1º PA'!$A$4:$A$2634)+COUNT('Diário 2º PA'!$A$4:$A$2000)+COUNT('Diário 3º PA'!$A$4:$A$2000)+ROW()-3)</f>
        <v/>
      </c>
      <c r="B1453" s="417"/>
      <c r="C1453" s="438"/>
      <c r="D1453" s="419"/>
      <c r="E1453" s="419"/>
      <c r="F1453" s="420"/>
      <c r="G1453" s="419"/>
      <c r="H1453" s="419"/>
      <c r="I1453" s="421"/>
      <c r="J1453" s="422"/>
      <c r="K1453" s="422"/>
      <c r="L1453" s="423"/>
      <c r="M1453" s="422"/>
      <c r="N1453" s="464"/>
      <c r="O1453" s="429"/>
      <c r="P1453" s="409">
        <f t="shared" si="55"/>
        <v>0</v>
      </c>
      <c r="Q1453" s="78">
        <f t="shared" si="55"/>
        <v>0</v>
      </c>
      <c r="R1453" s="100" t="str">
        <f t="shared" si="54"/>
        <v/>
      </c>
    </row>
    <row r="1454" spans="1:18" x14ac:dyDescent="0.2">
      <c r="A1454" s="430" t="str">
        <f>IF(B1454="","",COUNT('Diário 1º PA'!$A$4:$A$2634)+COUNT('Diário 2º PA'!$A$4:$A$2000)+COUNT('Diário 3º PA'!$A$4:$A$2000)+ROW()-3)</f>
        <v/>
      </c>
      <c r="B1454" s="417"/>
      <c r="C1454" s="438"/>
      <c r="D1454" s="419"/>
      <c r="E1454" s="419"/>
      <c r="F1454" s="420"/>
      <c r="G1454" s="419"/>
      <c r="H1454" s="419"/>
      <c r="I1454" s="421"/>
      <c r="J1454" s="422"/>
      <c r="K1454" s="422"/>
      <c r="L1454" s="423"/>
      <c r="M1454" s="422"/>
      <c r="N1454" s="464"/>
      <c r="O1454" s="429"/>
      <c r="P1454" s="409">
        <f t="shared" si="55"/>
        <v>0</v>
      </c>
      <c r="Q1454" s="78">
        <f t="shared" si="55"/>
        <v>0</v>
      </c>
      <c r="R1454" s="100" t="str">
        <f t="shared" si="54"/>
        <v/>
      </c>
    </row>
    <row r="1455" spans="1:18" x14ac:dyDescent="0.2">
      <c r="A1455" s="430" t="str">
        <f>IF(B1455="","",COUNT('Diário 1º PA'!$A$4:$A$2634)+COUNT('Diário 2º PA'!$A$4:$A$2000)+COUNT('Diário 3º PA'!$A$4:$A$2000)+ROW()-3)</f>
        <v/>
      </c>
      <c r="B1455" s="417"/>
      <c r="C1455" s="438"/>
      <c r="D1455" s="419"/>
      <c r="E1455" s="419"/>
      <c r="F1455" s="420"/>
      <c r="G1455" s="419"/>
      <c r="H1455" s="419"/>
      <c r="I1455" s="421"/>
      <c r="J1455" s="422"/>
      <c r="K1455" s="422"/>
      <c r="L1455" s="423"/>
      <c r="M1455" s="422"/>
      <c r="N1455" s="464"/>
      <c r="O1455" s="429"/>
      <c r="P1455" s="409">
        <f t="shared" si="55"/>
        <v>0</v>
      </c>
      <c r="Q1455" s="78">
        <f t="shared" si="55"/>
        <v>0</v>
      </c>
      <c r="R1455" s="100" t="str">
        <f t="shared" si="54"/>
        <v/>
      </c>
    </row>
    <row r="1456" spans="1:18" x14ac:dyDescent="0.2">
      <c r="A1456" s="430" t="str">
        <f>IF(B1456="","",COUNT('Diário 1º PA'!$A$4:$A$2634)+COUNT('Diário 2º PA'!$A$4:$A$2000)+COUNT('Diário 3º PA'!$A$4:$A$2000)+ROW()-3)</f>
        <v/>
      </c>
      <c r="B1456" s="417"/>
      <c r="C1456" s="438"/>
      <c r="D1456" s="419"/>
      <c r="E1456" s="419"/>
      <c r="F1456" s="420"/>
      <c r="G1456" s="419"/>
      <c r="H1456" s="419"/>
      <c r="I1456" s="421"/>
      <c r="J1456" s="422"/>
      <c r="K1456" s="422"/>
      <c r="L1456" s="423"/>
      <c r="M1456" s="422"/>
      <c r="N1456" s="464"/>
      <c r="O1456" s="429"/>
      <c r="P1456" s="409">
        <f t="shared" si="55"/>
        <v>0</v>
      </c>
      <c r="Q1456" s="78">
        <f t="shared" si="55"/>
        <v>0</v>
      </c>
      <c r="R1456" s="100" t="str">
        <f t="shared" si="54"/>
        <v/>
      </c>
    </row>
    <row r="1457" spans="1:18" x14ac:dyDescent="0.2">
      <c r="A1457" s="430" t="str">
        <f>IF(B1457="","",COUNT('Diário 1º PA'!$A$4:$A$2634)+COUNT('Diário 2º PA'!$A$4:$A$2000)+COUNT('Diário 3º PA'!$A$4:$A$2000)+ROW()-3)</f>
        <v/>
      </c>
      <c r="B1457" s="417"/>
      <c r="C1457" s="438"/>
      <c r="D1457" s="419"/>
      <c r="E1457" s="419"/>
      <c r="F1457" s="420"/>
      <c r="G1457" s="419"/>
      <c r="H1457" s="419"/>
      <c r="I1457" s="421"/>
      <c r="J1457" s="422"/>
      <c r="K1457" s="422"/>
      <c r="L1457" s="423"/>
      <c r="M1457" s="422"/>
      <c r="N1457" s="464"/>
      <c r="O1457" s="429"/>
      <c r="P1457" s="409">
        <f t="shared" si="55"/>
        <v>0</v>
      </c>
      <c r="Q1457" s="78">
        <f t="shared" si="55"/>
        <v>0</v>
      </c>
      <c r="R1457" s="100" t="str">
        <f t="shared" si="54"/>
        <v/>
      </c>
    </row>
    <row r="1458" spans="1:18" x14ac:dyDescent="0.2">
      <c r="A1458" s="430" t="str">
        <f>IF(B1458="","",COUNT('Diário 1º PA'!$A$4:$A$2634)+COUNT('Diário 2º PA'!$A$4:$A$2000)+COUNT('Diário 3º PA'!$A$4:$A$2000)+ROW()-3)</f>
        <v/>
      </c>
      <c r="B1458" s="417"/>
      <c r="C1458" s="438"/>
      <c r="D1458" s="419"/>
      <c r="E1458" s="419"/>
      <c r="F1458" s="420"/>
      <c r="G1458" s="419"/>
      <c r="H1458" s="419"/>
      <c r="I1458" s="421"/>
      <c r="J1458" s="422"/>
      <c r="K1458" s="422"/>
      <c r="L1458" s="423"/>
      <c r="M1458" s="422"/>
      <c r="N1458" s="464"/>
      <c r="O1458" s="429"/>
      <c r="P1458" s="409">
        <f t="shared" si="55"/>
        <v>0</v>
      </c>
      <c r="Q1458" s="78">
        <f t="shared" si="55"/>
        <v>0</v>
      </c>
      <c r="R1458" s="100" t="str">
        <f t="shared" si="54"/>
        <v/>
      </c>
    </row>
    <row r="1459" spans="1:18" x14ac:dyDescent="0.2">
      <c r="A1459" s="430" t="str">
        <f>IF(B1459="","",COUNT('Diário 1º PA'!$A$4:$A$2634)+COUNT('Diário 2º PA'!$A$4:$A$2000)+COUNT('Diário 3º PA'!$A$4:$A$2000)+ROW()-3)</f>
        <v/>
      </c>
      <c r="B1459" s="417"/>
      <c r="C1459" s="438"/>
      <c r="D1459" s="419"/>
      <c r="E1459" s="419"/>
      <c r="F1459" s="420"/>
      <c r="G1459" s="419"/>
      <c r="H1459" s="419"/>
      <c r="I1459" s="421"/>
      <c r="J1459" s="422"/>
      <c r="K1459" s="422"/>
      <c r="L1459" s="423"/>
      <c r="M1459" s="422"/>
      <c r="N1459" s="464"/>
      <c r="O1459" s="429"/>
      <c r="P1459" s="409">
        <f t="shared" si="55"/>
        <v>0</v>
      </c>
      <c r="Q1459" s="78">
        <f t="shared" si="55"/>
        <v>0</v>
      </c>
      <c r="R1459" s="100" t="str">
        <f t="shared" si="54"/>
        <v/>
      </c>
    </row>
    <row r="1460" spans="1:18" x14ac:dyDescent="0.2">
      <c r="A1460" s="430" t="str">
        <f>IF(B1460="","",COUNT('Diário 1º PA'!$A$4:$A$2634)+COUNT('Diário 2º PA'!$A$4:$A$2000)+COUNT('Diário 3º PA'!$A$4:$A$2000)+ROW()-3)</f>
        <v/>
      </c>
      <c r="B1460" s="417"/>
      <c r="C1460" s="438"/>
      <c r="D1460" s="419"/>
      <c r="E1460" s="419"/>
      <c r="F1460" s="420"/>
      <c r="G1460" s="419"/>
      <c r="H1460" s="419"/>
      <c r="I1460" s="421"/>
      <c r="J1460" s="422"/>
      <c r="K1460" s="422"/>
      <c r="L1460" s="423"/>
      <c r="M1460" s="422"/>
      <c r="N1460" s="464"/>
      <c r="O1460" s="429"/>
      <c r="P1460" s="409">
        <f t="shared" si="55"/>
        <v>0</v>
      </c>
      <c r="Q1460" s="78">
        <f t="shared" si="55"/>
        <v>0</v>
      </c>
      <c r="R1460" s="100" t="str">
        <f t="shared" si="54"/>
        <v/>
      </c>
    </row>
    <row r="1461" spans="1:18" x14ac:dyDescent="0.2">
      <c r="A1461" s="430" t="str">
        <f>IF(B1461="","",COUNT('Diário 1º PA'!$A$4:$A$2634)+COUNT('Diário 2º PA'!$A$4:$A$2000)+COUNT('Diário 3º PA'!$A$4:$A$2000)+ROW()-3)</f>
        <v/>
      </c>
      <c r="B1461" s="417"/>
      <c r="C1461" s="438"/>
      <c r="D1461" s="419"/>
      <c r="E1461" s="419"/>
      <c r="F1461" s="420"/>
      <c r="G1461" s="419"/>
      <c r="H1461" s="419"/>
      <c r="I1461" s="421"/>
      <c r="J1461" s="422"/>
      <c r="K1461" s="422"/>
      <c r="L1461" s="423"/>
      <c r="M1461" s="422"/>
      <c r="N1461" s="464"/>
      <c r="O1461" s="429"/>
      <c r="P1461" s="409">
        <f t="shared" si="55"/>
        <v>0</v>
      </c>
      <c r="Q1461" s="78">
        <f t="shared" si="55"/>
        <v>0</v>
      </c>
      <c r="R1461" s="100" t="str">
        <f t="shared" si="54"/>
        <v/>
      </c>
    </row>
    <row r="1462" spans="1:18" x14ac:dyDescent="0.2">
      <c r="A1462" s="430" t="str">
        <f>IF(B1462="","",COUNT('Diário 1º PA'!$A$4:$A$2634)+COUNT('Diário 2º PA'!$A$4:$A$2000)+COUNT('Diário 3º PA'!$A$4:$A$2000)+ROW()-3)</f>
        <v/>
      </c>
      <c r="B1462" s="417"/>
      <c r="C1462" s="438"/>
      <c r="D1462" s="419"/>
      <c r="E1462" s="419"/>
      <c r="F1462" s="420"/>
      <c r="G1462" s="419"/>
      <c r="H1462" s="419"/>
      <c r="I1462" s="421"/>
      <c r="J1462" s="422"/>
      <c r="K1462" s="422"/>
      <c r="L1462" s="423"/>
      <c r="M1462" s="422"/>
      <c r="N1462" s="464"/>
      <c r="O1462" s="429"/>
      <c r="P1462" s="409">
        <f t="shared" si="55"/>
        <v>0</v>
      </c>
      <c r="Q1462" s="78">
        <f t="shared" si="55"/>
        <v>0</v>
      </c>
      <c r="R1462" s="100" t="str">
        <f t="shared" si="54"/>
        <v/>
      </c>
    </row>
    <row r="1463" spans="1:18" x14ac:dyDescent="0.2">
      <c r="A1463" s="430" t="str">
        <f>IF(B1463="","",COUNT('Diário 1º PA'!$A$4:$A$2634)+COUNT('Diário 2º PA'!$A$4:$A$2000)+COUNT('Diário 3º PA'!$A$4:$A$2000)+ROW()-3)</f>
        <v/>
      </c>
      <c r="B1463" s="417"/>
      <c r="C1463" s="438"/>
      <c r="D1463" s="419"/>
      <c r="E1463" s="419"/>
      <c r="F1463" s="420"/>
      <c r="G1463" s="419"/>
      <c r="H1463" s="419"/>
      <c r="I1463" s="421"/>
      <c r="J1463" s="422"/>
      <c r="K1463" s="422"/>
      <c r="L1463" s="423"/>
      <c r="M1463" s="422"/>
      <c r="N1463" s="464"/>
      <c r="O1463" s="429"/>
      <c r="P1463" s="409">
        <f t="shared" si="55"/>
        <v>0</v>
      </c>
      <c r="Q1463" s="78">
        <f t="shared" si="55"/>
        <v>0</v>
      </c>
      <c r="R1463" s="100" t="str">
        <f t="shared" si="54"/>
        <v/>
      </c>
    </row>
    <row r="1464" spans="1:18" x14ac:dyDescent="0.2">
      <c r="A1464" s="430" t="str">
        <f>IF(B1464="","",COUNT('Diário 1º PA'!$A$4:$A$2634)+COUNT('Diário 2º PA'!$A$4:$A$2000)+COUNT('Diário 3º PA'!$A$4:$A$2000)+ROW()-3)</f>
        <v/>
      </c>
      <c r="B1464" s="417"/>
      <c r="C1464" s="438"/>
      <c r="D1464" s="419"/>
      <c r="E1464" s="419"/>
      <c r="F1464" s="420"/>
      <c r="G1464" s="419"/>
      <c r="H1464" s="419"/>
      <c r="I1464" s="421"/>
      <c r="J1464" s="422"/>
      <c r="K1464" s="422"/>
      <c r="L1464" s="423"/>
      <c r="M1464" s="422"/>
      <c r="N1464" s="464"/>
      <c r="O1464" s="429"/>
      <c r="P1464" s="409">
        <f t="shared" si="55"/>
        <v>0</v>
      </c>
      <c r="Q1464" s="78">
        <f t="shared" si="55"/>
        <v>0</v>
      </c>
      <c r="R1464" s="100" t="str">
        <f t="shared" si="54"/>
        <v/>
      </c>
    </row>
    <row r="1465" spans="1:18" x14ac:dyDescent="0.2">
      <c r="A1465" s="430" t="str">
        <f>IF(B1465="","",COUNT('Diário 1º PA'!$A$4:$A$2634)+COUNT('Diário 2º PA'!$A$4:$A$2000)+COUNT('Diário 3º PA'!$A$4:$A$2000)+ROW()-3)</f>
        <v/>
      </c>
      <c r="B1465" s="417"/>
      <c r="C1465" s="438"/>
      <c r="D1465" s="419"/>
      <c r="E1465" s="419"/>
      <c r="F1465" s="420"/>
      <c r="G1465" s="419"/>
      <c r="H1465" s="419"/>
      <c r="I1465" s="421"/>
      <c r="J1465" s="422"/>
      <c r="K1465" s="422"/>
      <c r="L1465" s="423"/>
      <c r="M1465" s="422"/>
      <c r="N1465" s="464"/>
      <c r="O1465" s="429"/>
      <c r="P1465" s="409">
        <f t="shared" si="55"/>
        <v>0</v>
      </c>
      <c r="Q1465" s="78">
        <f t="shared" si="55"/>
        <v>0</v>
      </c>
      <c r="R1465" s="100" t="str">
        <f t="shared" si="54"/>
        <v/>
      </c>
    </row>
    <row r="1466" spans="1:18" x14ac:dyDescent="0.2">
      <c r="A1466" s="430" t="str">
        <f>IF(B1466="","",COUNT('Diário 1º PA'!$A$4:$A$2634)+COUNT('Diário 2º PA'!$A$4:$A$2000)+COUNT('Diário 3º PA'!$A$4:$A$2000)+ROW()-3)</f>
        <v/>
      </c>
      <c r="B1466" s="417"/>
      <c r="C1466" s="438"/>
      <c r="D1466" s="419"/>
      <c r="E1466" s="419"/>
      <c r="F1466" s="420"/>
      <c r="G1466" s="419"/>
      <c r="H1466" s="419"/>
      <c r="I1466" s="421"/>
      <c r="J1466" s="422"/>
      <c r="K1466" s="422"/>
      <c r="L1466" s="423"/>
      <c r="M1466" s="422"/>
      <c r="N1466" s="464"/>
      <c r="O1466" s="429"/>
      <c r="P1466" s="409">
        <f t="shared" si="55"/>
        <v>0</v>
      </c>
      <c r="Q1466" s="78">
        <f t="shared" si="55"/>
        <v>0</v>
      </c>
      <c r="R1466" s="100" t="str">
        <f t="shared" si="54"/>
        <v/>
      </c>
    </row>
    <row r="1467" spans="1:18" x14ac:dyDescent="0.2">
      <c r="A1467" s="430" t="str">
        <f>IF(B1467="","",COUNT('Diário 1º PA'!$A$4:$A$2634)+COUNT('Diário 2º PA'!$A$4:$A$2000)+COUNT('Diário 3º PA'!$A$4:$A$2000)+ROW()-3)</f>
        <v/>
      </c>
      <c r="B1467" s="417"/>
      <c r="C1467" s="438"/>
      <c r="D1467" s="419"/>
      <c r="E1467" s="419"/>
      <c r="F1467" s="420"/>
      <c r="G1467" s="419"/>
      <c r="H1467" s="419"/>
      <c r="I1467" s="421"/>
      <c r="J1467" s="422"/>
      <c r="K1467" s="422"/>
      <c r="L1467" s="423"/>
      <c r="M1467" s="422"/>
      <c r="N1467" s="464"/>
      <c r="O1467" s="429"/>
      <c r="P1467" s="409">
        <f t="shared" si="55"/>
        <v>0</v>
      </c>
      <c r="Q1467" s="78">
        <f t="shared" si="55"/>
        <v>0</v>
      </c>
      <c r="R1467" s="100" t="str">
        <f t="shared" si="54"/>
        <v/>
      </c>
    </row>
    <row r="1468" spans="1:18" x14ac:dyDescent="0.2">
      <c r="A1468" s="430" t="str">
        <f>IF(B1468="","",COUNT('Diário 1º PA'!$A$4:$A$2634)+COUNT('Diário 2º PA'!$A$4:$A$2000)+COUNT('Diário 3º PA'!$A$4:$A$2000)+ROW()-3)</f>
        <v/>
      </c>
      <c r="B1468" s="417"/>
      <c r="C1468" s="438"/>
      <c r="D1468" s="419"/>
      <c r="E1468" s="419"/>
      <c r="F1468" s="420"/>
      <c r="G1468" s="419"/>
      <c r="H1468" s="419"/>
      <c r="I1468" s="421"/>
      <c r="J1468" s="422"/>
      <c r="K1468" s="422"/>
      <c r="L1468" s="423"/>
      <c r="M1468" s="422"/>
      <c r="N1468" s="464"/>
      <c r="O1468" s="429"/>
      <c r="P1468" s="409">
        <f t="shared" si="55"/>
        <v>0</v>
      </c>
      <c r="Q1468" s="78">
        <f t="shared" si="55"/>
        <v>0</v>
      </c>
      <c r="R1468" s="100" t="str">
        <f t="shared" si="54"/>
        <v/>
      </c>
    </row>
    <row r="1469" spans="1:18" x14ac:dyDescent="0.2">
      <c r="A1469" s="430" t="str">
        <f>IF(B1469="","",COUNT('Diário 1º PA'!$A$4:$A$2634)+COUNT('Diário 2º PA'!$A$4:$A$2000)+COUNT('Diário 3º PA'!$A$4:$A$2000)+ROW()-3)</f>
        <v/>
      </c>
      <c r="B1469" s="417"/>
      <c r="C1469" s="438"/>
      <c r="D1469" s="419"/>
      <c r="E1469" s="419"/>
      <c r="F1469" s="420"/>
      <c r="G1469" s="419"/>
      <c r="H1469" s="419"/>
      <c r="I1469" s="421"/>
      <c r="J1469" s="422"/>
      <c r="K1469" s="422"/>
      <c r="L1469" s="423"/>
      <c r="M1469" s="422"/>
      <c r="N1469" s="464"/>
      <c r="O1469" s="429"/>
      <c r="P1469" s="409">
        <f t="shared" si="55"/>
        <v>0</v>
      </c>
      <c r="Q1469" s="78">
        <f t="shared" si="55"/>
        <v>0</v>
      </c>
      <c r="R1469" s="100" t="str">
        <f t="shared" si="54"/>
        <v/>
      </c>
    </row>
    <row r="1470" spans="1:18" x14ac:dyDescent="0.2">
      <c r="A1470" s="430" t="str">
        <f>IF(B1470="","",COUNT('Diário 1º PA'!$A$4:$A$2634)+COUNT('Diário 2º PA'!$A$4:$A$2000)+COUNT('Diário 3º PA'!$A$4:$A$2000)+ROW()-3)</f>
        <v/>
      </c>
      <c r="B1470" s="417"/>
      <c r="C1470" s="438"/>
      <c r="D1470" s="419"/>
      <c r="E1470" s="419"/>
      <c r="F1470" s="420"/>
      <c r="G1470" s="419"/>
      <c r="H1470" s="419"/>
      <c r="I1470" s="421"/>
      <c r="J1470" s="422"/>
      <c r="K1470" s="422"/>
      <c r="L1470" s="423"/>
      <c r="M1470" s="422"/>
      <c r="N1470" s="464"/>
      <c r="O1470" s="429"/>
      <c r="P1470" s="409">
        <f t="shared" si="55"/>
        <v>0</v>
      </c>
      <c r="Q1470" s="78">
        <f t="shared" si="55"/>
        <v>0</v>
      </c>
      <c r="R1470" s="100" t="str">
        <f t="shared" si="54"/>
        <v/>
      </c>
    </row>
    <row r="1471" spans="1:18" x14ac:dyDescent="0.2">
      <c r="A1471" s="430" t="str">
        <f>IF(B1471="","",COUNT('Diário 1º PA'!$A$4:$A$2634)+COUNT('Diário 2º PA'!$A$4:$A$2000)+COUNT('Diário 3º PA'!$A$4:$A$2000)+ROW()-3)</f>
        <v/>
      </c>
      <c r="B1471" s="417"/>
      <c r="C1471" s="438"/>
      <c r="D1471" s="419"/>
      <c r="E1471" s="419"/>
      <c r="F1471" s="420"/>
      <c r="G1471" s="419"/>
      <c r="H1471" s="419"/>
      <c r="I1471" s="421"/>
      <c r="J1471" s="422"/>
      <c r="K1471" s="422"/>
      <c r="L1471" s="423"/>
      <c r="M1471" s="422"/>
      <c r="N1471" s="464"/>
      <c r="O1471" s="429"/>
      <c r="P1471" s="409">
        <f t="shared" si="55"/>
        <v>0</v>
      </c>
      <c r="Q1471" s="78">
        <f t="shared" si="55"/>
        <v>0</v>
      </c>
      <c r="R1471" s="100" t="str">
        <f t="shared" si="54"/>
        <v/>
      </c>
    </row>
    <row r="1472" spans="1:18" x14ac:dyDescent="0.2">
      <c r="A1472" s="430" t="str">
        <f>IF(B1472="","",COUNT('Diário 1º PA'!$A$4:$A$2634)+COUNT('Diário 2º PA'!$A$4:$A$2000)+COUNT('Diário 3º PA'!$A$4:$A$2000)+ROW()-3)</f>
        <v/>
      </c>
      <c r="B1472" s="417"/>
      <c r="C1472" s="438"/>
      <c r="D1472" s="419"/>
      <c r="E1472" s="419"/>
      <c r="F1472" s="420"/>
      <c r="G1472" s="419"/>
      <c r="H1472" s="419"/>
      <c r="I1472" s="421"/>
      <c r="J1472" s="422"/>
      <c r="K1472" s="422"/>
      <c r="L1472" s="423"/>
      <c r="M1472" s="422"/>
      <c r="N1472" s="464"/>
      <c r="O1472" s="429"/>
      <c r="P1472" s="409">
        <f t="shared" si="55"/>
        <v>0</v>
      </c>
      <c r="Q1472" s="78">
        <f t="shared" si="55"/>
        <v>0</v>
      </c>
      <c r="R1472" s="100" t="str">
        <f t="shared" si="54"/>
        <v/>
      </c>
    </row>
    <row r="1473" spans="1:18" x14ac:dyDescent="0.2">
      <c r="A1473" s="430" t="str">
        <f>IF(B1473="","",COUNT('Diário 1º PA'!$A$4:$A$2634)+COUNT('Diário 2º PA'!$A$4:$A$2000)+COUNT('Diário 3º PA'!$A$4:$A$2000)+ROW()-3)</f>
        <v/>
      </c>
      <c r="B1473" s="417"/>
      <c r="C1473" s="438"/>
      <c r="D1473" s="419"/>
      <c r="E1473" s="419"/>
      <c r="F1473" s="420"/>
      <c r="G1473" s="419"/>
      <c r="H1473" s="419"/>
      <c r="I1473" s="421"/>
      <c r="J1473" s="422"/>
      <c r="K1473" s="422"/>
      <c r="L1473" s="423"/>
      <c r="M1473" s="422"/>
      <c r="N1473" s="464"/>
      <c r="O1473" s="429"/>
      <c r="P1473" s="409">
        <f t="shared" si="55"/>
        <v>0</v>
      </c>
      <c r="Q1473" s="78">
        <f t="shared" si="55"/>
        <v>0</v>
      </c>
      <c r="R1473" s="100" t="str">
        <f t="shared" si="54"/>
        <v/>
      </c>
    </row>
    <row r="1474" spans="1:18" x14ac:dyDescent="0.2">
      <c r="A1474" s="430" t="str">
        <f>IF(B1474="","",COUNT('Diário 1º PA'!$A$4:$A$2634)+COUNT('Diário 2º PA'!$A$4:$A$2000)+COUNT('Diário 3º PA'!$A$4:$A$2000)+ROW()-3)</f>
        <v/>
      </c>
      <c r="B1474" s="417"/>
      <c r="C1474" s="438"/>
      <c r="D1474" s="419"/>
      <c r="E1474" s="419"/>
      <c r="F1474" s="420"/>
      <c r="G1474" s="419"/>
      <c r="H1474" s="419"/>
      <c r="I1474" s="421"/>
      <c r="J1474" s="422"/>
      <c r="K1474" s="422"/>
      <c r="L1474" s="423"/>
      <c r="M1474" s="422"/>
      <c r="N1474" s="464"/>
      <c r="O1474" s="429"/>
      <c r="P1474" s="409">
        <f t="shared" si="55"/>
        <v>0</v>
      </c>
      <c r="Q1474" s="78">
        <f t="shared" si="55"/>
        <v>0</v>
      </c>
      <c r="R1474" s="100" t="str">
        <f t="shared" si="54"/>
        <v/>
      </c>
    </row>
    <row r="1475" spans="1:18" x14ac:dyDescent="0.2">
      <c r="A1475" s="430" t="str">
        <f>IF(B1475="","",COUNT('Diário 1º PA'!$A$4:$A$2634)+COUNT('Diário 2º PA'!$A$4:$A$2000)+COUNT('Diário 3º PA'!$A$4:$A$2000)+ROW()-3)</f>
        <v/>
      </c>
      <c r="B1475" s="417"/>
      <c r="C1475" s="438"/>
      <c r="D1475" s="419"/>
      <c r="E1475" s="419"/>
      <c r="F1475" s="420"/>
      <c r="G1475" s="419"/>
      <c r="H1475" s="419"/>
      <c r="I1475" s="421"/>
      <c r="J1475" s="422"/>
      <c r="K1475" s="422"/>
      <c r="L1475" s="423"/>
      <c r="M1475" s="422"/>
      <c r="N1475" s="464"/>
      <c r="O1475" s="429"/>
      <c r="P1475" s="409">
        <f t="shared" si="55"/>
        <v>0</v>
      </c>
      <c r="Q1475" s="78">
        <f t="shared" si="55"/>
        <v>0</v>
      </c>
      <c r="R1475" s="100" t="str">
        <f t="shared" si="54"/>
        <v/>
      </c>
    </row>
    <row r="1476" spans="1:18" x14ac:dyDescent="0.2">
      <c r="A1476" s="430" t="str">
        <f>IF(B1476="","",COUNT('Diário 1º PA'!$A$4:$A$2634)+COUNT('Diário 2º PA'!$A$4:$A$2000)+COUNT('Diário 3º PA'!$A$4:$A$2000)+ROW()-3)</f>
        <v/>
      </c>
      <c r="B1476" s="417"/>
      <c r="C1476" s="438"/>
      <c r="D1476" s="419"/>
      <c r="E1476" s="419"/>
      <c r="F1476" s="420"/>
      <c r="G1476" s="419"/>
      <c r="H1476" s="419"/>
      <c r="I1476" s="421"/>
      <c r="J1476" s="422"/>
      <c r="K1476" s="422"/>
      <c r="L1476" s="423"/>
      <c r="M1476" s="422"/>
      <c r="N1476" s="464"/>
      <c r="O1476" s="429"/>
      <c r="P1476" s="409">
        <f t="shared" si="55"/>
        <v>0</v>
      </c>
      <c r="Q1476" s="78">
        <f t="shared" si="55"/>
        <v>0</v>
      </c>
      <c r="R1476" s="100" t="str">
        <f t="shared" si="54"/>
        <v/>
      </c>
    </row>
    <row r="1477" spans="1:18" x14ac:dyDescent="0.2">
      <c r="A1477" s="430" t="str">
        <f>IF(B1477="","",COUNT('Diário 1º PA'!$A$4:$A$2634)+COUNT('Diário 2º PA'!$A$4:$A$2000)+COUNT('Diário 3º PA'!$A$4:$A$2000)+ROW()-3)</f>
        <v/>
      </c>
      <c r="B1477" s="417"/>
      <c r="C1477" s="438"/>
      <c r="D1477" s="419"/>
      <c r="E1477" s="419"/>
      <c r="F1477" s="420"/>
      <c r="G1477" s="419"/>
      <c r="H1477" s="419"/>
      <c r="I1477" s="421"/>
      <c r="J1477" s="422"/>
      <c r="K1477" s="422"/>
      <c r="L1477" s="423"/>
      <c r="M1477" s="422"/>
      <c r="N1477" s="464"/>
      <c r="O1477" s="429"/>
      <c r="P1477" s="409">
        <f t="shared" si="55"/>
        <v>0</v>
      </c>
      <c r="Q1477" s="78">
        <f t="shared" si="55"/>
        <v>0</v>
      </c>
      <c r="R1477" s="100" t="str">
        <f t="shared" si="54"/>
        <v/>
      </c>
    </row>
    <row r="1478" spans="1:18" x14ac:dyDescent="0.2">
      <c r="A1478" s="430" t="str">
        <f>IF(B1478="","",COUNT('Diário 1º PA'!$A$4:$A$2634)+COUNT('Diário 2º PA'!$A$4:$A$2000)+COUNT('Diário 3º PA'!$A$4:$A$2000)+ROW()-3)</f>
        <v/>
      </c>
      <c r="B1478" s="417"/>
      <c r="C1478" s="438"/>
      <c r="D1478" s="419"/>
      <c r="E1478" s="419"/>
      <c r="F1478" s="420"/>
      <c r="G1478" s="419"/>
      <c r="H1478" s="419"/>
      <c r="I1478" s="421"/>
      <c r="J1478" s="422"/>
      <c r="K1478" s="422"/>
      <c r="L1478" s="423"/>
      <c r="M1478" s="422"/>
      <c r="N1478" s="464"/>
      <c r="O1478" s="429"/>
      <c r="P1478" s="409">
        <f t="shared" si="55"/>
        <v>0</v>
      </c>
      <c r="Q1478" s="78">
        <f t="shared" si="55"/>
        <v>0</v>
      </c>
      <c r="R1478" s="100" t="str">
        <f t="shared" si="54"/>
        <v/>
      </c>
    </row>
    <row r="1479" spans="1:18" x14ac:dyDescent="0.2">
      <c r="A1479" s="430" t="str">
        <f>IF(B1479="","",COUNT('Diário 1º PA'!$A$4:$A$2634)+COUNT('Diário 2º PA'!$A$4:$A$2000)+COUNT('Diário 3º PA'!$A$4:$A$2000)+ROW()-3)</f>
        <v/>
      </c>
      <c r="B1479" s="417"/>
      <c r="C1479" s="438"/>
      <c r="D1479" s="419"/>
      <c r="E1479" s="419"/>
      <c r="F1479" s="420"/>
      <c r="G1479" s="419"/>
      <c r="H1479" s="419"/>
      <c r="I1479" s="421"/>
      <c r="J1479" s="422"/>
      <c r="K1479" s="422"/>
      <c r="L1479" s="423"/>
      <c r="M1479" s="422"/>
      <c r="N1479" s="464"/>
      <c r="O1479" s="429"/>
      <c r="P1479" s="409">
        <f t="shared" si="55"/>
        <v>0</v>
      </c>
      <c r="Q1479" s="78">
        <f t="shared" si="55"/>
        <v>0</v>
      </c>
      <c r="R1479" s="100" t="str">
        <f t="shared" si="54"/>
        <v/>
      </c>
    </row>
    <row r="1480" spans="1:18" x14ac:dyDescent="0.2">
      <c r="A1480" s="430" t="str">
        <f>IF(B1480="","",COUNT('Diário 1º PA'!$A$4:$A$2634)+COUNT('Diário 2º PA'!$A$4:$A$2000)+COUNT('Diário 3º PA'!$A$4:$A$2000)+ROW()-3)</f>
        <v/>
      </c>
      <c r="B1480" s="417"/>
      <c r="C1480" s="438"/>
      <c r="D1480" s="419"/>
      <c r="E1480" s="419"/>
      <c r="F1480" s="420"/>
      <c r="G1480" s="419"/>
      <c r="H1480" s="419"/>
      <c r="I1480" s="421"/>
      <c r="J1480" s="422"/>
      <c r="K1480" s="422"/>
      <c r="L1480" s="423"/>
      <c r="M1480" s="422"/>
      <c r="N1480" s="464"/>
      <c r="O1480" s="429"/>
      <c r="P1480" s="409">
        <f t="shared" si="55"/>
        <v>0</v>
      </c>
      <c r="Q1480" s="78">
        <f t="shared" si="55"/>
        <v>0</v>
      </c>
      <c r="R1480" s="100" t="str">
        <f t="shared" ref="R1480:R1543" si="56">SUBSTITUTE(D1480," ","_")</f>
        <v/>
      </c>
    </row>
    <row r="1481" spans="1:18" x14ac:dyDescent="0.2">
      <c r="A1481" s="430" t="str">
        <f>IF(B1481="","",COUNT('Diário 1º PA'!$A$4:$A$2634)+COUNT('Diário 2º PA'!$A$4:$A$2000)+COUNT('Diário 3º PA'!$A$4:$A$2000)+ROW()-3)</f>
        <v/>
      </c>
      <c r="B1481" s="417"/>
      <c r="C1481" s="438"/>
      <c r="D1481" s="419"/>
      <c r="E1481" s="419"/>
      <c r="F1481" s="420"/>
      <c r="G1481" s="419"/>
      <c r="H1481" s="419"/>
      <c r="I1481" s="421"/>
      <c r="J1481" s="422"/>
      <c r="K1481" s="422"/>
      <c r="L1481" s="423"/>
      <c r="M1481" s="422"/>
      <c r="N1481" s="464"/>
      <c r="O1481" s="429"/>
      <c r="P1481" s="409">
        <f t="shared" ref="P1481:Q1544" si="57">IF(B1481=0,0,IF(YEAR(B1481)=$Q$1,MONTH(B1481)-$P$1+1,(YEAR(B1481)-$Q$1)*12-$P$1+1+MONTH(B1481)))</f>
        <v>0</v>
      </c>
      <c r="Q1481" s="78">
        <f t="shared" si="57"/>
        <v>0</v>
      </c>
      <c r="R1481" s="100" t="str">
        <f t="shared" si="56"/>
        <v/>
      </c>
    </row>
    <row r="1482" spans="1:18" x14ac:dyDescent="0.2">
      <c r="A1482" s="430" t="str">
        <f>IF(B1482="","",COUNT('Diário 1º PA'!$A$4:$A$2634)+COUNT('Diário 2º PA'!$A$4:$A$2000)+COUNT('Diário 3º PA'!$A$4:$A$2000)+ROW()-3)</f>
        <v/>
      </c>
      <c r="B1482" s="417"/>
      <c r="C1482" s="438"/>
      <c r="D1482" s="419"/>
      <c r="E1482" s="419"/>
      <c r="F1482" s="420"/>
      <c r="G1482" s="419"/>
      <c r="H1482" s="419"/>
      <c r="I1482" s="421"/>
      <c r="J1482" s="422"/>
      <c r="K1482" s="422"/>
      <c r="L1482" s="423"/>
      <c r="M1482" s="422"/>
      <c r="N1482" s="464"/>
      <c r="O1482" s="429"/>
      <c r="P1482" s="409">
        <f t="shared" si="57"/>
        <v>0</v>
      </c>
      <c r="Q1482" s="78">
        <f t="shared" si="57"/>
        <v>0</v>
      </c>
      <c r="R1482" s="100" t="str">
        <f t="shared" si="56"/>
        <v/>
      </c>
    </row>
    <row r="1483" spans="1:18" x14ac:dyDescent="0.2">
      <c r="A1483" s="430" t="str">
        <f>IF(B1483="","",COUNT('Diário 1º PA'!$A$4:$A$2634)+COUNT('Diário 2º PA'!$A$4:$A$2000)+COUNT('Diário 3º PA'!$A$4:$A$2000)+ROW()-3)</f>
        <v/>
      </c>
      <c r="B1483" s="417"/>
      <c r="C1483" s="438"/>
      <c r="D1483" s="419"/>
      <c r="E1483" s="419"/>
      <c r="F1483" s="420"/>
      <c r="G1483" s="419"/>
      <c r="H1483" s="419"/>
      <c r="I1483" s="421"/>
      <c r="J1483" s="422"/>
      <c r="K1483" s="422"/>
      <c r="L1483" s="423"/>
      <c r="M1483" s="422"/>
      <c r="N1483" s="464"/>
      <c r="O1483" s="429"/>
      <c r="P1483" s="409">
        <f t="shared" si="57"/>
        <v>0</v>
      </c>
      <c r="Q1483" s="78">
        <f t="shared" si="57"/>
        <v>0</v>
      </c>
      <c r="R1483" s="100" t="str">
        <f t="shared" si="56"/>
        <v/>
      </c>
    </row>
    <row r="1484" spans="1:18" x14ac:dyDescent="0.2">
      <c r="A1484" s="430" t="str">
        <f>IF(B1484="","",COUNT('Diário 1º PA'!$A$4:$A$2634)+COUNT('Diário 2º PA'!$A$4:$A$2000)+COUNT('Diário 3º PA'!$A$4:$A$2000)+ROW()-3)</f>
        <v/>
      </c>
      <c r="B1484" s="417"/>
      <c r="C1484" s="438"/>
      <c r="D1484" s="419"/>
      <c r="E1484" s="419"/>
      <c r="F1484" s="420"/>
      <c r="G1484" s="419"/>
      <c r="H1484" s="419"/>
      <c r="I1484" s="421"/>
      <c r="J1484" s="422"/>
      <c r="K1484" s="422"/>
      <c r="L1484" s="423"/>
      <c r="M1484" s="422"/>
      <c r="N1484" s="464"/>
      <c r="O1484" s="429"/>
      <c r="P1484" s="409">
        <f t="shared" si="57"/>
        <v>0</v>
      </c>
      <c r="Q1484" s="78">
        <f t="shared" si="57"/>
        <v>0</v>
      </c>
      <c r="R1484" s="100" t="str">
        <f t="shared" si="56"/>
        <v/>
      </c>
    </row>
    <row r="1485" spans="1:18" x14ac:dyDescent="0.2">
      <c r="A1485" s="430" t="str">
        <f>IF(B1485="","",COUNT('Diário 1º PA'!$A$4:$A$2634)+COUNT('Diário 2º PA'!$A$4:$A$2000)+COUNT('Diário 3º PA'!$A$4:$A$2000)+ROW()-3)</f>
        <v/>
      </c>
      <c r="B1485" s="417"/>
      <c r="C1485" s="438"/>
      <c r="D1485" s="419"/>
      <c r="E1485" s="419"/>
      <c r="F1485" s="420"/>
      <c r="G1485" s="419"/>
      <c r="H1485" s="419"/>
      <c r="I1485" s="421"/>
      <c r="J1485" s="422"/>
      <c r="K1485" s="422"/>
      <c r="L1485" s="423"/>
      <c r="M1485" s="422"/>
      <c r="N1485" s="464"/>
      <c r="O1485" s="429"/>
      <c r="P1485" s="409">
        <f t="shared" si="57"/>
        <v>0</v>
      </c>
      <c r="Q1485" s="78">
        <f t="shared" si="57"/>
        <v>0</v>
      </c>
      <c r="R1485" s="100" t="str">
        <f t="shared" si="56"/>
        <v/>
      </c>
    </row>
    <row r="1486" spans="1:18" x14ac:dyDescent="0.2">
      <c r="A1486" s="430" t="str">
        <f>IF(B1486="","",COUNT('Diário 1º PA'!$A$4:$A$2634)+COUNT('Diário 2º PA'!$A$4:$A$2000)+COUNT('Diário 3º PA'!$A$4:$A$2000)+ROW()-3)</f>
        <v/>
      </c>
      <c r="B1486" s="417"/>
      <c r="C1486" s="438"/>
      <c r="D1486" s="419"/>
      <c r="E1486" s="419"/>
      <c r="F1486" s="420"/>
      <c r="G1486" s="419"/>
      <c r="H1486" s="419"/>
      <c r="I1486" s="421"/>
      <c r="J1486" s="422"/>
      <c r="K1486" s="422"/>
      <c r="L1486" s="423"/>
      <c r="M1486" s="422"/>
      <c r="N1486" s="464"/>
      <c r="O1486" s="429"/>
      <c r="P1486" s="409">
        <f t="shared" si="57"/>
        <v>0</v>
      </c>
      <c r="Q1486" s="78">
        <f t="shared" si="57"/>
        <v>0</v>
      </c>
      <c r="R1486" s="100" t="str">
        <f t="shared" si="56"/>
        <v/>
      </c>
    </row>
    <row r="1487" spans="1:18" x14ac:dyDescent="0.2">
      <c r="A1487" s="430" t="str">
        <f>IF(B1487="","",COUNT('Diário 1º PA'!$A$4:$A$2634)+COUNT('Diário 2º PA'!$A$4:$A$2000)+COUNT('Diário 3º PA'!$A$4:$A$2000)+ROW()-3)</f>
        <v/>
      </c>
      <c r="B1487" s="417"/>
      <c r="C1487" s="438"/>
      <c r="D1487" s="419"/>
      <c r="E1487" s="419"/>
      <c r="F1487" s="420"/>
      <c r="G1487" s="419"/>
      <c r="H1487" s="419"/>
      <c r="I1487" s="421"/>
      <c r="J1487" s="422"/>
      <c r="K1487" s="422"/>
      <c r="L1487" s="423"/>
      <c r="M1487" s="422"/>
      <c r="N1487" s="464"/>
      <c r="O1487" s="429"/>
      <c r="P1487" s="409">
        <f t="shared" si="57"/>
        <v>0</v>
      </c>
      <c r="Q1487" s="78">
        <f t="shared" si="57"/>
        <v>0</v>
      </c>
      <c r="R1487" s="100" t="str">
        <f t="shared" si="56"/>
        <v/>
      </c>
    </row>
    <row r="1488" spans="1:18" x14ac:dyDescent="0.2">
      <c r="A1488" s="430" t="str">
        <f>IF(B1488="","",COUNT('Diário 1º PA'!$A$4:$A$2634)+COUNT('Diário 2º PA'!$A$4:$A$2000)+COUNT('Diário 3º PA'!$A$4:$A$2000)+ROW()-3)</f>
        <v/>
      </c>
      <c r="B1488" s="417"/>
      <c r="C1488" s="438"/>
      <c r="D1488" s="419"/>
      <c r="E1488" s="419"/>
      <c r="F1488" s="420"/>
      <c r="G1488" s="419"/>
      <c r="H1488" s="419"/>
      <c r="I1488" s="421"/>
      <c r="J1488" s="422"/>
      <c r="K1488" s="422"/>
      <c r="L1488" s="423"/>
      <c r="M1488" s="422"/>
      <c r="N1488" s="464"/>
      <c r="O1488" s="429"/>
      <c r="P1488" s="409">
        <f t="shared" si="57"/>
        <v>0</v>
      </c>
      <c r="Q1488" s="78">
        <f t="shared" si="57"/>
        <v>0</v>
      </c>
      <c r="R1488" s="100" t="str">
        <f t="shared" si="56"/>
        <v/>
      </c>
    </row>
    <row r="1489" spans="1:18" x14ac:dyDescent="0.2">
      <c r="A1489" s="430" t="str">
        <f>IF(B1489="","",COUNT('Diário 1º PA'!$A$4:$A$2634)+COUNT('Diário 2º PA'!$A$4:$A$2000)+COUNT('Diário 3º PA'!$A$4:$A$2000)+ROW()-3)</f>
        <v/>
      </c>
      <c r="B1489" s="417"/>
      <c r="C1489" s="438"/>
      <c r="D1489" s="419"/>
      <c r="E1489" s="419"/>
      <c r="F1489" s="420"/>
      <c r="G1489" s="419"/>
      <c r="H1489" s="419"/>
      <c r="I1489" s="421"/>
      <c r="J1489" s="422"/>
      <c r="K1489" s="422"/>
      <c r="L1489" s="423"/>
      <c r="M1489" s="422"/>
      <c r="N1489" s="464"/>
      <c r="O1489" s="429"/>
      <c r="P1489" s="409">
        <f t="shared" si="57"/>
        <v>0</v>
      </c>
      <c r="Q1489" s="78">
        <f t="shared" si="57"/>
        <v>0</v>
      </c>
      <c r="R1489" s="100" t="str">
        <f t="shared" si="56"/>
        <v/>
      </c>
    </row>
    <row r="1490" spans="1:18" x14ac:dyDescent="0.2">
      <c r="A1490" s="430" t="str">
        <f>IF(B1490="","",COUNT('Diário 1º PA'!$A$4:$A$2634)+COUNT('Diário 2º PA'!$A$4:$A$2000)+COUNT('Diário 3º PA'!$A$4:$A$2000)+ROW()-3)</f>
        <v/>
      </c>
      <c r="B1490" s="417"/>
      <c r="C1490" s="438"/>
      <c r="D1490" s="419"/>
      <c r="E1490" s="419"/>
      <c r="F1490" s="420"/>
      <c r="G1490" s="419"/>
      <c r="H1490" s="419"/>
      <c r="I1490" s="421"/>
      <c r="J1490" s="422"/>
      <c r="K1490" s="422"/>
      <c r="L1490" s="423"/>
      <c r="M1490" s="422"/>
      <c r="N1490" s="464"/>
      <c r="O1490" s="429"/>
      <c r="P1490" s="409">
        <f t="shared" si="57"/>
        <v>0</v>
      </c>
      <c r="Q1490" s="78">
        <f t="shared" si="57"/>
        <v>0</v>
      </c>
      <c r="R1490" s="100" t="str">
        <f t="shared" si="56"/>
        <v/>
      </c>
    </row>
    <row r="1491" spans="1:18" x14ac:dyDescent="0.2">
      <c r="A1491" s="430" t="str">
        <f>IF(B1491="","",COUNT('Diário 1º PA'!$A$4:$A$2634)+COUNT('Diário 2º PA'!$A$4:$A$2000)+COUNT('Diário 3º PA'!$A$4:$A$2000)+ROW()-3)</f>
        <v/>
      </c>
      <c r="B1491" s="417"/>
      <c r="C1491" s="438"/>
      <c r="D1491" s="419"/>
      <c r="E1491" s="419"/>
      <c r="F1491" s="420"/>
      <c r="G1491" s="419"/>
      <c r="H1491" s="419"/>
      <c r="I1491" s="421"/>
      <c r="J1491" s="422"/>
      <c r="K1491" s="422"/>
      <c r="L1491" s="423"/>
      <c r="M1491" s="422"/>
      <c r="N1491" s="464"/>
      <c r="O1491" s="429"/>
      <c r="P1491" s="409">
        <f t="shared" si="57"/>
        <v>0</v>
      </c>
      <c r="Q1491" s="78">
        <f t="shared" si="57"/>
        <v>0</v>
      </c>
      <c r="R1491" s="100" t="str">
        <f t="shared" si="56"/>
        <v/>
      </c>
    </row>
    <row r="1492" spans="1:18" x14ac:dyDescent="0.2">
      <c r="A1492" s="430" t="str">
        <f>IF(B1492="","",COUNT('Diário 1º PA'!$A$4:$A$2634)+COUNT('Diário 2º PA'!$A$4:$A$2000)+COUNT('Diário 3º PA'!$A$4:$A$2000)+ROW()-3)</f>
        <v/>
      </c>
      <c r="B1492" s="417"/>
      <c r="C1492" s="438"/>
      <c r="D1492" s="419"/>
      <c r="E1492" s="419"/>
      <c r="F1492" s="420"/>
      <c r="G1492" s="419"/>
      <c r="H1492" s="419"/>
      <c r="I1492" s="421"/>
      <c r="J1492" s="422"/>
      <c r="K1492" s="422"/>
      <c r="L1492" s="423"/>
      <c r="M1492" s="422"/>
      <c r="N1492" s="464"/>
      <c r="O1492" s="429"/>
      <c r="P1492" s="409">
        <f t="shared" si="57"/>
        <v>0</v>
      </c>
      <c r="Q1492" s="78">
        <f t="shared" si="57"/>
        <v>0</v>
      </c>
      <c r="R1492" s="100" t="str">
        <f t="shared" si="56"/>
        <v/>
      </c>
    </row>
    <row r="1493" spans="1:18" x14ac:dyDescent="0.2">
      <c r="A1493" s="430" t="str">
        <f>IF(B1493="","",COUNT('Diário 1º PA'!$A$4:$A$2634)+COUNT('Diário 2º PA'!$A$4:$A$2000)+COUNT('Diário 3º PA'!$A$4:$A$2000)+ROW()-3)</f>
        <v/>
      </c>
      <c r="B1493" s="417"/>
      <c r="C1493" s="438"/>
      <c r="D1493" s="419"/>
      <c r="E1493" s="419"/>
      <c r="F1493" s="420"/>
      <c r="G1493" s="419"/>
      <c r="H1493" s="419"/>
      <c r="I1493" s="421"/>
      <c r="J1493" s="422"/>
      <c r="K1493" s="422"/>
      <c r="L1493" s="423"/>
      <c r="M1493" s="422"/>
      <c r="N1493" s="464"/>
      <c r="O1493" s="429"/>
      <c r="P1493" s="409">
        <f t="shared" si="57"/>
        <v>0</v>
      </c>
      <c r="Q1493" s="78">
        <f t="shared" si="57"/>
        <v>0</v>
      </c>
      <c r="R1493" s="100" t="str">
        <f t="shared" si="56"/>
        <v/>
      </c>
    </row>
    <row r="1494" spans="1:18" x14ac:dyDescent="0.2">
      <c r="A1494" s="430" t="str">
        <f>IF(B1494="","",COUNT('Diário 1º PA'!$A$4:$A$2634)+COUNT('Diário 2º PA'!$A$4:$A$2000)+COUNT('Diário 3º PA'!$A$4:$A$2000)+ROW()-3)</f>
        <v/>
      </c>
      <c r="B1494" s="417"/>
      <c r="C1494" s="438"/>
      <c r="D1494" s="419"/>
      <c r="E1494" s="419"/>
      <c r="F1494" s="420"/>
      <c r="G1494" s="419"/>
      <c r="H1494" s="419"/>
      <c r="I1494" s="421"/>
      <c r="J1494" s="422"/>
      <c r="K1494" s="422"/>
      <c r="L1494" s="423"/>
      <c r="M1494" s="422"/>
      <c r="N1494" s="464"/>
      <c r="O1494" s="429"/>
      <c r="P1494" s="409">
        <f t="shared" si="57"/>
        <v>0</v>
      </c>
      <c r="Q1494" s="78">
        <f t="shared" si="57"/>
        <v>0</v>
      </c>
      <c r="R1494" s="100" t="str">
        <f t="shared" si="56"/>
        <v/>
      </c>
    </row>
    <row r="1495" spans="1:18" x14ac:dyDescent="0.2">
      <c r="A1495" s="430" t="str">
        <f>IF(B1495="","",COUNT('Diário 1º PA'!$A$4:$A$2634)+COUNT('Diário 2º PA'!$A$4:$A$2000)+COUNT('Diário 3º PA'!$A$4:$A$2000)+ROW()-3)</f>
        <v/>
      </c>
      <c r="B1495" s="417"/>
      <c r="C1495" s="438"/>
      <c r="D1495" s="419"/>
      <c r="E1495" s="419"/>
      <c r="F1495" s="420"/>
      <c r="G1495" s="419"/>
      <c r="H1495" s="419"/>
      <c r="I1495" s="421"/>
      <c r="J1495" s="422"/>
      <c r="K1495" s="422"/>
      <c r="L1495" s="423"/>
      <c r="M1495" s="422"/>
      <c r="N1495" s="464"/>
      <c r="O1495" s="429"/>
      <c r="P1495" s="409">
        <f t="shared" si="57"/>
        <v>0</v>
      </c>
      <c r="Q1495" s="78">
        <f t="shared" si="57"/>
        <v>0</v>
      </c>
      <c r="R1495" s="100" t="str">
        <f t="shared" si="56"/>
        <v/>
      </c>
    </row>
    <row r="1496" spans="1:18" x14ac:dyDescent="0.2">
      <c r="A1496" s="430" t="str">
        <f>IF(B1496="","",COUNT('Diário 1º PA'!$A$4:$A$2634)+COUNT('Diário 2º PA'!$A$4:$A$2000)+COUNT('Diário 3º PA'!$A$4:$A$2000)+ROW()-3)</f>
        <v/>
      </c>
      <c r="B1496" s="417"/>
      <c r="C1496" s="438"/>
      <c r="D1496" s="419"/>
      <c r="E1496" s="419"/>
      <c r="F1496" s="420"/>
      <c r="G1496" s="419"/>
      <c r="H1496" s="419"/>
      <c r="I1496" s="421"/>
      <c r="J1496" s="422"/>
      <c r="K1496" s="422"/>
      <c r="L1496" s="423"/>
      <c r="M1496" s="422"/>
      <c r="N1496" s="464"/>
      <c r="O1496" s="429"/>
      <c r="P1496" s="409">
        <f t="shared" si="57"/>
        <v>0</v>
      </c>
      <c r="Q1496" s="78">
        <f t="shared" si="57"/>
        <v>0</v>
      </c>
      <c r="R1496" s="100" t="str">
        <f t="shared" si="56"/>
        <v/>
      </c>
    </row>
    <row r="1497" spans="1:18" x14ac:dyDescent="0.2">
      <c r="A1497" s="430" t="str">
        <f>IF(B1497="","",COUNT('Diário 1º PA'!$A$4:$A$2634)+COUNT('Diário 2º PA'!$A$4:$A$2000)+COUNT('Diário 3º PA'!$A$4:$A$2000)+ROW()-3)</f>
        <v/>
      </c>
      <c r="B1497" s="417"/>
      <c r="C1497" s="438"/>
      <c r="D1497" s="419"/>
      <c r="E1497" s="419"/>
      <c r="F1497" s="420"/>
      <c r="G1497" s="419"/>
      <c r="H1497" s="419"/>
      <c r="I1497" s="421"/>
      <c r="J1497" s="422"/>
      <c r="K1497" s="422"/>
      <c r="L1497" s="423"/>
      <c r="M1497" s="422"/>
      <c r="N1497" s="464"/>
      <c r="O1497" s="429"/>
      <c r="P1497" s="409">
        <f t="shared" si="57"/>
        <v>0</v>
      </c>
      <c r="Q1497" s="78">
        <f t="shared" si="57"/>
        <v>0</v>
      </c>
      <c r="R1497" s="100" t="str">
        <f t="shared" si="56"/>
        <v/>
      </c>
    </row>
    <row r="1498" spans="1:18" x14ac:dyDescent="0.2">
      <c r="A1498" s="430" t="str">
        <f>IF(B1498="","",COUNT('Diário 1º PA'!$A$4:$A$2634)+COUNT('Diário 2º PA'!$A$4:$A$2000)+COUNT('Diário 3º PA'!$A$4:$A$2000)+ROW()-3)</f>
        <v/>
      </c>
      <c r="B1498" s="417"/>
      <c r="C1498" s="438"/>
      <c r="D1498" s="419"/>
      <c r="E1498" s="419"/>
      <c r="F1498" s="420"/>
      <c r="G1498" s="419"/>
      <c r="H1498" s="419"/>
      <c r="I1498" s="421"/>
      <c r="J1498" s="422"/>
      <c r="K1498" s="422"/>
      <c r="L1498" s="423"/>
      <c r="M1498" s="422"/>
      <c r="N1498" s="464"/>
      <c r="O1498" s="429"/>
      <c r="P1498" s="409">
        <f t="shared" si="57"/>
        <v>0</v>
      </c>
      <c r="Q1498" s="78">
        <f t="shared" si="57"/>
        <v>0</v>
      </c>
      <c r="R1498" s="100" t="str">
        <f t="shared" si="56"/>
        <v/>
      </c>
    </row>
    <row r="1499" spans="1:18" x14ac:dyDescent="0.2">
      <c r="A1499" s="430" t="str">
        <f>IF(B1499="","",COUNT('Diário 1º PA'!$A$4:$A$2634)+COUNT('Diário 2º PA'!$A$4:$A$2000)+COUNT('Diário 3º PA'!$A$4:$A$2000)+ROW()-3)</f>
        <v/>
      </c>
      <c r="B1499" s="417"/>
      <c r="C1499" s="438"/>
      <c r="D1499" s="419"/>
      <c r="E1499" s="419"/>
      <c r="F1499" s="420"/>
      <c r="G1499" s="419"/>
      <c r="H1499" s="419"/>
      <c r="I1499" s="421"/>
      <c r="J1499" s="422"/>
      <c r="K1499" s="422"/>
      <c r="L1499" s="423"/>
      <c r="M1499" s="422"/>
      <c r="N1499" s="464"/>
      <c r="O1499" s="429"/>
      <c r="P1499" s="409">
        <f t="shared" si="57"/>
        <v>0</v>
      </c>
      <c r="Q1499" s="78">
        <f t="shared" si="57"/>
        <v>0</v>
      </c>
      <c r="R1499" s="100" t="str">
        <f t="shared" si="56"/>
        <v/>
      </c>
    </row>
    <row r="1500" spans="1:18" x14ac:dyDescent="0.2">
      <c r="A1500" s="430" t="str">
        <f>IF(B1500="","",COUNT('Diário 1º PA'!$A$4:$A$2634)+COUNT('Diário 2º PA'!$A$4:$A$2000)+COUNT('Diário 3º PA'!$A$4:$A$2000)+ROW()-3)</f>
        <v/>
      </c>
      <c r="B1500" s="417"/>
      <c r="C1500" s="438"/>
      <c r="D1500" s="419"/>
      <c r="E1500" s="419"/>
      <c r="F1500" s="420"/>
      <c r="G1500" s="419"/>
      <c r="H1500" s="419"/>
      <c r="I1500" s="421"/>
      <c r="J1500" s="422"/>
      <c r="K1500" s="422"/>
      <c r="L1500" s="423"/>
      <c r="M1500" s="422"/>
      <c r="N1500" s="464"/>
      <c r="O1500" s="429"/>
      <c r="P1500" s="409">
        <f t="shared" si="57"/>
        <v>0</v>
      </c>
      <c r="Q1500" s="78">
        <f t="shared" si="57"/>
        <v>0</v>
      </c>
      <c r="R1500" s="100" t="str">
        <f t="shared" si="56"/>
        <v/>
      </c>
    </row>
    <row r="1501" spans="1:18" x14ac:dyDescent="0.2">
      <c r="A1501" s="430" t="str">
        <f>IF(B1501="","",COUNT('Diário 1º PA'!$A$4:$A$2634)+COUNT('Diário 2º PA'!$A$4:$A$2000)+COUNT('Diário 3º PA'!$A$4:$A$2000)+ROW()-3)</f>
        <v/>
      </c>
      <c r="B1501" s="417"/>
      <c r="C1501" s="438"/>
      <c r="D1501" s="419"/>
      <c r="E1501" s="419"/>
      <c r="F1501" s="420"/>
      <c r="G1501" s="419"/>
      <c r="H1501" s="419"/>
      <c r="I1501" s="421"/>
      <c r="J1501" s="422"/>
      <c r="K1501" s="422"/>
      <c r="L1501" s="423"/>
      <c r="M1501" s="422"/>
      <c r="N1501" s="464"/>
      <c r="O1501" s="429"/>
      <c r="P1501" s="409">
        <f t="shared" si="57"/>
        <v>0</v>
      </c>
      <c r="Q1501" s="78">
        <f t="shared" si="57"/>
        <v>0</v>
      </c>
      <c r="R1501" s="100" t="str">
        <f t="shared" si="56"/>
        <v/>
      </c>
    </row>
    <row r="1502" spans="1:18" x14ac:dyDescent="0.2">
      <c r="A1502" s="430" t="str">
        <f>IF(B1502="","",COUNT('Diário 1º PA'!$A$4:$A$2634)+COUNT('Diário 2º PA'!$A$4:$A$2000)+COUNT('Diário 3º PA'!$A$4:$A$2000)+ROW()-3)</f>
        <v/>
      </c>
      <c r="B1502" s="417"/>
      <c r="C1502" s="438"/>
      <c r="D1502" s="419"/>
      <c r="E1502" s="419"/>
      <c r="F1502" s="420"/>
      <c r="G1502" s="419"/>
      <c r="H1502" s="419"/>
      <c r="I1502" s="421"/>
      <c r="J1502" s="422"/>
      <c r="K1502" s="422"/>
      <c r="L1502" s="423"/>
      <c r="M1502" s="422"/>
      <c r="N1502" s="464"/>
      <c r="O1502" s="429"/>
      <c r="P1502" s="409">
        <f t="shared" si="57"/>
        <v>0</v>
      </c>
      <c r="Q1502" s="78">
        <f t="shared" si="57"/>
        <v>0</v>
      </c>
      <c r="R1502" s="100" t="str">
        <f t="shared" si="56"/>
        <v/>
      </c>
    </row>
    <row r="1503" spans="1:18" x14ac:dyDescent="0.2">
      <c r="A1503" s="430" t="str">
        <f>IF(B1503="","",COUNT('Diário 1º PA'!$A$4:$A$2634)+COUNT('Diário 2º PA'!$A$4:$A$2000)+COUNT('Diário 3º PA'!$A$4:$A$2000)+ROW()-3)</f>
        <v/>
      </c>
      <c r="B1503" s="417"/>
      <c r="C1503" s="438"/>
      <c r="D1503" s="419"/>
      <c r="E1503" s="419"/>
      <c r="F1503" s="420"/>
      <c r="G1503" s="419"/>
      <c r="H1503" s="419"/>
      <c r="I1503" s="421"/>
      <c r="J1503" s="422"/>
      <c r="K1503" s="422"/>
      <c r="L1503" s="423"/>
      <c r="M1503" s="422"/>
      <c r="N1503" s="464"/>
      <c r="O1503" s="429"/>
      <c r="P1503" s="409">
        <f t="shared" si="57"/>
        <v>0</v>
      </c>
      <c r="Q1503" s="78">
        <f t="shared" si="57"/>
        <v>0</v>
      </c>
      <c r="R1503" s="100" t="str">
        <f t="shared" si="56"/>
        <v/>
      </c>
    </row>
    <row r="1504" spans="1:18" x14ac:dyDescent="0.2">
      <c r="A1504" s="430" t="str">
        <f>IF(B1504="","",COUNT('Diário 1º PA'!$A$4:$A$2634)+COUNT('Diário 2º PA'!$A$4:$A$2000)+COUNT('Diário 3º PA'!$A$4:$A$2000)+ROW()-3)</f>
        <v/>
      </c>
      <c r="B1504" s="417"/>
      <c r="C1504" s="438"/>
      <c r="D1504" s="419"/>
      <c r="E1504" s="419"/>
      <c r="F1504" s="420"/>
      <c r="G1504" s="419"/>
      <c r="H1504" s="419"/>
      <c r="I1504" s="421"/>
      <c r="J1504" s="422"/>
      <c r="K1504" s="422"/>
      <c r="L1504" s="423"/>
      <c r="M1504" s="422"/>
      <c r="N1504" s="464"/>
      <c r="O1504" s="429"/>
      <c r="P1504" s="409">
        <f t="shared" si="57"/>
        <v>0</v>
      </c>
      <c r="Q1504" s="78">
        <f t="shared" si="57"/>
        <v>0</v>
      </c>
      <c r="R1504" s="100" t="str">
        <f t="shared" si="56"/>
        <v/>
      </c>
    </row>
    <row r="1505" spans="1:18" x14ac:dyDescent="0.2">
      <c r="A1505" s="430" t="str">
        <f>IF(B1505="","",COUNT('Diário 1º PA'!$A$4:$A$2634)+COUNT('Diário 2º PA'!$A$4:$A$2000)+COUNT('Diário 3º PA'!$A$4:$A$2000)+ROW()-3)</f>
        <v/>
      </c>
      <c r="B1505" s="417"/>
      <c r="C1505" s="438"/>
      <c r="D1505" s="419"/>
      <c r="E1505" s="419"/>
      <c r="F1505" s="420"/>
      <c r="G1505" s="419"/>
      <c r="H1505" s="419"/>
      <c r="I1505" s="421"/>
      <c r="J1505" s="422"/>
      <c r="K1505" s="422"/>
      <c r="L1505" s="423"/>
      <c r="M1505" s="422"/>
      <c r="N1505" s="464"/>
      <c r="O1505" s="429"/>
      <c r="P1505" s="409">
        <f t="shared" si="57"/>
        <v>0</v>
      </c>
      <c r="Q1505" s="78">
        <f t="shared" si="57"/>
        <v>0</v>
      </c>
      <c r="R1505" s="100" t="str">
        <f t="shared" si="56"/>
        <v/>
      </c>
    </row>
    <row r="1506" spans="1:18" x14ac:dyDescent="0.2">
      <c r="A1506" s="430" t="str">
        <f>IF(B1506="","",COUNT('Diário 1º PA'!$A$4:$A$2634)+COUNT('Diário 2º PA'!$A$4:$A$2000)+COUNT('Diário 3º PA'!$A$4:$A$2000)+ROW()-3)</f>
        <v/>
      </c>
      <c r="B1506" s="417"/>
      <c r="C1506" s="438"/>
      <c r="D1506" s="419"/>
      <c r="E1506" s="419"/>
      <c r="F1506" s="420"/>
      <c r="G1506" s="419"/>
      <c r="H1506" s="419"/>
      <c r="I1506" s="421"/>
      <c r="J1506" s="422"/>
      <c r="K1506" s="422"/>
      <c r="L1506" s="423"/>
      <c r="M1506" s="422"/>
      <c r="N1506" s="464"/>
      <c r="O1506" s="429"/>
      <c r="P1506" s="409">
        <f t="shared" si="57"/>
        <v>0</v>
      </c>
      <c r="Q1506" s="78">
        <f t="shared" si="57"/>
        <v>0</v>
      </c>
      <c r="R1506" s="100" t="str">
        <f t="shared" si="56"/>
        <v/>
      </c>
    </row>
    <row r="1507" spans="1:18" x14ac:dyDescent="0.2">
      <c r="A1507" s="430" t="str">
        <f>IF(B1507="","",COUNT('Diário 1º PA'!$A$4:$A$2634)+COUNT('Diário 2º PA'!$A$4:$A$2000)+COUNT('Diário 3º PA'!$A$4:$A$2000)+ROW()-3)</f>
        <v/>
      </c>
      <c r="B1507" s="417"/>
      <c r="C1507" s="438"/>
      <c r="D1507" s="419"/>
      <c r="E1507" s="419"/>
      <c r="F1507" s="420"/>
      <c r="G1507" s="419"/>
      <c r="H1507" s="419"/>
      <c r="I1507" s="421"/>
      <c r="J1507" s="422"/>
      <c r="K1507" s="422"/>
      <c r="L1507" s="423"/>
      <c r="M1507" s="422"/>
      <c r="N1507" s="464"/>
      <c r="O1507" s="429"/>
      <c r="P1507" s="409">
        <f t="shared" si="57"/>
        <v>0</v>
      </c>
      <c r="Q1507" s="78">
        <f t="shared" si="57"/>
        <v>0</v>
      </c>
      <c r="R1507" s="100" t="str">
        <f t="shared" si="56"/>
        <v/>
      </c>
    </row>
    <row r="1508" spans="1:18" x14ac:dyDescent="0.2">
      <c r="A1508" s="430" t="str">
        <f>IF(B1508="","",COUNT('Diário 1º PA'!$A$4:$A$2634)+COUNT('Diário 2º PA'!$A$4:$A$2000)+COUNT('Diário 3º PA'!$A$4:$A$2000)+ROW()-3)</f>
        <v/>
      </c>
      <c r="B1508" s="417"/>
      <c r="C1508" s="438"/>
      <c r="D1508" s="419"/>
      <c r="E1508" s="419"/>
      <c r="F1508" s="420"/>
      <c r="G1508" s="419"/>
      <c r="H1508" s="419"/>
      <c r="I1508" s="421"/>
      <c r="J1508" s="422"/>
      <c r="K1508" s="422"/>
      <c r="L1508" s="423"/>
      <c r="M1508" s="422"/>
      <c r="N1508" s="464"/>
      <c r="O1508" s="429"/>
      <c r="P1508" s="409">
        <f t="shared" si="57"/>
        <v>0</v>
      </c>
      <c r="Q1508" s="78">
        <f t="shared" si="57"/>
        <v>0</v>
      </c>
      <c r="R1508" s="100" t="str">
        <f t="shared" si="56"/>
        <v/>
      </c>
    </row>
    <row r="1509" spans="1:18" x14ac:dyDescent="0.2">
      <c r="A1509" s="430" t="str">
        <f>IF(B1509="","",COUNT('Diário 1º PA'!$A$4:$A$2634)+COUNT('Diário 2º PA'!$A$4:$A$2000)+COUNT('Diário 3º PA'!$A$4:$A$2000)+ROW()-3)</f>
        <v/>
      </c>
      <c r="B1509" s="417"/>
      <c r="C1509" s="438"/>
      <c r="D1509" s="419"/>
      <c r="E1509" s="419"/>
      <c r="F1509" s="420"/>
      <c r="G1509" s="419"/>
      <c r="H1509" s="419"/>
      <c r="I1509" s="421"/>
      <c r="J1509" s="422"/>
      <c r="K1509" s="422"/>
      <c r="L1509" s="423"/>
      <c r="M1509" s="422"/>
      <c r="N1509" s="464"/>
      <c r="O1509" s="429"/>
      <c r="P1509" s="409">
        <f t="shared" si="57"/>
        <v>0</v>
      </c>
      <c r="Q1509" s="78">
        <f t="shared" si="57"/>
        <v>0</v>
      </c>
      <c r="R1509" s="100" t="str">
        <f t="shared" si="56"/>
        <v/>
      </c>
    </row>
    <row r="1510" spans="1:18" x14ac:dyDescent="0.2">
      <c r="A1510" s="430" t="str">
        <f>IF(B1510="","",COUNT('Diário 1º PA'!$A$4:$A$2634)+COUNT('Diário 2º PA'!$A$4:$A$2000)+COUNT('Diário 3º PA'!$A$4:$A$2000)+ROW()-3)</f>
        <v/>
      </c>
      <c r="B1510" s="417"/>
      <c r="C1510" s="438"/>
      <c r="D1510" s="419"/>
      <c r="E1510" s="419"/>
      <c r="F1510" s="420"/>
      <c r="G1510" s="419"/>
      <c r="H1510" s="419"/>
      <c r="I1510" s="421"/>
      <c r="J1510" s="422"/>
      <c r="K1510" s="422"/>
      <c r="L1510" s="423"/>
      <c r="M1510" s="422"/>
      <c r="N1510" s="464"/>
      <c r="O1510" s="429"/>
      <c r="P1510" s="409">
        <f t="shared" si="57"/>
        <v>0</v>
      </c>
      <c r="Q1510" s="78">
        <f t="shared" si="57"/>
        <v>0</v>
      </c>
      <c r="R1510" s="100" t="str">
        <f t="shared" si="56"/>
        <v/>
      </c>
    </row>
    <row r="1511" spans="1:18" x14ac:dyDescent="0.2">
      <c r="A1511" s="430" t="str">
        <f>IF(B1511="","",COUNT('Diário 1º PA'!$A$4:$A$2634)+COUNT('Diário 2º PA'!$A$4:$A$2000)+COUNT('Diário 3º PA'!$A$4:$A$2000)+ROW()-3)</f>
        <v/>
      </c>
      <c r="B1511" s="417"/>
      <c r="C1511" s="438"/>
      <c r="D1511" s="419"/>
      <c r="E1511" s="419"/>
      <c r="F1511" s="420"/>
      <c r="G1511" s="419"/>
      <c r="H1511" s="419"/>
      <c r="I1511" s="421"/>
      <c r="J1511" s="422"/>
      <c r="K1511" s="422"/>
      <c r="L1511" s="423"/>
      <c r="M1511" s="422"/>
      <c r="N1511" s="464"/>
      <c r="O1511" s="429"/>
      <c r="P1511" s="409">
        <f t="shared" si="57"/>
        <v>0</v>
      </c>
      <c r="Q1511" s="78">
        <f t="shared" si="57"/>
        <v>0</v>
      </c>
      <c r="R1511" s="100" t="str">
        <f t="shared" si="56"/>
        <v/>
      </c>
    </row>
    <row r="1512" spans="1:18" x14ac:dyDescent="0.2">
      <c r="A1512" s="430" t="str">
        <f>IF(B1512="","",COUNT('Diário 1º PA'!$A$4:$A$2634)+COUNT('Diário 2º PA'!$A$4:$A$2000)+COUNT('Diário 3º PA'!$A$4:$A$2000)+ROW()-3)</f>
        <v/>
      </c>
      <c r="B1512" s="417"/>
      <c r="C1512" s="438"/>
      <c r="D1512" s="419"/>
      <c r="E1512" s="419"/>
      <c r="F1512" s="420"/>
      <c r="G1512" s="419"/>
      <c r="H1512" s="419"/>
      <c r="I1512" s="421"/>
      <c r="J1512" s="422"/>
      <c r="K1512" s="422"/>
      <c r="L1512" s="423"/>
      <c r="M1512" s="422"/>
      <c r="N1512" s="464"/>
      <c r="O1512" s="429"/>
      <c r="P1512" s="409">
        <f t="shared" si="57"/>
        <v>0</v>
      </c>
      <c r="Q1512" s="78">
        <f t="shared" si="57"/>
        <v>0</v>
      </c>
      <c r="R1512" s="100" t="str">
        <f t="shared" si="56"/>
        <v/>
      </c>
    </row>
    <row r="1513" spans="1:18" x14ac:dyDescent="0.2">
      <c r="A1513" s="430" t="str">
        <f>IF(B1513="","",COUNT('Diário 1º PA'!$A$4:$A$2634)+COUNT('Diário 2º PA'!$A$4:$A$2000)+COUNT('Diário 3º PA'!$A$4:$A$2000)+ROW()-3)</f>
        <v/>
      </c>
      <c r="B1513" s="417"/>
      <c r="C1513" s="438"/>
      <c r="D1513" s="419"/>
      <c r="E1513" s="419"/>
      <c r="F1513" s="420"/>
      <c r="G1513" s="419"/>
      <c r="H1513" s="419"/>
      <c r="I1513" s="421"/>
      <c r="J1513" s="422"/>
      <c r="K1513" s="422"/>
      <c r="L1513" s="423"/>
      <c r="M1513" s="422"/>
      <c r="N1513" s="464"/>
      <c r="O1513" s="429"/>
      <c r="P1513" s="409">
        <f t="shared" si="57"/>
        <v>0</v>
      </c>
      <c r="Q1513" s="78">
        <f t="shared" si="57"/>
        <v>0</v>
      </c>
      <c r="R1513" s="100" t="str">
        <f t="shared" si="56"/>
        <v/>
      </c>
    </row>
    <row r="1514" spans="1:18" x14ac:dyDescent="0.2">
      <c r="A1514" s="430" t="str">
        <f>IF(B1514="","",COUNT('Diário 1º PA'!$A$4:$A$2634)+COUNT('Diário 2º PA'!$A$4:$A$2000)+COUNT('Diário 3º PA'!$A$4:$A$2000)+ROW()-3)</f>
        <v/>
      </c>
      <c r="B1514" s="417"/>
      <c r="C1514" s="438"/>
      <c r="D1514" s="419"/>
      <c r="E1514" s="419"/>
      <c r="F1514" s="420"/>
      <c r="G1514" s="419"/>
      <c r="H1514" s="419"/>
      <c r="I1514" s="421"/>
      <c r="J1514" s="422"/>
      <c r="K1514" s="422"/>
      <c r="L1514" s="423"/>
      <c r="M1514" s="422"/>
      <c r="N1514" s="464"/>
      <c r="O1514" s="429"/>
      <c r="P1514" s="409">
        <f t="shared" si="57"/>
        <v>0</v>
      </c>
      <c r="Q1514" s="78">
        <f t="shared" si="57"/>
        <v>0</v>
      </c>
      <c r="R1514" s="100" t="str">
        <f t="shared" si="56"/>
        <v/>
      </c>
    </row>
    <row r="1515" spans="1:18" x14ac:dyDescent="0.2">
      <c r="A1515" s="430" t="str">
        <f>IF(B1515="","",COUNT('Diário 1º PA'!$A$4:$A$2634)+COUNT('Diário 2º PA'!$A$4:$A$2000)+COUNT('Diário 3º PA'!$A$4:$A$2000)+ROW()-3)</f>
        <v/>
      </c>
      <c r="B1515" s="417"/>
      <c r="C1515" s="438"/>
      <c r="D1515" s="419"/>
      <c r="E1515" s="419"/>
      <c r="F1515" s="420"/>
      <c r="G1515" s="419"/>
      <c r="H1515" s="419"/>
      <c r="I1515" s="421"/>
      <c r="J1515" s="422"/>
      <c r="K1515" s="422"/>
      <c r="L1515" s="423"/>
      <c r="M1515" s="422"/>
      <c r="N1515" s="464"/>
      <c r="O1515" s="429"/>
      <c r="P1515" s="409">
        <f t="shared" si="57"/>
        <v>0</v>
      </c>
      <c r="Q1515" s="78">
        <f t="shared" si="57"/>
        <v>0</v>
      </c>
      <c r="R1515" s="100" t="str">
        <f t="shared" si="56"/>
        <v/>
      </c>
    </row>
    <row r="1516" spans="1:18" x14ac:dyDescent="0.2">
      <c r="A1516" s="430" t="str">
        <f>IF(B1516="","",COUNT('Diário 1º PA'!$A$4:$A$2634)+COUNT('Diário 2º PA'!$A$4:$A$2000)+COUNT('Diário 3º PA'!$A$4:$A$2000)+ROW()-3)</f>
        <v/>
      </c>
      <c r="B1516" s="417"/>
      <c r="C1516" s="438"/>
      <c r="D1516" s="419"/>
      <c r="E1516" s="419"/>
      <c r="F1516" s="420"/>
      <c r="G1516" s="419"/>
      <c r="H1516" s="419"/>
      <c r="I1516" s="421"/>
      <c r="J1516" s="422"/>
      <c r="K1516" s="422"/>
      <c r="L1516" s="423"/>
      <c r="M1516" s="422"/>
      <c r="N1516" s="464"/>
      <c r="O1516" s="429"/>
      <c r="P1516" s="409">
        <f t="shared" si="57"/>
        <v>0</v>
      </c>
      <c r="Q1516" s="78">
        <f t="shared" si="57"/>
        <v>0</v>
      </c>
      <c r="R1516" s="100" t="str">
        <f t="shared" si="56"/>
        <v/>
      </c>
    </row>
    <row r="1517" spans="1:18" x14ac:dyDescent="0.2">
      <c r="A1517" s="430" t="str">
        <f>IF(B1517="","",COUNT('Diário 1º PA'!$A$4:$A$2634)+COUNT('Diário 2º PA'!$A$4:$A$2000)+COUNT('Diário 3º PA'!$A$4:$A$2000)+ROW()-3)</f>
        <v/>
      </c>
      <c r="B1517" s="417"/>
      <c r="C1517" s="438"/>
      <c r="D1517" s="419"/>
      <c r="E1517" s="419"/>
      <c r="F1517" s="420"/>
      <c r="G1517" s="419"/>
      <c r="H1517" s="419"/>
      <c r="I1517" s="421"/>
      <c r="J1517" s="422"/>
      <c r="K1517" s="422"/>
      <c r="L1517" s="423"/>
      <c r="M1517" s="422"/>
      <c r="N1517" s="464"/>
      <c r="O1517" s="429"/>
      <c r="P1517" s="409">
        <f t="shared" si="57"/>
        <v>0</v>
      </c>
      <c r="Q1517" s="78">
        <f t="shared" si="57"/>
        <v>0</v>
      </c>
      <c r="R1517" s="100" t="str">
        <f t="shared" si="56"/>
        <v/>
      </c>
    </row>
    <row r="1518" spans="1:18" x14ac:dyDescent="0.2">
      <c r="A1518" s="430" t="str">
        <f>IF(B1518="","",COUNT('Diário 1º PA'!$A$4:$A$2634)+COUNT('Diário 2º PA'!$A$4:$A$2000)+COUNT('Diário 3º PA'!$A$4:$A$2000)+ROW()-3)</f>
        <v/>
      </c>
      <c r="B1518" s="417"/>
      <c r="C1518" s="438"/>
      <c r="D1518" s="419"/>
      <c r="E1518" s="419"/>
      <c r="F1518" s="420"/>
      <c r="G1518" s="419"/>
      <c r="H1518" s="419"/>
      <c r="I1518" s="421"/>
      <c r="J1518" s="422"/>
      <c r="K1518" s="422"/>
      <c r="L1518" s="423"/>
      <c r="M1518" s="422"/>
      <c r="N1518" s="464"/>
      <c r="O1518" s="429"/>
      <c r="P1518" s="409">
        <f t="shared" si="57"/>
        <v>0</v>
      </c>
      <c r="Q1518" s="78">
        <f t="shared" si="57"/>
        <v>0</v>
      </c>
      <c r="R1518" s="100" t="str">
        <f t="shared" si="56"/>
        <v/>
      </c>
    </row>
    <row r="1519" spans="1:18" x14ac:dyDescent="0.2">
      <c r="A1519" s="430" t="str">
        <f>IF(B1519="","",COUNT('Diário 1º PA'!$A$4:$A$2634)+COUNT('Diário 2º PA'!$A$4:$A$2000)+COUNT('Diário 3º PA'!$A$4:$A$2000)+ROW()-3)</f>
        <v/>
      </c>
      <c r="B1519" s="417"/>
      <c r="C1519" s="438"/>
      <c r="D1519" s="419"/>
      <c r="E1519" s="419"/>
      <c r="F1519" s="420"/>
      <c r="G1519" s="419"/>
      <c r="H1519" s="419"/>
      <c r="I1519" s="421"/>
      <c r="J1519" s="422"/>
      <c r="K1519" s="422"/>
      <c r="L1519" s="423"/>
      <c r="M1519" s="422"/>
      <c r="N1519" s="464"/>
      <c r="O1519" s="429"/>
      <c r="P1519" s="409">
        <f t="shared" si="57"/>
        <v>0</v>
      </c>
      <c r="Q1519" s="78">
        <f t="shared" si="57"/>
        <v>0</v>
      </c>
      <c r="R1519" s="100" t="str">
        <f t="shared" si="56"/>
        <v/>
      </c>
    </row>
    <row r="1520" spans="1:18" x14ac:dyDescent="0.2">
      <c r="A1520" s="430" t="str">
        <f>IF(B1520="","",COUNT('Diário 1º PA'!$A$4:$A$2634)+COUNT('Diário 2º PA'!$A$4:$A$2000)+COUNT('Diário 3º PA'!$A$4:$A$2000)+ROW()-3)</f>
        <v/>
      </c>
      <c r="B1520" s="417"/>
      <c r="C1520" s="438"/>
      <c r="D1520" s="419"/>
      <c r="E1520" s="419"/>
      <c r="F1520" s="420"/>
      <c r="G1520" s="419"/>
      <c r="H1520" s="419"/>
      <c r="I1520" s="421"/>
      <c r="J1520" s="422"/>
      <c r="K1520" s="422"/>
      <c r="L1520" s="423"/>
      <c r="M1520" s="422"/>
      <c r="N1520" s="464"/>
      <c r="O1520" s="429"/>
      <c r="P1520" s="409">
        <f t="shared" si="57"/>
        <v>0</v>
      </c>
      <c r="Q1520" s="78">
        <f t="shared" si="57"/>
        <v>0</v>
      </c>
      <c r="R1520" s="100" t="str">
        <f t="shared" si="56"/>
        <v/>
      </c>
    </row>
    <row r="1521" spans="1:18" x14ac:dyDescent="0.2">
      <c r="A1521" s="430" t="str">
        <f>IF(B1521="","",COUNT('Diário 1º PA'!$A$4:$A$2634)+COUNT('Diário 2º PA'!$A$4:$A$2000)+COUNT('Diário 3º PA'!$A$4:$A$2000)+ROW()-3)</f>
        <v/>
      </c>
      <c r="B1521" s="417"/>
      <c r="C1521" s="438"/>
      <c r="D1521" s="419"/>
      <c r="E1521" s="419"/>
      <c r="F1521" s="420"/>
      <c r="G1521" s="419"/>
      <c r="H1521" s="419"/>
      <c r="I1521" s="421"/>
      <c r="J1521" s="422"/>
      <c r="K1521" s="422"/>
      <c r="L1521" s="423"/>
      <c r="M1521" s="422"/>
      <c r="N1521" s="464"/>
      <c r="O1521" s="429"/>
      <c r="P1521" s="409">
        <f t="shared" si="57"/>
        <v>0</v>
      </c>
      <c r="Q1521" s="78">
        <f t="shared" si="57"/>
        <v>0</v>
      </c>
      <c r="R1521" s="100" t="str">
        <f t="shared" si="56"/>
        <v/>
      </c>
    </row>
    <row r="1522" spans="1:18" x14ac:dyDescent="0.2">
      <c r="A1522" s="430" t="str">
        <f>IF(B1522="","",COUNT('Diário 1º PA'!$A$4:$A$2634)+COUNT('Diário 2º PA'!$A$4:$A$2000)+COUNT('Diário 3º PA'!$A$4:$A$2000)+ROW()-3)</f>
        <v/>
      </c>
      <c r="B1522" s="417"/>
      <c r="C1522" s="438"/>
      <c r="D1522" s="419"/>
      <c r="E1522" s="419"/>
      <c r="F1522" s="420"/>
      <c r="G1522" s="419"/>
      <c r="H1522" s="419"/>
      <c r="I1522" s="421"/>
      <c r="J1522" s="422"/>
      <c r="K1522" s="422"/>
      <c r="L1522" s="423"/>
      <c r="M1522" s="422"/>
      <c r="N1522" s="464"/>
      <c r="O1522" s="429"/>
      <c r="P1522" s="409">
        <f t="shared" si="57"/>
        <v>0</v>
      </c>
      <c r="Q1522" s="78">
        <f t="shared" si="57"/>
        <v>0</v>
      </c>
      <c r="R1522" s="100" t="str">
        <f t="shared" si="56"/>
        <v/>
      </c>
    </row>
    <row r="1523" spans="1:18" x14ac:dyDescent="0.2">
      <c r="A1523" s="430" t="str">
        <f>IF(B1523="","",COUNT('Diário 1º PA'!$A$4:$A$2634)+COUNT('Diário 2º PA'!$A$4:$A$2000)+COUNT('Diário 3º PA'!$A$4:$A$2000)+ROW()-3)</f>
        <v/>
      </c>
      <c r="B1523" s="417"/>
      <c r="C1523" s="438"/>
      <c r="D1523" s="419"/>
      <c r="E1523" s="419"/>
      <c r="F1523" s="420"/>
      <c r="G1523" s="419"/>
      <c r="H1523" s="419"/>
      <c r="I1523" s="421"/>
      <c r="J1523" s="422"/>
      <c r="K1523" s="422"/>
      <c r="L1523" s="423"/>
      <c r="M1523" s="422"/>
      <c r="N1523" s="464"/>
      <c r="O1523" s="429"/>
      <c r="P1523" s="409">
        <f t="shared" si="57"/>
        <v>0</v>
      </c>
      <c r="Q1523" s="78">
        <f t="shared" si="57"/>
        <v>0</v>
      </c>
      <c r="R1523" s="100" t="str">
        <f t="shared" si="56"/>
        <v/>
      </c>
    </row>
    <row r="1524" spans="1:18" x14ac:dyDescent="0.2">
      <c r="A1524" s="430" t="str">
        <f>IF(B1524="","",COUNT('Diário 1º PA'!$A$4:$A$2634)+COUNT('Diário 2º PA'!$A$4:$A$2000)+COUNT('Diário 3º PA'!$A$4:$A$2000)+ROW()-3)</f>
        <v/>
      </c>
      <c r="B1524" s="417"/>
      <c r="C1524" s="438"/>
      <c r="D1524" s="419"/>
      <c r="E1524" s="419"/>
      <c r="F1524" s="420"/>
      <c r="G1524" s="419"/>
      <c r="H1524" s="419"/>
      <c r="I1524" s="421"/>
      <c r="J1524" s="422"/>
      <c r="K1524" s="422"/>
      <c r="L1524" s="423"/>
      <c r="M1524" s="422"/>
      <c r="N1524" s="464"/>
      <c r="O1524" s="429"/>
      <c r="P1524" s="409">
        <f t="shared" si="57"/>
        <v>0</v>
      </c>
      <c r="Q1524" s="78">
        <f t="shared" si="57"/>
        <v>0</v>
      </c>
      <c r="R1524" s="100" t="str">
        <f t="shared" si="56"/>
        <v/>
      </c>
    </row>
    <row r="1525" spans="1:18" x14ac:dyDescent="0.2">
      <c r="A1525" s="430" t="str">
        <f>IF(B1525="","",COUNT('Diário 1º PA'!$A$4:$A$2634)+COUNT('Diário 2º PA'!$A$4:$A$2000)+COUNT('Diário 3º PA'!$A$4:$A$2000)+ROW()-3)</f>
        <v/>
      </c>
      <c r="B1525" s="417"/>
      <c r="C1525" s="438"/>
      <c r="D1525" s="419"/>
      <c r="E1525" s="419"/>
      <c r="F1525" s="420"/>
      <c r="G1525" s="419"/>
      <c r="H1525" s="419"/>
      <c r="I1525" s="421"/>
      <c r="J1525" s="422"/>
      <c r="K1525" s="422"/>
      <c r="L1525" s="423"/>
      <c r="M1525" s="422"/>
      <c r="N1525" s="464"/>
      <c r="O1525" s="429"/>
      <c r="P1525" s="409">
        <f t="shared" si="57"/>
        <v>0</v>
      </c>
      <c r="Q1525" s="78">
        <f t="shared" si="57"/>
        <v>0</v>
      </c>
      <c r="R1525" s="100" t="str">
        <f t="shared" si="56"/>
        <v/>
      </c>
    </row>
    <row r="1526" spans="1:18" x14ac:dyDescent="0.2">
      <c r="A1526" s="430" t="str">
        <f>IF(B1526="","",COUNT('Diário 1º PA'!$A$4:$A$2634)+COUNT('Diário 2º PA'!$A$4:$A$2000)+COUNT('Diário 3º PA'!$A$4:$A$2000)+ROW()-3)</f>
        <v/>
      </c>
      <c r="B1526" s="417"/>
      <c r="C1526" s="438"/>
      <c r="D1526" s="419"/>
      <c r="E1526" s="419"/>
      <c r="F1526" s="420"/>
      <c r="G1526" s="419"/>
      <c r="H1526" s="419"/>
      <c r="I1526" s="421"/>
      <c r="J1526" s="422"/>
      <c r="K1526" s="422"/>
      <c r="L1526" s="423"/>
      <c r="M1526" s="422"/>
      <c r="N1526" s="464"/>
      <c r="O1526" s="429"/>
      <c r="P1526" s="409">
        <f t="shared" si="57"/>
        <v>0</v>
      </c>
      <c r="Q1526" s="78">
        <f t="shared" si="57"/>
        <v>0</v>
      </c>
      <c r="R1526" s="100" t="str">
        <f t="shared" si="56"/>
        <v/>
      </c>
    </row>
    <row r="1527" spans="1:18" x14ac:dyDescent="0.2">
      <c r="A1527" s="430" t="str">
        <f>IF(B1527="","",COUNT('Diário 1º PA'!$A$4:$A$2634)+COUNT('Diário 2º PA'!$A$4:$A$2000)+COUNT('Diário 3º PA'!$A$4:$A$2000)+ROW()-3)</f>
        <v/>
      </c>
      <c r="B1527" s="417"/>
      <c r="C1527" s="438"/>
      <c r="D1527" s="419"/>
      <c r="E1527" s="419"/>
      <c r="F1527" s="420"/>
      <c r="G1527" s="419"/>
      <c r="H1527" s="419"/>
      <c r="I1527" s="421"/>
      <c r="J1527" s="422"/>
      <c r="K1527" s="422"/>
      <c r="L1527" s="423"/>
      <c r="M1527" s="422"/>
      <c r="N1527" s="464"/>
      <c r="O1527" s="429"/>
      <c r="P1527" s="409">
        <f t="shared" si="57"/>
        <v>0</v>
      </c>
      <c r="Q1527" s="78">
        <f t="shared" si="57"/>
        <v>0</v>
      </c>
      <c r="R1527" s="100" t="str">
        <f t="shared" si="56"/>
        <v/>
      </c>
    </row>
    <row r="1528" spans="1:18" x14ac:dyDescent="0.2">
      <c r="A1528" s="430" t="str">
        <f>IF(B1528="","",COUNT('Diário 1º PA'!$A$4:$A$2634)+COUNT('Diário 2º PA'!$A$4:$A$2000)+COUNT('Diário 3º PA'!$A$4:$A$2000)+ROW()-3)</f>
        <v/>
      </c>
      <c r="B1528" s="417"/>
      <c r="C1528" s="438"/>
      <c r="D1528" s="419"/>
      <c r="E1528" s="419"/>
      <c r="F1528" s="420"/>
      <c r="G1528" s="419"/>
      <c r="H1528" s="419"/>
      <c r="I1528" s="421"/>
      <c r="J1528" s="422"/>
      <c r="K1528" s="422"/>
      <c r="L1528" s="423"/>
      <c r="M1528" s="422"/>
      <c r="N1528" s="464"/>
      <c r="O1528" s="429"/>
      <c r="P1528" s="409">
        <f t="shared" si="57"/>
        <v>0</v>
      </c>
      <c r="Q1528" s="78">
        <f t="shared" si="57"/>
        <v>0</v>
      </c>
      <c r="R1528" s="100" t="str">
        <f t="shared" si="56"/>
        <v/>
      </c>
    </row>
    <row r="1529" spans="1:18" x14ac:dyDescent="0.2">
      <c r="A1529" s="430" t="str">
        <f>IF(B1529="","",COUNT('Diário 1º PA'!$A$4:$A$2634)+COUNT('Diário 2º PA'!$A$4:$A$2000)+COUNT('Diário 3º PA'!$A$4:$A$2000)+ROW()-3)</f>
        <v/>
      </c>
      <c r="B1529" s="417"/>
      <c r="C1529" s="438"/>
      <c r="D1529" s="419"/>
      <c r="E1529" s="419"/>
      <c r="F1529" s="420"/>
      <c r="G1529" s="419"/>
      <c r="H1529" s="419"/>
      <c r="I1529" s="421"/>
      <c r="J1529" s="422"/>
      <c r="K1529" s="422"/>
      <c r="L1529" s="423"/>
      <c r="M1529" s="422"/>
      <c r="N1529" s="464"/>
      <c r="O1529" s="429"/>
      <c r="P1529" s="409">
        <f t="shared" si="57"/>
        <v>0</v>
      </c>
      <c r="Q1529" s="78">
        <f t="shared" si="57"/>
        <v>0</v>
      </c>
      <c r="R1529" s="100" t="str">
        <f t="shared" si="56"/>
        <v/>
      </c>
    </row>
    <row r="1530" spans="1:18" x14ac:dyDescent="0.2">
      <c r="A1530" s="430" t="str">
        <f>IF(B1530="","",COUNT('Diário 1º PA'!$A$4:$A$2634)+COUNT('Diário 2º PA'!$A$4:$A$2000)+COUNT('Diário 3º PA'!$A$4:$A$2000)+ROW()-3)</f>
        <v/>
      </c>
      <c r="B1530" s="417"/>
      <c r="C1530" s="438"/>
      <c r="D1530" s="419"/>
      <c r="E1530" s="419"/>
      <c r="F1530" s="420"/>
      <c r="G1530" s="419"/>
      <c r="H1530" s="419"/>
      <c r="I1530" s="421"/>
      <c r="J1530" s="422"/>
      <c r="K1530" s="422"/>
      <c r="L1530" s="423"/>
      <c r="M1530" s="422"/>
      <c r="N1530" s="464"/>
      <c r="O1530" s="429"/>
      <c r="P1530" s="409">
        <f t="shared" si="57"/>
        <v>0</v>
      </c>
      <c r="Q1530" s="78">
        <f t="shared" si="57"/>
        <v>0</v>
      </c>
      <c r="R1530" s="100" t="str">
        <f t="shared" si="56"/>
        <v/>
      </c>
    </row>
    <row r="1531" spans="1:18" x14ac:dyDescent="0.2">
      <c r="A1531" s="430" t="str">
        <f>IF(B1531="","",COUNT('Diário 1º PA'!$A$4:$A$2634)+COUNT('Diário 2º PA'!$A$4:$A$2000)+COUNT('Diário 3º PA'!$A$4:$A$2000)+ROW()-3)</f>
        <v/>
      </c>
      <c r="B1531" s="417"/>
      <c r="C1531" s="438"/>
      <c r="D1531" s="419"/>
      <c r="E1531" s="419"/>
      <c r="F1531" s="420"/>
      <c r="G1531" s="419"/>
      <c r="H1531" s="419"/>
      <c r="I1531" s="421"/>
      <c r="J1531" s="422"/>
      <c r="K1531" s="422"/>
      <c r="L1531" s="423"/>
      <c r="M1531" s="422"/>
      <c r="N1531" s="464"/>
      <c r="O1531" s="429"/>
      <c r="P1531" s="409">
        <f t="shared" si="57"/>
        <v>0</v>
      </c>
      <c r="Q1531" s="78">
        <f t="shared" si="57"/>
        <v>0</v>
      </c>
      <c r="R1531" s="100" t="str">
        <f t="shared" si="56"/>
        <v/>
      </c>
    </row>
    <row r="1532" spans="1:18" x14ac:dyDescent="0.2">
      <c r="A1532" s="430" t="str">
        <f>IF(B1532="","",COUNT('Diário 1º PA'!$A$4:$A$2634)+COUNT('Diário 2º PA'!$A$4:$A$2000)+COUNT('Diário 3º PA'!$A$4:$A$2000)+ROW()-3)</f>
        <v/>
      </c>
      <c r="B1532" s="417"/>
      <c r="C1532" s="438"/>
      <c r="D1532" s="419"/>
      <c r="E1532" s="419"/>
      <c r="F1532" s="420"/>
      <c r="G1532" s="419"/>
      <c r="H1532" s="419"/>
      <c r="I1532" s="421"/>
      <c r="J1532" s="422"/>
      <c r="K1532" s="422"/>
      <c r="L1532" s="423"/>
      <c r="M1532" s="422"/>
      <c r="N1532" s="464"/>
      <c r="O1532" s="429"/>
      <c r="P1532" s="409">
        <f t="shared" si="57"/>
        <v>0</v>
      </c>
      <c r="Q1532" s="78">
        <f t="shared" si="57"/>
        <v>0</v>
      </c>
      <c r="R1532" s="100" t="str">
        <f t="shared" si="56"/>
        <v/>
      </c>
    </row>
    <row r="1533" spans="1:18" x14ac:dyDescent="0.2">
      <c r="A1533" s="430" t="str">
        <f>IF(B1533="","",COUNT('Diário 1º PA'!$A$4:$A$2634)+COUNT('Diário 2º PA'!$A$4:$A$2000)+COUNT('Diário 3º PA'!$A$4:$A$2000)+ROW()-3)</f>
        <v/>
      </c>
      <c r="B1533" s="417"/>
      <c r="C1533" s="438"/>
      <c r="D1533" s="419"/>
      <c r="E1533" s="419"/>
      <c r="F1533" s="420"/>
      <c r="G1533" s="419"/>
      <c r="H1533" s="419"/>
      <c r="I1533" s="421"/>
      <c r="J1533" s="422"/>
      <c r="K1533" s="422"/>
      <c r="L1533" s="423"/>
      <c r="M1533" s="422"/>
      <c r="N1533" s="464"/>
      <c r="O1533" s="429"/>
      <c r="P1533" s="409">
        <f t="shared" si="57"/>
        <v>0</v>
      </c>
      <c r="Q1533" s="78">
        <f t="shared" si="57"/>
        <v>0</v>
      </c>
      <c r="R1533" s="100" t="str">
        <f t="shared" si="56"/>
        <v/>
      </c>
    </row>
    <row r="1534" spans="1:18" x14ac:dyDescent="0.2">
      <c r="A1534" s="430" t="str">
        <f>IF(B1534="","",COUNT('Diário 1º PA'!$A$4:$A$2634)+COUNT('Diário 2º PA'!$A$4:$A$2000)+COUNT('Diário 3º PA'!$A$4:$A$2000)+ROW()-3)</f>
        <v/>
      </c>
      <c r="B1534" s="417"/>
      <c r="C1534" s="438"/>
      <c r="D1534" s="419"/>
      <c r="E1534" s="419"/>
      <c r="F1534" s="420"/>
      <c r="G1534" s="419"/>
      <c r="H1534" s="419"/>
      <c r="I1534" s="421"/>
      <c r="J1534" s="422"/>
      <c r="K1534" s="422"/>
      <c r="L1534" s="423"/>
      <c r="M1534" s="422"/>
      <c r="N1534" s="464"/>
      <c r="O1534" s="429"/>
      <c r="P1534" s="409">
        <f t="shared" si="57"/>
        <v>0</v>
      </c>
      <c r="Q1534" s="78">
        <f t="shared" si="57"/>
        <v>0</v>
      </c>
      <c r="R1534" s="100" t="str">
        <f t="shared" si="56"/>
        <v/>
      </c>
    </row>
    <row r="1535" spans="1:18" x14ac:dyDescent="0.2">
      <c r="A1535" s="430" t="str">
        <f>IF(B1535="","",COUNT('Diário 1º PA'!$A$4:$A$2634)+COUNT('Diário 2º PA'!$A$4:$A$2000)+COUNT('Diário 3º PA'!$A$4:$A$2000)+ROW()-3)</f>
        <v/>
      </c>
      <c r="B1535" s="417"/>
      <c r="C1535" s="438"/>
      <c r="D1535" s="419"/>
      <c r="E1535" s="419"/>
      <c r="F1535" s="420"/>
      <c r="G1535" s="419"/>
      <c r="H1535" s="419"/>
      <c r="I1535" s="421"/>
      <c r="J1535" s="422"/>
      <c r="K1535" s="422"/>
      <c r="L1535" s="423"/>
      <c r="M1535" s="422"/>
      <c r="N1535" s="464"/>
      <c r="O1535" s="429"/>
      <c r="P1535" s="409">
        <f t="shared" si="57"/>
        <v>0</v>
      </c>
      <c r="Q1535" s="78">
        <f t="shared" si="57"/>
        <v>0</v>
      </c>
      <c r="R1535" s="100" t="str">
        <f t="shared" si="56"/>
        <v/>
      </c>
    </row>
    <row r="1536" spans="1:18" x14ac:dyDescent="0.2">
      <c r="A1536" s="430" t="str">
        <f>IF(B1536="","",COUNT('Diário 1º PA'!$A$4:$A$2634)+COUNT('Diário 2º PA'!$A$4:$A$2000)+COUNT('Diário 3º PA'!$A$4:$A$2000)+ROW()-3)</f>
        <v/>
      </c>
      <c r="B1536" s="417"/>
      <c r="C1536" s="438"/>
      <c r="D1536" s="419"/>
      <c r="E1536" s="419"/>
      <c r="F1536" s="420"/>
      <c r="G1536" s="419"/>
      <c r="H1536" s="419"/>
      <c r="I1536" s="421"/>
      <c r="J1536" s="422"/>
      <c r="K1536" s="422"/>
      <c r="L1536" s="423"/>
      <c r="M1536" s="422"/>
      <c r="N1536" s="464"/>
      <c r="O1536" s="429"/>
      <c r="P1536" s="409">
        <f t="shared" si="57"/>
        <v>0</v>
      </c>
      <c r="Q1536" s="78">
        <f t="shared" si="57"/>
        <v>0</v>
      </c>
      <c r="R1536" s="100" t="str">
        <f t="shared" si="56"/>
        <v/>
      </c>
    </row>
    <row r="1537" spans="1:18" x14ac:dyDescent="0.2">
      <c r="A1537" s="430" t="str">
        <f>IF(B1537="","",COUNT('Diário 1º PA'!$A$4:$A$2634)+COUNT('Diário 2º PA'!$A$4:$A$2000)+COUNT('Diário 3º PA'!$A$4:$A$2000)+ROW()-3)</f>
        <v/>
      </c>
      <c r="B1537" s="417"/>
      <c r="C1537" s="438"/>
      <c r="D1537" s="419"/>
      <c r="E1537" s="419"/>
      <c r="F1537" s="420"/>
      <c r="G1537" s="419"/>
      <c r="H1537" s="419"/>
      <c r="I1537" s="421"/>
      <c r="J1537" s="422"/>
      <c r="K1537" s="422"/>
      <c r="L1537" s="423"/>
      <c r="M1537" s="422"/>
      <c r="N1537" s="464"/>
      <c r="O1537" s="429"/>
      <c r="P1537" s="409">
        <f t="shared" si="57"/>
        <v>0</v>
      </c>
      <c r="Q1537" s="78">
        <f t="shared" si="57"/>
        <v>0</v>
      </c>
      <c r="R1537" s="100" t="str">
        <f t="shared" si="56"/>
        <v/>
      </c>
    </row>
    <row r="1538" spans="1:18" x14ac:dyDescent="0.2">
      <c r="A1538" s="430" t="str">
        <f>IF(B1538="","",COUNT('Diário 1º PA'!$A$4:$A$2634)+COUNT('Diário 2º PA'!$A$4:$A$2000)+COUNT('Diário 3º PA'!$A$4:$A$2000)+ROW()-3)</f>
        <v/>
      </c>
      <c r="B1538" s="417"/>
      <c r="C1538" s="438"/>
      <c r="D1538" s="419"/>
      <c r="E1538" s="419"/>
      <c r="F1538" s="420"/>
      <c r="G1538" s="419"/>
      <c r="H1538" s="419"/>
      <c r="I1538" s="421"/>
      <c r="J1538" s="422"/>
      <c r="K1538" s="422"/>
      <c r="L1538" s="423"/>
      <c r="M1538" s="422"/>
      <c r="N1538" s="464"/>
      <c r="O1538" s="429"/>
      <c r="P1538" s="409">
        <f t="shared" si="57"/>
        <v>0</v>
      </c>
      <c r="Q1538" s="78">
        <f t="shared" si="57"/>
        <v>0</v>
      </c>
      <c r="R1538" s="100" t="str">
        <f t="shared" si="56"/>
        <v/>
      </c>
    </row>
    <row r="1539" spans="1:18" x14ac:dyDescent="0.2">
      <c r="A1539" s="430" t="str">
        <f>IF(B1539="","",COUNT('Diário 1º PA'!$A$4:$A$2634)+COUNT('Diário 2º PA'!$A$4:$A$2000)+COUNT('Diário 3º PA'!$A$4:$A$2000)+ROW()-3)</f>
        <v/>
      </c>
      <c r="B1539" s="417"/>
      <c r="C1539" s="438"/>
      <c r="D1539" s="419"/>
      <c r="E1539" s="419"/>
      <c r="F1539" s="420"/>
      <c r="G1539" s="419"/>
      <c r="H1539" s="419"/>
      <c r="I1539" s="421"/>
      <c r="J1539" s="422"/>
      <c r="K1539" s="422"/>
      <c r="L1539" s="423"/>
      <c r="M1539" s="422"/>
      <c r="N1539" s="464"/>
      <c r="O1539" s="429"/>
      <c r="P1539" s="409">
        <f t="shared" si="57"/>
        <v>0</v>
      </c>
      <c r="Q1539" s="78">
        <f t="shared" si="57"/>
        <v>0</v>
      </c>
      <c r="R1539" s="100" t="str">
        <f t="shared" si="56"/>
        <v/>
      </c>
    </row>
    <row r="1540" spans="1:18" x14ac:dyDescent="0.2">
      <c r="A1540" s="430" t="str">
        <f>IF(B1540="","",COUNT('Diário 1º PA'!$A$4:$A$2634)+COUNT('Diário 2º PA'!$A$4:$A$2000)+COUNT('Diário 3º PA'!$A$4:$A$2000)+ROW()-3)</f>
        <v/>
      </c>
      <c r="B1540" s="417"/>
      <c r="C1540" s="438"/>
      <c r="D1540" s="419"/>
      <c r="E1540" s="419"/>
      <c r="F1540" s="420"/>
      <c r="G1540" s="419"/>
      <c r="H1540" s="419"/>
      <c r="I1540" s="421"/>
      <c r="J1540" s="422"/>
      <c r="K1540" s="422"/>
      <c r="L1540" s="423"/>
      <c r="M1540" s="422"/>
      <c r="N1540" s="464"/>
      <c r="O1540" s="429"/>
      <c r="P1540" s="409">
        <f t="shared" si="57"/>
        <v>0</v>
      </c>
      <c r="Q1540" s="78">
        <f t="shared" si="57"/>
        <v>0</v>
      </c>
      <c r="R1540" s="100" t="str">
        <f t="shared" si="56"/>
        <v/>
      </c>
    </row>
    <row r="1541" spans="1:18" x14ac:dyDescent="0.2">
      <c r="A1541" s="430" t="str">
        <f>IF(B1541="","",COUNT('Diário 1º PA'!$A$4:$A$2634)+COUNT('Diário 2º PA'!$A$4:$A$2000)+COUNT('Diário 3º PA'!$A$4:$A$2000)+ROW()-3)</f>
        <v/>
      </c>
      <c r="B1541" s="417"/>
      <c r="C1541" s="438"/>
      <c r="D1541" s="419"/>
      <c r="E1541" s="419"/>
      <c r="F1541" s="420"/>
      <c r="G1541" s="419"/>
      <c r="H1541" s="419"/>
      <c r="I1541" s="421"/>
      <c r="J1541" s="422"/>
      <c r="K1541" s="422"/>
      <c r="L1541" s="423"/>
      <c r="M1541" s="422"/>
      <c r="N1541" s="464"/>
      <c r="O1541" s="429"/>
      <c r="P1541" s="409">
        <f t="shared" si="57"/>
        <v>0</v>
      </c>
      <c r="Q1541" s="78">
        <f t="shared" si="57"/>
        <v>0</v>
      </c>
      <c r="R1541" s="100" t="str">
        <f t="shared" si="56"/>
        <v/>
      </c>
    </row>
    <row r="1542" spans="1:18" x14ac:dyDescent="0.2">
      <c r="A1542" s="430" t="str">
        <f>IF(B1542="","",COUNT('Diário 1º PA'!$A$4:$A$2634)+COUNT('Diário 2º PA'!$A$4:$A$2000)+COUNT('Diário 3º PA'!$A$4:$A$2000)+ROW()-3)</f>
        <v/>
      </c>
      <c r="B1542" s="417"/>
      <c r="C1542" s="438"/>
      <c r="D1542" s="419"/>
      <c r="E1542" s="419"/>
      <c r="F1542" s="420"/>
      <c r="G1542" s="419"/>
      <c r="H1542" s="419"/>
      <c r="I1542" s="421"/>
      <c r="J1542" s="422"/>
      <c r="K1542" s="422"/>
      <c r="L1542" s="423"/>
      <c r="M1542" s="422"/>
      <c r="N1542" s="464"/>
      <c r="O1542" s="429"/>
      <c r="P1542" s="409">
        <f t="shared" si="57"/>
        <v>0</v>
      </c>
      <c r="Q1542" s="78">
        <f t="shared" si="57"/>
        <v>0</v>
      </c>
      <c r="R1542" s="100" t="str">
        <f t="shared" si="56"/>
        <v/>
      </c>
    </row>
    <row r="1543" spans="1:18" x14ac:dyDescent="0.2">
      <c r="A1543" s="430" t="str">
        <f>IF(B1543="","",COUNT('Diário 1º PA'!$A$4:$A$2634)+COUNT('Diário 2º PA'!$A$4:$A$2000)+COUNT('Diário 3º PA'!$A$4:$A$2000)+ROW()-3)</f>
        <v/>
      </c>
      <c r="B1543" s="417"/>
      <c r="C1543" s="438"/>
      <c r="D1543" s="419"/>
      <c r="E1543" s="419"/>
      <c r="F1543" s="420"/>
      <c r="G1543" s="419"/>
      <c r="H1543" s="419"/>
      <c r="I1543" s="421"/>
      <c r="J1543" s="422"/>
      <c r="K1543" s="422"/>
      <c r="L1543" s="423"/>
      <c r="M1543" s="422"/>
      <c r="N1543" s="464"/>
      <c r="O1543" s="429"/>
      <c r="P1543" s="409">
        <f t="shared" si="57"/>
        <v>0</v>
      </c>
      <c r="Q1543" s="78">
        <f t="shared" si="57"/>
        <v>0</v>
      </c>
      <c r="R1543" s="100" t="str">
        <f t="shared" si="56"/>
        <v/>
      </c>
    </row>
    <row r="1544" spans="1:18" x14ac:dyDescent="0.2">
      <c r="A1544" s="430" t="str">
        <f>IF(B1544="","",COUNT('Diário 1º PA'!$A$4:$A$2634)+COUNT('Diário 2º PA'!$A$4:$A$2000)+COUNT('Diário 3º PA'!$A$4:$A$2000)+ROW()-3)</f>
        <v/>
      </c>
      <c r="B1544" s="417"/>
      <c r="C1544" s="438"/>
      <c r="D1544" s="419"/>
      <c r="E1544" s="419"/>
      <c r="F1544" s="420"/>
      <c r="G1544" s="419"/>
      <c r="H1544" s="419"/>
      <c r="I1544" s="421"/>
      <c r="J1544" s="422"/>
      <c r="K1544" s="422"/>
      <c r="L1544" s="423"/>
      <c r="M1544" s="422"/>
      <c r="N1544" s="464"/>
      <c r="O1544" s="429"/>
      <c r="P1544" s="409">
        <f t="shared" si="57"/>
        <v>0</v>
      </c>
      <c r="Q1544" s="78">
        <f t="shared" si="57"/>
        <v>0</v>
      </c>
      <c r="R1544" s="100" t="str">
        <f t="shared" ref="R1544:R1607" si="58">SUBSTITUTE(D1544," ","_")</f>
        <v/>
      </c>
    </row>
    <row r="1545" spans="1:18" x14ac:dyDescent="0.2">
      <c r="A1545" s="430" t="str">
        <f>IF(B1545="","",COUNT('Diário 1º PA'!$A$4:$A$2634)+COUNT('Diário 2º PA'!$A$4:$A$2000)+COUNT('Diário 3º PA'!$A$4:$A$2000)+ROW()-3)</f>
        <v/>
      </c>
      <c r="B1545" s="417"/>
      <c r="C1545" s="438"/>
      <c r="D1545" s="419"/>
      <c r="E1545" s="419"/>
      <c r="F1545" s="420"/>
      <c r="G1545" s="419"/>
      <c r="H1545" s="419"/>
      <c r="I1545" s="421"/>
      <c r="J1545" s="422"/>
      <c r="K1545" s="422"/>
      <c r="L1545" s="423"/>
      <c r="M1545" s="422"/>
      <c r="N1545" s="464"/>
      <c r="O1545" s="429"/>
      <c r="P1545" s="409">
        <f t="shared" ref="P1545:Q1608" si="59">IF(B1545=0,0,IF(YEAR(B1545)=$Q$1,MONTH(B1545)-$P$1+1,(YEAR(B1545)-$Q$1)*12-$P$1+1+MONTH(B1545)))</f>
        <v>0</v>
      </c>
      <c r="Q1545" s="78">
        <f t="shared" si="59"/>
        <v>0</v>
      </c>
      <c r="R1545" s="100" t="str">
        <f t="shared" si="58"/>
        <v/>
      </c>
    </row>
    <row r="1546" spans="1:18" x14ac:dyDescent="0.2">
      <c r="A1546" s="430" t="str">
        <f>IF(B1546="","",COUNT('Diário 1º PA'!$A$4:$A$2634)+COUNT('Diário 2º PA'!$A$4:$A$2000)+COUNT('Diário 3º PA'!$A$4:$A$2000)+ROW()-3)</f>
        <v/>
      </c>
      <c r="B1546" s="417"/>
      <c r="C1546" s="438"/>
      <c r="D1546" s="419"/>
      <c r="E1546" s="419"/>
      <c r="F1546" s="420"/>
      <c r="G1546" s="419"/>
      <c r="H1546" s="419"/>
      <c r="I1546" s="421"/>
      <c r="J1546" s="422"/>
      <c r="K1546" s="422"/>
      <c r="L1546" s="423"/>
      <c r="M1546" s="422"/>
      <c r="N1546" s="464"/>
      <c r="O1546" s="429"/>
      <c r="P1546" s="409">
        <f t="shared" si="59"/>
        <v>0</v>
      </c>
      <c r="Q1546" s="78">
        <f t="shared" si="59"/>
        <v>0</v>
      </c>
      <c r="R1546" s="100" t="str">
        <f t="shared" si="58"/>
        <v/>
      </c>
    </row>
    <row r="1547" spans="1:18" x14ac:dyDescent="0.2">
      <c r="A1547" s="430" t="str">
        <f>IF(B1547="","",COUNT('Diário 1º PA'!$A$4:$A$2634)+COUNT('Diário 2º PA'!$A$4:$A$2000)+COUNT('Diário 3º PA'!$A$4:$A$2000)+ROW()-3)</f>
        <v/>
      </c>
      <c r="B1547" s="417"/>
      <c r="C1547" s="438"/>
      <c r="D1547" s="419"/>
      <c r="E1547" s="419"/>
      <c r="F1547" s="420"/>
      <c r="G1547" s="419"/>
      <c r="H1547" s="419"/>
      <c r="I1547" s="421"/>
      <c r="J1547" s="422"/>
      <c r="K1547" s="422"/>
      <c r="L1547" s="423"/>
      <c r="M1547" s="422"/>
      <c r="N1547" s="464"/>
      <c r="O1547" s="429"/>
      <c r="P1547" s="409">
        <f t="shared" si="59"/>
        <v>0</v>
      </c>
      <c r="Q1547" s="78">
        <f t="shared" si="59"/>
        <v>0</v>
      </c>
      <c r="R1547" s="100" t="str">
        <f t="shared" si="58"/>
        <v/>
      </c>
    </row>
    <row r="1548" spans="1:18" x14ac:dyDescent="0.2">
      <c r="A1548" s="430" t="str">
        <f>IF(B1548="","",COUNT('Diário 1º PA'!$A$4:$A$2634)+COUNT('Diário 2º PA'!$A$4:$A$2000)+COUNT('Diário 3º PA'!$A$4:$A$2000)+ROW()-3)</f>
        <v/>
      </c>
      <c r="B1548" s="417"/>
      <c r="C1548" s="438"/>
      <c r="D1548" s="419"/>
      <c r="E1548" s="419"/>
      <c r="F1548" s="420"/>
      <c r="G1548" s="419"/>
      <c r="H1548" s="419"/>
      <c r="I1548" s="421"/>
      <c r="J1548" s="422"/>
      <c r="K1548" s="422"/>
      <c r="L1548" s="423"/>
      <c r="M1548" s="422"/>
      <c r="N1548" s="464"/>
      <c r="O1548" s="429"/>
      <c r="P1548" s="409">
        <f t="shared" si="59"/>
        <v>0</v>
      </c>
      <c r="Q1548" s="78">
        <f t="shared" si="59"/>
        <v>0</v>
      </c>
      <c r="R1548" s="100" t="str">
        <f t="shared" si="58"/>
        <v/>
      </c>
    </row>
    <row r="1549" spans="1:18" x14ac:dyDescent="0.2">
      <c r="A1549" s="430" t="str">
        <f>IF(B1549="","",COUNT('Diário 1º PA'!$A$4:$A$2634)+COUNT('Diário 2º PA'!$A$4:$A$2000)+COUNT('Diário 3º PA'!$A$4:$A$2000)+ROW()-3)</f>
        <v/>
      </c>
      <c r="B1549" s="417"/>
      <c r="C1549" s="438"/>
      <c r="D1549" s="419"/>
      <c r="E1549" s="419"/>
      <c r="F1549" s="420"/>
      <c r="G1549" s="419"/>
      <c r="H1549" s="419"/>
      <c r="I1549" s="421"/>
      <c r="J1549" s="422"/>
      <c r="K1549" s="422"/>
      <c r="L1549" s="423"/>
      <c r="M1549" s="422"/>
      <c r="N1549" s="464"/>
      <c r="O1549" s="429"/>
      <c r="P1549" s="409">
        <f t="shared" si="59"/>
        <v>0</v>
      </c>
      <c r="Q1549" s="78">
        <f t="shared" si="59"/>
        <v>0</v>
      </c>
      <c r="R1549" s="100" t="str">
        <f t="shared" si="58"/>
        <v/>
      </c>
    </row>
    <row r="1550" spans="1:18" x14ac:dyDescent="0.2">
      <c r="A1550" s="430" t="str">
        <f>IF(B1550="","",COUNT('Diário 1º PA'!$A$4:$A$2634)+COUNT('Diário 2º PA'!$A$4:$A$2000)+COUNT('Diário 3º PA'!$A$4:$A$2000)+ROW()-3)</f>
        <v/>
      </c>
      <c r="B1550" s="417"/>
      <c r="C1550" s="438"/>
      <c r="D1550" s="419"/>
      <c r="E1550" s="419"/>
      <c r="F1550" s="420"/>
      <c r="G1550" s="419"/>
      <c r="H1550" s="419"/>
      <c r="I1550" s="421"/>
      <c r="J1550" s="422"/>
      <c r="K1550" s="422"/>
      <c r="L1550" s="423"/>
      <c r="M1550" s="422"/>
      <c r="N1550" s="464"/>
      <c r="O1550" s="429"/>
      <c r="P1550" s="409">
        <f t="shared" si="59"/>
        <v>0</v>
      </c>
      <c r="Q1550" s="78">
        <f t="shared" si="59"/>
        <v>0</v>
      </c>
      <c r="R1550" s="100" t="str">
        <f t="shared" si="58"/>
        <v/>
      </c>
    </row>
    <row r="1551" spans="1:18" x14ac:dyDescent="0.2">
      <c r="A1551" s="430" t="str">
        <f>IF(B1551="","",COUNT('Diário 1º PA'!$A$4:$A$2634)+COUNT('Diário 2º PA'!$A$4:$A$2000)+COUNT('Diário 3º PA'!$A$4:$A$2000)+ROW()-3)</f>
        <v/>
      </c>
      <c r="B1551" s="417"/>
      <c r="C1551" s="438"/>
      <c r="D1551" s="419"/>
      <c r="E1551" s="419"/>
      <c r="F1551" s="420"/>
      <c r="G1551" s="419"/>
      <c r="H1551" s="419"/>
      <c r="I1551" s="421"/>
      <c r="J1551" s="422"/>
      <c r="K1551" s="422"/>
      <c r="L1551" s="423"/>
      <c r="M1551" s="422"/>
      <c r="N1551" s="464"/>
      <c r="O1551" s="429"/>
      <c r="P1551" s="409">
        <f t="shared" si="59"/>
        <v>0</v>
      </c>
      <c r="Q1551" s="78">
        <f t="shared" si="59"/>
        <v>0</v>
      </c>
      <c r="R1551" s="100" t="str">
        <f t="shared" si="58"/>
        <v/>
      </c>
    </row>
    <row r="1552" spans="1:18" x14ac:dyDescent="0.2">
      <c r="A1552" s="430" t="str">
        <f>IF(B1552="","",COUNT('Diário 1º PA'!$A$4:$A$2634)+COUNT('Diário 2º PA'!$A$4:$A$2000)+COUNT('Diário 3º PA'!$A$4:$A$2000)+ROW()-3)</f>
        <v/>
      </c>
      <c r="B1552" s="417"/>
      <c r="C1552" s="438"/>
      <c r="D1552" s="419"/>
      <c r="E1552" s="419"/>
      <c r="F1552" s="420"/>
      <c r="G1552" s="419"/>
      <c r="H1552" s="419"/>
      <c r="I1552" s="421"/>
      <c r="J1552" s="422"/>
      <c r="K1552" s="422"/>
      <c r="L1552" s="423"/>
      <c r="M1552" s="422"/>
      <c r="N1552" s="464"/>
      <c r="O1552" s="429"/>
      <c r="P1552" s="409">
        <f t="shared" si="59"/>
        <v>0</v>
      </c>
      <c r="Q1552" s="78">
        <f t="shared" si="59"/>
        <v>0</v>
      </c>
      <c r="R1552" s="100" t="str">
        <f t="shared" si="58"/>
        <v/>
      </c>
    </row>
    <row r="1553" spans="1:18" x14ac:dyDescent="0.2">
      <c r="A1553" s="430" t="str">
        <f>IF(B1553="","",COUNT('Diário 1º PA'!$A$4:$A$2634)+COUNT('Diário 2º PA'!$A$4:$A$2000)+COUNT('Diário 3º PA'!$A$4:$A$2000)+ROW()-3)</f>
        <v/>
      </c>
      <c r="B1553" s="417"/>
      <c r="C1553" s="438"/>
      <c r="D1553" s="419"/>
      <c r="E1553" s="419"/>
      <c r="F1553" s="420"/>
      <c r="G1553" s="419"/>
      <c r="H1553" s="419"/>
      <c r="I1553" s="421"/>
      <c r="J1553" s="422"/>
      <c r="K1553" s="422"/>
      <c r="L1553" s="423"/>
      <c r="M1553" s="422"/>
      <c r="N1553" s="464"/>
      <c r="O1553" s="429"/>
      <c r="P1553" s="409">
        <f t="shared" si="59"/>
        <v>0</v>
      </c>
      <c r="Q1553" s="78">
        <f t="shared" si="59"/>
        <v>0</v>
      </c>
      <c r="R1553" s="100" t="str">
        <f t="shared" si="58"/>
        <v/>
      </c>
    </row>
    <row r="1554" spans="1:18" x14ac:dyDescent="0.2">
      <c r="A1554" s="430" t="str">
        <f>IF(B1554="","",COUNT('Diário 1º PA'!$A$4:$A$2634)+COUNT('Diário 2º PA'!$A$4:$A$2000)+COUNT('Diário 3º PA'!$A$4:$A$2000)+ROW()-3)</f>
        <v/>
      </c>
      <c r="B1554" s="417"/>
      <c r="C1554" s="438"/>
      <c r="D1554" s="419"/>
      <c r="E1554" s="419"/>
      <c r="F1554" s="420"/>
      <c r="G1554" s="419"/>
      <c r="H1554" s="419"/>
      <c r="I1554" s="421"/>
      <c r="J1554" s="422"/>
      <c r="K1554" s="422"/>
      <c r="L1554" s="423"/>
      <c r="M1554" s="422"/>
      <c r="N1554" s="464"/>
      <c r="O1554" s="429"/>
      <c r="P1554" s="409">
        <f t="shared" si="59"/>
        <v>0</v>
      </c>
      <c r="Q1554" s="78">
        <f t="shared" si="59"/>
        <v>0</v>
      </c>
      <c r="R1554" s="100" t="str">
        <f t="shared" si="58"/>
        <v/>
      </c>
    </row>
    <row r="1555" spans="1:18" x14ac:dyDescent="0.2">
      <c r="A1555" s="430" t="str">
        <f>IF(B1555="","",COUNT('Diário 1º PA'!$A$4:$A$2634)+COUNT('Diário 2º PA'!$A$4:$A$2000)+COUNT('Diário 3º PA'!$A$4:$A$2000)+ROW()-3)</f>
        <v/>
      </c>
      <c r="B1555" s="417"/>
      <c r="C1555" s="438"/>
      <c r="D1555" s="419"/>
      <c r="E1555" s="419"/>
      <c r="F1555" s="420"/>
      <c r="G1555" s="419"/>
      <c r="H1555" s="419"/>
      <c r="I1555" s="421"/>
      <c r="J1555" s="422"/>
      <c r="K1555" s="422"/>
      <c r="L1555" s="423"/>
      <c r="M1555" s="422"/>
      <c r="N1555" s="464"/>
      <c r="O1555" s="429"/>
      <c r="P1555" s="409">
        <f t="shared" si="59"/>
        <v>0</v>
      </c>
      <c r="Q1555" s="78">
        <f t="shared" si="59"/>
        <v>0</v>
      </c>
      <c r="R1555" s="100" t="str">
        <f t="shared" si="58"/>
        <v/>
      </c>
    </row>
    <row r="1556" spans="1:18" x14ac:dyDescent="0.2">
      <c r="A1556" s="430" t="str">
        <f>IF(B1556="","",COUNT('Diário 1º PA'!$A$4:$A$2634)+COUNT('Diário 2º PA'!$A$4:$A$2000)+COUNT('Diário 3º PA'!$A$4:$A$2000)+ROW()-3)</f>
        <v/>
      </c>
      <c r="B1556" s="417"/>
      <c r="C1556" s="438"/>
      <c r="D1556" s="419"/>
      <c r="E1556" s="419"/>
      <c r="F1556" s="420"/>
      <c r="G1556" s="419"/>
      <c r="H1556" s="419"/>
      <c r="I1556" s="421"/>
      <c r="J1556" s="422"/>
      <c r="K1556" s="422"/>
      <c r="L1556" s="423"/>
      <c r="M1556" s="422"/>
      <c r="N1556" s="464"/>
      <c r="O1556" s="429"/>
      <c r="P1556" s="409">
        <f t="shared" si="59"/>
        <v>0</v>
      </c>
      <c r="Q1556" s="78">
        <f t="shared" si="59"/>
        <v>0</v>
      </c>
      <c r="R1556" s="100" t="str">
        <f t="shared" si="58"/>
        <v/>
      </c>
    </row>
    <row r="1557" spans="1:18" x14ac:dyDescent="0.2">
      <c r="A1557" s="430" t="str">
        <f>IF(B1557="","",COUNT('Diário 1º PA'!$A$4:$A$2634)+COUNT('Diário 2º PA'!$A$4:$A$2000)+COUNT('Diário 3º PA'!$A$4:$A$2000)+ROW()-3)</f>
        <v/>
      </c>
      <c r="B1557" s="417"/>
      <c r="C1557" s="438"/>
      <c r="D1557" s="419"/>
      <c r="E1557" s="419"/>
      <c r="F1557" s="420"/>
      <c r="G1557" s="419"/>
      <c r="H1557" s="419"/>
      <c r="I1557" s="421"/>
      <c r="J1557" s="422"/>
      <c r="K1557" s="422"/>
      <c r="L1557" s="423"/>
      <c r="M1557" s="422"/>
      <c r="N1557" s="464"/>
      <c r="O1557" s="429"/>
      <c r="P1557" s="409">
        <f t="shared" si="59"/>
        <v>0</v>
      </c>
      <c r="Q1557" s="78">
        <f t="shared" si="59"/>
        <v>0</v>
      </c>
      <c r="R1557" s="100" t="str">
        <f t="shared" si="58"/>
        <v/>
      </c>
    </row>
    <row r="1558" spans="1:18" x14ac:dyDescent="0.2">
      <c r="A1558" s="430" t="str">
        <f>IF(B1558="","",COUNT('Diário 1º PA'!$A$4:$A$2634)+COUNT('Diário 2º PA'!$A$4:$A$2000)+COUNT('Diário 3º PA'!$A$4:$A$2000)+ROW()-3)</f>
        <v/>
      </c>
      <c r="B1558" s="417"/>
      <c r="C1558" s="438"/>
      <c r="D1558" s="419"/>
      <c r="E1558" s="419"/>
      <c r="F1558" s="420"/>
      <c r="G1558" s="419"/>
      <c r="H1558" s="419"/>
      <c r="I1558" s="421"/>
      <c r="J1558" s="422"/>
      <c r="K1558" s="422"/>
      <c r="L1558" s="423"/>
      <c r="M1558" s="422"/>
      <c r="N1558" s="464"/>
      <c r="O1558" s="429"/>
      <c r="P1558" s="409">
        <f t="shared" si="59"/>
        <v>0</v>
      </c>
      <c r="Q1558" s="78">
        <f t="shared" si="59"/>
        <v>0</v>
      </c>
      <c r="R1558" s="100" t="str">
        <f t="shared" si="58"/>
        <v/>
      </c>
    </row>
    <row r="1559" spans="1:18" x14ac:dyDescent="0.2">
      <c r="A1559" s="430" t="str">
        <f>IF(B1559="","",COUNT('Diário 1º PA'!$A$4:$A$2634)+COUNT('Diário 2º PA'!$A$4:$A$2000)+COUNT('Diário 3º PA'!$A$4:$A$2000)+ROW()-3)</f>
        <v/>
      </c>
      <c r="B1559" s="417"/>
      <c r="C1559" s="438"/>
      <c r="D1559" s="419"/>
      <c r="E1559" s="419"/>
      <c r="F1559" s="420"/>
      <c r="G1559" s="419"/>
      <c r="H1559" s="419"/>
      <c r="I1559" s="421"/>
      <c r="J1559" s="422"/>
      <c r="K1559" s="422"/>
      <c r="L1559" s="423"/>
      <c r="M1559" s="422"/>
      <c r="N1559" s="464"/>
      <c r="O1559" s="429"/>
      <c r="P1559" s="409">
        <f t="shared" si="59"/>
        <v>0</v>
      </c>
      <c r="Q1559" s="78">
        <f t="shared" si="59"/>
        <v>0</v>
      </c>
      <c r="R1559" s="100" t="str">
        <f t="shared" si="58"/>
        <v/>
      </c>
    </row>
    <row r="1560" spans="1:18" x14ac:dyDescent="0.2">
      <c r="A1560" s="430" t="str">
        <f>IF(B1560="","",COUNT('Diário 1º PA'!$A$4:$A$2634)+COUNT('Diário 2º PA'!$A$4:$A$2000)+COUNT('Diário 3º PA'!$A$4:$A$2000)+ROW()-3)</f>
        <v/>
      </c>
      <c r="B1560" s="417"/>
      <c r="C1560" s="438"/>
      <c r="D1560" s="419"/>
      <c r="E1560" s="419"/>
      <c r="F1560" s="420"/>
      <c r="G1560" s="419"/>
      <c r="H1560" s="419"/>
      <c r="I1560" s="421"/>
      <c r="J1560" s="422"/>
      <c r="K1560" s="422"/>
      <c r="L1560" s="423"/>
      <c r="M1560" s="422"/>
      <c r="N1560" s="464"/>
      <c r="O1560" s="429"/>
      <c r="P1560" s="409">
        <f t="shared" si="59"/>
        <v>0</v>
      </c>
      <c r="Q1560" s="78">
        <f t="shared" si="59"/>
        <v>0</v>
      </c>
      <c r="R1560" s="100" t="str">
        <f t="shared" si="58"/>
        <v/>
      </c>
    </row>
    <row r="1561" spans="1:18" x14ac:dyDescent="0.2">
      <c r="A1561" s="430" t="str">
        <f>IF(B1561="","",COUNT('Diário 1º PA'!$A$4:$A$2634)+COUNT('Diário 2º PA'!$A$4:$A$2000)+COUNT('Diário 3º PA'!$A$4:$A$2000)+ROW()-3)</f>
        <v/>
      </c>
      <c r="B1561" s="417"/>
      <c r="C1561" s="438"/>
      <c r="D1561" s="419"/>
      <c r="E1561" s="419"/>
      <c r="F1561" s="420"/>
      <c r="G1561" s="419"/>
      <c r="H1561" s="419"/>
      <c r="I1561" s="421"/>
      <c r="J1561" s="422"/>
      <c r="K1561" s="422"/>
      <c r="L1561" s="423"/>
      <c r="M1561" s="422"/>
      <c r="N1561" s="464"/>
      <c r="O1561" s="429"/>
      <c r="P1561" s="409">
        <f t="shared" si="59"/>
        <v>0</v>
      </c>
      <c r="Q1561" s="78">
        <f t="shared" si="59"/>
        <v>0</v>
      </c>
      <c r="R1561" s="100" t="str">
        <f t="shared" si="58"/>
        <v/>
      </c>
    </row>
    <row r="1562" spans="1:18" x14ac:dyDescent="0.2">
      <c r="A1562" s="430" t="str">
        <f>IF(B1562="","",COUNT('Diário 1º PA'!$A$4:$A$2634)+COUNT('Diário 2º PA'!$A$4:$A$2000)+COUNT('Diário 3º PA'!$A$4:$A$2000)+ROW()-3)</f>
        <v/>
      </c>
      <c r="B1562" s="417"/>
      <c r="C1562" s="438"/>
      <c r="D1562" s="419"/>
      <c r="E1562" s="419"/>
      <c r="F1562" s="420"/>
      <c r="G1562" s="419"/>
      <c r="H1562" s="419"/>
      <c r="I1562" s="421"/>
      <c r="J1562" s="422"/>
      <c r="K1562" s="422"/>
      <c r="L1562" s="423"/>
      <c r="M1562" s="422"/>
      <c r="N1562" s="464"/>
      <c r="O1562" s="429"/>
      <c r="P1562" s="409">
        <f t="shared" si="59"/>
        <v>0</v>
      </c>
      <c r="Q1562" s="78">
        <f t="shared" si="59"/>
        <v>0</v>
      </c>
      <c r="R1562" s="100" t="str">
        <f t="shared" si="58"/>
        <v/>
      </c>
    </row>
    <row r="1563" spans="1:18" x14ac:dyDescent="0.2">
      <c r="A1563" s="430" t="str">
        <f>IF(B1563="","",COUNT('Diário 1º PA'!$A$4:$A$2634)+COUNT('Diário 2º PA'!$A$4:$A$2000)+COUNT('Diário 3º PA'!$A$4:$A$2000)+ROW()-3)</f>
        <v/>
      </c>
      <c r="B1563" s="417"/>
      <c r="C1563" s="438"/>
      <c r="D1563" s="419"/>
      <c r="E1563" s="419"/>
      <c r="F1563" s="420"/>
      <c r="G1563" s="419"/>
      <c r="H1563" s="419"/>
      <c r="I1563" s="421"/>
      <c r="J1563" s="422"/>
      <c r="K1563" s="422"/>
      <c r="L1563" s="423"/>
      <c r="M1563" s="422"/>
      <c r="N1563" s="464"/>
      <c r="O1563" s="429"/>
      <c r="P1563" s="409">
        <f t="shared" si="59"/>
        <v>0</v>
      </c>
      <c r="Q1563" s="78">
        <f t="shared" si="59"/>
        <v>0</v>
      </c>
      <c r="R1563" s="100" t="str">
        <f t="shared" si="58"/>
        <v/>
      </c>
    </row>
    <row r="1564" spans="1:18" x14ac:dyDescent="0.2">
      <c r="A1564" s="430" t="str">
        <f>IF(B1564="","",COUNT('Diário 1º PA'!$A$4:$A$2634)+COUNT('Diário 2º PA'!$A$4:$A$2000)+COUNT('Diário 3º PA'!$A$4:$A$2000)+ROW()-3)</f>
        <v/>
      </c>
      <c r="B1564" s="417"/>
      <c r="C1564" s="438"/>
      <c r="D1564" s="419"/>
      <c r="E1564" s="419"/>
      <c r="F1564" s="420"/>
      <c r="G1564" s="419"/>
      <c r="H1564" s="419"/>
      <c r="I1564" s="421"/>
      <c r="J1564" s="422"/>
      <c r="K1564" s="422"/>
      <c r="L1564" s="423"/>
      <c r="M1564" s="422"/>
      <c r="N1564" s="464"/>
      <c r="O1564" s="429"/>
      <c r="P1564" s="409">
        <f t="shared" si="59"/>
        <v>0</v>
      </c>
      <c r="Q1564" s="78">
        <f t="shared" si="59"/>
        <v>0</v>
      </c>
      <c r="R1564" s="100" t="str">
        <f t="shared" si="58"/>
        <v/>
      </c>
    </row>
    <row r="1565" spans="1:18" x14ac:dyDescent="0.2">
      <c r="A1565" s="430" t="str">
        <f>IF(B1565="","",COUNT('Diário 1º PA'!$A$4:$A$2634)+COUNT('Diário 2º PA'!$A$4:$A$2000)+COUNT('Diário 3º PA'!$A$4:$A$2000)+ROW()-3)</f>
        <v/>
      </c>
      <c r="B1565" s="417"/>
      <c r="C1565" s="438"/>
      <c r="D1565" s="419"/>
      <c r="E1565" s="419"/>
      <c r="F1565" s="420"/>
      <c r="G1565" s="419"/>
      <c r="H1565" s="419"/>
      <c r="I1565" s="421"/>
      <c r="J1565" s="422"/>
      <c r="K1565" s="422"/>
      <c r="L1565" s="423"/>
      <c r="M1565" s="422"/>
      <c r="N1565" s="464"/>
      <c r="O1565" s="429"/>
      <c r="P1565" s="409">
        <f t="shared" si="59"/>
        <v>0</v>
      </c>
      <c r="Q1565" s="78">
        <f t="shared" si="59"/>
        <v>0</v>
      </c>
      <c r="R1565" s="100" t="str">
        <f t="shared" si="58"/>
        <v/>
      </c>
    </row>
    <row r="1566" spans="1:18" x14ac:dyDescent="0.2">
      <c r="A1566" s="430" t="str">
        <f>IF(B1566="","",COUNT('Diário 1º PA'!$A$4:$A$2634)+COUNT('Diário 2º PA'!$A$4:$A$2000)+COUNT('Diário 3º PA'!$A$4:$A$2000)+ROW()-3)</f>
        <v/>
      </c>
      <c r="B1566" s="417"/>
      <c r="C1566" s="438"/>
      <c r="D1566" s="419"/>
      <c r="E1566" s="419"/>
      <c r="F1566" s="420"/>
      <c r="G1566" s="419"/>
      <c r="H1566" s="419"/>
      <c r="I1566" s="421"/>
      <c r="J1566" s="422"/>
      <c r="K1566" s="422"/>
      <c r="L1566" s="423"/>
      <c r="M1566" s="422"/>
      <c r="N1566" s="464"/>
      <c r="O1566" s="429"/>
      <c r="P1566" s="409">
        <f t="shared" si="59"/>
        <v>0</v>
      </c>
      <c r="Q1566" s="78">
        <f t="shared" si="59"/>
        <v>0</v>
      </c>
      <c r="R1566" s="100" t="str">
        <f t="shared" si="58"/>
        <v/>
      </c>
    </row>
    <row r="1567" spans="1:18" x14ac:dyDescent="0.2">
      <c r="A1567" s="430" t="str">
        <f>IF(B1567="","",COUNT('Diário 1º PA'!$A$4:$A$2634)+COUNT('Diário 2º PA'!$A$4:$A$2000)+COUNT('Diário 3º PA'!$A$4:$A$2000)+ROW()-3)</f>
        <v/>
      </c>
      <c r="B1567" s="417"/>
      <c r="C1567" s="438"/>
      <c r="D1567" s="419"/>
      <c r="E1567" s="419"/>
      <c r="F1567" s="420"/>
      <c r="G1567" s="419"/>
      <c r="H1567" s="419"/>
      <c r="I1567" s="421"/>
      <c r="J1567" s="422"/>
      <c r="K1567" s="422"/>
      <c r="L1567" s="423"/>
      <c r="M1567" s="422"/>
      <c r="N1567" s="464"/>
      <c r="O1567" s="429"/>
      <c r="P1567" s="409">
        <f t="shared" si="59"/>
        <v>0</v>
      </c>
      <c r="Q1567" s="78">
        <f t="shared" si="59"/>
        <v>0</v>
      </c>
      <c r="R1567" s="100" t="str">
        <f t="shared" si="58"/>
        <v/>
      </c>
    </row>
    <row r="1568" spans="1:18" x14ac:dyDescent="0.2">
      <c r="A1568" s="430" t="str">
        <f>IF(B1568="","",COUNT('Diário 1º PA'!$A$4:$A$2634)+COUNT('Diário 2º PA'!$A$4:$A$2000)+COUNT('Diário 3º PA'!$A$4:$A$2000)+ROW()-3)</f>
        <v/>
      </c>
      <c r="B1568" s="417"/>
      <c r="C1568" s="438"/>
      <c r="D1568" s="419"/>
      <c r="E1568" s="419"/>
      <c r="F1568" s="420"/>
      <c r="G1568" s="419"/>
      <c r="H1568" s="419"/>
      <c r="I1568" s="421"/>
      <c r="J1568" s="422"/>
      <c r="K1568" s="422"/>
      <c r="L1568" s="423"/>
      <c r="M1568" s="422"/>
      <c r="N1568" s="464"/>
      <c r="O1568" s="429"/>
      <c r="P1568" s="409">
        <f t="shared" si="59"/>
        <v>0</v>
      </c>
      <c r="Q1568" s="78">
        <f t="shared" si="59"/>
        <v>0</v>
      </c>
      <c r="R1568" s="100" t="str">
        <f t="shared" si="58"/>
        <v/>
      </c>
    </row>
    <row r="1569" spans="1:18" x14ac:dyDescent="0.2">
      <c r="A1569" s="430" t="str">
        <f>IF(B1569="","",COUNT('Diário 1º PA'!$A$4:$A$2634)+COUNT('Diário 2º PA'!$A$4:$A$2000)+COUNT('Diário 3º PA'!$A$4:$A$2000)+ROW()-3)</f>
        <v/>
      </c>
      <c r="B1569" s="417"/>
      <c r="C1569" s="438"/>
      <c r="D1569" s="419"/>
      <c r="E1569" s="419"/>
      <c r="F1569" s="420"/>
      <c r="G1569" s="419"/>
      <c r="H1569" s="419"/>
      <c r="I1569" s="421"/>
      <c r="J1569" s="422"/>
      <c r="K1569" s="422"/>
      <c r="L1569" s="423"/>
      <c r="M1569" s="422"/>
      <c r="N1569" s="464"/>
      <c r="O1569" s="429"/>
      <c r="P1569" s="409">
        <f t="shared" si="59"/>
        <v>0</v>
      </c>
      <c r="Q1569" s="78">
        <f t="shared" si="59"/>
        <v>0</v>
      </c>
      <c r="R1569" s="100" t="str">
        <f t="shared" si="58"/>
        <v/>
      </c>
    </row>
    <row r="1570" spans="1:18" x14ac:dyDescent="0.2">
      <c r="A1570" s="430" t="str">
        <f>IF(B1570="","",COUNT('Diário 1º PA'!$A$4:$A$2634)+COUNT('Diário 2º PA'!$A$4:$A$2000)+COUNT('Diário 3º PA'!$A$4:$A$2000)+ROW()-3)</f>
        <v/>
      </c>
      <c r="B1570" s="417"/>
      <c r="C1570" s="438"/>
      <c r="D1570" s="419"/>
      <c r="E1570" s="419"/>
      <c r="F1570" s="420"/>
      <c r="G1570" s="419"/>
      <c r="H1570" s="419"/>
      <c r="I1570" s="421"/>
      <c r="J1570" s="422"/>
      <c r="K1570" s="422"/>
      <c r="L1570" s="423"/>
      <c r="M1570" s="422"/>
      <c r="N1570" s="464"/>
      <c r="O1570" s="429"/>
      <c r="P1570" s="409">
        <f t="shared" si="59"/>
        <v>0</v>
      </c>
      <c r="Q1570" s="78">
        <f t="shared" si="59"/>
        <v>0</v>
      </c>
      <c r="R1570" s="100" t="str">
        <f t="shared" si="58"/>
        <v/>
      </c>
    </row>
    <row r="1571" spans="1:18" x14ac:dyDescent="0.2">
      <c r="A1571" s="430" t="str">
        <f>IF(B1571="","",COUNT('Diário 1º PA'!$A$4:$A$2634)+COUNT('Diário 2º PA'!$A$4:$A$2000)+COUNT('Diário 3º PA'!$A$4:$A$2000)+ROW()-3)</f>
        <v/>
      </c>
      <c r="B1571" s="417"/>
      <c r="C1571" s="438"/>
      <c r="D1571" s="419"/>
      <c r="E1571" s="419"/>
      <c r="F1571" s="420"/>
      <c r="G1571" s="419"/>
      <c r="H1571" s="419"/>
      <c r="I1571" s="421"/>
      <c r="J1571" s="422"/>
      <c r="K1571" s="422"/>
      <c r="L1571" s="423"/>
      <c r="M1571" s="422"/>
      <c r="N1571" s="464"/>
      <c r="O1571" s="429"/>
      <c r="P1571" s="409">
        <f t="shared" si="59"/>
        <v>0</v>
      </c>
      <c r="Q1571" s="78">
        <f t="shared" si="59"/>
        <v>0</v>
      </c>
      <c r="R1571" s="100" t="str">
        <f t="shared" si="58"/>
        <v/>
      </c>
    </row>
    <row r="1572" spans="1:18" x14ac:dyDescent="0.2">
      <c r="A1572" s="430" t="str">
        <f>IF(B1572="","",COUNT('Diário 1º PA'!$A$4:$A$2634)+COUNT('Diário 2º PA'!$A$4:$A$2000)+COUNT('Diário 3º PA'!$A$4:$A$2000)+ROW()-3)</f>
        <v/>
      </c>
      <c r="B1572" s="417"/>
      <c r="C1572" s="438"/>
      <c r="D1572" s="419"/>
      <c r="E1572" s="419"/>
      <c r="F1572" s="420"/>
      <c r="G1572" s="419"/>
      <c r="H1572" s="419"/>
      <c r="I1572" s="421"/>
      <c r="J1572" s="422"/>
      <c r="K1572" s="422"/>
      <c r="L1572" s="423"/>
      <c r="M1572" s="422"/>
      <c r="N1572" s="464"/>
      <c r="O1572" s="429"/>
      <c r="P1572" s="409">
        <f t="shared" si="59"/>
        <v>0</v>
      </c>
      <c r="Q1572" s="78">
        <f t="shared" si="59"/>
        <v>0</v>
      </c>
      <c r="R1572" s="100" t="str">
        <f t="shared" si="58"/>
        <v/>
      </c>
    </row>
    <row r="1573" spans="1:18" x14ac:dyDescent="0.2">
      <c r="A1573" s="430" t="str">
        <f>IF(B1573="","",COUNT('Diário 1º PA'!$A$4:$A$2634)+COUNT('Diário 2º PA'!$A$4:$A$2000)+COUNT('Diário 3º PA'!$A$4:$A$2000)+ROW()-3)</f>
        <v/>
      </c>
      <c r="B1573" s="417"/>
      <c r="C1573" s="438"/>
      <c r="D1573" s="419"/>
      <c r="E1573" s="419"/>
      <c r="F1573" s="420"/>
      <c r="G1573" s="419"/>
      <c r="H1573" s="419"/>
      <c r="I1573" s="421"/>
      <c r="J1573" s="422"/>
      <c r="K1573" s="422"/>
      <c r="L1573" s="423"/>
      <c r="M1573" s="422"/>
      <c r="N1573" s="464"/>
      <c r="O1573" s="429"/>
      <c r="P1573" s="409">
        <f t="shared" si="59"/>
        <v>0</v>
      </c>
      <c r="Q1573" s="78">
        <f t="shared" si="59"/>
        <v>0</v>
      </c>
      <c r="R1573" s="100" t="str">
        <f t="shared" si="58"/>
        <v/>
      </c>
    </row>
    <row r="1574" spans="1:18" x14ac:dyDescent="0.2">
      <c r="A1574" s="430" t="str">
        <f>IF(B1574="","",COUNT('Diário 1º PA'!$A$4:$A$2634)+COUNT('Diário 2º PA'!$A$4:$A$2000)+COUNT('Diário 3º PA'!$A$4:$A$2000)+ROW()-3)</f>
        <v/>
      </c>
      <c r="B1574" s="417"/>
      <c r="C1574" s="438"/>
      <c r="D1574" s="419"/>
      <c r="E1574" s="419"/>
      <c r="F1574" s="420"/>
      <c r="G1574" s="419"/>
      <c r="H1574" s="419"/>
      <c r="I1574" s="421"/>
      <c r="J1574" s="422"/>
      <c r="K1574" s="422"/>
      <c r="L1574" s="423"/>
      <c r="M1574" s="422"/>
      <c r="N1574" s="464"/>
      <c r="O1574" s="429"/>
      <c r="P1574" s="409">
        <f t="shared" si="59"/>
        <v>0</v>
      </c>
      <c r="Q1574" s="78">
        <f t="shared" si="59"/>
        <v>0</v>
      </c>
      <c r="R1574" s="100" t="str">
        <f t="shared" si="58"/>
        <v/>
      </c>
    </row>
    <row r="1575" spans="1:18" x14ac:dyDescent="0.2">
      <c r="A1575" s="430" t="str">
        <f>IF(B1575="","",COUNT('Diário 1º PA'!$A$4:$A$2634)+COUNT('Diário 2º PA'!$A$4:$A$2000)+COUNT('Diário 3º PA'!$A$4:$A$2000)+ROW()-3)</f>
        <v/>
      </c>
      <c r="B1575" s="417"/>
      <c r="C1575" s="438"/>
      <c r="D1575" s="419"/>
      <c r="E1575" s="419"/>
      <c r="F1575" s="420"/>
      <c r="G1575" s="419"/>
      <c r="H1575" s="419"/>
      <c r="I1575" s="421"/>
      <c r="J1575" s="422"/>
      <c r="K1575" s="422"/>
      <c r="L1575" s="423"/>
      <c r="M1575" s="422"/>
      <c r="N1575" s="464"/>
      <c r="O1575" s="429"/>
      <c r="P1575" s="409">
        <f t="shared" si="59"/>
        <v>0</v>
      </c>
      <c r="Q1575" s="78">
        <f t="shared" si="59"/>
        <v>0</v>
      </c>
      <c r="R1575" s="100" t="str">
        <f t="shared" si="58"/>
        <v/>
      </c>
    </row>
    <row r="1576" spans="1:18" x14ac:dyDescent="0.2">
      <c r="A1576" s="430" t="str">
        <f>IF(B1576="","",COUNT('Diário 1º PA'!$A$4:$A$2634)+COUNT('Diário 2º PA'!$A$4:$A$2000)+COUNT('Diário 3º PA'!$A$4:$A$2000)+ROW()-3)</f>
        <v/>
      </c>
      <c r="B1576" s="417"/>
      <c r="C1576" s="438"/>
      <c r="D1576" s="419"/>
      <c r="E1576" s="419"/>
      <c r="F1576" s="420"/>
      <c r="G1576" s="419"/>
      <c r="H1576" s="419"/>
      <c r="I1576" s="421"/>
      <c r="J1576" s="422"/>
      <c r="K1576" s="422"/>
      <c r="L1576" s="423"/>
      <c r="M1576" s="422"/>
      <c r="N1576" s="464"/>
      <c r="O1576" s="429"/>
      <c r="P1576" s="409">
        <f t="shared" si="59"/>
        <v>0</v>
      </c>
      <c r="Q1576" s="78">
        <f t="shared" si="59"/>
        <v>0</v>
      </c>
      <c r="R1576" s="100" t="str">
        <f t="shared" si="58"/>
        <v/>
      </c>
    </row>
    <row r="1577" spans="1:18" x14ac:dyDescent="0.2">
      <c r="A1577" s="430" t="str">
        <f>IF(B1577="","",COUNT('Diário 1º PA'!$A$4:$A$2634)+COUNT('Diário 2º PA'!$A$4:$A$2000)+COUNT('Diário 3º PA'!$A$4:$A$2000)+ROW()-3)</f>
        <v/>
      </c>
      <c r="B1577" s="417"/>
      <c r="C1577" s="438"/>
      <c r="D1577" s="419"/>
      <c r="E1577" s="419"/>
      <c r="F1577" s="420"/>
      <c r="G1577" s="419"/>
      <c r="H1577" s="419"/>
      <c r="I1577" s="421"/>
      <c r="J1577" s="422"/>
      <c r="K1577" s="422"/>
      <c r="L1577" s="423"/>
      <c r="M1577" s="422"/>
      <c r="N1577" s="464"/>
      <c r="O1577" s="429"/>
      <c r="P1577" s="409">
        <f t="shared" si="59"/>
        <v>0</v>
      </c>
      <c r="Q1577" s="78">
        <f t="shared" si="59"/>
        <v>0</v>
      </c>
      <c r="R1577" s="100" t="str">
        <f t="shared" si="58"/>
        <v/>
      </c>
    </row>
    <row r="1578" spans="1:18" x14ac:dyDescent="0.2">
      <c r="A1578" s="430" t="str">
        <f>IF(B1578="","",COUNT('Diário 1º PA'!$A$4:$A$2634)+COUNT('Diário 2º PA'!$A$4:$A$2000)+COUNT('Diário 3º PA'!$A$4:$A$2000)+ROW()-3)</f>
        <v/>
      </c>
      <c r="B1578" s="417"/>
      <c r="C1578" s="438"/>
      <c r="D1578" s="419"/>
      <c r="E1578" s="419"/>
      <c r="F1578" s="420"/>
      <c r="G1578" s="419"/>
      <c r="H1578" s="419"/>
      <c r="I1578" s="421"/>
      <c r="J1578" s="422"/>
      <c r="K1578" s="422"/>
      <c r="L1578" s="423"/>
      <c r="M1578" s="422"/>
      <c r="N1578" s="464"/>
      <c r="O1578" s="429"/>
      <c r="P1578" s="409">
        <f t="shared" si="59"/>
        <v>0</v>
      </c>
      <c r="Q1578" s="78">
        <f t="shared" si="59"/>
        <v>0</v>
      </c>
      <c r="R1578" s="100" t="str">
        <f t="shared" si="58"/>
        <v/>
      </c>
    </row>
    <row r="1579" spans="1:18" x14ac:dyDescent="0.2">
      <c r="A1579" s="430" t="str">
        <f>IF(B1579="","",COUNT('Diário 1º PA'!$A$4:$A$2634)+COUNT('Diário 2º PA'!$A$4:$A$2000)+COUNT('Diário 3º PA'!$A$4:$A$2000)+ROW()-3)</f>
        <v/>
      </c>
      <c r="B1579" s="417"/>
      <c r="C1579" s="438"/>
      <c r="D1579" s="419"/>
      <c r="E1579" s="419"/>
      <c r="F1579" s="420"/>
      <c r="G1579" s="419"/>
      <c r="H1579" s="419"/>
      <c r="I1579" s="421"/>
      <c r="J1579" s="422"/>
      <c r="K1579" s="422"/>
      <c r="L1579" s="423"/>
      <c r="M1579" s="422"/>
      <c r="N1579" s="464"/>
      <c r="O1579" s="429"/>
      <c r="P1579" s="409">
        <f t="shared" si="59"/>
        <v>0</v>
      </c>
      <c r="Q1579" s="78">
        <f t="shared" si="59"/>
        <v>0</v>
      </c>
      <c r="R1579" s="100" t="str">
        <f t="shared" si="58"/>
        <v/>
      </c>
    </row>
    <row r="1580" spans="1:18" x14ac:dyDescent="0.2">
      <c r="A1580" s="430" t="str">
        <f>IF(B1580="","",COUNT('Diário 1º PA'!$A$4:$A$2634)+COUNT('Diário 2º PA'!$A$4:$A$2000)+COUNT('Diário 3º PA'!$A$4:$A$2000)+ROW()-3)</f>
        <v/>
      </c>
      <c r="B1580" s="417"/>
      <c r="C1580" s="438"/>
      <c r="D1580" s="419"/>
      <c r="E1580" s="419"/>
      <c r="F1580" s="420"/>
      <c r="G1580" s="419"/>
      <c r="H1580" s="419"/>
      <c r="I1580" s="421"/>
      <c r="J1580" s="422"/>
      <c r="K1580" s="422"/>
      <c r="L1580" s="423"/>
      <c r="M1580" s="422"/>
      <c r="N1580" s="464"/>
      <c r="O1580" s="429"/>
      <c r="P1580" s="409">
        <f t="shared" si="59"/>
        <v>0</v>
      </c>
      <c r="Q1580" s="78">
        <f t="shared" si="59"/>
        <v>0</v>
      </c>
      <c r="R1580" s="100" t="str">
        <f t="shared" si="58"/>
        <v/>
      </c>
    </row>
    <row r="1581" spans="1:18" x14ac:dyDescent="0.2">
      <c r="A1581" s="430" t="str">
        <f>IF(B1581="","",COUNT('Diário 1º PA'!$A$4:$A$2634)+COUNT('Diário 2º PA'!$A$4:$A$2000)+COUNT('Diário 3º PA'!$A$4:$A$2000)+ROW()-3)</f>
        <v/>
      </c>
      <c r="B1581" s="417"/>
      <c r="C1581" s="438"/>
      <c r="D1581" s="419"/>
      <c r="E1581" s="419"/>
      <c r="F1581" s="420"/>
      <c r="G1581" s="419"/>
      <c r="H1581" s="419"/>
      <c r="I1581" s="421"/>
      <c r="J1581" s="422"/>
      <c r="K1581" s="422"/>
      <c r="L1581" s="423"/>
      <c r="M1581" s="422"/>
      <c r="N1581" s="464"/>
      <c r="O1581" s="429"/>
      <c r="P1581" s="409">
        <f t="shared" si="59"/>
        <v>0</v>
      </c>
      <c r="Q1581" s="78">
        <f t="shared" si="59"/>
        <v>0</v>
      </c>
      <c r="R1581" s="100" t="str">
        <f t="shared" si="58"/>
        <v/>
      </c>
    </row>
    <row r="1582" spans="1:18" x14ac:dyDescent="0.2">
      <c r="A1582" s="430" t="str">
        <f>IF(B1582="","",COUNT('Diário 1º PA'!$A$4:$A$2634)+COUNT('Diário 2º PA'!$A$4:$A$2000)+COUNT('Diário 3º PA'!$A$4:$A$2000)+ROW()-3)</f>
        <v/>
      </c>
      <c r="B1582" s="417"/>
      <c r="C1582" s="438"/>
      <c r="D1582" s="419"/>
      <c r="E1582" s="419"/>
      <c r="F1582" s="420"/>
      <c r="G1582" s="419"/>
      <c r="H1582" s="419"/>
      <c r="I1582" s="421"/>
      <c r="J1582" s="422"/>
      <c r="K1582" s="422"/>
      <c r="L1582" s="423"/>
      <c r="M1582" s="422"/>
      <c r="N1582" s="464"/>
      <c r="O1582" s="429"/>
      <c r="P1582" s="409">
        <f t="shared" si="59"/>
        <v>0</v>
      </c>
      <c r="Q1582" s="78">
        <f t="shared" si="59"/>
        <v>0</v>
      </c>
      <c r="R1582" s="100" t="str">
        <f t="shared" si="58"/>
        <v/>
      </c>
    </row>
    <row r="1583" spans="1:18" x14ac:dyDescent="0.2">
      <c r="A1583" s="430" t="str">
        <f>IF(B1583="","",COUNT('Diário 1º PA'!$A$4:$A$2634)+COUNT('Diário 2º PA'!$A$4:$A$2000)+COUNT('Diário 3º PA'!$A$4:$A$2000)+ROW()-3)</f>
        <v/>
      </c>
      <c r="B1583" s="417"/>
      <c r="C1583" s="438"/>
      <c r="D1583" s="419"/>
      <c r="E1583" s="419"/>
      <c r="F1583" s="420"/>
      <c r="G1583" s="419"/>
      <c r="H1583" s="419"/>
      <c r="I1583" s="421"/>
      <c r="J1583" s="422"/>
      <c r="K1583" s="422"/>
      <c r="L1583" s="423"/>
      <c r="M1583" s="422"/>
      <c r="N1583" s="464"/>
      <c r="O1583" s="429"/>
      <c r="P1583" s="409">
        <f t="shared" si="59"/>
        <v>0</v>
      </c>
      <c r="Q1583" s="78">
        <f t="shared" si="59"/>
        <v>0</v>
      </c>
      <c r="R1583" s="100" t="str">
        <f t="shared" si="58"/>
        <v/>
      </c>
    </row>
    <row r="1584" spans="1:18" x14ac:dyDescent="0.2">
      <c r="A1584" s="430" t="str">
        <f>IF(B1584="","",COUNT('Diário 1º PA'!$A$4:$A$2634)+COUNT('Diário 2º PA'!$A$4:$A$2000)+COUNT('Diário 3º PA'!$A$4:$A$2000)+ROW()-3)</f>
        <v/>
      </c>
      <c r="B1584" s="417"/>
      <c r="C1584" s="438"/>
      <c r="D1584" s="419"/>
      <c r="E1584" s="419"/>
      <c r="F1584" s="420"/>
      <c r="G1584" s="419"/>
      <c r="H1584" s="419"/>
      <c r="I1584" s="421"/>
      <c r="J1584" s="422"/>
      <c r="K1584" s="422"/>
      <c r="L1584" s="423"/>
      <c r="M1584" s="422"/>
      <c r="N1584" s="464"/>
      <c r="O1584" s="429"/>
      <c r="P1584" s="409">
        <f t="shared" si="59"/>
        <v>0</v>
      </c>
      <c r="Q1584" s="78">
        <f t="shared" si="59"/>
        <v>0</v>
      </c>
      <c r="R1584" s="100" t="str">
        <f t="shared" si="58"/>
        <v/>
      </c>
    </row>
    <row r="1585" spans="1:18" x14ac:dyDescent="0.2">
      <c r="A1585" s="430" t="str">
        <f>IF(B1585="","",COUNT('Diário 1º PA'!$A$4:$A$2634)+COUNT('Diário 2º PA'!$A$4:$A$2000)+COUNT('Diário 3º PA'!$A$4:$A$2000)+ROW()-3)</f>
        <v/>
      </c>
      <c r="B1585" s="417"/>
      <c r="C1585" s="438"/>
      <c r="D1585" s="419"/>
      <c r="E1585" s="419"/>
      <c r="F1585" s="420"/>
      <c r="G1585" s="419"/>
      <c r="H1585" s="419"/>
      <c r="I1585" s="421"/>
      <c r="J1585" s="422"/>
      <c r="K1585" s="422"/>
      <c r="L1585" s="423"/>
      <c r="M1585" s="422"/>
      <c r="N1585" s="464"/>
      <c r="O1585" s="429"/>
      <c r="P1585" s="409">
        <f t="shared" si="59"/>
        <v>0</v>
      </c>
      <c r="Q1585" s="78">
        <f t="shared" si="59"/>
        <v>0</v>
      </c>
      <c r="R1585" s="100" t="str">
        <f t="shared" si="58"/>
        <v/>
      </c>
    </row>
    <row r="1586" spans="1:18" x14ac:dyDescent="0.2">
      <c r="A1586" s="430" t="str">
        <f>IF(B1586="","",COUNT('Diário 1º PA'!$A$4:$A$2634)+COUNT('Diário 2º PA'!$A$4:$A$2000)+COUNT('Diário 3º PA'!$A$4:$A$2000)+ROW()-3)</f>
        <v/>
      </c>
      <c r="B1586" s="417"/>
      <c r="C1586" s="438"/>
      <c r="D1586" s="419"/>
      <c r="E1586" s="419"/>
      <c r="F1586" s="420"/>
      <c r="G1586" s="419"/>
      <c r="H1586" s="419"/>
      <c r="I1586" s="421"/>
      <c r="J1586" s="422"/>
      <c r="K1586" s="422"/>
      <c r="L1586" s="423"/>
      <c r="M1586" s="422"/>
      <c r="N1586" s="464"/>
      <c r="O1586" s="429"/>
      <c r="P1586" s="409">
        <f t="shared" si="59"/>
        <v>0</v>
      </c>
      <c r="Q1586" s="78">
        <f t="shared" si="59"/>
        <v>0</v>
      </c>
      <c r="R1586" s="100" t="str">
        <f t="shared" si="58"/>
        <v/>
      </c>
    </row>
    <row r="1587" spans="1:18" x14ac:dyDescent="0.2">
      <c r="A1587" s="430" t="str">
        <f>IF(B1587="","",COUNT('Diário 1º PA'!$A$4:$A$2634)+COUNT('Diário 2º PA'!$A$4:$A$2000)+COUNT('Diário 3º PA'!$A$4:$A$2000)+ROW()-3)</f>
        <v/>
      </c>
      <c r="B1587" s="417"/>
      <c r="C1587" s="438"/>
      <c r="D1587" s="419"/>
      <c r="E1587" s="419"/>
      <c r="F1587" s="420"/>
      <c r="G1587" s="419"/>
      <c r="H1587" s="419"/>
      <c r="I1587" s="421"/>
      <c r="J1587" s="422"/>
      <c r="K1587" s="422"/>
      <c r="L1587" s="423"/>
      <c r="M1587" s="422"/>
      <c r="N1587" s="464"/>
      <c r="O1587" s="429"/>
      <c r="P1587" s="409">
        <f t="shared" si="59"/>
        <v>0</v>
      </c>
      <c r="Q1587" s="78">
        <f t="shared" si="59"/>
        <v>0</v>
      </c>
      <c r="R1587" s="100" t="str">
        <f t="shared" si="58"/>
        <v/>
      </c>
    </row>
    <row r="1588" spans="1:18" x14ac:dyDescent="0.2">
      <c r="A1588" s="430" t="str">
        <f>IF(B1588="","",COUNT('Diário 1º PA'!$A$4:$A$2634)+COUNT('Diário 2º PA'!$A$4:$A$2000)+COUNT('Diário 3º PA'!$A$4:$A$2000)+ROW()-3)</f>
        <v/>
      </c>
      <c r="B1588" s="417"/>
      <c r="C1588" s="438"/>
      <c r="D1588" s="419"/>
      <c r="E1588" s="419"/>
      <c r="F1588" s="420"/>
      <c r="G1588" s="419"/>
      <c r="H1588" s="419"/>
      <c r="I1588" s="421"/>
      <c r="J1588" s="422"/>
      <c r="K1588" s="422"/>
      <c r="L1588" s="423"/>
      <c r="M1588" s="422"/>
      <c r="N1588" s="464"/>
      <c r="O1588" s="429"/>
      <c r="P1588" s="409">
        <f t="shared" si="59"/>
        <v>0</v>
      </c>
      <c r="Q1588" s="78">
        <f t="shared" si="59"/>
        <v>0</v>
      </c>
      <c r="R1588" s="100" t="str">
        <f t="shared" si="58"/>
        <v/>
      </c>
    </row>
    <row r="1589" spans="1:18" x14ac:dyDescent="0.2">
      <c r="A1589" s="430" t="str">
        <f>IF(B1589="","",COUNT('Diário 1º PA'!$A$4:$A$2634)+COUNT('Diário 2º PA'!$A$4:$A$2000)+COUNT('Diário 3º PA'!$A$4:$A$2000)+ROW()-3)</f>
        <v/>
      </c>
      <c r="B1589" s="417"/>
      <c r="C1589" s="438"/>
      <c r="D1589" s="419"/>
      <c r="E1589" s="419"/>
      <c r="F1589" s="420"/>
      <c r="G1589" s="419"/>
      <c r="H1589" s="419"/>
      <c r="I1589" s="421"/>
      <c r="J1589" s="422"/>
      <c r="K1589" s="422"/>
      <c r="L1589" s="423"/>
      <c r="M1589" s="422"/>
      <c r="N1589" s="464"/>
      <c r="O1589" s="429"/>
      <c r="P1589" s="409">
        <f t="shared" si="59"/>
        <v>0</v>
      </c>
      <c r="Q1589" s="78">
        <f t="shared" si="59"/>
        <v>0</v>
      </c>
      <c r="R1589" s="100" t="str">
        <f t="shared" si="58"/>
        <v/>
      </c>
    </row>
    <row r="1590" spans="1:18" x14ac:dyDescent="0.2">
      <c r="A1590" s="430" t="str">
        <f>IF(B1590="","",COUNT('Diário 1º PA'!$A$4:$A$2634)+COUNT('Diário 2º PA'!$A$4:$A$2000)+COUNT('Diário 3º PA'!$A$4:$A$2000)+ROW()-3)</f>
        <v/>
      </c>
      <c r="B1590" s="417"/>
      <c r="C1590" s="438"/>
      <c r="D1590" s="419"/>
      <c r="E1590" s="419"/>
      <c r="F1590" s="420"/>
      <c r="G1590" s="419"/>
      <c r="H1590" s="419"/>
      <c r="I1590" s="421"/>
      <c r="J1590" s="422"/>
      <c r="K1590" s="422"/>
      <c r="L1590" s="423"/>
      <c r="M1590" s="422"/>
      <c r="N1590" s="464"/>
      <c r="O1590" s="429"/>
      <c r="P1590" s="409">
        <f t="shared" si="59"/>
        <v>0</v>
      </c>
      <c r="Q1590" s="78">
        <f t="shared" si="59"/>
        <v>0</v>
      </c>
      <c r="R1590" s="100" t="str">
        <f t="shared" si="58"/>
        <v/>
      </c>
    </row>
    <row r="1591" spans="1:18" x14ac:dyDescent="0.2">
      <c r="A1591" s="430" t="str">
        <f>IF(B1591="","",COUNT('Diário 1º PA'!$A$4:$A$2634)+COUNT('Diário 2º PA'!$A$4:$A$2000)+COUNT('Diário 3º PA'!$A$4:$A$2000)+ROW()-3)</f>
        <v/>
      </c>
      <c r="B1591" s="417"/>
      <c r="C1591" s="438"/>
      <c r="D1591" s="419"/>
      <c r="E1591" s="419"/>
      <c r="F1591" s="420"/>
      <c r="G1591" s="419"/>
      <c r="H1591" s="419"/>
      <c r="I1591" s="421"/>
      <c r="J1591" s="422"/>
      <c r="K1591" s="422"/>
      <c r="L1591" s="423"/>
      <c r="M1591" s="422"/>
      <c r="N1591" s="464"/>
      <c r="O1591" s="429"/>
      <c r="P1591" s="409">
        <f t="shared" si="59"/>
        <v>0</v>
      </c>
      <c r="Q1591" s="78">
        <f t="shared" si="59"/>
        <v>0</v>
      </c>
      <c r="R1591" s="100" t="str">
        <f t="shared" si="58"/>
        <v/>
      </c>
    </row>
    <row r="1592" spans="1:18" x14ac:dyDescent="0.2">
      <c r="A1592" s="430" t="str">
        <f>IF(B1592="","",COUNT('Diário 1º PA'!$A$4:$A$2634)+COUNT('Diário 2º PA'!$A$4:$A$2000)+COUNT('Diário 3º PA'!$A$4:$A$2000)+ROW()-3)</f>
        <v/>
      </c>
      <c r="B1592" s="417"/>
      <c r="C1592" s="438"/>
      <c r="D1592" s="419"/>
      <c r="E1592" s="419"/>
      <c r="F1592" s="420"/>
      <c r="G1592" s="419"/>
      <c r="H1592" s="419"/>
      <c r="I1592" s="421"/>
      <c r="J1592" s="422"/>
      <c r="K1592" s="422"/>
      <c r="L1592" s="423"/>
      <c r="M1592" s="422"/>
      <c r="N1592" s="464"/>
      <c r="O1592" s="429"/>
      <c r="P1592" s="409">
        <f t="shared" si="59"/>
        <v>0</v>
      </c>
      <c r="Q1592" s="78">
        <f t="shared" si="59"/>
        <v>0</v>
      </c>
      <c r="R1592" s="100" t="str">
        <f t="shared" si="58"/>
        <v/>
      </c>
    </row>
    <row r="1593" spans="1:18" x14ac:dyDescent="0.2">
      <c r="A1593" s="430" t="str">
        <f>IF(B1593="","",COUNT('Diário 1º PA'!$A$4:$A$2634)+COUNT('Diário 2º PA'!$A$4:$A$2000)+COUNT('Diário 3º PA'!$A$4:$A$2000)+ROW()-3)</f>
        <v/>
      </c>
      <c r="B1593" s="417"/>
      <c r="C1593" s="438"/>
      <c r="D1593" s="419"/>
      <c r="E1593" s="419"/>
      <c r="F1593" s="420"/>
      <c r="G1593" s="419"/>
      <c r="H1593" s="419"/>
      <c r="I1593" s="421"/>
      <c r="J1593" s="422"/>
      <c r="K1593" s="422"/>
      <c r="L1593" s="423"/>
      <c r="M1593" s="422"/>
      <c r="N1593" s="464"/>
      <c r="O1593" s="429"/>
      <c r="P1593" s="409">
        <f t="shared" si="59"/>
        <v>0</v>
      </c>
      <c r="Q1593" s="78">
        <f t="shared" si="59"/>
        <v>0</v>
      </c>
      <c r="R1593" s="100" t="str">
        <f t="shared" si="58"/>
        <v/>
      </c>
    </row>
    <row r="1594" spans="1:18" x14ac:dyDescent="0.2">
      <c r="A1594" s="430" t="str">
        <f>IF(B1594="","",COUNT('Diário 1º PA'!$A$4:$A$2634)+COUNT('Diário 2º PA'!$A$4:$A$2000)+COUNT('Diário 3º PA'!$A$4:$A$2000)+ROW()-3)</f>
        <v/>
      </c>
      <c r="B1594" s="417"/>
      <c r="C1594" s="438"/>
      <c r="D1594" s="419"/>
      <c r="E1594" s="419"/>
      <c r="F1594" s="420"/>
      <c r="G1594" s="419"/>
      <c r="H1594" s="419"/>
      <c r="I1594" s="421"/>
      <c r="J1594" s="422"/>
      <c r="K1594" s="422"/>
      <c r="L1594" s="423"/>
      <c r="M1594" s="422"/>
      <c r="N1594" s="464"/>
      <c r="O1594" s="429"/>
      <c r="P1594" s="409">
        <f t="shared" si="59"/>
        <v>0</v>
      </c>
      <c r="Q1594" s="78">
        <f t="shared" si="59"/>
        <v>0</v>
      </c>
      <c r="R1594" s="100" t="str">
        <f t="shared" si="58"/>
        <v/>
      </c>
    </row>
    <row r="1595" spans="1:18" x14ac:dyDescent="0.2">
      <c r="A1595" s="430" t="str">
        <f>IF(B1595="","",COUNT('Diário 1º PA'!$A$4:$A$2634)+COUNT('Diário 2º PA'!$A$4:$A$2000)+COUNT('Diário 3º PA'!$A$4:$A$2000)+ROW()-3)</f>
        <v/>
      </c>
      <c r="B1595" s="417"/>
      <c r="C1595" s="438"/>
      <c r="D1595" s="419"/>
      <c r="E1595" s="419"/>
      <c r="F1595" s="420"/>
      <c r="G1595" s="419"/>
      <c r="H1595" s="419"/>
      <c r="I1595" s="421"/>
      <c r="J1595" s="422"/>
      <c r="K1595" s="422"/>
      <c r="L1595" s="423"/>
      <c r="M1595" s="422"/>
      <c r="N1595" s="464"/>
      <c r="O1595" s="429"/>
      <c r="P1595" s="409">
        <f t="shared" si="59"/>
        <v>0</v>
      </c>
      <c r="Q1595" s="78">
        <f t="shared" si="59"/>
        <v>0</v>
      </c>
      <c r="R1595" s="100" t="str">
        <f t="shared" si="58"/>
        <v/>
      </c>
    </row>
    <row r="1596" spans="1:18" x14ac:dyDescent="0.2">
      <c r="A1596" s="430" t="str">
        <f>IF(B1596="","",COUNT('Diário 1º PA'!$A$4:$A$2634)+COUNT('Diário 2º PA'!$A$4:$A$2000)+COUNT('Diário 3º PA'!$A$4:$A$2000)+ROW()-3)</f>
        <v/>
      </c>
      <c r="B1596" s="417"/>
      <c r="C1596" s="438"/>
      <c r="D1596" s="419"/>
      <c r="E1596" s="419"/>
      <c r="F1596" s="420"/>
      <c r="G1596" s="419"/>
      <c r="H1596" s="419"/>
      <c r="I1596" s="421"/>
      <c r="J1596" s="422"/>
      <c r="K1596" s="422"/>
      <c r="L1596" s="423"/>
      <c r="M1596" s="422"/>
      <c r="N1596" s="464"/>
      <c r="O1596" s="429"/>
      <c r="P1596" s="409">
        <f t="shared" si="59"/>
        <v>0</v>
      </c>
      <c r="Q1596" s="78">
        <f t="shared" si="59"/>
        <v>0</v>
      </c>
      <c r="R1596" s="100" t="str">
        <f t="shared" si="58"/>
        <v/>
      </c>
    </row>
    <row r="1597" spans="1:18" x14ac:dyDescent="0.2">
      <c r="A1597" s="430" t="str">
        <f>IF(B1597="","",COUNT('Diário 1º PA'!$A$4:$A$2634)+COUNT('Diário 2º PA'!$A$4:$A$2000)+COUNT('Diário 3º PA'!$A$4:$A$2000)+ROW()-3)</f>
        <v/>
      </c>
      <c r="B1597" s="417"/>
      <c r="C1597" s="438"/>
      <c r="D1597" s="419"/>
      <c r="E1597" s="419"/>
      <c r="F1597" s="420"/>
      <c r="G1597" s="419"/>
      <c r="H1597" s="419"/>
      <c r="I1597" s="421"/>
      <c r="J1597" s="422"/>
      <c r="K1597" s="422"/>
      <c r="L1597" s="423"/>
      <c r="M1597" s="422"/>
      <c r="N1597" s="464"/>
      <c r="O1597" s="429"/>
      <c r="P1597" s="409">
        <f t="shared" si="59"/>
        <v>0</v>
      </c>
      <c r="Q1597" s="78">
        <f t="shared" si="59"/>
        <v>0</v>
      </c>
      <c r="R1597" s="100" t="str">
        <f t="shared" si="58"/>
        <v/>
      </c>
    </row>
    <row r="1598" spans="1:18" x14ac:dyDescent="0.2">
      <c r="A1598" s="430" t="str">
        <f>IF(B1598="","",COUNT('Diário 1º PA'!$A$4:$A$2634)+COUNT('Diário 2º PA'!$A$4:$A$2000)+COUNT('Diário 3º PA'!$A$4:$A$2000)+ROW()-3)</f>
        <v/>
      </c>
      <c r="B1598" s="417"/>
      <c r="C1598" s="438"/>
      <c r="D1598" s="419"/>
      <c r="E1598" s="419"/>
      <c r="F1598" s="420"/>
      <c r="G1598" s="419"/>
      <c r="H1598" s="419"/>
      <c r="I1598" s="421"/>
      <c r="J1598" s="422"/>
      <c r="K1598" s="422"/>
      <c r="L1598" s="423"/>
      <c r="M1598" s="422"/>
      <c r="N1598" s="464"/>
      <c r="O1598" s="429"/>
      <c r="P1598" s="409">
        <f t="shared" si="59"/>
        <v>0</v>
      </c>
      <c r="Q1598" s="78">
        <f t="shared" si="59"/>
        <v>0</v>
      </c>
      <c r="R1598" s="100" t="str">
        <f t="shared" si="58"/>
        <v/>
      </c>
    </row>
    <row r="1599" spans="1:18" x14ac:dyDescent="0.2">
      <c r="A1599" s="430" t="str">
        <f>IF(B1599="","",COUNT('Diário 1º PA'!$A$4:$A$2634)+COUNT('Diário 2º PA'!$A$4:$A$2000)+COUNT('Diário 3º PA'!$A$4:$A$2000)+ROW()-3)</f>
        <v/>
      </c>
      <c r="B1599" s="417"/>
      <c r="C1599" s="438"/>
      <c r="D1599" s="419"/>
      <c r="E1599" s="419"/>
      <c r="F1599" s="420"/>
      <c r="G1599" s="419"/>
      <c r="H1599" s="419"/>
      <c r="I1599" s="421"/>
      <c r="J1599" s="422"/>
      <c r="K1599" s="422"/>
      <c r="L1599" s="423"/>
      <c r="M1599" s="422"/>
      <c r="N1599" s="464"/>
      <c r="O1599" s="429"/>
      <c r="P1599" s="409">
        <f t="shared" si="59"/>
        <v>0</v>
      </c>
      <c r="Q1599" s="78">
        <f t="shared" si="59"/>
        <v>0</v>
      </c>
      <c r="R1599" s="100" t="str">
        <f t="shared" si="58"/>
        <v/>
      </c>
    </row>
    <row r="1600" spans="1:18" x14ac:dyDescent="0.2">
      <c r="A1600" s="430" t="str">
        <f>IF(B1600="","",COUNT('Diário 1º PA'!$A$4:$A$2634)+COUNT('Diário 2º PA'!$A$4:$A$2000)+COUNT('Diário 3º PA'!$A$4:$A$2000)+ROW()-3)</f>
        <v/>
      </c>
      <c r="B1600" s="417"/>
      <c r="C1600" s="438"/>
      <c r="D1600" s="419"/>
      <c r="E1600" s="419"/>
      <c r="F1600" s="420"/>
      <c r="G1600" s="419"/>
      <c r="H1600" s="419"/>
      <c r="I1600" s="421"/>
      <c r="J1600" s="422"/>
      <c r="K1600" s="422"/>
      <c r="L1600" s="423"/>
      <c r="M1600" s="422"/>
      <c r="N1600" s="464"/>
      <c r="O1600" s="429"/>
      <c r="P1600" s="409">
        <f t="shared" si="59"/>
        <v>0</v>
      </c>
      <c r="Q1600" s="78">
        <f t="shared" si="59"/>
        <v>0</v>
      </c>
      <c r="R1600" s="100" t="str">
        <f t="shared" si="58"/>
        <v/>
      </c>
    </row>
    <row r="1601" spans="1:18" x14ac:dyDescent="0.2">
      <c r="A1601" s="430" t="str">
        <f>IF(B1601="","",COUNT('Diário 1º PA'!$A$4:$A$2634)+COUNT('Diário 2º PA'!$A$4:$A$2000)+COUNT('Diário 3º PA'!$A$4:$A$2000)+ROW()-3)</f>
        <v/>
      </c>
      <c r="B1601" s="417"/>
      <c r="C1601" s="438"/>
      <c r="D1601" s="419"/>
      <c r="E1601" s="419"/>
      <c r="F1601" s="420"/>
      <c r="G1601" s="419"/>
      <c r="H1601" s="419"/>
      <c r="I1601" s="421"/>
      <c r="J1601" s="422"/>
      <c r="K1601" s="422"/>
      <c r="L1601" s="423"/>
      <c r="M1601" s="422"/>
      <c r="N1601" s="464"/>
      <c r="O1601" s="429"/>
      <c r="P1601" s="409">
        <f t="shared" si="59"/>
        <v>0</v>
      </c>
      <c r="Q1601" s="78">
        <f t="shared" si="59"/>
        <v>0</v>
      </c>
      <c r="R1601" s="100" t="str">
        <f t="shared" si="58"/>
        <v/>
      </c>
    </row>
    <row r="1602" spans="1:18" x14ac:dyDescent="0.2">
      <c r="A1602" s="430" t="str">
        <f>IF(B1602="","",COUNT('Diário 1º PA'!$A$4:$A$2634)+COUNT('Diário 2º PA'!$A$4:$A$2000)+COUNT('Diário 3º PA'!$A$4:$A$2000)+ROW()-3)</f>
        <v/>
      </c>
      <c r="B1602" s="417"/>
      <c r="C1602" s="438"/>
      <c r="D1602" s="419"/>
      <c r="E1602" s="419"/>
      <c r="F1602" s="420"/>
      <c r="G1602" s="419"/>
      <c r="H1602" s="419"/>
      <c r="I1602" s="421"/>
      <c r="J1602" s="422"/>
      <c r="K1602" s="422"/>
      <c r="L1602" s="423"/>
      <c r="M1602" s="422"/>
      <c r="N1602" s="464"/>
      <c r="O1602" s="429"/>
      <c r="P1602" s="409">
        <f t="shared" si="59"/>
        <v>0</v>
      </c>
      <c r="Q1602" s="78">
        <f t="shared" si="59"/>
        <v>0</v>
      </c>
      <c r="R1602" s="100" t="str">
        <f t="shared" si="58"/>
        <v/>
      </c>
    </row>
    <row r="1603" spans="1:18" x14ac:dyDescent="0.2">
      <c r="A1603" s="430" t="str">
        <f>IF(B1603="","",COUNT('Diário 1º PA'!$A$4:$A$2634)+COUNT('Diário 2º PA'!$A$4:$A$2000)+COUNT('Diário 3º PA'!$A$4:$A$2000)+ROW()-3)</f>
        <v/>
      </c>
      <c r="B1603" s="417"/>
      <c r="C1603" s="438"/>
      <c r="D1603" s="419"/>
      <c r="E1603" s="419"/>
      <c r="F1603" s="420"/>
      <c r="G1603" s="419"/>
      <c r="H1603" s="419"/>
      <c r="I1603" s="421"/>
      <c r="J1603" s="422"/>
      <c r="K1603" s="422"/>
      <c r="L1603" s="423"/>
      <c r="M1603" s="422"/>
      <c r="N1603" s="464"/>
      <c r="O1603" s="429"/>
      <c r="P1603" s="409">
        <f t="shared" si="59"/>
        <v>0</v>
      </c>
      <c r="Q1603" s="78">
        <f t="shared" si="59"/>
        <v>0</v>
      </c>
      <c r="R1603" s="100" t="str">
        <f t="shared" si="58"/>
        <v/>
      </c>
    </row>
    <row r="1604" spans="1:18" x14ac:dyDescent="0.2">
      <c r="A1604" s="430" t="str">
        <f>IF(B1604="","",COUNT('Diário 1º PA'!$A$4:$A$2634)+COUNT('Diário 2º PA'!$A$4:$A$2000)+COUNT('Diário 3º PA'!$A$4:$A$2000)+ROW()-3)</f>
        <v/>
      </c>
      <c r="B1604" s="417"/>
      <c r="C1604" s="438"/>
      <c r="D1604" s="419"/>
      <c r="E1604" s="419"/>
      <c r="F1604" s="420"/>
      <c r="G1604" s="419"/>
      <c r="H1604" s="419"/>
      <c r="I1604" s="421"/>
      <c r="J1604" s="422"/>
      <c r="K1604" s="422"/>
      <c r="L1604" s="423"/>
      <c r="M1604" s="422"/>
      <c r="N1604" s="464"/>
      <c r="O1604" s="429"/>
      <c r="P1604" s="409">
        <f t="shared" si="59"/>
        <v>0</v>
      </c>
      <c r="Q1604" s="78">
        <f t="shared" si="59"/>
        <v>0</v>
      </c>
      <c r="R1604" s="100" t="str">
        <f t="shared" si="58"/>
        <v/>
      </c>
    </row>
    <row r="1605" spans="1:18" x14ac:dyDescent="0.2">
      <c r="A1605" s="430" t="str">
        <f>IF(B1605="","",COUNT('Diário 1º PA'!$A$4:$A$2634)+COUNT('Diário 2º PA'!$A$4:$A$2000)+COUNT('Diário 3º PA'!$A$4:$A$2000)+ROW()-3)</f>
        <v/>
      </c>
      <c r="B1605" s="417"/>
      <c r="C1605" s="438"/>
      <c r="D1605" s="419"/>
      <c r="E1605" s="419"/>
      <c r="F1605" s="420"/>
      <c r="G1605" s="419"/>
      <c r="H1605" s="419"/>
      <c r="I1605" s="421"/>
      <c r="J1605" s="422"/>
      <c r="K1605" s="422"/>
      <c r="L1605" s="423"/>
      <c r="M1605" s="422"/>
      <c r="N1605" s="464"/>
      <c r="O1605" s="429"/>
      <c r="P1605" s="409">
        <f t="shared" si="59"/>
        <v>0</v>
      </c>
      <c r="Q1605" s="78">
        <f t="shared" si="59"/>
        <v>0</v>
      </c>
      <c r="R1605" s="100" t="str">
        <f t="shared" si="58"/>
        <v/>
      </c>
    </row>
    <row r="1606" spans="1:18" x14ac:dyDescent="0.2">
      <c r="A1606" s="430" t="str">
        <f>IF(B1606="","",COUNT('Diário 1º PA'!$A$4:$A$2634)+COUNT('Diário 2º PA'!$A$4:$A$2000)+COUNT('Diário 3º PA'!$A$4:$A$2000)+ROW()-3)</f>
        <v/>
      </c>
      <c r="B1606" s="417"/>
      <c r="C1606" s="438"/>
      <c r="D1606" s="419"/>
      <c r="E1606" s="419"/>
      <c r="F1606" s="420"/>
      <c r="G1606" s="419"/>
      <c r="H1606" s="419"/>
      <c r="I1606" s="421"/>
      <c r="J1606" s="422"/>
      <c r="K1606" s="422"/>
      <c r="L1606" s="423"/>
      <c r="M1606" s="422"/>
      <c r="N1606" s="464"/>
      <c r="O1606" s="429"/>
      <c r="P1606" s="409">
        <f t="shared" si="59"/>
        <v>0</v>
      </c>
      <c r="Q1606" s="78">
        <f t="shared" si="59"/>
        <v>0</v>
      </c>
      <c r="R1606" s="100" t="str">
        <f t="shared" si="58"/>
        <v/>
      </c>
    </row>
    <row r="1607" spans="1:18" x14ac:dyDescent="0.2">
      <c r="A1607" s="430" t="str">
        <f>IF(B1607="","",COUNT('Diário 1º PA'!$A$4:$A$2634)+COUNT('Diário 2º PA'!$A$4:$A$2000)+COUNT('Diário 3º PA'!$A$4:$A$2000)+ROW()-3)</f>
        <v/>
      </c>
      <c r="B1607" s="417"/>
      <c r="C1607" s="438"/>
      <c r="D1607" s="419"/>
      <c r="E1607" s="419"/>
      <c r="F1607" s="420"/>
      <c r="G1607" s="419"/>
      <c r="H1607" s="419"/>
      <c r="I1607" s="421"/>
      <c r="J1607" s="422"/>
      <c r="K1607" s="422"/>
      <c r="L1607" s="423"/>
      <c r="M1607" s="422"/>
      <c r="N1607" s="464"/>
      <c r="O1607" s="429"/>
      <c r="P1607" s="409">
        <f t="shared" si="59"/>
        <v>0</v>
      </c>
      <c r="Q1607" s="78">
        <f t="shared" si="59"/>
        <v>0</v>
      </c>
      <c r="R1607" s="100" t="str">
        <f t="shared" si="58"/>
        <v/>
      </c>
    </row>
    <row r="1608" spans="1:18" x14ac:dyDescent="0.2">
      <c r="A1608" s="430" t="str">
        <f>IF(B1608="","",COUNT('Diário 1º PA'!$A$4:$A$2634)+COUNT('Diário 2º PA'!$A$4:$A$2000)+COUNT('Diário 3º PA'!$A$4:$A$2000)+ROW()-3)</f>
        <v/>
      </c>
      <c r="B1608" s="417"/>
      <c r="C1608" s="438"/>
      <c r="D1608" s="419"/>
      <c r="E1608" s="419"/>
      <c r="F1608" s="420"/>
      <c r="G1608" s="419"/>
      <c r="H1608" s="419"/>
      <c r="I1608" s="421"/>
      <c r="J1608" s="422"/>
      <c r="K1608" s="422"/>
      <c r="L1608" s="423"/>
      <c r="M1608" s="422"/>
      <c r="N1608" s="464"/>
      <c r="O1608" s="429"/>
      <c r="P1608" s="409">
        <f t="shared" si="59"/>
        <v>0</v>
      </c>
      <c r="Q1608" s="78">
        <f t="shared" si="59"/>
        <v>0</v>
      </c>
      <c r="R1608" s="100" t="str">
        <f t="shared" ref="R1608:R1671" si="60">SUBSTITUTE(D1608," ","_")</f>
        <v/>
      </c>
    </row>
    <row r="1609" spans="1:18" x14ac:dyDescent="0.2">
      <c r="A1609" s="430" t="str">
        <f>IF(B1609="","",COUNT('Diário 1º PA'!$A$4:$A$2634)+COUNT('Diário 2º PA'!$A$4:$A$2000)+COUNT('Diário 3º PA'!$A$4:$A$2000)+ROW()-3)</f>
        <v/>
      </c>
      <c r="B1609" s="417"/>
      <c r="C1609" s="438"/>
      <c r="D1609" s="419"/>
      <c r="E1609" s="419"/>
      <c r="F1609" s="420"/>
      <c r="G1609" s="419"/>
      <c r="H1609" s="419"/>
      <c r="I1609" s="421"/>
      <c r="J1609" s="422"/>
      <c r="K1609" s="422"/>
      <c r="L1609" s="423"/>
      <c r="M1609" s="422"/>
      <c r="N1609" s="464"/>
      <c r="O1609" s="429"/>
      <c r="P1609" s="409">
        <f t="shared" ref="P1609:Q1672" si="61">IF(B1609=0,0,IF(YEAR(B1609)=$Q$1,MONTH(B1609)-$P$1+1,(YEAR(B1609)-$Q$1)*12-$P$1+1+MONTH(B1609)))</f>
        <v>0</v>
      </c>
      <c r="Q1609" s="78">
        <f t="shared" si="61"/>
        <v>0</v>
      </c>
      <c r="R1609" s="100" t="str">
        <f t="shared" si="60"/>
        <v/>
      </c>
    </row>
    <row r="1610" spans="1:18" x14ac:dyDescent="0.2">
      <c r="A1610" s="430" t="str">
        <f>IF(B1610="","",COUNT('Diário 1º PA'!$A$4:$A$2634)+COUNT('Diário 2º PA'!$A$4:$A$2000)+COUNT('Diário 3º PA'!$A$4:$A$2000)+ROW()-3)</f>
        <v/>
      </c>
      <c r="B1610" s="417"/>
      <c r="C1610" s="438"/>
      <c r="D1610" s="419"/>
      <c r="E1610" s="419"/>
      <c r="F1610" s="420"/>
      <c r="G1610" s="419"/>
      <c r="H1610" s="419"/>
      <c r="I1610" s="421"/>
      <c r="J1610" s="422"/>
      <c r="K1610" s="422"/>
      <c r="L1610" s="423"/>
      <c r="M1610" s="422"/>
      <c r="N1610" s="464"/>
      <c r="O1610" s="429"/>
      <c r="P1610" s="409">
        <f t="shared" si="61"/>
        <v>0</v>
      </c>
      <c r="Q1610" s="78">
        <f t="shared" si="61"/>
        <v>0</v>
      </c>
      <c r="R1610" s="100" t="str">
        <f t="shared" si="60"/>
        <v/>
      </c>
    </row>
    <row r="1611" spans="1:18" x14ac:dyDescent="0.2">
      <c r="A1611" s="430" t="str">
        <f>IF(B1611="","",COUNT('Diário 1º PA'!$A$4:$A$2634)+COUNT('Diário 2º PA'!$A$4:$A$2000)+COUNT('Diário 3º PA'!$A$4:$A$2000)+ROW()-3)</f>
        <v/>
      </c>
      <c r="B1611" s="417"/>
      <c r="C1611" s="438"/>
      <c r="D1611" s="419"/>
      <c r="E1611" s="419"/>
      <c r="F1611" s="420"/>
      <c r="G1611" s="419"/>
      <c r="H1611" s="419"/>
      <c r="I1611" s="421"/>
      <c r="J1611" s="422"/>
      <c r="K1611" s="422"/>
      <c r="L1611" s="423"/>
      <c r="M1611" s="422"/>
      <c r="N1611" s="464"/>
      <c r="O1611" s="429"/>
      <c r="P1611" s="409">
        <f t="shared" si="61"/>
        <v>0</v>
      </c>
      <c r="Q1611" s="78">
        <f t="shared" si="61"/>
        <v>0</v>
      </c>
      <c r="R1611" s="100" t="str">
        <f t="shared" si="60"/>
        <v/>
      </c>
    </row>
    <row r="1612" spans="1:18" x14ac:dyDescent="0.2">
      <c r="A1612" s="430" t="str">
        <f>IF(B1612="","",COUNT('Diário 1º PA'!$A$4:$A$2634)+COUNT('Diário 2º PA'!$A$4:$A$2000)+COUNT('Diário 3º PA'!$A$4:$A$2000)+ROW()-3)</f>
        <v/>
      </c>
      <c r="B1612" s="417"/>
      <c r="C1612" s="438"/>
      <c r="D1612" s="419"/>
      <c r="E1612" s="419"/>
      <c r="F1612" s="420"/>
      <c r="G1612" s="419"/>
      <c r="H1612" s="419"/>
      <c r="I1612" s="421"/>
      <c r="J1612" s="422"/>
      <c r="K1612" s="422"/>
      <c r="L1612" s="423"/>
      <c r="M1612" s="422"/>
      <c r="N1612" s="464"/>
      <c r="O1612" s="429"/>
      <c r="P1612" s="409">
        <f t="shared" si="61"/>
        <v>0</v>
      </c>
      <c r="Q1612" s="78">
        <f t="shared" si="61"/>
        <v>0</v>
      </c>
      <c r="R1612" s="100" t="str">
        <f t="shared" si="60"/>
        <v/>
      </c>
    </row>
    <row r="1613" spans="1:18" x14ac:dyDescent="0.2">
      <c r="A1613" s="430" t="str">
        <f>IF(B1613="","",COUNT('Diário 1º PA'!$A$4:$A$2634)+COUNT('Diário 2º PA'!$A$4:$A$2000)+COUNT('Diário 3º PA'!$A$4:$A$2000)+ROW()-3)</f>
        <v/>
      </c>
      <c r="B1613" s="417"/>
      <c r="C1613" s="438"/>
      <c r="D1613" s="419"/>
      <c r="E1613" s="419"/>
      <c r="F1613" s="420"/>
      <c r="G1613" s="419"/>
      <c r="H1613" s="419"/>
      <c r="I1613" s="421"/>
      <c r="J1613" s="422"/>
      <c r="K1613" s="422"/>
      <c r="L1613" s="423"/>
      <c r="M1613" s="422"/>
      <c r="N1613" s="464"/>
      <c r="O1613" s="429"/>
      <c r="P1613" s="409">
        <f t="shared" si="61"/>
        <v>0</v>
      </c>
      <c r="Q1613" s="78">
        <f t="shared" si="61"/>
        <v>0</v>
      </c>
      <c r="R1613" s="100" t="str">
        <f t="shared" si="60"/>
        <v/>
      </c>
    </row>
    <row r="1614" spans="1:18" x14ac:dyDescent="0.2">
      <c r="A1614" s="430" t="str">
        <f>IF(B1614="","",COUNT('Diário 1º PA'!$A$4:$A$2634)+COUNT('Diário 2º PA'!$A$4:$A$2000)+COUNT('Diário 3º PA'!$A$4:$A$2000)+ROW()-3)</f>
        <v/>
      </c>
      <c r="B1614" s="417"/>
      <c r="C1614" s="438"/>
      <c r="D1614" s="419"/>
      <c r="E1614" s="419"/>
      <c r="F1614" s="420"/>
      <c r="G1614" s="419"/>
      <c r="H1614" s="419"/>
      <c r="I1614" s="421"/>
      <c r="J1614" s="422"/>
      <c r="K1614" s="422"/>
      <c r="L1614" s="423"/>
      <c r="M1614" s="422"/>
      <c r="N1614" s="464"/>
      <c r="O1614" s="429"/>
      <c r="P1614" s="409">
        <f t="shared" si="61"/>
        <v>0</v>
      </c>
      <c r="Q1614" s="78">
        <f t="shared" si="61"/>
        <v>0</v>
      </c>
      <c r="R1614" s="100" t="str">
        <f t="shared" si="60"/>
        <v/>
      </c>
    </row>
    <row r="1615" spans="1:18" x14ac:dyDescent="0.2">
      <c r="A1615" s="430" t="str">
        <f>IF(B1615="","",COUNT('Diário 1º PA'!$A$4:$A$2634)+COUNT('Diário 2º PA'!$A$4:$A$2000)+COUNT('Diário 3º PA'!$A$4:$A$2000)+ROW()-3)</f>
        <v/>
      </c>
      <c r="B1615" s="417"/>
      <c r="C1615" s="438"/>
      <c r="D1615" s="419"/>
      <c r="E1615" s="419"/>
      <c r="F1615" s="420"/>
      <c r="G1615" s="419"/>
      <c r="H1615" s="419"/>
      <c r="I1615" s="421"/>
      <c r="J1615" s="422"/>
      <c r="K1615" s="422"/>
      <c r="L1615" s="423"/>
      <c r="M1615" s="422"/>
      <c r="N1615" s="464"/>
      <c r="O1615" s="429"/>
      <c r="P1615" s="409">
        <f t="shared" si="61"/>
        <v>0</v>
      </c>
      <c r="Q1615" s="78">
        <f t="shared" si="61"/>
        <v>0</v>
      </c>
      <c r="R1615" s="100" t="str">
        <f t="shared" si="60"/>
        <v/>
      </c>
    </row>
    <row r="1616" spans="1:18" x14ac:dyDescent="0.2">
      <c r="A1616" s="430" t="str">
        <f>IF(B1616="","",COUNT('Diário 1º PA'!$A$4:$A$2634)+COUNT('Diário 2º PA'!$A$4:$A$2000)+COUNT('Diário 3º PA'!$A$4:$A$2000)+ROW()-3)</f>
        <v/>
      </c>
      <c r="B1616" s="417"/>
      <c r="C1616" s="438"/>
      <c r="D1616" s="419"/>
      <c r="E1616" s="419"/>
      <c r="F1616" s="420"/>
      <c r="G1616" s="419"/>
      <c r="H1616" s="419"/>
      <c r="I1616" s="421"/>
      <c r="J1616" s="422"/>
      <c r="K1616" s="422"/>
      <c r="L1616" s="423"/>
      <c r="M1616" s="422"/>
      <c r="N1616" s="464"/>
      <c r="O1616" s="429"/>
      <c r="P1616" s="409">
        <f t="shared" si="61"/>
        <v>0</v>
      </c>
      <c r="Q1616" s="78">
        <f t="shared" si="61"/>
        <v>0</v>
      </c>
      <c r="R1616" s="100" t="str">
        <f t="shared" si="60"/>
        <v/>
      </c>
    </row>
    <row r="1617" spans="1:18" x14ac:dyDescent="0.2">
      <c r="A1617" s="430" t="str">
        <f>IF(B1617="","",COUNT('Diário 1º PA'!$A$4:$A$2634)+COUNT('Diário 2º PA'!$A$4:$A$2000)+COUNT('Diário 3º PA'!$A$4:$A$2000)+ROW()-3)</f>
        <v/>
      </c>
      <c r="B1617" s="417"/>
      <c r="C1617" s="438"/>
      <c r="D1617" s="419"/>
      <c r="E1617" s="419"/>
      <c r="F1617" s="420"/>
      <c r="G1617" s="419"/>
      <c r="H1617" s="419"/>
      <c r="I1617" s="421"/>
      <c r="J1617" s="422"/>
      <c r="K1617" s="422"/>
      <c r="L1617" s="423"/>
      <c r="M1617" s="422"/>
      <c r="N1617" s="464"/>
      <c r="O1617" s="429"/>
      <c r="P1617" s="409">
        <f t="shared" si="61"/>
        <v>0</v>
      </c>
      <c r="Q1617" s="78">
        <f t="shared" si="61"/>
        <v>0</v>
      </c>
      <c r="R1617" s="100" t="str">
        <f t="shared" si="60"/>
        <v/>
      </c>
    </row>
    <row r="1618" spans="1:18" x14ac:dyDescent="0.2">
      <c r="A1618" s="430" t="str">
        <f>IF(B1618="","",COUNT('Diário 1º PA'!$A$4:$A$2634)+COUNT('Diário 2º PA'!$A$4:$A$2000)+COUNT('Diário 3º PA'!$A$4:$A$2000)+ROW()-3)</f>
        <v/>
      </c>
      <c r="B1618" s="417"/>
      <c r="C1618" s="438"/>
      <c r="D1618" s="419"/>
      <c r="E1618" s="419"/>
      <c r="F1618" s="420"/>
      <c r="G1618" s="419"/>
      <c r="H1618" s="419"/>
      <c r="I1618" s="421"/>
      <c r="J1618" s="422"/>
      <c r="K1618" s="422"/>
      <c r="L1618" s="423"/>
      <c r="M1618" s="422"/>
      <c r="N1618" s="464"/>
      <c r="O1618" s="429"/>
      <c r="P1618" s="409">
        <f t="shared" si="61"/>
        <v>0</v>
      </c>
      <c r="Q1618" s="78">
        <f t="shared" si="61"/>
        <v>0</v>
      </c>
      <c r="R1618" s="100" t="str">
        <f t="shared" si="60"/>
        <v/>
      </c>
    </row>
    <row r="1619" spans="1:18" x14ac:dyDescent="0.2">
      <c r="A1619" s="430" t="str">
        <f>IF(B1619="","",COUNT('Diário 1º PA'!$A$4:$A$2634)+COUNT('Diário 2º PA'!$A$4:$A$2000)+COUNT('Diário 3º PA'!$A$4:$A$2000)+ROW()-3)</f>
        <v/>
      </c>
      <c r="B1619" s="417"/>
      <c r="C1619" s="438"/>
      <c r="D1619" s="419"/>
      <c r="E1619" s="419"/>
      <c r="F1619" s="420"/>
      <c r="G1619" s="419"/>
      <c r="H1619" s="419"/>
      <c r="I1619" s="421"/>
      <c r="J1619" s="422"/>
      <c r="K1619" s="422"/>
      <c r="L1619" s="423"/>
      <c r="M1619" s="422"/>
      <c r="N1619" s="464"/>
      <c r="O1619" s="429"/>
      <c r="P1619" s="409">
        <f t="shared" si="61"/>
        <v>0</v>
      </c>
      <c r="Q1619" s="78">
        <f t="shared" si="61"/>
        <v>0</v>
      </c>
      <c r="R1619" s="100" t="str">
        <f t="shared" si="60"/>
        <v/>
      </c>
    </row>
    <row r="1620" spans="1:18" x14ac:dyDescent="0.2">
      <c r="A1620" s="430" t="str">
        <f>IF(B1620="","",COUNT('Diário 1º PA'!$A$4:$A$2634)+COUNT('Diário 2º PA'!$A$4:$A$2000)+COUNT('Diário 3º PA'!$A$4:$A$2000)+ROW()-3)</f>
        <v/>
      </c>
      <c r="B1620" s="417"/>
      <c r="C1620" s="438"/>
      <c r="D1620" s="419"/>
      <c r="E1620" s="419"/>
      <c r="F1620" s="420"/>
      <c r="G1620" s="419"/>
      <c r="H1620" s="419"/>
      <c r="I1620" s="421"/>
      <c r="J1620" s="422"/>
      <c r="K1620" s="422"/>
      <c r="L1620" s="423"/>
      <c r="M1620" s="422"/>
      <c r="N1620" s="464"/>
      <c r="O1620" s="429"/>
      <c r="P1620" s="409">
        <f t="shared" si="61"/>
        <v>0</v>
      </c>
      <c r="Q1620" s="78">
        <f t="shared" si="61"/>
        <v>0</v>
      </c>
      <c r="R1620" s="100" t="str">
        <f t="shared" si="60"/>
        <v/>
      </c>
    </row>
    <row r="1621" spans="1:18" x14ac:dyDescent="0.2">
      <c r="A1621" s="430" t="str">
        <f>IF(B1621="","",COUNT('Diário 1º PA'!$A$4:$A$2634)+COUNT('Diário 2º PA'!$A$4:$A$2000)+COUNT('Diário 3º PA'!$A$4:$A$2000)+ROW()-3)</f>
        <v/>
      </c>
      <c r="B1621" s="417"/>
      <c r="C1621" s="438"/>
      <c r="D1621" s="419"/>
      <c r="E1621" s="419"/>
      <c r="F1621" s="420"/>
      <c r="G1621" s="419"/>
      <c r="H1621" s="419"/>
      <c r="I1621" s="421"/>
      <c r="J1621" s="422"/>
      <c r="K1621" s="422"/>
      <c r="L1621" s="423"/>
      <c r="M1621" s="422"/>
      <c r="N1621" s="464"/>
      <c r="O1621" s="429"/>
      <c r="P1621" s="409">
        <f t="shared" si="61"/>
        <v>0</v>
      </c>
      <c r="Q1621" s="78">
        <f t="shared" si="61"/>
        <v>0</v>
      </c>
      <c r="R1621" s="100" t="str">
        <f t="shared" si="60"/>
        <v/>
      </c>
    </row>
    <row r="1622" spans="1:18" x14ac:dyDescent="0.2">
      <c r="A1622" s="430" t="str">
        <f>IF(B1622="","",COUNT('Diário 1º PA'!$A$4:$A$2634)+COUNT('Diário 2º PA'!$A$4:$A$2000)+COUNT('Diário 3º PA'!$A$4:$A$2000)+ROW()-3)</f>
        <v/>
      </c>
      <c r="B1622" s="417"/>
      <c r="C1622" s="438"/>
      <c r="D1622" s="419"/>
      <c r="E1622" s="419"/>
      <c r="F1622" s="420"/>
      <c r="G1622" s="419"/>
      <c r="H1622" s="419"/>
      <c r="I1622" s="421"/>
      <c r="J1622" s="422"/>
      <c r="K1622" s="422"/>
      <c r="L1622" s="423"/>
      <c r="M1622" s="422"/>
      <c r="N1622" s="464"/>
      <c r="O1622" s="429"/>
      <c r="P1622" s="409">
        <f t="shared" si="61"/>
        <v>0</v>
      </c>
      <c r="Q1622" s="78">
        <f t="shared" si="61"/>
        <v>0</v>
      </c>
      <c r="R1622" s="100" t="str">
        <f t="shared" si="60"/>
        <v/>
      </c>
    </row>
    <row r="1623" spans="1:18" x14ac:dyDescent="0.2">
      <c r="A1623" s="430" t="str">
        <f>IF(B1623="","",COUNT('Diário 1º PA'!$A$4:$A$2634)+COUNT('Diário 2º PA'!$A$4:$A$2000)+COUNT('Diário 3º PA'!$A$4:$A$2000)+ROW()-3)</f>
        <v/>
      </c>
      <c r="B1623" s="417"/>
      <c r="C1623" s="438"/>
      <c r="D1623" s="419"/>
      <c r="E1623" s="419"/>
      <c r="F1623" s="420"/>
      <c r="G1623" s="419"/>
      <c r="H1623" s="419"/>
      <c r="I1623" s="421"/>
      <c r="J1623" s="422"/>
      <c r="K1623" s="422"/>
      <c r="L1623" s="423"/>
      <c r="M1623" s="422"/>
      <c r="N1623" s="464"/>
      <c r="O1623" s="429"/>
      <c r="P1623" s="409">
        <f t="shared" si="61"/>
        <v>0</v>
      </c>
      <c r="Q1623" s="78">
        <f t="shared" si="61"/>
        <v>0</v>
      </c>
      <c r="R1623" s="100" t="str">
        <f t="shared" si="60"/>
        <v/>
      </c>
    </row>
    <row r="1624" spans="1:18" x14ac:dyDescent="0.2">
      <c r="A1624" s="430" t="str">
        <f>IF(B1624="","",COUNT('Diário 1º PA'!$A$4:$A$2634)+COUNT('Diário 2º PA'!$A$4:$A$2000)+COUNT('Diário 3º PA'!$A$4:$A$2000)+ROW()-3)</f>
        <v/>
      </c>
      <c r="B1624" s="417"/>
      <c r="C1624" s="438"/>
      <c r="D1624" s="419"/>
      <c r="E1624" s="419"/>
      <c r="F1624" s="420"/>
      <c r="G1624" s="419"/>
      <c r="H1624" s="419"/>
      <c r="I1624" s="421"/>
      <c r="J1624" s="422"/>
      <c r="K1624" s="422"/>
      <c r="L1624" s="423"/>
      <c r="M1624" s="422"/>
      <c r="N1624" s="464"/>
      <c r="O1624" s="429"/>
      <c r="P1624" s="409">
        <f t="shared" si="61"/>
        <v>0</v>
      </c>
      <c r="Q1624" s="78">
        <f t="shared" si="61"/>
        <v>0</v>
      </c>
      <c r="R1624" s="100" t="str">
        <f t="shared" si="60"/>
        <v/>
      </c>
    </row>
    <row r="1625" spans="1:18" x14ac:dyDescent="0.2">
      <c r="A1625" s="430" t="str">
        <f>IF(B1625="","",COUNT('Diário 1º PA'!$A$4:$A$2634)+COUNT('Diário 2º PA'!$A$4:$A$2000)+COUNT('Diário 3º PA'!$A$4:$A$2000)+ROW()-3)</f>
        <v/>
      </c>
      <c r="B1625" s="417"/>
      <c r="C1625" s="438"/>
      <c r="D1625" s="419"/>
      <c r="E1625" s="419"/>
      <c r="F1625" s="420"/>
      <c r="G1625" s="419"/>
      <c r="H1625" s="419"/>
      <c r="I1625" s="421"/>
      <c r="J1625" s="422"/>
      <c r="K1625" s="422"/>
      <c r="L1625" s="423"/>
      <c r="M1625" s="422"/>
      <c r="N1625" s="464"/>
      <c r="O1625" s="429"/>
      <c r="P1625" s="409">
        <f t="shared" si="61"/>
        <v>0</v>
      </c>
      <c r="Q1625" s="78">
        <f t="shared" si="61"/>
        <v>0</v>
      </c>
      <c r="R1625" s="100" t="str">
        <f t="shared" si="60"/>
        <v/>
      </c>
    </row>
    <row r="1626" spans="1:18" x14ac:dyDescent="0.2">
      <c r="A1626" s="430" t="str">
        <f>IF(B1626="","",COUNT('Diário 1º PA'!$A$4:$A$2634)+COUNT('Diário 2º PA'!$A$4:$A$2000)+COUNT('Diário 3º PA'!$A$4:$A$2000)+ROW()-3)</f>
        <v/>
      </c>
      <c r="B1626" s="417"/>
      <c r="C1626" s="438"/>
      <c r="D1626" s="419"/>
      <c r="E1626" s="419"/>
      <c r="F1626" s="420"/>
      <c r="G1626" s="419"/>
      <c r="H1626" s="419"/>
      <c r="I1626" s="421"/>
      <c r="J1626" s="422"/>
      <c r="K1626" s="422"/>
      <c r="L1626" s="423"/>
      <c r="M1626" s="422"/>
      <c r="N1626" s="464"/>
      <c r="O1626" s="429"/>
      <c r="P1626" s="409">
        <f t="shared" si="61"/>
        <v>0</v>
      </c>
      <c r="Q1626" s="78">
        <f t="shared" si="61"/>
        <v>0</v>
      </c>
      <c r="R1626" s="100" t="str">
        <f t="shared" si="60"/>
        <v/>
      </c>
    </row>
    <row r="1627" spans="1:18" x14ac:dyDescent="0.2">
      <c r="A1627" s="430" t="str">
        <f>IF(B1627="","",COUNT('Diário 1º PA'!$A$4:$A$2634)+COUNT('Diário 2º PA'!$A$4:$A$2000)+COUNT('Diário 3º PA'!$A$4:$A$2000)+ROW()-3)</f>
        <v/>
      </c>
      <c r="B1627" s="417"/>
      <c r="C1627" s="438"/>
      <c r="D1627" s="419"/>
      <c r="E1627" s="419"/>
      <c r="F1627" s="420"/>
      <c r="G1627" s="419"/>
      <c r="H1627" s="419"/>
      <c r="I1627" s="421"/>
      <c r="J1627" s="422"/>
      <c r="K1627" s="422"/>
      <c r="L1627" s="423"/>
      <c r="M1627" s="422"/>
      <c r="N1627" s="464"/>
      <c r="O1627" s="429"/>
      <c r="P1627" s="409">
        <f t="shared" si="61"/>
        <v>0</v>
      </c>
      <c r="Q1627" s="78">
        <f t="shared" si="61"/>
        <v>0</v>
      </c>
      <c r="R1627" s="100" t="str">
        <f t="shared" si="60"/>
        <v/>
      </c>
    </row>
    <row r="1628" spans="1:18" x14ac:dyDescent="0.2">
      <c r="A1628" s="430" t="str">
        <f>IF(B1628="","",COUNT('Diário 1º PA'!$A$4:$A$2634)+COUNT('Diário 2º PA'!$A$4:$A$2000)+COUNT('Diário 3º PA'!$A$4:$A$2000)+ROW()-3)</f>
        <v/>
      </c>
      <c r="B1628" s="417"/>
      <c r="C1628" s="438"/>
      <c r="D1628" s="419"/>
      <c r="E1628" s="419"/>
      <c r="F1628" s="420"/>
      <c r="G1628" s="419"/>
      <c r="H1628" s="419"/>
      <c r="I1628" s="421"/>
      <c r="J1628" s="422"/>
      <c r="K1628" s="422"/>
      <c r="L1628" s="423"/>
      <c r="M1628" s="422"/>
      <c r="N1628" s="464"/>
      <c r="O1628" s="429"/>
      <c r="P1628" s="409">
        <f t="shared" si="61"/>
        <v>0</v>
      </c>
      <c r="Q1628" s="78">
        <f t="shared" si="61"/>
        <v>0</v>
      </c>
      <c r="R1628" s="100" t="str">
        <f t="shared" si="60"/>
        <v/>
      </c>
    </row>
    <row r="1629" spans="1:18" x14ac:dyDescent="0.2">
      <c r="A1629" s="430" t="str">
        <f>IF(B1629="","",COUNT('Diário 1º PA'!$A$4:$A$2634)+COUNT('Diário 2º PA'!$A$4:$A$2000)+COUNT('Diário 3º PA'!$A$4:$A$2000)+ROW()-3)</f>
        <v/>
      </c>
      <c r="B1629" s="417"/>
      <c r="C1629" s="438"/>
      <c r="D1629" s="419"/>
      <c r="E1629" s="419"/>
      <c r="F1629" s="420"/>
      <c r="G1629" s="419"/>
      <c r="H1629" s="419"/>
      <c r="I1629" s="421"/>
      <c r="J1629" s="422"/>
      <c r="K1629" s="422"/>
      <c r="L1629" s="423"/>
      <c r="M1629" s="422"/>
      <c r="N1629" s="464"/>
      <c r="O1629" s="429"/>
      <c r="P1629" s="409">
        <f t="shared" si="61"/>
        <v>0</v>
      </c>
      <c r="Q1629" s="78">
        <f t="shared" si="61"/>
        <v>0</v>
      </c>
      <c r="R1629" s="100" t="str">
        <f t="shared" si="60"/>
        <v/>
      </c>
    </row>
    <row r="1630" spans="1:18" x14ac:dyDescent="0.2">
      <c r="A1630" s="430" t="str">
        <f>IF(B1630="","",COUNT('Diário 1º PA'!$A$4:$A$2634)+COUNT('Diário 2º PA'!$A$4:$A$2000)+COUNT('Diário 3º PA'!$A$4:$A$2000)+ROW()-3)</f>
        <v/>
      </c>
      <c r="B1630" s="417"/>
      <c r="C1630" s="438"/>
      <c r="D1630" s="419"/>
      <c r="E1630" s="419"/>
      <c r="F1630" s="420"/>
      <c r="G1630" s="419"/>
      <c r="H1630" s="419"/>
      <c r="I1630" s="421"/>
      <c r="J1630" s="422"/>
      <c r="K1630" s="422"/>
      <c r="L1630" s="423"/>
      <c r="M1630" s="422"/>
      <c r="N1630" s="464"/>
      <c r="O1630" s="429"/>
      <c r="P1630" s="409">
        <f t="shared" si="61"/>
        <v>0</v>
      </c>
      <c r="Q1630" s="78">
        <f t="shared" si="61"/>
        <v>0</v>
      </c>
      <c r="R1630" s="100" t="str">
        <f t="shared" si="60"/>
        <v/>
      </c>
    </row>
    <row r="1631" spans="1:18" x14ac:dyDescent="0.2">
      <c r="A1631" s="430" t="str">
        <f>IF(B1631="","",COUNT('Diário 1º PA'!$A$4:$A$2634)+COUNT('Diário 2º PA'!$A$4:$A$2000)+COUNT('Diário 3º PA'!$A$4:$A$2000)+ROW()-3)</f>
        <v/>
      </c>
      <c r="B1631" s="417"/>
      <c r="C1631" s="438"/>
      <c r="D1631" s="419"/>
      <c r="E1631" s="419"/>
      <c r="F1631" s="420"/>
      <c r="G1631" s="419"/>
      <c r="H1631" s="419"/>
      <c r="I1631" s="421"/>
      <c r="J1631" s="422"/>
      <c r="K1631" s="422"/>
      <c r="L1631" s="423"/>
      <c r="M1631" s="422"/>
      <c r="N1631" s="464"/>
      <c r="O1631" s="429"/>
      <c r="P1631" s="409">
        <f t="shared" si="61"/>
        <v>0</v>
      </c>
      <c r="Q1631" s="78">
        <f t="shared" si="61"/>
        <v>0</v>
      </c>
      <c r="R1631" s="100" t="str">
        <f t="shared" si="60"/>
        <v/>
      </c>
    </row>
    <row r="1632" spans="1:18" x14ac:dyDescent="0.2">
      <c r="A1632" s="430" t="str">
        <f>IF(B1632="","",COUNT('Diário 1º PA'!$A$4:$A$2634)+COUNT('Diário 2º PA'!$A$4:$A$2000)+COUNT('Diário 3º PA'!$A$4:$A$2000)+ROW()-3)</f>
        <v/>
      </c>
      <c r="B1632" s="417"/>
      <c r="C1632" s="438"/>
      <c r="D1632" s="419"/>
      <c r="E1632" s="419"/>
      <c r="F1632" s="420"/>
      <c r="G1632" s="419"/>
      <c r="H1632" s="419"/>
      <c r="I1632" s="421"/>
      <c r="J1632" s="422"/>
      <c r="K1632" s="422"/>
      <c r="L1632" s="423"/>
      <c r="M1632" s="422"/>
      <c r="N1632" s="464"/>
      <c r="O1632" s="429"/>
      <c r="P1632" s="409">
        <f t="shared" si="61"/>
        <v>0</v>
      </c>
      <c r="Q1632" s="78">
        <f t="shared" si="61"/>
        <v>0</v>
      </c>
      <c r="R1632" s="100" t="str">
        <f t="shared" si="60"/>
        <v/>
      </c>
    </row>
    <row r="1633" spans="1:18" x14ac:dyDescent="0.2">
      <c r="A1633" s="430" t="str">
        <f>IF(B1633="","",COUNT('Diário 1º PA'!$A$4:$A$2634)+COUNT('Diário 2º PA'!$A$4:$A$2000)+COUNT('Diário 3º PA'!$A$4:$A$2000)+ROW()-3)</f>
        <v/>
      </c>
      <c r="B1633" s="417"/>
      <c r="C1633" s="438"/>
      <c r="D1633" s="419"/>
      <c r="E1633" s="419"/>
      <c r="F1633" s="420"/>
      <c r="G1633" s="419"/>
      <c r="H1633" s="419"/>
      <c r="I1633" s="421"/>
      <c r="J1633" s="422"/>
      <c r="K1633" s="422"/>
      <c r="L1633" s="423"/>
      <c r="M1633" s="422"/>
      <c r="N1633" s="464"/>
      <c r="O1633" s="429"/>
      <c r="P1633" s="409">
        <f t="shared" si="61"/>
        <v>0</v>
      </c>
      <c r="Q1633" s="78">
        <f t="shared" si="61"/>
        <v>0</v>
      </c>
      <c r="R1633" s="100" t="str">
        <f t="shared" si="60"/>
        <v/>
      </c>
    </row>
    <row r="1634" spans="1:18" x14ac:dyDescent="0.2">
      <c r="A1634" s="430" t="str">
        <f>IF(B1634="","",COUNT('Diário 1º PA'!$A$4:$A$2634)+COUNT('Diário 2º PA'!$A$4:$A$2000)+COUNT('Diário 3º PA'!$A$4:$A$2000)+ROW()-3)</f>
        <v/>
      </c>
      <c r="B1634" s="417"/>
      <c r="C1634" s="438"/>
      <c r="D1634" s="419"/>
      <c r="E1634" s="419"/>
      <c r="F1634" s="420"/>
      <c r="G1634" s="419"/>
      <c r="H1634" s="419"/>
      <c r="I1634" s="421"/>
      <c r="J1634" s="422"/>
      <c r="K1634" s="422"/>
      <c r="L1634" s="423"/>
      <c r="M1634" s="422"/>
      <c r="N1634" s="464"/>
      <c r="O1634" s="429"/>
      <c r="P1634" s="409">
        <f t="shared" si="61"/>
        <v>0</v>
      </c>
      <c r="Q1634" s="78">
        <f t="shared" si="61"/>
        <v>0</v>
      </c>
      <c r="R1634" s="100" t="str">
        <f t="shared" si="60"/>
        <v/>
      </c>
    </row>
    <row r="1635" spans="1:18" x14ac:dyDescent="0.2">
      <c r="A1635" s="430" t="str">
        <f>IF(B1635="","",COUNT('Diário 1º PA'!$A$4:$A$2634)+COUNT('Diário 2º PA'!$A$4:$A$2000)+COUNT('Diário 3º PA'!$A$4:$A$2000)+ROW()-3)</f>
        <v/>
      </c>
      <c r="B1635" s="417"/>
      <c r="C1635" s="438"/>
      <c r="D1635" s="419"/>
      <c r="E1635" s="419"/>
      <c r="F1635" s="420"/>
      <c r="G1635" s="419"/>
      <c r="H1635" s="419"/>
      <c r="I1635" s="421"/>
      <c r="J1635" s="422"/>
      <c r="K1635" s="422"/>
      <c r="L1635" s="423"/>
      <c r="M1635" s="422"/>
      <c r="N1635" s="464"/>
      <c r="O1635" s="429"/>
      <c r="P1635" s="409">
        <f t="shared" si="61"/>
        <v>0</v>
      </c>
      <c r="Q1635" s="78">
        <f t="shared" si="61"/>
        <v>0</v>
      </c>
      <c r="R1635" s="100" t="str">
        <f t="shared" si="60"/>
        <v/>
      </c>
    </row>
    <row r="1636" spans="1:18" x14ac:dyDescent="0.2">
      <c r="A1636" s="430" t="str">
        <f>IF(B1636="","",COUNT('Diário 1º PA'!$A$4:$A$2634)+COUNT('Diário 2º PA'!$A$4:$A$2000)+COUNT('Diário 3º PA'!$A$4:$A$2000)+ROW()-3)</f>
        <v/>
      </c>
      <c r="B1636" s="417"/>
      <c r="C1636" s="438"/>
      <c r="D1636" s="419"/>
      <c r="E1636" s="419"/>
      <c r="F1636" s="420"/>
      <c r="G1636" s="419"/>
      <c r="H1636" s="419"/>
      <c r="I1636" s="421"/>
      <c r="J1636" s="422"/>
      <c r="K1636" s="422"/>
      <c r="L1636" s="423"/>
      <c r="M1636" s="422"/>
      <c r="N1636" s="464"/>
      <c r="O1636" s="429"/>
      <c r="P1636" s="409">
        <f t="shared" si="61"/>
        <v>0</v>
      </c>
      <c r="Q1636" s="78">
        <f t="shared" si="61"/>
        <v>0</v>
      </c>
      <c r="R1636" s="100" t="str">
        <f t="shared" si="60"/>
        <v/>
      </c>
    </row>
    <row r="1637" spans="1:18" x14ac:dyDescent="0.2">
      <c r="A1637" s="430" t="str">
        <f>IF(B1637="","",COUNT('Diário 1º PA'!$A$4:$A$2634)+COUNT('Diário 2º PA'!$A$4:$A$2000)+COUNT('Diário 3º PA'!$A$4:$A$2000)+ROW()-3)</f>
        <v/>
      </c>
      <c r="B1637" s="417"/>
      <c r="C1637" s="438"/>
      <c r="D1637" s="419"/>
      <c r="E1637" s="419"/>
      <c r="F1637" s="420"/>
      <c r="G1637" s="419"/>
      <c r="H1637" s="419"/>
      <c r="I1637" s="421"/>
      <c r="J1637" s="422"/>
      <c r="K1637" s="422"/>
      <c r="L1637" s="423"/>
      <c r="M1637" s="422"/>
      <c r="N1637" s="464"/>
      <c r="O1637" s="429"/>
      <c r="P1637" s="409">
        <f t="shared" si="61"/>
        <v>0</v>
      </c>
      <c r="Q1637" s="78">
        <f t="shared" si="61"/>
        <v>0</v>
      </c>
      <c r="R1637" s="100" t="str">
        <f t="shared" si="60"/>
        <v/>
      </c>
    </row>
    <row r="1638" spans="1:18" x14ac:dyDescent="0.2">
      <c r="A1638" s="430" t="str">
        <f>IF(B1638="","",COUNT('Diário 1º PA'!$A$4:$A$2634)+COUNT('Diário 2º PA'!$A$4:$A$2000)+COUNT('Diário 3º PA'!$A$4:$A$2000)+ROW()-3)</f>
        <v/>
      </c>
      <c r="B1638" s="417"/>
      <c r="C1638" s="438"/>
      <c r="D1638" s="419"/>
      <c r="E1638" s="419"/>
      <c r="F1638" s="420"/>
      <c r="G1638" s="419"/>
      <c r="H1638" s="419"/>
      <c r="I1638" s="421"/>
      <c r="J1638" s="422"/>
      <c r="K1638" s="422"/>
      <c r="L1638" s="423"/>
      <c r="M1638" s="422"/>
      <c r="N1638" s="464"/>
      <c r="O1638" s="429"/>
      <c r="P1638" s="409">
        <f t="shared" si="61"/>
        <v>0</v>
      </c>
      <c r="Q1638" s="78">
        <f t="shared" si="61"/>
        <v>0</v>
      </c>
      <c r="R1638" s="100" t="str">
        <f t="shared" si="60"/>
        <v/>
      </c>
    </row>
    <row r="1639" spans="1:18" x14ac:dyDescent="0.2">
      <c r="A1639" s="430" t="str">
        <f>IF(B1639="","",COUNT('Diário 1º PA'!$A$4:$A$2634)+COUNT('Diário 2º PA'!$A$4:$A$2000)+COUNT('Diário 3º PA'!$A$4:$A$2000)+ROW()-3)</f>
        <v/>
      </c>
      <c r="B1639" s="417"/>
      <c r="C1639" s="438"/>
      <c r="D1639" s="419"/>
      <c r="E1639" s="419"/>
      <c r="F1639" s="420"/>
      <c r="G1639" s="419"/>
      <c r="H1639" s="419"/>
      <c r="I1639" s="421"/>
      <c r="J1639" s="422"/>
      <c r="K1639" s="422"/>
      <c r="L1639" s="423"/>
      <c r="M1639" s="422"/>
      <c r="N1639" s="464"/>
      <c r="O1639" s="429"/>
      <c r="P1639" s="409">
        <f t="shared" si="61"/>
        <v>0</v>
      </c>
      <c r="Q1639" s="78">
        <f t="shared" si="61"/>
        <v>0</v>
      </c>
      <c r="R1639" s="100" t="str">
        <f t="shared" si="60"/>
        <v/>
      </c>
    </row>
    <row r="1640" spans="1:18" x14ac:dyDescent="0.2">
      <c r="A1640" s="430" t="str">
        <f>IF(B1640="","",COUNT('Diário 1º PA'!$A$4:$A$2634)+COUNT('Diário 2º PA'!$A$4:$A$2000)+COUNT('Diário 3º PA'!$A$4:$A$2000)+ROW()-3)</f>
        <v/>
      </c>
      <c r="B1640" s="417"/>
      <c r="C1640" s="438"/>
      <c r="D1640" s="419"/>
      <c r="E1640" s="419"/>
      <c r="F1640" s="420"/>
      <c r="G1640" s="419"/>
      <c r="H1640" s="419"/>
      <c r="I1640" s="421"/>
      <c r="J1640" s="422"/>
      <c r="K1640" s="422"/>
      <c r="L1640" s="423"/>
      <c r="M1640" s="422"/>
      <c r="N1640" s="464"/>
      <c r="O1640" s="429"/>
      <c r="P1640" s="409">
        <f t="shared" si="61"/>
        <v>0</v>
      </c>
      <c r="Q1640" s="78">
        <f t="shared" si="61"/>
        <v>0</v>
      </c>
      <c r="R1640" s="100" t="str">
        <f t="shared" si="60"/>
        <v/>
      </c>
    </row>
    <row r="1641" spans="1:18" x14ac:dyDescent="0.2">
      <c r="A1641" s="430" t="str">
        <f>IF(B1641="","",COUNT('Diário 1º PA'!$A$4:$A$2634)+COUNT('Diário 2º PA'!$A$4:$A$2000)+COUNT('Diário 3º PA'!$A$4:$A$2000)+ROW()-3)</f>
        <v/>
      </c>
      <c r="B1641" s="417"/>
      <c r="C1641" s="438"/>
      <c r="D1641" s="419"/>
      <c r="E1641" s="419"/>
      <c r="F1641" s="420"/>
      <c r="G1641" s="419"/>
      <c r="H1641" s="419"/>
      <c r="I1641" s="421"/>
      <c r="J1641" s="422"/>
      <c r="K1641" s="422"/>
      <c r="L1641" s="423"/>
      <c r="M1641" s="422"/>
      <c r="N1641" s="464"/>
      <c r="O1641" s="429"/>
      <c r="P1641" s="409">
        <f t="shared" si="61"/>
        <v>0</v>
      </c>
      <c r="Q1641" s="78">
        <f t="shared" si="61"/>
        <v>0</v>
      </c>
      <c r="R1641" s="100" t="str">
        <f t="shared" si="60"/>
        <v/>
      </c>
    </row>
    <row r="1642" spans="1:18" x14ac:dyDescent="0.2">
      <c r="A1642" s="430" t="str">
        <f>IF(B1642="","",COUNT('Diário 1º PA'!$A$4:$A$2634)+COUNT('Diário 2º PA'!$A$4:$A$2000)+COUNT('Diário 3º PA'!$A$4:$A$2000)+ROW()-3)</f>
        <v/>
      </c>
      <c r="B1642" s="417"/>
      <c r="C1642" s="438"/>
      <c r="D1642" s="419"/>
      <c r="E1642" s="419"/>
      <c r="F1642" s="420"/>
      <c r="G1642" s="419"/>
      <c r="H1642" s="419"/>
      <c r="I1642" s="421"/>
      <c r="J1642" s="422"/>
      <c r="K1642" s="422"/>
      <c r="L1642" s="423"/>
      <c r="M1642" s="422"/>
      <c r="N1642" s="464"/>
      <c r="O1642" s="429"/>
      <c r="P1642" s="409">
        <f t="shared" si="61"/>
        <v>0</v>
      </c>
      <c r="Q1642" s="78">
        <f t="shared" si="61"/>
        <v>0</v>
      </c>
      <c r="R1642" s="100" t="str">
        <f t="shared" si="60"/>
        <v/>
      </c>
    </row>
    <row r="1643" spans="1:18" x14ac:dyDescent="0.2">
      <c r="A1643" s="430" t="str">
        <f>IF(B1643="","",COUNT('Diário 1º PA'!$A$4:$A$2634)+COUNT('Diário 2º PA'!$A$4:$A$2000)+COUNT('Diário 3º PA'!$A$4:$A$2000)+ROW()-3)</f>
        <v/>
      </c>
      <c r="B1643" s="417"/>
      <c r="C1643" s="438"/>
      <c r="D1643" s="419"/>
      <c r="E1643" s="419"/>
      <c r="F1643" s="420"/>
      <c r="G1643" s="419"/>
      <c r="H1643" s="419"/>
      <c r="I1643" s="421"/>
      <c r="J1643" s="422"/>
      <c r="K1643" s="422"/>
      <c r="L1643" s="423"/>
      <c r="M1643" s="422"/>
      <c r="N1643" s="464"/>
      <c r="O1643" s="429"/>
      <c r="P1643" s="409">
        <f t="shared" si="61"/>
        <v>0</v>
      </c>
      <c r="Q1643" s="78">
        <f t="shared" si="61"/>
        <v>0</v>
      </c>
      <c r="R1643" s="100" t="str">
        <f t="shared" si="60"/>
        <v/>
      </c>
    </row>
    <row r="1644" spans="1:18" x14ac:dyDescent="0.2">
      <c r="A1644" s="430" t="str">
        <f>IF(B1644="","",COUNT('Diário 1º PA'!$A$4:$A$2634)+COUNT('Diário 2º PA'!$A$4:$A$2000)+COUNT('Diário 3º PA'!$A$4:$A$2000)+ROW()-3)</f>
        <v/>
      </c>
      <c r="B1644" s="417"/>
      <c r="C1644" s="438"/>
      <c r="D1644" s="419"/>
      <c r="E1644" s="419"/>
      <c r="F1644" s="420"/>
      <c r="G1644" s="419"/>
      <c r="H1644" s="419"/>
      <c r="I1644" s="421"/>
      <c r="J1644" s="422"/>
      <c r="K1644" s="422"/>
      <c r="L1644" s="423"/>
      <c r="M1644" s="422"/>
      <c r="N1644" s="464"/>
      <c r="O1644" s="429"/>
      <c r="P1644" s="409">
        <f t="shared" si="61"/>
        <v>0</v>
      </c>
      <c r="Q1644" s="78">
        <f t="shared" si="61"/>
        <v>0</v>
      </c>
      <c r="R1644" s="100" t="str">
        <f t="shared" si="60"/>
        <v/>
      </c>
    </row>
    <row r="1645" spans="1:18" x14ac:dyDescent="0.2">
      <c r="A1645" s="430" t="str">
        <f>IF(B1645="","",COUNT('Diário 1º PA'!$A$4:$A$2634)+COUNT('Diário 2º PA'!$A$4:$A$2000)+COUNT('Diário 3º PA'!$A$4:$A$2000)+ROW()-3)</f>
        <v/>
      </c>
      <c r="B1645" s="417"/>
      <c r="C1645" s="438"/>
      <c r="D1645" s="419"/>
      <c r="E1645" s="419"/>
      <c r="F1645" s="420"/>
      <c r="G1645" s="419"/>
      <c r="H1645" s="419"/>
      <c r="I1645" s="421"/>
      <c r="J1645" s="422"/>
      <c r="K1645" s="422"/>
      <c r="L1645" s="423"/>
      <c r="M1645" s="422"/>
      <c r="N1645" s="464"/>
      <c r="O1645" s="429"/>
      <c r="P1645" s="409">
        <f t="shared" si="61"/>
        <v>0</v>
      </c>
      <c r="Q1645" s="78">
        <f t="shared" si="61"/>
        <v>0</v>
      </c>
      <c r="R1645" s="100" t="str">
        <f t="shared" si="60"/>
        <v/>
      </c>
    </row>
    <row r="1646" spans="1:18" x14ac:dyDescent="0.2">
      <c r="A1646" s="430" t="str">
        <f>IF(B1646="","",COUNT('Diário 1º PA'!$A$4:$A$2634)+COUNT('Diário 2º PA'!$A$4:$A$2000)+COUNT('Diário 3º PA'!$A$4:$A$2000)+ROW()-3)</f>
        <v/>
      </c>
      <c r="B1646" s="417"/>
      <c r="C1646" s="438"/>
      <c r="D1646" s="419"/>
      <c r="E1646" s="419"/>
      <c r="F1646" s="420"/>
      <c r="G1646" s="419"/>
      <c r="H1646" s="419"/>
      <c r="I1646" s="421"/>
      <c r="J1646" s="422"/>
      <c r="K1646" s="422"/>
      <c r="L1646" s="423"/>
      <c r="M1646" s="422"/>
      <c r="N1646" s="464"/>
      <c r="O1646" s="429"/>
      <c r="P1646" s="409">
        <f t="shared" si="61"/>
        <v>0</v>
      </c>
      <c r="Q1646" s="78">
        <f t="shared" si="61"/>
        <v>0</v>
      </c>
      <c r="R1646" s="100" t="str">
        <f t="shared" si="60"/>
        <v/>
      </c>
    </row>
    <row r="1647" spans="1:18" x14ac:dyDescent="0.2">
      <c r="A1647" s="430" t="str">
        <f>IF(B1647="","",COUNT('Diário 1º PA'!$A$4:$A$2634)+COUNT('Diário 2º PA'!$A$4:$A$2000)+COUNT('Diário 3º PA'!$A$4:$A$2000)+ROW()-3)</f>
        <v/>
      </c>
      <c r="B1647" s="417"/>
      <c r="C1647" s="438"/>
      <c r="D1647" s="419"/>
      <c r="E1647" s="419"/>
      <c r="F1647" s="420"/>
      <c r="G1647" s="419"/>
      <c r="H1647" s="419"/>
      <c r="I1647" s="421"/>
      <c r="J1647" s="422"/>
      <c r="K1647" s="422"/>
      <c r="L1647" s="423"/>
      <c r="M1647" s="422"/>
      <c r="N1647" s="464"/>
      <c r="O1647" s="429"/>
      <c r="P1647" s="409">
        <f t="shared" si="61"/>
        <v>0</v>
      </c>
      <c r="Q1647" s="78">
        <f t="shared" si="61"/>
        <v>0</v>
      </c>
      <c r="R1647" s="100" t="str">
        <f t="shared" si="60"/>
        <v/>
      </c>
    </row>
    <row r="1648" spans="1:18" x14ac:dyDescent="0.2">
      <c r="A1648" s="430" t="str">
        <f>IF(B1648="","",COUNT('Diário 1º PA'!$A$4:$A$2634)+COUNT('Diário 2º PA'!$A$4:$A$2000)+COUNT('Diário 3º PA'!$A$4:$A$2000)+ROW()-3)</f>
        <v/>
      </c>
      <c r="B1648" s="417"/>
      <c r="C1648" s="438"/>
      <c r="D1648" s="419"/>
      <c r="E1648" s="419"/>
      <c r="F1648" s="420"/>
      <c r="G1648" s="419"/>
      <c r="H1648" s="419"/>
      <c r="I1648" s="421"/>
      <c r="J1648" s="422"/>
      <c r="K1648" s="422"/>
      <c r="L1648" s="423"/>
      <c r="M1648" s="422"/>
      <c r="N1648" s="464"/>
      <c r="O1648" s="429"/>
      <c r="P1648" s="409">
        <f t="shared" si="61"/>
        <v>0</v>
      </c>
      <c r="Q1648" s="78">
        <f t="shared" si="61"/>
        <v>0</v>
      </c>
      <c r="R1648" s="100" t="str">
        <f t="shared" si="60"/>
        <v/>
      </c>
    </row>
    <row r="1649" spans="1:18" x14ac:dyDescent="0.2">
      <c r="A1649" s="430" t="str">
        <f>IF(B1649="","",COUNT('Diário 1º PA'!$A$4:$A$2634)+COUNT('Diário 2º PA'!$A$4:$A$2000)+COUNT('Diário 3º PA'!$A$4:$A$2000)+ROW()-3)</f>
        <v/>
      </c>
      <c r="B1649" s="417"/>
      <c r="C1649" s="438"/>
      <c r="D1649" s="419"/>
      <c r="E1649" s="419"/>
      <c r="F1649" s="420"/>
      <c r="G1649" s="419"/>
      <c r="H1649" s="419"/>
      <c r="I1649" s="421"/>
      <c r="J1649" s="422"/>
      <c r="K1649" s="422"/>
      <c r="L1649" s="423"/>
      <c r="M1649" s="422"/>
      <c r="N1649" s="464"/>
      <c r="O1649" s="429"/>
      <c r="P1649" s="409">
        <f t="shared" si="61"/>
        <v>0</v>
      </c>
      <c r="Q1649" s="78">
        <f t="shared" si="61"/>
        <v>0</v>
      </c>
      <c r="R1649" s="100" t="str">
        <f t="shared" si="60"/>
        <v/>
      </c>
    </row>
    <row r="1650" spans="1:18" x14ac:dyDescent="0.2">
      <c r="A1650" s="430" t="str">
        <f>IF(B1650="","",COUNT('Diário 1º PA'!$A$4:$A$2634)+COUNT('Diário 2º PA'!$A$4:$A$2000)+COUNT('Diário 3º PA'!$A$4:$A$2000)+ROW()-3)</f>
        <v/>
      </c>
      <c r="B1650" s="417"/>
      <c r="C1650" s="438"/>
      <c r="D1650" s="419"/>
      <c r="E1650" s="419"/>
      <c r="F1650" s="420"/>
      <c r="G1650" s="419"/>
      <c r="H1650" s="419"/>
      <c r="I1650" s="421"/>
      <c r="J1650" s="422"/>
      <c r="K1650" s="422"/>
      <c r="L1650" s="423"/>
      <c r="M1650" s="422"/>
      <c r="N1650" s="464"/>
      <c r="O1650" s="429"/>
      <c r="P1650" s="409">
        <f t="shared" si="61"/>
        <v>0</v>
      </c>
      <c r="Q1650" s="78">
        <f t="shared" si="61"/>
        <v>0</v>
      </c>
      <c r="R1650" s="100" t="str">
        <f t="shared" si="60"/>
        <v/>
      </c>
    </row>
    <row r="1651" spans="1:18" x14ac:dyDescent="0.2">
      <c r="A1651" s="430" t="str">
        <f>IF(B1651="","",COUNT('Diário 1º PA'!$A$4:$A$2634)+COUNT('Diário 2º PA'!$A$4:$A$2000)+COUNT('Diário 3º PA'!$A$4:$A$2000)+ROW()-3)</f>
        <v/>
      </c>
      <c r="B1651" s="417"/>
      <c r="C1651" s="438"/>
      <c r="D1651" s="419"/>
      <c r="E1651" s="419"/>
      <c r="F1651" s="420"/>
      <c r="G1651" s="419"/>
      <c r="H1651" s="419"/>
      <c r="I1651" s="421"/>
      <c r="J1651" s="422"/>
      <c r="K1651" s="422"/>
      <c r="L1651" s="423"/>
      <c r="M1651" s="422"/>
      <c r="N1651" s="464"/>
      <c r="O1651" s="429"/>
      <c r="P1651" s="409">
        <f t="shared" si="61"/>
        <v>0</v>
      </c>
      <c r="Q1651" s="78">
        <f t="shared" si="61"/>
        <v>0</v>
      </c>
      <c r="R1651" s="100" t="str">
        <f t="shared" si="60"/>
        <v/>
      </c>
    </row>
    <row r="1652" spans="1:18" x14ac:dyDescent="0.2">
      <c r="A1652" s="430" t="str">
        <f>IF(B1652="","",COUNT('Diário 1º PA'!$A$4:$A$2634)+COUNT('Diário 2º PA'!$A$4:$A$2000)+COUNT('Diário 3º PA'!$A$4:$A$2000)+ROW()-3)</f>
        <v/>
      </c>
      <c r="B1652" s="417"/>
      <c r="C1652" s="438"/>
      <c r="D1652" s="419"/>
      <c r="E1652" s="419"/>
      <c r="F1652" s="420"/>
      <c r="G1652" s="419"/>
      <c r="H1652" s="419"/>
      <c r="I1652" s="421"/>
      <c r="J1652" s="422"/>
      <c r="K1652" s="422"/>
      <c r="L1652" s="423"/>
      <c r="M1652" s="422"/>
      <c r="N1652" s="464"/>
      <c r="O1652" s="429"/>
      <c r="P1652" s="409">
        <f t="shared" si="61"/>
        <v>0</v>
      </c>
      <c r="Q1652" s="78">
        <f t="shared" si="61"/>
        <v>0</v>
      </c>
      <c r="R1652" s="100" t="str">
        <f t="shared" si="60"/>
        <v/>
      </c>
    </row>
    <row r="1653" spans="1:18" x14ac:dyDescent="0.2">
      <c r="A1653" s="430" t="str">
        <f>IF(B1653="","",COUNT('Diário 1º PA'!$A$4:$A$2634)+COUNT('Diário 2º PA'!$A$4:$A$2000)+COUNT('Diário 3º PA'!$A$4:$A$2000)+ROW()-3)</f>
        <v/>
      </c>
      <c r="B1653" s="417"/>
      <c r="C1653" s="438"/>
      <c r="D1653" s="419"/>
      <c r="E1653" s="419"/>
      <c r="F1653" s="420"/>
      <c r="G1653" s="419"/>
      <c r="H1653" s="419"/>
      <c r="I1653" s="421"/>
      <c r="J1653" s="422"/>
      <c r="K1653" s="422"/>
      <c r="L1653" s="423"/>
      <c r="M1653" s="422"/>
      <c r="N1653" s="464"/>
      <c r="O1653" s="429"/>
      <c r="P1653" s="409">
        <f t="shared" si="61"/>
        <v>0</v>
      </c>
      <c r="Q1653" s="78">
        <f t="shared" si="61"/>
        <v>0</v>
      </c>
      <c r="R1653" s="100" t="str">
        <f t="shared" si="60"/>
        <v/>
      </c>
    </row>
    <row r="1654" spans="1:18" x14ac:dyDescent="0.2">
      <c r="A1654" s="430" t="str">
        <f>IF(B1654="","",COUNT('Diário 1º PA'!$A$4:$A$2634)+COUNT('Diário 2º PA'!$A$4:$A$2000)+COUNT('Diário 3º PA'!$A$4:$A$2000)+ROW()-3)</f>
        <v/>
      </c>
      <c r="B1654" s="417"/>
      <c r="C1654" s="438"/>
      <c r="D1654" s="419"/>
      <c r="E1654" s="419"/>
      <c r="F1654" s="420"/>
      <c r="G1654" s="419"/>
      <c r="H1654" s="419"/>
      <c r="I1654" s="421"/>
      <c r="J1654" s="422"/>
      <c r="K1654" s="422"/>
      <c r="L1654" s="423"/>
      <c r="M1654" s="422"/>
      <c r="N1654" s="464"/>
      <c r="O1654" s="429"/>
      <c r="P1654" s="409">
        <f t="shared" si="61"/>
        <v>0</v>
      </c>
      <c r="Q1654" s="78">
        <f t="shared" si="61"/>
        <v>0</v>
      </c>
      <c r="R1654" s="100" t="str">
        <f t="shared" si="60"/>
        <v/>
      </c>
    </row>
    <row r="1655" spans="1:18" x14ac:dyDescent="0.2">
      <c r="A1655" s="430" t="str">
        <f>IF(B1655="","",COUNT('Diário 1º PA'!$A$4:$A$2634)+COUNT('Diário 2º PA'!$A$4:$A$2000)+COUNT('Diário 3º PA'!$A$4:$A$2000)+ROW()-3)</f>
        <v/>
      </c>
      <c r="B1655" s="417"/>
      <c r="C1655" s="438"/>
      <c r="D1655" s="419"/>
      <c r="E1655" s="419"/>
      <c r="F1655" s="420"/>
      <c r="G1655" s="419"/>
      <c r="H1655" s="419"/>
      <c r="I1655" s="421"/>
      <c r="J1655" s="422"/>
      <c r="K1655" s="422"/>
      <c r="L1655" s="423"/>
      <c r="M1655" s="422"/>
      <c r="N1655" s="464"/>
      <c r="O1655" s="429"/>
      <c r="P1655" s="409">
        <f t="shared" si="61"/>
        <v>0</v>
      </c>
      <c r="Q1655" s="78">
        <f t="shared" si="61"/>
        <v>0</v>
      </c>
      <c r="R1655" s="100" t="str">
        <f t="shared" si="60"/>
        <v/>
      </c>
    </row>
    <row r="1656" spans="1:18" x14ac:dyDescent="0.2">
      <c r="A1656" s="430" t="str">
        <f>IF(B1656="","",COUNT('Diário 1º PA'!$A$4:$A$2634)+COUNT('Diário 2º PA'!$A$4:$A$2000)+COUNT('Diário 3º PA'!$A$4:$A$2000)+ROW()-3)</f>
        <v/>
      </c>
      <c r="B1656" s="417"/>
      <c r="C1656" s="438"/>
      <c r="D1656" s="419"/>
      <c r="E1656" s="419"/>
      <c r="F1656" s="420"/>
      <c r="G1656" s="419"/>
      <c r="H1656" s="419"/>
      <c r="I1656" s="421"/>
      <c r="J1656" s="422"/>
      <c r="K1656" s="422"/>
      <c r="L1656" s="423"/>
      <c r="M1656" s="422"/>
      <c r="N1656" s="464"/>
      <c r="O1656" s="429"/>
      <c r="P1656" s="409">
        <f t="shared" si="61"/>
        <v>0</v>
      </c>
      <c r="Q1656" s="78">
        <f t="shared" si="61"/>
        <v>0</v>
      </c>
      <c r="R1656" s="100" t="str">
        <f t="shared" si="60"/>
        <v/>
      </c>
    </row>
    <row r="1657" spans="1:18" x14ac:dyDescent="0.2">
      <c r="A1657" s="430" t="str">
        <f>IF(B1657="","",COUNT('Diário 1º PA'!$A$4:$A$2634)+COUNT('Diário 2º PA'!$A$4:$A$2000)+COUNT('Diário 3º PA'!$A$4:$A$2000)+ROW()-3)</f>
        <v/>
      </c>
      <c r="B1657" s="417"/>
      <c r="C1657" s="438"/>
      <c r="D1657" s="419"/>
      <c r="E1657" s="419"/>
      <c r="F1657" s="420"/>
      <c r="G1657" s="419"/>
      <c r="H1657" s="419"/>
      <c r="I1657" s="421"/>
      <c r="J1657" s="422"/>
      <c r="K1657" s="422"/>
      <c r="L1657" s="423"/>
      <c r="M1657" s="422"/>
      <c r="N1657" s="464"/>
      <c r="O1657" s="429"/>
      <c r="P1657" s="409">
        <f t="shared" si="61"/>
        <v>0</v>
      </c>
      <c r="Q1657" s="78">
        <f t="shared" si="61"/>
        <v>0</v>
      </c>
      <c r="R1657" s="100" t="str">
        <f t="shared" si="60"/>
        <v/>
      </c>
    </row>
    <row r="1658" spans="1:18" x14ac:dyDescent="0.2">
      <c r="A1658" s="430" t="str">
        <f>IF(B1658="","",COUNT('Diário 1º PA'!$A$4:$A$2634)+COUNT('Diário 2º PA'!$A$4:$A$2000)+COUNT('Diário 3º PA'!$A$4:$A$2000)+ROW()-3)</f>
        <v/>
      </c>
      <c r="B1658" s="417"/>
      <c r="C1658" s="438"/>
      <c r="D1658" s="419"/>
      <c r="E1658" s="419"/>
      <c r="F1658" s="420"/>
      <c r="G1658" s="419"/>
      <c r="H1658" s="419"/>
      <c r="I1658" s="421"/>
      <c r="J1658" s="422"/>
      <c r="K1658" s="422"/>
      <c r="L1658" s="423"/>
      <c r="M1658" s="422"/>
      <c r="N1658" s="464"/>
      <c r="O1658" s="429"/>
      <c r="P1658" s="409">
        <f t="shared" si="61"/>
        <v>0</v>
      </c>
      <c r="Q1658" s="78">
        <f t="shared" si="61"/>
        <v>0</v>
      </c>
      <c r="R1658" s="100" t="str">
        <f t="shared" si="60"/>
        <v/>
      </c>
    </row>
    <row r="1659" spans="1:18" x14ac:dyDescent="0.2">
      <c r="A1659" s="430" t="str">
        <f>IF(B1659="","",COUNT('Diário 1º PA'!$A$4:$A$2634)+COUNT('Diário 2º PA'!$A$4:$A$2000)+COUNT('Diário 3º PA'!$A$4:$A$2000)+ROW()-3)</f>
        <v/>
      </c>
      <c r="B1659" s="417"/>
      <c r="C1659" s="438"/>
      <c r="D1659" s="419"/>
      <c r="E1659" s="419"/>
      <c r="F1659" s="420"/>
      <c r="G1659" s="419"/>
      <c r="H1659" s="419"/>
      <c r="I1659" s="421"/>
      <c r="J1659" s="422"/>
      <c r="K1659" s="422"/>
      <c r="L1659" s="423"/>
      <c r="M1659" s="422"/>
      <c r="N1659" s="464"/>
      <c r="O1659" s="429"/>
      <c r="P1659" s="409">
        <f t="shared" si="61"/>
        <v>0</v>
      </c>
      <c r="Q1659" s="78">
        <f t="shared" si="61"/>
        <v>0</v>
      </c>
      <c r="R1659" s="100" t="str">
        <f t="shared" si="60"/>
        <v/>
      </c>
    </row>
    <row r="1660" spans="1:18" x14ac:dyDescent="0.2">
      <c r="A1660" s="430" t="str">
        <f>IF(B1660="","",COUNT('Diário 1º PA'!$A$4:$A$2634)+COUNT('Diário 2º PA'!$A$4:$A$2000)+COUNT('Diário 3º PA'!$A$4:$A$2000)+ROW()-3)</f>
        <v/>
      </c>
      <c r="B1660" s="417"/>
      <c r="C1660" s="438"/>
      <c r="D1660" s="419"/>
      <c r="E1660" s="419"/>
      <c r="F1660" s="420"/>
      <c r="G1660" s="419"/>
      <c r="H1660" s="419"/>
      <c r="I1660" s="421"/>
      <c r="J1660" s="422"/>
      <c r="K1660" s="422"/>
      <c r="L1660" s="423"/>
      <c r="M1660" s="422"/>
      <c r="N1660" s="464"/>
      <c r="O1660" s="429"/>
      <c r="P1660" s="409">
        <f t="shared" si="61"/>
        <v>0</v>
      </c>
      <c r="Q1660" s="78">
        <f t="shared" si="61"/>
        <v>0</v>
      </c>
      <c r="R1660" s="100" t="str">
        <f t="shared" si="60"/>
        <v/>
      </c>
    </row>
    <row r="1661" spans="1:18" x14ac:dyDescent="0.2">
      <c r="A1661" s="430" t="str">
        <f>IF(B1661="","",COUNT('Diário 1º PA'!$A$4:$A$2634)+COUNT('Diário 2º PA'!$A$4:$A$2000)+COUNT('Diário 3º PA'!$A$4:$A$2000)+ROW()-3)</f>
        <v/>
      </c>
      <c r="B1661" s="417"/>
      <c r="C1661" s="438"/>
      <c r="D1661" s="419"/>
      <c r="E1661" s="419"/>
      <c r="F1661" s="420"/>
      <c r="G1661" s="419"/>
      <c r="H1661" s="419"/>
      <c r="I1661" s="421"/>
      <c r="J1661" s="422"/>
      <c r="K1661" s="422"/>
      <c r="L1661" s="423"/>
      <c r="M1661" s="422"/>
      <c r="N1661" s="464"/>
      <c r="O1661" s="429"/>
      <c r="P1661" s="409">
        <f t="shared" si="61"/>
        <v>0</v>
      </c>
      <c r="Q1661" s="78">
        <f t="shared" si="61"/>
        <v>0</v>
      </c>
      <c r="R1661" s="100" t="str">
        <f t="shared" si="60"/>
        <v/>
      </c>
    </row>
    <row r="1662" spans="1:18" x14ac:dyDescent="0.2">
      <c r="A1662" s="430" t="str">
        <f>IF(B1662="","",COUNT('Diário 1º PA'!$A$4:$A$2634)+COUNT('Diário 2º PA'!$A$4:$A$2000)+COUNT('Diário 3º PA'!$A$4:$A$2000)+ROW()-3)</f>
        <v/>
      </c>
      <c r="B1662" s="417"/>
      <c r="C1662" s="438"/>
      <c r="D1662" s="419"/>
      <c r="E1662" s="419"/>
      <c r="F1662" s="420"/>
      <c r="G1662" s="419"/>
      <c r="H1662" s="419"/>
      <c r="I1662" s="421"/>
      <c r="J1662" s="422"/>
      <c r="K1662" s="422"/>
      <c r="L1662" s="423"/>
      <c r="M1662" s="422"/>
      <c r="N1662" s="464"/>
      <c r="O1662" s="429"/>
      <c r="P1662" s="409">
        <f t="shared" si="61"/>
        <v>0</v>
      </c>
      <c r="Q1662" s="78">
        <f t="shared" si="61"/>
        <v>0</v>
      </c>
      <c r="R1662" s="100" t="str">
        <f t="shared" si="60"/>
        <v/>
      </c>
    </row>
    <row r="1663" spans="1:18" x14ac:dyDescent="0.2">
      <c r="A1663" s="430" t="str">
        <f>IF(B1663="","",COUNT('Diário 1º PA'!$A$4:$A$2634)+COUNT('Diário 2º PA'!$A$4:$A$2000)+COUNT('Diário 3º PA'!$A$4:$A$2000)+ROW()-3)</f>
        <v/>
      </c>
      <c r="B1663" s="417"/>
      <c r="C1663" s="438"/>
      <c r="D1663" s="419"/>
      <c r="E1663" s="419"/>
      <c r="F1663" s="420"/>
      <c r="G1663" s="419"/>
      <c r="H1663" s="419"/>
      <c r="I1663" s="421"/>
      <c r="J1663" s="422"/>
      <c r="K1663" s="422"/>
      <c r="L1663" s="423"/>
      <c r="M1663" s="422"/>
      <c r="N1663" s="464"/>
      <c r="O1663" s="429"/>
      <c r="P1663" s="409">
        <f t="shared" si="61"/>
        <v>0</v>
      </c>
      <c r="Q1663" s="78">
        <f t="shared" si="61"/>
        <v>0</v>
      </c>
      <c r="R1663" s="100" t="str">
        <f t="shared" si="60"/>
        <v/>
      </c>
    </row>
    <row r="1664" spans="1:18" x14ac:dyDescent="0.2">
      <c r="A1664" s="430" t="str">
        <f>IF(B1664="","",COUNT('Diário 1º PA'!$A$4:$A$2634)+COUNT('Diário 2º PA'!$A$4:$A$2000)+COUNT('Diário 3º PA'!$A$4:$A$2000)+ROW()-3)</f>
        <v/>
      </c>
      <c r="B1664" s="417"/>
      <c r="C1664" s="438"/>
      <c r="D1664" s="419"/>
      <c r="E1664" s="419"/>
      <c r="F1664" s="420"/>
      <c r="G1664" s="419"/>
      <c r="H1664" s="419"/>
      <c r="I1664" s="421"/>
      <c r="J1664" s="422"/>
      <c r="K1664" s="422"/>
      <c r="L1664" s="423"/>
      <c r="M1664" s="422"/>
      <c r="N1664" s="464"/>
      <c r="O1664" s="429"/>
      <c r="P1664" s="409">
        <f t="shared" si="61"/>
        <v>0</v>
      </c>
      <c r="Q1664" s="78">
        <f t="shared" si="61"/>
        <v>0</v>
      </c>
      <c r="R1664" s="100" t="str">
        <f t="shared" si="60"/>
        <v/>
      </c>
    </row>
    <row r="1665" spans="1:18" x14ac:dyDescent="0.2">
      <c r="A1665" s="430" t="str">
        <f>IF(B1665="","",COUNT('Diário 1º PA'!$A$4:$A$2634)+COUNT('Diário 2º PA'!$A$4:$A$2000)+COUNT('Diário 3º PA'!$A$4:$A$2000)+ROW()-3)</f>
        <v/>
      </c>
      <c r="B1665" s="417"/>
      <c r="C1665" s="438"/>
      <c r="D1665" s="419"/>
      <c r="E1665" s="419"/>
      <c r="F1665" s="420"/>
      <c r="G1665" s="419"/>
      <c r="H1665" s="419"/>
      <c r="I1665" s="421"/>
      <c r="J1665" s="422"/>
      <c r="K1665" s="422"/>
      <c r="L1665" s="423"/>
      <c r="M1665" s="422"/>
      <c r="N1665" s="464"/>
      <c r="O1665" s="429"/>
      <c r="P1665" s="409">
        <f t="shared" si="61"/>
        <v>0</v>
      </c>
      <c r="Q1665" s="78">
        <f t="shared" si="61"/>
        <v>0</v>
      </c>
      <c r="R1665" s="100" t="str">
        <f t="shared" si="60"/>
        <v/>
      </c>
    </row>
    <row r="1666" spans="1:18" x14ac:dyDescent="0.2">
      <c r="A1666" s="430" t="str">
        <f>IF(B1666="","",COUNT('Diário 1º PA'!$A$4:$A$2634)+COUNT('Diário 2º PA'!$A$4:$A$2000)+COUNT('Diário 3º PA'!$A$4:$A$2000)+ROW()-3)</f>
        <v/>
      </c>
      <c r="B1666" s="417"/>
      <c r="C1666" s="438"/>
      <c r="D1666" s="419"/>
      <c r="E1666" s="419"/>
      <c r="F1666" s="420"/>
      <c r="G1666" s="419"/>
      <c r="H1666" s="419"/>
      <c r="I1666" s="421"/>
      <c r="J1666" s="422"/>
      <c r="K1666" s="422"/>
      <c r="L1666" s="423"/>
      <c r="M1666" s="422"/>
      <c r="N1666" s="464"/>
      <c r="O1666" s="429"/>
      <c r="P1666" s="409">
        <f t="shared" si="61"/>
        <v>0</v>
      </c>
      <c r="Q1666" s="78">
        <f t="shared" si="61"/>
        <v>0</v>
      </c>
      <c r="R1666" s="100" t="str">
        <f t="shared" si="60"/>
        <v/>
      </c>
    </row>
    <row r="1667" spans="1:18" x14ac:dyDescent="0.2">
      <c r="A1667" s="430" t="str">
        <f>IF(B1667="","",COUNT('Diário 1º PA'!$A$4:$A$2634)+COUNT('Diário 2º PA'!$A$4:$A$2000)+COUNT('Diário 3º PA'!$A$4:$A$2000)+ROW()-3)</f>
        <v/>
      </c>
      <c r="B1667" s="417"/>
      <c r="C1667" s="438"/>
      <c r="D1667" s="419"/>
      <c r="E1667" s="419"/>
      <c r="F1667" s="420"/>
      <c r="G1667" s="419"/>
      <c r="H1667" s="419"/>
      <c r="I1667" s="421"/>
      <c r="J1667" s="422"/>
      <c r="K1667" s="422"/>
      <c r="L1667" s="423"/>
      <c r="M1667" s="422"/>
      <c r="N1667" s="464"/>
      <c r="O1667" s="429"/>
      <c r="P1667" s="409">
        <f t="shared" si="61"/>
        <v>0</v>
      </c>
      <c r="Q1667" s="78">
        <f t="shared" si="61"/>
        <v>0</v>
      </c>
      <c r="R1667" s="100" t="str">
        <f t="shared" si="60"/>
        <v/>
      </c>
    </row>
    <row r="1668" spans="1:18" x14ac:dyDescent="0.2">
      <c r="A1668" s="430" t="str">
        <f>IF(B1668="","",COUNT('Diário 1º PA'!$A$4:$A$2634)+COUNT('Diário 2º PA'!$A$4:$A$2000)+COUNT('Diário 3º PA'!$A$4:$A$2000)+ROW()-3)</f>
        <v/>
      </c>
      <c r="B1668" s="417"/>
      <c r="C1668" s="438"/>
      <c r="D1668" s="419"/>
      <c r="E1668" s="419"/>
      <c r="F1668" s="420"/>
      <c r="G1668" s="419"/>
      <c r="H1668" s="419"/>
      <c r="I1668" s="421"/>
      <c r="J1668" s="422"/>
      <c r="K1668" s="422"/>
      <c r="L1668" s="423"/>
      <c r="M1668" s="422"/>
      <c r="N1668" s="464"/>
      <c r="O1668" s="429"/>
      <c r="P1668" s="409">
        <f t="shared" si="61"/>
        <v>0</v>
      </c>
      <c r="Q1668" s="78">
        <f t="shared" si="61"/>
        <v>0</v>
      </c>
      <c r="R1668" s="100" t="str">
        <f t="shared" si="60"/>
        <v/>
      </c>
    </row>
    <row r="1669" spans="1:18" x14ac:dyDescent="0.2">
      <c r="A1669" s="430" t="str">
        <f>IF(B1669="","",COUNT('Diário 1º PA'!$A$4:$A$2634)+COUNT('Diário 2º PA'!$A$4:$A$2000)+COUNT('Diário 3º PA'!$A$4:$A$2000)+ROW()-3)</f>
        <v/>
      </c>
      <c r="B1669" s="417"/>
      <c r="C1669" s="438"/>
      <c r="D1669" s="419"/>
      <c r="E1669" s="419"/>
      <c r="F1669" s="420"/>
      <c r="G1669" s="419"/>
      <c r="H1669" s="419"/>
      <c r="I1669" s="421"/>
      <c r="J1669" s="422"/>
      <c r="K1669" s="422"/>
      <c r="L1669" s="423"/>
      <c r="M1669" s="422"/>
      <c r="N1669" s="464"/>
      <c r="O1669" s="429"/>
      <c r="P1669" s="409">
        <f t="shared" si="61"/>
        <v>0</v>
      </c>
      <c r="Q1669" s="78">
        <f t="shared" si="61"/>
        <v>0</v>
      </c>
      <c r="R1669" s="100" t="str">
        <f t="shared" si="60"/>
        <v/>
      </c>
    </row>
    <row r="1670" spans="1:18" x14ac:dyDescent="0.2">
      <c r="A1670" s="430" t="str">
        <f>IF(B1670="","",COUNT('Diário 1º PA'!$A$4:$A$2634)+COUNT('Diário 2º PA'!$A$4:$A$2000)+COUNT('Diário 3º PA'!$A$4:$A$2000)+ROW()-3)</f>
        <v/>
      </c>
      <c r="B1670" s="417"/>
      <c r="C1670" s="438"/>
      <c r="D1670" s="419"/>
      <c r="E1670" s="419"/>
      <c r="F1670" s="420"/>
      <c r="G1670" s="419"/>
      <c r="H1670" s="419"/>
      <c r="I1670" s="421"/>
      <c r="J1670" s="422"/>
      <c r="K1670" s="422"/>
      <c r="L1670" s="423"/>
      <c r="M1670" s="422"/>
      <c r="N1670" s="464"/>
      <c r="O1670" s="429"/>
      <c r="P1670" s="409">
        <f t="shared" si="61"/>
        <v>0</v>
      </c>
      <c r="Q1670" s="78">
        <f t="shared" si="61"/>
        <v>0</v>
      </c>
      <c r="R1670" s="100" t="str">
        <f t="shared" si="60"/>
        <v/>
      </c>
    </row>
    <row r="1671" spans="1:18" x14ac:dyDescent="0.2">
      <c r="A1671" s="430" t="str">
        <f>IF(B1671="","",COUNT('Diário 1º PA'!$A$4:$A$2634)+COUNT('Diário 2º PA'!$A$4:$A$2000)+COUNT('Diário 3º PA'!$A$4:$A$2000)+ROW()-3)</f>
        <v/>
      </c>
      <c r="B1671" s="417"/>
      <c r="C1671" s="438"/>
      <c r="D1671" s="419"/>
      <c r="E1671" s="419"/>
      <c r="F1671" s="420"/>
      <c r="G1671" s="419"/>
      <c r="H1671" s="419"/>
      <c r="I1671" s="421"/>
      <c r="J1671" s="422"/>
      <c r="K1671" s="422"/>
      <c r="L1671" s="423"/>
      <c r="M1671" s="422"/>
      <c r="N1671" s="464"/>
      <c r="O1671" s="429"/>
      <c r="P1671" s="409">
        <f t="shared" si="61"/>
        <v>0</v>
      </c>
      <c r="Q1671" s="78">
        <f t="shared" si="61"/>
        <v>0</v>
      </c>
      <c r="R1671" s="100" t="str">
        <f t="shared" si="60"/>
        <v/>
      </c>
    </row>
    <row r="1672" spans="1:18" x14ac:dyDescent="0.2">
      <c r="A1672" s="430" t="str">
        <f>IF(B1672="","",COUNT('Diário 1º PA'!$A$4:$A$2634)+COUNT('Diário 2º PA'!$A$4:$A$2000)+COUNT('Diário 3º PA'!$A$4:$A$2000)+ROW()-3)</f>
        <v/>
      </c>
      <c r="B1672" s="417"/>
      <c r="C1672" s="438"/>
      <c r="D1672" s="419"/>
      <c r="E1672" s="419"/>
      <c r="F1672" s="420"/>
      <c r="G1672" s="419"/>
      <c r="H1672" s="419"/>
      <c r="I1672" s="421"/>
      <c r="J1672" s="422"/>
      <c r="K1672" s="422"/>
      <c r="L1672" s="423"/>
      <c r="M1672" s="422"/>
      <c r="N1672" s="464"/>
      <c r="O1672" s="429"/>
      <c r="P1672" s="409">
        <f t="shared" si="61"/>
        <v>0</v>
      </c>
      <c r="Q1672" s="78">
        <f t="shared" si="61"/>
        <v>0</v>
      </c>
      <c r="R1672" s="100" t="str">
        <f t="shared" ref="R1672:R1735" si="62">SUBSTITUTE(D1672," ","_")</f>
        <v/>
      </c>
    </row>
    <row r="1673" spans="1:18" x14ac:dyDescent="0.2">
      <c r="A1673" s="430" t="str">
        <f>IF(B1673="","",COUNT('Diário 1º PA'!$A$4:$A$2634)+COUNT('Diário 2º PA'!$A$4:$A$2000)+COUNT('Diário 3º PA'!$A$4:$A$2000)+ROW()-3)</f>
        <v/>
      </c>
      <c r="B1673" s="417"/>
      <c r="C1673" s="438"/>
      <c r="D1673" s="419"/>
      <c r="E1673" s="419"/>
      <c r="F1673" s="420"/>
      <c r="G1673" s="419"/>
      <c r="H1673" s="419"/>
      <c r="I1673" s="421"/>
      <c r="J1673" s="422"/>
      <c r="K1673" s="422"/>
      <c r="L1673" s="423"/>
      <c r="M1673" s="422"/>
      <c r="N1673" s="464"/>
      <c r="O1673" s="429"/>
      <c r="P1673" s="409">
        <f t="shared" ref="P1673:Q1736" si="63">IF(B1673=0,0,IF(YEAR(B1673)=$Q$1,MONTH(B1673)-$P$1+1,(YEAR(B1673)-$Q$1)*12-$P$1+1+MONTH(B1673)))</f>
        <v>0</v>
      </c>
      <c r="Q1673" s="78">
        <f t="shared" si="63"/>
        <v>0</v>
      </c>
      <c r="R1673" s="100" t="str">
        <f t="shared" si="62"/>
        <v/>
      </c>
    </row>
    <row r="1674" spans="1:18" x14ac:dyDescent="0.2">
      <c r="A1674" s="430" t="str">
        <f>IF(B1674="","",COUNT('Diário 1º PA'!$A$4:$A$2634)+COUNT('Diário 2º PA'!$A$4:$A$2000)+COUNT('Diário 3º PA'!$A$4:$A$2000)+ROW()-3)</f>
        <v/>
      </c>
      <c r="B1674" s="417"/>
      <c r="C1674" s="438"/>
      <c r="D1674" s="419"/>
      <c r="E1674" s="419"/>
      <c r="F1674" s="420"/>
      <c r="G1674" s="419"/>
      <c r="H1674" s="419"/>
      <c r="I1674" s="421"/>
      <c r="J1674" s="422"/>
      <c r="K1674" s="422"/>
      <c r="L1674" s="423"/>
      <c r="M1674" s="422"/>
      <c r="N1674" s="464"/>
      <c r="O1674" s="429"/>
      <c r="P1674" s="409">
        <f t="shared" si="63"/>
        <v>0</v>
      </c>
      <c r="Q1674" s="78">
        <f t="shared" si="63"/>
        <v>0</v>
      </c>
      <c r="R1674" s="100" t="str">
        <f t="shared" si="62"/>
        <v/>
      </c>
    </row>
    <row r="1675" spans="1:18" x14ac:dyDescent="0.2">
      <c r="A1675" s="430" t="str">
        <f>IF(B1675="","",COUNT('Diário 1º PA'!$A$4:$A$2634)+COUNT('Diário 2º PA'!$A$4:$A$2000)+COUNT('Diário 3º PA'!$A$4:$A$2000)+ROW()-3)</f>
        <v/>
      </c>
      <c r="B1675" s="417"/>
      <c r="C1675" s="438"/>
      <c r="D1675" s="419"/>
      <c r="E1675" s="419"/>
      <c r="F1675" s="420"/>
      <c r="G1675" s="419"/>
      <c r="H1675" s="419"/>
      <c r="I1675" s="421"/>
      <c r="J1675" s="422"/>
      <c r="K1675" s="422"/>
      <c r="L1675" s="423"/>
      <c r="M1675" s="422"/>
      <c r="N1675" s="464"/>
      <c r="O1675" s="429"/>
      <c r="P1675" s="409">
        <f t="shared" si="63"/>
        <v>0</v>
      </c>
      <c r="Q1675" s="78">
        <f t="shared" si="63"/>
        <v>0</v>
      </c>
      <c r="R1675" s="100" t="str">
        <f t="shared" si="62"/>
        <v/>
      </c>
    </row>
    <row r="1676" spans="1:18" x14ac:dyDescent="0.2">
      <c r="A1676" s="430" t="str">
        <f>IF(B1676="","",COUNT('Diário 1º PA'!$A$4:$A$2634)+COUNT('Diário 2º PA'!$A$4:$A$2000)+COUNT('Diário 3º PA'!$A$4:$A$2000)+ROW()-3)</f>
        <v/>
      </c>
      <c r="B1676" s="417"/>
      <c r="C1676" s="438"/>
      <c r="D1676" s="419"/>
      <c r="E1676" s="419"/>
      <c r="F1676" s="420"/>
      <c r="G1676" s="419"/>
      <c r="H1676" s="419"/>
      <c r="I1676" s="421"/>
      <c r="J1676" s="422"/>
      <c r="K1676" s="422"/>
      <c r="L1676" s="423"/>
      <c r="M1676" s="422"/>
      <c r="N1676" s="464"/>
      <c r="O1676" s="429"/>
      <c r="P1676" s="409">
        <f t="shared" si="63"/>
        <v>0</v>
      </c>
      <c r="Q1676" s="78">
        <f t="shared" si="63"/>
        <v>0</v>
      </c>
      <c r="R1676" s="100" t="str">
        <f t="shared" si="62"/>
        <v/>
      </c>
    </row>
    <row r="1677" spans="1:18" x14ac:dyDescent="0.2">
      <c r="A1677" s="430" t="str">
        <f>IF(B1677="","",COUNT('Diário 1º PA'!$A$4:$A$2634)+COUNT('Diário 2º PA'!$A$4:$A$2000)+COUNT('Diário 3º PA'!$A$4:$A$2000)+ROW()-3)</f>
        <v/>
      </c>
      <c r="B1677" s="417"/>
      <c r="C1677" s="438"/>
      <c r="D1677" s="419"/>
      <c r="E1677" s="419"/>
      <c r="F1677" s="420"/>
      <c r="G1677" s="419"/>
      <c r="H1677" s="419"/>
      <c r="I1677" s="421"/>
      <c r="J1677" s="422"/>
      <c r="K1677" s="422"/>
      <c r="L1677" s="423"/>
      <c r="M1677" s="422"/>
      <c r="N1677" s="464"/>
      <c r="O1677" s="429"/>
      <c r="P1677" s="409">
        <f t="shared" si="63"/>
        <v>0</v>
      </c>
      <c r="Q1677" s="78">
        <f t="shared" si="63"/>
        <v>0</v>
      </c>
      <c r="R1677" s="100" t="str">
        <f t="shared" si="62"/>
        <v/>
      </c>
    </row>
    <row r="1678" spans="1:18" x14ac:dyDescent="0.2">
      <c r="A1678" s="430" t="str">
        <f>IF(B1678="","",COUNT('Diário 1º PA'!$A$4:$A$2634)+COUNT('Diário 2º PA'!$A$4:$A$2000)+COUNT('Diário 3º PA'!$A$4:$A$2000)+ROW()-3)</f>
        <v/>
      </c>
      <c r="B1678" s="417"/>
      <c r="C1678" s="438"/>
      <c r="D1678" s="419"/>
      <c r="E1678" s="419"/>
      <c r="F1678" s="420"/>
      <c r="G1678" s="419"/>
      <c r="H1678" s="419"/>
      <c r="I1678" s="421"/>
      <c r="J1678" s="422"/>
      <c r="K1678" s="422"/>
      <c r="L1678" s="423"/>
      <c r="M1678" s="422"/>
      <c r="N1678" s="464"/>
      <c r="O1678" s="429"/>
      <c r="P1678" s="409">
        <f t="shared" si="63"/>
        <v>0</v>
      </c>
      <c r="Q1678" s="78">
        <f t="shared" si="63"/>
        <v>0</v>
      </c>
      <c r="R1678" s="100" t="str">
        <f t="shared" si="62"/>
        <v/>
      </c>
    </row>
    <row r="1679" spans="1:18" x14ac:dyDescent="0.2">
      <c r="A1679" s="430" t="str">
        <f>IF(B1679="","",COUNT('Diário 1º PA'!$A$4:$A$2634)+COUNT('Diário 2º PA'!$A$4:$A$2000)+COUNT('Diário 3º PA'!$A$4:$A$2000)+ROW()-3)</f>
        <v/>
      </c>
      <c r="B1679" s="417"/>
      <c r="C1679" s="438"/>
      <c r="D1679" s="419"/>
      <c r="E1679" s="419"/>
      <c r="F1679" s="420"/>
      <c r="G1679" s="419"/>
      <c r="H1679" s="419"/>
      <c r="I1679" s="421"/>
      <c r="J1679" s="422"/>
      <c r="K1679" s="422"/>
      <c r="L1679" s="423"/>
      <c r="M1679" s="422"/>
      <c r="N1679" s="464"/>
      <c r="O1679" s="429"/>
      <c r="P1679" s="409">
        <f t="shared" si="63"/>
        <v>0</v>
      </c>
      <c r="Q1679" s="78">
        <f t="shared" si="63"/>
        <v>0</v>
      </c>
      <c r="R1679" s="100" t="str">
        <f t="shared" si="62"/>
        <v/>
      </c>
    </row>
    <row r="1680" spans="1:18" x14ac:dyDescent="0.2">
      <c r="A1680" s="430" t="str">
        <f>IF(B1680="","",COUNT('Diário 1º PA'!$A$4:$A$2634)+COUNT('Diário 2º PA'!$A$4:$A$2000)+COUNT('Diário 3º PA'!$A$4:$A$2000)+ROW()-3)</f>
        <v/>
      </c>
      <c r="B1680" s="417"/>
      <c r="C1680" s="438"/>
      <c r="D1680" s="419"/>
      <c r="E1680" s="419"/>
      <c r="F1680" s="420"/>
      <c r="G1680" s="419"/>
      <c r="H1680" s="419"/>
      <c r="I1680" s="421"/>
      <c r="J1680" s="422"/>
      <c r="K1680" s="422"/>
      <c r="L1680" s="423"/>
      <c r="M1680" s="422"/>
      <c r="N1680" s="464"/>
      <c r="O1680" s="429"/>
      <c r="P1680" s="409">
        <f t="shared" si="63"/>
        <v>0</v>
      </c>
      <c r="Q1680" s="78">
        <f t="shared" si="63"/>
        <v>0</v>
      </c>
      <c r="R1680" s="100" t="str">
        <f t="shared" si="62"/>
        <v/>
      </c>
    </row>
    <row r="1681" spans="1:18" x14ac:dyDescent="0.2">
      <c r="A1681" s="430" t="str">
        <f>IF(B1681="","",COUNT('Diário 1º PA'!$A$4:$A$2634)+COUNT('Diário 2º PA'!$A$4:$A$2000)+COUNT('Diário 3º PA'!$A$4:$A$2000)+ROW()-3)</f>
        <v/>
      </c>
      <c r="B1681" s="417"/>
      <c r="C1681" s="438"/>
      <c r="D1681" s="419"/>
      <c r="E1681" s="419"/>
      <c r="F1681" s="420"/>
      <c r="G1681" s="419"/>
      <c r="H1681" s="419"/>
      <c r="I1681" s="421"/>
      <c r="J1681" s="422"/>
      <c r="K1681" s="422"/>
      <c r="L1681" s="423"/>
      <c r="M1681" s="422"/>
      <c r="N1681" s="464"/>
      <c r="O1681" s="429"/>
      <c r="P1681" s="409">
        <f t="shared" si="63"/>
        <v>0</v>
      </c>
      <c r="Q1681" s="78">
        <f t="shared" si="63"/>
        <v>0</v>
      </c>
      <c r="R1681" s="100" t="str">
        <f t="shared" si="62"/>
        <v/>
      </c>
    </row>
    <row r="1682" spans="1:18" x14ac:dyDescent="0.2">
      <c r="A1682" s="430" t="str">
        <f>IF(B1682="","",COUNT('Diário 1º PA'!$A$4:$A$2634)+COUNT('Diário 2º PA'!$A$4:$A$2000)+COUNT('Diário 3º PA'!$A$4:$A$2000)+ROW()-3)</f>
        <v/>
      </c>
      <c r="B1682" s="417"/>
      <c r="C1682" s="438"/>
      <c r="D1682" s="419"/>
      <c r="E1682" s="419"/>
      <c r="F1682" s="420"/>
      <c r="G1682" s="419"/>
      <c r="H1682" s="419"/>
      <c r="I1682" s="421"/>
      <c r="J1682" s="422"/>
      <c r="K1682" s="422"/>
      <c r="L1682" s="423"/>
      <c r="M1682" s="422"/>
      <c r="N1682" s="464"/>
      <c r="O1682" s="429"/>
      <c r="P1682" s="409">
        <f t="shared" si="63"/>
        <v>0</v>
      </c>
      <c r="Q1682" s="78">
        <f t="shared" si="63"/>
        <v>0</v>
      </c>
      <c r="R1682" s="100" t="str">
        <f t="shared" si="62"/>
        <v/>
      </c>
    </row>
    <row r="1683" spans="1:18" x14ac:dyDescent="0.2">
      <c r="A1683" s="430" t="str">
        <f>IF(B1683="","",COUNT('Diário 1º PA'!$A$4:$A$2634)+COUNT('Diário 2º PA'!$A$4:$A$2000)+COUNT('Diário 3º PA'!$A$4:$A$2000)+ROW()-3)</f>
        <v/>
      </c>
      <c r="B1683" s="417"/>
      <c r="C1683" s="438"/>
      <c r="D1683" s="419"/>
      <c r="E1683" s="419"/>
      <c r="F1683" s="420"/>
      <c r="G1683" s="419"/>
      <c r="H1683" s="419"/>
      <c r="I1683" s="421"/>
      <c r="J1683" s="422"/>
      <c r="K1683" s="422"/>
      <c r="L1683" s="423"/>
      <c r="M1683" s="422"/>
      <c r="N1683" s="464"/>
      <c r="O1683" s="429"/>
      <c r="P1683" s="409">
        <f t="shared" si="63"/>
        <v>0</v>
      </c>
      <c r="Q1683" s="78">
        <f t="shared" si="63"/>
        <v>0</v>
      </c>
      <c r="R1683" s="100" t="str">
        <f t="shared" si="62"/>
        <v/>
      </c>
    </row>
    <row r="1684" spans="1:18" x14ac:dyDescent="0.2">
      <c r="A1684" s="430" t="str">
        <f>IF(B1684="","",COUNT('Diário 1º PA'!$A$4:$A$2634)+COUNT('Diário 2º PA'!$A$4:$A$2000)+COUNT('Diário 3º PA'!$A$4:$A$2000)+ROW()-3)</f>
        <v/>
      </c>
      <c r="B1684" s="417"/>
      <c r="C1684" s="438"/>
      <c r="D1684" s="419"/>
      <c r="E1684" s="419"/>
      <c r="F1684" s="420"/>
      <c r="G1684" s="419"/>
      <c r="H1684" s="419"/>
      <c r="I1684" s="421"/>
      <c r="J1684" s="422"/>
      <c r="K1684" s="422"/>
      <c r="L1684" s="423"/>
      <c r="M1684" s="422"/>
      <c r="N1684" s="464"/>
      <c r="O1684" s="429"/>
      <c r="P1684" s="409">
        <f t="shared" si="63"/>
        <v>0</v>
      </c>
      <c r="Q1684" s="78">
        <f t="shared" si="63"/>
        <v>0</v>
      </c>
      <c r="R1684" s="100" t="str">
        <f t="shared" si="62"/>
        <v/>
      </c>
    </row>
    <row r="1685" spans="1:18" x14ac:dyDescent="0.2">
      <c r="A1685" s="430" t="str">
        <f>IF(B1685="","",COUNT('Diário 1º PA'!$A$4:$A$2634)+COUNT('Diário 2º PA'!$A$4:$A$2000)+COUNT('Diário 3º PA'!$A$4:$A$2000)+ROW()-3)</f>
        <v/>
      </c>
      <c r="B1685" s="417"/>
      <c r="C1685" s="438"/>
      <c r="D1685" s="419"/>
      <c r="E1685" s="419"/>
      <c r="F1685" s="420"/>
      <c r="G1685" s="419"/>
      <c r="H1685" s="419"/>
      <c r="I1685" s="421"/>
      <c r="J1685" s="422"/>
      <c r="K1685" s="422"/>
      <c r="L1685" s="423"/>
      <c r="M1685" s="422"/>
      <c r="N1685" s="464"/>
      <c r="O1685" s="429"/>
      <c r="P1685" s="409">
        <f t="shared" si="63"/>
        <v>0</v>
      </c>
      <c r="Q1685" s="78">
        <f t="shared" si="63"/>
        <v>0</v>
      </c>
      <c r="R1685" s="100" t="str">
        <f t="shared" si="62"/>
        <v/>
      </c>
    </row>
    <row r="1686" spans="1:18" x14ac:dyDescent="0.2">
      <c r="A1686" s="430" t="str">
        <f>IF(B1686="","",COUNT('Diário 1º PA'!$A$4:$A$2634)+COUNT('Diário 2º PA'!$A$4:$A$2000)+COUNT('Diário 3º PA'!$A$4:$A$2000)+ROW()-3)</f>
        <v/>
      </c>
      <c r="B1686" s="417"/>
      <c r="C1686" s="438"/>
      <c r="D1686" s="419"/>
      <c r="E1686" s="419"/>
      <c r="F1686" s="420"/>
      <c r="G1686" s="419"/>
      <c r="H1686" s="419"/>
      <c r="I1686" s="421"/>
      <c r="J1686" s="422"/>
      <c r="K1686" s="422"/>
      <c r="L1686" s="423"/>
      <c r="M1686" s="422"/>
      <c r="N1686" s="464"/>
      <c r="O1686" s="429"/>
      <c r="P1686" s="409">
        <f t="shared" si="63"/>
        <v>0</v>
      </c>
      <c r="Q1686" s="78">
        <f t="shared" si="63"/>
        <v>0</v>
      </c>
      <c r="R1686" s="100" t="str">
        <f t="shared" si="62"/>
        <v/>
      </c>
    </row>
    <row r="1687" spans="1:18" x14ac:dyDescent="0.2">
      <c r="A1687" s="430" t="str">
        <f>IF(B1687="","",COUNT('Diário 1º PA'!$A$4:$A$2634)+COUNT('Diário 2º PA'!$A$4:$A$2000)+COUNT('Diário 3º PA'!$A$4:$A$2000)+ROW()-3)</f>
        <v/>
      </c>
      <c r="B1687" s="417"/>
      <c r="C1687" s="438"/>
      <c r="D1687" s="419"/>
      <c r="E1687" s="419"/>
      <c r="F1687" s="420"/>
      <c r="G1687" s="419"/>
      <c r="H1687" s="419"/>
      <c r="I1687" s="421"/>
      <c r="J1687" s="422"/>
      <c r="K1687" s="422"/>
      <c r="L1687" s="423"/>
      <c r="M1687" s="422"/>
      <c r="N1687" s="464"/>
      <c r="O1687" s="429"/>
      <c r="P1687" s="409">
        <f t="shared" si="63"/>
        <v>0</v>
      </c>
      <c r="Q1687" s="78">
        <f t="shared" si="63"/>
        <v>0</v>
      </c>
      <c r="R1687" s="100" t="str">
        <f t="shared" si="62"/>
        <v/>
      </c>
    </row>
    <row r="1688" spans="1:18" x14ac:dyDescent="0.2">
      <c r="A1688" s="430" t="str">
        <f>IF(B1688="","",COUNT('Diário 1º PA'!$A$4:$A$2634)+COUNT('Diário 2º PA'!$A$4:$A$2000)+COUNT('Diário 3º PA'!$A$4:$A$2000)+ROW()-3)</f>
        <v/>
      </c>
      <c r="B1688" s="417"/>
      <c r="C1688" s="438"/>
      <c r="D1688" s="419"/>
      <c r="E1688" s="419"/>
      <c r="F1688" s="420"/>
      <c r="G1688" s="419"/>
      <c r="H1688" s="419"/>
      <c r="I1688" s="421"/>
      <c r="J1688" s="422"/>
      <c r="K1688" s="422"/>
      <c r="L1688" s="423"/>
      <c r="M1688" s="422"/>
      <c r="N1688" s="464"/>
      <c r="O1688" s="429"/>
      <c r="P1688" s="409">
        <f t="shared" si="63"/>
        <v>0</v>
      </c>
      <c r="Q1688" s="78">
        <f t="shared" si="63"/>
        <v>0</v>
      </c>
      <c r="R1688" s="100" t="str">
        <f t="shared" si="62"/>
        <v/>
      </c>
    </row>
    <row r="1689" spans="1:18" x14ac:dyDescent="0.2">
      <c r="A1689" s="430" t="str">
        <f>IF(B1689="","",COUNT('Diário 1º PA'!$A$4:$A$2634)+COUNT('Diário 2º PA'!$A$4:$A$2000)+COUNT('Diário 3º PA'!$A$4:$A$2000)+ROW()-3)</f>
        <v/>
      </c>
      <c r="B1689" s="417"/>
      <c r="C1689" s="438"/>
      <c r="D1689" s="419"/>
      <c r="E1689" s="419"/>
      <c r="F1689" s="420"/>
      <c r="G1689" s="419"/>
      <c r="H1689" s="419"/>
      <c r="I1689" s="421"/>
      <c r="J1689" s="422"/>
      <c r="K1689" s="422"/>
      <c r="L1689" s="423"/>
      <c r="M1689" s="422"/>
      <c r="N1689" s="464"/>
      <c r="O1689" s="429"/>
      <c r="P1689" s="409">
        <f t="shared" si="63"/>
        <v>0</v>
      </c>
      <c r="Q1689" s="78">
        <f t="shared" si="63"/>
        <v>0</v>
      </c>
      <c r="R1689" s="100" t="str">
        <f t="shared" si="62"/>
        <v/>
      </c>
    </row>
    <row r="1690" spans="1:18" x14ac:dyDescent="0.2">
      <c r="A1690" s="430" t="str">
        <f>IF(B1690="","",COUNT('Diário 1º PA'!$A$4:$A$2634)+COUNT('Diário 2º PA'!$A$4:$A$2000)+COUNT('Diário 3º PA'!$A$4:$A$2000)+ROW()-3)</f>
        <v/>
      </c>
      <c r="B1690" s="417"/>
      <c r="C1690" s="438"/>
      <c r="D1690" s="419"/>
      <c r="E1690" s="419"/>
      <c r="F1690" s="420"/>
      <c r="G1690" s="419"/>
      <c r="H1690" s="419"/>
      <c r="I1690" s="421"/>
      <c r="J1690" s="422"/>
      <c r="K1690" s="422"/>
      <c r="L1690" s="423"/>
      <c r="M1690" s="422"/>
      <c r="N1690" s="464"/>
      <c r="O1690" s="429"/>
      <c r="P1690" s="409">
        <f t="shared" si="63"/>
        <v>0</v>
      </c>
      <c r="Q1690" s="78">
        <f t="shared" si="63"/>
        <v>0</v>
      </c>
      <c r="R1690" s="100" t="str">
        <f t="shared" si="62"/>
        <v/>
      </c>
    </row>
    <row r="1691" spans="1:18" x14ac:dyDescent="0.2">
      <c r="A1691" s="430" t="str">
        <f>IF(B1691="","",COUNT('Diário 1º PA'!$A$4:$A$2634)+COUNT('Diário 2º PA'!$A$4:$A$2000)+COUNT('Diário 3º PA'!$A$4:$A$2000)+ROW()-3)</f>
        <v/>
      </c>
      <c r="B1691" s="417"/>
      <c r="C1691" s="438"/>
      <c r="D1691" s="419"/>
      <c r="E1691" s="419"/>
      <c r="F1691" s="420"/>
      <c r="G1691" s="419"/>
      <c r="H1691" s="419"/>
      <c r="I1691" s="421"/>
      <c r="J1691" s="422"/>
      <c r="K1691" s="422"/>
      <c r="L1691" s="423"/>
      <c r="M1691" s="422"/>
      <c r="N1691" s="464"/>
      <c r="O1691" s="429"/>
      <c r="P1691" s="409">
        <f t="shared" si="63"/>
        <v>0</v>
      </c>
      <c r="Q1691" s="78">
        <f t="shared" si="63"/>
        <v>0</v>
      </c>
      <c r="R1691" s="100" t="str">
        <f t="shared" si="62"/>
        <v/>
      </c>
    </row>
    <row r="1692" spans="1:18" x14ac:dyDescent="0.2">
      <c r="A1692" s="430" t="str">
        <f>IF(B1692="","",COUNT('Diário 1º PA'!$A$4:$A$2634)+COUNT('Diário 2º PA'!$A$4:$A$2000)+COUNT('Diário 3º PA'!$A$4:$A$2000)+ROW()-3)</f>
        <v/>
      </c>
      <c r="B1692" s="417"/>
      <c r="C1692" s="438"/>
      <c r="D1692" s="419"/>
      <c r="E1692" s="419"/>
      <c r="F1692" s="420"/>
      <c r="G1692" s="419"/>
      <c r="H1692" s="419"/>
      <c r="I1692" s="421"/>
      <c r="J1692" s="422"/>
      <c r="K1692" s="422"/>
      <c r="L1692" s="423"/>
      <c r="M1692" s="422"/>
      <c r="N1692" s="464"/>
      <c r="O1692" s="429"/>
      <c r="P1692" s="409">
        <f t="shared" si="63"/>
        <v>0</v>
      </c>
      <c r="Q1692" s="78">
        <f t="shared" si="63"/>
        <v>0</v>
      </c>
      <c r="R1692" s="100" t="str">
        <f t="shared" si="62"/>
        <v/>
      </c>
    </row>
    <row r="1693" spans="1:18" x14ac:dyDescent="0.2">
      <c r="A1693" s="430" t="str">
        <f>IF(B1693="","",COUNT('Diário 1º PA'!$A$4:$A$2634)+COUNT('Diário 2º PA'!$A$4:$A$2000)+COUNT('Diário 3º PA'!$A$4:$A$2000)+ROW()-3)</f>
        <v/>
      </c>
      <c r="B1693" s="417"/>
      <c r="C1693" s="438"/>
      <c r="D1693" s="419"/>
      <c r="E1693" s="419"/>
      <c r="F1693" s="420"/>
      <c r="G1693" s="419"/>
      <c r="H1693" s="419"/>
      <c r="I1693" s="421"/>
      <c r="J1693" s="422"/>
      <c r="K1693" s="422"/>
      <c r="L1693" s="423"/>
      <c r="M1693" s="422"/>
      <c r="N1693" s="464"/>
      <c r="O1693" s="429"/>
      <c r="P1693" s="409">
        <f t="shared" si="63"/>
        <v>0</v>
      </c>
      <c r="Q1693" s="78">
        <f t="shared" si="63"/>
        <v>0</v>
      </c>
      <c r="R1693" s="100" t="str">
        <f t="shared" si="62"/>
        <v/>
      </c>
    </row>
    <row r="1694" spans="1:18" x14ac:dyDescent="0.2">
      <c r="A1694" s="430" t="str">
        <f>IF(B1694="","",COUNT('Diário 1º PA'!$A$4:$A$2634)+COUNT('Diário 2º PA'!$A$4:$A$2000)+COUNT('Diário 3º PA'!$A$4:$A$2000)+ROW()-3)</f>
        <v/>
      </c>
      <c r="B1694" s="417"/>
      <c r="C1694" s="438"/>
      <c r="D1694" s="419"/>
      <c r="E1694" s="419"/>
      <c r="F1694" s="420"/>
      <c r="G1694" s="419"/>
      <c r="H1694" s="419"/>
      <c r="I1694" s="421"/>
      <c r="J1694" s="422"/>
      <c r="K1694" s="422"/>
      <c r="L1694" s="423"/>
      <c r="M1694" s="422"/>
      <c r="N1694" s="464"/>
      <c r="O1694" s="429"/>
      <c r="P1694" s="409">
        <f t="shared" si="63"/>
        <v>0</v>
      </c>
      <c r="Q1694" s="78">
        <f t="shared" si="63"/>
        <v>0</v>
      </c>
      <c r="R1694" s="100" t="str">
        <f t="shared" si="62"/>
        <v/>
      </c>
    </row>
    <row r="1695" spans="1:18" x14ac:dyDescent="0.2">
      <c r="A1695" s="430" t="str">
        <f>IF(B1695="","",COUNT('Diário 1º PA'!$A$4:$A$2634)+COUNT('Diário 2º PA'!$A$4:$A$2000)+COUNT('Diário 3º PA'!$A$4:$A$2000)+ROW()-3)</f>
        <v/>
      </c>
      <c r="B1695" s="417"/>
      <c r="C1695" s="438"/>
      <c r="D1695" s="419"/>
      <c r="E1695" s="419"/>
      <c r="F1695" s="420"/>
      <c r="G1695" s="419"/>
      <c r="H1695" s="419"/>
      <c r="I1695" s="421"/>
      <c r="J1695" s="422"/>
      <c r="K1695" s="422"/>
      <c r="L1695" s="423"/>
      <c r="M1695" s="422"/>
      <c r="N1695" s="464"/>
      <c r="O1695" s="429"/>
      <c r="P1695" s="409">
        <f t="shared" si="63"/>
        <v>0</v>
      </c>
      <c r="Q1695" s="78">
        <f t="shared" si="63"/>
        <v>0</v>
      </c>
      <c r="R1695" s="100" t="str">
        <f t="shared" si="62"/>
        <v/>
      </c>
    </row>
    <row r="1696" spans="1:18" x14ac:dyDescent="0.2">
      <c r="A1696" s="430" t="str">
        <f>IF(B1696="","",COUNT('Diário 1º PA'!$A$4:$A$2634)+COUNT('Diário 2º PA'!$A$4:$A$2000)+COUNT('Diário 3º PA'!$A$4:$A$2000)+ROW()-3)</f>
        <v/>
      </c>
      <c r="B1696" s="417"/>
      <c r="C1696" s="438"/>
      <c r="D1696" s="419"/>
      <c r="E1696" s="419"/>
      <c r="F1696" s="420"/>
      <c r="G1696" s="419"/>
      <c r="H1696" s="419"/>
      <c r="I1696" s="421"/>
      <c r="J1696" s="422"/>
      <c r="K1696" s="422"/>
      <c r="L1696" s="423"/>
      <c r="M1696" s="422"/>
      <c r="N1696" s="464"/>
      <c r="O1696" s="429"/>
      <c r="P1696" s="409">
        <f t="shared" si="63"/>
        <v>0</v>
      </c>
      <c r="Q1696" s="78">
        <f t="shared" si="63"/>
        <v>0</v>
      </c>
      <c r="R1696" s="100" t="str">
        <f t="shared" si="62"/>
        <v/>
      </c>
    </row>
    <row r="1697" spans="1:18" x14ac:dyDescent="0.2">
      <c r="A1697" s="430" t="str">
        <f>IF(B1697="","",COUNT('Diário 1º PA'!$A$4:$A$2634)+COUNT('Diário 2º PA'!$A$4:$A$2000)+COUNT('Diário 3º PA'!$A$4:$A$2000)+ROW()-3)</f>
        <v/>
      </c>
      <c r="B1697" s="417"/>
      <c r="C1697" s="438"/>
      <c r="D1697" s="419"/>
      <c r="E1697" s="419"/>
      <c r="F1697" s="420"/>
      <c r="G1697" s="419"/>
      <c r="H1697" s="419"/>
      <c r="I1697" s="421"/>
      <c r="J1697" s="422"/>
      <c r="K1697" s="422"/>
      <c r="L1697" s="423"/>
      <c r="M1697" s="422"/>
      <c r="N1697" s="464"/>
      <c r="O1697" s="429"/>
      <c r="P1697" s="409">
        <f t="shared" si="63"/>
        <v>0</v>
      </c>
      <c r="Q1697" s="78">
        <f t="shared" si="63"/>
        <v>0</v>
      </c>
      <c r="R1697" s="100" t="str">
        <f t="shared" si="62"/>
        <v/>
      </c>
    </row>
    <row r="1698" spans="1:18" x14ac:dyDescent="0.2">
      <c r="A1698" s="430" t="str">
        <f>IF(B1698="","",COUNT('Diário 1º PA'!$A$4:$A$2634)+COUNT('Diário 2º PA'!$A$4:$A$2000)+COUNT('Diário 3º PA'!$A$4:$A$2000)+ROW()-3)</f>
        <v/>
      </c>
      <c r="B1698" s="417"/>
      <c r="C1698" s="438"/>
      <c r="D1698" s="419"/>
      <c r="E1698" s="419"/>
      <c r="F1698" s="420"/>
      <c r="G1698" s="419"/>
      <c r="H1698" s="419"/>
      <c r="I1698" s="421"/>
      <c r="J1698" s="422"/>
      <c r="K1698" s="422"/>
      <c r="L1698" s="423"/>
      <c r="M1698" s="422"/>
      <c r="N1698" s="464"/>
      <c r="O1698" s="429"/>
      <c r="P1698" s="409">
        <f t="shared" si="63"/>
        <v>0</v>
      </c>
      <c r="Q1698" s="78">
        <f t="shared" si="63"/>
        <v>0</v>
      </c>
      <c r="R1698" s="100" t="str">
        <f t="shared" si="62"/>
        <v/>
      </c>
    </row>
    <row r="1699" spans="1:18" x14ac:dyDescent="0.2">
      <c r="A1699" s="430" t="str">
        <f>IF(B1699="","",COUNT('Diário 1º PA'!$A$4:$A$2634)+COUNT('Diário 2º PA'!$A$4:$A$2000)+COUNT('Diário 3º PA'!$A$4:$A$2000)+ROW()-3)</f>
        <v/>
      </c>
      <c r="B1699" s="417"/>
      <c r="C1699" s="438"/>
      <c r="D1699" s="419"/>
      <c r="E1699" s="419"/>
      <c r="F1699" s="420"/>
      <c r="G1699" s="419"/>
      <c r="H1699" s="419"/>
      <c r="I1699" s="421"/>
      <c r="J1699" s="422"/>
      <c r="K1699" s="422"/>
      <c r="L1699" s="423"/>
      <c r="M1699" s="422"/>
      <c r="N1699" s="464"/>
      <c r="O1699" s="429"/>
      <c r="P1699" s="409">
        <f t="shared" si="63"/>
        <v>0</v>
      </c>
      <c r="Q1699" s="78">
        <f t="shared" si="63"/>
        <v>0</v>
      </c>
      <c r="R1699" s="100" t="str">
        <f t="shared" si="62"/>
        <v/>
      </c>
    </row>
    <row r="1700" spans="1:18" x14ac:dyDescent="0.2">
      <c r="A1700" s="430" t="str">
        <f>IF(B1700="","",COUNT('Diário 1º PA'!$A$4:$A$2634)+COUNT('Diário 2º PA'!$A$4:$A$2000)+COUNT('Diário 3º PA'!$A$4:$A$2000)+ROW()-3)</f>
        <v/>
      </c>
      <c r="B1700" s="417"/>
      <c r="C1700" s="438"/>
      <c r="D1700" s="419"/>
      <c r="E1700" s="419"/>
      <c r="F1700" s="420"/>
      <c r="G1700" s="419"/>
      <c r="H1700" s="419"/>
      <c r="I1700" s="421"/>
      <c r="J1700" s="422"/>
      <c r="K1700" s="422"/>
      <c r="L1700" s="423"/>
      <c r="M1700" s="422"/>
      <c r="N1700" s="464"/>
      <c r="O1700" s="429"/>
      <c r="P1700" s="409">
        <f t="shared" si="63"/>
        <v>0</v>
      </c>
      <c r="Q1700" s="78">
        <f t="shared" si="63"/>
        <v>0</v>
      </c>
      <c r="R1700" s="100" t="str">
        <f t="shared" si="62"/>
        <v/>
      </c>
    </row>
    <row r="1701" spans="1:18" x14ac:dyDescent="0.2">
      <c r="A1701" s="430" t="str">
        <f>IF(B1701="","",COUNT('Diário 1º PA'!$A$4:$A$2634)+COUNT('Diário 2º PA'!$A$4:$A$2000)+COUNT('Diário 3º PA'!$A$4:$A$2000)+ROW()-3)</f>
        <v/>
      </c>
      <c r="B1701" s="417"/>
      <c r="C1701" s="438"/>
      <c r="D1701" s="419"/>
      <c r="E1701" s="419"/>
      <c r="F1701" s="420"/>
      <c r="G1701" s="419"/>
      <c r="H1701" s="419"/>
      <c r="I1701" s="421"/>
      <c r="J1701" s="422"/>
      <c r="K1701" s="422"/>
      <c r="L1701" s="423"/>
      <c r="M1701" s="422"/>
      <c r="N1701" s="464"/>
      <c r="O1701" s="429"/>
      <c r="P1701" s="409">
        <f t="shared" si="63"/>
        <v>0</v>
      </c>
      <c r="Q1701" s="78">
        <f t="shared" si="63"/>
        <v>0</v>
      </c>
      <c r="R1701" s="100" t="str">
        <f t="shared" si="62"/>
        <v/>
      </c>
    </row>
    <row r="1702" spans="1:18" x14ac:dyDescent="0.2">
      <c r="A1702" s="430" t="str">
        <f>IF(B1702="","",COUNT('Diário 1º PA'!$A$4:$A$2634)+COUNT('Diário 2º PA'!$A$4:$A$2000)+COUNT('Diário 3º PA'!$A$4:$A$2000)+ROW()-3)</f>
        <v/>
      </c>
      <c r="B1702" s="417"/>
      <c r="C1702" s="438"/>
      <c r="D1702" s="419"/>
      <c r="E1702" s="419"/>
      <c r="F1702" s="420"/>
      <c r="G1702" s="419"/>
      <c r="H1702" s="419"/>
      <c r="I1702" s="421"/>
      <c r="J1702" s="422"/>
      <c r="K1702" s="422"/>
      <c r="L1702" s="423"/>
      <c r="M1702" s="422"/>
      <c r="N1702" s="464"/>
      <c r="O1702" s="429"/>
      <c r="P1702" s="409">
        <f t="shared" si="63"/>
        <v>0</v>
      </c>
      <c r="Q1702" s="78">
        <f t="shared" si="63"/>
        <v>0</v>
      </c>
      <c r="R1702" s="100" t="str">
        <f t="shared" si="62"/>
        <v/>
      </c>
    </row>
    <row r="1703" spans="1:18" x14ac:dyDescent="0.2">
      <c r="A1703" s="430" t="str">
        <f>IF(B1703="","",COUNT('Diário 1º PA'!$A$4:$A$2634)+COUNT('Diário 2º PA'!$A$4:$A$2000)+COUNT('Diário 3º PA'!$A$4:$A$2000)+ROW()-3)</f>
        <v/>
      </c>
      <c r="B1703" s="417"/>
      <c r="C1703" s="438"/>
      <c r="D1703" s="419"/>
      <c r="E1703" s="419"/>
      <c r="F1703" s="420"/>
      <c r="G1703" s="419"/>
      <c r="H1703" s="419"/>
      <c r="I1703" s="421"/>
      <c r="J1703" s="422"/>
      <c r="K1703" s="422"/>
      <c r="L1703" s="423"/>
      <c r="M1703" s="422"/>
      <c r="N1703" s="464"/>
      <c r="O1703" s="429"/>
      <c r="P1703" s="409">
        <f t="shared" si="63"/>
        <v>0</v>
      </c>
      <c r="Q1703" s="78">
        <f t="shared" si="63"/>
        <v>0</v>
      </c>
      <c r="R1703" s="100" t="str">
        <f t="shared" si="62"/>
        <v/>
      </c>
    </row>
    <row r="1704" spans="1:18" x14ac:dyDescent="0.2">
      <c r="A1704" s="430" t="str">
        <f>IF(B1704="","",COUNT('Diário 1º PA'!$A$4:$A$2634)+COUNT('Diário 2º PA'!$A$4:$A$2000)+COUNT('Diário 3º PA'!$A$4:$A$2000)+ROW()-3)</f>
        <v/>
      </c>
      <c r="B1704" s="417"/>
      <c r="C1704" s="438"/>
      <c r="D1704" s="419"/>
      <c r="E1704" s="419"/>
      <c r="F1704" s="420"/>
      <c r="G1704" s="419"/>
      <c r="H1704" s="419"/>
      <c r="I1704" s="421"/>
      <c r="J1704" s="422"/>
      <c r="K1704" s="422"/>
      <c r="L1704" s="423"/>
      <c r="M1704" s="422"/>
      <c r="N1704" s="464"/>
      <c r="O1704" s="429"/>
      <c r="P1704" s="409">
        <f t="shared" si="63"/>
        <v>0</v>
      </c>
      <c r="Q1704" s="78">
        <f t="shared" si="63"/>
        <v>0</v>
      </c>
      <c r="R1704" s="100" t="str">
        <f t="shared" si="62"/>
        <v/>
      </c>
    </row>
    <row r="1705" spans="1:18" x14ac:dyDescent="0.2">
      <c r="A1705" s="430" t="str">
        <f>IF(B1705="","",COUNT('Diário 1º PA'!$A$4:$A$2634)+COUNT('Diário 2º PA'!$A$4:$A$2000)+COUNT('Diário 3º PA'!$A$4:$A$2000)+ROW()-3)</f>
        <v/>
      </c>
      <c r="B1705" s="417"/>
      <c r="C1705" s="438"/>
      <c r="D1705" s="419"/>
      <c r="E1705" s="419"/>
      <c r="F1705" s="420"/>
      <c r="G1705" s="419"/>
      <c r="H1705" s="419"/>
      <c r="I1705" s="421"/>
      <c r="J1705" s="422"/>
      <c r="K1705" s="422"/>
      <c r="L1705" s="423"/>
      <c r="M1705" s="422"/>
      <c r="N1705" s="464"/>
      <c r="O1705" s="429"/>
      <c r="P1705" s="409">
        <f t="shared" si="63"/>
        <v>0</v>
      </c>
      <c r="Q1705" s="78">
        <f t="shared" si="63"/>
        <v>0</v>
      </c>
      <c r="R1705" s="100" t="str">
        <f t="shared" si="62"/>
        <v/>
      </c>
    </row>
    <row r="1706" spans="1:18" x14ac:dyDescent="0.2">
      <c r="A1706" s="430" t="str">
        <f>IF(B1706="","",COUNT('Diário 1º PA'!$A$4:$A$2634)+COUNT('Diário 2º PA'!$A$4:$A$2000)+COUNT('Diário 3º PA'!$A$4:$A$2000)+ROW()-3)</f>
        <v/>
      </c>
      <c r="B1706" s="417"/>
      <c r="C1706" s="438"/>
      <c r="D1706" s="419"/>
      <c r="E1706" s="419"/>
      <c r="F1706" s="420"/>
      <c r="G1706" s="419"/>
      <c r="H1706" s="419"/>
      <c r="I1706" s="421"/>
      <c r="J1706" s="422"/>
      <c r="K1706" s="422"/>
      <c r="L1706" s="423"/>
      <c r="M1706" s="422"/>
      <c r="N1706" s="464"/>
      <c r="O1706" s="429"/>
      <c r="P1706" s="409">
        <f t="shared" si="63"/>
        <v>0</v>
      </c>
      <c r="Q1706" s="78">
        <f t="shared" si="63"/>
        <v>0</v>
      </c>
      <c r="R1706" s="100" t="str">
        <f t="shared" si="62"/>
        <v/>
      </c>
    </row>
    <row r="1707" spans="1:18" x14ac:dyDescent="0.2">
      <c r="A1707" s="430" t="str">
        <f>IF(B1707="","",COUNT('Diário 1º PA'!$A$4:$A$2634)+COUNT('Diário 2º PA'!$A$4:$A$2000)+COUNT('Diário 3º PA'!$A$4:$A$2000)+ROW()-3)</f>
        <v/>
      </c>
      <c r="B1707" s="417"/>
      <c r="C1707" s="438"/>
      <c r="D1707" s="419"/>
      <c r="E1707" s="419"/>
      <c r="F1707" s="420"/>
      <c r="G1707" s="419"/>
      <c r="H1707" s="419"/>
      <c r="I1707" s="421"/>
      <c r="J1707" s="422"/>
      <c r="K1707" s="422"/>
      <c r="L1707" s="423"/>
      <c r="M1707" s="422"/>
      <c r="N1707" s="464"/>
      <c r="O1707" s="429"/>
      <c r="P1707" s="409">
        <f t="shared" si="63"/>
        <v>0</v>
      </c>
      <c r="Q1707" s="78">
        <f t="shared" si="63"/>
        <v>0</v>
      </c>
      <c r="R1707" s="100" t="str">
        <f t="shared" si="62"/>
        <v/>
      </c>
    </row>
    <row r="1708" spans="1:18" x14ac:dyDescent="0.2">
      <c r="A1708" s="430" t="str">
        <f>IF(B1708="","",COUNT('Diário 1º PA'!$A$4:$A$2634)+COUNT('Diário 2º PA'!$A$4:$A$2000)+COUNT('Diário 3º PA'!$A$4:$A$2000)+ROW()-3)</f>
        <v/>
      </c>
      <c r="B1708" s="417"/>
      <c r="C1708" s="438"/>
      <c r="D1708" s="419"/>
      <c r="E1708" s="419"/>
      <c r="F1708" s="420"/>
      <c r="G1708" s="419"/>
      <c r="H1708" s="419"/>
      <c r="I1708" s="421"/>
      <c r="J1708" s="422"/>
      <c r="K1708" s="422"/>
      <c r="L1708" s="423"/>
      <c r="M1708" s="422"/>
      <c r="N1708" s="464"/>
      <c r="O1708" s="429"/>
      <c r="P1708" s="409">
        <f t="shared" si="63"/>
        <v>0</v>
      </c>
      <c r="Q1708" s="78">
        <f t="shared" si="63"/>
        <v>0</v>
      </c>
      <c r="R1708" s="100" t="str">
        <f t="shared" si="62"/>
        <v/>
      </c>
    </row>
    <row r="1709" spans="1:18" x14ac:dyDescent="0.2">
      <c r="A1709" s="430" t="str">
        <f>IF(B1709="","",COUNT('Diário 1º PA'!$A$4:$A$2634)+COUNT('Diário 2º PA'!$A$4:$A$2000)+COUNT('Diário 3º PA'!$A$4:$A$2000)+ROW()-3)</f>
        <v/>
      </c>
      <c r="B1709" s="417"/>
      <c r="C1709" s="438"/>
      <c r="D1709" s="419"/>
      <c r="E1709" s="419"/>
      <c r="F1709" s="420"/>
      <c r="G1709" s="419"/>
      <c r="H1709" s="419"/>
      <c r="I1709" s="421"/>
      <c r="J1709" s="422"/>
      <c r="K1709" s="422"/>
      <c r="L1709" s="423"/>
      <c r="M1709" s="422"/>
      <c r="N1709" s="464"/>
      <c r="O1709" s="429"/>
      <c r="P1709" s="409">
        <f t="shared" si="63"/>
        <v>0</v>
      </c>
      <c r="Q1709" s="78">
        <f t="shared" si="63"/>
        <v>0</v>
      </c>
      <c r="R1709" s="100" t="str">
        <f t="shared" si="62"/>
        <v/>
      </c>
    </row>
    <row r="1710" spans="1:18" x14ac:dyDescent="0.2">
      <c r="A1710" s="430" t="str">
        <f>IF(B1710="","",COUNT('Diário 1º PA'!$A$4:$A$2634)+COUNT('Diário 2º PA'!$A$4:$A$2000)+COUNT('Diário 3º PA'!$A$4:$A$2000)+ROW()-3)</f>
        <v/>
      </c>
      <c r="B1710" s="417"/>
      <c r="C1710" s="438"/>
      <c r="D1710" s="419"/>
      <c r="E1710" s="419"/>
      <c r="F1710" s="420"/>
      <c r="G1710" s="419"/>
      <c r="H1710" s="419"/>
      <c r="I1710" s="421"/>
      <c r="J1710" s="422"/>
      <c r="K1710" s="422"/>
      <c r="L1710" s="423"/>
      <c r="M1710" s="422"/>
      <c r="N1710" s="464"/>
      <c r="O1710" s="429"/>
      <c r="P1710" s="409">
        <f t="shared" si="63"/>
        <v>0</v>
      </c>
      <c r="Q1710" s="78">
        <f t="shared" si="63"/>
        <v>0</v>
      </c>
      <c r="R1710" s="100" t="str">
        <f t="shared" si="62"/>
        <v/>
      </c>
    </row>
    <row r="1711" spans="1:18" x14ac:dyDescent="0.2">
      <c r="A1711" s="430" t="str">
        <f>IF(B1711="","",COUNT('Diário 1º PA'!$A$4:$A$2634)+COUNT('Diário 2º PA'!$A$4:$A$2000)+COUNT('Diário 3º PA'!$A$4:$A$2000)+ROW()-3)</f>
        <v/>
      </c>
      <c r="B1711" s="417"/>
      <c r="C1711" s="438"/>
      <c r="D1711" s="419"/>
      <c r="E1711" s="419"/>
      <c r="F1711" s="420"/>
      <c r="G1711" s="419"/>
      <c r="H1711" s="419"/>
      <c r="I1711" s="421"/>
      <c r="J1711" s="422"/>
      <c r="K1711" s="422"/>
      <c r="L1711" s="423"/>
      <c r="M1711" s="422"/>
      <c r="N1711" s="464"/>
      <c r="O1711" s="429"/>
      <c r="P1711" s="409">
        <f t="shared" si="63"/>
        <v>0</v>
      </c>
      <c r="Q1711" s="78">
        <f t="shared" si="63"/>
        <v>0</v>
      </c>
      <c r="R1711" s="100" t="str">
        <f t="shared" si="62"/>
        <v/>
      </c>
    </row>
    <row r="1712" spans="1:18" x14ac:dyDescent="0.2">
      <c r="A1712" s="430" t="str">
        <f>IF(B1712="","",COUNT('Diário 1º PA'!$A$4:$A$2634)+COUNT('Diário 2º PA'!$A$4:$A$2000)+COUNT('Diário 3º PA'!$A$4:$A$2000)+ROW()-3)</f>
        <v/>
      </c>
      <c r="B1712" s="417"/>
      <c r="C1712" s="438"/>
      <c r="D1712" s="419"/>
      <c r="E1712" s="419"/>
      <c r="F1712" s="420"/>
      <c r="G1712" s="419"/>
      <c r="H1712" s="419"/>
      <c r="I1712" s="421"/>
      <c r="J1712" s="422"/>
      <c r="K1712" s="422"/>
      <c r="L1712" s="423"/>
      <c r="M1712" s="422"/>
      <c r="N1712" s="464"/>
      <c r="O1712" s="429"/>
      <c r="P1712" s="409">
        <f t="shared" si="63"/>
        <v>0</v>
      </c>
      <c r="Q1712" s="78">
        <f t="shared" si="63"/>
        <v>0</v>
      </c>
      <c r="R1712" s="100" t="str">
        <f t="shared" si="62"/>
        <v/>
      </c>
    </row>
    <row r="1713" spans="1:18" x14ac:dyDescent="0.2">
      <c r="A1713" s="430" t="str">
        <f>IF(B1713="","",COUNT('Diário 1º PA'!$A$4:$A$2634)+COUNT('Diário 2º PA'!$A$4:$A$2000)+COUNT('Diário 3º PA'!$A$4:$A$2000)+ROW()-3)</f>
        <v/>
      </c>
      <c r="B1713" s="417"/>
      <c r="C1713" s="438"/>
      <c r="D1713" s="419"/>
      <c r="E1713" s="419"/>
      <c r="F1713" s="420"/>
      <c r="G1713" s="419"/>
      <c r="H1713" s="419"/>
      <c r="I1713" s="421"/>
      <c r="J1713" s="422"/>
      <c r="K1713" s="422"/>
      <c r="L1713" s="423"/>
      <c r="M1713" s="422"/>
      <c r="N1713" s="464"/>
      <c r="O1713" s="429"/>
      <c r="P1713" s="409">
        <f t="shared" si="63"/>
        <v>0</v>
      </c>
      <c r="Q1713" s="78">
        <f t="shared" si="63"/>
        <v>0</v>
      </c>
      <c r="R1713" s="100" t="str">
        <f t="shared" si="62"/>
        <v/>
      </c>
    </row>
    <row r="1714" spans="1:18" x14ac:dyDescent="0.2">
      <c r="A1714" s="430" t="str">
        <f>IF(B1714="","",COUNT('Diário 1º PA'!$A$4:$A$2634)+COUNT('Diário 2º PA'!$A$4:$A$2000)+COUNT('Diário 3º PA'!$A$4:$A$2000)+ROW()-3)</f>
        <v/>
      </c>
      <c r="B1714" s="417"/>
      <c r="C1714" s="438"/>
      <c r="D1714" s="419"/>
      <c r="E1714" s="419"/>
      <c r="F1714" s="420"/>
      <c r="G1714" s="419"/>
      <c r="H1714" s="419"/>
      <c r="I1714" s="421"/>
      <c r="J1714" s="422"/>
      <c r="K1714" s="422"/>
      <c r="L1714" s="423"/>
      <c r="M1714" s="422"/>
      <c r="N1714" s="464"/>
      <c r="O1714" s="429"/>
      <c r="P1714" s="409">
        <f t="shared" si="63"/>
        <v>0</v>
      </c>
      <c r="Q1714" s="78">
        <f t="shared" si="63"/>
        <v>0</v>
      </c>
      <c r="R1714" s="100" t="str">
        <f t="shared" si="62"/>
        <v/>
      </c>
    </row>
    <row r="1715" spans="1:18" x14ac:dyDescent="0.2">
      <c r="A1715" s="430" t="str">
        <f>IF(B1715="","",COUNT('Diário 1º PA'!$A$4:$A$2634)+COUNT('Diário 2º PA'!$A$4:$A$2000)+COUNT('Diário 3º PA'!$A$4:$A$2000)+ROW()-3)</f>
        <v/>
      </c>
      <c r="B1715" s="417"/>
      <c r="C1715" s="438"/>
      <c r="D1715" s="419"/>
      <c r="E1715" s="419"/>
      <c r="F1715" s="420"/>
      <c r="G1715" s="419"/>
      <c r="H1715" s="419"/>
      <c r="I1715" s="421"/>
      <c r="J1715" s="422"/>
      <c r="K1715" s="422"/>
      <c r="L1715" s="423"/>
      <c r="M1715" s="422"/>
      <c r="N1715" s="464"/>
      <c r="O1715" s="429"/>
      <c r="P1715" s="409">
        <f t="shared" si="63"/>
        <v>0</v>
      </c>
      <c r="Q1715" s="78">
        <f t="shared" si="63"/>
        <v>0</v>
      </c>
      <c r="R1715" s="100" t="str">
        <f t="shared" si="62"/>
        <v/>
      </c>
    </row>
    <row r="1716" spans="1:18" x14ac:dyDescent="0.2">
      <c r="A1716" s="430" t="str">
        <f>IF(B1716="","",COUNT('Diário 1º PA'!$A$4:$A$2634)+COUNT('Diário 2º PA'!$A$4:$A$2000)+COUNT('Diário 3º PA'!$A$4:$A$2000)+ROW()-3)</f>
        <v/>
      </c>
      <c r="B1716" s="417"/>
      <c r="C1716" s="438"/>
      <c r="D1716" s="419"/>
      <c r="E1716" s="419"/>
      <c r="F1716" s="420"/>
      <c r="G1716" s="419"/>
      <c r="H1716" s="419"/>
      <c r="I1716" s="421"/>
      <c r="J1716" s="422"/>
      <c r="K1716" s="422"/>
      <c r="L1716" s="423"/>
      <c r="M1716" s="422"/>
      <c r="N1716" s="464"/>
      <c r="O1716" s="429"/>
      <c r="P1716" s="409">
        <f t="shared" si="63"/>
        <v>0</v>
      </c>
      <c r="Q1716" s="78">
        <f t="shared" si="63"/>
        <v>0</v>
      </c>
      <c r="R1716" s="100" t="str">
        <f t="shared" si="62"/>
        <v/>
      </c>
    </row>
    <row r="1717" spans="1:18" x14ac:dyDescent="0.2">
      <c r="A1717" s="430" t="str">
        <f>IF(B1717="","",COUNT('Diário 1º PA'!$A$4:$A$2634)+COUNT('Diário 2º PA'!$A$4:$A$2000)+COUNT('Diário 3º PA'!$A$4:$A$2000)+ROW()-3)</f>
        <v/>
      </c>
      <c r="B1717" s="417"/>
      <c r="C1717" s="438"/>
      <c r="D1717" s="419"/>
      <c r="E1717" s="419"/>
      <c r="F1717" s="420"/>
      <c r="G1717" s="419"/>
      <c r="H1717" s="419"/>
      <c r="I1717" s="421"/>
      <c r="J1717" s="422"/>
      <c r="K1717" s="422"/>
      <c r="L1717" s="423"/>
      <c r="M1717" s="422"/>
      <c r="N1717" s="464"/>
      <c r="O1717" s="429"/>
      <c r="P1717" s="409">
        <f t="shared" si="63"/>
        <v>0</v>
      </c>
      <c r="Q1717" s="78">
        <f t="shared" si="63"/>
        <v>0</v>
      </c>
      <c r="R1717" s="100" t="str">
        <f t="shared" si="62"/>
        <v/>
      </c>
    </row>
    <row r="1718" spans="1:18" x14ac:dyDescent="0.2">
      <c r="A1718" s="430" t="str">
        <f>IF(B1718="","",COUNT('Diário 1º PA'!$A$4:$A$2634)+COUNT('Diário 2º PA'!$A$4:$A$2000)+COUNT('Diário 3º PA'!$A$4:$A$2000)+ROW()-3)</f>
        <v/>
      </c>
      <c r="B1718" s="417"/>
      <c r="C1718" s="438"/>
      <c r="D1718" s="419"/>
      <c r="E1718" s="419"/>
      <c r="F1718" s="420"/>
      <c r="G1718" s="419"/>
      <c r="H1718" s="419"/>
      <c r="I1718" s="421"/>
      <c r="J1718" s="422"/>
      <c r="K1718" s="422"/>
      <c r="L1718" s="423"/>
      <c r="M1718" s="422"/>
      <c r="N1718" s="464"/>
      <c r="O1718" s="429"/>
      <c r="P1718" s="409">
        <f t="shared" si="63"/>
        <v>0</v>
      </c>
      <c r="Q1718" s="78">
        <f t="shared" si="63"/>
        <v>0</v>
      </c>
      <c r="R1718" s="100" t="str">
        <f t="shared" si="62"/>
        <v/>
      </c>
    </row>
    <row r="1719" spans="1:18" x14ac:dyDescent="0.2">
      <c r="A1719" s="430" t="str">
        <f>IF(B1719="","",COUNT('Diário 1º PA'!$A$4:$A$2634)+COUNT('Diário 2º PA'!$A$4:$A$2000)+COUNT('Diário 3º PA'!$A$4:$A$2000)+ROW()-3)</f>
        <v/>
      </c>
      <c r="B1719" s="417"/>
      <c r="C1719" s="438"/>
      <c r="D1719" s="419"/>
      <c r="E1719" s="419"/>
      <c r="F1719" s="420"/>
      <c r="G1719" s="419"/>
      <c r="H1719" s="419"/>
      <c r="I1719" s="421"/>
      <c r="J1719" s="422"/>
      <c r="K1719" s="422"/>
      <c r="L1719" s="423"/>
      <c r="M1719" s="422"/>
      <c r="N1719" s="464"/>
      <c r="O1719" s="429"/>
      <c r="P1719" s="409">
        <f t="shared" si="63"/>
        <v>0</v>
      </c>
      <c r="Q1719" s="78">
        <f t="shared" si="63"/>
        <v>0</v>
      </c>
      <c r="R1719" s="100" t="str">
        <f t="shared" si="62"/>
        <v/>
      </c>
    </row>
    <row r="1720" spans="1:18" x14ac:dyDescent="0.2">
      <c r="A1720" s="430" t="str">
        <f>IF(B1720="","",COUNT('Diário 1º PA'!$A$4:$A$2634)+COUNT('Diário 2º PA'!$A$4:$A$2000)+COUNT('Diário 3º PA'!$A$4:$A$2000)+ROW()-3)</f>
        <v/>
      </c>
      <c r="B1720" s="417"/>
      <c r="C1720" s="438"/>
      <c r="D1720" s="419"/>
      <c r="E1720" s="419"/>
      <c r="F1720" s="420"/>
      <c r="G1720" s="419"/>
      <c r="H1720" s="419"/>
      <c r="I1720" s="421"/>
      <c r="J1720" s="422"/>
      <c r="K1720" s="422"/>
      <c r="L1720" s="423"/>
      <c r="M1720" s="422"/>
      <c r="N1720" s="464"/>
      <c r="O1720" s="429"/>
      <c r="P1720" s="409">
        <f t="shared" si="63"/>
        <v>0</v>
      </c>
      <c r="Q1720" s="78">
        <f t="shared" si="63"/>
        <v>0</v>
      </c>
      <c r="R1720" s="100" t="str">
        <f t="shared" si="62"/>
        <v/>
      </c>
    </row>
    <row r="1721" spans="1:18" x14ac:dyDescent="0.2">
      <c r="A1721" s="430" t="str">
        <f>IF(B1721="","",COUNT('Diário 1º PA'!$A$4:$A$2634)+COUNT('Diário 2º PA'!$A$4:$A$2000)+COUNT('Diário 3º PA'!$A$4:$A$2000)+ROW()-3)</f>
        <v/>
      </c>
      <c r="B1721" s="417"/>
      <c r="C1721" s="438"/>
      <c r="D1721" s="419"/>
      <c r="E1721" s="419"/>
      <c r="F1721" s="420"/>
      <c r="G1721" s="419"/>
      <c r="H1721" s="419"/>
      <c r="I1721" s="421"/>
      <c r="J1721" s="422"/>
      <c r="K1721" s="422"/>
      <c r="L1721" s="423"/>
      <c r="M1721" s="422"/>
      <c r="N1721" s="464"/>
      <c r="O1721" s="429"/>
      <c r="P1721" s="409">
        <f t="shared" si="63"/>
        <v>0</v>
      </c>
      <c r="Q1721" s="78">
        <f t="shared" si="63"/>
        <v>0</v>
      </c>
      <c r="R1721" s="100" t="str">
        <f t="shared" si="62"/>
        <v/>
      </c>
    </row>
    <row r="1722" spans="1:18" x14ac:dyDescent="0.2">
      <c r="A1722" s="430" t="str">
        <f>IF(B1722="","",COUNT('Diário 1º PA'!$A$4:$A$2634)+COUNT('Diário 2º PA'!$A$4:$A$2000)+COUNT('Diário 3º PA'!$A$4:$A$2000)+ROW()-3)</f>
        <v/>
      </c>
      <c r="B1722" s="417"/>
      <c r="C1722" s="438"/>
      <c r="D1722" s="419"/>
      <c r="E1722" s="419"/>
      <c r="F1722" s="420"/>
      <c r="G1722" s="419"/>
      <c r="H1722" s="419"/>
      <c r="I1722" s="421"/>
      <c r="J1722" s="422"/>
      <c r="K1722" s="422"/>
      <c r="L1722" s="423"/>
      <c r="M1722" s="422"/>
      <c r="N1722" s="464"/>
      <c r="O1722" s="429"/>
      <c r="P1722" s="409">
        <f t="shared" si="63"/>
        <v>0</v>
      </c>
      <c r="Q1722" s="78">
        <f t="shared" si="63"/>
        <v>0</v>
      </c>
      <c r="R1722" s="100" t="str">
        <f t="shared" si="62"/>
        <v/>
      </c>
    </row>
    <row r="1723" spans="1:18" x14ac:dyDescent="0.2">
      <c r="A1723" s="430" t="str">
        <f>IF(B1723="","",COUNT('Diário 1º PA'!$A$4:$A$2634)+COUNT('Diário 2º PA'!$A$4:$A$2000)+COUNT('Diário 3º PA'!$A$4:$A$2000)+ROW()-3)</f>
        <v/>
      </c>
      <c r="B1723" s="417"/>
      <c r="C1723" s="438"/>
      <c r="D1723" s="419"/>
      <c r="E1723" s="419"/>
      <c r="F1723" s="420"/>
      <c r="G1723" s="419"/>
      <c r="H1723" s="419"/>
      <c r="I1723" s="421"/>
      <c r="J1723" s="422"/>
      <c r="K1723" s="422"/>
      <c r="L1723" s="423"/>
      <c r="M1723" s="422"/>
      <c r="N1723" s="464"/>
      <c r="O1723" s="429"/>
      <c r="P1723" s="409">
        <f t="shared" si="63"/>
        <v>0</v>
      </c>
      <c r="Q1723" s="78">
        <f t="shared" si="63"/>
        <v>0</v>
      </c>
      <c r="R1723" s="100" t="str">
        <f t="shared" si="62"/>
        <v/>
      </c>
    </row>
    <row r="1724" spans="1:18" x14ac:dyDescent="0.2">
      <c r="A1724" s="430" t="str">
        <f>IF(B1724="","",COUNT('Diário 1º PA'!$A$4:$A$2634)+COUNT('Diário 2º PA'!$A$4:$A$2000)+COUNT('Diário 3º PA'!$A$4:$A$2000)+ROW()-3)</f>
        <v/>
      </c>
      <c r="B1724" s="417"/>
      <c r="C1724" s="438"/>
      <c r="D1724" s="419"/>
      <c r="E1724" s="419"/>
      <c r="F1724" s="420"/>
      <c r="G1724" s="419"/>
      <c r="H1724" s="419"/>
      <c r="I1724" s="421"/>
      <c r="J1724" s="422"/>
      <c r="K1724" s="422"/>
      <c r="L1724" s="423"/>
      <c r="M1724" s="422"/>
      <c r="N1724" s="464"/>
      <c r="O1724" s="429"/>
      <c r="P1724" s="409">
        <f t="shared" si="63"/>
        <v>0</v>
      </c>
      <c r="Q1724" s="78">
        <f t="shared" si="63"/>
        <v>0</v>
      </c>
      <c r="R1724" s="100" t="str">
        <f t="shared" si="62"/>
        <v/>
      </c>
    </row>
    <row r="1725" spans="1:18" x14ac:dyDescent="0.2">
      <c r="A1725" s="430" t="str">
        <f>IF(B1725="","",COUNT('Diário 1º PA'!$A$4:$A$2634)+COUNT('Diário 2º PA'!$A$4:$A$2000)+COUNT('Diário 3º PA'!$A$4:$A$2000)+ROW()-3)</f>
        <v/>
      </c>
      <c r="B1725" s="417"/>
      <c r="C1725" s="438"/>
      <c r="D1725" s="419"/>
      <c r="E1725" s="419"/>
      <c r="F1725" s="420"/>
      <c r="G1725" s="419"/>
      <c r="H1725" s="419"/>
      <c r="I1725" s="421"/>
      <c r="J1725" s="422"/>
      <c r="K1725" s="422"/>
      <c r="L1725" s="423"/>
      <c r="M1725" s="422"/>
      <c r="N1725" s="464"/>
      <c r="O1725" s="429"/>
      <c r="P1725" s="409">
        <f t="shared" si="63"/>
        <v>0</v>
      </c>
      <c r="Q1725" s="78">
        <f t="shared" si="63"/>
        <v>0</v>
      </c>
      <c r="R1725" s="100" t="str">
        <f t="shared" si="62"/>
        <v/>
      </c>
    </row>
    <row r="1726" spans="1:18" x14ac:dyDescent="0.2">
      <c r="A1726" s="430" t="str">
        <f>IF(B1726="","",COUNT('Diário 1º PA'!$A$4:$A$2634)+COUNT('Diário 2º PA'!$A$4:$A$2000)+COUNT('Diário 3º PA'!$A$4:$A$2000)+ROW()-3)</f>
        <v/>
      </c>
      <c r="B1726" s="417"/>
      <c r="C1726" s="438"/>
      <c r="D1726" s="419"/>
      <c r="E1726" s="419"/>
      <c r="F1726" s="420"/>
      <c r="G1726" s="419"/>
      <c r="H1726" s="419"/>
      <c r="I1726" s="421"/>
      <c r="J1726" s="422"/>
      <c r="K1726" s="422"/>
      <c r="L1726" s="423"/>
      <c r="M1726" s="422"/>
      <c r="N1726" s="464"/>
      <c r="O1726" s="429"/>
      <c r="P1726" s="409">
        <f t="shared" si="63"/>
        <v>0</v>
      </c>
      <c r="Q1726" s="78">
        <f t="shared" si="63"/>
        <v>0</v>
      </c>
      <c r="R1726" s="100" t="str">
        <f t="shared" si="62"/>
        <v/>
      </c>
    </row>
    <row r="1727" spans="1:18" x14ac:dyDescent="0.2">
      <c r="A1727" s="430" t="str">
        <f>IF(B1727="","",COUNT('Diário 1º PA'!$A$4:$A$2634)+COUNT('Diário 2º PA'!$A$4:$A$2000)+COUNT('Diário 3º PA'!$A$4:$A$2000)+ROW()-3)</f>
        <v/>
      </c>
      <c r="B1727" s="417"/>
      <c r="C1727" s="438"/>
      <c r="D1727" s="419"/>
      <c r="E1727" s="419"/>
      <c r="F1727" s="420"/>
      <c r="G1727" s="419"/>
      <c r="H1727" s="419"/>
      <c r="I1727" s="421"/>
      <c r="J1727" s="422"/>
      <c r="K1727" s="422"/>
      <c r="L1727" s="423"/>
      <c r="M1727" s="422"/>
      <c r="N1727" s="464"/>
      <c r="O1727" s="429"/>
      <c r="P1727" s="409">
        <f t="shared" si="63"/>
        <v>0</v>
      </c>
      <c r="Q1727" s="78">
        <f t="shared" si="63"/>
        <v>0</v>
      </c>
      <c r="R1727" s="100" t="str">
        <f t="shared" si="62"/>
        <v/>
      </c>
    </row>
    <row r="1728" spans="1:18" x14ac:dyDescent="0.2">
      <c r="A1728" s="430" t="str">
        <f>IF(B1728="","",COUNT('Diário 1º PA'!$A$4:$A$2634)+COUNT('Diário 2º PA'!$A$4:$A$2000)+COUNT('Diário 3º PA'!$A$4:$A$2000)+ROW()-3)</f>
        <v/>
      </c>
      <c r="B1728" s="417"/>
      <c r="C1728" s="438"/>
      <c r="D1728" s="419"/>
      <c r="E1728" s="419"/>
      <c r="F1728" s="420"/>
      <c r="G1728" s="419"/>
      <c r="H1728" s="419"/>
      <c r="I1728" s="421"/>
      <c r="J1728" s="422"/>
      <c r="K1728" s="422"/>
      <c r="L1728" s="423"/>
      <c r="M1728" s="422"/>
      <c r="N1728" s="464"/>
      <c r="O1728" s="429"/>
      <c r="P1728" s="409">
        <f t="shared" si="63"/>
        <v>0</v>
      </c>
      <c r="Q1728" s="78">
        <f t="shared" si="63"/>
        <v>0</v>
      </c>
      <c r="R1728" s="100" t="str">
        <f t="shared" si="62"/>
        <v/>
      </c>
    </row>
    <row r="1729" spans="1:18" x14ac:dyDescent="0.2">
      <c r="A1729" s="430" t="str">
        <f>IF(B1729="","",COUNT('Diário 1º PA'!$A$4:$A$2634)+COUNT('Diário 2º PA'!$A$4:$A$2000)+COUNT('Diário 3º PA'!$A$4:$A$2000)+ROW()-3)</f>
        <v/>
      </c>
      <c r="B1729" s="417"/>
      <c r="C1729" s="438"/>
      <c r="D1729" s="419"/>
      <c r="E1729" s="419"/>
      <c r="F1729" s="420"/>
      <c r="G1729" s="419"/>
      <c r="H1729" s="419"/>
      <c r="I1729" s="421"/>
      <c r="J1729" s="422"/>
      <c r="K1729" s="422"/>
      <c r="L1729" s="423"/>
      <c r="M1729" s="422"/>
      <c r="N1729" s="464"/>
      <c r="O1729" s="429"/>
      <c r="P1729" s="409">
        <f t="shared" si="63"/>
        <v>0</v>
      </c>
      <c r="Q1729" s="78">
        <f t="shared" si="63"/>
        <v>0</v>
      </c>
      <c r="R1729" s="100" t="str">
        <f t="shared" si="62"/>
        <v/>
      </c>
    </row>
    <row r="1730" spans="1:18" x14ac:dyDescent="0.2">
      <c r="A1730" s="430" t="str">
        <f>IF(B1730="","",COUNT('Diário 1º PA'!$A$4:$A$2634)+COUNT('Diário 2º PA'!$A$4:$A$2000)+COUNT('Diário 3º PA'!$A$4:$A$2000)+ROW()-3)</f>
        <v/>
      </c>
      <c r="B1730" s="417"/>
      <c r="C1730" s="438"/>
      <c r="D1730" s="419"/>
      <c r="E1730" s="419"/>
      <c r="F1730" s="420"/>
      <c r="G1730" s="419"/>
      <c r="H1730" s="419"/>
      <c r="I1730" s="421"/>
      <c r="J1730" s="422"/>
      <c r="K1730" s="422"/>
      <c r="L1730" s="423"/>
      <c r="M1730" s="422"/>
      <c r="N1730" s="464"/>
      <c r="O1730" s="429"/>
      <c r="P1730" s="409">
        <f t="shared" si="63"/>
        <v>0</v>
      </c>
      <c r="Q1730" s="78">
        <f t="shared" si="63"/>
        <v>0</v>
      </c>
      <c r="R1730" s="100" t="str">
        <f t="shared" si="62"/>
        <v/>
      </c>
    </row>
    <row r="1731" spans="1:18" x14ac:dyDescent="0.2">
      <c r="A1731" s="430" t="str">
        <f>IF(B1731="","",COUNT('Diário 1º PA'!$A$4:$A$2634)+COUNT('Diário 2º PA'!$A$4:$A$2000)+COUNT('Diário 3º PA'!$A$4:$A$2000)+ROW()-3)</f>
        <v/>
      </c>
      <c r="B1731" s="417"/>
      <c r="C1731" s="438"/>
      <c r="D1731" s="419"/>
      <c r="E1731" s="419"/>
      <c r="F1731" s="420"/>
      <c r="G1731" s="419"/>
      <c r="H1731" s="419"/>
      <c r="I1731" s="421"/>
      <c r="J1731" s="422"/>
      <c r="K1731" s="422"/>
      <c r="L1731" s="423"/>
      <c r="M1731" s="422"/>
      <c r="N1731" s="464"/>
      <c r="O1731" s="429"/>
      <c r="P1731" s="409">
        <f t="shared" si="63"/>
        <v>0</v>
      </c>
      <c r="Q1731" s="78">
        <f t="shared" si="63"/>
        <v>0</v>
      </c>
      <c r="R1731" s="100" t="str">
        <f t="shared" si="62"/>
        <v/>
      </c>
    </row>
    <row r="1732" spans="1:18" x14ac:dyDescent="0.2">
      <c r="A1732" s="430" t="str">
        <f>IF(B1732="","",COUNT('Diário 1º PA'!$A$4:$A$2634)+COUNT('Diário 2º PA'!$A$4:$A$2000)+COUNT('Diário 3º PA'!$A$4:$A$2000)+ROW()-3)</f>
        <v/>
      </c>
      <c r="B1732" s="417"/>
      <c r="C1732" s="438"/>
      <c r="D1732" s="419"/>
      <c r="E1732" s="419"/>
      <c r="F1732" s="420"/>
      <c r="G1732" s="419"/>
      <c r="H1732" s="419"/>
      <c r="I1732" s="421"/>
      <c r="J1732" s="422"/>
      <c r="K1732" s="422"/>
      <c r="L1732" s="423"/>
      <c r="M1732" s="422"/>
      <c r="N1732" s="464"/>
      <c r="O1732" s="429"/>
      <c r="P1732" s="409">
        <f t="shared" si="63"/>
        <v>0</v>
      </c>
      <c r="Q1732" s="78">
        <f t="shared" si="63"/>
        <v>0</v>
      </c>
      <c r="R1732" s="100" t="str">
        <f t="shared" si="62"/>
        <v/>
      </c>
    </row>
    <row r="1733" spans="1:18" x14ac:dyDescent="0.2">
      <c r="A1733" s="430" t="str">
        <f>IF(B1733="","",COUNT('Diário 1º PA'!$A$4:$A$2634)+COUNT('Diário 2º PA'!$A$4:$A$2000)+COUNT('Diário 3º PA'!$A$4:$A$2000)+ROW()-3)</f>
        <v/>
      </c>
      <c r="B1733" s="417"/>
      <c r="C1733" s="438"/>
      <c r="D1733" s="419"/>
      <c r="E1733" s="419"/>
      <c r="F1733" s="420"/>
      <c r="G1733" s="419"/>
      <c r="H1733" s="419"/>
      <c r="I1733" s="421"/>
      <c r="J1733" s="422"/>
      <c r="K1733" s="422"/>
      <c r="L1733" s="423"/>
      <c r="M1733" s="422"/>
      <c r="N1733" s="464"/>
      <c r="O1733" s="429"/>
      <c r="P1733" s="409">
        <f t="shared" si="63"/>
        <v>0</v>
      </c>
      <c r="Q1733" s="78">
        <f t="shared" si="63"/>
        <v>0</v>
      </c>
      <c r="R1733" s="100" t="str">
        <f t="shared" si="62"/>
        <v/>
      </c>
    </row>
    <row r="1734" spans="1:18" x14ac:dyDescent="0.2">
      <c r="A1734" s="430" t="str">
        <f>IF(B1734="","",COUNT('Diário 1º PA'!$A$4:$A$2634)+COUNT('Diário 2º PA'!$A$4:$A$2000)+COUNT('Diário 3º PA'!$A$4:$A$2000)+ROW()-3)</f>
        <v/>
      </c>
      <c r="B1734" s="417"/>
      <c r="C1734" s="438"/>
      <c r="D1734" s="419"/>
      <c r="E1734" s="419"/>
      <c r="F1734" s="420"/>
      <c r="G1734" s="419"/>
      <c r="H1734" s="419"/>
      <c r="I1734" s="421"/>
      <c r="J1734" s="422"/>
      <c r="K1734" s="422"/>
      <c r="L1734" s="423"/>
      <c r="M1734" s="422"/>
      <c r="N1734" s="464"/>
      <c r="O1734" s="429"/>
      <c r="P1734" s="409">
        <f t="shared" si="63"/>
        <v>0</v>
      </c>
      <c r="Q1734" s="78">
        <f t="shared" si="63"/>
        <v>0</v>
      </c>
      <c r="R1734" s="100" t="str">
        <f t="shared" si="62"/>
        <v/>
      </c>
    </row>
    <row r="1735" spans="1:18" x14ac:dyDescent="0.2">
      <c r="A1735" s="430" t="str">
        <f>IF(B1735="","",COUNT('Diário 1º PA'!$A$4:$A$2634)+COUNT('Diário 2º PA'!$A$4:$A$2000)+COUNT('Diário 3º PA'!$A$4:$A$2000)+ROW()-3)</f>
        <v/>
      </c>
      <c r="B1735" s="417"/>
      <c r="C1735" s="438"/>
      <c r="D1735" s="419"/>
      <c r="E1735" s="419"/>
      <c r="F1735" s="420"/>
      <c r="G1735" s="419"/>
      <c r="H1735" s="419"/>
      <c r="I1735" s="421"/>
      <c r="J1735" s="422"/>
      <c r="K1735" s="422"/>
      <c r="L1735" s="423"/>
      <c r="M1735" s="422"/>
      <c r="N1735" s="464"/>
      <c r="O1735" s="429"/>
      <c r="P1735" s="409">
        <f t="shared" si="63"/>
        <v>0</v>
      </c>
      <c r="Q1735" s="78">
        <f t="shared" si="63"/>
        <v>0</v>
      </c>
      <c r="R1735" s="100" t="str">
        <f t="shared" si="62"/>
        <v/>
      </c>
    </row>
    <row r="1736" spans="1:18" x14ac:dyDescent="0.2">
      <c r="A1736" s="430" t="str">
        <f>IF(B1736="","",COUNT('Diário 1º PA'!$A$4:$A$2634)+COUNT('Diário 2º PA'!$A$4:$A$2000)+COUNT('Diário 3º PA'!$A$4:$A$2000)+ROW()-3)</f>
        <v/>
      </c>
      <c r="B1736" s="417"/>
      <c r="C1736" s="438"/>
      <c r="D1736" s="419"/>
      <c r="E1736" s="419"/>
      <c r="F1736" s="420"/>
      <c r="G1736" s="419"/>
      <c r="H1736" s="419"/>
      <c r="I1736" s="421"/>
      <c r="J1736" s="422"/>
      <c r="K1736" s="422"/>
      <c r="L1736" s="423"/>
      <c r="M1736" s="422"/>
      <c r="N1736" s="464"/>
      <c r="O1736" s="429"/>
      <c r="P1736" s="409">
        <f t="shared" si="63"/>
        <v>0</v>
      </c>
      <c r="Q1736" s="78">
        <f t="shared" si="63"/>
        <v>0</v>
      </c>
      <c r="R1736" s="100" t="str">
        <f t="shared" ref="R1736:R1799" si="64">SUBSTITUTE(D1736," ","_")</f>
        <v/>
      </c>
    </row>
    <row r="1737" spans="1:18" x14ac:dyDescent="0.2">
      <c r="A1737" s="430" t="str">
        <f>IF(B1737="","",COUNT('Diário 1º PA'!$A$4:$A$2634)+COUNT('Diário 2º PA'!$A$4:$A$2000)+COUNT('Diário 3º PA'!$A$4:$A$2000)+ROW()-3)</f>
        <v/>
      </c>
      <c r="B1737" s="417"/>
      <c r="C1737" s="438"/>
      <c r="D1737" s="419"/>
      <c r="E1737" s="419"/>
      <c r="F1737" s="420"/>
      <c r="G1737" s="419"/>
      <c r="H1737" s="419"/>
      <c r="I1737" s="421"/>
      <c r="J1737" s="422"/>
      <c r="K1737" s="422"/>
      <c r="L1737" s="423"/>
      <c r="M1737" s="422"/>
      <c r="N1737" s="464"/>
      <c r="O1737" s="429"/>
      <c r="P1737" s="409">
        <f t="shared" ref="P1737:Q1800" si="65">IF(B1737=0,0,IF(YEAR(B1737)=$Q$1,MONTH(B1737)-$P$1+1,(YEAR(B1737)-$Q$1)*12-$P$1+1+MONTH(B1737)))</f>
        <v>0</v>
      </c>
      <c r="Q1737" s="78">
        <f t="shared" si="65"/>
        <v>0</v>
      </c>
      <c r="R1737" s="100" t="str">
        <f t="shared" si="64"/>
        <v/>
      </c>
    </row>
    <row r="1738" spans="1:18" x14ac:dyDescent="0.2">
      <c r="A1738" s="430" t="str">
        <f>IF(B1738="","",COUNT('Diário 1º PA'!$A$4:$A$2634)+COUNT('Diário 2º PA'!$A$4:$A$2000)+COUNT('Diário 3º PA'!$A$4:$A$2000)+ROW()-3)</f>
        <v/>
      </c>
      <c r="B1738" s="417"/>
      <c r="C1738" s="438"/>
      <c r="D1738" s="419"/>
      <c r="E1738" s="419"/>
      <c r="F1738" s="420"/>
      <c r="G1738" s="419"/>
      <c r="H1738" s="419"/>
      <c r="I1738" s="421"/>
      <c r="J1738" s="422"/>
      <c r="K1738" s="422"/>
      <c r="L1738" s="423"/>
      <c r="M1738" s="422"/>
      <c r="N1738" s="464"/>
      <c r="O1738" s="429"/>
      <c r="P1738" s="409">
        <f t="shared" si="65"/>
        <v>0</v>
      </c>
      <c r="Q1738" s="78">
        <f t="shared" si="65"/>
        <v>0</v>
      </c>
      <c r="R1738" s="100" t="str">
        <f t="shared" si="64"/>
        <v/>
      </c>
    </row>
    <row r="1739" spans="1:18" x14ac:dyDescent="0.2">
      <c r="A1739" s="430" t="str">
        <f>IF(B1739="","",COUNT('Diário 1º PA'!$A$4:$A$2634)+COUNT('Diário 2º PA'!$A$4:$A$2000)+COUNT('Diário 3º PA'!$A$4:$A$2000)+ROW()-3)</f>
        <v/>
      </c>
      <c r="B1739" s="417"/>
      <c r="C1739" s="438"/>
      <c r="D1739" s="419"/>
      <c r="E1739" s="419"/>
      <c r="F1739" s="420"/>
      <c r="G1739" s="419"/>
      <c r="H1739" s="419"/>
      <c r="I1739" s="421"/>
      <c r="J1739" s="422"/>
      <c r="K1739" s="422"/>
      <c r="L1739" s="423"/>
      <c r="M1739" s="422"/>
      <c r="N1739" s="464"/>
      <c r="O1739" s="429"/>
      <c r="P1739" s="409">
        <f t="shared" si="65"/>
        <v>0</v>
      </c>
      <c r="Q1739" s="78">
        <f t="shared" si="65"/>
        <v>0</v>
      </c>
      <c r="R1739" s="100" t="str">
        <f t="shared" si="64"/>
        <v/>
      </c>
    </row>
    <row r="1740" spans="1:18" x14ac:dyDescent="0.2">
      <c r="A1740" s="430" t="str">
        <f>IF(B1740="","",COUNT('Diário 1º PA'!$A$4:$A$2634)+COUNT('Diário 2º PA'!$A$4:$A$2000)+COUNT('Diário 3º PA'!$A$4:$A$2000)+ROW()-3)</f>
        <v/>
      </c>
      <c r="B1740" s="417"/>
      <c r="C1740" s="438"/>
      <c r="D1740" s="419"/>
      <c r="E1740" s="419"/>
      <c r="F1740" s="420"/>
      <c r="G1740" s="419"/>
      <c r="H1740" s="419"/>
      <c r="I1740" s="421"/>
      <c r="J1740" s="422"/>
      <c r="K1740" s="422"/>
      <c r="L1740" s="423"/>
      <c r="M1740" s="422"/>
      <c r="N1740" s="464"/>
      <c r="O1740" s="429"/>
      <c r="P1740" s="409">
        <f t="shared" si="65"/>
        <v>0</v>
      </c>
      <c r="Q1740" s="78">
        <f t="shared" si="65"/>
        <v>0</v>
      </c>
      <c r="R1740" s="100" t="str">
        <f t="shared" si="64"/>
        <v/>
      </c>
    </row>
    <row r="1741" spans="1:18" x14ac:dyDescent="0.2">
      <c r="A1741" s="430" t="str">
        <f>IF(B1741="","",COUNT('Diário 1º PA'!$A$4:$A$2634)+COUNT('Diário 2º PA'!$A$4:$A$2000)+COUNT('Diário 3º PA'!$A$4:$A$2000)+ROW()-3)</f>
        <v/>
      </c>
      <c r="B1741" s="417"/>
      <c r="C1741" s="438"/>
      <c r="D1741" s="419"/>
      <c r="E1741" s="419"/>
      <c r="F1741" s="420"/>
      <c r="G1741" s="419"/>
      <c r="H1741" s="419"/>
      <c r="I1741" s="421"/>
      <c r="J1741" s="422"/>
      <c r="K1741" s="422"/>
      <c r="L1741" s="423"/>
      <c r="M1741" s="422"/>
      <c r="N1741" s="464"/>
      <c r="O1741" s="429"/>
      <c r="P1741" s="409">
        <f t="shared" si="65"/>
        <v>0</v>
      </c>
      <c r="Q1741" s="78">
        <f t="shared" si="65"/>
        <v>0</v>
      </c>
      <c r="R1741" s="100" t="str">
        <f t="shared" si="64"/>
        <v/>
      </c>
    </row>
    <row r="1742" spans="1:18" x14ac:dyDescent="0.2">
      <c r="A1742" s="430" t="str">
        <f>IF(B1742="","",COUNT('Diário 1º PA'!$A$4:$A$2634)+COUNT('Diário 2º PA'!$A$4:$A$2000)+COUNT('Diário 3º PA'!$A$4:$A$2000)+ROW()-3)</f>
        <v/>
      </c>
      <c r="B1742" s="417"/>
      <c r="C1742" s="438"/>
      <c r="D1742" s="419"/>
      <c r="E1742" s="419"/>
      <c r="F1742" s="420"/>
      <c r="G1742" s="419"/>
      <c r="H1742" s="419"/>
      <c r="I1742" s="421"/>
      <c r="J1742" s="422"/>
      <c r="K1742" s="422"/>
      <c r="L1742" s="423"/>
      <c r="M1742" s="422"/>
      <c r="N1742" s="464"/>
      <c r="O1742" s="429"/>
      <c r="P1742" s="409">
        <f t="shared" si="65"/>
        <v>0</v>
      </c>
      <c r="Q1742" s="78">
        <f t="shared" si="65"/>
        <v>0</v>
      </c>
      <c r="R1742" s="100" t="str">
        <f t="shared" si="64"/>
        <v/>
      </c>
    </row>
    <row r="1743" spans="1:18" x14ac:dyDescent="0.2">
      <c r="A1743" s="430" t="str">
        <f>IF(B1743="","",COUNT('Diário 1º PA'!$A$4:$A$2634)+COUNT('Diário 2º PA'!$A$4:$A$2000)+COUNT('Diário 3º PA'!$A$4:$A$2000)+ROW()-3)</f>
        <v/>
      </c>
      <c r="B1743" s="417"/>
      <c r="C1743" s="438"/>
      <c r="D1743" s="419"/>
      <c r="E1743" s="419"/>
      <c r="F1743" s="420"/>
      <c r="G1743" s="419"/>
      <c r="H1743" s="419"/>
      <c r="I1743" s="421"/>
      <c r="J1743" s="422"/>
      <c r="K1743" s="422"/>
      <c r="L1743" s="423"/>
      <c r="M1743" s="422"/>
      <c r="N1743" s="464"/>
      <c r="O1743" s="429"/>
      <c r="P1743" s="409">
        <f t="shared" si="65"/>
        <v>0</v>
      </c>
      <c r="Q1743" s="78">
        <f t="shared" si="65"/>
        <v>0</v>
      </c>
      <c r="R1743" s="100" t="str">
        <f t="shared" si="64"/>
        <v/>
      </c>
    </row>
    <row r="1744" spans="1:18" x14ac:dyDescent="0.2">
      <c r="A1744" s="430" t="str">
        <f>IF(B1744="","",COUNT('Diário 1º PA'!$A$4:$A$2634)+COUNT('Diário 2º PA'!$A$4:$A$2000)+COUNT('Diário 3º PA'!$A$4:$A$2000)+ROW()-3)</f>
        <v/>
      </c>
      <c r="B1744" s="417"/>
      <c r="C1744" s="438"/>
      <c r="D1744" s="419"/>
      <c r="E1744" s="419"/>
      <c r="F1744" s="420"/>
      <c r="G1744" s="419"/>
      <c r="H1744" s="419"/>
      <c r="I1744" s="421"/>
      <c r="J1744" s="422"/>
      <c r="K1744" s="422"/>
      <c r="L1744" s="423"/>
      <c r="M1744" s="422"/>
      <c r="N1744" s="464"/>
      <c r="O1744" s="429"/>
      <c r="P1744" s="409">
        <f t="shared" si="65"/>
        <v>0</v>
      </c>
      <c r="Q1744" s="78">
        <f t="shared" si="65"/>
        <v>0</v>
      </c>
      <c r="R1744" s="100" t="str">
        <f t="shared" si="64"/>
        <v/>
      </c>
    </row>
    <row r="1745" spans="1:18" x14ac:dyDescent="0.2">
      <c r="A1745" s="430" t="str">
        <f>IF(B1745="","",COUNT('Diário 1º PA'!$A$4:$A$2634)+COUNT('Diário 2º PA'!$A$4:$A$2000)+COUNT('Diário 3º PA'!$A$4:$A$2000)+ROW()-3)</f>
        <v/>
      </c>
      <c r="B1745" s="417"/>
      <c r="C1745" s="438"/>
      <c r="D1745" s="419"/>
      <c r="E1745" s="419"/>
      <c r="F1745" s="420"/>
      <c r="G1745" s="419"/>
      <c r="H1745" s="419"/>
      <c r="I1745" s="421"/>
      <c r="J1745" s="422"/>
      <c r="K1745" s="422"/>
      <c r="L1745" s="423"/>
      <c r="M1745" s="422"/>
      <c r="N1745" s="464"/>
      <c r="O1745" s="429"/>
      <c r="P1745" s="409">
        <f t="shared" si="65"/>
        <v>0</v>
      </c>
      <c r="Q1745" s="78">
        <f t="shared" si="65"/>
        <v>0</v>
      </c>
      <c r="R1745" s="100" t="str">
        <f t="shared" si="64"/>
        <v/>
      </c>
    </row>
    <row r="1746" spans="1:18" x14ac:dyDescent="0.2">
      <c r="A1746" s="430" t="str">
        <f>IF(B1746="","",COUNT('Diário 1º PA'!$A$4:$A$2634)+COUNT('Diário 2º PA'!$A$4:$A$2000)+COUNT('Diário 3º PA'!$A$4:$A$2000)+ROW()-3)</f>
        <v/>
      </c>
      <c r="B1746" s="417"/>
      <c r="C1746" s="438"/>
      <c r="D1746" s="419"/>
      <c r="E1746" s="419"/>
      <c r="F1746" s="420"/>
      <c r="G1746" s="419"/>
      <c r="H1746" s="419"/>
      <c r="I1746" s="421"/>
      <c r="J1746" s="422"/>
      <c r="K1746" s="422"/>
      <c r="L1746" s="423"/>
      <c r="M1746" s="422"/>
      <c r="N1746" s="464"/>
      <c r="O1746" s="429"/>
      <c r="P1746" s="409">
        <f t="shared" si="65"/>
        <v>0</v>
      </c>
      <c r="Q1746" s="78">
        <f t="shared" si="65"/>
        <v>0</v>
      </c>
      <c r="R1746" s="100" t="str">
        <f t="shared" si="64"/>
        <v/>
      </c>
    </row>
    <row r="1747" spans="1:18" x14ac:dyDescent="0.2">
      <c r="A1747" s="430" t="str">
        <f>IF(B1747="","",COUNT('Diário 1º PA'!$A$4:$A$2634)+COUNT('Diário 2º PA'!$A$4:$A$2000)+COUNT('Diário 3º PA'!$A$4:$A$2000)+ROW()-3)</f>
        <v/>
      </c>
      <c r="B1747" s="417"/>
      <c r="C1747" s="438"/>
      <c r="D1747" s="419"/>
      <c r="E1747" s="419"/>
      <c r="F1747" s="420"/>
      <c r="G1747" s="419"/>
      <c r="H1747" s="419"/>
      <c r="I1747" s="421"/>
      <c r="J1747" s="422"/>
      <c r="K1747" s="422"/>
      <c r="L1747" s="423"/>
      <c r="M1747" s="422"/>
      <c r="N1747" s="464"/>
      <c r="O1747" s="429"/>
      <c r="P1747" s="409">
        <f t="shared" si="65"/>
        <v>0</v>
      </c>
      <c r="Q1747" s="78">
        <f t="shared" si="65"/>
        <v>0</v>
      </c>
      <c r="R1747" s="100" t="str">
        <f t="shared" si="64"/>
        <v/>
      </c>
    </row>
    <row r="1748" spans="1:18" x14ac:dyDescent="0.2">
      <c r="A1748" s="430" t="str">
        <f>IF(B1748="","",COUNT('Diário 1º PA'!$A$4:$A$2634)+COUNT('Diário 2º PA'!$A$4:$A$2000)+COUNT('Diário 3º PA'!$A$4:$A$2000)+ROW()-3)</f>
        <v/>
      </c>
      <c r="B1748" s="417"/>
      <c r="C1748" s="438"/>
      <c r="D1748" s="419"/>
      <c r="E1748" s="419"/>
      <c r="F1748" s="420"/>
      <c r="G1748" s="419"/>
      <c r="H1748" s="419"/>
      <c r="I1748" s="421"/>
      <c r="J1748" s="422"/>
      <c r="K1748" s="422"/>
      <c r="L1748" s="423"/>
      <c r="M1748" s="422"/>
      <c r="N1748" s="464"/>
      <c r="O1748" s="429"/>
      <c r="P1748" s="409">
        <f t="shared" si="65"/>
        <v>0</v>
      </c>
      <c r="Q1748" s="78">
        <f t="shared" si="65"/>
        <v>0</v>
      </c>
      <c r="R1748" s="100" t="str">
        <f t="shared" si="64"/>
        <v/>
      </c>
    </row>
    <row r="1749" spans="1:18" x14ac:dyDescent="0.2">
      <c r="A1749" s="430" t="str">
        <f>IF(B1749="","",COUNT('Diário 1º PA'!$A$4:$A$2634)+COUNT('Diário 2º PA'!$A$4:$A$2000)+COUNT('Diário 3º PA'!$A$4:$A$2000)+ROW()-3)</f>
        <v/>
      </c>
      <c r="B1749" s="417"/>
      <c r="C1749" s="438"/>
      <c r="D1749" s="419"/>
      <c r="E1749" s="419"/>
      <c r="F1749" s="420"/>
      <c r="G1749" s="419"/>
      <c r="H1749" s="419"/>
      <c r="I1749" s="421"/>
      <c r="J1749" s="422"/>
      <c r="K1749" s="422"/>
      <c r="L1749" s="423"/>
      <c r="M1749" s="422"/>
      <c r="N1749" s="464"/>
      <c r="O1749" s="429"/>
      <c r="P1749" s="409">
        <f t="shared" si="65"/>
        <v>0</v>
      </c>
      <c r="Q1749" s="78">
        <f t="shared" si="65"/>
        <v>0</v>
      </c>
      <c r="R1749" s="100" t="str">
        <f t="shared" si="64"/>
        <v/>
      </c>
    </row>
    <row r="1750" spans="1:18" x14ac:dyDescent="0.2">
      <c r="A1750" s="430" t="str">
        <f>IF(B1750="","",COUNT('Diário 1º PA'!$A$4:$A$2634)+COUNT('Diário 2º PA'!$A$4:$A$2000)+COUNT('Diário 3º PA'!$A$4:$A$2000)+ROW()-3)</f>
        <v/>
      </c>
      <c r="B1750" s="417"/>
      <c r="C1750" s="438"/>
      <c r="D1750" s="419"/>
      <c r="E1750" s="419"/>
      <c r="F1750" s="420"/>
      <c r="G1750" s="419"/>
      <c r="H1750" s="419"/>
      <c r="I1750" s="421"/>
      <c r="J1750" s="422"/>
      <c r="K1750" s="422"/>
      <c r="L1750" s="423"/>
      <c r="M1750" s="422"/>
      <c r="N1750" s="464"/>
      <c r="O1750" s="429"/>
      <c r="P1750" s="409">
        <f t="shared" si="65"/>
        <v>0</v>
      </c>
      <c r="Q1750" s="78">
        <f t="shared" si="65"/>
        <v>0</v>
      </c>
      <c r="R1750" s="100" t="str">
        <f t="shared" si="64"/>
        <v/>
      </c>
    </row>
    <row r="1751" spans="1:18" x14ac:dyDescent="0.2">
      <c r="A1751" s="430" t="str">
        <f>IF(B1751="","",COUNT('Diário 1º PA'!$A$4:$A$2634)+COUNT('Diário 2º PA'!$A$4:$A$2000)+COUNT('Diário 3º PA'!$A$4:$A$2000)+ROW()-3)</f>
        <v/>
      </c>
      <c r="B1751" s="417"/>
      <c r="C1751" s="438"/>
      <c r="D1751" s="419"/>
      <c r="E1751" s="419"/>
      <c r="F1751" s="420"/>
      <c r="G1751" s="419"/>
      <c r="H1751" s="419"/>
      <c r="I1751" s="421"/>
      <c r="J1751" s="422"/>
      <c r="K1751" s="422"/>
      <c r="L1751" s="423"/>
      <c r="M1751" s="422"/>
      <c r="N1751" s="464"/>
      <c r="O1751" s="429"/>
      <c r="P1751" s="409">
        <f t="shared" si="65"/>
        <v>0</v>
      </c>
      <c r="Q1751" s="78">
        <f t="shared" si="65"/>
        <v>0</v>
      </c>
      <c r="R1751" s="100" t="str">
        <f t="shared" si="64"/>
        <v/>
      </c>
    </row>
    <row r="1752" spans="1:18" x14ac:dyDescent="0.2">
      <c r="A1752" s="430" t="str">
        <f>IF(B1752="","",COUNT('Diário 1º PA'!$A$4:$A$2634)+COUNT('Diário 2º PA'!$A$4:$A$2000)+COUNT('Diário 3º PA'!$A$4:$A$2000)+ROW()-3)</f>
        <v/>
      </c>
      <c r="B1752" s="417"/>
      <c r="C1752" s="438"/>
      <c r="D1752" s="419"/>
      <c r="E1752" s="419"/>
      <c r="F1752" s="420"/>
      <c r="G1752" s="419"/>
      <c r="H1752" s="419"/>
      <c r="I1752" s="421"/>
      <c r="J1752" s="422"/>
      <c r="K1752" s="422"/>
      <c r="L1752" s="423"/>
      <c r="M1752" s="422"/>
      <c r="N1752" s="464"/>
      <c r="O1752" s="429"/>
      <c r="P1752" s="409">
        <f t="shared" si="65"/>
        <v>0</v>
      </c>
      <c r="Q1752" s="78">
        <f t="shared" si="65"/>
        <v>0</v>
      </c>
      <c r="R1752" s="100" t="str">
        <f t="shared" si="64"/>
        <v/>
      </c>
    </row>
    <row r="1753" spans="1:18" x14ac:dyDescent="0.2">
      <c r="A1753" s="430" t="str">
        <f>IF(B1753="","",COUNT('Diário 1º PA'!$A$4:$A$2634)+COUNT('Diário 2º PA'!$A$4:$A$2000)+COUNT('Diário 3º PA'!$A$4:$A$2000)+ROW()-3)</f>
        <v/>
      </c>
      <c r="B1753" s="417"/>
      <c r="C1753" s="438"/>
      <c r="D1753" s="419"/>
      <c r="E1753" s="419"/>
      <c r="F1753" s="420"/>
      <c r="G1753" s="419"/>
      <c r="H1753" s="419"/>
      <c r="I1753" s="421"/>
      <c r="J1753" s="422"/>
      <c r="K1753" s="422"/>
      <c r="L1753" s="423"/>
      <c r="M1753" s="422"/>
      <c r="N1753" s="464"/>
      <c r="O1753" s="429"/>
      <c r="P1753" s="409">
        <f t="shared" si="65"/>
        <v>0</v>
      </c>
      <c r="Q1753" s="78">
        <f t="shared" si="65"/>
        <v>0</v>
      </c>
      <c r="R1753" s="100" t="str">
        <f t="shared" si="64"/>
        <v/>
      </c>
    </row>
    <row r="1754" spans="1:18" x14ac:dyDescent="0.2">
      <c r="A1754" s="430" t="str">
        <f>IF(B1754="","",COUNT('Diário 1º PA'!$A$4:$A$2634)+COUNT('Diário 2º PA'!$A$4:$A$2000)+COUNT('Diário 3º PA'!$A$4:$A$2000)+ROW()-3)</f>
        <v/>
      </c>
      <c r="B1754" s="417"/>
      <c r="C1754" s="438"/>
      <c r="D1754" s="419"/>
      <c r="E1754" s="419"/>
      <c r="F1754" s="420"/>
      <c r="G1754" s="419"/>
      <c r="H1754" s="419"/>
      <c r="I1754" s="421"/>
      <c r="J1754" s="422"/>
      <c r="K1754" s="422"/>
      <c r="L1754" s="423"/>
      <c r="M1754" s="422"/>
      <c r="N1754" s="464"/>
      <c r="O1754" s="429"/>
      <c r="P1754" s="409">
        <f t="shared" si="65"/>
        <v>0</v>
      </c>
      <c r="Q1754" s="78">
        <f t="shared" si="65"/>
        <v>0</v>
      </c>
      <c r="R1754" s="100" t="str">
        <f t="shared" si="64"/>
        <v/>
      </c>
    </row>
    <row r="1755" spans="1:18" x14ac:dyDescent="0.2">
      <c r="A1755" s="430" t="str">
        <f>IF(B1755="","",COUNT('Diário 1º PA'!$A$4:$A$2634)+COUNT('Diário 2º PA'!$A$4:$A$2000)+COUNT('Diário 3º PA'!$A$4:$A$2000)+ROW()-3)</f>
        <v/>
      </c>
      <c r="B1755" s="417"/>
      <c r="C1755" s="438"/>
      <c r="D1755" s="419"/>
      <c r="E1755" s="419"/>
      <c r="F1755" s="420"/>
      <c r="G1755" s="419"/>
      <c r="H1755" s="419"/>
      <c r="I1755" s="421"/>
      <c r="J1755" s="422"/>
      <c r="K1755" s="422"/>
      <c r="L1755" s="423"/>
      <c r="M1755" s="422"/>
      <c r="N1755" s="464"/>
      <c r="O1755" s="429"/>
      <c r="P1755" s="409">
        <f t="shared" si="65"/>
        <v>0</v>
      </c>
      <c r="Q1755" s="78">
        <f t="shared" si="65"/>
        <v>0</v>
      </c>
      <c r="R1755" s="100" t="str">
        <f t="shared" si="64"/>
        <v/>
      </c>
    </row>
    <row r="1756" spans="1:18" x14ac:dyDescent="0.2">
      <c r="A1756" s="430" t="str">
        <f>IF(B1756="","",COUNT('Diário 1º PA'!$A$4:$A$2634)+COUNT('Diário 2º PA'!$A$4:$A$2000)+COUNT('Diário 3º PA'!$A$4:$A$2000)+ROW()-3)</f>
        <v/>
      </c>
      <c r="B1756" s="417"/>
      <c r="C1756" s="438"/>
      <c r="D1756" s="419"/>
      <c r="E1756" s="419"/>
      <c r="F1756" s="420"/>
      <c r="G1756" s="419"/>
      <c r="H1756" s="419"/>
      <c r="I1756" s="421"/>
      <c r="J1756" s="422"/>
      <c r="K1756" s="422"/>
      <c r="L1756" s="423"/>
      <c r="M1756" s="422"/>
      <c r="N1756" s="464"/>
      <c r="O1756" s="429"/>
      <c r="P1756" s="409">
        <f t="shared" si="65"/>
        <v>0</v>
      </c>
      <c r="Q1756" s="78">
        <f t="shared" si="65"/>
        <v>0</v>
      </c>
      <c r="R1756" s="100" t="str">
        <f t="shared" si="64"/>
        <v/>
      </c>
    </row>
    <row r="1757" spans="1:18" x14ac:dyDescent="0.2">
      <c r="A1757" s="430" t="str">
        <f>IF(B1757="","",COUNT('Diário 1º PA'!$A$4:$A$2634)+COUNT('Diário 2º PA'!$A$4:$A$2000)+COUNT('Diário 3º PA'!$A$4:$A$2000)+ROW()-3)</f>
        <v/>
      </c>
      <c r="B1757" s="417"/>
      <c r="C1757" s="438"/>
      <c r="D1757" s="419"/>
      <c r="E1757" s="419"/>
      <c r="F1757" s="420"/>
      <c r="G1757" s="419"/>
      <c r="H1757" s="419"/>
      <c r="I1757" s="421"/>
      <c r="J1757" s="422"/>
      <c r="K1757" s="422"/>
      <c r="L1757" s="423"/>
      <c r="M1757" s="422"/>
      <c r="N1757" s="464"/>
      <c r="O1757" s="429"/>
      <c r="P1757" s="409">
        <f t="shared" si="65"/>
        <v>0</v>
      </c>
      <c r="Q1757" s="78">
        <f t="shared" si="65"/>
        <v>0</v>
      </c>
      <c r="R1757" s="100" t="str">
        <f t="shared" si="64"/>
        <v/>
      </c>
    </row>
    <row r="1758" spans="1:18" x14ac:dyDescent="0.2">
      <c r="A1758" s="430" t="str">
        <f>IF(B1758="","",COUNT('Diário 1º PA'!$A$4:$A$2634)+COUNT('Diário 2º PA'!$A$4:$A$2000)+COUNT('Diário 3º PA'!$A$4:$A$2000)+ROW()-3)</f>
        <v/>
      </c>
      <c r="B1758" s="417"/>
      <c r="C1758" s="438"/>
      <c r="D1758" s="419"/>
      <c r="E1758" s="419"/>
      <c r="F1758" s="420"/>
      <c r="G1758" s="419"/>
      <c r="H1758" s="419"/>
      <c r="I1758" s="421"/>
      <c r="J1758" s="422"/>
      <c r="K1758" s="422"/>
      <c r="L1758" s="423"/>
      <c r="M1758" s="422"/>
      <c r="N1758" s="464"/>
      <c r="O1758" s="429"/>
      <c r="P1758" s="409">
        <f t="shared" si="65"/>
        <v>0</v>
      </c>
      <c r="Q1758" s="78">
        <f t="shared" si="65"/>
        <v>0</v>
      </c>
      <c r="R1758" s="100" t="str">
        <f t="shared" si="64"/>
        <v/>
      </c>
    </row>
    <row r="1759" spans="1:18" x14ac:dyDescent="0.2">
      <c r="A1759" s="430" t="str">
        <f>IF(B1759="","",COUNT('Diário 1º PA'!$A$4:$A$2634)+COUNT('Diário 2º PA'!$A$4:$A$2000)+COUNT('Diário 3º PA'!$A$4:$A$2000)+ROW()-3)</f>
        <v/>
      </c>
      <c r="B1759" s="417"/>
      <c r="C1759" s="438"/>
      <c r="D1759" s="419"/>
      <c r="E1759" s="419"/>
      <c r="F1759" s="420"/>
      <c r="G1759" s="419"/>
      <c r="H1759" s="419"/>
      <c r="I1759" s="421"/>
      <c r="J1759" s="422"/>
      <c r="K1759" s="422"/>
      <c r="L1759" s="423"/>
      <c r="M1759" s="422"/>
      <c r="N1759" s="464"/>
      <c r="O1759" s="429"/>
      <c r="P1759" s="409">
        <f t="shared" si="65"/>
        <v>0</v>
      </c>
      <c r="Q1759" s="78">
        <f t="shared" si="65"/>
        <v>0</v>
      </c>
      <c r="R1759" s="100" t="str">
        <f t="shared" si="64"/>
        <v/>
      </c>
    </row>
    <row r="1760" spans="1:18" x14ac:dyDescent="0.2">
      <c r="A1760" s="430" t="str">
        <f>IF(B1760="","",COUNT('Diário 1º PA'!$A$4:$A$2634)+COUNT('Diário 2º PA'!$A$4:$A$2000)+COUNT('Diário 3º PA'!$A$4:$A$2000)+ROW()-3)</f>
        <v/>
      </c>
      <c r="B1760" s="417"/>
      <c r="C1760" s="438"/>
      <c r="D1760" s="419"/>
      <c r="E1760" s="419"/>
      <c r="F1760" s="420"/>
      <c r="G1760" s="419"/>
      <c r="H1760" s="419"/>
      <c r="I1760" s="421"/>
      <c r="J1760" s="422"/>
      <c r="K1760" s="422"/>
      <c r="L1760" s="423"/>
      <c r="M1760" s="422"/>
      <c r="N1760" s="464"/>
      <c r="O1760" s="429"/>
      <c r="P1760" s="409">
        <f t="shared" si="65"/>
        <v>0</v>
      </c>
      <c r="Q1760" s="78">
        <f t="shared" si="65"/>
        <v>0</v>
      </c>
      <c r="R1760" s="100" t="str">
        <f t="shared" si="64"/>
        <v/>
      </c>
    </row>
    <row r="1761" spans="1:18" x14ac:dyDescent="0.2">
      <c r="A1761" s="430" t="str">
        <f>IF(B1761="","",COUNT('Diário 1º PA'!$A$4:$A$2634)+COUNT('Diário 2º PA'!$A$4:$A$2000)+COUNT('Diário 3º PA'!$A$4:$A$2000)+ROW()-3)</f>
        <v/>
      </c>
      <c r="B1761" s="417"/>
      <c r="C1761" s="438"/>
      <c r="D1761" s="419"/>
      <c r="E1761" s="419"/>
      <c r="F1761" s="420"/>
      <c r="G1761" s="419"/>
      <c r="H1761" s="419"/>
      <c r="I1761" s="421"/>
      <c r="J1761" s="422"/>
      <c r="K1761" s="422"/>
      <c r="L1761" s="423"/>
      <c r="M1761" s="422"/>
      <c r="N1761" s="464"/>
      <c r="O1761" s="429"/>
      <c r="P1761" s="409">
        <f t="shared" si="65"/>
        <v>0</v>
      </c>
      <c r="Q1761" s="78">
        <f t="shared" si="65"/>
        <v>0</v>
      </c>
      <c r="R1761" s="100" t="str">
        <f t="shared" si="64"/>
        <v/>
      </c>
    </row>
    <row r="1762" spans="1:18" x14ac:dyDescent="0.2">
      <c r="A1762" s="430" t="str">
        <f>IF(B1762="","",COUNT('Diário 1º PA'!$A$4:$A$2634)+COUNT('Diário 2º PA'!$A$4:$A$2000)+COUNT('Diário 3º PA'!$A$4:$A$2000)+ROW()-3)</f>
        <v/>
      </c>
      <c r="B1762" s="417"/>
      <c r="C1762" s="438"/>
      <c r="D1762" s="419"/>
      <c r="E1762" s="419"/>
      <c r="F1762" s="420"/>
      <c r="G1762" s="419"/>
      <c r="H1762" s="419"/>
      <c r="I1762" s="421"/>
      <c r="J1762" s="422"/>
      <c r="K1762" s="422"/>
      <c r="L1762" s="423"/>
      <c r="M1762" s="422"/>
      <c r="N1762" s="464"/>
      <c r="O1762" s="429"/>
      <c r="P1762" s="409">
        <f t="shared" si="65"/>
        <v>0</v>
      </c>
      <c r="Q1762" s="78">
        <f t="shared" si="65"/>
        <v>0</v>
      </c>
      <c r="R1762" s="100" t="str">
        <f t="shared" si="64"/>
        <v/>
      </c>
    </row>
    <row r="1763" spans="1:18" x14ac:dyDescent="0.2">
      <c r="A1763" s="430" t="str">
        <f>IF(B1763="","",COUNT('Diário 1º PA'!$A$4:$A$2634)+COUNT('Diário 2º PA'!$A$4:$A$2000)+COUNT('Diário 3º PA'!$A$4:$A$2000)+ROW()-3)</f>
        <v/>
      </c>
      <c r="B1763" s="417"/>
      <c r="C1763" s="438"/>
      <c r="D1763" s="419"/>
      <c r="E1763" s="419"/>
      <c r="F1763" s="420"/>
      <c r="G1763" s="419"/>
      <c r="H1763" s="419"/>
      <c r="I1763" s="421"/>
      <c r="J1763" s="422"/>
      <c r="K1763" s="422"/>
      <c r="L1763" s="423"/>
      <c r="M1763" s="422"/>
      <c r="N1763" s="464"/>
      <c r="O1763" s="429"/>
      <c r="P1763" s="409">
        <f t="shared" si="65"/>
        <v>0</v>
      </c>
      <c r="Q1763" s="78">
        <f t="shared" si="65"/>
        <v>0</v>
      </c>
      <c r="R1763" s="100" t="str">
        <f t="shared" si="64"/>
        <v/>
      </c>
    </row>
    <row r="1764" spans="1:18" x14ac:dyDescent="0.2">
      <c r="A1764" s="430" t="str">
        <f>IF(B1764="","",COUNT('Diário 1º PA'!$A$4:$A$2634)+COUNT('Diário 2º PA'!$A$4:$A$2000)+COUNT('Diário 3º PA'!$A$4:$A$2000)+ROW()-3)</f>
        <v/>
      </c>
      <c r="B1764" s="417"/>
      <c r="C1764" s="438"/>
      <c r="D1764" s="419"/>
      <c r="E1764" s="419"/>
      <c r="F1764" s="420"/>
      <c r="G1764" s="419"/>
      <c r="H1764" s="419"/>
      <c r="I1764" s="421"/>
      <c r="J1764" s="422"/>
      <c r="K1764" s="422"/>
      <c r="L1764" s="423"/>
      <c r="M1764" s="422"/>
      <c r="N1764" s="464"/>
      <c r="O1764" s="429"/>
      <c r="P1764" s="409">
        <f t="shared" si="65"/>
        <v>0</v>
      </c>
      <c r="Q1764" s="78">
        <f t="shared" si="65"/>
        <v>0</v>
      </c>
      <c r="R1764" s="100" t="str">
        <f t="shared" si="64"/>
        <v/>
      </c>
    </row>
    <row r="1765" spans="1:18" x14ac:dyDescent="0.2">
      <c r="A1765" s="430" t="str">
        <f>IF(B1765="","",COUNT('Diário 1º PA'!$A$4:$A$2634)+COUNT('Diário 2º PA'!$A$4:$A$2000)+COUNT('Diário 3º PA'!$A$4:$A$2000)+ROW()-3)</f>
        <v/>
      </c>
      <c r="B1765" s="417"/>
      <c r="C1765" s="438"/>
      <c r="D1765" s="419"/>
      <c r="E1765" s="419"/>
      <c r="F1765" s="420"/>
      <c r="G1765" s="419"/>
      <c r="H1765" s="419"/>
      <c r="I1765" s="421"/>
      <c r="J1765" s="422"/>
      <c r="K1765" s="422"/>
      <c r="L1765" s="423"/>
      <c r="M1765" s="422"/>
      <c r="N1765" s="464"/>
      <c r="O1765" s="429"/>
      <c r="P1765" s="409">
        <f t="shared" si="65"/>
        <v>0</v>
      </c>
      <c r="Q1765" s="78">
        <f t="shared" si="65"/>
        <v>0</v>
      </c>
      <c r="R1765" s="100" t="str">
        <f t="shared" si="64"/>
        <v/>
      </c>
    </row>
    <row r="1766" spans="1:18" x14ac:dyDescent="0.2">
      <c r="A1766" s="430" t="str">
        <f>IF(B1766="","",COUNT('Diário 1º PA'!$A$4:$A$2634)+COUNT('Diário 2º PA'!$A$4:$A$2000)+COUNT('Diário 3º PA'!$A$4:$A$2000)+ROW()-3)</f>
        <v/>
      </c>
      <c r="B1766" s="417"/>
      <c r="C1766" s="438"/>
      <c r="D1766" s="419"/>
      <c r="E1766" s="419"/>
      <c r="F1766" s="420"/>
      <c r="G1766" s="419"/>
      <c r="H1766" s="419"/>
      <c r="I1766" s="421"/>
      <c r="J1766" s="422"/>
      <c r="K1766" s="422"/>
      <c r="L1766" s="423"/>
      <c r="M1766" s="422"/>
      <c r="N1766" s="464"/>
      <c r="O1766" s="429"/>
      <c r="P1766" s="409">
        <f t="shared" si="65"/>
        <v>0</v>
      </c>
      <c r="Q1766" s="78">
        <f t="shared" si="65"/>
        <v>0</v>
      </c>
      <c r="R1766" s="100" t="str">
        <f t="shared" si="64"/>
        <v/>
      </c>
    </row>
    <row r="1767" spans="1:18" x14ac:dyDescent="0.2">
      <c r="A1767" s="430" t="str">
        <f>IF(B1767="","",COUNT('Diário 1º PA'!$A$4:$A$2634)+COUNT('Diário 2º PA'!$A$4:$A$2000)+COUNT('Diário 3º PA'!$A$4:$A$2000)+ROW()-3)</f>
        <v/>
      </c>
      <c r="B1767" s="417"/>
      <c r="C1767" s="438"/>
      <c r="D1767" s="419"/>
      <c r="E1767" s="419"/>
      <c r="F1767" s="420"/>
      <c r="G1767" s="419"/>
      <c r="H1767" s="419"/>
      <c r="I1767" s="421"/>
      <c r="J1767" s="422"/>
      <c r="K1767" s="422"/>
      <c r="L1767" s="423"/>
      <c r="M1767" s="422"/>
      <c r="N1767" s="464"/>
      <c r="O1767" s="429"/>
      <c r="P1767" s="409">
        <f t="shared" si="65"/>
        <v>0</v>
      </c>
      <c r="Q1767" s="78">
        <f t="shared" si="65"/>
        <v>0</v>
      </c>
      <c r="R1767" s="100" t="str">
        <f t="shared" si="64"/>
        <v/>
      </c>
    </row>
    <row r="1768" spans="1:18" x14ac:dyDescent="0.2">
      <c r="A1768" s="430" t="str">
        <f>IF(B1768="","",COUNT('Diário 1º PA'!$A$4:$A$2634)+COUNT('Diário 2º PA'!$A$4:$A$2000)+COUNT('Diário 3º PA'!$A$4:$A$2000)+ROW()-3)</f>
        <v/>
      </c>
      <c r="B1768" s="417"/>
      <c r="C1768" s="438"/>
      <c r="D1768" s="419"/>
      <c r="E1768" s="419"/>
      <c r="F1768" s="420"/>
      <c r="G1768" s="419"/>
      <c r="H1768" s="419"/>
      <c r="I1768" s="421"/>
      <c r="J1768" s="422"/>
      <c r="K1768" s="422"/>
      <c r="L1768" s="423"/>
      <c r="M1768" s="422"/>
      <c r="N1768" s="464"/>
      <c r="O1768" s="429"/>
      <c r="P1768" s="409">
        <f t="shared" si="65"/>
        <v>0</v>
      </c>
      <c r="Q1768" s="78">
        <f t="shared" si="65"/>
        <v>0</v>
      </c>
      <c r="R1768" s="100" t="str">
        <f t="shared" si="64"/>
        <v/>
      </c>
    </row>
    <row r="1769" spans="1:18" x14ac:dyDescent="0.2">
      <c r="A1769" s="430" t="str">
        <f>IF(B1769="","",COUNT('Diário 1º PA'!$A$4:$A$2634)+COUNT('Diário 2º PA'!$A$4:$A$2000)+COUNT('Diário 3º PA'!$A$4:$A$2000)+ROW()-3)</f>
        <v/>
      </c>
      <c r="B1769" s="417"/>
      <c r="C1769" s="438"/>
      <c r="D1769" s="419"/>
      <c r="E1769" s="419"/>
      <c r="F1769" s="420"/>
      <c r="G1769" s="419"/>
      <c r="H1769" s="419"/>
      <c r="I1769" s="421"/>
      <c r="J1769" s="422"/>
      <c r="K1769" s="422"/>
      <c r="L1769" s="423"/>
      <c r="M1769" s="422"/>
      <c r="N1769" s="464"/>
      <c r="O1769" s="429"/>
      <c r="P1769" s="409">
        <f t="shared" si="65"/>
        <v>0</v>
      </c>
      <c r="Q1769" s="78">
        <f t="shared" si="65"/>
        <v>0</v>
      </c>
      <c r="R1769" s="100" t="str">
        <f t="shared" si="64"/>
        <v/>
      </c>
    </row>
    <row r="1770" spans="1:18" x14ac:dyDescent="0.2">
      <c r="A1770" s="430" t="str">
        <f>IF(B1770="","",COUNT('Diário 1º PA'!$A$4:$A$2634)+COUNT('Diário 2º PA'!$A$4:$A$2000)+COUNT('Diário 3º PA'!$A$4:$A$2000)+ROW()-3)</f>
        <v/>
      </c>
      <c r="B1770" s="417"/>
      <c r="C1770" s="438"/>
      <c r="D1770" s="419"/>
      <c r="E1770" s="419"/>
      <c r="F1770" s="420"/>
      <c r="G1770" s="419"/>
      <c r="H1770" s="419"/>
      <c r="I1770" s="421"/>
      <c r="J1770" s="422"/>
      <c r="K1770" s="422"/>
      <c r="L1770" s="423"/>
      <c r="M1770" s="422"/>
      <c r="N1770" s="464"/>
      <c r="O1770" s="429"/>
      <c r="P1770" s="409">
        <f t="shared" si="65"/>
        <v>0</v>
      </c>
      <c r="Q1770" s="78">
        <f t="shared" si="65"/>
        <v>0</v>
      </c>
      <c r="R1770" s="100" t="str">
        <f t="shared" si="64"/>
        <v/>
      </c>
    </row>
    <row r="1771" spans="1:18" x14ac:dyDescent="0.2">
      <c r="A1771" s="430" t="str">
        <f>IF(B1771="","",COUNT('Diário 1º PA'!$A$4:$A$2634)+COUNT('Diário 2º PA'!$A$4:$A$2000)+COUNT('Diário 3º PA'!$A$4:$A$2000)+ROW()-3)</f>
        <v/>
      </c>
      <c r="B1771" s="417"/>
      <c r="C1771" s="438"/>
      <c r="D1771" s="419"/>
      <c r="E1771" s="419"/>
      <c r="F1771" s="420"/>
      <c r="G1771" s="419"/>
      <c r="H1771" s="419"/>
      <c r="I1771" s="421"/>
      <c r="J1771" s="422"/>
      <c r="K1771" s="422"/>
      <c r="L1771" s="423"/>
      <c r="M1771" s="422"/>
      <c r="N1771" s="464"/>
      <c r="O1771" s="429"/>
      <c r="P1771" s="409">
        <f t="shared" si="65"/>
        <v>0</v>
      </c>
      <c r="Q1771" s="78">
        <f t="shared" si="65"/>
        <v>0</v>
      </c>
      <c r="R1771" s="100" t="str">
        <f t="shared" si="64"/>
        <v/>
      </c>
    </row>
    <row r="1772" spans="1:18" x14ac:dyDescent="0.2">
      <c r="A1772" s="430" t="str">
        <f>IF(B1772="","",COUNT('Diário 1º PA'!$A$4:$A$2634)+COUNT('Diário 2º PA'!$A$4:$A$2000)+COUNT('Diário 3º PA'!$A$4:$A$2000)+ROW()-3)</f>
        <v/>
      </c>
      <c r="B1772" s="417"/>
      <c r="C1772" s="438"/>
      <c r="D1772" s="419"/>
      <c r="E1772" s="419"/>
      <c r="F1772" s="420"/>
      <c r="G1772" s="419"/>
      <c r="H1772" s="419"/>
      <c r="I1772" s="421"/>
      <c r="J1772" s="422"/>
      <c r="K1772" s="422"/>
      <c r="L1772" s="423"/>
      <c r="M1772" s="422"/>
      <c r="N1772" s="464"/>
      <c r="O1772" s="429"/>
      <c r="P1772" s="409">
        <f t="shared" si="65"/>
        <v>0</v>
      </c>
      <c r="Q1772" s="78">
        <f t="shared" si="65"/>
        <v>0</v>
      </c>
      <c r="R1772" s="100" t="str">
        <f t="shared" si="64"/>
        <v/>
      </c>
    </row>
    <row r="1773" spans="1:18" x14ac:dyDescent="0.2">
      <c r="A1773" s="430" t="str">
        <f>IF(B1773="","",COUNT('Diário 1º PA'!$A$4:$A$2634)+COUNT('Diário 2º PA'!$A$4:$A$2000)+COUNT('Diário 3º PA'!$A$4:$A$2000)+ROW()-3)</f>
        <v/>
      </c>
      <c r="B1773" s="417"/>
      <c r="C1773" s="438"/>
      <c r="D1773" s="419"/>
      <c r="E1773" s="419"/>
      <c r="F1773" s="420"/>
      <c r="G1773" s="419"/>
      <c r="H1773" s="419"/>
      <c r="I1773" s="421"/>
      <c r="J1773" s="422"/>
      <c r="K1773" s="422"/>
      <c r="L1773" s="423"/>
      <c r="M1773" s="422"/>
      <c r="N1773" s="464"/>
      <c r="O1773" s="429"/>
      <c r="P1773" s="409">
        <f t="shared" si="65"/>
        <v>0</v>
      </c>
      <c r="Q1773" s="78">
        <f t="shared" si="65"/>
        <v>0</v>
      </c>
      <c r="R1773" s="100" t="str">
        <f t="shared" si="64"/>
        <v/>
      </c>
    </row>
    <row r="1774" spans="1:18" x14ac:dyDescent="0.2">
      <c r="A1774" s="430" t="str">
        <f>IF(B1774="","",COUNT('Diário 1º PA'!$A$4:$A$2634)+COUNT('Diário 2º PA'!$A$4:$A$2000)+COUNT('Diário 3º PA'!$A$4:$A$2000)+ROW()-3)</f>
        <v/>
      </c>
      <c r="B1774" s="417"/>
      <c r="C1774" s="438"/>
      <c r="D1774" s="419"/>
      <c r="E1774" s="419"/>
      <c r="F1774" s="420"/>
      <c r="G1774" s="419"/>
      <c r="H1774" s="419"/>
      <c r="I1774" s="421"/>
      <c r="J1774" s="422"/>
      <c r="K1774" s="422"/>
      <c r="L1774" s="423"/>
      <c r="M1774" s="422"/>
      <c r="N1774" s="464"/>
      <c r="O1774" s="429"/>
      <c r="P1774" s="409">
        <f t="shared" si="65"/>
        <v>0</v>
      </c>
      <c r="Q1774" s="78">
        <f t="shared" si="65"/>
        <v>0</v>
      </c>
      <c r="R1774" s="100" t="str">
        <f t="shared" si="64"/>
        <v/>
      </c>
    </row>
    <row r="1775" spans="1:18" x14ac:dyDescent="0.2">
      <c r="A1775" s="430" t="str">
        <f>IF(B1775="","",COUNT('Diário 1º PA'!$A$4:$A$2634)+COUNT('Diário 2º PA'!$A$4:$A$2000)+COUNT('Diário 3º PA'!$A$4:$A$2000)+ROW()-3)</f>
        <v/>
      </c>
      <c r="B1775" s="417"/>
      <c r="C1775" s="438"/>
      <c r="D1775" s="419"/>
      <c r="E1775" s="419"/>
      <c r="F1775" s="420"/>
      <c r="G1775" s="419"/>
      <c r="H1775" s="419"/>
      <c r="I1775" s="421"/>
      <c r="J1775" s="422"/>
      <c r="K1775" s="422"/>
      <c r="L1775" s="423"/>
      <c r="M1775" s="422"/>
      <c r="N1775" s="464"/>
      <c r="O1775" s="429"/>
      <c r="P1775" s="409">
        <f t="shared" si="65"/>
        <v>0</v>
      </c>
      <c r="Q1775" s="78">
        <f t="shared" si="65"/>
        <v>0</v>
      </c>
      <c r="R1775" s="100" t="str">
        <f t="shared" si="64"/>
        <v/>
      </c>
    </row>
    <row r="1776" spans="1:18" x14ac:dyDescent="0.2">
      <c r="A1776" s="430" t="str">
        <f>IF(B1776="","",COUNT('Diário 1º PA'!$A$4:$A$2634)+COUNT('Diário 2º PA'!$A$4:$A$2000)+COUNT('Diário 3º PA'!$A$4:$A$2000)+ROW()-3)</f>
        <v/>
      </c>
      <c r="B1776" s="417"/>
      <c r="C1776" s="438"/>
      <c r="D1776" s="419"/>
      <c r="E1776" s="419"/>
      <c r="F1776" s="420"/>
      <c r="G1776" s="419"/>
      <c r="H1776" s="419"/>
      <c r="I1776" s="421"/>
      <c r="J1776" s="422"/>
      <c r="K1776" s="422"/>
      <c r="L1776" s="423"/>
      <c r="M1776" s="422"/>
      <c r="N1776" s="464"/>
      <c r="O1776" s="429"/>
      <c r="P1776" s="409">
        <f t="shared" si="65"/>
        <v>0</v>
      </c>
      <c r="Q1776" s="78">
        <f t="shared" si="65"/>
        <v>0</v>
      </c>
      <c r="R1776" s="100" t="str">
        <f t="shared" si="64"/>
        <v/>
      </c>
    </row>
    <row r="1777" spans="1:18" x14ac:dyDescent="0.2">
      <c r="A1777" s="430" t="str">
        <f>IF(B1777="","",COUNT('Diário 1º PA'!$A$4:$A$2634)+COUNT('Diário 2º PA'!$A$4:$A$2000)+COUNT('Diário 3º PA'!$A$4:$A$2000)+ROW()-3)</f>
        <v/>
      </c>
      <c r="B1777" s="417"/>
      <c r="C1777" s="438"/>
      <c r="D1777" s="419"/>
      <c r="E1777" s="419"/>
      <c r="F1777" s="420"/>
      <c r="G1777" s="419"/>
      <c r="H1777" s="419"/>
      <c r="I1777" s="421"/>
      <c r="J1777" s="422"/>
      <c r="K1777" s="422"/>
      <c r="L1777" s="423"/>
      <c r="M1777" s="422"/>
      <c r="N1777" s="464"/>
      <c r="O1777" s="429"/>
      <c r="P1777" s="409">
        <f t="shared" si="65"/>
        <v>0</v>
      </c>
      <c r="Q1777" s="78">
        <f t="shared" si="65"/>
        <v>0</v>
      </c>
      <c r="R1777" s="100" t="str">
        <f t="shared" si="64"/>
        <v/>
      </c>
    </row>
    <row r="1778" spans="1:18" x14ac:dyDescent="0.2">
      <c r="A1778" s="430" t="str">
        <f>IF(B1778="","",COUNT('Diário 1º PA'!$A$4:$A$2634)+COUNT('Diário 2º PA'!$A$4:$A$2000)+COUNT('Diário 3º PA'!$A$4:$A$2000)+ROW()-3)</f>
        <v/>
      </c>
      <c r="B1778" s="417"/>
      <c r="C1778" s="438"/>
      <c r="D1778" s="419"/>
      <c r="E1778" s="419"/>
      <c r="F1778" s="420"/>
      <c r="G1778" s="419"/>
      <c r="H1778" s="419"/>
      <c r="I1778" s="421"/>
      <c r="J1778" s="422"/>
      <c r="K1778" s="422"/>
      <c r="L1778" s="423"/>
      <c r="M1778" s="422"/>
      <c r="N1778" s="464"/>
      <c r="O1778" s="429"/>
      <c r="P1778" s="409">
        <f t="shared" si="65"/>
        <v>0</v>
      </c>
      <c r="Q1778" s="78">
        <f t="shared" si="65"/>
        <v>0</v>
      </c>
      <c r="R1778" s="100" t="str">
        <f t="shared" si="64"/>
        <v/>
      </c>
    </row>
    <row r="1779" spans="1:18" x14ac:dyDescent="0.2">
      <c r="A1779" s="430" t="str">
        <f>IF(B1779="","",COUNT('Diário 1º PA'!$A$4:$A$2634)+COUNT('Diário 2º PA'!$A$4:$A$2000)+COUNT('Diário 3º PA'!$A$4:$A$2000)+ROW()-3)</f>
        <v/>
      </c>
      <c r="B1779" s="417"/>
      <c r="C1779" s="438"/>
      <c r="D1779" s="419"/>
      <c r="E1779" s="419"/>
      <c r="F1779" s="420"/>
      <c r="G1779" s="419"/>
      <c r="H1779" s="419"/>
      <c r="I1779" s="421"/>
      <c r="J1779" s="422"/>
      <c r="K1779" s="422"/>
      <c r="L1779" s="423"/>
      <c r="M1779" s="422"/>
      <c r="N1779" s="464"/>
      <c r="O1779" s="429"/>
      <c r="P1779" s="409">
        <f t="shared" si="65"/>
        <v>0</v>
      </c>
      <c r="Q1779" s="78">
        <f t="shared" si="65"/>
        <v>0</v>
      </c>
      <c r="R1779" s="100" t="str">
        <f t="shared" si="64"/>
        <v/>
      </c>
    </row>
    <row r="1780" spans="1:18" x14ac:dyDescent="0.2">
      <c r="A1780" s="430" t="str">
        <f>IF(B1780="","",COUNT('Diário 1º PA'!$A$4:$A$2634)+COUNT('Diário 2º PA'!$A$4:$A$2000)+COUNT('Diário 3º PA'!$A$4:$A$2000)+ROW()-3)</f>
        <v/>
      </c>
      <c r="B1780" s="417"/>
      <c r="C1780" s="438"/>
      <c r="D1780" s="419"/>
      <c r="E1780" s="419"/>
      <c r="F1780" s="420"/>
      <c r="G1780" s="419"/>
      <c r="H1780" s="419"/>
      <c r="I1780" s="421"/>
      <c r="J1780" s="422"/>
      <c r="K1780" s="422"/>
      <c r="L1780" s="423"/>
      <c r="M1780" s="422"/>
      <c r="N1780" s="464"/>
      <c r="O1780" s="429"/>
      <c r="P1780" s="409">
        <f t="shared" si="65"/>
        <v>0</v>
      </c>
      <c r="Q1780" s="78">
        <f t="shared" si="65"/>
        <v>0</v>
      </c>
      <c r="R1780" s="100" t="str">
        <f t="shared" si="64"/>
        <v/>
      </c>
    </row>
    <row r="1781" spans="1:18" x14ac:dyDescent="0.2">
      <c r="A1781" s="430" t="str">
        <f>IF(B1781="","",COUNT('Diário 1º PA'!$A$4:$A$2634)+COUNT('Diário 2º PA'!$A$4:$A$2000)+COUNT('Diário 3º PA'!$A$4:$A$2000)+ROW()-3)</f>
        <v/>
      </c>
      <c r="B1781" s="417"/>
      <c r="C1781" s="438"/>
      <c r="D1781" s="419"/>
      <c r="E1781" s="419"/>
      <c r="F1781" s="420"/>
      <c r="G1781" s="419"/>
      <c r="H1781" s="419"/>
      <c r="I1781" s="421"/>
      <c r="J1781" s="422"/>
      <c r="K1781" s="422"/>
      <c r="L1781" s="423"/>
      <c r="M1781" s="422"/>
      <c r="N1781" s="464"/>
      <c r="O1781" s="429"/>
      <c r="P1781" s="409">
        <f t="shared" si="65"/>
        <v>0</v>
      </c>
      <c r="Q1781" s="78">
        <f t="shared" si="65"/>
        <v>0</v>
      </c>
      <c r="R1781" s="100" t="str">
        <f t="shared" si="64"/>
        <v/>
      </c>
    </row>
    <row r="1782" spans="1:18" x14ac:dyDescent="0.2">
      <c r="A1782" s="430" t="str">
        <f>IF(B1782="","",COUNT('Diário 1º PA'!$A$4:$A$2634)+COUNT('Diário 2º PA'!$A$4:$A$2000)+COUNT('Diário 3º PA'!$A$4:$A$2000)+ROW()-3)</f>
        <v/>
      </c>
      <c r="B1782" s="417"/>
      <c r="C1782" s="438"/>
      <c r="D1782" s="419"/>
      <c r="E1782" s="419"/>
      <c r="F1782" s="420"/>
      <c r="G1782" s="419"/>
      <c r="H1782" s="419"/>
      <c r="I1782" s="421"/>
      <c r="J1782" s="422"/>
      <c r="K1782" s="422"/>
      <c r="L1782" s="423"/>
      <c r="M1782" s="422"/>
      <c r="N1782" s="464"/>
      <c r="O1782" s="429"/>
      <c r="P1782" s="409">
        <f t="shared" si="65"/>
        <v>0</v>
      </c>
      <c r="Q1782" s="78">
        <f t="shared" si="65"/>
        <v>0</v>
      </c>
      <c r="R1782" s="100" t="str">
        <f t="shared" si="64"/>
        <v/>
      </c>
    </row>
    <row r="1783" spans="1:18" x14ac:dyDescent="0.2">
      <c r="A1783" s="430" t="str">
        <f>IF(B1783="","",COUNT('Diário 1º PA'!$A$4:$A$2634)+COUNT('Diário 2º PA'!$A$4:$A$2000)+COUNT('Diário 3º PA'!$A$4:$A$2000)+ROW()-3)</f>
        <v/>
      </c>
      <c r="B1783" s="417"/>
      <c r="C1783" s="438"/>
      <c r="D1783" s="419"/>
      <c r="E1783" s="419"/>
      <c r="F1783" s="420"/>
      <c r="G1783" s="419"/>
      <c r="H1783" s="419"/>
      <c r="I1783" s="421"/>
      <c r="J1783" s="422"/>
      <c r="K1783" s="422"/>
      <c r="L1783" s="423"/>
      <c r="M1783" s="422"/>
      <c r="N1783" s="464"/>
      <c r="O1783" s="429"/>
      <c r="P1783" s="409">
        <f t="shared" si="65"/>
        <v>0</v>
      </c>
      <c r="Q1783" s="78">
        <f t="shared" si="65"/>
        <v>0</v>
      </c>
      <c r="R1783" s="100" t="str">
        <f t="shared" si="64"/>
        <v/>
      </c>
    </row>
    <row r="1784" spans="1:18" x14ac:dyDescent="0.2">
      <c r="A1784" s="430" t="str">
        <f>IF(B1784="","",COUNT('Diário 1º PA'!$A$4:$A$2634)+COUNT('Diário 2º PA'!$A$4:$A$2000)+COUNT('Diário 3º PA'!$A$4:$A$2000)+ROW()-3)</f>
        <v/>
      </c>
      <c r="B1784" s="417"/>
      <c r="C1784" s="438"/>
      <c r="D1784" s="419"/>
      <c r="E1784" s="419"/>
      <c r="F1784" s="420"/>
      <c r="G1784" s="419"/>
      <c r="H1784" s="419"/>
      <c r="I1784" s="421"/>
      <c r="J1784" s="422"/>
      <c r="K1784" s="422"/>
      <c r="L1784" s="423"/>
      <c r="M1784" s="422"/>
      <c r="N1784" s="464"/>
      <c r="O1784" s="429"/>
      <c r="P1784" s="409">
        <f t="shared" si="65"/>
        <v>0</v>
      </c>
      <c r="Q1784" s="78">
        <f t="shared" si="65"/>
        <v>0</v>
      </c>
      <c r="R1784" s="100" t="str">
        <f t="shared" si="64"/>
        <v/>
      </c>
    </row>
    <row r="1785" spans="1:18" x14ac:dyDescent="0.2">
      <c r="A1785" s="430" t="str">
        <f>IF(B1785="","",COUNT('Diário 1º PA'!$A$4:$A$2634)+COUNT('Diário 2º PA'!$A$4:$A$2000)+COUNT('Diário 3º PA'!$A$4:$A$2000)+ROW()-3)</f>
        <v/>
      </c>
      <c r="B1785" s="417"/>
      <c r="C1785" s="438"/>
      <c r="D1785" s="419"/>
      <c r="E1785" s="419"/>
      <c r="F1785" s="420"/>
      <c r="G1785" s="419"/>
      <c r="H1785" s="419"/>
      <c r="I1785" s="421"/>
      <c r="J1785" s="422"/>
      <c r="K1785" s="422"/>
      <c r="L1785" s="423"/>
      <c r="M1785" s="422"/>
      <c r="N1785" s="464"/>
      <c r="O1785" s="429"/>
      <c r="P1785" s="409">
        <f t="shared" si="65"/>
        <v>0</v>
      </c>
      <c r="Q1785" s="78">
        <f t="shared" si="65"/>
        <v>0</v>
      </c>
      <c r="R1785" s="100" t="str">
        <f t="shared" si="64"/>
        <v/>
      </c>
    </row>
    <row r="1786" spans="1:18" x14ac:dyDescent="0.2">
      <c r="A1786" s="430" t="str">
        <f>IF(B1786="","",COUNT('Diário 1º PA'!$A$4:$A$2634)+COUNT('Diário 2º PA'!$A$4:$A$2000)+COUNT('Diário 3º PA'!$A$4:$A$2000)+ROW()-3)</f>
        <v/>
      </c>
      <c r="B1786" s="417"/>
      <c r="C1786" s="438"/>
      <c r="D1786" s="419"/>
      <c r="E1786" s="419"/>
      <c r="F1786" s="420"/>
      <c r="G1786" s="419"/>
      <c r="H1786" s="419"/>
      <c r="I1786" s="421"/>
      <c r="J1786" s="422"/>
      <c r="K1786" s="422"/>
      <c r="L1786" s="423"/>
      <c r="M1786" s="422"/>
      <c r="N1786" s="464"/>
      <c r="O1786" s="429"/>
      <c r="P1786" s="409">
        <f t="shared" si="65"/>
        <v>0</v>
      </c>
      <c r="Q1786" s="78">
        <f t="shared" si="65"/>
        <v>0</v>
      </c>
      <c r="R1786" s="100" t="str">
        <f t="shared" si="64"/>
        <v/>
      </c>
    </row>
    <row r="1787" spans="1:18" x14ac:dyDescent="0.2">
      <c r="A1787" s="430" t="str">
        <f>IF(B1787="","",COUNT('Diário 1º PA'!$A$4:$A$2634)+COUNT('Diário 2º PA'!$A$4:$A$2000)+COUNT('Diário 3º PA'!$A$4:$A$2000)+ROW()-3)</f>
        <v/>
      </c>
      <c r="B1787" s="417"/>
      <c r="C1787" s="438"/>
      <c r="D1787" s="419"/>
      <c r="E1787" s="419"/>
      <c r="F1787" s="420"/>
      <c r="G1787" s="419"/>
      <c r="H1787" s="419"/>
      <c r="I1787" s="421"/>
      <c r="J1787" s="422"/>
      <c r="K1787" s="422"/>
      <c r="L1787" s="423"/>
      <c r="M1787" s="422"/>
      <c r="N1787" s="464"/>
      <c r="O1787" s="429"/>
      <c r="P1787" s="409">
        <f t="shared" si="65"/>
        <v>0</v>
      </c>
      <c r="Q1787" s="78">
        <f t="shared" si="65"/>
        <v>0</v>
      </c>
      <c r="R1787" s="100" t="str">
        <f t="shared" si="64"/>
        <v/>
      </c>
    </row>
    <row r="1788" spans="1:18" x14ac:dyDescent="0.2">
      <c r="A1788" s="430" t="str">
        <f>IF(B1788="","",COUNT('Diário 1º PA'!$A$4:$A$2634)+COUNT('Diário 2º PA'!$A$4:$A$2000)+COUNT('Diário 3º PA'!$A$4:$A$2000)+ROW()-3)</f>
        <v/>
      </c>
      <c r="B1788" s="417"/>
      <c r="C1788" s="438"/>
      <c r="D1788" s="419"/>
      <c r="E1788" s="419"/>
      <c r="F1788" s="420"/>
      <c r="G1788" s="419"/>
      <c r="H1788" s="419"/>
      <c r="I1788" s="421"/>
      <c r="J1788" s="422"/>
      <c r="K1788" s="422"/>
      <c r="L1788" s="423"/>
      <c r="M1788" s="422"/>
      <c r="N1788" s="464"/>
      <c r="O1788" s="429"/>
      <c r="P1788" s="409">
        <f t="shared" si="65"/>
        <v>0</v>
      </c>
      <c r="Q1788" s="78">
        <f t="shared" si="65"/>
        <v>0</v>
      </c>
      <c r="R1788" s="100" t="str">
        <f t="shared" si="64"/>
        <v/>
      </c>
    </row>
    <row r="1789" spans="1:18" x14ac:dyDescent="0.2">
      <c r="A1789" s="430" t="str">
        <f>IF(B1789="","",COUNT('Diário 1º PA'!$A$4:$A$2634)+COUNT('Diário 2º PA'!$A$4:$A$2000)+COUNT('Diário 3º PA'!$A$4:$A$2000)+ROW()-3)</f>
        <v/>
      </c>
      <c r="B1789" s="417"/>
      <c r="C1789" s="438"/>
      <c r="D1789" s="419"/>
      <c r="E1789" s="419"/>
      <c r="F1789" s="420"/>
      <c r="G1789" s="419"/>
      <c r="H1789" s="419"/>
      <c r="I1789" s="421"/>
      <c r="J1789" s="422"/>
      <c r="K1789" s="422"/>
      <c r="L1789" s="423"/>
      <c r="M1789" s="422"/>
      <c r="N1789" s="464"/>
      <c r="O1789" s="429"/>
      <c r="P1789" s="409">
        <f t="shared" si="65"/>
        <v>0</v>
      </c>
      <c r="Q1789" s="78">
        <f t="shared" si="65"/>
        <v>0</v>
      </c>
      <c r="R1789" s="100" t="str">
        <f t="shared" si="64"/>
        <v/>
      </c>
    </row>
    <row r="1790" spans="1:18" x14ac:dyDescent="0.2">
      <c r="A1790" s="430" t="str">
        <f>IF(B1790="","",COUNT('Diário 1º PA'!$A$4:$A$2634)+COUNT('Diário 2º PA'!$A$4:$A$2000)+COUNT('Diário 3º PA'!$A$4:$A$2000)+ROW()-3)</f>
        <v/>
      </c>
      <c r="B1790" s="417"/>
      <c r="C1790" s="438"/>
      <c r="D1790" s="419"/>
      <c r="E1790" s="419"/>
      <c r="F1790" s="420"/>
      <c r="G1790" s="419"/>
      <c r="H1790" s="419"/>
      <c r="I1790" s="421"/>
      <c r="J1790" s="422"/>
      <c r="K1790" s="422"/>
      <c r="L1790" s="423"/>
      <c r="M1790" s="422"/>
      <c r="N1790" s="464"/>
      <c r="O1790" s="429"/>
      <c r="P1790" s="409">
        <f t="shared" si="65"/>
        <v>0</v>
      </c>
      <c r="Q1790" s="78">
        <f t="shared" si="65"/>
        <v>0</v>
      </c>
      <c r="R1790" s="100" t="str">
        <f t="shared" si="64"/>
        <v/>
      </c>
    </row>
    <row r="1791" spans="1:18" x14ac:dyDescent="0.2">
      <c r="A1791" s="430" t="str">
        <f>IF(B1791="","",COUNT('Diário 1º PA'!$A$4:$A$2634)+COUNT('Diário 2º PA'!$A$4:$A$2000)+COUNT('Diário 3º PA'!$A$4:$A$2000)+ROW()-3)</f>
        <v/>
      </c>
      <c r="B1791" s="417"/>
      <c r="C1791" s="438"/>
      <c r="D1791" s="419"/>
      <c r="E1791" s="419"/>
      <c r="F1791" s="420"/>
      <c r="G1791" s="419"/>
      <c r="H1791" s="419"/>
      <c r="I1791" s="421"/>
      <c r="J1791" s="422"/>
      <c r="K1791" s="422"/>
      <c r="L1791" s="423"/>
      <c r="M1791" s="422"/>
      <c r="N1791" s="464"/>
      <c r="O1791" s="429"/>
      <c r="P1791" s="409">
        <f t="shared" si="65"/>
        <v>0</v>
      </c>
      <c r="Q1791" s="78">
        <f t="shared" si="65"/>
        <v>0</v>
      </c>
      <c r="R1791" s="100" t="str">
        <f t="shared" si="64"/>
        <v/>
      </c>
    </row>
    <row r="1792" spans="1:18" x14ac:dyDescent="0.2">
      <c r="A1792" s="430" t="str">
        <f>IF(B1792="","",COUNT('Diário 1º PA'!$A$4:$A$2634)+COUNT('Diário 2º PA'!$A$4:$A$2000)+COUNT('Diário 3º PA'!$A$4:$A$2000)+ROW()-3)</f>
        <v/>
      </c>
      <c r="B1792" s="417"/>
      <c r="C1792" s="438"/>
      <c r="D1792" s="419"/>
      <c r="E1792" s="419"/>
      <c r="F1792" s="420"/>
      <c r="G1792" s="419"/>
      <c r="H1792" s="419"/>
      <c r="I1792" s="421"/>
      <c r="J1792" s="422"/>
      <c r="K1792" s="422"/>
      <c r="L1792" s="423"/>
      <c r="M1792" s="422"/>
      <c r="N1792" s="464"/>
      <c r="O1792" s="429"/>
      <c r="P1792" s="409">
        <f t="shared" si="65"/>
        <v>0</v>
      </c>
      <c r="Q1792" s="78">
        <f t="shared" si="65"/>
        <v>0</v>
      </c>
      <c r="R1792" s="100" t="str">
        <f t="shared" si="64"/>
        <v/>
      </c>
    </row>
    <row r="1793" spans="1:18" x14ac:dyDescent="0.2">
      <c r="A1793" s="430" t="str">
        <f>IF(B1793="","",COUNT('Diário 1º PA'!$A$4:$A$2634)+COUNT('Diário 2º PA'!$A$4:$A$2000)+COUNT('Diário 3º PA'!$A$4:$A$2000)+ROW()-3)</f>
        <v/>
      </c>
      <c r="B1793" s="417"/>
      <c r="C1793" s="438"/>
      <c r="D1793" s="419"/>
      <c r="E1793" s="419"/>
      <c r="F1793" s="420"/>
      <c r="G1793" s="419"/>
      <c r="H1793" s="419"/>
      <c r="I1793" s="421"/>
      <c r="J1793" s="422"/>
      <c r="K1793" s="422"/>
      <c r="L1793" s="423"/>
      <c r="M1793" s="422"/>
      <c r="N1793" s="464"/>
      <c r="O1793" s="429"/>
      <c r="P1793" s="409">
        <f t="shared" si="65"/>
        <v>0</v>
      </c>
      <c r="Q1793" s="78">
        <f t="shared" si="65"/>
        <v>0</v>
      </c>
      <c r="R1793" s="100" t="str">
        <f t="shared" si="64"/>
        <v/>
      </c>
    </row>
    <row r="1794" spans="1:18" x14ac:dyDescent="0.2">
      <c r="A1794" s="430" t="str">
        <f>IF(B1794="","",COUNT('Diário 1º PA'!$A$4:$A$2634)+COUNT('Diário 2º PA'!$A$4:$A$2000)+COUNT('Diário 3º PA'!$A$4:$A$2000)+ROW()-3)</f>
        <v/>
      </c>
      <c r="B1794" s="417"/>
      <c r="C1794" s="438"/>
      <c r="D1794" s="419"/>
      <c r="E1794" s="419"/>
      <c r="F1794" s="420"/>
      <c r="G1794" s="419"/>
      <c r="H1794" s="419"/>
      <c r="I1794" s="421"/>
      <c r="J1794" s="422"/>
      <c r="K1794" s="422"/>
      <c r="L1794" s="423"/>
      <c r="M1794" s="422"/>
      <c r="N1794" s="464"/>
      <c r="O1794" s="429"/>
      <c r="P1794" s="409">
        <f t="shared" si="65"/>
        <v>0</v>
      </c>
      <c r="Q1794" s="78">
        <f t="shared" si="65"/>
        <v>0</v>
      </c>
      <c r="R1794" s="100" t="str">
        <f t="shared" si="64"/>
        <v/>
      </c>
    </row>
    <row r="1795" spans="1:18" x14ac:dyDescent="0.2">
      <c r="A1795" s="430" t="str">
        <f>IF(B1795="","",COUNT('Diário 1º PA'!$A$4:$A$2634)+COUNT('Diário 2º PA'!$A$4:$A$2000)+COUNT('Diário 3º PA'!$A$4:$A$2000)+ROW()-3)</f>
        <v/>
      </c>
      <c r="B1795" s="417"/>
      <c r="C1795" s="438"/>
      <c r="D1795" s="419"/>
      <c r="E1795" s="419"/>
      <c r="F1795" s="420"/>
      <c r="G1795" s="419"/>
      <c r="H1795" s="419"/>
      <c r="I1795" s="421"/>
      <c r="J1795" s="422"/>
      <c r="K1795" s="422"/>
      <c r="L1795" s="423"/>
      <c r="M1795" s="422"/>
      <c r="N1795" s="464"/>
      <c r="O1795" s="429"/>
      <c r="P1795" s="409">
        <f t="shared" si="65"/>
        <v>0</v>
      </c>
      <c r="Q1795" s="78">
        <f t="shared" si="65"/>
        <v>0</v>
      </c>
      <c r="R1795" s="100" t="str">
        <f t="shared" si="64"/>
        <v/>
      </c>
    </row>
    <row r="1796" spans="1:18" x14ac:dyDescent="0.2">
      <c r="A1796" s="430" t="str">
        <f>IF(B1796="","",COUNT('Diário 1º PA'!$A$4:$A$2634)+COUNT('Diário 2º PA'!$A$4:$A$2000)+COUNT('Diário 3º PA'!$A$4:$A$2000)+ROW()-3)</f>
        <v/>
      </c>
      <c r="B1796" s="417"/>
      <c r="C1796" s="438"/>
      <c r="D1796" s="419"/>
      <c r="E1796" s="419"/>
      <c r="F1796" s="420"/>
      <c r="G1796" s="419"/>
      <c r="H1796" s="419"/>
      <c r="I1796" s="421"/>
      <c r="J1796" s="422"/>
      <c r="K1796" s="422"/>
      <c r="L1796" s="423"/>
      <c r="M1796" s="422"/>
      <c r="N1796" s="464"/>
      <c r="O1796" s="429"/>
      <c r="P1796" s="409">
        <f t="shared" si="65"/>
        <v>0</v>
      </c>
      <c r="Q1796" s="78">
        <f t="shared" si="65"/>
        <v>0</v>
      </c>
      <c r="R1796" s="100" t="str">
        <f t="shared" si="64"/>
        <v/>
      </c>
    </row>
    <row r="1797" spans="1:18" x14ac:dyDescent="0.2">
      <c r="A1797" s="430" t="str">
        <f>IF(B1797="","",COUNT('Diário 1º PA'!$A$4:$A$2634)+COUNT('Diário 2º PA'!$A$4:$A$2000)+COUNT('Diário 3º PA'!$A$4:$A$2000)+ROW()-3)</f>
        <v/>
      </c>
      <c r="B1797" s="417"/>
      <c r="C1797" s="438"/>
      <c r="D1797" s="419"/>
      <c r="E1797" s="419"/>
      <c r="F1797" s="420"/>
      <c r="G1797" s="419"/>
      <c r="H1797" s="419"/>
      <c r="I1797" s="421"/>
      <c r="J1797" s="422"/>
      <c r="K1797" s="422"/>
      <c r="L1797" s="423"/>
      <c r="M1797" s="422"/>
      <c r="N1797" s="464"/>
      <c r="O1797" s="429"/>
      <c r="P1797" s="409">
        <f t="shared" si="65"/>
        <v>0</v>
      </c>
      <c r="Q1797" s="78">
        <f t="shared" si="65"/>
        <v>0</v>
      </c>
      <c r="R1797" s="100" t="str">
        <f t="shared" si="64"/>
        <v/>
      </c>
    </row>
    <row r="1798" spans="1:18" x14ac:dyDescent="0.2">
      <c r="A1798" s="430" t="str">
        <f>IF(B1798="","",COUNT('Diário 1º PA'!$A$4:$A$2634)+COUNT('Diário 2º PA'!$A$4:$A$2000)+COUNT('Diário 3º PA'!$A$4:$A$2000)+ROW()-3)</f>
        <v/>
      </c>
      <c r="B1798" s="417"/>
      <c r="C1798" s="438"/>
      <c r="D1798" s="419"/>
      <c r="E1798" s="419"/>
      <c r="F1798" s="420"/>
      <c r="G1798" s="419"/>
      <c r="H1798" s="419"/>
      <c r="I1798" s="421"/>
      <c r="J1798" s="422"/>
      <c r="K1798" s="422"/>
      <c r="L1798" s="423"/>
      <c r="M1798" s="422"/>
      <c r="N1798" s="464"/>
      <c r="O1798" s="429"/>
      <c r="P1798" s="409">
        <f t="shared" si="65"/>
        <v>0</v>
      </c>
      <c r="Q1798" s="78">
        <f t="shared" si="65"/>
        <v>0</v>
      </c>
      <c r="R1798" s="100" t="str">
        <f t="shared" si="64"/>
        <v/>
      </c>
    </row>
    <row r="1799" spans="1:18" x14ac:dyDescent="0.2">
      <c r="A1799" s="430" t="str">
        <f>IF(B1799="","",COUNT('Diário 1º PA'!$A$4:$A$2634)+COUNT('Diário 2º PA'!$A$4:$A$2000)+COUNT('Diário 3º PA'!$A$4:$A$2000)+ROW()-3)</f>
        <v/>
      </c>
      <c r="B1799" s="417"/>
      <c r="C1799" s="438"/>
      <c r="D1799" s="419"/>
      <c r="E1799" s="419"/>
      <c r="F1799" s="420"/>
      <c r="G1799" s="419"/>
      <c r="H1799" s="419"/>
      <c r="I1799" s="421"/>
      <c r="J1799" s="422"/>
      <c r="K1799" s="422"/>
      <c r="L1799" s="423"/>
      <c r="M1799" s="422"/>
      <c r="N1799" s="464"/>
      <c r="O1799" s="429"/>
      <c r="P1799" s="409">
        <f t="shared" si="65"/>
        <v>0</v>
      </c>
      <c r="Q1799" s="78">
        <f t="shared" si="65"/>
        <v>0</v>
      </c>
      <c r="R1799" s="100" t="str">
        <f t="shared" si="64"/>
        <v/>
      </c>
    </row>
    <row r="1800" spans="1:18" x14ac:dyDescent="0.2">
      <c r="A1800" s="430" t="str">
        <f>IF(B1800="","",COUNT('Diário 1º PA'!$A$4:$A$2634)+COUNT('Diário 2º PA'!$A$4:$A$2000)+COUNT('Diário 3º PA'!$A$4:$A$2000)+ROW()-3)</f>
        <v/>
      </c>
      <c r="B1800" s="417"/>
      <c r="C1800" s="438"/>
      <c r="D1800" s="419"/>
      <c r="E1800" s="419"/>
      <c r="F1800" s="420"/>
      <c r="G1800" s="419"/>
      <c r="H1800" s="419"/>
      <c r="I1800" s="421"/>
      <c r="J1800" s="422"/>
      <c r="K1800" s="422"/>
      <c r="L1800" s="423"/>
      <c r="M1800" s="422"/>
      <c r="N1800" s="464"/>
      <c r="O1800" s="429"/>
      <c r="P1800" s="409">
        <f t="shared" si="65"/>
        <v>0</v>
      </c>
      <c r="Q1800" s="78">
        <f t="shared" si="65"/>
        <v>0</v>
      </c>
      <c r="R1800" s="100" t="str">
        <f t="shared" ref="R1800:R1863" si="66">SUBSTITUTE(D1800," ","_")</f>
        <v/>
      </c>
    </row>
    <row r="1801" spans="1:18" x14ac:dyDescent="0.2">
      <c r="A1801" s="430" t="str">
        <f>IF(B1801="","",COUNT('Diário 1º PA'!$A$4:$A$2634)+COUNT('Diário 2º PA'!$A$4:$A$2000)+COUNT('Diário 3º PA'!$A$4:$A$2000)+ROW()-3)</f>
        <v/>
      </c>
      <c r="B1801" s="417"/>
      <c r="C1801" s="438"/>
      <c r="D1801" s="419"/>
      <c r="E1801" s="419"/>
      <c r="F1801" s="420"/>
      <c r="G1801" s="419"/>
      <c r="H1801" s="419"/>
      <c r="I1801" s="421"/>
      <c r="J1801" s="422"/>
      <c r="K1801" s="422"/>
      <c r="L1801" s="423"/>
      <c r="M1801" s="422"/>
      <c r="N1801" s="464"/>
      <c r="O1801" s="429"/>
      <c r="P1801" s="409">
        <f t="shared" ref="P1801:Q1864" si="67">IF(B1801=0,0,IF(YEAR(B1801)=$Q$1,MONTH(B1801)-$P$1+1,(YEAR(B1801)-$Q$1)*12-$P$1+1+MONTH(B1801)))</f>
        <v>0</v>
      </c>
      <c r="Q1801" s="78">
        <f t="shared" si="67"/>
        <v>0</v>
      </c>
      <c r="R1801" s="100" t="str">
        <f t="shared" si="66"/>
        <v/>
      </c>
    </row>
    <row r="1802" spans="1:18" x14ac:dyDescent="0.2">
      <c r="A1802" s="430" t="str">
        <f>IF(B1802="","",COUNT('Diário 1º PA'!$A$4:$A$2634)+COUNT('Diário 2º PA'!$A$4:$A$2000)+COUNT('Diário 3º PA'!$A$4:$A$2000)+ROW()-3)</f>
        <v/>
      </c>
      <c r="B1802" s="417"/>
      <c r="C1802" s="438"/>
      <c r="D1802" s="419"/>
      <c r="E1802" s="419"/>
      <c r="F1802" s="420"/>
      <c r="G1802" s="419"/>
      <c r="H1802" s="419"/>
      <c r="I1802" s="421"/>
      <c r="J1802" s="422"/>
      <c r="K1802" s="422"/>
      <c r="L1802" s="423"/>
      <c r="M1802" s="422"/>
      <c r="N1802" s="464"/>
      <c r="O1802" s="429"/>
      <c r="P1802" s="409">
        <f t="shared" si="67"/>
        <v>0</v>
      </c>
      <c r="Q1802" s="78">
        <f t="shared" si="67"/>
        <v>0</v>
      </c>
      <c r="R1802" s="100" t="str">
        <f t="shared" si="66"/>
        <v/>
      </c>
    </row>
    <row r="1803" spans="1:18" x14ac:dyDescent="0.2">
      <c r="A1803" s="430" t="str">
        <f>IF(B1803="","",COUNT('Diário 1º PA'!$A$4:$A$2634)+COUNT('Diário 2º PA'!$A$4:$A$2000)+COUNT('Diário 3º PA'!$A$4:$A$2000)+ROW()-3)</f>
        <v/>
      </c>
      <c r="B1803" s="417"/>
      <c r="C1803" s="438"/>
      <c r="D1803" s="419"/>
      <c r="E1803" s="419"/>
      <c r="F1803" s="420"/>
      <c r="G1803" s="419"/>
      <c r="H1803" s="419"/>
      <c r="I1803" s="421"/>
      <c r="J1803" s="422"/>
      <c r="K1803" s="422"/>
      <c r="L1803" s="423"/>
      <c r="M1803" s="422"/>
      <c r="N1803" s="464"/>
      <c r="O1803" s="429"/>
      <c r="P1803" s="409">
        <f t="shared" si="67"/>
        <v>0</v>
      </c>
      <c r="Q1803" s="78">
        <f t="shared" si="67"/>
        <v>0</v>
      </c>
      <c r="R1803" s="100" t="str">
        <f t="shared" si="66"/>
        <v/>
      </c>
    </row>
    <row r="1804" spans="1:18" x14ac:dyDescent="0.2">
      <c r="A1804" s="430" t="str">
        <f>IF(B1804="","",COUNT('Diário 1º PA'!$A$4:$A$2634)+COUNT('Diário 2º PA'!$A$4:$A$2000)+COUNT('Diário 3º PA'!$A$4:$A$2000)+ROW()-3)</f>
        <v/>
      </c>
      <c r="B1804" s="417"/>
      <c r="C1804" s="438"/>
      <c r="D1804" s="419"/>
      <c r="E1804" s="419"/>
      <c r="F1804" s="420"/>
      <c r="G1804" s="419"/>
      <c r="H1804" s="419"/>
      <c r="I1804" s="421"/>
      <c r="J1804" s="422"/>
      <c r="K1804" s="422"/>
      <c r="L1804" s="423"/>
      <c r="M1804" s="422"/>
      <c r="N1804" s="464"/>
      <c r="O1804" s="429"/>
      <c r="P1804" s="409">
        <f t="shared" si="67"/>
        <v>0</v>
      </c>
      <c r="Q1804" s="78">
        <f t="shared" si="67"/>
        <v>0</v>
      </c>
      <c r="R1804" s="100" t="str">
        <f t="shared" si="66"/>
        <v/>
      </c>
    </row>
    <row r="1805" spans="1:18" x14ac:dyDescent="0.2">
      <c r="A1805" s="430" t="str">
        <f>IF(B1805="","",COUNT('Diário 1º PA'!$A$4:$A$2634)+COUNT('Diário 2º PA'!$A$4:$A$2000)+COUNT('Diário 3º PA'!$A$4:$A$2000)+ROW()-3)</f>
        <v/>
      </c>
      <c r="B1805" s="417"/>
      <c r="C1805" s="438"/>
      <c r="D1805" s="419"/>
      <c r="E1805" s="419"/>
      <c r="F1805" s="420"/>
      <c r="G1805" s="419"/>
      <c r="H1805" s="419"/>
      <c r="I1805" s="421"/>
      <c r="J1805" s="422"/>
      <c r="K1805" s="422"/>
      <c r="L1805" s="423"/>
      <c r="M1805" s="422"/>
      <c r="N1805" s="464"/>
      <c r="O1805" s="429"/>
      <c r="P1805" s="409">
        <f t="shared" si="67"/>
        <v>0</v>
      </c>
      <c r="Q1805" s="78">
        <f t="shared" si="67"/>
        <v>0</v>
      </c>
      <c r="R1805" s="100" t="str">
        <f t="shared" si="66"/>
        <v/>
      </c>
    </row>
    <row r="1806" spans="1:18" x14ac:dyDescent="0.2">
      <c r="A1806" s="430" t="str">
        <f>IF(B1806="","",COUNT('Diário 1º PA'!$A$4:$A$2634)+COUNT('Diário 2º PA'!$A$4:$A$2000)+COUNT('Diário 3º PA'!$A$4:$A$2000)+ROW()-3)</f>
        <v/>
      </c>
      <c r="B1806" s="417"/>
      <c r="C1806" s="438"/>
      <c r="D1806" s="419"/>
      <c r="E1806" s="419"/>
      <c r="F1806" s="420"/>
      <c r="G1806" s="419"/>
      <c r="H1806" s="419"/>
      <c r="I1806" s="421"/>
      <c r="J1806" s="422"/>
      <c r="K1806" s="422"/>
      <c r="L1806" s="423"/>
      <c r="M1806" s="422"/>
      <c r="N1806" s="464"/>
      <c r="O1806" s="429"/>
      <c r="P1806" s="409">
        <f t="shared" si="67"/>
        <v>0</v>
      </c>
      <c r="Q1806" s="78">
        <f t="shared" si="67"/>
        <v>0</v>
      </c>
      <c r="R1806" s="100" t="str">
        <f t="shared" si="66"/>
        <v/>
      </c>
    </row>
    <row r="1807" spans="1:18" x14ac:dyDescent="0.2">
      <c r="A1807" s="430" t="str">
        <f>IF(B1807="","",COUNT('Diário 1º PA'!$A$4:$A$2634)+COUNT('Diário 2º PA'!$A$4:$A$2000)+COUNT('Diário 3º PA'!$A$4:$A$2000)+ROW()-3)</f>
        <v/>
      </c>
      <c r="B1807" s="417"/>
      <c r="C1807" s="438"/>
      <c r="D1807" s="419"/>
      <c r="E1807" s="419"/>
      <c r="F1807" s="420"/>
      <c r="G1807" s="419"/>
      <c r="H1807" s="419"/>
      <c r="I1807" s="421"/>
      <c r="J1807" s="422"/>
      <c r="K1807" s="422"/>
      <c r="L1807" s="423"/>
      <c r="M1807" s="422"/>
      <c r="N1807" s="464"/>
      <c r="O1807" s="429"/>
      <c r="P1807" s="409">
        <f t="shared" si="67"/>
        <v>0</v>
      </c>
      <c r="Q1807" s="78">
        <f t="shared" si="67"/>
        <v>0</v>
      </c>
      <c r="R1807" s="100" t="str">
        <f t="shared" si="66"/>
        <v/>
      </c>
    </row>
    <row r="1808" spans="1:18" x14ac:dyDescent="0.2">
      <c r="A1808" s="430" t="str">
        <f>IF(B1808="","",COUNT('Diário 1º PA'!$A$4:$A$2634)+COUNT('Diário 2º PA'!$A$4:$A$2000)+COUNT('Diário 3º PA'!$A$4:$A$2000)+ROW()-3)</f>
        <v/>
      </c>
      <c r="B1808" s="417"/>
      <c r="C1808" s="438"/>
      <c r="D1808" s="419"/>
      <c r="E1808" s="419"/>
      <c r="F1808" s="420"/>
      <c r="G1808" s="419"/>
      <c r="H1808" s="419"/>
      <c r="I1808" s="421"/>
      <c r="J1808" s="422"/>
      <c r="K1808" s="422"/>
      <c r="L1808" s="423"/>
      <c r="M1808" s="422"/>
      <c r="N1808" s="464"/>
      <c r="O1808" s="429"/>
      <c r="P1808" s="409">
        <f t="shared" si="67"/>
        <v>0</v>
      </c>
      <c r="Q1808" s="78">
        <f t="shared" si="67"/>
        <v>0</v>
      </c>
      <c r="R1808" s="100" t="str">
        <f t="shared" si="66"/>
        <v/>
      </c>
    </row>
    <row r="1809" spans="1:18" x14ac:dyDescent="0.2">
      <c r="A1809" s="430" t="str">
        <f>IF(B1809="","",COUNT('Diário 1º PA'!$A$4:$A$2634)+COUNT('Diário 2º PA'!$A$4:$A$2000)+COUNT('Diário 3º PA'!$A$4:$A$2000)+ROW()-3)</f>
        <v/>
      </c>
      <c r="B1809" s="417"/>
      <c r="C1809" s="438"/>
      <c r="D1809" s="419"/>
      <c r="E1809" s="419"/>
      <c r="F1809" s="420"/>
      <c r="G1809" s="419"/>
      <c r="H1809" s="419"/>
      <c r="I1809" s="421"/>
      <c r="J1809" s="422"/>
      <c r="K1809" s="422"/>
      <c r="L1809" s="423"/>
      <c r="M1809" s="422"/>
      <c r="N1809" s="464"/>
      <c r="O1809" s="429"/>
      <c r="P1809" s="409">
        <f t="shared" si="67"/>
        <v>0</v>
      </c>
      <c r="Q1809" s="78">
        <f t="shared" si="67"/>
        <v>0</v>
      </c>
      <c r="R1809" s="100" t="str">
        <f t="shared" si="66"/>
        <v/>
      </c>
    </row>
    <row r="1810" spans="1:18" x14ac:dyDescent="0.2">
      <c r="A1810" s="430" t="str">
        <f>IF(B1810="","",COUNT('Diário 1º PA'!$A$4:$A$2634)+COUNT('Diário 2º PA'!$A$4:$A$2000)+COUNT('Diário 3º PA'!$A$4:$A$2000)+ROW()-3)</f>
        <v/>
      </c>
      <c r="B1810" s="417"/>
      <c r="C1810" s="438"/>
      <c r="D1810" s="419"/>
      <c r="E1810" s="419"/>
      <c r="F1810" s="420"/>
      <c r="G1810" s="419"/>
      <c r="H1810" s="419"/>
      <c r="I1810" s="421"/>
      <c r="J1810" s="422"/>
      <c r="K1810" s="422"/>
      <c r="L1810" s="423"/>
      <c r="M1810" s="422"/>
      <c r="N1810" s="464"/>
      <c r="O1810" s="429"/>
      <c r="P1810" s="409">
        <f t="shared" si="67"/>
        <v>0</v>
      </c>
      <c r="Q1810" s="78">
        <f t="shared" si="67"/>
        <v>0</v>
      </c>
      <c r="R1810" s="100" t="str">
        <f t="shared" si="66"/>
        <v/>
      </c>
    </row>
    <row r="1811" spans="1:18" x14ac:dyDescent="0.2">
      <c r="A1811" s="430" t="str">
        <f>IF(B1811="","",COUNT('Diário 1º PA'!$A$4:$A$2634)+COUNT('Diário 2º PA'!$A$4:$A$2000)+COUNT('Diário 3º PA'!$A$4:$A$2000)+ROW()-3)</f>
        <v/>
      </c>
      <c r="B1811" s="417"/>
      <c r="C1811" s="438"/>
      <c r="D1811" s="419"/>
      <c r="E1811" s="419"/>
      <c r="F1811" s="420"/>
      <c r="G1811" s="419"/>
      <c r="H1811" s="419"/>
      <c r="I1811" s="421"/>
      <c r="J1811" s="422"/>
      <c r="K1811" s="422"/>
      <c r="L1811" s="423"/>
      <c r="M1811" s="422"/>
      <c r="N1811" s="464"/>
      <c r="O1811" s="429"/>
      <c r="P1811" s="409">
        <f t="shared" si="67"/>
        <v>0</v>
      </c>
      <c r="Q1811" s="78">
        <f t="shared" si="67"/>
        <v>0</v>
      </c>
      <c r="R1811" s="100" t="str">
        <f t="shared" si="66"/>
        <v/>
      </c>
    </row>
    <row r="1812" spans="1:18" x14ac:dyDescent="0.2">
      <c r="A1812" s="430" t="str">
        <f>IF(B1812="","",COUNT('Diário 1º PA'!$A$4:$A$2634)+COUNT('Diário 2º PA'!$A$4:$A$2000)+COUNT('Diário 3º PA'!$A$4:$A$2000)+ROW()-3)</f>
        <v/>
      </c>
      <c r="B1812" s="417"/>
      <c r="C1812" s="438"/>
      <c r="D1812" s="419"/>
      <c r="E1812" s="419"/>
      <c r="F1812" s="420"/>
      <c r="G1812" s="419"/>
      <c r="H1812" s="419"/>
      <c r="I1812" s="421"/>
      <c r="J1812" s="422"/>
      <c r="K1812" s="422"/>
      <c r="L1812" s="423"/>
      <c r="M1812" s="422"/>
      <c r="N1812" s="464"/>
      <c r="O1812" s="429"/>
      <c r="P1812" s="409">
        <f t="shared" si="67"/>
        <v>0</v>
      </c>
      <c r="Q1812" s="78">
        <f t="shared" si="67"/>
        <v>0</v>
      </c>
      <c r="R1812" s="100" t="str">
        <f t="shared" si="66"/>
        <v/>
      </c>
    </row>
    <row r="1813" spans="1:18" x14ac:dyDescent="0.2">
      <c r="A1813" s="430" t="str">
        <f>IF(B1813="","",COUNT('Diário 1º PA'!$A$4:$A$2634)+COUNT('Diário 2º PA'!$A$4:$A$2000)+COUNT('Diário 3º PA'!$A$4:$A$2000)+ROW()-3)</f>
        <v/>
      </c>
      <c r="B1813" s="417"/>
      <c r="C1813" s="438"/>
      <c r="D1813" s="419"/>
      <c r="E1813" s="419"/>
      <c r="F1813" s="420"/>
      <c r="G1813" s="419"/>
      <c r="H1813" s="419"/>
      <c r="I1813" s="421"/>
      <c r="J1813" s="422"/>
      <c r="K1813" s="422"/>
      <c r="L1813" s="423"/>
      <c r="M1813" s="422"/>
      <c r="N1813" s="464"/>
      <c r="O1813" s="429"/>
      <c r="P1813" s="409">
        <f t="shared" si="67"/>
        <v>0</v>
      </c>
      <c r="Q1813" s="78">
        <f t="shared" si="67"/>
        <v>0</v>
      </c>
      <c r="R1813" s="100" t="str">
        <f t="shared" si="66"/>
        <v/>
      </c>
    </row>
    <row r="1814" spans="1:18" x14ac:dyDescent="0.2">
      <c r="A1814" s="430" t="str">
        <f>IF(B1814="","",COUNT('Diário 1º PA'!$A$4:$A$2634)+COUNT('Diário 2º PA'!$A$4:$A$2000)+COUNT('Diário 3º PA'!$A$4:$A$2000)+ROW()-3)</f>
        <v/>
      </c>
      <c r="B1814" s="417"/>
      <c r="C1814" s="438"/>
      <c r="D1814" s="419"/>
      <c r="E1814" s="419"/>
      <c r="F1814" s="420"/>
      <c r="G1814" s="419"/>
      <c r="H1814" s="419"/>
      <c r="I1814" s="421"/>
      <c r="J1814" s="422"/>
      <c r="K1814" s="422"/>
      <c r="L1814" s="423"/>
      <c r="M1814" s="422"/>
      <c r="N1814" s="464"/>
      <c r="O1814" s="429"/>
      <c r="P1814" s="409">
        <f t="shared" si="67"/>
        <v>0</v>
      </c>
      <c r="Q1814" s="78">
        <f t="shared" si="67"/>
        <v>0</v>
      </c>
      <c r="R1814" s="100" t="str">
        <f t="shared" si="66"/>
        <v/>
      </c>
    </row>
    <row r="1815" spans="1:18" x14ac:dyDescent="0.2">
      <c r="A1815" s="430" t="str">
        <f>IF(B1815="","",COUNT('Diário 1º PA'!$A$4:$A$2634)+COUNT('Diário 2º PA'!$A$4:$A$2000)+COUNT('Diário 3º PA'!$A$4:$A$2000)+ROW()-3)</f>
        <v/>
      </c>
      <c r="B1815" s="417"/>
      <c r="C1815" s="438"/>
      <c r="D1815" s="419"/>
      <c r="E1815" s="419"/>
      <c r="F1815" s="420"/>
      <c r="G1815" s="419"/>
      <c r="H1815" s="419"/>
      <c r="I1815" s="421"/>
      <c r="J1815" s="422"/>
      <c r="K1815" s="422"/>
      <c r="L1815" s="423"/>
      <c r="M1815" s="422"/>
      <c r="N1815" s="464"/>
      <c r="O1815" s="429"/>
      <c r="P1815" s="409">
        <f t="shared" si="67"/>
        <v>0</v>
      </c>
      <c r="Q1815" s="78">
        <f t="shared" si="67"/>
        <v>0</v>
      </c>
      <c r="R1815" s="100" t="str">
        <f t="shared" si="66"/>
        <v/>
      </c>
    </row>
    <row r="1816" spans="1:18" x14ac:dyDescent="0.2">
      <c r="A1816" s="430" t="str">
        <f>IF(B1816="","",COUNT('Diário 1º PA'!$A$4:$A$2634)+COUNT('Diário 2º PA'!$A$4:$A$2000)+COUNT('Diário 3º PA'!$A$4:$A$2000)+ROW()-3)</f>
        <v/>
      </c>
      <c r="B1816" s="417"/>
      <c r="C1816" s="438"/>
      <c r="D1816" s="419"/>
      <c r="E1816" s="419"/>
      <c r="F1816" s="420"/>
      <c r="G1816" s="419"/>
      <c r="H1816" s="419"/>
      <c r="I1816" s="421"/>
      <c r="J1816" s="422"/>
      <c r="K1816" s="422"/>
      <c r="L1816" s="423"/>
      <c r="M1816" s="422"/>
      <c r="N1816" s="464"/>
      <c r="O1816" s="429"/>
      <c r="P1816" s="409">
        <f t="shared" si="67"/>
        <v>0</v>
      </c>
      <c r="Q1816" s="78">
        <f t="shared" si="67"/>
        <v>0</v>
      </c>
      <c r="R1816" s="100" t="str">
        <f t="shared" si="66"/>
        <v/>
      </c>
    </row>
    <row r="1817" spans="1:18" x14ac:dyDescent="0.2">
      <c r="A1817" s="430" t="str">
        <f>IF(B1817="","",COUNT('Diário 1º PA'!$A$4:$A$2634)+COUNT('Diário 2º PA'!$A$4:$A$2000)+COUNT('Diário 3º PA'!$A$4:$A$2000)+ROW()-3)</f>
        <v/>
      </c>
      <c r="B1817" s="417"/>
      <c r="C1817" s="438"/>
      <c r="D1817" s="419"/>
      <c r="E1817" s="419"/>
      <c r="F1817" s="420"/>
      <c r="G1817" s="419"/>
      <c r="H1817" s="419"/>
      <c r="I1817" s="421"/>
      <c r="J1817" s="422"/>
      <c r="K1817" s="422"/>
      <c r="L1817" s="423"/>
      <c r="M1817" s="422"/>
      <c r="N1817" s="464"/>
      <c r="O1817" s="429"/>
      <c r="P1817" s="409">
        <f t="shared" si="67"/>
        <v>0</v>
      </c>
      <c r="Q1817" s="78">
        <f t="shared" si="67"/>
        <v>0</v>
      </c>
      <c r="R1817" s="100" t="str">
        <f t="shared" si="66"/>
        <v/>
      </c>
    </row>
    <row r="1818" spans="1:18" x14ac:dyDescent="0.2">
      <c r="A1818" s="430" t="str">
        <f>IF(B1818="","",COUNT('Diário 1º PA'!$A$4:$A$2634)+COUNT('Diário 2º PA'!$A$4:$A$2000)+COUNT('Diário 3º PA'!$A$4:$A$2000)+ROW()-3)</f>
        <v/>
      </c>
      <c r="B1818" s="417"/>
      <c r="C1818" s="438"/>
      <c r="D1818" s="419"/>
      <c r="E1818" s="419"/>
      <c r="F1818" s="420"/>
      <c r="G1818" s="419"/>
      <c r="H1818" s="419"/>
      <c r="I1818" s="421"/>
      <c r="J1818" s="422"/>
      <c r="K1818" s="422"/>
      <c r="L1818" s="423"/>
      <c r="M1818" s="422"/>
      <c r="N1818" s="464"/>
      <c r="O1818" s="429"/>
      <c r="P1818" s="409">
        <f t="shared" si="67"/>
        <v>0</v>
      </c>
      <c r="Q1818" s="78">
        <f t="shared" si="67"/>
        <v>0</v>
      </c>
      <c r="R1818" s="100" t="str">
        <f t="shared" si="66"/>
        <v/>
      </c>
    </row>
    <row r="1819" spans="1:18" x14ac:dyDescent="0.2">
      <c r="A1819" s="430" t="str">
        <f>IF(B1819="","",COUNT('Diário 1º PA'!$A$4:$A$2634)+COUNT('Diário 2º PA'!$A$4:$A$2000)+COUNT('Diário 3º PA'!$A$4:$A$2000)+ROW()-3)</f>
        <v/>
      </c>
      <c r="B1819" s="417"/>
      <c r="C1819" s="438"/>
      <c r="D1819" s="419"/>
      <c r="E1819" s="419"/>
      <c r="F1819" s="420"/>
      <c r="G1819" s="419"/>
      <c r="H1819" s="419"/>
      <c r="I1819" s="421"/>
      <c r="J1819" s="422"/>
      <c r="K1819" s="422"/>
      <c r="L1819" s="423"/>
      <c r="M1819" s="422"/>
      <c r="N1819" s="464"/>
      <c r="O1819" s="429"/>
      <c r="P1819" s="409">
        <f t="shared" si="67"/>
        <v>0</v>
      </c>
      <c r="Q1819" s="78">
        <f t="shared" si="67"/>
        <v>0</v>
      </c>
      <c r="R1819" s="100" t="str">
        <f t="shared" si="66"/>
        <v/>
      </c>
    </row>
    <row r="1820" spans="1:18" x14ac:dyDescent="0.2">
      <c r="A1820" s="430" t="str">
        <f>IF(B1820="","",COUNT('Diário 1º PA'!$A$4:$A$2634)+COUNT('Diário 2º PA'!$A$4:$A$2000)+COUNT('Diário 3º PA'!$A$4:$A$2000)+ROW()-3)</f>
        <v/>
      </c>
      <c r="B1820" s="417"/>
      <c r="C1820" s="438"/>
      <c r="D1820" s="419"/>
      <c r="E1820" s="419"/>
      <c r="F1820" s="420"/>
      <c r="G1820" s="419"/>
      <c r="H1820" s="419"/>
      <c r="I1820" s="421"/>
      <c r="J1820" s="422"/>
      <c r="K1820" s="422"/>
      <c r="L1820" s="423"/>
      <c r="M1820" s="422"/>
      <c r="N1820" s="464"/>
      <c r="O1820" s="429"/>
      <c r="P1820" s="409">
        <f t="shared" si="67"/>
        <v>0</v>
      </c>
      <c r="Q1820" s="78">
        <f t="shared" si="67"/>
        <v>0</v>
      </c>
      <c r="R1820" s="100" t="str">
        <f t="shared" si="66"/>
        <v/>
      </c>
    </row>
    <row r="1821" spans="1:18" x14ac:dyDescent="0.2">
      <c r="A1821" s="430" t="str">
        <f>IF(B1821="","",COUNT('Diário 1º PA'!$A$4:$A$2634)+COUNT('Diário 2º PA'!$A$4:$A$2000)+COUNT('Diário 3º PA'!$A$4:$A$2000)+ROW()-3)</f>
        <v/>
      </c>
      <c r="B1821" s="417"/>
      <c r="C1821" s="438"/>
      <c r="D1821" s="419"/>
      <c r="E1821" s="419"/>
      <c r="F1821" s="420"/>
      <c r="G1821" s="419"/>
      <c r="H1821" s="419"/>
      <c r="I1821" s="421"/>
      <c r="J1821" s="422"/>
      <c r="K1821" s="422"/>
      <c r="L1821" s="423"/>
      <c r="M1821" s="422"/>
      <c r="N1821" s="464"/>
      <c r="O1821" s="429"/>
      <c r="P1821" s="409">
        <f t="shared" si="67"/>
        <v>0</v>
      </c>
      <c r="Q1821" s="78">
        <f t="shared" si="67"/>
        <v>0</v>
      </c>
      <c r="R1821" s="100" t="str">
        <f t="shared" si="66"/>
        <v/>
      </c>
    </row>
    <row r="1822" spans="1:18" x14ac:dyDescent="0.2">
      <c r="A1822" s="430" t="str">
        <f>IF(B1822="","",COUNT('Diário 1º PA'!$A$4:$A$2634)+COUNT('Diário 2º PA'!$A$4:$A$2000)+COUNT('Diário 3º PA'!$A$4:$A$2000)+ROW()-3)</f>
        <v/>
      </c>
      <c r="B1822" s="417"/>
      <c r="C1822" s="438"/>
      <c r="D1822" s="419"/>
      <c r="E1822" s="419"/>
      <c r="F1822" s="420"/>
      <c r="G1822" s="419"/>
      <c r="H1822" s="419"/>
      <c r="I1822" s="421"/>
      <c r="J1822" s="422"/>
      <c r="K1822" s="422"/>
      <c r="L1822" s="423"/>
      <c r="M1822" s="422"/>
      <c r="N1822" s="464"/>
      <c r="O1822" s="429"/>
      <c r="P1822" s="409">
        <f t="shared" si="67"/>
        <v>0</v>
      </c>
      <c r="Q1822" s="78">
        <f t="shared" si="67"/>
        <v>0</v>
      </c>
      <c r="R1822" s="100" t="str">
        <f t="shared" si="66"/>
        <v/>
      </c>
    </row>
    <row r="1823" spans="1:18" x14ac:dyDescent="0.2">
      <c r="A1823" s="430" t="str">
        <f>IF(B1823="","",COUNT('Diário 1º PA'!$A$4:$A$2634)+COUNT('Diário 2º PA'!$A$4:$A$2000)+COUNT('Diário 3º PA'!$A$4:$A$2000)+ROW()-3)</f>
        <v/>
      </c>
      <c r="B1823" s="417"/>
      <c r="C1823" s="438"/>
      <c r="D1823" s="419"/>
      <c r="E1823" s="419"/>
      <c r="F1823" s="420"/>
      <c r="G1823" s="419"/>
      <c r="H1823" s="419"/>
      <c r="I1823" s="421"/>
      <c r="J1823" s="422"/>
      <c r="K1823" s="422"/>
      <c r="L1823" s="423"/>
      <c r="M1823" s="422"/>
      <c r="N1823" s="464"/>
      <c r="O1823" s="429"/>
      <c r="P1823" s="409">
        <f t="shared" si="67"/>
        <v>0</v>
      </c>
      <c r="Q1823" s="78">
        <f t="shared" si="67"/>
        <v>0</v>
      </c>
      <c r="R1823" s="100" t="str">
        <f t="shared" si="66"/>
        <v/>
      </c>
    </row>
    <row r="1824" spans="1:18" x14ac:dyDescent="0.2">
      <c r="A1824" s="430" t="str">
        <f>IF(B1824="","",COUNT('Diário 1º PA'!$A$4:$A$2634)+COUNT('Diário 2º PA'!$A$4:$A$2000)+COUNT('Diário 3º PA'!$A$4:$A$2000)+ROW()-3)</f>
        <v/>
      </c>
      <c r="B1824" s="417"/>
      <c r="C1824" s="438"/>
      <c r="D1824" s="419"/>
      <c r="E1824" s="419"/>
      <c r="F1824" s="420"/>
      <c r="G1824" s="419"/>
      <c r="H1824" s="419"/>
      <c r="I1824" s="421"/>
      <c r="J1824" s="422"/>
      <c r="K1824" s="422"/>
      <c r="L1824" s="423"/>
      <c r="M1824" s="422"/>
      <c r="N1824" s="464"/>
      <c r="O1824" s="429"/>
      <c r="P1824" s="409">
        <f t="shared" si="67"/>
        <v>0</v>
      </c>
      <c r="Q1824" s="78">
        <f t="shared" si="67"/>
        <v>0</v>
      </c>
      <c r="R1824" s="100" t="str">
        <f t="shared" si="66"/>
        <v/>
      </c>
    </row>
    <row r="1825" spans="1:18" x14ac:dyDescent="0.2">
      <c r="A1825" s="430" t="str">
        <f>IF(B1825="","",COUNT('Diário 1º PA'!$A$4:$A$2634)+COUNT('Diário 2º PA'!$A$4:$A$2000)+COUNT('Diário 3º PA'!$A$4:$A$2000)+ROW()-3)</f>
        <v/>
      </c>
      <c r="B1825" s="417"/>
      <c r="C1825" s="438"/>
      <c r="D1825" s="419"/>
      <c r="E1825" s="419"/>
      <c r="F1825" s="420"/>
      <c r="G1825" s="419"/>
      <c r="H1825" s="419"/>
      <c r="I1825" s="421"/>
      <c r="J1825" s="422"/>
      <c r="K1825" s="422"/>
      <c r="L1825" s="423"/>
      <c r="M1825" s="422"/>
      <c r="N1825" s="464"/>
      <c r="O1825" s="429"/>
      <c r="P1825" s="409">
        <f t="shared" si="67"/>
        <v>0</v>
      </c>
      <c r="Q1825" s="78">
        <f t="shared" si="67"/>
        <v>0</v>
      </c>
      <c r="R1825" s="100" t="str">
        <f t="shared" si="66"/>
        <v/>
      </c>
    </row>
    <row r="1826" spans="1:18" x14ac:dyDescent="0.2">
      <c r="A1826" s="430" t="str">
        <f>IF(B1826="","",COUNT('Diário 1º PA'!$A$4:$A$2634)+COUNT('Diário 2º PA'!$A$4:$A$2000)+COUNT('Diário 3º PA'!$A$4:$A$2000)+ROW()-3)</f>
        <v/>
      </c>
      <c r="B1826" s="417"/>
      <c r="C1826" s="438"/>
      <c r="D1826" s="419"/>
      <c r="E1826" s="419"/>
      <c r="F1826" s="420"/>
      <c r="G1826" s="419"/>
      <c r="H1826" s="419"/>
      <c r="I1826" s="421"/>
      <c r="J1826" s="422"/>
      <c r="K1826" s="422"/>
      <c r="L1826" s="423"/>
      <c r="M1826" s="422"/>
      <c r="N1826" s="464"/>
      <c r="O1826" s="429"/>
      <c r="P1826" s="409">
        <f t="shared" si="67"/>
        <v>0</v>
      </c>
      <c r="Q1826" s="78">
        <f t="shared" si="67"/>
        <v>0</v>
      </c>
      <c r="R1826" s="100" t="str">
        <f t="shared" si="66"/>
        <v/>
      </c>
    </row>
    <row r="1827" spans="1:18" x14ac:dyDescent="0.2">
      <c r="A1827" s="430" t="str">
        <f>IF(B1827="","",COUNT('Diário 1º PA'!$A$4:$A$2634)+COUNT('Diário 2º PA'!$A$4:$A$2000)+COUNT('Diário 3º PA'!$A$4:$A$2000)+ROW()-3)</f>
        <v/>
      </c>
      <c r="B1827" s="417"/>
      <c r="C1827" s="438"/>
      <c r="D1827" s="419"/>
      <c r="E1827" s="419"/>
      <c r="F1827" s="420"/>
      <c r="G1827" s="419"/>
      <c r="H1827" s="419"/>
      <c r="I1827" s="421"/>
      <c r="J1827" s="422"/>
      <c r="K1827" s="422"/>
      <c r="L1827" s="423"/>
      <c r="M1827" s="422"/>
      <c r="N1827" s="464"/>
      <c r="O1827" s="429"/>
      <c r="P1827" s="409">
        <f t="shared" si="67"/>
        <v>0</v>
      </c>
      <c r="Q1827" s="78">
        <f t="shared" si="67"/>
        <v>0</v>
      </c>
      <c r="R1827" s="100" t="str">
        <f t="shared" si="66"/>
        <v/>
      </c>
    </row>
    <row r="1828" spans="1:18" x14ac:dyDescent="0.2">
      <c r="A1828" s="430" t="str">
        <f>IF(B1828="","",COUNT('Diário 1º PA'!$A$4:$A$2634)+COUNT('Diário 2º PA'!$A$4:$A$2000)+COUNT('Diário 3º PA'!$A$4:$A$2000)+ROW()-3)</f>
        <v/>
      </c>
      <c r="B1828" s="417"/>
      <c r="C1828" s="438"/>
      <c r="D1828" s="419"/>
      <c r="E1828" s="419"/>
      <c r="F1828" s="420"/>
      <c r="G1828" s="419"/>
      <c r="H1828" s="419"/>
      <c r="I1828" s="421"/>
      <c r="J1828" s="422"/>
      <c r="K1828" s="422"/>
      <c r="L1828" s="423"/>
      <c r="M1828" s="422"/>
      <c r="N1828" s="464"/>
      <c r="O1828" s="429"/>
      <c r="P1828" s="409">
        <f t="shared" si="67"/>
        <v>0</v>
      </c>
      <c r="Q1828" s="78">
        <f t="shared" si="67"/>
        <v>0</v>
      </c>
      <c r="R1828" s="100" t="str">
        <f t="shared" si="66"/>
        <v/>
      </c>
    </row>
    <row r="1829" spans="1:18" x14ac:dyDescent="0.2">
      <c r="A1829" s="430" t="str">
        <f>IF(B1829="","",COUNT('Diário 1º PA'!$A$4:$A$2634)+COUNT('Diário 2º PA'!$A$4:$A$2000)+COUNT('Diário 3º PA'!$A$4:$A$2000)+ROW()-3)</f>
        <v/>
      </c>
      <c r="B1829" s="417"/>
      <c r="C1829" s="438"/>
      <c r="D1829" s="419"/>
      <c r="E1829" s="419"/>
      <c r="F1829" s="420"/>
      <c r="G1829" s="419"/>
      <c r="H1829" s="419"/>
      <c r="I1829" s="421"/>
      <c r="J1829" s="422"/>
      <c r="K1829" s="422"/>
      <c r="L1829" s="423"/>
      <c r="M1829" s="422"/>
      <c r="N1829" s="464"/>
      <c r="O1829" s="429"/>
      <c r="P1829" s="409">
        <f t="shared" si="67"/>
        <v>0</v>
      </c>
      <c r="Q1829" s="78">
        <f t="shared" si="67"/>
        <v>0</v>
      </c>
      <c r="R1829" s="100" t="str">
        <f t="shared" si="66"/>
        <v/>
      </c>
    </row>
    <row r="1830" spans="1:18" x14ac:dyDescent="0.2">
      <c r="A1830" s="430" t="str">
        <f>IF(B1830="","",COUNT('Diário 1º PA'!$A$4:$A$2634)+COUNT('Diário 2º PA'!$A$4:$A$2000)+COUNT('Diário 3º PA'!$A$4:$A$2000)+ROW()-3)</f>
        <v/>
      </c>
      <c r="B1830" s="417"/>
      <c r="C1830" s="438"/>
      <c r="D1830" s="419"/>
      <c r="E1830" s="419"/>
      <c r="F1830" s="420"/>
      <c r="G1830" s="419"/>
      <c r="H1830" s="419"/>
      <c r="I1830" s="421"/>
      <c r="J1830" s="422"/>
      <c r="K1830" s="422"/>
      <c r="L1830" s="423"/>
      <c r="M1830" s="422"/>
      <c r="N1830" s="464"/>
      <c r="O1830" s="429"/>
      <c r="P1830" s="409">
        <f t="shared" si="67"/>
        <v>0</v>
      </c>
      <c r="Q1830" s="78">
        <f t="shared" si="67"/>
        <v>0</v>
      </c>
      <c r="R1830" s="100" t="str">
        <f t="shared" si="66"/>
        <v/>
      </c>
    </row>
    <row r="1831" spans="1:18" x14ac:dyDescent="0.2">
      <c r="A1831" s="430" t="str">
        <f>IF(B1831="","",COUNT('Diário 1º PA'!$A$4:$A$2634)+COUNT('Diário 2º PA'!$A$4:$A$2000)+COUNT('Diário 3º PA'!$A$4:$A$2000)+ROW()-3)</f>
        <v/>
      </c>
      <c r="B1831" s="417"/>
      <c r="C1831" s="438"/>
      <c r="D1831" s="419"/>
      <c r="E1831" s="419"/>
      <c r="F1831" s="420"/>
      <c r="G1831" s="419"/>
      <c r="H1831" s="419"/>
      <c r="I1831" s="421"/>
      <c r="J1831" s="422"/>
      <c r="K1831" s="422"/>
      <c r="L1831" s="423"/>
      <c r="M1831" s="422"/>
      <c r="N1831" s="464"/>
      <c r="O1831" s="429"/>
      <c r="P1831" s="409">
        <f t="shared" si="67"/>
        <v>0</v>
      </c>
      <c r="Q1831" s="78">
        <f t="shared" si="67"/>
        <v>0</v>
      </c>
      <c r="R1831" s="100" t="str">
        <f t="shared" si="66"/>
        <v/>
      </c>
    </row>
    <row r="1832" spans="1:18" x14ac:dyDescent="0.2">
      <c r="A1832" s="430" t="str">
        <f>IF(B1832="","",COUNT('Diário 1º PA'!$A$4:$A$2634)+COUNT('Diário 2º PA'!$A$4:$A$2000)+COUNT('Diário 3º PA'!$A$4:$A$2000)+ROW()-3)</f>
        <v/>
      </c>
      <c r="B1832" s="417"/>
      <c r="C1832" s="438"/>
      <c r="D1832" s="419"/>
      <c r="E1832" s="419"/>
      <c r="F1832" s="420"/>
      <c r="G1832" s="419"/>
      <c r="H1832" s="419"/>
      <c r="I1832" s="421"/>
      <c r="J1832" s="422"/>
      <c r="K1832" s="422"/>
      <c r="L1832" s="423"/>
      <c r="M1832" s="422"/>
      <c r="N1832" s="464"/>
      <c r="O1832" s="429"/>
      <c r="P1832" s="409">
        <f t="shared" si="67"/>
        <v>0</v>
      </c>
      <c r="Q1832" s="78">
        <f t="shared" si="67"/>
        <v>0</v>
      </c>
      <c r="R1832" s="100" t="str">
        <f t="shared" si="66"/>
        <v/>
      </c>
    </row>
    <row r="1833" spans="1:18" x14ac:dyDescent="0.2">
      <c r="A1833" s="430" t="str">
        <f>IF(B1833="","",COUNT('Diário 1º PA'!$A$4:$A$2634)+COUNT('Diário 2º PA'!$A$4:$A$2000)+COUNT('Diário 3º PA'!$A$4:$A$2000)+ROW()-3)</f>
        <v/>
      </c>
      <c r="B1833" s="417"/>
      <c r="C1833" s="438"/>
      <c r="D1833" s="419"/>
      <c r="E1833" s="419"/>
      <c r="F1833" s="420"/>
      <c r="G1833" s="419"/>
      <c r="H1833" s="419"/>
      <c r="I1833" s="421"/>
      <c r="J1833" s="422"/>
      <c r="K1833" s="422"/>
      <c r="L1833" s="423"/>
      <c r="M1833" s="422"/>
      <c r="N1833" s="464"/>
      <c r="O1833" s="429"/>
      <c r="P1833" s="409">
        <f t="shared" si="67"/>
        <v>0</v>
      </c>
      <c r="Q1833" s="78">
        <f t="shared" si="67"/>
        <v>0</v>
      </c>
      <c r="R1833" s="100" t="str">
        <f t="shared" si="66"/>
        <v/>
      </c>
    </row>
    <row r="1834" spans="1:18" x14ac:dyDescent="0.2">
      <c r="A1834" s="430" t="str">
        <f>IF(B1834="","",COUNT('Diário 1º PA'!$A$4:$A$2634)+COUNT('Diário 2º PA'!$A$4:$A$2000)+COUNT('Diário 3º PA'!$A$4:$A$2000)+ROW()-3)</f>
        <v/>
      </c>
      <c r="B1834" s="417"/>
      <c r="C1834" s="438"/>
      <c r="D1834" s="419"/>
      <c r="E1834" s="419"/>
      <c r="F1834" s="420"/>
      <c r="G1834" s="419"/>
      <c r="H1834" s="419"/>
      <c r="I1834" s="421"/>
      <c r="J1834" s="422"/>
      <c r="K1834" s="422"/>
      <c r="L1834" s="423"/>
      <c r="M1834" s="422"/>
      <c r="N1834" s="464"/>
      <c r="O1834" s="429"/>
      <c r="P1834" s="409">
        <f t="shared" si="67"/>
        <v>0</v>
      </c>
      <c r="Q1834" s="78">
        <f t="shared" si="67"/>
        <v>0</v>
      </c>
      <c r="R1834" s="100" t="str">
        <f t="shared" si="66"/>
        <v/>
      </c>
    </row>
    <row r="1835" spans="1:18" x14ac:dyDescent="0.2">
      <c r="A1835" s="430" t="str">
        <f>IF(B1835="","",COUNT('Diário 1º PA'!$A$4:$A$2634)+COUNT('Diário 2º PA'!$A$4:$A$2000)+COUNT('Diário 3º PA'!$A$4:$A$2000)+ROW()-3)</f>
        <v/>
      </c>
      <c r="B1835" s="417"/>
      <c r="C1835" s="438"/>
      <c r="D1835" s="419"/>
      <c r="E1835" s="419"/>
      <c r="F1835" s="420"/>
      <c r="G1835" s="419"/>
      <c r="H1835" s="419"/>
      <c r="I1835" s="421"/>
      <c r="J1835" s="422"/>
      <c r="K1835" s="422"/>
      <c r="L1835" s="423"/>
      <c r="M1835" s="422"/>
      <c r="N1835" s="464"/>
      <c r="O1835" s="429"/>
      <c r="P1835" s="409">
        <f t="shared" si="67"/>
        <v>0</v>
      </c>
      <c r="Q1835" s="78">
        <f t="shared" si="67"/>
        <v>0</v>
      </c>
      <c r="R1835" s="100" t="str">
        <f t="shared" si="66"/>
        <v/>
      </c>
    </row>
    <row r="1836" spans="1:18" x14ac:dyDescent="0.2">
      <c r="A1836" s="430" t="str">
        <f>IF(B1836="","",COUNT('Diário 1º PA'!$A$4:$A$2634)+COUNT('Diário 2º PA'!$A$4:$A$2000)+COUNT('Diário 3º PA'!$A$4:$A$2000)+ROW()-3)</f>
        <v/>
      </c>
      <c r="B1836" s="417"/>
      <c r="C1836" s="438"/>
      <c r="D1836" s="419"/>
      <c r="E1836" s="419"/>
      <c r="F1836" s="420"/>
      <c r="G1836" s="419"/>
      <c r="H1836" s="419"/>
      <c r="I1836" s="421"/>
      <c r="J1836" s="422"/>
      <c r="K1836" s="422"/>
      <c r="L1836" s="423"/>
      <c r="M1836" s="422"/>
      <c r="N1836" s="464"/>
      <c r="O1836" s="429"/>
      <c r="P1836" s="409">
        <f t="shared" si="67"/>
        <v>0</v>
      </c>
      <c r="Q1836" s="78">
        <f t="shared" si="67"/>
        <v>0</v>
      </c>
      <c r="R1836" s="100" t="str">
        <f t="shared" si="66"/>
        <v/>
      </c>
    </row>
    <row r="1837" spans="1:18" x14ac:dyDescent="0.2">
      <c r="A1837" s="430" t="str">
        <f>IF(B1837="","",COUNT('Diário 1º PA'!$A$4:$A$2634)+COUNT('Diário 2º PA'!$A$4:$A$2000)+COUNT('Diário 3º PA'!$A$4:$A$2000)+ROW()-3)</f>
        <v/>
      </c>
      <c r="B1837" s="417"/>
      <c r="C1837" s="438"/>
      <c r="D1837" s="419"/>
      <c r="E1837" s="419"/>
      <c r="F1837" s="420"/>
      <c r="G1837" s="419"/>
      <c r="H1837" s="419"/>
      <c r="I1837" s="421"/>
      <c r="J1837" s="422"/>
      <c r="K1837" s="422"/>
      <c r="L1837" s="423"/>
      <c r="M1837" s="422"/>
      <c r="N1837" s="464"/>
      <c r="O1837" s="429"/>
      <c r="P1837" s="409">
        <f t="shared" si="67"/>
        <v>0</v>
      </c>
      <c r="Q1837" s="78">
        <f t="shared" si="67"/>
        <v>0</v>
      </c>
      <c r="R1837" s="100" t="str">
        <f t="shared" si="66"/>
        <v/>
      </c>
    </row>
    <row r="1838" spans="1:18" x14ac:dyDescent="0.2">
      <c r="A1838" s="430" t="str">
        <f>IF(B1838="","",COUNT('Diário 1º PA'!$A$4:$A$2634)+COUNT('Diário 2º PA'!$A$4:$A$2000)+COUNT('Diário 3º PA'!$A$4:$A$2000)+ROW()-3)</f>
        <v/>
      </c>
      <c r="B1838" s="417"/>
      <c r="C1838" s="438"/>
      <c r="D1838" s="419"/>
      <c r="E1838" s="419"/>
      <c r="F1838" s="420"/>
      <c r="G1838" s="419"/>
      <c r="H1838" s="419"/>
      <c r="I1838" s="421"/>
      <c r="J1838" s="422"/>
      <c r="K1838" s="422"/>
      <c r="L1838" s="423"/>
      <c r="M1838" s="422"/>
      <c r="N1838" s="464"/>
      <c r="O1838" s="429"/>
      <c r="P1838" s="409">
        <f t="shared" si="67"/>
        <v>0</v>
      </c>
      <c r="Q1838" s="78">
        <f t="shared" si="67"/>
        <v>0</v>
      </c>
      <c r="R1838" s="100" t="str">
        <f t="shared" si="66"/>
        <v/>
      </c>
    </row>
    <row r="1839" spans="1:18" x14ac:dyDescent="0.2">
      <c r="A1839" s="430" t="str">
        <f>IF(B1839="","",COUNT('Diário 1º PA'!$A$4:$A$2634)+COUNT('Diário 2º PA'!$A$4:$A$2000)+COUNT('Diário 3º PA'!$A$4:$A$2000)+ROW()-3)</f>
        <v/>
      </c>
      <c r="B1839" s="417"/>
      <c r="C1839" s="438"/>
      <c r="D1839" s="419"/>
      <c r="E1839" s="419"/>
      <c r="F1839" s="420"/>
      <c r="G1839" s="419"/>
      <c r="H1839" s="419"/>
      <c r="I1839" s="421"/>
      <c r="J1839" s="422"/>
      <c r="K1839" s="422"/>
      <c r="L1839" s="423"/>
      <c r="M1839" s="422"/>
      <c r="N1839" s="464"/>
      <c r="O1839" s="429"/>
      <c r="P1839" s="409">
        <f t="shared" si="67"/>
        <v>0</v>
      </c>
      <c r="Q1839" s="78">
        <f t="shared" si="67"/>
        <v>0</v>
      </c>
      <c r="R1839" s="100" t="str">
        <f t="shared" si="66"/>
        <v/>
      </c>
    </row>
    <row r="1840" spans="1:18" x14ac:dyDescent="0.2">
      <c r="A1840" s="430" t="str">
        <f>IF(B1840="","",COUNT('Diário 1º PA'!$A$4:$A$2634)+COUNT('Diário 2º PA'!$A$4:$A$2000)+COUNT('Diário 3º PA'!$A$4:$A$2000)+ROW()-3)</f>
        <v/>
      </c>
      <c r="B1840" s="417"/>
      <c r="C1840" s="438"/>
      <c r="D1840" s="419"/>
      <c r="E1840" s="419"/>
      <c r="F1840" s="420"/>
      <c r="G1840" s="419"/>
      <c r="H1840" s="419"/>
      <c r="I1840" s="421"/>
      <c r="J1840" s="422"/>
      <c r="K1840" s="422"/>
      <c r="L1840" s="423"/>
      <c r="M1840" s="422"/>
      <c r="N1840" s="464"/>
      <c r="O1840" s="429"/>
      <c r="P1840" s="409">
        <f t="shared" si="67"/>
        <v>0</v>
      </c>
      <c r="Q1840" s="78">
        <f t="shared" si="67"/>
        <v>0</v>
      </c>
      <c r="R1840" s="100" t="str">
        <f t="shared" si="66"/>
        <v/>
      </c>
    </row>
    <row r="1841" spans="1:18" x14ac:dyDescent="0.2">
      <c r="A1841" s="430" t="str">
        <f>IF(B1841="","",COUNT('Diário 1º PA'!$A$4:$A$2634)+COUNT('Diário 2º PA'!$A$4:$A$2000)+COUNT('Diário 3º PA'!$A$4:$A$2000)+ROW()-3)</f>
        <v/>
      </c>
      <c r="B1841" s="417"/>
      <c r="C1841" s="438"/>
      <c r="D1841" s="419"/>
      <c r="E1841" s="419"/>
      <c r="F1841" s="420"/>
      <c r="G1841" s="419"/>
      <c r="H1841" s="419"/>
      <c r="I1841" s="421"/>
      <c r="J1841" s="422"/>
      <c r="K1841" s="422"/>
      <c r="L1841" s="423"/>
      <c r="M1841" s="422"/>
      <c r="N1841" s="464"/>
      <c r="O1841" s="429"/>
      <c r="P1841" s="409">
        <f t="shared" si="67"/>
        <v>0</v>
      </c>
      <c r="Q1841" s="78">
        <f t="shared" si="67"/>
        <v>0</v>
      </c>
      <c r="R1841" s="100" t="str">
        <f t="shared" si="66"/>
        <v/>
      </c>
    </row>
    <row r="1842" spans="1:18" x14ac:dyDescent="0.2">
      <c r="A1842" s="430" t="str">
        <f>IF(B1842="","",COUNT('Diário 1º PA'!$A$4:$A$2634)+COUNT('Diário 2º PA'!$A$4:$A$2000)+COUNT('Diário 3º PA'!$A$4:$A$2000)+ROW()-3)</f>
        <v/>
      </c>
      <c r="B1842" s="417"/>
      <c r="C1842" s="438"/>
      <c r="D1842" s="419"/>
      <c r="E1842" s="419"/>
      <c r="F1842" s="420"/>
      <c r="G1842" s="419"/>
      <c r="H1842" s="419"/>
      <c r="I1842" s="421"/>
      <c r="J1842" s="422"/>
      <c r="K1842" s="422"/>
      <c r="L1842" s="423"/>
      <c r="M1842" s="422"/>
      <c r="N1842" s="464"/>
      <c r="O1842" s="429"/>
      <c r="P1842" s="409">
        <f t="shared" si="67"/>
        <v>0</v>
      </c>
      <c r="Q1842" s="78">
        <f t="shared" si="67"/>
        <v>0</v>
      </c>
      <c r="R1842" s="100" t="str">
        <f t="shared" si="66"/>
        <v/>
      </c>
    </row>
    <row r="1843" spans="1:18" x14ac:dyDescent="0.2">
      <c r="A1843" s="430" t="str">
        <f>IF(B1843="","",COUNT('Diário 1º PA'!$A$4:$A$2634)+COUNT('Diário 2º PA'!$A$4:$A$2000)+COUNT('Diário 3º PA'!$A$4:$A$2000)+ROW()-3)</f>
        <v/>
      </c>
      <c r="B1843" s="417"/>
      <c r="C1843" s="438"/>
      <c r="D1843" s="419"/>
      <c r="E1843" s="419"/>
      <c r="F1843" s="420"/>
      <c r="G1843" s="419"/>
      <c r="H1843" s="419"/>
      <c r="I1843" s="421"/>
      <c r="J1843" s="422"/>
      <c r="K1843" s="422"/>
      <c r="L1843" s="423"/>
      <c r="M1843" s="422"/>
      <c r="N1843" s="464"/>
      <c r="O1843" s="429"/>
      <c r="P1843" s="409">
        <f t="shared" si="67"/>
        <v>0</v>
      </c>
      <c r="Q1843" s="78">
        <f t="shared" si="67"/>
        <v>0</v>
      </c>
      <c r="R1843" s="100" t="str">
        <f t="shared" si="66"/>
        <v/>
      </c>
    </row>
    <row r="1844" spans="1:18" x14ac:dyDescent="0.2">
      <c r="A1844" s="430" t="str">
        <f>IF(B1844="","",COUNT('Diário 1º PA'!$A$4:$A$2634)+COUNT('Diário 2º PA'!$A$4:$A$2000)+COUNT('Diário 3º PA'!$A$4:$A$2000)+ROW()-3)</f>
        <v/>
      </c>
      <c r="B1844" s="417"/>
      <c r="C1844" s="438"/>
      <c r="D1844" s="419"/>
      <c r="E1844" s="419"/>
      <c r="F1844" s="420"/>
      <c r="G1844" s="419"/>
      <c r="H1844" s="419"/>
      <c r="I1844" s="421"/>
      <c r="J1844" s="422"/>
      <c r="K1844" s="422"/>
      <c r="L1844" s="423"/>
      <c r="M1844" s="422"/>
      <c r="N1844" s="464"/>
      <c r="O1844" s="429"/>
      <c r="P1844" s="409">
        <f t="shared" si="67"/>
        <v>0</v>
      </c>
      <c r="Q1844" s="78">
        <f t="shared" si="67"/>
        <v>0</v>
      </c>
      <c r="R1844" s="100" t="str">
        <f t="shared" si="66"/>
        <v/>
      </c>
    </row>
    <row r="1845" spans="1:18" x14ac:dyDescent="0.2">
      <c r="A1845" s="430" t="str">
        <f>IF(B1845="","",COUNT('Diário 1º PA'!$A$4:$A$2634)+COUNT('Diário 2º PA'!$A$4:$A$2000)+COUNT('Diário 3º PA'!$A$4:$A$2000)+ROW()-3)</f>
        <v/>
      </c>
      <c r="B1845" s="417"/>
      <c r="C1845" s="438"/>
      <c r="D1845" s="419"/>
      <c r="E1845" s="419"/>
      <c r="F1845" s="420"/>
      <c r="G1845" s="419"/>
      <c r="H1845" s="419"/>
      <c r="I1845" s="421"/>
      <c r="J1845" s="422"/>
      <c r="K1845" s="422"/>
      <c r="L1845" s="423"/>
      <c r="M1845" s="422"/>
      <c r="N1845" s="464"/>
      <c r="O1845" s="429"/>
      <c r="P1845" s="409">
        <f t="shared" si="67"/>
        <v>0</v>
      </c>
      <c r="Q1845" s="78">
        <f t="shared" si="67"/>
        <v>0</v>
      </c>
      <c r="R1845" s="100" t="str">
        <f t="shared" si="66"/>
        <v/>
      </c>
    </row>
    <row r="1846" spans="1:18" x14ac:dyDescent="0.2">
      <c r="A1846" s="430" t="str">
        <f>IF(B1846="","",COUNT('Diário 1º PA'!$A$4:$A$2634)+COUNT('Diário 2º PA'!$A$4:$A$2000)+COUNT('Diário 3º PA'!$A$4:$A$2000)+ROW()-3)</f>
        <v/>
      </c>
      <c r="B1846" s="417"/>
      <c r="C1846" s="438"/>
      <c r="D1846" s="419"/>
      <c r="E1846" s="419"/>
      <c r="F1846" s="420"/>
      <c r="G1846" s="419"/>
      <c r="H1846" s="419"/>
      <c r="I1846" s="421"/>
      <c r="J1846" s="422"/>
      <c r="K1846" s="422"/>
      <c r="L1846" s="423"/>
      <c r="M1846" s="422"/>
      <c r="N1846" s="464"/>
      <c r="O1846" s="429"/>
      <c r="P1846" s="409">
        <f t="shared" si="67"/>
        <v>0</v>
      </c>
      <c r="Q1846" s="78">
        <f t="shared" si="67"/>
        <v>0</v>
      </c>
      <c r="R1846" s="100" t="str">
        <f t="shared" si="66"/>
        <v/>
      </c>
    </row>
    <row r="1847" spans="1:18" x14ac:dyDescent="0.2">
      <c r="A1847" s="430" t="str">
        <f>IF(B1847="","",COUNT('Diário 1º PA'!$A$4:$A$2634)+COUNT('Diário 2º PA'!$A$4:$A$2000)+COUNT('Diário 3º PA'!$A$4:$A$2000)+ROW()-3)</f>
        <v/>
      </c>
      <c r="B1847" s="417"/>
      <c r="C1847" s="438"/>
      <c r="D1847" s="419"/>
      <c r="E1847" s="419"/>
      <c r="F1847" s="420"/>
      <c r="G1847" s="419"/>
      <c r="H1847" s="419"/>
      <c r="I1847" s="421"/>
      <c r="J1847" s="422"/>
      <c r="K1847" s="422"/>
      <c r="L1847" s="423"/>
      <c r="M1847" s="422"/>
      <c r="N1847" s="464"/>
      <c r="O1847" s="429"/>
      <c r="P1847" s="409">
        <f t="shared" si="67"/>
        <v>0</v>
      </c>
      <c r="Q1847" s="78">
        <f t="shared" si="67"/>
        <v>0</v>
      </c>
      <c r="R1847" s="100" t="str">
        <f t="shared" si="66"/>
        <v/>
      </c>
    </row>
    <row r="1848" spans="1:18" x14ac:dyDescent="0.2">
      <c r="A1848" s="430" t="str">
        <f>IF(B1848="","",COUNT('Diário 1º PA'!$A$4:$A$2634)+COUNT('Diário 2º PA'!$A$4:$A$2000)+COUNT('Diário 3º PA'!$A$4:$A$2000)+ROW()-3)</f>
        <v/>
      </c>
      <c r="B1848" s="417"/>
      <c r="C1848" s="438"/>
      <c r="D1848" s="419"/>
      <c r="E1848" s="419"/>
      <c r="F1848" s="420"/>
      <c r="G1848" s="419"/>
      <c r="H1848" s="419"/>
      <c r="I1848" s="421"/>
      <c r="J1848" s="422"/>
      <c r="K1848" s="422"/>
      <c r="L1848" s="423"/>
      <c r="M1848" s="422"/>
      <c r="N1848" s="464"/>
      <c r="O1848" s="429"/>
      <c r="P1848" s="409">
        <f t="shared" si="67"/>
        <v>0</v>
      </c>
      <c r="Q1848" s="78">
        <f t="shared" si="67"/>
        <v>0</v>
      </c>
      <c r="R1848" s="100" t="str">
        <f t="shared" si="66"/>
        <v/>
      </c>
    </row>
    <row r="1849" spans="1:18" x14ac:dyDescent="0.2">
      <c r="A1849" s="430" t="str">
        <f>IF(B1849="","",COUNT('Diário 1º PA'!$A$4:$A$2634)+COUNT('Diário 2º PA'!$A$4:$A$2000)+COUNT('Diário 3º PA'!$A$4:$A$2000)+ROW()-3)</f>
        <v/>
      </c>
      <c r="B1849" s="417"/>
      <c r="C1849" s="438"/>
      <c r="D1849" s="419"/>
      <c r="E1849" s="419"/>
      <c r="F1849" s="420"/>
      <c r="G1849" s="419"/>
      <c r="H1849" s="419"/>
      <c r="I1849" s="421"/>
      <c r="J1849" s="422"/>
      <c r="K1849" s="422"/>
      <c r="L1849" s="423"/>
      <c r="M1849" s="422"/>
      <c r="N1849" s="464"/>
      <c r="O1849" s="429"/>
      <c r="P1849" s="409">
        <f t="shared" si="67"/>
        <v>0</v>
      </c>
      <c r="Q1849" s="78">
        <f t="shared" si="67"/>
        <v>0</v>
      </c>
      <c r="R1849" s="100" t="str">
        <f t="shared" si="66"/>
        <v/>
      </c>
    </row>
    <row r="1850" spans="1:18" x14ac:dyDescent="0.2">
      <c r="A1850" s="430" t="str">
        <f>IF(B1850="","",COUNT('Diário 1º PA'!$A$4:$A$2634)+COUNT('Diário 2º PA'!$A$4:$A$2000)+COUNT('Diário 3º PA'!$A$4:$A$2000)+ROW()-3)</f>
        <v/>
      </c>
      <c r="B1850" s="417"/>
      <c r="C1850" s="438"/>
      <c r="D1850" s="419"/>
      <c r="E1850" s="419"/>
      <c r="F1850" s="420"/>
      <c r="G1850" s="419"/>
      <c r="H1850" s="419"/>
      <c r="I1850" s="421"/>
      <c r="J1850" s="422"/>
      <c r="K1850" s="422"/>
      <c r="L1850" s="423"/>
      <c r="M1850" s="422"/>
      <c r="N1850" s="464"/>
      <c r="O1850" s="429"/>
      <c r="P1850" s="409">
        <f t="shared" si="67"/>
        <v>0</v>
      </c>
      <c r="Q1850" s="78">
        <f t="shared" si="67"/>
        <v>0</v>
      </c>
      <c r="R1850" s="100" t="str">
        <f t="shared" si="66"/>
        <v/>
      </c>
    </row>
    <row r="1851" spans="1:18" x14ac:dyDescent="0.2">
      <c r="A1851" s="430" t="str">
        <f>IF(B1851="","",COUNT('Diário 1º PA'!$A$4:$A$2634)+COUNT('Diário 2º PA'!$A$4:$A$2000)+COUNT('Diário 3º PA'!$A$4:$A$2000)+ROW()-3)</f>
        <v/>
      </c>
      <c r="B1851" s="417"/>
      <c r="C1851" s="438"/>
      <c r="D1851" s="419"/>
      <c r="E1851" s="419"/>
      <c r="F1851" s="420"/>
      <c r="G1851" s="419"/>
      <c r="H1851" s="419"/>
      <c r="I1851" s="421"/>
      <c r="J1851" s="422"/>
      <c r="K1851" s="422"/>
      <c r="L1851" s="423"/>
      <c r="M1851" s="422"/>
      <c r="N1851" s="464"/>
      <c r="O1851" s="429"/>
      <c r="P1851" s="409">
        <f t="shared" si="67"/>
        <v>0</v>
      </c>
      <c r="Q1851" s="78">
        <f t="shared" si="67"/>
        <v>0</v>
      </c>
      <c r="R1851" s="100" t="str">
        <f t="shared" si="66"/>
        <v/>
      </c>
    </row>
    <row r="1852" spans="1:18" x14ac:dyDescent="0.2">
      <c r="A1852" s="430" t="str">
        <f>IF(B1852="","",COUNT('Diário 1º PA'!$A$4:$A$2634)+COUNT('Diário 2º PA'!$A$4:$A$2000)+COUNT('Diário 3º PA'!$A$4:$A$2000)+ROW()-3)</f>
        <v/>
      </c>
      <c r="B1852" s="417"/>
      <c r="C1852" s="438"/>
      <c r="D1852" s="419"/>
      <c r="E1852" s="419"/>
      <c r="F1852" s="420"/>
      <c r="G1852" s="419"/>
      <c r="H1852" s="419"/>
      <c r="I1852" s="421"/>
      <c r="J1852" s="422"/>
      <c r="K1852" s="422"/>
      <c r="L1852" s="423"/>
      <c r="M1852" s="422"/>
      <c r="N1852" s="464"/>
      <c r="O1852" s="429"/>
      <c r="P1852" s="409">
        <f t="shared" si="67"/>
        <v>0</v>
      </c>
      <c r="Q1852" s="78">
        <f t="shared" si="67"/>
        <v>0</v>
      </c>
      <c r="R1852" s="100" t="str">
        <f t="shared" si="66"/>
        <v/>
      </c>
    </row>
    <row r="1853" spans="1:18" x14ac:dyDescent="0.2">
      <c r="A1853" s="430" t="str">
        <f>IF(B1853="","",COUNT('Diário 1º PA'!$A$4:$A$2634)+COUNT('Diário 2º PA'!$A$4:$A$2000)+COUNT('Diário 3º PA'!$A$4:$A$2000)+ROW()-3)</f>
        <v/>
      </c>
      <c r="B1853" s="417"/>
      <c r="C1853" s="438"/>
      <c r="D1853" s="419"/>
      <c r="E1853" s="419"/>
      <c r="F1853" s="420"/>
      <c r="G1853" s="419"/>
      <c r="H1853" s="419"/>
      <c r="I1853" s="421"/>
      <c r="J1853" s="422"/>
      <c r="K1853" s="422"/>
      <c r="L1853" s="423"/>
      <c r="M1853" s="422"/>
      <c r="N1853" s="464"/>
      <c r="O1853" s="429"/>
      <c r="P1853" s="409">
        <f t="shared" si="67"/>
        <v>0</v>
      </c>
      <c r="Q1853" s="78">
        <f t="shared" si="67"/>
        <v>0</v>
      </c>
      <c r="R1853" s="100" t="str">
        <f t="shared" si="66"/>
        <v/>
      </c>
    </row>
    <row r="1854" spans="1:18" x14ac:dyDescent="0.2">
      <c r="A1854" s="430" t="str">
        <f>IF(B1854="","",COUNT('Diário 1º PA'!$A$4:$A$2634)+COUNT('Diário 2º PA'!$A$4:$A$2000)+COUNT('Diário 3º PA'!$A$4:$A$2000)+ROW()-3)</f>
        <v/>
      </c>
      <c r="B1854" s="417"/>
      <c r="C1854" s="438"/>
      <c r="D1854" s="419"/>
      <c r="E1854" s="419"/>
      <c r="F1854" s="420"/>
      <c r="G1854" s="419"/>
      <c r="H1854" s="419"/>
      <c r="I1854" s="421"/>
      <c r="J1854" s="422"/>
      <c r="K1854" s="422"/>
      <c r="L1854" s="423"/>
      <c r="M1854" s="422"/>
      <c r="N1854" s="464"/>
      <c r="O1854" s="429"/>
      <c r="P1854" s="409">
        <f t="shared" si="67"/>
        <v>0</v>
      </c>
      <c r="Q1854" s="78">
        <f t="shared" si="67"/>
        <v>0</v>
      </c>
      <c r="R1854" s="100" t="str">
        <f t="shared" si="66"/>
        <v/>
      </c>
    </row>
    <row r="1855" spans="1:18" x14ac:dyDescent="0.2">
      <c r="A1855" s="430" t="str">
        <f>IF(B1855="","",COUNT('Diário 1º PA'!$A$4:$A$2634)+COUNT('Diário 2º PA'!$A$4:$A$2000)+COUNT('Diário 3º PA'!$A$4:$A$2000)+ROW()-3)</f>
        <v/>
      </c>
      <c r="B1855" s="417"/>
      <c r="C1855" s="438"/>
      <c r="D1855" s="419"/>
      <c r="E1855" s="419"/>
      <c r="F1855" s="420"/>
      <c r="G1855" s="419"/>
      <c r="H1855" s="419"/>
      <c r="I1855" s="421"/>
      <c r="J1855" s="422"/>
      <c r="K1855" s="422"/>
      <c r="L1855" s="423"/>
      <c r="M1855" s="422"/>
      <c r="N1855" s="464"/>
      <c r="O1855" s="429"/>
      <c r="P1855" s="409">
        <f t="shared" si="67"/>
        <v>0</v>
      </c>
      <c r="Q1855" s="78">
        <f t="shared" si="67"/>
        <v>0</v>
      </c>
      <c r="R1855" s="100" t="str">
        <f t="shared" si="66"/>
        <v/>
      </c>
    </row>
    <row r="1856" spans="1:18" x14ac:dyDescent="0.2">
      <c r="A1856" s="430" t="str">
        <f>IF(B1856="","",COUNT('Diário 1º PA'!$A$4:$A$2634)+COUNT('Diário 2º PA'!$A$4:$A$2000)+COUNT('Diário 3º PA'!$A$4:$A$2000)+ROW()-3)</f>
        <v/>
      </c>
      <c r="B1856" s="417"/>
      <c r="C1856" s="438"/>
      <c r="D1856" s="419"/>
      <c r="E1856" s="419"/>
      <c r="F1856" s="420"/>
      <c r="G1856" s="419"/>
      <c r="H1856" s="419"/>
      <c r="I1856" s="421"/>
      <c r="J1856" s="422"/>
      <c r="K1856" s="422"/>
      <c r="L1856" s="423"/>
      <c r="M1856" s="422"/>
      <c r="N1856" s="464"/>
      <c r="O1856" s="429"/>
      <c r="P1856" s="409">
        <f t="shared" si="67"/>
        <v>0</v>
      </c>
      <c r="Q1856" s="78">
        <f t="shared" si="67"/>
        <v>0</v>
      </c>
      <c r="R1856" s="100" t="str">
        <f t="shared" si="66"/>
        <v/>
      </c>
    </row>
    <row r="1857" spans="1:18" x14ac:dyDescent="0.2">
      <c r="A1857" s="430" t="str">
        <f>IF(B1857="","",COUNT('Diário 1º PA'!$A$4:$A$2634)+COUNT('Diário 2º PA'!$A$4:$A$2000)+COUNT('Diário 3º PA'!$A$4:$A$2000)+ROW()-3)</f>
        <v/>
      </c>
      <c r="B1857" s="417"/>
      <c r="C1857" s="438"/>
      <c r="D1857" s="419"/>
      <c r="E1857" s="419"/>
      <c r="F1857" s="420"/>
      <c r="G1857" s="419"/>
      <c r="H1857" s="419"/>
      <c r="I1857" s="421"/>
      <c r="J1857" s="422"/>
      <c r="K1857" s="422"/>
      <c r="L1857" s="423"/>
      <c r="M1857" s="422"/>
      <c r="N1857" s="464"/>
      <c r="O1857" s="429"/>
      <c r="P1857" s="409">
        <f t="shared" si="67"/>
        <v>0</v>
      </c>
      <c r="Q1857" s="78">
        <f t="shared" si="67"/>
        <v>0</v>
      </c>
      <c r="R1857" s="100" t="str">
        <f t="shared" si="66"/>
        <v/>
      </c>
    </row>
    <row r="1858" spans="1:18" x14ac:dyDescent="0.2">
      <c r="A1858" s="430" t="str">
        <f>IF(B1858="","",COUNT('Diário 1º PA'!$A$4:$A$2634)+COUNT('Diário 2º PA'!$A$4:$A$2000)+COUNT('Diário 3º PA'!$A$4:$A$2000)+ROW()-3)</f>
        <v/>
      </c>
      <c r="B1858" s="417"/>
      <c r="C1858" s="438"/>
      <c r="D1858" s="419"/>
      <c r="E1858" s="419"/>
      <c r="F1858" s="420"/>
      <c r="G1858" s="419"/>
      <c r="H1858" s="419"/>
      <c r="I1858" s="421"/>
      <c r="J1858" s="422"/>
      <c r="K1858" s="422"/>
      <c r="L1858" s="423"/>
      <c r="M1858" s="422"/>
      <c r="N1858" s="464"/>
      <c r="O1858" s="429"/>
      <c r="P1858" s="409">
        <f t="shared" si="67"/>
        <v>0</v>
      </c>
      <c r="Q1858" s="78">
        <f t="shared" si="67"/>
        <v>0</v>
      </c>
      <c r="R1858" s="100" t="str">
        <f t="shared" si="66"/>
        <v/>
      </c>
    </row>
    <row r="1859" spans="1:18" x14ac:dyDescent="0.2">
      <c r="A1859" s="430" t="str">
        <f>IF(B1859="","",COUNT('Diário 1º PA'!$A$4:$A$2634)+COUNT('Diário 2º PA'!$A$4:$A$2000)+COUNT('Diário 3º PA'!$A$4:$A$2000)+ROW()-3)</f>
        <v/>
      </c>
      <c r="B1859" s="417"/>
      <c r="C1859" s="438"/>
      <c r="D1859" s="419"/>
      <c r="E1859" s="419"/>
      <c r="F1859" s="420"/>
      <c r="G1859" s="419"/>
      <c r="H1859" s="419"/>
      <c r="I1859" s="421"/>
      <c r="J1859" s="422"/>
      <c r="K1859" s="422"/>
      <c r="L1859" s="423"/>
      <c r="M1859" s="422"/>
      <c r="N1859" s="464"/>
      <c r="O1859" s="429"/>
      <c r="P1859" s="409">
        <f t="shared" si="67"/>
        <v>0</v>
      </c>
      <c r="Q1859" s="78">
        <f t="shared" si="67"/>
        <v>0</v>
      </c>
      <c r="R1859" s="100" t="str">
        <f t="shared" si="66"/>
        <v/>
      </c>
    </row>
    <row r="1860" spans="1:18" x14ac:dyDescent="0.2">
      <c r="A1860" s="430" t="str">
        <f>IF(B1860="","",COUNT('Diário 1º PA'!$A$4:$A$2634)+COUNT('Diário 2º PA'!$A$4:$A$2000)+COUNT('Diário 3º PA'!$A$4:$A$2000)+ROW()-3)</f>
        <v/>
      </c>
      <c r="B1860" s="417"/>
      <c r="C1860" s="438"/>
      <c r="D1860" s="419"/>
      <c r="E1860" s="419"/>
      <c r="F1860" s="420"/>
      <c r="G1860" s="419"/>
      <c r="H1860" s="419"/>
      <c r="I1860" s="421"/>
      <c r="J1860" s="422"/>
      <c r="K1860" s="422"/>
      <c r="L1860" s="423"/>
      <c r="M1860" s="422"/>
      <c r="N1860" s="464"/>
      <c r="O1860" s="429"/>
      <c r="P1860" s="409">
        <f t="shared" si="67"/>
        <v>0</v>
      </c>
      <c r="Q1860" s="78">
        <f t="shared" si="67"/>
        <v>0</v>
      </c>
      <c r="R1860" s="100" t="str">
        <f t="shared" si="66"/>
        <v/>
      </c>
    </row>
    <row r="1861" spans="1:18" x14ac:dyDescent="0.2">
      <c r="A1861" s="430" t="str">
        <f>IF(B1861="","",COUNT('Diário 1º PA'!$A$4:$A$2634)+COUNT('Diário 2º PA'!$A$4:$A$2000)+COUNT('Diário 3º PA'!$A$4:$A$2000)+ROW()-3)</f>
        <v/>
      </c>
      <c r="B1861" s="417"/>
      <c r="C1861" s="438"/>
      <c r="D1861" s="419"/>
      <c r="E1861" s="419"/>
      <c r="F1861" s="420"/>
      <c r="G1861" s="419"/>
      <c r="H1861" s="419"/>
      <c r="I1861" s="421"/>
      <c r="J1861" s="422"/>
      <c r="K1861" s="422"/>
      <c r="L1861" s="423"/>
      <c r="M1861" s="422"/>
      <c r="N1861" s="464"/>
      <c r="O1861" s="429"/>
      <c r="P1861" s="409">
        <f t="shared" si="67"/>
        <v>0</v>
      </c>
      <c r="Q1861" s="78">
        <f t="shared" si="67"/>
        <v>0</v>
      </c>
      <c r="R1861" s="100" t="str">
        <f t="shared" si="66"/>
        <v/>
      </c>
    </row>
    <row r="1862" spans="1:18" x14ac:dyDescent="0.2">
      <c r="A1862" s="430" t="str">
        <f>IF(B1862="","",COUNT('Diário 1º PA'!$A$4:$A$2634)+COUNT('Diário 2º PA'!$A$4:$A$2000)+COUNT('Diário 3º PA'!$A$4:$A$2000)+ROW()-3)</f>
        <v/>
      </c>
      <c r="B1862" s="417"/>
      <c r="C1862" s="438"/>
      <c r="D1862" s="419"/>
      <c r="E1862" s="419"/>
      <c r="F1862" s="420"/>
      <c r="G1862" s="419"/>
      <c r="H1862" s="419"/>
      <c r="I1862" s="421"/>
      <c r="J1862" s="422"/>
      <c r="K1862" s="422"/>
      <c r="L1862" s="423"/>
      <c r="M1862" s="422"/>
      <c r="N1862" s="464"/>
      <c r="O1862" s="429"/>
      <c r="P1862" s="409">
        <f t="shared" si="67"/>
        <v>0</v>
      </c>
      <c r="Q1862" s="78">
        <f t="shared" si="67"/>
        <v>0</v>
      </c>
      <c r="R1862" s="100" t="str">
        <f t="shared" si="66"/>
        <v/>
      </c>
    </row>
    <row r="1863" spans="1:18" x14ac:dyDescent="0.2">
      <c r="A1863" s="430" t="str">
        <f>IF(B1863="","",COUNT('Diário 1º PA'!$A$4:$A$2634)+COUNT('Diário 2º PA'!$A$4:$A$2000)+COUNT('Diário 3º PA'!$A$4:$A$2000)+ROW()-3)</f>
        <v/>
      </c>
      <c r="B1863" s="417"/>
      <c r="C1863" s="438"/>
      <c r="D1863" s="419"/>
      <c r="E1863" s="419"/>
      <c r="F1863" s="420"/>
      <c r="G1863" s="419"/>
      <c r="H1863" s="419"/>
      <c r="I1863" s="421"/>
      <c r="J1863" s="422"/>
      <c r="K1863" s="422"/>
      <c r="L1863" s="423"/>
      <c r="M1863" s="422"/>
      <c r="N1863" s="464"/>
      <c r="O1863" s="429"/>
      <c r="P1863" s="409">
        <f t="shared" si="67"/>
        <v>0</v>
      </c>
      <c r="Q1863" s="78">
        <f t="shared" si="67"/>
        <v>0</v>
      </c>
      <c r="R1863" s="100" t="str">
        <f t="shared" si="66"/>
        <v/>
      </c>
    </row>
    <row r="1864" spans="1:18" x14ac:dyDescent="0.2">
      <c r="A1864" s="430" t="str">
        <f>IF(B1864="","",COUNT('Diário 1º PA'!$A$4:$A$2634)+COUNT('Diário 2º PA'!$A$4:$A$2000)+COUNT('Diário 3º PA'!$A$4:$A$2000)+ROW()-3)</f>
        <v/>
      </c>
      <c r="B1864" s="417"/>
      <c r="C1864" s="438"/>
      <c r="D1864" s="419"/>
      <c r="E1864" s="419"/>
      <c r="F1864" s="420"/>
      <c r="G1864" s="419"/>
      <c r="H1864" s="419"/>
      <c r="I1864" s="421"/>
      <c r="J1864" s="422"/>
      <c r="K1864" s="422"/>
      <c r="L1864" s="423"/>
      <c r="M1864" s="422"/>
      <c r="N1864" s="464"/>
      <c r="O1864" s="429"/>
      <c r="P1864" s="409">
        <f t="shared" si="67"/>
        <v>0</v>
      </c>
      <c r="Q1864" s="78">
        <f t="shared" si="67"/>
        <v>0</v>
      </c>
      <c r="R1864" s="100" t="str">
        <f t="shared" ref="R1864:R1927" si="68">SUBSTITUTE(D1864," ","_")</f>
        <v/>
      </c>
    </row>
    <row r="1865" spans="1:18" x14ac:dyDescent="0.2">
      <c r="A1865" s="430" t="str">
        <f>IF(B1865="","",COUNT('Diário 1º PA'!$A$4:$A$2634)+COUNT('Diário 2º PA'!$A$4:$A$2000)+COUNT('Diário 3º PA'!$A$4:$A$2000)+ROW()-3)</f>
        <v/>
      </c>
      <c r="B1865" s="417"/>
      <c r="C1865" s="438"/>
      <c r="D1865" s="419"/>
      <c r="E1865" s="419"/>
      <c r="F1865" s="420"/>
      <c r="G1865" s="419"/>
      <c r="H1865" s="419"/>
      <c r="I1865" s="421"/>
      <c r="J1865" s="422"/>
      <c r="K1865" s="422"/>
      <c r="L1865" s="423"/>
      <c r="M1865" s="422"/>
      <c r="N1865" s="464"/>
      <c r="O1865" s="429"/>
      <c r="P1865" s="409">
        <f t="shared" ref="P1865:Q1928" si="69">IF(B1865=0,0,IF(YEAR(B1865)=$Q$1,MONTH(B1865)-$P$1+1,(YEAR(B1865)-$Q$1)*12-$P$1+1+MONTH(B1865)))</f>
        <v>0</v>
      </c>
      <c r="Q1865" s="78">
        <f t="shared" si="69"/>
        <v>0</v>
      </c>
      <c r="R1865" s="100" t="str">
        <f t="shared" si="68"/>
        <v/>
      </c>
    </row>
    <row r="1866" spans="1:18" x14ac:dyDescent="0.2">
      <c r="A1866" s="430" t="str">
        <f>IF(B1866="","",COUNT('Diário 1º PA'!$A$4:$A$2634)+COUNT('Diário 2º PA'!$A$4:$A$2000)+COUNT('Diário 3º PA'!$A$4:$A$2000)+ROW()-3)</f>
        <v/>
      </c>
      <c r="B1866" s="417"/>
      <c r="C1866" s="438"/>
      <c r="D1866" s="419"/>
      <c r="E1866" s="419"/>
      <c r="F1866" s="420"/>
      <c r="G1866" s="419"/>
      <c r="H1866" s="419"/>
      <c r="I1866" s="421"/>
      <c r="J1866" s="422"/>
      <c r="K1866" s="422"/>
      <c r="L1866" s="423"/>
      <c r="M1866" s="422"/>
      <c r="N1866" s="464"/>
      <c r="O1866" s="429"/>
      <c r="P1866" s="409">
        <f t="shared" si="69"/>
        <v>0</v>
      </c>
      <c r="Q1866" s="78">
        <f t="shared" si="69"/>
        <v>0</v>
      </c>
      <c r="R1866" s="100" t="str">
        <f t="shared" si="68"/>
        <v/>
      </c>
    </row>
    <row r="1867" spans="1:18" x14ac:dyDescent="0.2">
      <c r="A1867" s="430" t="str">
        <f>IF(B1867="","",COUNT('Diário 1º PA'!$A$4:$A$2634)+COUNT('Diário 2º PA'!$A$4:$A$2000)+COUNT('Diário 3º PA'!$A$4:$A$2000)+ROW()-3)</f>
        <v/>
      </c>
      <c r="B1867" s="417"/>
      <c r="C1867" s="438"/>
      <c r="D1867" s="419"/>
      <c r="E1867" s="419"/>
      <c r="F1867" s="420"/>
      <c r="G1867" s="419"/>
      <c r="H1867" s="419"/>
      <c r="I1867" s="421"/>
      <c r="J1867" s="422"/>
      <c r="K1867" s="422"/>
      <c r="L1867" s="423"/>
      <c r="M1867" s="422"/>
      <c r="N1867" s="464"/>
      <c r="O1867" s="429"/>
      <c r="P1867" s="409">
        <f t="shared" si="69"/>
        <v>0</v>
      </c>
      <c r="Q1867" s="78">
        <f t="shared" si="69"/>
        <v>0</v>
      </c>
      <c r="R1867" s="100" t="str">
        <f t="shared" si="68"/>
        <v/>
      </c>
    </row>
    <row r="1868" spans="1:18" x14ac:dyDescent="0.2">
      <c r="A1868" s="430" t="str">
        <f>IF(B1868="","",COUNT('Diário 1º PA'!$A$4:$A$2634)+COUNT('Diário 2º PA'!$A$4:$A$2000)+COUNT('Diário 3º PA'!$A$4:$A$2000)+ROW()-3)</f>
        <v/>
      </c>
      <c r="B1868" s="417"/>
      <c r="C1868" s="438"/>
      <c r="D1868" s="419"/>
      <c r="E1868" s="419"/>
      <c r="F1868" s="420"/>
      <c r="G1868" s="419"/>
      <c r="H1868" s="419"/>
      <c r="I1868" s="421"/>
      <c r="J1868" s="422"/>
      <c r="K1868" s="422"/>
      <c r="L1868" s="423"/>
      <c r="M1868" s="422"/>
      <c r="N1868" s="464"/>
      <c r="O1868" s="429"/>
      <c r="P1868" s="409">
        <f t="shared" si="69"/>
        <v>0</v>
      </c>
      <c r="Q1868" s="78">
        <f t="shared" si="69"/>
        <v>0</v>
      </c>
      <c r="R1868" s="100" t="str">
        <f t="shared" si="68"/>
        <v/>
      </c>
    </row>
    <row r="1869" spans="1:18" x14ac:dyDescent="0.2">
      <c r="A1869" s="430" t="str">
        <f>IF(B1869="","",COUNT('Diário 1º PA'!$A$4:$A$2634)+COUNT('Diário 2º PA'!$A$4:$A$2000)+COUNT('Diário 3º PA'!$A$4:$A$2000)+ROW()-3)</f>
        <v/>
      </c>
      <c r="B1869" s="417"/>
      <c r="C1869" s="438"/>
      <c r="D1869" s="419"/>
      <c r="E1869" s="419"/>
      <c r="F1869" s="420"/>
      <c r="G1869" s="419"/>
      <c r="H1869" s="419"/>
      <c r="I1869" s="421"/>
      <c r="J1869" s="422"/>
      <c r="K1869" s="422"/>
      <c r="L1869" s="423"/>
      <c r="M1869" s="422"/>
      <c r="N1869" s="464"/>
      <c r="O1869" s="429"/>
      <c r="P1869" s="409">
        <f t="shared" si="69"/>
        <v>0</v>
      </c>
      <c r="Q1869" s="78">
        <f t="shared" si="69"/>
        <v>0</v>
      </c>
      <c r="R1869" s="100" t="str">
        <f t="shared" si="68"/>
        <v/>
      </c>
    </row>
    <row r="1870" spans="1:18" x14ac:dyDescent="0.2">
      <c r="A1870" s="430" t="str">
        <f>IF(B1870="","",COUNT('Diário 1º PA'!$A$4:$A$2634)+COUNT('Diário 2º PA'!$A$4:$A$2000)+COUNT('Diário 3º PA'!$A$4:$A$2000)+ROW()-3)</f>
        <v/>
      </c>
      <c r="B1870" s="417"/>
      <c r="C1870" s="438"/>
      <c r="D1870" s="419"/>
      <c r="E1870" s="419"/>
      <c r="F1870" s="420"/>
      <c r="G1870" s="419"/>
      <c r="H1870" s="419"/>
      <c r="I1870" s="421"/>
      <c r="J1870" s="422"/>
      <c r="K1870" s="422"/>
      <c r="L1870" s="423"/>
      <c r="M1870" s="422"/>
      <c r="N1870" s="464"/>
      <c r="O1870" s="429"/>
      <c r="P1870" s="409">
        <f t="shared" si="69"/>
        <v>0</v>
      </c>
      <c r="Q1870" s="78">
        <f t="shared" si="69"/>
        <v>0</v>
      </c>
      <c r="R1870" s="100" t="str">
        <f t="shared" si="68"/>
        <v/>
      </c>
    </row>
    <row r="1871" spans="1:18" x14ac:dyDescent="0.2">
      <c r="A1871" s="430" t="str">
        <f>IF(B1871="","",COUNT('Diário 1º PA'!$A$4:$A$2634)+COUNT('Diário 2º PA'!$A$4:$A$2000)+COUNT('Diário 3º PA'!$A$4:$A$2000)+ROW()-3)</f>
        <v/>
      </c>
      <c r="B1871" s="417"/>
      <c r="C1871" s="438"/>
      <c r="D1871" s="419"/>
      <c r="E1871" s="419"/>
      <c r="F1871" s="420"/>
      <c r="G1871" s="419"/>
      <c r="H1871" s="419"/>
      <c r="I1871" s="421"/>
      <c r="J1871" s="422"/>
      <c r="K1871" s="422"/>
      <c r="L1871" s="423"/>
      <c r="M1871" s="422"/>
      <c r="N1871" s="464"/>
      <c r="O1871" s="429"/>
      <c r="P1871" s="409">
        <f t="shared" si="69"/>
        <v>0</v>
      </c>
      <c r="Q1871" s="78">
        <f t="shared" si="69"/>
        <v>0</v>
      </c>
      <c r="R1871" s="100" t="str">
        <f t="shared" si="68"/>
        <v/>
      </c>
    </row>
    <row r="1872" spans="1:18" x14ac:dyDescent="0.2">
      <c r="A1872" s="430" t="str">
        <f>IF(B1872="","",COUNT('Diário 1º PA'!$A$4:$A$2634)+COUNT('Diário 2º PA'!$A$4:$A$2000)+COUNT('Diário 3º PA'!$A$4:$A$2000)+ROW()-3)</f>
        <v/>
      </c>
      <c r="B1872" s="417"/>
      <c r="C1872" s="438"/>
      <c r="D1872" s="419"/>
      <c r="E1872" s="419"/>
      <c r="F1872" s="420"/>
      <c r="G1872" s="419"/>
      <c r="H1872" s="419"/>
      <c r="I1872" s="421"/>
      <c r="J1872" s="422"/>
      <c r="K1872" s="422"/>
      <c r="L1872" s="423"/>
      <c r="M1872" s="422"/>
      <c r="N1872" s="464"/>
      <c r="O1872" s="429"/>
      <c r="P1872" s="409">
        <f t="shared" si="69"/>
        <v>0</v>
      </c>
      <c r="Q1872" s="78">
        <f t="shared" si="69"/>
        <v>0</v>
      </c>
      <c r="R1872" s="100" t="str">
        <f t="shared" si="68"/>
        <v/>
      </c>
    </row>
    <row r="1873" spans="1:18" x14ac:dyDescent="0.2">
      <c r="A1873" s="430" t="str">
        <f>IF(B1873="","",COUNT('Diário 1º PA'!$A$4:$A$2634)+COUNT('Diário 2º PA'!$A$4:$A$2000)+COUNT('Diário 3º PA'!$A$4:$A$2000)+ROW()-3)</f>
        <v/>
      </c>
      <c r="B1873" s="417"/>
      <c r="C1873" s="438"/>
      <c r="D1873" s="419"/>
      <c r="E1873" s="419"/>
      <c r="F1873" s="420"/>
      <c r="G1873" s="419"/>
      <c r="H1873" s="419"/>
      <c r="I1873" s="421"/>
      <c r="J1873" s="422"/>
      <c r="K1873" s="422"/>
      <c r="L1873" s="423"/>
      <c r="M1873" s="422"/>
      <c r="N1873" s="464"/>
      <c r="O1873" s="429"/>
      <c r="P1873" s="409">
        <f t="shared" si="69"/>
        <v>0</v>
      </c>
      <c r="Q1873" s="78">
        <f t="shared" si="69"/>
        <v>0</v>
      </c>
      <c r="R1873" s="100" t="str">
        <f t="shared" si="68"/>
        <v/>
      </c>
    </row>
    <row r="1874" spans="1:18" x14ac:dyDescent="0.2">
      <c r="A1874" s="430" t="str">
        <f>IF(B1874="","",COUNT('Diário 1º PA'!$A$4:$A$2634)+COUNT('Diário 2º PA'!$A$4:$A$2000)+COUNT('Diário 3º PA'!$A$4:$A$2000)+ROW()-3)</f>
        <v/>
      </c>
      <c r="B1874" s="417"/>
      <c r="C1874" s="438"/>
      <c r="D1874" s="419"/>
      <c r="E1874" s="419"/>
      <c r="F1874" s="420"/>
      <c r="G1874" s="419"/>
      <c r="H1874" s="419"/>
      <c r="I1874" s="421"/>
      <c r="J1874" s="422"/>
      <c r="K1874" s="422"/>
      <c r="L1874" s="423"/>
      <c r="M1874" s="422"/>
      <c r="N1874" s="464"/>
      <c r="O1874" s="429"/>
      <c r="P1874" s="409">
        <f t="shared" si="69"/>
        <v>0</v>
      </c>
      <c r="Q1874" s="78">
        <f t="shared" si="69"/>
        <v>0</v>
      </c>
      <c r="R1874" s="100" t="str">
        <f t="shared" si="68"/>
        <v/>
      </c>
    </row>
    <row r="1875" spans="1:18" x14ac:dyDescent="0.2">
      <c r="A1875" s="430" t="str">
        <f>IF(B1875="","",COUNT('Diário 1º PA'!$A$4:$A$2634)+COUNT('Diário 2º PA'!$A$4:$A$2000)+COUNT('Diário 3º PA'!$A$4:$A$2000)+ROW()-3)</f>
        <v/>
      </c>
      <c r="B1875" s="417"/>
      <c r="C1875" s="438"/>
      <c r="D1875" s="419"/>
      <c r="E1875" s="419"/>
      <c r="F1875" s="420"/>
      <c r="G1875" s="419"/>
      <c r="H1875" s="419"/>
      <c r="I1875" s="421"/>
      <c r="J1875" s="422"/>
      <c r="K1875" s="422"/>
      <c r="L1875" s="423"/>
      <c r="M1875" s="422"/>
      <c r="N1875" s="464"/>
      <c r="O1875" s="429"/>
      <c r="P1875" s="409">
        <f t="shared" si="69"/>
        <v>0</v>
      </c>
      <c r="Q1875" s="78">
        <f t="shared" si="69"/>
        <v>0</v>
      </c>
      <c r="R1875" s="100" t="str">
        <f t="shared" si="68"/>
        <v/>
      </c>
    </row>
    <row r="1876" spans="1:18" x14ac:dyDescent="0.2">
      <c r="A1876" s="430" t="str">
        <f>IF(B1876="","",COUNT('Diário 1º PA'!$A$4:$A$2634)+COUNT('Diário 2º PA'!$A$4:$A$2000)+COUNT('Diário 3º PA'!$A$4:$A$2000)+ROW()-3)</f>
        <v/>
      </c>
      <c r="B1876" s="417"/>
      <c r="C1876" s="438"/>
      <c r="D1876" s="419"/>
      <c r="E1876" s="419"/>
      <c r="F1876" s="420"/>
      <c r="G1876" s="419"/>
      <c r="H1876" s="419"/>
      <c r="I1876" s="421"/>
      <c r="J1876" s="422"/>
      <c r="K1876" s="422"/>
      <c r="L1876" s="423"/>
      <c r="M1876" s="422"/>
      <c r="N1876" s="464"/>
      <c r="O1876" s="429"/>
      <c r="P1876" s="409">
        <f t="shared" si="69"/>
        <v>0</v>
      </c>
      <c r="Q1876" s="78">
        <f t="shared" si="69"/>
        <v>0</v>
      </c>
      <c r="R1876" s="100" t="str">
        <f t="shared" si="68"/>
        <v/>
      </c>
    </row>
    <row r="1877" spans="1:18" x14ac:dyDescent="0.2">
      <c r="A1877" s="430" t="str">
        <f>IF(B1877="","",COUNT('Diário 1º PA'!$A$4:$A$2634)+COUNT('Diário 2º PA'!$A$4:$A$2000)+COUNT('Diário 3º PA'!$A$4:$A$2000)+ROW()-3)</f>
        <v/>
      </c>
      <c r="B1877" s="417"/>
      <c r="C1877" s="438"/>
      <c r="D1877" s="419"/>
      <c r="E1877" s="419"/>
      <c r="F1877" s="420"/>
      <c r="G1877" s="419"/>
      <c r="H1877" s="419"/>
      <c r="I1877" s="421"/>
      <c r="J1877" s="422"/>
      <c r="K1877" s="422"/>
      <c r="L1877" s="423"/>
      <c r="M1877" s="422"/>
      <c r="N1877" s="464"/>
      <c r="O1877" s="429"/>
      <c r="P1877" s="409">
        <f t="shared" si="69"/>
        <v>0</v>
      </c>
      <c r="Q1877" s="78">
        <f t="shared" si="69"/>
        <v>0</v>
      </c>
      <c r="R1877" s="100" t="str">
        <f t="shared" si="68"/>
        <v/>
      </c>
    </row>
    <row r="1878" spans="1:18" x14ac:dyDescent="0.2">
      <c r="A1878" s="430" t="str">
        <f>IF(B1878="","",COUNT('Diário 1º PA'!$A$4:$A$2634)+COUNT('Diário 2º PA'!$A$4:$A$2000)+COUNT('Diário 3º PA'!$A$4:$A$2000)+ROW()-3)</f>
        <v/>
      </c>
      <c r="B1878" s="417"/>
      <c r="C1878" s="438"/>
      <c r="D1878" s="419"/>
      <c r="E1878" s="419"/>
      <c r="F1878" s="420"/>
      <c r="G1878" s="419"/>
      <c r="H1878" s="419"/>
      <c r="I1878" s="421"/>
      <c r="J1878" s="422"/>
      <c r="K1878" s="422"/>
      <c r="L1878" s="423"/>
      <c r="M1878" s="422"/>
      <c r="N1878" s="464"/>
      <c r="O1878" s="429"/>
      <c r="P1878" s="409">
        <f t="shared" si="69"/>
        <v>0</v>
      </c>
      <c r="Q1878" s="78">
        <f t="shared" si="69"/>
        <v>0</v>
      </c>
      <c r="R1878" s="100" t="str">
        <f t="shared" si="68"/>
        <v/>
      </c>
    </row>
    <row r="1879" spans="1:18" x14ac:dyDescent="0.2">
      <c r="A1879" s="430" t="str">
        <f>IF(B1879="","",COUNT('Diário 1º PA'!$A$4:$A$2634)+COUNT('Diário 2º PA'!$A$4:$A$2000)+COUNT('Diário 3º PA'!$A$4:$A$2000)+ROW()-3)</f>
        <v/>
      </c>
      <c r="B1879" s="417"/>
      <c r="C1879" s="438"/>
      <c r="D1879" s="419"/>
      <c r="E1879" s="419"/>
      <c r="F1879" s="420"/>
      <c r="G1879" s="419"/>
      <c r="H1879" s="419"/>
      <c r="I1879" s="421"/>
      <c r="J1879" s="422"/>
      <c r="K1879" s="422"/>
      <c r="L1879" s="423"/>
      <c r="M1879" s="422"/>
      <c r="N1879" s="464"/>
      <c r="O1879" s="429"/>
      <c r="P1879" s="409">
        <f t="shared" si="69"/>
        <v>0</v>
      </c>
      <c r="Q1879" s="78">
        <f t="shared" si="69"/>
        <v>0</v>
      </c>
      <c r="R1879" s="100" t="str">
        <f t="shared" si="68"/>
        <v/>
      </c>
    </row>
    <row r="1880" spans="1:18" x14ac:dyDescent="0.2">
      <c r="A1880" s="430" t="str">
        <f>IF(B1880="","",COUNT('Diário 1º PA'!$A$4:$A$2634)+COUNT('Diário 2º PA'!$A$4:$A$2000)+COUNT('Diário 3º PA'!$A$4:$A$2000)+ROW()-3)</f>
        <v/>
      </c>
      <c r="B1880" s="417"/>
      <c r="C1880" s="438"/>
      <c r="D1880" s="419"/>
      <c r="E1880" s="419"/>
      <c r="F1880" s="420"/>
      <c r="G1880" s="419"/>
      <c r="H1880" s="419"/>
      <c r="I1880" s="421"/>
      <c r="J1880" s="422"/>
      <c r="K1880" s="422"/>
      <c r="L1880" s="423"/>
      <c r="M1880" s="422"/>
      <c r="N1880" s="464"/>
      <c r="O1880" s="429"/>
      <c r="P1880" s="409">
        <f t="shared" si="69"/>
        <v>0</v>
      </c>
      <c r="Q1880" s="78">
        <f t="shared" si="69"/>
        <v>0</v>
      </c>
      <c r="R1880" s="100" t="str">
        <f t="shared" si="68"/>
        <v/>
      </c>
    </row>
    <row r="1881" spans="1:18" x14ac:dyDescent="0.2">
      <c r="A1881" s="430" t="str">
        <f>IF(B1881="","",COUNT('Diário 1º PA'!$A$4:$A$2634)+COUNT('Diário 2º PA'!$A$4:$A$2000)+COUNT('Diário 3º PA'!$A$4:$A$2000)+ROW()-3)</f>
        <v/>
      </c>
      <c r="B1881" s="417"/>
      <c r="C1881" s="438"/>
      <c r="D1881" s="419"/>
      <c r="E1881" s="419"/>
      <c r="F1881" s="420"/>
      <c r="G1881" s="419"/>
      <c r="H1881" s="419"/>
      <c r="I1881" s="421"/>
      <c r="J1881" s="422"/>
      <c r="K1881" s="422"/>
      <c r="L1881" s="423"/>
      <c r="M1881" s="422"/>
      <c r="N1881" s="464"/>
      <c r="O1881" s="429"/>
      <c r="P1881" s="409">
        <f t="shared" si="69"/>
        <v>0</v>
      </c>
      <c r="Q1881" s="78">
        <f t="shared" si="69"/>
        <v>0</v>
      </c>
      <c r="R1881" s="100" t="str">
        <f t="shared" si="68"/>
        <v/>
      </c>
    </row>
    <row r="1882" spans="1:18" x14ac:dyDescent="0.2">
      <c r="A1882" s="430" t="str">
        <f>IF(B1882="","",COUNT('Diário 1º PA'!$A$4:$A$2634)+COUNT('Diário 2º PA'!$A$4:$A$2000)+COUNT('Diário 3º PA'!$A$4:$A$2000)+ROW()-3)</f>
        <v/>
      </c>
      <c r="B1882" s="417"/>
      <c r="C1882" s="438"/>
      <c r="D1882" s="419"/>
      <c r="E1882" s="419"/>
      <c r="F1882" s="420"/>
      <c r="G1882" s="419"/>
      <c r="H1882" s="419"/>
      <c r="I1882" s="421"/>
      <c r="J1882" s="422"/>
      <c r="K1882" s="422"/>
      <c r="L1882" s="423"/>
      <c r="M1882" s="422"/>
      <c r="N1882" s="464"/>
      <c r="O1882" s="429"/>
      <c r="P1882" s="409">
        <f t="shared" si="69"/>
        <v>0</v>
      </c>
      <c r="Q1882" s="78">
        <f t="shared" si="69"/>
        <v>0</v>
      </c>
      <c r="R1882" s="100" t="str">
        <f t="shared" si="68"/>
        <v/>
      </c>
    </row>
    <row r="1883" spans="1:18" x14ac:dyDescent="0.2">
      <c r="A1883" s="430" t="str">
        <f>IF(B1883="","",COUNT('Diário 1º PA'!$A$4:$A$2634)+COUNT('Diário 2º PA'!$A$4:$A$2000)+COUNT('Diário 3º PA'!$A$4:$A$2000)+ROW()-3)</f>
        <v/>
      </c>
      <c r="B1883" s="417"/>
      <c r="C1883" s="438"/>
      <c r="D1883" s="419"/>
      <c r="E1883" s="419"/>
      <c r="F1883" s="420"/>
      <c r="G1883" s="419"/>
      <c r="H1883" s="419"/>
      <c r="I1883" s="421"/>
      <c r="J1883" s="422"/>
      <c r="K1883" s="422"/>
      <c r="L1883" s="423"/>
      <c r="M1883" s="422"/>
      <c r="N1883" s="464"/>
      <c r="O1883" s="429"/>
      <c r="P1883" s="409">
        <f t="shared" si="69"/>
        <v>0</v>
      </c>
      <c r="Q1883" s="78">
        <f t="shared" si="69"/>
        <v>0</v>
      </c>
      <c r="R1883" s="100" t="str">
        <f t="shared" si="68"/>
        <v/>
      </c>
    </row>
    <row r="1884" spans="1:18" x14ac:dyDescent="0.2">
      <c r="A1884" s="430" t="str">
        <f>IF(B1884="","",COUNT('Diário 1º PA'!$A$4:$A$2634)+COUNT('Diário 2º PA'!$A$4:$A$2000)+COUNT('Diário 3º PA'!$A$4:$A$2000)+ROW()-3)</f>
        <v/>
      </c>
      <c r="B1884" s="417"/>
      <c r="C1884" s="438"/>
      <c r="D1884" s="419"/>
      <c r="E1884" s="419"/>
      <c r="F1884" s="420"/>
      <c r="G1884" s="419"/>
      <c r="H1884" s="419"/>
      <c r="I1884" s="421"/>
      <c r="J1884" s="422"/>
      <c r="K1884" s="422"/>
      <c r="L1884" s="423"/>
      <c r="M1884" s="422"/>
      <c r="N1884" s="464"/>
      <c r="O1884" s="429"/>
      <c r="P1884" s="409">
        <f t="shared" si="69"/>
        <v>0</v>
      </c>
      <c r="Q1884" s="78">
        <f t="shared" si="69"/>
        <v>0</v>
      </c>
      <c r="R1884" s="100" t="str">
        <f t="shared" si="68"/>
        <v/>
      </c>
    </row>
    <row r="1885" spans="1:18" x14ac:dyDescent="0.2">
      <c r="A1885" s="430" t="str">
        <f>IF(B1885="","",COUNT('Diário 1º PA'!$A$4:$A$2634)+COUNT('Diário 2º PA'!$A$4:$A$2000)+COUNT('Diário 3º PA'!$A$4:$A$2000)+ROW()-3)</f>
        <v/>
      </c>
      <c r="B1885" s="417"/>
      <c r="C1885" s="438"/>
      <c r="D1885" s="419"/>
      <c r="E1885" s="419"/>
      <c r="F1885" s="420"/>
      <c r="G1885" s="419"/>
      <c r="H1885" s="419"/>
      <c r="I1885" s="421"/>
      <c r="J1885" s="422"/>
      <c r="K1885" s="422"/>
      <c r="L1885" s="423"/>
      <c r="M1885" s="422"/>
      <c r="N1885" s="464"/>
      <c r="O1885" s="429"/>
      <c r="P1885" s="409">
        <f t="shared" si="69"/>
        <v>0</v>
      </c>
      <c r="Q1885" s="78">
        <f t="shared" si="69"/>
        <v>0</v>
      </c>
      <c r="R1885" s="100" t="str">
        <f t="shared" si="68"/>
        <v/>
      </c>
    </row>
    <row r="1886" spans="1:18" x14ac:dyDescent="0.2">
      <c r="A1886" s="430" t="str">
        <f>IF(B1886="","",COUNT('Diário 1º PA'!$A$4:$A$2634)+COUNT('Diário 2º PA'!$A$4:$A$2000)+COUNT('Diário 3º PA'!$A$4:$A$2000)+ROW()-3)</f>
        <v/>
      </c>
      <c r="B1886" s="417"/>
      <c r="C1886" s="438"/>
      <c r="D1886" s="419"/>
      <c r="E1886" s="419"/>
      <c r="F1886" s="420"/>
      <c r="G1886" s="419"/>
      <c r="H1886" s="419"/>
      <c r="I1886" s="421"/>
      <c r="J1886" s="422"/>
      <c r="K1886" s="422"/>
      <c r="L1886" s="423"/>
      <c r="M1886" s="422"/>
      <c r="N1886" s="464"/>
      <c r="O1886" s="429"/>
      <c r="P1886" s="409">
        <f t="shared" si="69"/>
        <v>0</v>
      </c>
      <c r="Q1886" s="78">
        <f t="shared" si="69"/>
        <v>0</v>
      </c>
      <c r="R1886" s="100" t="str">
        <f t="shared" si="68"/>
        <v/>
      </c>
    </row>
    <row r="1887" spans="1:18" x14ac:dyDescent="0.2">
      <c r="A1887" s="430" t="str">
        <f>IF(B1887="","",COUNT('Diário 1º PA'!$A$4:$A$2634)+COUNT('Diário 2º PA'!$A$4:$A$2000)+COUNT('Diário 3º PA'!$A$4:$A$2000)+ROW()-3)</f>
        <v/>
      </c>
      <c r="B1887" s="417"/>
      <c r="C1887" s="438"/>
      <c r="D1887" s="419"/>
      <c r="E1887" s="419"/>
      <c r="F1887" s="420"/>
      <c r="G1887" s="419"/>
      <c r="H1887" s="419"/>
      <c r="I1887" s="421"/>
      <c r="J1887" s="422"/>
      <c r="K1887" s="422"/>
      <c r="L1887" s="423"/>
      <c r="M1887" s="422"/>
      <c r="N1887" s="464"/>
      <c r="O1887" s="429"/>
      <c r="P1887" s="409">
        <f t="shared" si="69"/>
        <v>0</v>
      </c>
      <c r="Q1887" s="78">
        <f t="shared" si="69"/>
        <v>0</v>
      </c>
      <c r="R1887" s="100" t="str">
        <f t="shared" si="68"/>
        <v/>
      </c>
    </row>
    <row r="1888" spans="1:18" x14ac:dyDescent="0.2">
      <c r="A1888" s="430" t="str">
        <f>IF(B1888="","",COUNT('Diário 1º PA'!$A$4:$A$2634)+COUNT('Diário 2º PA'!$A$4:$A$2000)+COUNT('Diário 3º PA'!$A$4:$A$2000)+ROW()-3)</f>
        <v/>
      </c>
      <c r="B1888" s="417"/>
      <c r="C1888" s="438"/>
      <c r="D1888" s="419"/>
      <c r="E1888" s="419"/>
      <c r="F1888" s="420"/>
      <c r="G1888" s="419"/>
      <c r="H1888" s="419"/>
      <c r="I1888" s="421"/>
      <c r="J1888" s="422"/>
      <c r="K1888" s="422"/>
      <c r="L1888" s="423"/>
      <c r="M1888" s="422"/>
      <c r="N1888" s="464"/>
      <c r="O1888" s="429"/>
      <c r="P1888" s="409">
        <f t="shared" si="69"/>
        <v>0</v>
      </c>
      <c r="Q1888" s="78">
        <f t="shared" si="69"/>
        <v>0</v>
      </c>
      <c r="R1888" s="100" t="str">
        <f t="shared" si="68"/>
        <v/>
      </c>
    </row>
    <row r="1889" spans="1:18" x14ac:dyDescent="0.2">
      <c r="A1889" s="430" t="str">
        <f>IF(B1889="","",COUNT('Diário 1º PA'!$A$4:$A$2634)+COUNT('Diário 2º PA'!$A$4:$A$2000)+COUNT('Diário 3º PA'!$A$4:$A$2000)+ROW()-3)</f>
        <v/>
      </c>
      <c r="B1889" s="417"/>
      <c r="C1889" s="438"/>
      <c r="D1889" s="419"/>
      <c r="E1889" s="419"/>
      <c r="F1889" s="420"/>
      <c r="G1889" s="419"/>
      <c r="H1889" s="419"/>
      <c r="I1889" s="421"/>
      <c r="J1889" s="422"/>
      <c r="K1889" s="422"/>
      <c r="L1889" s="423"/>
      <c r="M1889" s="422"/>
      <c r="N1889" s="464"/>
      <c r="O1889" s="429"/>
      <c r="P1889" s="409">
        <f t="shared" si="69"/>
        <v>0</v>
      </c>
      <c r="Q1889" s="78">
        <f t="shared" si="69"/>
        <v>0</v>
      </c>
      <c r="R1889" s="100" t="str">
        <f t="shared" si="68"/>
        <v/>
      </c>
    </row>
    <row r="1890" spans="1:18" x14ac:dyDescent="0.2">
      <c r="A1890" s="430" t="str">
        <f>IF(B1890="","",COUNT('Diário 1º PA'!$A$4:$A$2634)+COUNT('Diário 2º PA'!$A$4:$A$2000)+COUNT('Diário 3º PA'!$A$4:$A$2000)+ROW()-3)</f>
        <v/>
      </c>
      <c r="B1890" s="417"/>
      <c r="C1890" s="438"/>
      <c r="D1890" s="419"/>
      <c r="E1890" s="419"/>
      <c r="F1890" s="420"/>
      <c r="G1890" s="419"/>
      <c r="H1890" s="419"/>
      <c r="I1890" s="421"/>
      <c r="J1890" s="422"/>
      <c r="K1890" s="422"/>
      <c r="L1890" s="423"/>
      <c r="M1890" s="422"/>
      <c r="N1890" s="464"/>
      <c r="O1890" s="429"/>
      <c r="P1890" s="409">
        <f t="shared" si="69"/>
        <v>0</v>
      </c>
      <c r="Q1890" s="78">
        <f t="shared" si="69"/>
        <v>0</v>
      </c>
      <c r="R1890" s="100" t="str">
        <f t="shared" si="68"/>
        <v/>
      </c>
    </row>
    <row r="1891" spans="1:18" x14ac:dyDescent="0.2">
      <c r="A1891" s="430" t="str">
        <f>IF(B1891="","",COUNT('Diário 1º PA'!$A$4:$A$2634)+COUNT('Diário 2º PA'!$A$4:$A$2000)+COUNT('Diário 3º PA'!$A$4:$A$2000)+ROW()-3)</f>
        <v/>
      </c>
      <c r="B1891" s="417"/>
      <c r="C1891" s="438"/>
      <c r="D1891" s="419"/>
      <c r="E1891" s="419"/>
      <c r="F1891" s="420"/>
      <c r="G1891" s="419"/>
      <c r="H1891" s="419"/>
      <c r="I1891" s="421"/>
      <c r="J1891" s="422"/>
      <c r="K1891" s="422"/>
      <c r="L1891" s="423"/>
      <c r="M1891" s="422"/>
      <c r="N1891" s="464"/>
      <c r="O1891" s="429"/>
      <c r="P1891" s="409">
        <f t="shared" si="69"/>
        <v>0</v>
      </c>
      <c r="Q1891" s="78">
        <f t="shared" si="69"/>
        <v>0</v>
      </c>
      <c r="R1891" s="100" t="str">
        <f t="shared" si="68"/>
        <v/>
      </c>
    </row>
    <row r="1892" spans="1:18" x14ac:dyDescent="0.2">
      <c r="A1892" s="430" t="str">
        <f>IF(B1892="","",COUNT('Diário 1º PA'!$A$4:$A$2634)+COUNT('Diário 2º PA'!$A$4:$A$2000)+COUNT('Diário 3º PA'!$A$4:$A$2000)+ROW()-3)</f>
        <v/>
      </c>
      <c r="B1892" s="417"/>
      <c r="C1892" s="438"/>
      <c r="D1892" s="419"/>
      <c r="E1892" s="419"/>
      <c r="F1892" s="420"/>
      <c r="G1892" s="419"/>
      <c r="H1892" s="419"/>
      <c r="I1892" s="421"/>
      <c r="J1892" s="422"/>
      <c r="K1892" s="422"/>
      <c r="L1892" s="423"/>
      <c r="M1892" s="422"/>
      <c r="N1892" s="464"/>
      <c r="O1892" s="429"/>
      <c r="P1892" s="409">
        <f t="shared" si="69"/>
        <v>0</v>
      </c>
      <c r="Q1892" s="78">
        <f t="shared" si="69"/>
        <v>0</v>
      </c>
      <c r="R1892" s="100" t="str">
        <f t="shared" si="68"/>
        <v/>
      </c>
    </row>
    <row r="1893" spans="1:18" x14ac:dyDescent="0.2">
      <c r="A1893" s="430" t="str">
        <f>IF(B1893="","",COUNT('Diário 1º PA'!$A$4:$A$2634)+COUNT('Diário 2º PA'!$A$4:$A$2000)+COUNT('Diário 3º PA'!$A$4:$A$2000)+ROW()-3)</f>
        <v/>
      </c>
      <c r="B1893" s="417"/>
      <c r="C1893" s="438"/>
      <c r="D1893" s="419"/>
      <c r="E1893" s="419"/>
      <c r="F1893" s="420"/>
      <c r="G1893" s="419"/>
      <c r="H1893" s="419"/>
      <c r="I1893" s="421"/>
      <c r="J1893" s="422"/>
      <c r="K1893" s="422"/>
      <c r="L1893" s="423"/>
      <c r="M1893" s="422"/>
      <c r="N1893" s="464"/>
      <c r="O1893" s="429"/>
      <c r="P1893" s="409">
        <f t="shared" si="69"/>
        <v>0</v>
      </c>
      <c r="Q1893" s="78">
        <f t="shared" si="69"/>
        <v>0</v>
      </c>
      <c r="R1893" s="100" t="str">
        <f t="shared" si="68"/>
        <v/>
      </c>
    </row>
    <row r="1894" spans="1:18" x14ac:dyDescent="0.2">
      <c r="A1894" s="430" t="str">
        <f>IF(B1894="","",COUNT('Diário 1º PA'!$A$4:$A$2634)+COUNT('Diário 2º PA'!$A$4:$A$2000)+COUNT('Diário 3º PA'!$A$4:$A$2000)+ROW()-3)</f>
        <v/>
      </c>
      <c r="B1894" s="417"/>
      <c r="C1894" s="438"/>
      <c r="D1894" s="419"/>
      <c r="E1894" s="419"/>
      <c r="F1894" s="420"/>
      <c r="G1894" s="419"/>
      <c r="H1894" s="419"/>
      <c r="I1894" s="421"/>
      <c r="J1894" s="422"/>
      <c r="K1894" s="422"/>
      <c r="L1894" s="423"/>
      <c r="M1894" s="422"/>
      <c r="N1894" s="464"/>
      <c r="O1894" s="429"/>
      <c r="P1894" s="409">
        <f t="shared" si="69"/>
        <v>0</v>
      </c>
      <c r="Q1894" s="78">
        <f t="shared" si="69"/>
        <v>0</v>
      </c>
      <c r="R1894" s="100" t="str">
        <f t="shared" si="68"/>
        <v/>
      </c>
    </row>
    <row r="1895" spans="1:18" x14ac:dyDescent="0.2">
      <c r="A1895" s="430" t="str">
        <f>IF(B1895="","",COUNT('Diário 1º PA'!$A$4:$A$2634)+COUNT('Diário 2º PA'!$A$4:$A$2000)+COUNT('Diário 3º PA'!$A$4:$A$2000)+ROW()-3)</f>
        <v/>
      </c>
      <c r="B1895" s="417"/>
      <c r="C1895" s="438"/>
      <c r="D1895" s="419"/>
      <c r="E1895" s="419"/>
      <c r="F1895" s="420"/>
      <c r="G1895" s="419"/>
      <c r="H1895" s="419"/>
      <c r="I1895" s="421"/>
      <c r="J1895" s="422"/>
      <c r="K1895" s="422"/>
      <c r="L1895" s="423"/>
      <c r="M1895" s="422"/>
      <c r="N1895" s="464"/>
      <c r="O1895" s="429"/>
      <c r="P1895" s="409">
        <f t="shared" si="69"/>
        <v>0</v>
      </c>
      <c r="Q1895" s="78">
        <f t="shared" si="69"/>
        <v>0</v>
      </c>
      <c r="R1895" s="100" t="str">
        <f t="shared" si="68"/>
        <v/>
      </c>
    </row>
    <row r="1896" spans="1:18" x14ac:dyDescent="0.2">
      <c r="A1896" s="430" t="str">
        <f>IF(B1896="","",COUNT('Diário 1º PA'!$A$4:$A$2634)+COUNT('Diário 2º PA'!$A$4:$A$2000)+COUNT('Diário 3º PA'!$A$4:$A$2000)+ROW()-3)</f>
        <v/>
      </c>
      <c r="B1896" s="417"/>
      <c r="C1896" s="438"/>
      <c r="D1896" s="419"/>
      <c r="E1896" s="419"/>
      <c r="F1896" s="420"/>
      <c r="G1896" s="419"/>
      <c r="H1896" s="419"/>
      <c r="I1896" s="421"/>
      <c r="J1896" s="422"/>
      <c r="K1896" s="422"/>
      <c r="L1896" s="423"/>
      <c r="M1896" s="422"/>
      <c r="N1896" s="464"/>
      <c r="O1896" s="429"/>
      <c r="P1896" s="409">
        <f t="shared" si="69"/>
        <v>0</v>
      </c>
      <c r="Q1896" s="78">
        <f t="shared" si="69"/>
        <v>0</v>
      </c>
      <c r="R1896" s="100" t="str">
        <f t="shared" si="68"/>
        <v/>
      </c>
    </row>
    <row r="1897" spans="1:18" x14ac:dyDescent="0.2">
      <c r="A1897" s="430" t="str">
        <f>IF(B1897="","",COUNT('Diário 1º PA'!$A$4:$A$2634)+COUNT('Diário 2º PA'!$A$4:$A$2000)+COUNT('Diário 3º PA'!$A$4:$A$2000)+ROW()-3)</f>
        <v/>
      </c>
      <c r="B1897" s="417"/>
      <c r="C1897" s="438"/>
      <c r="D1897" s="419"/>
      <c r="E1897" s="419"/>
      <c r="F1897" s="420"/>
      <c r="G1897" s="419"/>
      <c r="H1897" s="419"/>
      <c r="I1897" s="421"/>
      <c r="J1897" s="422"/>
      <c r="K1897" s="422"/>
      <c r="L1897" s="423"/>
      <c r="M1897" s="422"/>
      <c r="N1897" s="464"/>
      <c r="O1897" s="429"/>
      <c r="P1897" s="409">
        <f t="shared" si="69"/>
        <v>0</v>
      </c>
      <c r="Q1897" s="78">
        <f t="shared" si="69"/>
        <v>0</v>
      </c>
      <c r="R1897" s="100" t="str">
        <f t="shared" si="68"/>
        <v/>
      </c>
    </row>
    <row r="1898" spans="1:18" x14ac:dyDescent="0.2">
      <c r="A1898" s="430" t="str">
        <f>IF(B1898="","",COUNT('Diário 1º PA'!$A$4:$A$2634)+COUNT('Diário 2º PA'!$A$4:$A$2000)+COUNT('Diário 3º PA'!$A$4:$A$2000)+ROW()-3)</f>
        <v/>
      </c>
      <c r="B1898" s="417"/>
      <c r="C1898" s="438"/>
      <c r="D1898" s="419"/>
      <c r="E1898" s="419"/>
      <c r="F1898" s="420"/>
      <c r="G1898" s="419"/>
      <c r="H1898" s="419"/>
      <c r="I1898" s="421"/>
      <c r="J1898" s="422"/>
      <c r="K1898" s="422"/>
      <c r="L1898" s="423"/>
      <c r="M1898" s="422"/>
      <c r="N1898" s="464"/>
      <c r="O1898" s="429"/>
      <c r="P1898" s="409">
        <f t="shared" si="69"/>
        <v>0</v>
      </c>
      <c r="Q1898" s="78">
        <f t="shared" si="69"/>
        <v>0</v>
      </c>
      <c r="R1898" s="100" t="str">
        <f t="shared" si="68"/>
        <v/>
      </c>
    </row>
    <row r="1899" spans="1:18" x14ac:dyDescent="0.2">
      <c r="A1899" s="430" t="str">
        <f>IF(B1899="","",COUNT('Diário 1º PA'!$A$4:$A$2634)+COUNT('Diário 2º PA'!$A$4:$A$2000)+COUNT('Diário 3º PA'!$A$4:$A$2000)+ROW()-3)</f>
        <v/>
      </c>
      <c r="B1899" s="417"/>
      <c r="C1899" s="438"/>
      <c r="D1899" s="419"/>
      <c r="E1899" s="419"/>
      <c r="F1899" s="420"/>
      <c r="G1899" s="419"/>
      <c r="H1899" s="419"/>
      <c r="I1899" s="421"/>
      <c r="J1899" s="422"/>
      <c r="K1899" s="422"/>
      <c r="L1899" s="423"/>
      <c r="M1899" s="422"/>
      <c r="N1899" s="464"/>
      <c r="O1899" s="429"/>
      <c r="P1899" s="409">
        <f t="shared" si="69"/>
        <v>0</v>
      </c>
      <c r="Q1899" s="78">
        <f t="shared" si="69"/>
        <v>0</v>
      </c>
      <c r="R1899" s="100" t="str">
        <f t="shared" si="68"/>
        <v/>
      </c>
    </row>
    <row r="1900" spans="1:18" x14ac:dyDescent="0.2">
      <c r="A1900" s="430" t="str">
        <f>IF(B1900="","",COUNT('Diário 1º PA'!$A$4:$A$2634)+COUNT('Diário 2º PA'!$A$4:$A$2000)+COUNT('Diário 3º PA'!$A$4:$A$2000)+ROW()-3)</f>
        <v/>
      </c>
      <c r="B1900" s="417"/>
      <c r="C1900" s="438"/>
      <c r="D1900" s="419"/>
      <c r="E1900" s="419"/>
      <c r="F1900" s="420"/>
      <c r="G1900" s="419"/>
      <c r="H1900" s="419"/>
      <c r="I1900" s="421"/>
      <c r="J1900" s="422"/>
      <c r="K1900" s="422"/>
      <c r="L1900" s="423"/>
      <c r="M1900" s="422"/>
      <c r="N1900" s="464"/>
      <c r="O1900" s="429"/>
      <c r="P1900" s="409">
        <f t="shared" si="69"/>
        <v>0</v>
      </c>
      <c r="Q1900" s="78">
        <f t="shared" si="69"/>
        <v>0</v>
      </c>
      <c r="R1900" s="100" t="str">
        <f t="shared" si="68"/>
        <v/>
      </c>
    </row>
    <row r="1901" spans="1:18" x14ac:dyDescent="0.2">
      <c r="A1901" s="430" t="str">
        <f>IF(B1901="","",COUNT('Diário 1º PA'!$A$4:$A$2634)+COUNT('Diário 2º PA'!$A$4:$A$2000)+COUNT('Diário 3º PA'!$A$4:$A$2000)+ROW()-3)</f>
        <v/>
      </c>
      <c r="B1901" s="417"/>
      <c r="C1901" s="438"/>
      <c r="D1901" s="419"/>
      <c r="E1901" s="419"/>
      <c r="F1901" s="420"/>
      <c r="G1901" s="419"/>
      <c r="H1901" s="419"/>
      <c r="I1901" s="421"/>
      <c r="J1901" s="422"/>
      <c r="K1901" s="422"/>
      <c r="L1901" s="423"/>
      <c r="M1901" s="422"/>
      <c r="N1901" s="464"/>
      <c r="O1901" s="429"/>
      <c r="P1901" s="409">
        <f t="shared" si="69"/>
        <v>0</v>
      </c>
      <c r="Q1901" s="78">
        <f t="shared" si="69"/>
        <v>0</v>
      </c>
      <c r="R1901" s="100" t="str">
        <f t="shared" si="68"/>
        <v/>
      </c>
    </row>
    <row r="1902" spans="1:18" x14ac:dyDescent="0.2">
      <c r="A1902" s="430" t="str">
        <f>IF(B1902="","",COUNT('Diário 1º PA'!$A$4:$A$2634)+COUNT('Diário 2º PA'!$A$4:$A$2000)+COUNT('Diário 3º PA'!$A$4:$A$2000)+ROW()-3)</f>
        <v/>
      </c>
      <c r="B1902" s="417"/>
      <c r="C1902" s="438"/>
      <c r="D1902" s="419"/>
      <c r="E1902" s="419"/>
      <c r="F1902" s="420"/>
      <c r="G1902" s="419"/>
      <c r="H1902" s="419"/>
      <c r="I1902" s="421"/>
      <c r="J1902" s="422"/>
      <c r="K1902" s="422"/>
      <c r="L1902" s="423"/>
      <c r="M1902" s="422"/>
      <c r="N1902" s="464"/>
      <c r="O1902" s="429"/>
      <c r="P1902" s="409">
        <f t="shared" si="69"/>
        <v>0</v>
      </c>
      <c r="Q1902" s="78">
        <f t="shared" si="69"/>
        <v>0</v>
      </c>
      <c r="R1902" s="100" t="str">
        <f t="shared" si="68"/>
        <v/>
      </c>
    </row>
    <row r="1903" spans="1:18" x14ac:dyDescent="0.2">
      <c r="A1903" s="430" t="str">
        <f>IF(B1903="","",COUNT('Diário 1º PA'!$A$4:$A$2634)+COUNT('Diário 2º PA'!$A$4:$A$2000)+COUNT('Diário 3º PA'!$A$4:$A$2000)+ROW()-3)</f>
        <v/>
      </c>
      <c r="B1903" s="417"/>
      <c r="C1903" s="438"/>
      <c r="D1903" s="419"/>
      <c r="E1903" s="419"/>
      <c r="F1903" s="420"/>
      <c r="G1903" s="419"/>
      <c r="H1903" s="419"/>
      <c r="I1903" s="421"/>
      <c r="J1903" s="422"/>
      <c r="K1903" s="422"/>
      <c r="L1903" s="423"/>
      <c r="M1903" s="422"/>
      <c r="N1903" s="464"/>
      <c r="O1903" s="429"/>
      <c r="P1903" s="409">
        <f t="shared" si="69"/>
        <v>0</v>
      </c>
      <c r="Q1903" s="78">
        <f t="shared" si="69"/>
        <v>0</v>
      </c>
      <c r="R1903" s="100" t="str">
        <f t="shared" si="68"/>
        <v/>
      </c>
    </row>
    <row r="1904" spans="1:18" x14ac:dyDescent="0.2">
      <c r="A1904" s="430" t="str">
        <f>IF(B1904="","",COUNT('Diário 1º PA'!$A$4:$A$2634)+COUNT('Diário 2º PA'!$A$4:$A$2000)+COUNT('Diário 3º PA'!$A$4:$A$2000)+ROW()-3)</f>
        <v/>
      </c>
      <c r="B1904" s="417"/>
      <c r="C1904" s="438"/>
      <c r="D1904" s="419"/>
      <c r="E1904" s="419"/>
      <c r="F1904" s="420"/>
      <c r="G1904" s="419"/>
      <c r="H1904" s="419"/>
      <c r="I1904" s="421"/>
      <c r="J1904" s="422"/>
      <c r="K1904" s="422"/>
      <c r="L1904" s="423"/>
      <c r="M1904" s="422"/>
      <c r="N1904" s="464"/>
      <c r="O1904" s="429"/>
      <c r="P1904" s="409">
        <f t="shared" si="69"/>
        <v>0</v>
      </c>
      <c r="Q1904" s="78">
        <f t="shared" si="69"/>
        <v>0</v>
      </c>
      <c r="R1904" s="100" t="str">
        <f t="shared" si="68"/>
        <v/>
      </c>
    </row>
    <row r="1905" spans="1:18" x14ac:dyDescent="0.2">
      <c r="A1905" s="430" t="str">
        <f>IF(B1905="","",COUNT('Diário 1º PA'!$A$4:$A$2634)+COUNT('Diário 2º PA'!$A$4:$A$2000)+COUNT('Diário 3º PA'!$A$4:$A$2000)+ROW()-3)</f>
        <v/>
      </c>
      <c r="B1905" s="417"/>
      <c r="C1905" s="438"/>
      <c r="D1905" s="419"/>
      <c r="E1905" s="419"/>
      <c r="F1905" s="420"/>
      <c r="G1905" s="419"/>
      <c r="H1905" s="419"/>
      <c r="I1905" s="421"/>
      <c r="J1905" s="422"/>
      <c r="K1905" s="422"/>
      <c r="L1905" s="423"/>
      <c r="M1905" s="422"/>
      <c r="N1905" s="464"/>
      <c r="O1905" s="429"/>
      <c r="P1905" s="409">
        <f t="shared" si="69"/>
        <v>0</v>
      </c>
      <c r="Q1905" s="78">
        <f t="shared" si="69"/>
        <v>0</v>
      </c>
      <c r="R1905" s="100" t="str">
        <f t="shared" si="68"/>
        <v/>
      </c>
    </row>
    <row r="1906" spans="1:18" x14ac:dyDescent="0.2">
      <c r="A1906" s="430" t="str">
        <f>IF(B1906="","",COUNT('Diário 1º PA'!$A$4:$A$2634)+COUNT('Diário 2º PA'!$A$4:$A$2000)+COUNT('Diário 3º PA'!$A$4:$A$2000)+ROW()-3)</f>
        <v/>
      </c>
      <c r="B1906" s="417"/>
      <c r="C1906" s="438"/>
      <c r="D1906" s="419"/>
      <c r="E1906" s="419"/>
      <c r="F1906" s="420"/>
      <c r="G1906" s="419"/>
      <c r="H1906" s="419"/>
      <c r="I1906" s="421"/>
      <c r="J1906" s="422"/>
      <c r="K1906" s="422"/>
      <c r="L1906" s="423"/>
      <c r="M1906" s="422"/>
      <c r="N1906" s="464"/>
      <c r="O1906" s="429"/>
      <c r="P1906" s="409">
        <f t="shared" si="69"/>
        <v>0</v>
      </c>
      <c r="Q1906" s="78">
        <f t="shared" si="69"/>
        <v>0</v>
      </c>
      <c r="R1906" s="100" t="str">
        <f t="shared" si="68"/>
        <v/>
      </c>
    </row>
    <row r="1907" spans="1:18" x14ac:dyDescent="0.2">
      <c r="A1907" s="430" t="str">
        <f>IF(B1907="","",COUNT('Diário 1º PA'!$A$4:$A$2634)+COUNT('Diário 2º PA'!$A$4:$A$2000)+COUNT('Diário 3º PA'!$A$4:$A$2000)+ROW()-3)</f>
        <v/>
      </c>
      <c r="B1907" s="417"/>
      <c r="C1907" s="438"/>
      <c r="D1907" s="419"/>
      <c r="E1907" s="419"/>
      <c r="F1907" s="420"/>
      <c r="G1907" s="419"/>
      <c r="H1907" s="419"/>
      <c r="I1907" s="421"/>
      <c r="J1907" s="422"/>
      <c r="K1907" s="422"/>
      <c r="L1907" s="423"/>
      <c r="M1907" s="422"/>
      <c r="N1907" s="464"/>
      <c r="O1907" s="429"/>
      <c r="P1907" s="409">
        <f t="shared" si="69"/>
        <v>0</v>
      </c>
      <c r="Q1907" s="78">
        <f t="shared" si="69"/>
        <v>0</v>
      </c>
      <c r="R1907" s="100" t="str">
        <f t="shared" si="68"/>
        <v/>
      </c>
    </row>
    <row r="1908" spans="1:18" x14ac:dyDescent="0.2">
      <c r="A1908" s="430" t="str">
        <f>IF(B1908="","",COUNT('Diário 1º PA'!$A$4:$A$2634)+COUNT('Diário 2º PA'!$A$4:$A$2000)+COUNT('Diário 3º PA'!$A$4:$A$2000)+ROW()-3)</f>
        <v/>
      </c>
      <c r="B1908" s="417"/>
      <c r="C1908" s="438"/>
      <c r="D1908" s="419"/>
      <c r="E1908" s="419"/>
      <c r="F1908" s="420"/>
      <c r="G1908" s="419"/>
      <c r="H1908" s="419"/>
      <c r="I1908" s="421"/>
      <c r="J1908" s="422"/>
      <c r="K1908" s="422"/>
      <c r="L1908" s="423"/>
      <c r="M1908" s="422"/>
      <c r="N1908" s="464"/>
      <c r="O1908" s="429"/>
      <c r="P1908" s="409">
        <f t="shared" si="69"/>
        <v>0</v>
      </c>
      <c r="Q1908" s="78">
        <f t="shared" si="69"/>
        <v>0</v>
      </c>
      <c r="R1908" s="100" t="str">
        <f t="shared" si="68"/>
        <v/>
      </c>
    </row>
    <row r="1909" spans="1:18" x14ac:dyDescent="0.2">
      <c r="A1909" s="430" t="str">
        <f>IF(B1909="","",COUNT('Diário 1º PA'!$A$4:$A$2634)+COUNT('Diário 2º PA'!$A$4:$A$2000)+COUNT('Diário 3º PA'!$A$4:$A$2000)+ROW()-3)</f>
        <v/>
      </c>
      <c r="B1909" s="417"/>
      <c r="C1909" s="438"/>
      <c r="D1909" s="419"/>
      <c r="E1909" s="419"/>
      <c r="F1909" s="420"/>
      <c r="G1909" s="419"/>
      <c r="H1909" s="419"/>
      <c r="I1909" s="421"/>
      <c r="J1909" s="422"/>
      <c r="K1909" s="422"/>
      <c r="L1909" s="423"/>
      <c r="M1909" s="422"/>
      <c r="N1909" s="464"/>
      <c r="O1909" s="429"/>
      <c r="P1909" s="409">
        <f t="shared" si="69"/>
        <v>0</v>
      </c>
      <c r="Q1909" s="78">
        <f t="shared" si="69"/>
        <v>0</v>
      </c>
      <c r="R1909" s="100" t="str">
        <f t="shared" si="68"/>
        <v/>
      </c>
    </row>
    <row r="1910" spans="1:18" x14ac:dyDescent="0.2">
      <c r="A1910" s="430" t="str">
        <f>IF(B1910="","",COUNT('Diário 1º PA'!$A$4:$A$2634)+COUNT('Diário 2º PA'!$A$4:$A$2000)+COUNT('Diário 3º PA'!$A$4:$A$2000)+ROW()-3)</f>
        <v/>
      </c>
      <c r="B1910" s="417"/>
      <c r="C1910" s="438"/>
      <c r="D1910" s="419"/>
      <c r="E1910" s="419"/>
      <c r="F1910" s="420"/>
      <c r="G1910" s="419"/>
      <c r="H1910" s="419"/>
      <c r="I1910" s="421"/>
      <c r="J1910" s="422"/>
      <c r="K1910" s="422"/>
      <c r="L1910" s="423"/>
      <c r="M1910" s="422"/>
      <c r="N1910" s="464"/>
      <c r="O1910" s="429"/>
      <c r="P1910" s="409">
        <f t="shared" si="69"/>
        <v>0</v>
      </c>
      <c r="Q1910" s="78">
        <f t="shared" si="69"/>
        <v>0</v>
      </c>
      <c r="R1910" s="100" t="str">
        <f t="shared" si="68"/>
        <v/>
      </c>
    </row>
    <row r="1911" spans="1:18" x14ac:dyDescent="0.2">
      <c r="A1911" s="430" t="str">
        <f>IF(B1911="","",COUNT('Diário 1º PA'!$A$4:$A$2634)+COUNT('Diário 2º PA'!$A$4:$A$2000)+COUNT('Diário 3º PA'!$A$4:$A$2000)+ROW()-3)</f>
        <v/>
      </c>
      <c r="B1911" s="417"/>
      <c r="C1911" s="438"/>
      <c r="D1911" s="419"/>
      <c r="E1911" s="419"/>
      <c r="F1911" s="420"/>
      <c r="G1911" s="419"/>
      <c r="H1911" s="419"/>
      <c r="I1911" s="421"/>
      <c r="J1911" s="422"/>
      <c r="K1911" s="422"/>
      <c r="L1911" s="423"/>
      <c r="M1911" s="422"/>
      <c r="N1911" s="464"/>
      <c r="O1911" s="429"/>
      <c r="P1911" s="409">
        <f t="shared" si="69"/>
        <v>0</v>
      </c>
      <c r="Q1911" s="78">
        <f t="shared" si="69"/>
        <v>0</v>
      </c>
      <c r="R1911" s="100" t="str">
        <f t="shared" si="68"/>
        <v/>
      </c>
    </row>
    <row r="1912" spans="1:18" x14ac:dyDescent="0.2">
      <c r="A1912" s="430" t="str">
        <f>IF(B1912="","",COUNT('Diário 1º PA'!$A$4:$A$2634)+COUNT('Diário 2º PA'!$A$4:$A$2000)+COUNT('Diário 3º PA'!$A$4:$A$2000)+ROW()-3)</f>
        <v/>
      </c>
      <c r="B1912" s="417"/>
      <c r="C1912" s="438"/>
      <c r="D1912" s="419"/>
      <c r="E1912" s="419"/>
      <c r="F1912" s="420"/>
      <c r="G1912" s="419"/>
      <c r="H1912" s="419"/>
      <c r="I1912" s="421"/>
      <c r="J1912" s="422"/>
      <c r="K1912" s="422"/>
      <c r="L1912" s="423"/>
      <c r="M1912" s="422"/>
      <c r="N1912" s="464"/>
      <c r="O1912" s="429"/>
      <c r="P1912" s="409">
        <f t="shared" si="69"/>
        <v>0</v>
      </c>
      <c r="Q1912" s="78">
        <f t="shared" si="69"/>
        <v>0</v>
      </c>
      <c r="R1912" s="100" t="str">
        <f t="shared" si="68"/>
        <v/>
      </c>
    </row>
    <row r="1913" spans="1:18" x14ac:dyDescent="0.2">
      <c r="A1913" s="430" t="str">
        <f>IF(B1913="","",COUNT('Diário 1º PA'!$A$4:$A$2634)+COUNT('Diário 2º PA'!$A$4:$A$2000)+COUNT('Diário 3º PA'!$A$4:$A$2000)+ROW()-3)</f>
        <v/>
      </c>
      <c r="B1913" s="417"/>
      <c r="C1913" s="438"/>
      <c r="D1913" s="419"/>
      <c r="E1913" s="419"/>
      <c r="F1913" s="420"/>
      <c r="G1913" s="419"/>
      <c r="H1913" s="419"/>
      <c r="I1913" s="421"/>
      <c r="J1913" s="422"/>
      <c r="K1913" s="422"/>
      <c r="L1913" s="423"/>
      <c r="M1913" s="422"/>
      <c r="N1913" s="464"/>
      <c r="O1913" s="429"/>
      <c r="P1913" s="409">
        <f t="shared" si="69"/>
        <v>0</v>
      </c>
      <c r="Q1913" s="78">
        <f t="shared" si="69"/>
        <v>0</v>
      </c>
      <c r="R1913" s="100" t="str">
        <f t="shared" si="68"/>
        <v/>
      </c>
    </row>
    <row r="1914" spans="1:18" x14ac:dyDescent="0.2">
      <c r="A1914" s="430" t="str">
        <f>IF(B1914="","",COUNT('Diário 1º PA'!$A$4:$A$2634)+COUNT('Diário 2º PA'!$A$4:$A$2000)+COUNT('Diário 3º PA'!$A$4:$A$2000)+ROW()-3)</f>
        <v/>
      </c>
      <c r="B1914" s="417"/>
      <c r="C1914" s="438"/>
      <c r="D1914" s="419"/>
      <c r="E1914" s="419"/>
      <c r="F1914" s="420"/>
      <c r="G1914" s="419"/>
      <c r="H1914" s="419"/>
      <c r="I1914" s="421"/>
      <c r="J1914" s="422"/>
      <c r="K1914" s="422"/>
      <c r="L1914" s="423"/>
      <c r="M1914" s="422"/>
      <c r="N1914" s="464"/>
      <c r="O1914" s="429"/>
      <c r="P1914" s="409">
        <f t="shared" si="69"/>
        <v>0</v>
      </c>
      <c r="Q1914" s="78">
        <f t="shared" si="69"/>
        <v>0</v>
      </c>
      <c r="R1914" s="100" t="str">
        <f t="shared" si="68"/>
        <v/>
      </c>
    </row>
    <row r="1915" spans="1:18" x14ac:dyDescent="0.2">
      <c r="A1915" s="430" t="str">
        <f>IF(B1915="","",COUNT('Diário 1º PA'!$A$4:$A$2634)+COUNT('Diário 2º PA'!$A$4:$A$2000)+COUNT('Diário 3º PA'!$A$4:$A$2000)+ROW()-3)</f>
        <v/>
      </c>
      <c r="B1915" s="417"/>
      <c r="C1915" s="438"/>
      <c r="D1915" s="419"/>
      <c r="E1915" s="419"/>
      <c r="F1915" s="420"/>
      <c r="G1915" s="419"/>
      <c r="H1915" s="419"/>
      <c r="I1915" s="421"/>
      <c r="J1915" s="422"/>
      <c r="K1915" s="422"/>
      <c r="L1915" s="423"/>
      <c r="M1915" s="422"/>
      <c r="N1915" s="464"/>
      <c r="O1915" s="429"/>
      <c r="P1915" s="409">
        <f t="shared" si="69"/>
        <v>0</v>
      </c>
      <c r="Q1915" s="78">
        <f t="shared" si="69"/>
        <v>0</v>
      </c>
      <c r="R1915" s="100" t="str">
        <f t="shared" si="68"/>
        <v/>
      </c>
    </row>
    <row r="1916" spans="1:18" x14ac:dyDescent="0.2">
      <c r="A1916" s="430" t="str">
        <f>IF(B1916="","",COUNT('Diário 1º PA'!$A$4:$A$2634)+COUNT('Diário 2º PA'!$A$4:$A$2000)+COUNT('Diário 3º PA'!$A$4:$A$2000)+ROW()-3)</f>
        <v/>
      </c>
      <c r="B1916" s="417"/>
      <c r="C1916" s="438"/>
      <c r="D1916" s="419"/>
      <c r="E1916" s="419"/>
      <c r="F1916" s="420"/>
      <c r="G1916" s="419"/>
      <c r="H1916" s="419"/>
      <c r="I1916" s="421"/>
      <c r="J1916" s="422"/>
      <c r="K1916" s="422"/>
      <c r="L1916" s="423"/>
      <c r="M1916" s="422"/>
      <c r="N1916" s="464"/>
      <c r="O1916" s="429"/>
      <c r="P1916" s="409">
        <f t="shared" si="69"/>
        <v>0</v>
      </c>
      <c r="Q1916" s="78">
        <f t="shared" si="69"/>
        <v>0</v>
      </c>
      <c r="R1916" s="100" t="str">
        <f t="shared" si="68"/>
        <v/>
      </c>
    </row>
    <row r="1917" spans="1:18" x14ac:dyDescent="0.2">
      <c r="A1917" s="430" t="str">
        <f>IF(B1917="","",COUNT('Diário 1º PA'!$A$4:$A$2634)+COUNT('Diário 2º PA'!$A$4:$A$2000)+COUNT('Diário 3º PA'!$A$4:$A$2000)+ROW()-3)</f>
        <v/>
      </c>
      <c r="B1917" s="417"/>
      <c r="C1917" s="438"/>
      <c r="D1917" s="419"/>
      <c r="E1917" s="419"/>
      <c r="F1917" s="420"/>
      <c r="G1917" s="419"/>
      <c r="H1917" s="419"/>
      <c r="I1917" s="421"/>
      <c r="J1917" s="422"/>
      <c r="K1917" s="422"/>
      <c r="L1917" s="423"/>
      <c r="M1917" s="422"/>
      <c r="N1917" s="464"/>
      <c r="O1917" s="429"/>
      <c r="P1917" s="409">
        <f t="shared" si="69"/>
        <v>0</v>
      </c>
      <c r="Q1917" s="78">
        <f t="shared" si="69"/>
        <v>0</v>
      </c>
      <c r="R1917" s="100" t="str">
        <f t="shared" si="68"/>
        <v/>
      </c>
    </row>
    <row r="1918" spans="1:18" x14ac:dyDescent="0.2">
      <c r="A1918" s="430" t="str">
        <f>IF(B1918="","",COUNT('Diário 1º PA'!$A$4:$A$2634)+COUNT('Diário 2º PA'!$A$4:$A$2000)+COUNT('Diário 3º PA'!$A$4:$A$2000)+ROW()-3)</f>
        <v/>
      </c>
      <c r="B1918" s="417"/>
      <c r="C1918" s="438"/>
      <c r="D1918" s="419"/>
      <c r="E1918" s="419"/>
      <c r="F1918" s="420"/>
      <c r="G1918" s="419"/>
      <c r="H1918" s="419"/>
      <c r="I1918" s="421"/>
      <c r="J1918" s="422"/>
      <c r="K1918" s="422"/>
      <c r="L1918" s="423"/>
      <c r="M1918" s="422"/>
      <c r="N1918" s="464"/>
      <c r="O1918" s="429"/>
      <c r="P1918" s="409">
        <f t="shared" si="69"/>
        <v>0</v>
      </c>
      <c r="Q1918" s="78">
        <f t="shared" si="69"/>
        <v>0</v>
      </c>
      <c r="R1918" s="100" t="str">
        <f t="shared" si="68"/>
        <v/>
      </c>
    </row>
    <row r="1919" spans="1:18" x14ac:dyDescent="0.2">
      <c r="A1919" s="430" t="str">
        <f>IF(B1919="","",COUNT('Diário 1º PA'!$A$4:$A$2634)+COUNT('Diário 2º PA'!$A$4:$A$2000)+COUNT('Diário 3º PA'!$A$4:$A$2000)+ROW()-3)</f>
        <v/>
      </c>
      <c r="B1919" s="417"/>
      <c r="C1919" s="438"/>
      <c r="D1919" s="419"/>
      <c r="E1919" s="419"/>
      <c r="F1919" s="420"/>
      <c r="G1919" s="419"/>
      <c r="H1919" s="419"/>
      <c r="I1919" s="421"/>
      <c r="J1919" s="422"/>
      <c r="K1919" s="422"/>
      <c r="L1919" s="423"/>
      <c r="M1919" s="422"/>
      <c r="N1919" s="464"/>
      <c r="O1919" s="429"/>
      <c r="P1919" s="409">
        <f t="shared" si="69"/>
        <v>0</v>
      </c>
      <c r="Q1919" s="78">
        <f t="shared" si="69"/>
        <v>0</v>
      </c>
      <c r="R1919" s="100" t="str">
        <f t="shared" si="68"/>
        <v/>
      </c>
    </row>
    <row r="1920" spans="1:18" x14ac:dyDescent="0.2">
      <c r="A1920" s="430" t="str">
        <f>IF(B1920="","",COUNT('Diário 1º PA'!$A$4:$A$2634)+COUNT('Diário 2º PA'!$A$4:$A$2000)+COUNT('Diário 3º PA'!$A$4:$A$2000)+ROW()-3)</f>
        <v/>
      </c>
      <c r="B1920" s="417"/>
      <c r="C1920" s="438"/>
      <c r="D1920" s="419"/>
      <c r="E1920" s="419"/>
      <c r="F1920" s="420"/>
      <c r="G1920" s="419"/>
      <c r="H1920" s="419"/>
      <c r="I1920" s="421"/>
      <c r="J1920" s="422"/>
      <c r="K1920" s="422"/>
      <c r="L1920" s="423"/>
      <c r="M1920" s="422"/>
      <c r="N1920" s="464"/>
      <c r="O1920" s="429"/>
      <c r="P1920" s="409">
        <f t="shared" si="69"/>
        <v>0</v>
      </c>
      <c r="Q1920" s="78">
        <f t="shared" si="69"/>
        <v>0</v>
      </c>
      <c r="R1920" s="100" t="str">
        <f t="shared" si="68"/>
        <v/>
      </c>
    </row>
    <row r="1921" spans="1:18" x14ac:dyDescent="0.2">
      <c r="A1921" s="430" t="str">
        <f>IF(B1921="","",COUNT('Diário 1º PA'!$A$4:$A$2634)+COUNT('Diário 2º PA'!$A$4:$A$2000)+COUNT('Diário 3º PA'!$A$4:$A$2000)+ROW()-3)</f>
        <v/>
      </c>
      <c r="B1921" s="417"/>
      <c r="C1921" s="438"/>
      <c r="D1921" s="419"/>
      <c r="E1921" s="419"/>
      <c r="F1921" s="420"/>
      <c r="G1921" s="419"/>
      <c r="H1921" s="419"/>
      <c r="I1921" s="421"/>
      <c r="J1921" s="422"/>
      <c r="K1921" s="422"/>
      <c r="L1921" s="423"/>
      <c r="M1921" s="422"/>
      <c r="N1921" s="464"/>
      <c r="O1921" s="429"/>
      <c r="P1921" s="409">
        <f t="shared" si="69"/>
        <v>0</v>
      </c>
      <c r="Q1921" s="78">
        <f t="shared" si="69"/>
        <v>0</v>
      </c>
      <c r="R1921" s="100" t="str">
        <f t="shared" si="68"/>
        <v/>
      </c>
    </row>
    <row r="1922" spans="1:18" x14ac:dyDescent="0.2">
      <c r="A1922" s="430" t="str">
        <f>IF(B1922="","",COUNT('Diário 1º PA'!$A$4:$A$2634)+COUNT('Diário 2º PA'!$A$4:$A$2000)+COUNT('Diário 3º PA'!$A$4:$A$2000)+ROW()-3)</f>
        <v/>
      </c>
      <c r="B1922" s="417"/>
      <c r="C1922" s="438"/>
      <c r="D1922" s="419"/>
      <c r="E1922" s="419"/>
      <c r="F1922" s="420"/>
      <c r="G1922" s="419"/>
      <c r="H1922" s="419"/>
      <c r="I1922" s="421"/>
      <c r="J1922" s="422"/>
      <c r="K1922" s="422"/>
      <c r="L1922" s="423"/>
      <c r="M1922" s="422"/>
      <c r="N1922" s="464"/>
      <c r="O1922" s="429"/>
      <c r="P1922" s="409">
        <f t="shared" si="69"/>
        <v>0</v>
      </c>
      <c r="Q1922" s="78">
        <f t="shared" si="69"/>
        <v>0</v>
      </c>
      <c r="R1922" s="100" t="str">
        <f t="shared" si="68"/>
        <v/>
      </c>
    </row>
    <row r="1923" spans="1:18" x14ac:dyDescent="0.2">
      <c r="A1923" s="430" t="str">
        <f>IF(B1923="","",COUNT('Diário 1º PA'!$A$4:$A$2634)+COUNT('Diário 2º PA'!$A$4:$A$2000)+COUNT('Diário 3º PA'!$A$4:$A$2000)+ROW()-3)</f>
        <v/>
      </c>
      <c r="B1923" s="417"/>
      <c r="C1923" s="438"/>
      <c r="D1923" s="419"/>
      <c r="E1923" s="419"/>
      <c r="F1923" s="420"/>
      <c r="G1923" s="419"/>
      <c r="H1923" s="419"/>
      <c r="I1923" s="421"/>
      <c r="J1923" s="422"/>
      <c r="K1923" s="422"/>
      <c r="L1923" s="423"/>
      <c r="M1923" s="422"/>
      <c r="N1923" s="464"/>
      <c r="O1923" s="429"/>
      <c r="P1923" s="409">
        <f t="shared" si="69"/>
        <v>0</v>
      </c>
      <c r="Q1923" s="78">
        <f t="shared" si="69"/>
        <v>0</v>
      </c>
      <c r="R1923" s="100" t="str">
        <f t="shared" si="68"/>
        <v/>
      </c>
    </row>
    <row r="1924" spans="1:18" x14ac:dyDescent="0.2">
      <c r="A1924" s="430" t="str">
        <f>IF(B1924="","",COUNT('Diário 1º PA'!$A$4:$A$2634)+COUNT('Diário 2º PA'!$A$4:$A$2000)+COUNT('Diário 3º PA'!$A$4:$A$2000)+ROW()-3)</f>
        <v/>
      </c>
      <c r="B1924" s="417"/>
      <c r="C1924" s="438"/>
      <c r="D1924" s="419"/>
      <c r="E1924" s="419"/>
      <c r="F1924" s="420"/>
      <c r="G1924" s="419"/>
      <c r="H1924" s="419"/>
      <c r="I1924" s="421"/>
      <c r="J1924" s="422"/>
      <c r="K1924" s="422"/>
      <c r="L1924" s="423"/>
      <c r="M1924" s="422"/>
      <c r="N1924" s="464"/>
      <c r="O1924" s="429"/>
      <c r="P1924" s="409">
        <f t="shared" si="69"/>
        <v>0</v>
      </c>
      <c r="Q1924" s="78">
        <f t="shared" si="69"/>
        <v>0</v>
      </c>
      <c r="R1924" s="100" t="str">
        <f t="shared" si="68"/>
        <v/>
      </c>
    </row>
    <row r="1925" spans="1:18" x14ac:dyDescent="0.2">
      <c r="A1925" s="430" t="str">
        <f>IF(B1925="","",COUNT('Diário 1º PA'!$A$4:$A$2634)+COUNT('Diário 2º PA'!$A$4:$A$2000)+COUNT('Diário 3º PA'!$A$4:$A$2000)+ROW()-3)</f>
        <v/>
      </c>
      <c r="B1925" s="417"/>
      <c r="C1925" s="438"/>
      <c r="D1925" s="419"/>
      <c r="E1925" s="419"/>
      <c r="F1925" s="420"/>
      <c r="G1925" s="419"/>
      <c r="H1925" s="419"/>
      <c r="I1925" s="421"/>
      <c r="J1925" s="422"/>
      <c r="K1925" s="422"/>
      <c r="L1925" s="423"/>
      <c r="M1925" s="422"/>
      <c r="N1925" s="464"/>
      <c r="O1925" s="429"/>
      <c r="P1925" s="409">
        <f t="shared" si="69"/>
        <v>0</v>
      </c>
      <c r="Q1925" s="78">
        <f t="shared" si="69"/>
        <v>0</v>
      </c>
      <c r="R1925" s="100" t="str">
        <f t="shared" si="68"/>
        <v/>
      </c>
    </row>
    <row r="1926" spans="1:18" x14ac:dyDescent="0.2">
      <c r="A1926" s="430" t="str">
        <f>IF(B1926="","",COUNT('Diário 1º PA'!$A$4:$A$2634)+COUNT('Diário 2º PA'!$A$4:$A$2000)+COUNT('Diário 3º PA'!$A$4:$A$2000)+ROW()-3)</f>
        <v/>
      </c>
      <c r="B1926" s="417"/>
      <c r="C1926" s="438"/>
      <c r="D1926" s="419"/>
      <c r="E1926" s="419"/>
      <c r="F1926" s="420"/>
      <c r="G1926" s="419"/>
      <c r="H1926" s="419"/>
      <c r="I1926" s="421"/>
      <c r="J1926" s="422"/>
      <c r="K1926" s="422"/>
      <c r="L1926" s="423"/>
      <c r="M1926" s="422"/>
      <c r="N1926" s="464"/>
      <c r="O1926" s="429"/>
      <c r="P1926" s="409">
        <f t="shared" si="69"/>
        <v>0</v>
      </c>
      <c r="Q1926" s="78">
        <f t="shared" si="69"/>
        <v>0</v>
      </c>
      <c r="R1926" s="100" t="str">
        <f t="shared" si="68"/>
        <v/>
      </c>
    </row>
    <row r="1927" spans="1:18" x14ac:dyDescent="0.2">
      <c r="A1927" s="430" t="str">
        <f>IF(B1927="","",COUNT('Diário 1º PA'!$A$4:$A$2634)+COUNT('Diário 2º PA'!$A$4:$A$2000)+COUNT('Diário 3º PA'!$A$4:$A$2000)+ROW()-3)</f>
        <v/>
      </c>
      <c r="B1927" s="417"/>
      <c r="C1927" s="438"/>
      <c r="D1927" s="419"/>
      <c r="E1927" s="419"/>
      <c r="F1927" s="420"/>
      <c r="G1927" s="419"/>
      <c r="H1927" s="419"/>
      <c r="I1927" s="421"/>
      <c r="J1927" s="422"/>
      <c r="K1927" s="422"/>
      <c r="L1927" s="423"/>
      <c r="M1927" s="422"/>
      <c r="N1927" s="464"/>
      <c r="O1927" s="429"/>
      <c r="P1927" s="409">
        <f t="shared" si="69"/>
        <v>0</v>
      </c>
      <c r="Q1927" s="78">
        <f t="shared" si="69"/>
        <v>0</v>
      </c>
      <c r="R1927" s="100" t="str">
        <f t="shared" si="68"/>
        <v/>
      </c>
    </row>
    <row r="1928" spans="1:18" x14ac:dyDescent="0.2">
      <c r="A1928" s="430" t="str">
        <f>IF(B1928="","",COUNT('Diário 1º PA'!$A$4:$A$2634)+COUNT('Diário 2º PA'!$A$4:$A$2000)+COUNT('Diário 3º PA'!$A$4:$A$2000)+ROW()-3)</f>
        <v/>
      </c>
      <c r="B1928" s="417"/>
      <c r="C1928" s="438"/>
      <c r="D1928" s="419"/>
      <c r="E1928" s="419"/>
      <c r="F1928" s="420"/>
      <c r="G1928" s="419"/>
      <c r="H1928" s="419"/>
      <c r="I1928" s="421"/>
      <c r="J1928" s="422"/>
      <c r="K1928" s="422"/>
      <c r="L1928" s="423"/>
      <c r="M1928" s="422"/>
      <c r="N1928" s="464"/>
      <c r="O1928" s="429"/>
      <c r="P1928" s="409">
        <f t="shared" si="69"/>
        <v>0</v>
      </c>
      <c r="Q1928" s="78">
        <f t="shared" si="69"/>
        <v>0</v>
      </c>
      <c r="R1928" s="100" t="str">
        <f t="shared" ref="R1928:R1991" si="70">SUBSTITUTE(D1928," ","_")</f>
        <v/>
      </c>
    </row>
    <row r="1929" spans="1:18" x14ac:dyDescent="0.2">
      <c r="A1929" s="430" t="str">
        <f>IF(B1929="","",COUNT('Diário 1º PA'!$A$4:$A$2634)+COUNT('Diário 2º PA'!$A$4:$A$2000)+COUNT('Diário 3º PA'!$A$4:$A$2000)+ROW()-3)</f>
        <v/>
      </c>
      <c r="B1929" s="417"/>
      <c r="C1929" s="438"/>
      <c r="D1929" s="419"/>
      <c r="E1929" s="419"/>
      <c r="F1929" s="420"/>
      <c r="G1929" s="419"/>
      <c r="H1929" s="419"/>
      <c r="I1929" s="421"/>
      <c r="J1929" s="422"/>
      <c r="K1929" s="422"/>
      <c r="L1929" s="423"/>
      <c r="M1929" s="422"/>
      <c r="N1929" s="464"/>
      <c r="O1929" s="429"/>
      <c r="P1929" s="409">
        <f t="shared" ref="P1929:Q1992" si="71">IF(B1929=0,0,IF(YEAR(B1929)=$Q$1,MONTH(B1929)-$P$1+1,(YEAR(B1929)-$Q$1)*12-$P$1+1+MONTH(B1929)))</f>
        <v>0</v>
      </c>
      <c r="Q1929" s="78">
        <f t="shared" si="71"/>
        <v>0</v>
      </c>
      <c r="R1929" s="100" t="str">
        <f t="shared" si="70"/>
        <v/>
      </c>
    </row>
    <row r="1930" spans="1:18" x14ac:dyDescent="0.2">
      <c r="A1930" s="430" t="str">
        <f>IF(B1930="","",COUNT('Diário 1º PA'!$A$4:$A$2634)+COUNT('Diário 2º PA'!$A$4:$A$2000)+COUNT('Diário 3º PA'!$A$4:$A$2000)+ROW()-3)</f>
        <v/>
      </c>
      <c r="B1930" s="417"/>
      <c r="C1930" s="438"/>
      <c r="D1930" s="419"/>
      <c r="E1930" s="419"/>
      <c r="F1930" s="420"/>
      <c r="G1930" s="419"/>
      <c r="H1930" s="419"/>
      <c r="I1930" s="421"/>
      <c r="J1930" s="422"/>
      <c r="K1930" s="422"/>
      <c r="L1930" s="423"/>
      <c r="M1930" s="422"/>
      <c r="N1930" s="464"/>
      <c r="O1930" s="429"/>
      <c r="P1930" s="409">
        <f t="shared" si="71"/>
        <v>0</v>
      </c>
      <c r="Q1930" s="78">
        <f t="shared" si="71"/>
        <v>0</v>
      </c>
      <c r="R1930" s="100" t="str">
        <f t="shared" si="70"/>
        <v/>
      </c>
    </row>
    <row r="1931" spans="1:18" x14ac:dyDescent="0.2">
      <c r="A1931" s="430" t="str">
        <f>IF(B1931="","",COUNT('Diário 1º PA'!$A$4:$A$2634)+COUNT('Diário 2º PA'!$A$4:$A$2000)+COUNT('Diário 3º PA'!$A$4:$A$2000)+ROW()-3)</f>
        <v/>
      </c>
      <c r="B1931" s="417"/>
      <c r="C1931" s="438"/>
      <c r="D1931" s="419"/>
      <c r="E1931" s="419"/>
      <c r="F1931" s="420"/>
      <c r="G1931" s="419"/>
      <c r="H1931" s="419"/>
      <c r="I1931" s="421"/>
      <c r="J1931" s="422"/>
      <c r="K1931" s="422"/>
      <c r="L1931" s="423"/>
      <c r="M1931" s="422"/>
      <c r="N1931" s="464"/>
      <c r="O1931" s="429"/>
      <c r="P1931" s="409">
        <f t="shared" si="71"/>
        <v>0</v>
      </c>
      <c r="Q1931" s="78">
        <f t="shared" si="71"/>
        <v>0</v>
      </c>
      <c r="R1931" s="100" t="str">
        <f t="shared" si="70"/>
        <v/>
      </c>
    </row>
    <row r="1932" spans="1:18" x14ac:dyDescent="0.2">
      <c r="A1932" s="430" t="str">
        <f>IF(B1932="","",COUNT('Diário 1º PA'!$A$4:$A$2634)+COUNT('Diário 2º PA'!$A$4:$A$2000)+COUNT('Diário 3º PA'!$A$4:$A$2000)+ROW()-3)</f>
        <v/>
      </c>
      <c r="B1932" s="417"/>
      <c r="C1932" s="438"/>
      <c r="D1932" s="419"/>
      <c r="E1932" s="419"/>
      <c r="F1932" s="420"/>
      <c r="G1932" s="419"/>
      <c r="H1932" s="419"/>
      <c r="I1932" s="421"/>
      <c r="J1932" s="422"/>
      <c r="K1932" s="422"/>
      <c r="L1932" s="423"/>
      <c r="M1932" s="422"/>
      <c r="N1932" s="464"/>
      <c r="O1932" s="429"/>
      <c r="P1932" s="409">
        <f t="shared" si="71"/>
        <v>0</v>
      </c>
      <c r="Q1932" s="78">
        <f t="shared" si="71"/>
        <v>0</v>
      </c>
      <c r="R1932" s="100" t="str">
        <f t="shared" si="70"/>
        <v/>
      </c>
    </row>
    <row r="1933" spans="1:18" x14ac:dyDescent="0.2">
      <c r="A1933" s="430" t="str">
        <f>IF(B1933="","",COUNT('Diário 1º PA'!$A$4:$A$2634)+COUNT('Diário 2º PA'!$A$4:$A$2000)+COUNT('Diário 3º PA'!$A$4:$A$2000)+ROW()-3)</f>
        <v/>
      </c>
      <c r="B1933" s="417"/>
      <c r="C1933" s="438"/>
      <c r="D1933" s="419"/>
      <c r="E1933" s="419"/>
      <c r="F1933" s="420"/>
      <c r="G1933" s="419"/>
      <c r="H1933" s="419"/>
      <c r="I1933" s="421"/>
      <c r="J1933" s="422"/>
      <c r="K1933" s="422"/>
      <c r="L1933" s="423"/>
      <c r="M1933" s="422"/>
      <c r="N1933" s="464"/>
      <c r="O1933" s="429"/>
      <c r="P1933" s="409">
        <f t="shared" si="71"/>
        <v>0</v>
      </c>
      <c r="Q1933" s="78">
        <f t="shared" si="71"/>
        <v>0</v>
      </c>
      <c r="R1933" s="100" t="str">
        <f t="shared" si="70"/>
        <v/>
      </c>
    </row>
    <row r="1934" spans="1:18" x14ac:dyDescent="0.2">
      <c r="A1934" s="430" t="str">
        <f>IF(B1934="","",COUNT('Diário 1º PA'!$A$4:$A$2634)+COUNT('Diário 2º PA'!$A$4:$A$2000)+COUNT('Diário 3º PA'!$A$4:$A$2000)+ROW()-3)</f>
        <v/>
      </c>
      <c r="B1934" s="417"/>
      <c r="C1934" s="438"/>
      <c r="D1934" s="419"/>
      <c r="E1934" s="419"/>
      <c r="F1934" s="420"/>
      <c r="G1934" s="419"/>
      <c r="H1934" s="419"/>
      <c r="I1934" s="421"/>
      <c r="J1934" s="422"/>
      <c r="K1934" s="422"/>
      <c r="L1934" s="423"/>
      <c r="M1934" s="422"/>
      <c r="N1934" s="464"/>
      <c r="O1934" s="429"/>
      <c r="P1934" s="409">
        <f t="shared" si="71"/>
        <v>0</v>
      </c>
      <c r="Q1934" s="78">
        <f t="shared" si="71"/>
        <v>0</v>
      </c>
      <c r="R1934" s="100" t="str">
        <f t="shared" si="70"/>
        <v/>
      </c>
    </row>
    <row r="1935" spans="1:18" x14ac:dyDescent="0.2">
      <c r="A1935" s="430" t="str">
        <f>IF(B1935="","",COUNT('Diário 1º PA'!$A$4:$A$2634)+COUNT('Diário 2º PA'!$A$4:$A$2000)+COUNT('Diário 3º PA'!$A$4:$A$2000)+ROW()-3)</f>
        <v/>
      </c>
      <c r="B1935" s="417"/>
      <c r="C1935" s="438"/>
      <c r="D1935" s="419"/>
      <c r="E1935" s="419"/>
      <c r="F1935" s="420"/>
      <c r="G1935" s="419"/>
      <c r="H1935" s="419"/>
      <c r="I1935" s="421"/>
      <c r="J1935" s="422"/>
      <c r="K1935" s="422"/>
      <c r="L1935" s="423"/>
      <c r="M1935" s="422"/>
      <c r="N1935" s="464"/>
      <c r="O1935" s="429"/>
      <c r="P1935" s="409">
        <f t="shared" si="71"/>
        <v>0</v>
      </c>
      <c r="Q1935" s="78">
        <f t="shared" si="71"/>
        <v>0</v>
      </c>
      <c r="R1935" s="100" t="str">
        <f t="shared" si="70"/>
        <v/>
      </c>
    </row>
    <row r="1936" spans="1:18" x14ac:dyDescent="0.2">
      <c r="A1936" s="430" t="str">
        <f>IF(B1936="","",COUNT('Diário 1º PA'!$A$4:$A$2634)+COUNT('Diário 2º PA'!$A$4:$A$2000)+COUNT('Diário 3º PA'!$A$4:$A$2000)+ROW()-3)</f>
        <v/>
      </c>
      <c r="B1936" s="417"/>
      <c r="C1936" s="438"/>
      <c r="D1936" s="419"/>
      <c r="E1936" s="419"/>
      <c r="F1936" s="420"/>
      <c r="G1936" s="419"/>
      <c r="H1936" s="419"/>
      <c r="I1936" s="421"/>
      <c r="J1936" s="422"/>
      <c r="K1936" s="422"/>
      <c r="L1936" s="423"/>
      <c r="M1936" s="422"/>
      <c r="N1936" s="464"/>
      <c r="O1936" s="429"/>
      <c r="P1936" s="409">
        <f t="shared" si="71"/>
        <v>0</v>
      </c>
      <c r="Q1936" s="78">
        <f t="shared" si="71"/>
        <v>0</v>
      </c>
      <c r="R1936" s="100" t="str">
        <f t="shared" si="70"/>
        <v/>
      </c>
    </row>
    <row r="1937" spans="1:18" x14ac:dyDescent="0.2">
      <c r="A1937" s="430" t="str">
        <f>IF(B1937="","",COUNT('Diário 1º PA'!$A$4:$A$2634)+COUNT('Diário 2º PA'!$A$4:$A$2000)+COUNT('Diário 3º PA'!$A$4:$A$2000)+ROW()-3)</f>
        <v/>
      </c>
      <c r="B1937" s="417"/>
      <c r="C1937" s="438"/>
      <c r="D1937" s="419"/>
      <c r="E1937" s="419"/>
      <c r="F1937" s="420"/>
      <c r="G1937" s="419"/>
      <c r="H1937" s="419"/>
      <c r="I1937" s="421"/>
      <c r="J1937" s="422"/>
      <c r="K1937" s="422"/>
      <c r="L1937" s="423"/>
      <c r="M1937" s="422"/>
      <c r="N1937" s="464"/>
      <c r="O1937" s="429"/>
      <c r="P1937" s="409">
        <f t="shared" si="71"/>
        <v>0</v>
      </c>
      <c r="Q1937" s="78">
        <f t="shared" si="71"/>
        <v>0</v>
      </c>
      <c r="R1937" s="100" t="str">
        <f t="shared" si="70"/>
        <v/>
      </c>
    </row>
    <row r="1938" spans="1:18" x14ac:dyDescent="0.2">
      <c r="A1938" s="430" t="str">
        <f>IF(B1938="","",COUNT('Diário 1º PA'!$A$4:$A$2634)+COUNT('Diário 2º PA'!$A$4:$A$2000)+COUNT('Diário 3º PA'!$A$4:$A$2000)+ROW()-3)</f>
        <v/>
      </c>
      <c r="B1938" s="417"/>
      <c r="C1938" s="438"/>
      <c r="D1938" s="419"/>
      <c r="E1938" s="419"/>
      <c r="F1938" s="420"/>
      <c r="G1938" s="419"/>
      <c r="H1938" s="419"/>
      <c r="I1938" s="421"/>
      <c r="J1938" s="422"/>
      <c r="K1938" s="422"/>
      <c r="L1938" s="423"/>
      <c r="M1938" s="422"/>
      <c r="N1938" s="464"/>
      <c r="O1938" s="429"/>
      <c r="P1938" s="409">
        <f t="shared" si="71"/>
        <v>0</v>
      </c>
      <c r="Q1938" s="78">
        <f t="shared" si="71"/>
        <v>0</v>
      </c>
      <c r="R1938" s="100" t="str">
        <f t="shared" si="70"/>
        <v/>
      </c>
    </row>
    <row r="1939" spans="1:18" x14ac:dyDescent="0.2">
      <c r="A1939" s="430" t="str">
        <f>IF(B1939="","",COUNT('Diário 1º PA'!$A$4:$A$2634)+COUNT('Diário 2º PA'!$A$4:$A$2000)+COUNT('Diário 3º PA'!$A$4:$A$2000)+ROW()-3)</f>
        <v/>
      </c>
      <c r="B1939" s="417"/>
      <c r="C1939" s="438"/>
      <c r="D1939" s="419"/>
      <c r="E1939" s="419"/>
      <c r="F1939" s="420"/>
      <c r="G1939" s="419"/>
      <c r="H1939" s="419"/>
      <c r="I1939" s="421"/>
      <c r="J1939" s="422"/>
      <c r="K1939" s="422"/>
      <c r="L1939" s="423"/>
      <c r="M1939" s="422"/>
      <c r="N1939" s="464"/>
      <c r="O1939" s="429"/>
      <c r="P1939" s="409">
        <f t="shared" si="71"/>
        <v>0</v>
      </c>
      <c r="Q1939" s="78">
        <f t="shared" si="71"/>
        <v>0</v>
      </c>
      <c r="R1939" s="100" t="str">
        <f t="shared" si="70"/>
        <v/>
      </c>
    </row>
    <row r="1940" spans="1:18" x14ac:dyDescent="0.2">
      <c r="A1940" s="430" t="str">
        <f>IF(B1940="","",COUNT('Diário 1º PA'!$A$4:$A$2634)+COUNT('Diário 2º PA'!$A$4:$A$2000)+COUNT('Diário 3º PA'!$A$4:$A$2000)+ROW()-3)</f>
        <v/>
      </c>
      <c r="B1940" s="417"/>
      <c r="C1940" s="438"/>
      <c r="D1940" s="419"/>
      <c r="E1940" s="419"/>
      <c r="F1940" s="420"/>
      <c r="G1940" s="419"/>
      <c r="H1940" s="419"/>
      <c r="I1940" s="421"/>
      <c r="J1940" s="422"/>
      <c r="K1940" s="422"/>
      <c r="L1940" s="423"/>
      <c r="M1940" s="422"/>
      <c r="N1940" s="464"/>
      <c r="O1940" s="429"/>
      <c r="P1940" s="409">
        <f t="shared" si="71"/>
        <v>0</v>
      </c>
      <c r="Q1940" s="78">
        <f t="shared" si="71"/>
        <v>0</v>
      </c>
      <c r="R1940" s="100" t="str">
        <f t="shared" si="70"/>
        <v/>
      </c>
    </row>
    <row r="1941" spans="1:18" x14ac:dyDescent="0.2">
      <c r="A1941" s="430" t="str">
        <f>IF(B1941="","",COUNT('Diário 1º PA'!$A$4:$A$2634)+COUNT('Diário 2º PA'!$A$4:$A$2000)+COUNT('Diário 3º PA'!$A$4:$A$2000)+ROW()-3)</f>
        <v/>
      </c>
      <c r="B1941" s="417"/>
      <c r="C1941" s="438"/>
      <c r="D1941" s="419"/>
      <c r="E1941" s="419"/>
      <c r="F1941" s="420"/>
      <c r="G1941" s="419"/>
      <c r="H1941" s="419"/>
      <c r="I1941" s="421"/>
      <c r="J1941" s="422"/>
      <c r="K1941" s="422"/>
      <c r="L1941" s="423"/>
      <c r="M1941" s="422"/>
      <c r="N1941" s="464"/>
      <c r="O1941" s="429"/>
      <c r="P1941" s="409">
        <f t="shared" si="71"/>
        <v>0</v>
      </c>
      <c r="Q1941" s="78">
        <f t="shared" si="71"/>
        <v>0</v>
      </c>
      <c r="R1941" s="100" t="str">
        <f t="shared" si="70"/>
        <v/>
      </c>
    </row>
    <row r="1942" spans="1:18" x14ac:dyDescent="0.2">
      <c r="A1942" s="430" t="str">
        <f>IF(B1942="","",COUNT('Diário 1º PA'!$A$4:$A$2634)+COUNT('Diário 2º PA'!$A$4:$A$2000)+COUNT('Diário 3º PA'!$A$4:$A$2000)+ROW()-3)</f>
        <v/>
      </c>
      <c r="B1942" s="417"/>
      <c r="C1942" s="438"/>
      <c r="D1942" s="419"/>
      <c r="E1942" s="419"/>
      <c r="F1942" s="420"/>
      <c r="G1942" s="419"/>
      <c r="H1942" s="419"/>
      <c r="I1942" s="421"/>
      <c r="J1942" s="422"/>
      <c r="K1942" s="422"/>
      <c r="L1942" s="423"/>
      <c r="M1942" s="422"/>
      <c r="N1942" s="464"/>
      <c r="O1942" s="429"/>
      <c r="P1942" s="409">
        <f t="shared" si="71"/>
        <v>0</v>
      </c>
      <c r="Q1942" s="78">
        <f t="shared" si="71"/>
        <v>0</v>
      </c>
      <c r="R1942" s="100" t="str">
        <f t="shared" si="70"/>
        <v/>
      </c>
    </row>
    <row r="1943" spans="1:18" x14ac:dyDescent="0.2">
      <c r="A1943" s="430" t="str">
        <f>IF(B1943="","",COUNT('Diário 1º PA'!$A$4:$A$2634)+COUNT('Diário 2º PA'!$A$4:$A$2000)+COUNT('Diário 3º PA'!$A$4:$A$2000)+ROW()-3)</f>
        <v/>
      </c>
      <c r="B1943" s="417"/>
      <c r="C1943" s="438"/>
      <c r="D1943" s="419"/>
      <c r="E1943" s="419"/>
      <c r="F1943" s="420"/>
      <c r="G1943" s="419"/>
      <c r="H1943" s="419"/>
      <c r="I1943" s="421"/>
      <c r="J1943" s="422"/>
      <c r="K1943" s="422"/>
      <c r="L1943" s="423"/>
      <c r="M1943" s="422"/>
      <c r="N1943" s="464"/>
      <c r="O1943" s="429"/>
      <c r="P1943" s="409">
        <f t="shared" si="71"/>
        <v>0</v>
      </c>
      <c r="Q1943" s="78">
        <f t="shared" si="71"/>
        <v>0</v>
      </c>
      <c r="R1943" s="100" t="str">
        <f t="shared" si="70"/>
        <v/>
      </c>
    </row>
    <row r="1944" spans="1:18" x14ac:dyDescent="0.2">
      <c r="A1944" s="430" t="str">
        <f>IF(B1944="","",COUNT('Diário 1º PA'!$A$4:$A$2634)+COUNT('Diário 2º PA'!$A$4:$A$2000)+COUNT('Diário 3º PA'!$A$4:$A$2000)+ROW()-3)</f>
        <v/>
      </c>
      <c r="B1944" s="417"/>
      <c r="C1944" s="438"/>
      <c r="D1944" s="419"/>
      <c r="E1944" s="419"/>
      <c r="F1944" s="420"/>
      <c r="G1944" s="419"/>
      <c r="H1944" s="419"/>
      <c r="I1944" s="421"/>
      <c r="J1944" s="422"/>
      <c r="K1944" s="422"/>
      <c r="L1944" s="423"/>
      <c r="M1944" s="422"/>
      <c r="N1944" s="464"/>
      <c r="O1944" s="429"/>
      <c r="P1944" s="409">
        <f t="shared" si="71"/>
        <v>0</v>
      </c>
      <c r="Q1944" s="78">
        <f t="shared" si="71"/>
        <v>0</v>
      </c>
      <c r="R1944" s="100" t="str">
        <f t="shared" si="70"/>
        <v/>
      </c>
    </row>
    <row r="1945" spans="1:18" x14ac:dyDescent="0.2">
      <c r="A1945" s="430" t="str">
        <f>IF(B1945="","",COUNT('Diário 1º PA'!$A$4:$A$2634)+COUNT('Diário 2º PA'!$A$4:$A$2000)+COUNT('Diário 3º PA'!$A$4:$A$2000)+ROW()-3)</f>
        <v/>
      </c>
      <c r="B1945" s="417"/>
      <c r="C1945" s="438"/>
      <c r="D1945" s="419"/>
      <c r="E1945" s="419"/>
      <c r="F1945" s="420"/>
      <c r="G1945" s="419"/>
      <c r="H1945" s="419"/>
      <c r="I1945" s="421"/>
      <c r="J1945" s="422"/>
      <c r="K1945" s="422"/>
      <c r="L1945" s="423"/>
      <c r="M1945" s="422"/>
      <c r="N1945" s="464"/>
      <c r="O1945" s="429"/>
      <c r="P1945" s="409">
        <f t="shared" si="71"/>
        <v>0</v>
      </c>
      <c r="Q1945" s="78">
        <f t="shared" si="71"/>
        <v>0</v>
      </c>
      <c r="R1945" s="100" t="str">
        <f t="shared" si="70"/>
        <v/>
      </c>
    </row>
    <row r="1946" spans="1:18" x14ac:dyDescent="0.2">
      <c r="A1946" s="430" t="str">
        <f>IF(B1946="","",COUNT('Diário 1º PA'!$A$4:$A$2634)+COUNT('Diário 2º PA'!$A$4:$A$2000)+COUNT('Diário 3º PA'!$A$4:$A$2000)+ROW()-3)</f>
        <v/>
      </c>
      <c r="B1946" s="417"/>
      <c r="C1946" s="438"/>
      <c r="D1946" s="419"/>
      <c r="E1946" s="419"/>
      <c r="F1946" s="420"/>
      <c r="G1946" s="419"/>
      <c r="H1946" s="419"/>
      <c r="I1946" s="421"/>
      <c r="J1946" s="422"/>
      <c r="K1946" s="422"/>
      <c r="L1946" s="423"/>
      <c r="M1946" s="422"/>
      <c r="N1946" s="464"/>
      <c r="O1946" s="429"/>
      <c r="P1946" s="409">
        <f t="shared" si="71"/>
        <v>0</v>
      </c>
      <c r="Q1946" s="78">
        <f t="shared" si="71"/>
        <v>0</v>
      </c>
      <c r="R1946" s="100" t="str">
        <f t="shared" si="70"/>
        <v/>
      </c>
    </row>
    <row r="1947" spans="1:18" x14ac:dyDescent="0.2">
      <c r="A1947" s="430" t="str">
        <f>IF(B1947="","",COUNT('Diário 1º PA'!$A$4:$A$2634)+COUNT('Diário 2º PA'!$A$4:$A$2000)+COUNT('Diário 3º PA'!$A$4:$A$2000)+ROW()-3)</f>
        <v/>
      </c>
      <c r="B1947" s="417"/>
      <c r="C1947" s="438"/>
      <c r="D1947" s="419"/>
      <c r="E1947" s="419"/>
      <c r="F1947" s="420"/>
      <c r="G1947" s="419"/>
      <c r="H1947" s="419"/>
      <c r="I1947" s="421"/>
      <c r="J1947" s="422"/>
      <c r="K1947" s="422"/>
      <c r="L1947" s="423"/>
      <c r="M1947" s="422"/>
      <c r="N1947" s="464"/>
      <c r="O1947" s="429"/>
      <c r="P1947" s="409">
        <f t="shared" si="71"/>
        <v>0</v>
      </c>
      <c r="Q1947" s="78">
        <f t="shared" si="71"/>
        <v>0</v>
      </c>
      <c r="R1947" s="100" t="str">
        <f t="shared" si="70"/>
        <v/>
      </c>
    </row>
    <row r="1948" spans="1:18" x14ac:dyDescent="0.2">
      <c r="A1948" s="430" t="str">
        <f>IF(B1948="","",COUNT('Diário 1º PA'!$A$4:$A$2634)+COUNT('Diário 2º PA'!$A$4:$A$2000)+COUNT('Diário 3º PA'!$A$4:$A$2000)+ROW()-3)</f>
        <v/>
      </c>
      <c r="B1948" s="417"/>
      <c r="C1948" s="438"/>
      <c r="D1948" s="419"/>
      <c r="E1948" s="419"/>
      <c r="F1948" s="420"/>
      <c r="G1948" s="419"/>
      <c r="H1948" s="419"/>
      <c r="I1948" s="421"/>
      <c r="J1948" s="422"/>
      <c r="K1948" s="422"/>
      <c r="L1948" s="423"/>
      <c r="M1948" s="422"/>
      <c r="N1948" s="464"/>
      <c r="O1948" s="429"/>
      <c r="P1948" s="409">
        <f t="shared" si="71"/>
        <v>0</v>
      </c>
      <c r="Q1948" s="78">
        <f t="shared" si="71"/>
        <v>0</v>
      </c>
      <c r="R1948" s="100" t="str">
        <f t="shared" si="70"/>
        <v/>
      </c>
    </row>
    <row r="1949" spans="1:18" x14ac:dyDescent="0.2">
      <c r="A1949" s="430" t="str">
        <f>IF(B1949="","",COUNT('Diário 1º PA'!$A$4:$A$2634)+COUNT('Diário 2º PA'!$A$4:$A$2000)+COUNT('Diário 3º PA'!$A$4:$A$2000)+ROW()-3)</f>
        <v/>
      </c>
      <c r="B1949" s="417"/>
      <c r="C1949" s="438"/>
      <c r="D1949" s="419"/>
      <c r="E1949" s="419"/>
      <c r="F1949" s="420"/>
      <c r="G1949" s="419"/>
      <c r="H1949" s="419"/>
      <c r="I1949" s="421"/>
      <c r="J1949" s="422"/>
      <c r="K1949" s="422"/>
      <c r="L1949" s="423"/>
      <c r="M1949" s="422"/>
      <c r="N1949" s="464"/>
      <c r="O1949" s="429"/>
      <c r="P1949" s="409">
        <f t="shared" si="71"/>
        <v>0</v>
      </c>
      <c r="Q1949" s="78">
        <f t="shared" si="71"/>
        <v>0</v>
      </c>
      <c r="R1949" s="100" t="str">
        <f t="shared" si="70"/>
        <v/>
      </c>
    </row>
    <row r="1950" spans="1:18" x14ac:dyDescent="0.2">
      <c r="A1950" s="430" t="str">
        <f>IF(B1950="","",COUNT('Diário 1º PA'!$A$4:$A$2634)+COUNT('Diário 2º PA'!$A$4:$A$2000)+COUNT('Diário 3º PA'!$A$4:$A$2000)+ROW()-3)</f>
        <v/>
      </c>
      <c r="B1950" s="417"/>
      <c r="C1950" s="438"/>
      <c r="D1950" s="419"/>
      <c r="E1950" s="419"/>
      <c r="F1950" s="420"/>
      <c r="G1950" s="419"/>
      <c r="H1950" s="419"/>
      <c r="I1950" s="421"/>
      <c r="J1950" s="422"/>
      <c r="K1950" s="422"/>
      <c r="L1950" s="423"/>
      <c r="M1950" s="422"/>
      <c r="N1950" s="464"/>
      <c r="O1950" s="429"/>
      <c r="P1950" s="409">
        <f t="shared" si="71"/>
        <v>0</v>
      </c>
      <c r="Q1950" s="78">
        <f t="shared" si="71"/>
        <v>0</v>
      </c>
      <c r="R1950" s="100" t="str">
        <f t="shared" si="70"/>
        <v/>
      </c>
    </row>
    <row r="1951" spans="1:18" x14ac:dyDescent="0.2">
      <c r="A1951" s="430" t="str">
        <f>IF(B1951="","",COUNT('Diário 1º PA'!$A$4:$A$2634)+COUNT('Diário 2º PA'!$A$4:$A$2000)+COUNT('Diário 3º PA'!$A$4:$A$2000)+ROW()-3)</f>
        <v/>
      </c>
      <c r="B1951" s="417"/>
      <c r="C1951" s="438"/>
      <c r="D1951" s="419"/>
      <c r="E1951" s="419"/>
      <c r="F1951" s="420"/>
      <c r="G1951" s="419"/>
      <c r="H1951" s="419"/>
      <c r="I1951" s="421"/>
      <c r="J1951" s="422"/>
      <c r="K1951" s="422"/>
      <c r="L1951" s="423"/>
      <c r="M1951" s="422"/>
      <c r="N1951" s="464"/>
      <c r="O1951" s="429"/>
      <c r="P1951" s="409">
        <f t="shared" si="71"/>
        <v>0</v>
      </c>
      <c r="Q1951" s="78">
        <f t="shared" si="71"/>
        <v>0</v>
      </c>
      <c r="R1951" s="100" t="str">
        <f t="shared" si="70"/>
        <v/>
      </c>
    </row>
    <row r="1952" spans="1:18" x14ac:dyDescent="0.2">
      <c r="A1952" s="430" t="str">
        <f>IF(B1952="","",COUNT('Diário 1º PA'!$A$4:$A$2634)+COUNT('Diário 2º PA'!$A$4:$A$2000)+COUNT('Diário 3º PA'!$A$4:$A$2000)+ROW()-3)</f>
        <v/>
      </c>
      <c r="B1952" s="417"/>
      <c r="C1952" s="438"/>
      <c r="D1952" s="419"/>
      <c r="E1952" s="419"/>
      <c r="F1952" s="420"/>
      <c r="G1952" s="419"/>
      <c r="H1952" s="419"/>
      <c r="I1952" s="421"/>
      <c r="J1952" s="422"/>
      <c r="K1952" s="422"/>
      <c r="L1952" s="423"/>
      <c r="M1952" s="422"/>
      <c r="N1952" s="464"/>
      <c r="O1952" s="429"/>
      <c r="P1952" s="409">
        <f t="shared" si="71"/>
        <v>0</v>
      </c>
      <c r="Q1952" s="78">
        <f t="shared" si="71"/>
        <v>0</v>
      </c>
      <c r="R1952" s="100" t="str">
        <f t="shared" si="70"/>
        <v/>
      </c>
    </row>
    <row r="1953" spans="1:18" x14ac:dyDescent="0.2">
      <c r="A1953" s="430" t="str">
        <f>IF(B1953="","",COUNT('Diário 1º PA'!$A$4:$A$2634)+COUNT('Diário 2º PA'!$A$4:$A$2000)+COUNT('Diário 3º PA'!$A$4:$A$2000)+ROW()-3)</f>
        <v/>
      </c>
      <c r="B1953" s="417"/>
      <c r="C1953" s="438"/>
      <c r="D1953" s="419"/>
      <c r="E1953" s="419"/>
      <c r="F1953" s="420"/>
      <c r="G1953" s="419"/>
      <c r="H1953" s="419"/>
      <c r="I1953" s="421"/>
      <c r="J1953" s="422"/>
      <c r="K1953" s="422"/>
      <c r="L1953" s="423"/>
      <c r="M1953" s="422"/>
      <c r="N1953" s="464"/>
      <c r="O1953" s="429"/>
      <c r="P1953" s="409">
        <f t="shared" si="71"/>
        <v>0</v>
      </c>
      <c r="Q1953" s="78">
        <f t="shared" si="71"/>
        <v>0</v>
      </c>
      <c r="R1953" s="100" t="str">
        <f t="shared" si="70"/>
        <v/>
      </c>
    </row>
    <row r="1954" spans="1:18" x14ac:dyDescent="0.2">
      <c r="A1954" s="430" t="str">
        <f>IF(B1954="","",COUNT('Diário 1º PA'!$A$4:$A$2634)+COUNT('Diário 2º PA'!$A$4:$A$2000)+COUNT('Diário 3º PA'!$A$4:$A$2000)+ROW()-3)</f>
        <v/>
      </c>
      <c r="B1954" s="417"/>
      <c r="C1954" s="438"/>
      <c r="D1954" s="419"/>
      <c r="E1954" s="419"/>
      <c r="F1954" s="420"/>
      <c r="G1954" s="419"/>
      <c r="H1954" s="419"/>
      <c r="I1954" s="421"/>
      <c r="J1954" s="422"/>
      <c r="K1954" s="422"/>
      <c r="L1954" s="423"/>
      <c r="M1954" s="422"/>
      <c r="N1954" s="464"/>
      <c r="O1954" s="429"/>
      <c r="P1954" s="409">
        <f t="shared" si="71"/>
        <v>0</v>
      </c>
      <c r="Q1954" s="78">
        <f t="shared" si="71"/>
        <v>0</v>
      </c>
      <c r="R1954" s="100" t="str">
        <f t="shared" si="70"/>
        <v/>
      </c>
    </row>
    <row r="1955" spans="1:18" x14ac:dyDescent="0.2">
      <c r="A1955" s="430" t="str">
        <f>IF(B1955="","",COUNT('Diário 1º PA'!$A$4:$A$2634)+COUNT('Diário 2º PA'!$A$4:$A$2000)+COUNT('Diário 3º PA'!$A$4:$A$2000)+ROW()-3)</f>
        <v/>
      </c>
      <c r="B1955" s="417"/>
      <c r="C1955" s="438"/>
      <c r="D1955" s="419"/>
      <c r="E1955" s="419"/>
      <c r="F1955" s="420"/>
      <c r="G1955" s="419"/>
      <c r="H1955" s="419"/>
      <c r="I1955" s="421"/>
      <c r="J1955" s="422"/>
      <c r="K1955" s="422"/>
      <c r="L1955" s="423"/>
      <c r="M1955" s="422"/>
      <c r="N1955" s="464"/>
      <c r="O1955" s="429"/>
      <c r="P1955" s="409">
        <f t="shared" si="71"/>
        <v>0</v>
      </c>
      <c r="Q1955" s="78">
        <f t="shared" si="71"/>
        <v>0</v>
      </c>
      <c r="R1955" s="100" t="str">
        <f t="shared" si="70"/>
        <v/>
      </c>
    </row>
    <row r="1956" spans="1:18" x14ac:dyDescent="0.2">
      <c r="A1956" s="430" t="str">
        <f>IF(B1956="","",COUNT('Diário 1º PA'!$A$4:$A$2634)+COUNT('Diário 2º PA'!$A$4:$A$2000)+COUNT('Diário 3º PA'!$A$4:$A$2000)+ROW()-3)</f>
        <v/>
      </c>
      <c r="B1956" s="417"/>
      <c r="C1956" s="438"/>
      <c r="D1956" s="419"/>
      <c r="E1956" s="419"/>
      <c r="F1956" s="420"/>
      <c r="G1956" s="419"/>
      <c r="H1956" s="419"/>
      <c r="I1956" s="421"/>
      <c r="J1956" s="422"/>
      <c r="K1956" s="422"/>
      <c r="L1956" s="423"/>
      <c r="M1956" s="422"/>
      <c r="N1956" s="464"/>
      <c r="O1956" s="429"/>
      <c r="P1956" s="409">
        <f t="shared" si="71"/>
        <v>0</v>
      </c>
      <c r="Q1956" s="78">
        <f t="shared" si="71"/>
        <v>0</v>
      </c>
      <c r="R1956" s="100" t="str">
        <f t="shared" si="70"/>
        <v/>
      </c>
    </row>
    <row r="1957" spans="1:18" x14ac:dyDescent="0.2">
      <c r="A1957" s="430" t="str">
        <f>IF(B1957="","",COUNT('Diário 1º PA'!$A$4:$A$2634)+COUNT('Diário 2º PA'!$A$4:$A$2000)+COUNT('Diário 3º PA'!$A$4:$A$2000)+ROW()-3)</f>
        <v/>
      </c>
      <c r="B1957" s="417"/>
      <c r="C1957" s="438"/>
      <c r="D1957" s="419"/>
      <c r="E1957" s="419"/>
      <c r="F1957" s="420"/>
      <c r="G1957" s="419"/>
      <c r="H1957" s="419"/>
      <c r="I1957" s="421"/>
      <c r="J1957" s="422"/>
      <c r="K1957" s="422"/>
      <c r="L1957" s="423"/>
      <c r="M1957" s="422"/>
      <c r="N1957" s="464"/>
      <c r="O1957" s="429"/>
      <c r="P1957" s="409">
        <f t="shared" si="71"/>
        <v>0</v>
      </c>
      <c r="Q1957" s="78">
        <f t="shared" si="71"/>
        <v>0</v>
      </c>
      <c r="R1957" s="100" t="str">
        <f t="shared" si="70"/>
        <v/>
      </c>
    </row>
    <row r="1958" spans="1:18" x14ac:dyDescent="0.2">
      <c r="A1958" s="430" t="str">
        <f>IF(B1958="","",COUNT('Diário 1º PA'!$A$4:$A$2634)+COUNT('Diário 2º PA'!$A$4:$A$2000)+COUNT('Diário 3º PA'!$A$4:$A$2000)+ROW()-3)</f>
        <v/>
      </c>
      <c r="B1958" s="417"/>
      <c r="C1958" s="438"/>
      <c r="D1958" s="419"/>
      <c r="E1958" s="419"/>
      <c r="F1958" s="420"/>
      <c r="G1958" s="419"/>
      <c r="H1958" s="419"/>
      <c r="I1958" s="421"/>
      <c r="J1958" s="422"/>
      <c r="K1958" s="422"/>
      <c r="L1958" s="423"/>
      <c r="M1958" s="422"/>
      <c r="N1958" s="464"/>
      <c r="O1958" s="429"/>
      <c r="P1958" s="409">
        <f t="shared" si="71"/>
        <v>0</v>
      </c>
      <c r="Q1958" s="78">
        <f t="shared" si="71"/>
        <v>0</v>
      </c>
      <c r="R1958" s="100" t="str">
        <f t="shared" si="70"/>
        <v/>
      </c>
    </row>
    <row r="1959" spans="1:18" x14ac:dyDescent="0.2">
      <c r="A1959" s="430" t="str">
        <f>IF(B1959="","",COUNT('Diário 1º PA'!$A$4:$A$2634)+COUNT('Diário 2º PA'!$A$4:$A$2000)+COUNT('Diário 3º PA'!$A$4:$A$2000)+ROW()-3)</f>
        <v/>
      </c>
      <c r="B1959" s="417"/>
      <c r="C1959" s="438"/>
      <c r="D1959" s="419"/>
      <c r="E1959" s="419"/>
      <c r="F1959" s="420"/>
      <c r="G1959" s="419"/>
      <c r="H1959" s="419"/>
      <c r="I1959" s="421"/>
      <c r="J1959" s="422"/>
      <c r="K1959" s="422"/>
      <c r="L1959" s="423"/>
      <c r="M1959" s="422"/>
      <c r="N1959" s="464"/>
      <c r="O1959" s="429"/>
      <c r="P1959" s="409">
        <f t="shared" si="71"/>
        <v>0</v>
      </c>
      <c r="Q1959" s="78">
        <f t="shared" si="71"/>
        <v>0</v>
      </c>
      <c r="R1959" s="100" t="str">
        <f t="shared" si="70"/>
        <v/>
      </c>
    </row>
    <row r="1960" spans="1:18" x14ac:dyDescent="0.2">
      <c r="A1960" s="430" t="str">
        <f>IF(B1960="","",COUNT('Diário 1º PA'!$A$4:$A$2634)+COUNT('Diário 2º PA'!$A$4:$A$2000)+COUNT('Diário 3º PA'!$A$4:$A$2000)+ROW()-3)</f>
        <v/>
      </c>
      <c r="B1960" s="417"/>
      <c r="C1960" s="438"/>
      <c r="D1960" s="419"/>
      <c r="E1960" s="419"/>
      <c r="F1960" s="420"/>
      <c r="G1960" s="419"/>
      <c r="H1960" s="419"/>
      <c r="I1960" s="421"/>
      <c r="J1960" s="422"/>
      <c r="K1960" s="422"/>
      <c r="L1960" s="423"/>
      <c r="M1960" s="422"/>
      <c r="N1960" s="464"/>
      <c r="O1960" s="429"/>
      <c r="P1960" s="409">
        <f t="shared" si="71"/>
        <v>0</v>
      </c>
      <c r="Q1960" s="78">
        <f t="shared" si="71"/>
        <v>0</v>
      </c>
      <c r="R1960" s="100" t="str">
        <f t="shared" si="70"/>
        <v/>
      </c>
    </row>
    <row r="1961" spans="1:18" x14ac:dyDescent="0.2">
      <c r="A1961" s="430" t="str">
        <f>IF(B1961="","",COUNT('Diário 1º PA'!$A$4:$A$2634)+COUNT('Diário 2º PA'!$A$4:$A$2000)+COUNT('Diário 3º PA'!$A$4:$A$2000)+ROW()-3)</f>
        <v/>
      </c>
      <c r="B1961" s="417"/>
      <c r="C1961" s="438"/>
      <c r="D1961" s="419"/>
      <c r="E1961" s="419"/>
      <c r="F1961" s="420"/>
      <c r="G1961" s="419"/>
      <c r="H1961" s="419"/>
      <c r="I1961" s="421"/>
      <c r="J1961" s="422"/>
      <c r="K1961" s="422"/>
      <c r="L1961" s="423"/>
      <c r="M1961" s="422"/>
      <c r="N1961" s="464"/>
      <c r="O1961" s="429"/>
      <c r="P1961" s="409">
        <f t="shared" si="71"/>
        <v>0</v>
      </c>
      <c r="Q1961" s="78">
        <f t="shared" si="71"/>
        <v>0</v>
      </c>
      <c r="R1961" s="100" t="str">
        <f t="shared" si="70"/>
        <v/>
      </c>
    </row>
    <row r="1962" spans="1:18" x14ac:dyDescent="0.2">
      <c r="A1962" s="430" t="str">
        <f>IF(B1962="","",COUNT('Diário 1º PA'!$A$4:$A$2634)+COUNT('Diário 2º PA'!$A$4:$A$2000)+COUNT('Diário 3º PA'!$A$4:$A$2000)+ROW()-3)</f>
        <v/>
      </c>
      <c r="B1962" s="417"/>
      <c r="C1962" s="438"/>
      <c r="D1962" s="419"/>
      <c r="E1962" s="419"/>
      <c r="F1962" s="420"/>
      <c r="G1962" s="419"/>
      <c r="H1962" s="419"/>
      <c r="I1962" s="421"/>
      <c r="J1962" s="422"/>
      <c r="K1962" s="422"/>
      <c r="L1962" s="423"/>
      <c r="M1962" s="422"/>
      <c r="N1962" s="464"/>
      <c r="O1962" s="429"/>
      <c r="P1962" s="409">
        <f t="shared" si="71"/>
        <v>0</v>
      </c>
      <c r="Q1962" s="78">
        <f t="shared" si="71"/>
        <v>0</v>
      </c>
      <c r="R1962" s="100" t="str">
        <f t="shared" si="70"/>
        <v/>
      </c>
    </row>
    <row r="1963" spans="1:18" x14ac:dyDescent="0.2">
      <c r="A1963" s="430" t="str">
        <f>IF(B1963="","",COUNT('Diário 1º PA'!$A$4:$A$2634)+COUNT('Diário 2º PA'!$A$4:$A$2000)+COUNT('Diário 3º PA'!$A$4:$A$2000)+ROW()-3)</f>
        <v/>
      </c>
      <c r="B1963" s="417"/>
      <c r="C1963" s="438"/>
      <c r="D1963" s="419"/>
      <c r="E1963" s="419"/>
      <c r="F1963" s="420"/>
      <c r="G1963" s="419"/>
      <c r="H1963" s="419"/>
      <c r="I1963" s="421"/>
      <c r="J1963" s="422"/>
      <c r="K1963" s="422"/>
      <c r="L1963" s="423"/>
      <c r="M1963" s="422"/>
      <c r="N1963" s="464"/>
      <c r="O1963" s="429"/>
      <c r="P1963" s="409">
        <f t="shared" si="71"/>
        <v>0</v>
      </c>
      <c r="Q1963" s="78">
        <f t="shared" si="71"/>
        <v>0</v>
      </c>
      <c r="R1963" s="100" t="str">
        <f t="shared" si="70"/>
        <v/>
      </c>
    </row>
    <row r="1964" spans="1:18" x14ac:dyDescent="0.2">
      <c r="A1964" s="430" t="str">
        <f>IF(B1964="","",COUNT('Diário 1º PA'!$A$4:$A$2634)+COUNT('Diário 2º PA'!$A$4:$A$2000)+COUNT('Diário 3º PA'!$A$4:$A$2000)+ROW()-3)</f>
        <v/>
      </c>
      <c r="B1964" s="417"/>
      <c r="C1964" s="438"/>
      <c r="D1964" s="419"/>
      <c r="E1964" s="419"/>
      <c r="F1964" s="420"/>
      <c r="G1964" s="419"/>
      <c r="H1964" s="419"/>
      <c r="I1964" s="421"/>
      <c r="J1964" s="422"/>
      <c r="K1964" s="422"/>
      <c r="L1964" s="423"/>
      <c r="M1964" s="422"/>
      <c r="N1964" s="464"/>
      <c r="O1964" s="429"/>
      <c r="P1964" s="409">
        <f t="shared" si="71"/>
        <v>0</v>
      </c>
      <c r="Q1964" s="78">
        <f t="shared" si="71"/>
        <v>0</v>
      </c>
      <c r="R1964" s="100" t="str">
        <f t="shared" si="70"/>
        <v/>
      </c>
    </row>
    <row r="1965" spans="1:18" x14ac:dyDescent="0.2">
      <c r="A1965" s="430" t="str">
        <f>IF(B1965="","",COUNT('Diário 1º PA'!$A$4:$A$2634)+COUNT('Diário 2º PA'!$A$4:$A$2000)+COUNT('Diário 3º PA'!$A$4:$A$2000)+ROW()-3)</f>
        <v/>
      </c>
      <c r="B1965" s="417"/>
      <c r="C1965" s="438"/>
      <c r="D1965" s="419"/>
      <c r="E1965" s="419"/>
      <c r="F1965" s="420"/>
      <c r="G1965" s="419"/>
      <c r="H1965" s="419"/>
      <c r="I1965" s="421"/>
      <c r="J1965" s="422"/>
      <c r="K1965" s="422"/>
      <c r="L1965" s="423"/>
      <c r="M1965" s="422"/>
      <c r="N1965" s="464"/>
      <c r="O1965" s="429"/>
      <c r="P1965" s="409">
        <f t="shared" si="71"/>
        <v>0</v>
      </c>
      <c r="Q1965" s="78">
        <f t="shared" si="71"/>
        <v>0</v>
      </c>
      <c r="R1965" s="100" t="str">
        <f t="shared" si="70"/>
        <v/>
      </c>
    </row>
    <row r="1966" spans="1:18" x14ac:dyDescent="0.2">
      <c r="A1966" s="430" t="str">
        <f>IF(B1966="","",COUNT('Diário 1º PA'!$A$4:$A$2634)+COUNT('Diário 2º PA'!$A$4:$A$2000)+COUNT('Diário 3º PA'!$A$4:$A$2000)+ROW()-3)</f>
        <v/>
      </c>
      <c r="B1966" s="417"/>
      <c r="C1966" s="438"/>
      <c r="D1966" s="419"/>
      <c r="E1966" s="419"/>
      <c r="F1966" s="420"/>
      <c r="G1966" s="419"/>
      <c r="H1966" s="419"/>
      <c r="I1966" s="421"/>
      <c r="J1966" s="422"/>
      <c r="K1966" s="422"/>
      <c r="L1966" s="423"/>
      <c r="M1966" s="422"/>
      <c r="N1966" s="464"/>
      <c r="O1966" s="429"/>
      <c r="P1966" s="409">
        <f t="shared" si="71"/>
        <v>0</v>
      </c>
      <c r="Q1966" s="78">
        <f t="shared" si="71"/>
        <v>0</v>
      </c>
      <c r="R1966" s="100" t="str">
        <f t="shared" si="70"/>
        <v/>
      </c>
    </row>
    <row r="1967" spans="1:18" x14ac:dyDescent="0.2">
      <c r="A1967" s="430" t="str">
        <f>IF(B1967="","",COUNT('Diário 1º PA'!$A$4:$A$2634)+COUNT('Diário 2º PA'!$A$4:$A$2000)+COUNT('Diário 3º PA'!$A$4:$A$2000)+ROW()-3)</f>
        <v/>
      </c>
      <c r="B1967" s="417"/>
      <c r="C1967" s="438"/>
      <c r="D1967" s="419"/>
      <c r="E1967" s="419"/>
      <c r="F1967" s="420"/>
      <c r="G1967" s="419"/>
      <c r="H1967" s="419"/>
      <c r="I1967" s="421"/>
      <c r="J1967" s="422"/>
      <c r="K1967" s="422"/>
      <c r="L1967" s="423"/>
      <c r="M1967" s="422"/>
      <c r="N1967" s="464"/>
      <c r="O1967" s="429"/>
      <c r="P1967" s="409">
        <f t="shared" si="71"/>
        <v>0</v>
      </c>
      <c r="Q1967" s="78">
        <f t="shared" si="71"/>
        <v>0</v>
      </c>
      <c r="R1967" s="100" t="str">
        <f t="shared" si="70"/>
        <v/>
      </c>
    </row>
    <row r="1968" spans="1:18" x14ac:dyDescent="0.2">
      <c r="A1968" s="430" t="str">
        <f>IF(B1968="","",COUNT('Diário 1º PA'!$A$4:$A$2634)+COUNT('Diário 2º PA'!$A$4:$A$2000)+COUNT('Diário 3º PA'!$A$4:$A$2000)+ROW()-3)</f>
        <v/>
      </c>
      <c r="B1968" s="417"/>
      <c r="C1968" s="438"/>
      <c r="D1968" s="419"/>
      <c r="E1968" s="419"/>
      <c r="F1968" s="420"/>
      <c r="G1968" s="419"/>
      <c r="H1968" s="419"/>
      <c r="I1968" s="421"/>
      <c r="J1968" s="422"/>
      <c r="K1968" s="422"/>
      <c r="L1968" s="423"/>
      <c r="M1968" s="422"/>
      <c r="N1968" s="464"/>
      <c r="O1968" s="429"/>
      <c r="P1968" s="409">
        <f t="shared" si="71"/>
        <v>0</v>
      </c>
      <c r="Q1968" s="78">
        <f t="shared" si="71"/>
        <v>0</v>
      </c>
      <c r="R1968" s="100" t="str">
        <f t="shared" si="70"/>
        <v/>
      </c>
    </row>
    <row r="1969" spans="1:18" x14ac:dyDescent="0.2">
      <c r="A1969" s="430" t="str">
        <f>IF(B1969="","",COUNT('Diário 1º PA'!$A$4:$A$2634)+COUNT('Diário 2º PA'!$A$4:$A$2000)+COUNT('Diário 3º PA'!$A$4:$A$2000)+ROW()-3)</f>
        <v/>
      </c>
      <c r="B1969" s="417"/>
      <c r="C1969" s="438"/>
      <c r="D1969" s="419"/>
      <c r="E1969" s="419"/>
      <c r="F1969" s="420"/>
      <c r="G1969" s="419"/>
      <c r="H1969" s="419"/>
      <c r="I1969" s="421"/>
      <c r="J1969" s="422"/>
      <c r="K1969" s="422"/>
      <c r="L1969" s="423"/>
      <c r="M1969" s="422"/>
      <c r="N1969" s="464"/>
      <c r="O1969" s="429"/>
      <c r="P1969" s="409">
        <f t="shared" si="71"/>
        <v>0</v>
      </c>
      <c r="Q1969" s="78">
        <f t="shared" si="71"/>
        <v>0</v>
      </c>
      <c r="R1969" s="100" t="str">
        <f t="shared" si="70"/>
        <v/>
      </c>
    </row>
    <row r="1970" spans="1:18" x14ac:dyDescent="0.2">
      <c r="A1970" s="430" t="str">
        <f>IF(B1970="","",COUNT('Diário 1º PA'!$A$4:$A$2634)+COUNT('Diário 2º PA'!$A$4:$A$2000)+COUNT('Diário 3º PA'!$A$4:$A$2000)+ROW()-3)</f>
        <v/>
      </c>
      <c r="B1970" s="417"/>
      <c r="C1970" s="438"/>
      <c r="D1970" s="419"/>
      <c r="E1970" s="419"/>
      <c r="F1970" s="420"/>
      <c r="G1970" s="419"/>
      <c r="H1970" s="419"/>
      <c r="I1970" s="421"/>
      <c r="J1970" s="422"/>
      <c r="K1970" s="422"/>
      <c r="L1970" s="423"/>
      <c r="M1970" s="422"/>
      <c r="N1970" s="464"/>
      <c r="O1970" s="429"/>
      <c r="P1970" s="409">
        <f t="shared" si="71"/>
        <v>0</v>
      </c>
      <c r="Q1970" s="78">
        <f t="shared" si="71"/>
        <v>0</v>
      </c>
      <c r="R1970" s="100" t="str">
        <f t="shared" si="70"/>
        <v/>
      </c>
    </row>
    <row r="1971" spans="1:18" x14ac:dyDescent="0.2">
      <c r="A1971" s="430" t="str">
        <f>IF(B1971="","",COUNT('Diário 1º PA'!$A$4:$A$2634)+COUNT('Diário 2º PA'!$A$4:$A$2000)+COUNT('Diário 3º PA'!$A$4:$A$2000)+ROW()-3)</f>
        <v/>
      </c>
      <c r="B1971" s="417"/>
      <c r="C1971" s="438"/>
      <c r="D1971" s="419"/>
      <c r="E1971" s="419"/>
      <c r="F1971" s="420"/>
      <c r="G1971" s="419"/>
      <c r="H1971" s="419"/>
      <c r="I1971" s="421"/>
      <c r="J1971" s="422"/>
      <c r="K1971" s="422"/>
      <c r="L1971" s="423"/>
      <c r="M1971" s="422"/>
      <c r="N1971" s="464"/>
      <c r="O1971" s="429"/>
      <c r="P1971" s="409">
        <f t="shared" si="71"/>
        <v>0</v>
      </c>
      <c r="Q1971" s="78">
        <f t="shared" si="71"/>
        <v>0</v>
      </c>
      <c r="R1971" s="100" t="str">
        <f t="shared" si="70"/>
        <v/>
      </c>
    </row>
    <row r="1972" spans="1:18" x14ac:dyDescent="0.2">
      <c r="A1972" s="430" t="str">
        <f>IF(B1972="","",COUNT('Diário 1º PA'!$A$4:$A$2634)+COUNT('Diário 2º PA'!$A$4:$A$2000)+COUNT('Diário 3º PA'!$A$4:$A$2000)+ROW()-3)</f>
        <v/>
      </c>
      <c r="B1972" s="417"/>
      <c r="C1972" s="438"/>
      <c r="D1972" s="419"/>
      <c r="E1972" s="419"/>
      <c r="F1972" s="420"/>
      <c r="G1972" s="419"/>
      <c r="H1972" s="419"/>
      <c r="I1972" s="421"/>
      <c r="J1972" s="422"/>
      <c r="K1972" s="422"/>
      <c r="L1972" s="423"/>
      <c r="M1972" s="422"/>
      <c r="N1972" s="464"/>
      <c r="O1972" s="429"/>
      <c r="P1972" s="409">
        <f t="shared" si="71"/>
        <v>0</v>
      </c>
      <c r="Q1972" s="78">
        <f t="shared" si="71"/>
        <v>0</v>
      </c>
      <c r="R1972" s="100" t="str">
        <f t="shared" si="70"/>
        <v/>
      </c>
    </row>
    <row r="1973" spans="1:18" x14ac:dyDescent="0.2">
      <c r="A1973" s="430" t="str">
        <f>IF(B1973="","",COUNT('Diário 1º PA'!$A$4:$A$2634)+COUNT('Diário 2º PA'!$A$4:$A$2000)+COUNT('Diário 3º PA'!$A$4:$A$2000)+ROW()-3)</f>
        <v/>
      </c>
      <c r="B1973" s="417"/>
      <c r="C1973" s="438"/>
      <c r="D1973" s="419"/>
      <c r="E1973" s="419"/>
      <c r="F1973" s="420"/>
      <c r="G1973" s="419"/>
      <c r="H1973" s="419"/>
      <c r="I1973" s="421"/>
      <c r="J1973" s="422"/>
      <c r="K1973" s="422"/>
      <c r="L1973" s="423"/>
      <c r="M1973" s="422"/>
      <c r="N1973" s="464"/>
      <c r="O1973" s="429"/>
      <c r="P1973" s="409">
        <f t="shared" si="71"/>
        <v>0</v>
      </c>
      <c r="Q1973" s="78">
        <f t="shared" si="71"/>
        <v>0</v>
      </c>
      <c r="R1973" s="100" t="str">
        <f t="shared" si="70"/>
        <v/>
      </c>
    </row>
    <row r="1974" spans="1:18" x14ac:dyDescent="0.2">
      <c r="A1974" s="430" t="str">
        <f>IF(B1974="","",COUNT('Diário 1º PA'!$A$4:$A$2634)+COUNT('Diário 2º PA'!$A$4:$A$2000)+COUNT('Diário 3º PA'!$A$4:$A$2000)+ROW()-3)</f>
        <v/>
      </c>
      <c r="B1974" s="417"/>
      <c r="C1974" s="438"/>
      <c r="D1974" s="419"/>
      <c r="E1974" s="419"/>
      <c r="F1974" s="420"/>
      <c r="G1974" s="419"/>
      <c r="H1974" s="419"/>
      <c r="I1974" s="421"/>
      <c r="J1974" s="422"/>
      <c r="K1974" s="422"/>
      <c r="L1974" s="423"/>
      <c r="M1974" s="422"/>
      <c r="N1974" s="464"/>
      <c r="O1974" s="429"/>
      <c r="P1974" s="409">
        <f t="shared" si="71"/>
        <v>0</v>
      </c>
      <c r="Q1974" s="78">
        <f t="shared" si="71"/>
        <v>0</v>
      </c>
      <c r="R1974" s="100" t="str">
        <f t="shared" si="70"/>
        <v/>
      </c>
    </row>
    <row r="1975" spans="1:18" x14ac:dyDescent="0.2">
      <c r="A1975" s="430" t="str">
        <f>IF(B1975="","",COUNT('Diário 1º PA'!$A$4:$A$2634)+COUNT('Diário 2º PA'!$A$4:$A$2000)+COUNT('Diário 3º PA'!$A$4:$A$2000)+ROW()-3)</f>
        <v/>
      </c>
      <c r="B1975" s="417"/>
      <c r="C1975" s="438"/>
      <c r="D1975" s="419"/>
      <c r="E1975" s="419"/>
      <c r="F1975" s="420"/>
      <c r="G1975" s="419"/>
      <c r="H1975" s="419"/>
      <c r="I1975" s="421"/>
      <c r="J1975" s="422"/>
      <c r="K1975" s="422"/>
      <c r="L1975" s="423"/>
      <c r="M1975" s="422"/>
      <c r="N1975" s="464"/>
      <c r="O1975" s="429"/>
      <c r="P1975" s="409">
        <f t="shared" si="71"/>
        <v>0</v>
      </c>
      <c r="Q1975" s="78">
        <f t="shared" si="71"/>
        <v>0</v>
      </c>
      <c r="R1975" s="100" t="str">
        <f t="shared" si="70"/>
        <v/>
      </c>
    </row>
    <row r="1976" spans="1:18" x14ac:dyDescent="0.2">
      <c r="A1976" s="430" t="str">
        <f>IF(B1976="","",COUNT('Diário 1º PA'!$A$4:$A$2634)+COUNT('Diário 2º PA'!$A$4:$A$2000)+COUNT('Diário 3º PA'!$A$4:$A$2000)+ROW()-3)</f>
        <v/>
      </c>
      <c r="B1976" s="417"/>
      <c r="C1976" s="438"/>
      <c r="D1976" s="419"/>
      <c r="E1976" s="419"/>
      <c r="F1976" s="420"/>
      <c r="G1976" s="419"/>
      <c r="H1976" s="419"/>
      <c r="I1976" s="421"/>
      <c r="J1976" s="422"/>
      <c r="K1976" s="422"/>
      <c r="L1976" s="423"/>
      <c r="M1976" s="422"/>
      <c r="N1976" s="464"/>
      <c r="O1976" s="429"/>
      <c r="P1976" s="409">
        <f t="shared" si="71"/>
        <v>0</v>
      </c>
      <c r="Q1976" s="78">
        <f t="shared" si="71"/>
        <v>0</v>
      </c>
      <c r="R1976" s="100" t="str">
        <f t="shared" si="70"/>
        <v/>
      </c>
    </row>
    <row r="1977" spans="1:18" x14ac:dyDescent="0.2">
      <c r="A1977" s="430" t="str">
        <f>IF(B1977="","",COUNT('Diário 1º PA'!$A$4:$A$2634)+COUNT('Diário 2º PA'!$A$4:$A$2000)+COUNT('Diário 3º PA'!$A$4:$A$2000)+ROW()-3)</f>
        <v/>
      </c>
      <c r="B1977" s="417"/>
      <c r="C1977" s="438"/>
      <c r="D1977" s="419"/>
      <c r="E1977" s="419"/>
      <c r="F1977" s="420"/>
      <c r="G1977" s="419"/>
      <c r="H1977" s="419"/>
      <c r="I1977" s="421"/>
      <c r="J1977" s="422"/>
      <c r="K1977" s="422"/>
      <c r="L1977" s="423"/>
      <c r="M1977" s="422"/>
      <c r="N1977" s="464"/>
      <c r="O1977" s="429"/>
      <c r="P1977" s="409">
        <f t="shared" si="71"/>
        <v>0</v>
      </c>
      <c r="Q1977" s="78">
        <f t="shared" si="71"/>
        <v>0</v>
      </c>
      <c r="R1977" s="100" t="str">
        <f t="shared" si="70"/>
        <v/>
      </c>
    </row>
    <row r="1978" spans="1:18" x14ac:dyDescent="0.2">
      <c r="A1978" s="430" t="str">
        <f>IF(B1978="","",COUNT('Diário 1º PA'!$A$4:$A$2634)+COUNT('Diário 2º PA'!$A$4:$A$2000)+COUNT('Diário 3º PA'!$A$4:$A$2000)+ROW()-3)</f>
        <v/>
      </c>
      <c r="B1978" s="417"/>
      <c r="C1978" s="438"/>
      <c r="D1978" s="419"/>
      <c r="E1978" s="419"/>
      <c r="F1978" s="420"/>
      <c r="G1978" s="419"/>
      <c r="H1978" s="419"/>
      <c r="I1978" s="421"/>
      <c r="J1978" s="422"/>
      <c r="K1978" s="422"/>
      <c r="L1978" s="423"/>
      <c r="M1978" s="422"/>
      <c r="N1978" s="464"/>
      <c r="O1978" s="429"/>
      <c r="P1978" s="409">
        <f t="shared" si="71"/>
        <v>0</v>
      </c>
      <c r="Q1978" s="78">
        <f t="shared" si="71"/>
        <v>0</v>
      </c>
      <c r="R1978" s="100" t="str">
        <f t="shared" si="70"/>
        <v/>
      </c>
    </row>
    <row r="1979" spans="1:18" x14ac:dyDescent="0.2">
      <c r="A1979" s="430" t="str">
        <f>IF(B1979="","",COUNT('Diário 1º PA'!$A$4:$A$2634)+COUNT('Diário 2º PA'!$A$4:$A$2000)+COUNT('Diário 3º PA'!$A$4:$A$2000)+ROW()-3)</f>
        <v/>
      </c>
      <c r="B1979" s="417"/>
      <c r="C1979" s="438"/>
      <c r="D1979" s="419"/>
      <c r="E1979" s="419"/>
      <c r="F1979" s="420"/>
      <c r="G1979" s="419"/>
      <c r="H1979" s="419"/>
      <c r="I1979" s="421"/>
      <c r="J1979" s="422"/>
      <c r="K1979" s="422"/>
      <c r="L1979" s="423"/>
      <c r="M1979" s="422"/>
      <c r="N1979" s="464"/>
      <c r="O1979" s="429"/>
      <c r="P1979" s="409">
        <f t="shared" si="71"/>
        <v>0</v>
      </c>
      <c r="Q1979" s="78">
        <f t="shared" si="71"/>
        <v>0</v>
      </c>
      <c r="R1979" s="100" t="str">
        <f t="shared" si="70"/>
        <v/>
      </c>
    </row>
    <row r="1980" spans="1:18" x14ac:dyDescent="0.2">
      <c r="A1980" s="430" t="str">
        <f>IF(B1980="","",COUNT('Diário 1º PA'!$A$4:$A$2634)+COUNT('Diário 2º PA'!$A$4:$A$2000)+COUNT('Diário 3º PA'!$A$4:$A$2000)+ROW()-3)</f>
        <v/>
      </c>
      <c r="B1980" s="417"/>
      <c r="C1980" s="438"/>
      <c r="D1980" s="419"/>
      <c r="E1980" s="419"/>
      <c r="F1980" s="420"/>
      <c r="G1980" s="419"/>
      <c r="H1980" s="419"/>
      <c r="I1980" s="421"/>
      <c r="J1980" s="422"/>
      <c r="K1980" s="422"/>
      <c r="L1980" s="423"/>
      <c r="M1980" s="422"/>
      <c r="N1980" s="464"/>
      <c r="O1980" s="429"/>
      <c r="P1980" s="409">
        <f t="shared" si="71"/>
        <v>0</v>
      </c>
      <c r="Q1980" s="78">
        <f t="shared" si="71"/>
        <v>0</v>
      </c>
      <c r="R1980" s="100" t="str">
        <f t="shared" si="70"/>
        <v/>
      </c>
    </row>
    <row r="1981" spans="1:18" x14ac:dyDescent="0.2">
      <c r="A1981" s="430" t="str">
        <f>IF(B1981="","",COUNT('Diário 1º PA'!$A$4:$A$2634)+COUNT('Diário 2º PA'!$A$4:$A$2000)+COUNT('Diário 3º PA'!$A$4:$A$2000)+ROW()-3)</f>
        <v/>
      </c>
      <c r="B1981" s="417"/>
      <c r="C1981" s="438"/>
      <c r="D1981" s="419"/>
      <c r="E1981" s="419"/>
      <c r="F1981" s="420"/>
      <c r="G1981" s="419"/>
      <c r="H1981" s="419"/>
      <c r="I1981" s="421"/>
      <c r="J1981" s="422"/>
      <c r="K1981" s="422"/>
      <c r="L1981" s="423"/>
      <c r="M1981" s="422"/>
      <c r="N1981" s="464"/>
      <c r="O1981" s="429"/>
      <c r="P1981" s="409">
        <f t="shared" si="71"/>
        <v>0</v>
      </c>
      <c r="Q1981" s="78">
        <f t="shared" si="71"/>
        <v>0</v>
      </c>
      <c r="R1981" s="100" t="str">
        <f t="shared" si="70"/>
        <v/>
      </c>
    </row>
    <row r="1982" spans="1:18" x14ac:dyDescent="0.2">
      <c r="A1982" s="430" t="str">
        <f>IF(B1982="","",COUNT('Diário 1º PA'!$A$4:$A$2634)+COUNT('Diário 2º PA'!$A$4:$A$2000)+COUNT('Diário 3º PA'!$A$4:$A$2000)+ROW()-3)</f>
        <v/>
      </c>
      <c r="B1982" s="417"/>
      <c r="C1982" s="438"/>
      <c r="D1982" s="419"/>
      <c r="E1982" s="419"/>
      <c r="F1982" s="420"/>
      <c r="G1982" s="419"/>
      <c r="H1982" s="419"/>
      <c r="I1982" s="421"/>
      <c r="J1982" s="422"/>
      <c r="K1982" s="422"/>
      <c r="L1982" s="423"/>
      <c r="M1982" s="422"/>
      <c r="N1982" s="464"/>
      <c r="O1982" s="429"/>
      <c r="P1982" s="409">
        <f t="shared" si="71"/>
        <v>0</v>
      </c>
      <c r="Q1982" s="78">
        <f t="shared" si="71"/>
        <v>0</v>
      </c>
      <c r="R1982" s="100" t="str">
        <f t="shared" si="70"/>
        <v/>
      </c>
    </row>
    <row r="1983" spans="1:18" x14ac:dyDescent="0.2">
      <c r="A1983" s="430" t="str">
        <f>IF(B1983="","",COUNT('Diário 1º PA'!$A$4:$A$2634)+COUNT('Diário 2º PA'!$A$4:$A$2000)+COUNT('Diário 3º PA'!$A$4:$A$2000)+ROW()-3)</f>
        <v/>
      </c>
      <c r="B1983" s="417"/>
      <c r="C1983" s="438"/>
      <c r="D1983" s="419"/>
      <c r="E1983" s="419"/>
      <c r="F1983" s="420"/>
      <c r="G1983" s="419"/>
      <c r="H1983" s="419"/>
      <c r="I1983" s="421"/>
      <c r="J1983" s="422"/>
      <c r="K1983" s="422"/>
      <c r="L1983" s="423"/>
      <c r="M1983" s="422"/>
      <c r="N1983" s="464"/>
      <c r="O1983" s="429"/>
      <c r="P1983" s="409">
        <f t="shared" si="71"/>
        <v>0</v>
      </c>
      <c r="Q1983" s="78">
        <f t="shared" si="71"/>
        <v>0</v>
      </c>
      <c r="R1983" s="100" t="str">
        <f t="shared" si="70"/>
        <v/>
      </c>
    </row>
    <row r="1984" spans="1:18" x14ac:dyDescent="0.2">
      <c r="A1984" s="430" t="str">
        <f>IF(B1984="","",COUNT('Diário 1º PA'!$A$4:$A$2634)+COUNT('Diário 2º PA'!$A$4:$A$2000)+COUNT('Diário 3º PA'!$A$4:$A$2000)+ROW()-3)</f>
        <v/>
      </c>
      <c r="B1984" s="417"/>
      <c r="C1984" s="438"/>
      <c r="D1984" s="419"/>
      <c r="E1984" s="419"/>
      <c r="F1984" s="420"/>
      <c r="G1984" s="419"/>
      <c r="H1984" s="419"/>
      <c r="I1984" s="421"/>
      <c r="J1984" s="422"/>
      <c r="K1984" s="422"/>
      <c r="L1984" s="423"/>
      <c r="M1984" s="422"/>
      <c r="N1984" s="464"/>
      <c r="O1984" s="429"/>
      <c r="P1984" s="409">
        <f t="shared" si="71"/>
        <v>0</v>
      </c>
      <c r="Q1984" s="78">
        <f t="shared" si="71"/>
        <v>0</v>
      </c>
      <c r="R1984" s="100" t="str">
        <f t="shared" si="70"/>
        <v/>
      </c>
    </row>
    <row r="1985" spans="1:18" x14ac:dyDescent="0.2">
      <c r="A1985" s="430" t="str">
        <f>IF(B1985="","",COUNT('Diário 1º PA'!$A$4:$A$2634)+COUNT('Diário 2º PA'!$A$4:$A$2000)+COUNT('Diário 3º PA'!$A$4:$A$2000)+ROW()-3)</f>
        <v/>
      </c>
      <c r="B1985" s="417"/>
      <c r="C1985" s="438"/>
      <c r="D1985" s="419"/>
      <c r="E1985" s="419"/>
      <c r="F1985" s="420"/>
      <c r="G1985" s="419"/>
      <c r="H1985" s="419"/>
      <c r="I1985" s="421"/>
      <c r="J1985" s="422"/>
      <c r="K1985" s="422"/>
      <c r="L1985" s="423"/>
      <c r="M1985" s="422"/>
      <c r="N1985" s="464"/>
      <c r="O1985" s="429"/>
      <c r="P1985" s="409">
        <f t="shared" si="71"/>
        <v>0</v>
      </c>
      <c r="Q1985" s="78">
        <f t="shared" si="71"/>
        <v>0</v>
      </c>
      <c r="R1985" s="100" t="str">
        <f t="shared" si="70"/>
        <v/>
      </c>
    </row>
    <row r="1986" spans="1:18" x14ac:dyDescent="0.2">
      <c r="A1986" s="430" t="str">
        <f>IF(B1986="","",COUNT('Diário 1º PA'!$A$4:$A$2634)+COUNT('Diário 2º PA'!$A$4:$A$2000)+COUNT('Diário 3º PA'!$A$4:$A$2000)+ROW()-3)</f>
        <v/>
      </c>
      <c r="B1986" s="417"/>
      <c r="C1986" s="438"/>
      <c r="D1986" s="419"/>
      <c r="E1986" s="419"/>
      <c r="F1986" s="420"/>
      <c r="G1986" s="419"/>
      <c r="H1986" s="419"/>
      <c r="I1986" s="421"/>
      <c r="J1986" s="422"/>
      <c r="K1986" s="422"/>
      <c r="L1986" s="423"/>
      <c r="M1986" s="422"/>
      <c r="N1986" s="464"/>
      <c r="O1986" s="429"/>
      <c r="P1986" s="409">
        <f t="shared" si="71"/>
        <v>0</v>
      </c>
      <c r="Q1986" s="78">
        <f t="shared" si="71"/>
        <v>0</v>
      </c>
      <c r="R1986" s="100" t="str">
        <f t="shared" si="70"/>
        <v/>
      </c>
    </row>
    <row r="1987" spans="1:18" x14ac:dyDescent="0.2">
      <c r="A1987" s="430" t="str">
        <f>IF(B1987="","",COUNT('Diário 1º PA'!$A$4:$A$2634)+COUNT('Diário 2º PA'!$A$4:$A$2000)+COUNT('Diário 3º PA'!$A$4:$A$2000)+ROW()-3)</f>
        <v/>
      </c>
      <c r="B1987" s="417"/>
      <c r="C1987" s="438"/>
      <c r="D1987" s="419"/>
      <c r="E1987" s="419"/>
      <c r="F1987" s="420"/>
      <c r="G1987" s="419"/>
      <c r="H1987" s="419"/>
      <c r="I1987" s="421"/>
      <c r="J1987" s="422"/>
      <c r="K1987" s="422"/>
      <c r="L1987" s="423"/>
      <c r="M1987" s="422"/>
      <c r="N1987" s="464"/>
      <c r="O1987" s="429"/>
      <c r="P1987" s="409">
        <f t="shared" si="71"/>
        <v>0</v>
      </c>
      <c r="Q1987" s="78">
        <f t="shared" si="71"/>
        <v>0</v>
      </c>
      <c r="R1987" s="100" t="str">
        <f t="shared" si="70"/>
        <v/>
      </c>
    </row>
    <row r="1988" spans="1:18" x14ac:dyDescent="0.2">
      <c r="A1988" s="430" t="str">
        <f>IF(B1988="","",COUNT('Diário 1º PA'!$A$4:$A$2634)+COUNT('Diário 2º PA'!$A$4:$A$2000)+COUNT('Diário 3º PA'!$A$4:$A$2000)+ROW()-3)</f>
        <v/>
      </c>
      <c r="B1988" s="417"/>
      <c r="C1988" s="438"/>
      <c r="D1988" s="419"/>
      <c r="E1988" s="419"/>
      <c r="F1988" s="420"/>
      <c r="G1988" s="419"/>
      <c r="H1988" s="419"/>
      <c r="I1988" s="421"/>
      <c r="J1988" s="422"/>
      <c r="K1988" s="422"/>
      <c r="L1988" s="423"/>
      <c r="M1988" s="422"/>
      <c r="N1988" s="464"/>
      <c r="O1988" s="429"/>
      <c r="P1988" s="409">
        <f t="shared" si="71"/>
        <v>0</v>
      </c>
      <c r="Q1988" s="78">
        <f t="shared" si="71"/>
        <v>0</v>
      </c>
      <c r="R1988" s="100" t="str">
        <f t="shared" si="70"/>
        <v/>
      </c>
    </row>
    <row r="1989" spans="1:18" x14ac:dyDescent="0.2">
      <c r="A1989" s="430" t="str">
        <f>IF(B1989="","",COUNT('Diário 1º PA'!$A$4:$A$2634)+COUNT('Diário 2º PA'!$A$4:$A$2000)+COUNT('Diário 3º PA'!$A$4:$A$2000)+ROW()-3)</f>
        <v/>
      </c>
      <c r="B1989" s="417"/>
      <c r="C1989" s="438"/>
      <c r="D1989" s="419"/>
      <c r="E1989" s="419"/>
      <c r="F1989" s="420"/>
      <c r="G1989" s="419"/>
      <c r="H1989" s="419"/>
      <c r="I1989" s="421"/>
      <c r="J1989" s="422"/>
      <c r="K1989" s="422"/>
      <c r="L1989" s="423"/>
      <c r="M1989" s="422"/>
      <c r="N1989" s="464"/>
      <c r="O1989" s="429"/>
      <c r="P1989" s="409">
        <f t="shared" si="71"/>
        <v>0</v>
      </c>
      <c r="Q1989" s="78">
        <f t="shared" si="71"/>
        <v>0</v>
      </c>
      <c r="R1989" s="100" t="str">
        <f t="shared" si="70"/>
        <v/>
      </c>
    </row>
    <row r="1990" spans="1:18" x14ac:dyDescent="0.2">
      <c r="A1990" s="430" t="str">
        <f>IF(B1990="","",COUNT('Diário 1º PA'!$A$4:$A$2634)+COUNT('Diário 2º PA'!$A$4:$A$2000)+COUNT('Diário 3º PA'!$A$4:$A$2000)+ROW()-3)</f>
        <v/>
      </c>
      <c r="B1990" s="417"/>
      <c r="C1990" s="438"/>
      <c r="D1990" s="419"/>
      <c r="E1990" s="419"/>
      <c r="F1990" s="420"/>
      <c r="G1990" s="419"/>
      <c r="H1990" s="419"/>
      <c r="I1990" s="421"/>
      <c r="J1990" s="422"/>
      <c r="K1990" s="422"/>
      <c r="L1990" s="423"/>
      <c r="M1990" s="422"/>
      <c r="N1990" s="464"/>
      <c r="O1990" s="429"/>
      <c r="P1990" s="409">
        <f t="shared" si="71"/>
        <v>0</v>
      </c>
      <c r="Q1990" s="78">
        <f t="shared" si="71"/>
        <v>0</v>
      </c>
      <c r="R1990" s="100" t="str">
        <f t="shared" si="70"/>
        <v/>
      </c>
    </row>
    <row r="1991" spans="1:18" x14ac:dyDescent="0.2">
      <c r="A1991" s="430" t="str">
        <f>IF(B1991="","",COUNT('Diário 1º PA'!$A$4:$A$2634)+COUNT('Diário 2º PA'!$A$4:$A$2000)+COUNT('Diário 3º PA'!$A$4:$A$2000)+ROW()-3)</f>
        <v/>
      </c>
      <c r="B1991" s="417"/>
      <c r="C1991" s="438"/>
      <c r="D1991" s="419"/>
      <c r="E1991" s="419"/>
      <c r="F1991" s="420"/>
      <c r="G1991" s="419"/>
      <c r="H1991" s="419"/>
      <c r="I1991" s="421"/>
      <c r="J1991" s="422"/>
      <c r="K1991" s="422"/>
      <c r="L1991" s="423"/>
      <c r="M1991" s="422"/>
      <c r="N1991" s="464"/>
      <c r="O1991" s="429"/>
      <c r="P1991" s="409">
        <f t="shared" si="71"/>
        <v>0</v>
      </c>
      <c r="Q1991" s="78">
        <f t="shared" si="71"/>
        <v>0</v>
      </c>
      <c r="R1991" s="100" t="str">
        <f t="shared" si="70"/>
        <v/>
      </c>
    </row>
    <row r="1992" spans="1:18" x14ac:dyDescent="0.2">
      <c r="A1992" s="430" t="str">
        <f>IF(B1992="","",COUNT('Diário 1º PA'!$A$4:$A$2634)+COUNT('Diário 2º PA'!$A$4:$A$2000)+COUNT('Diário 3º PA'!$A$4:$A$2000)+ROW()-3)</f>
        <v/>
      </c>
      <c r="B1992" s="417"/>
      <c r="C1992" s="438"/>
      <c r="D1992" s="419"/>
      <c r="E1992" s="419"/>
      <c r="F1992" s="420"/>
      <c r="G1992" s="419"/>
      <c r="H1992" s="419"/>
      <c r="I1992" s="421"/>
      <c r="J1992" s="422"/>
      <c r="K1992" s="422"/>
      <c r="L1992" s="423"/>
      <c r="M1992" s="422"/>
      <c r="N1992" s="464"/>
      <c r="O1992" s="429"/>
      <c r="P1992" s="409">
        <f t="shared" si="71"/>
        <v>0</v>
      </c>
      <c r="Q1992" s="78">
        <f t="shared" si="71"/>
        <v>0</v>
      </c>
      <c r="R1992" s="100" t="str">
        <f t="shared" ref="R1992:R2000" si="72">SUBSTITUTE(D1992," ","_")</f>
        <v/>
      </c>
    </row>
    <row r="1993" spans="1:18" x14ac:dyDescent="0.2">
      <c r="A1993" s="430" t="str">
        <f>IF(B1993="","",COUNT('Diário 1º PA'!$A$4:$A$2634)+COUNT('Diário 2º PA'!$A$4:$A$2000)+COUNT('Diário 3º PA'!$A$4:$A$2000)+ROW()-3)</f>
        <v/>
      </c>
      <c r="B1993" s="417"/>
      <c r="C1993" s="438"/>
      <c r="D1993" s="419"/>
      <c r="E1993" s="419"/>
      <c r="F1993" s="420"/>
      <c r="G1993" s="419"/>
      <c r="H1993" s="419"/>
      <c r="I1993" s="421"/>
      <c r="J1993" s="422"/>
      <c r="K1993" s="422"/>
      <c r="L1993" s="423"/>
      <c r="M1993" s="422"/>
      <c r="N1993" s="464"/>
      <c r="O1993" s="429"/>
      <c r="P1993" s="409">
        <f t="shared" ref="P1993:Q2000" si="73">IF(B1993=0,0,IF(YEAR(B1993)=$Q$1,MONTH(B1993)-$P$1+1,(YEAR(B1993)-$Q$1)*12-$P$1+1+MONTH(B1993)))</f>
        <v>0</v>
      </c>
      <c r="Q1993" s="78">
        <f t="shared" si="73"/>
        <v>0</v>
      </c>
      <c r="R1993" s="100" t="str">
        <f t="shared" si="72"/>
        <v/>
      </c>
    </row>
    <row r="1994" spans="1:18" x14ac:dyDescent="0.2">
      <c r="A1994" s="430" t="str">
        <f>IF(B1994="","",COUNT('Diário 1º PA'!$A$4:$A$2634)+COUNT('Diário 2º PA'!$A$4:$A$2000)+COUNT('Diário 3º PA'!$A$4:$A$2000)+ROW()-3)</f>
        <v/>
      </c>
      <c r="B1994" s="417"/>
      <c r="C1994" s="438"/>
      <c r="D1994" s="419"/>
      <c r="E1994" s="419"/>
      <c r="F1994" s="420"/>
      <c r="G1994" s="419"/>
      <c r="H1994" s="419"/>
      <c r="I1994" s="421"/>
      <c r="J1994" s="422"/>
      <c r="K1994" s="422"/>
      <c r="L1994" s="423"/>
      <c r="M1994" s="422"/>
      <c r="N1994" s="464"/>
      <c r="O1994" s="429"/>
      <c r="P1994" s="409">
        <f t="shared" si="73"/>
        <v>0</v>
      </c>
      <c r="Q1994" s="78">
        <f t="shared" si="73"/>
        <v>0</v>
      </c>
      <c r="R1994" s="100" t="str">
        <f t="shared" si="72"/>
        <v/>
      </c>
    </row>
    <row r="1995" spans="1:18" x14ac:dyDescent="0.2">
      <c r="A1995" s="430" t="str">
        <f>IF(B1995="","",COUNT('Diário 1º PA'!$A$4:$A$2634)+COUNT('Diário 2º PA'!$A$4:$A$2000)+COUNT('Diário 3º PA'!$A$4:$A$2000)+ROW()-3)</f>
        <v/>
      </c>
      <c r="B1995" s="417"/>
      <c r="C1995" s="438"/>
      <c r="D1995" s="419"/>
      <c r="E1995" s="419"/>
      <c r="F1995" s="420"/>
      <c r="G1995" s="419"/>
      <c r="H1995" s="419"/>
      <c r="I1995" s="421"/>
      <c r="J1995" s="422"/>
      <c r="K1995" s="422"/>
      <c r="L1995" s="423"/>
      <c r="M1995" s="422"/>
      <c r="N1995" s="464"/>
      <c r="O1995" s="429"/>
      <c r="P1995" s="409">
        <f t="shared" si="73"/>
        <v>0</v>
      </c>
      <c r="Q1995" s="78">
        <f t="shared" si="73"/>
        <v>0</v>
      </c>
      <c r="R1995" s="100" t="str">
        <f t="shared" si="72"/>
        <v/>
      </c>
    </row>
    <row r="1996" spans="1:18" x14ac:dyDescent="0.2">
      <c r="A1996" s="430" t="str">
        <f>IF(B1996="","",COUNT('Diário 1º PA'!$A$4:$A$2634)+COUNT('Diário 2º PA'!$A$4:$A$2000)+COUNT('Diário 3º PA'!$A$4:$A$2000)+ROW()-3)</f>
        <v/>
      </c>
      <c r="B1996" s="417"/>
      <c r="C1996" s="438"/>
      <c r="D1996" s="419"/>
      <c r="E1996" s="419"/>
      <c r="F1996" s="420"/>
      <c r="G1996" s="419"/>
      <c r="H1996" s="419"/>
      <c r="I1996" s="421"/>
      <c r="J1996" s="422"/>
      <c r="K1996" s="422"/>
      <c r="L1996" s="423"/>
      <c r="M1996" s="422"/>
      <c r="N1996" s="464"/>
      <c r="O1996" s="429"/>
      <c r="P1996" s="409">
        <f t="shared" si="73"/>
        <v>0</v>
      </c>
      <c r="Q1996" s="78">
        <f t="shared" si="73"/>
        <v>0</v>
      </c>
      <c r="R1996" s="100" t="str">
        <f t="shared" si="72"/>
        <v/>
      </c>
    </row>
    <row r="1997" spans="1:18" x14ac:dyDescent="0.2">
      <c r="A1997" s="430" t="str">
        <f>IF(B1997="","",COUNT('Diário 1º PA'!$A$4:$A$2634)+COUNT('Diário 2º PA'!$A$4:$A$2000)+COUNT('Diário 3º PA'!$A$4:$A$2000)+ROW()-3)</f>
        <v/>
      </c>
      <c r="B1997" s="417"/>
      <c r="C1997" s="438"/>
      <c r="D1997" s="419"/>
      <c r="E1997" s="419"/>
      <c r="F1997" s="420"/>
      <c r="G1997" s="419"/>
      <c r="H1997" s="419"/>
      <c r="I1997" s="421"/>
      <c r="J1997" s="422"/>
      <c r="K1997" s="422"/>
      <c r="L1997" s="423"/>
      <c r="M1997" s="422"/>
      <c r="N1997" s="464"/>
      <c r="O1997" s="429"/>
      <c r="P1997" s="409">
        <f t="shared" si="73"/>
        <v>0</v>
      </c>
      <c r="Q1997" s="78">
        <f t="shared" si="73"/>
        <v>0</v>
      </c>
      <c r="R1997" s="100" t="str">
        <f t="shared" si="72"/>
        <v/>
      </c>
    </row>
    <row r="1998" spans="1:18" x14ac:dyDescent="0.2">
      <c r="A1998" s="430" t="str">
        <f>IF(B1998="","",COUNT('Diário 1º PA'!$A$4:$A$2634)+COUNT('Diário 2º PA'!$A$4:$A$2000)+COUNT('Diário 3º PA'!$A$4:$A$2000)+ROW()-3)</f>
        <v/>
      </c>
      <c r="B1998" s="417"/>
      <c r="C1998" s="438"/>
      <c r="D1998" s="419"/>
      <c r="E1998" s="419"/>
      <c r="F1998" s="420"/>
      <c r="G1998" s="419"/>
      <c r="H1998" s="419"/>
      <c r="I1998" s="421"/>
      <c r="J1998" s="422"/>
      <c r="K1998" s="422"/>
      <c r="L1998" s="423"/>
      <c r="M1998" s="422"/>
      <c r="N1998" s="464"/>
      <c r="O1998" s="429"/>
      <c r="P1998" s="409">
        <f t="shared" si="73"/>
        <v>0</v>
      </c>
      <c r="Q1998" s="78">
        <f t="shared" si="73"/>
        <v>0</v>
      </c>
      <c r="R1998" s="100" t="str">
        <f t="shared" si="72"/>
        <v/>
      </c>
    </row>
    <row r="1999" spans="1:18" x14ac:dyDescent="0.2">
      <c r="A1999" s="430" t="str">
        <f>IF(B1999="","",COUNT('Diário 1º PA'!$A$4:$A$2634)+COUNT('Diário 2º PA'!$A$4:$A$2000)+COUNT('Diário 3º PA'!$A$4:$A$2000)+ROW()-3)</f>
        <v/>
      </c>
      <c r="B1999" s="417"/>
      <c r="C1999" s="438"/>
      <c r="D1999" s="419"/>
      <c r="E1999" s="419"/>
      <c r="F1999" s="420"/>
      <c r="G1999" s="419"/>
      <c r="H1999" s="419"/>
      <c r="I1999" s="421"/>
      <c r="J1999" s="422"/>
      <c r="K1999" s="422"/>
      <c r="L1999" s="423"/>
      <c r="M1999" s="422"/>
      <c r="N1999" s="464"/>
      <c r="O1999" s="429"/>
      <c r="P1999" s="409">
        <f t="shared" si="73"/>
        <v>0</v>
      </c>
      <c r="Q1999" s="78">
        <f t="shared" si="73"/>
        <v>0</v>
      </c>
      <c r="R1999" s="100" t="str">
        <f t="shared" si="72"/>
        <v/>
      </c>
    </row>
    <row r="2000" spans="1:18" x14ac:dyDescent="0.2">
      <c r="A2000" s="430" t="str">
        <f>IF(B2000="","",COUNT('Diário 1º PA'!$A$4:$A$2634)+COUNT('Diário 2º PA'!$A$4:$A$2000)+COUNT('Diário 3º PA'!$A$4:$A$2000)+ROW()-3)</f>
        <v/>
      </c>
      <c r="B2000" s="417"/>
      <c r="C2000" s="438"/>
      <c r="D2000" s="419"/>
      <c r="E2000" s="419"/>
      <c r="F2000" s="420"/>
      <c r="G2000" s="419"/>
      <c r="H2000" s="419"/>
      <c r="I2000" s="421"/>
      <c r="J2000" s="422"/>
      <c r="K2000" s="422"/>
      <c r="L2000" s="423"/>
      <c r="M2000" s="422"/>
      <c r="N2000" s="464"/>
      <c r="O2000" s="429"/>
      <c r="P2000" s="409">
        <f t="shared" si="73"/>
        <v>0</v>
      </c>
      <c r="Q2000" s="78">
        <f t="shared" si="73"/>
        <v>0</v>
      </c>
      <c r="R2000" s="100" t="str">
        <f t="shared" si="72"/>
        <v/>
      </c>
    </row>
  </sheetData>
  <sheetProtection formatColumns="0" formatRows="0" insertColumns="0" insertRows="0" deleteRows="0" autoFilter="0"/>
  <autoFilter ref="A3:N2000" xr:uid="{00000000-0009-0000-0000-00000E000000}">
    <sortState xmlns:xlrd2="http://schemas.microsoft.com/office/spreadsheetml/2017/richdata2" ref="A5:N2004">
      <sortCondition ref="B4:B2004"/>
    </sortState>
  </autoFilter>
  <mergeCells count="2">
    <mergeCell ref="A1:N1"/>
    <mergeCell ref="A2:N2"/>
  </mergeCells>
  <dataValidations count="4">
    <dataValidation type="list" allowBlank="1" showInputMessage="1" showErrorMessage="1" sqref="D4:D2000" xr:uid="{00000000-0002-0000-0E00-000000000000}">
      <formula1>Categorias</formula1>
    </dataValidation>
    <dataValidation type="list" allowBlank="1" showInputMessage="1" showErrorMessage="1" sqref="H4:H2000" xr:uid="{00000000-0002-0000-0E00-000001000000}">
      <formula1>VinculoPT</formula1>
    </dataValidation>
    <dataValidation type="list" allowBlank="1" showInputMessage="1" showErrorMessage="1" sqref="E4:E2000" xr:uid="{00000000-0002-0000-0E00-000002000000}">
      <formula1>INDIRECT($R4)</formula1>
    </dataValidation>
    <dataValidation type="list" allowBlank="1" showInputMessage="1" showErrorMessage="1" sqref="O4:O2000" xr:uid="{00000000-0002-0000-0E00-000003000000}">
      <formula1>Conta</formula1>
    </dataValidation>
  </dataValidations>
  <pageMargins left="0.59055118110236227" right="0.59055118110236227" top="0.59055118110236227" bottom="0.59055118110236227" header="0" footer="0"/>
  <pageSetup paperSize="9" scale="49" fitToHeight="0" pageOrder="overThenDown" orientation="landscape" r:id="rId1"/>
  <headerFooter>
    <oddFooter>Página &amp;P de &amp;N</oddFooter>
  </headerFooter>
  <rowBreaks count="2" manualBreakCount="2">
    <brk id="63" max="16383" man="1"/>
    <brk id="247" max="16383" man="1"/>
  </rowBreaks>
  <colBreaks count="1" manualBreakCount="1">
    <brk id="8"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1" tint="0.499984740745262"/>
    <pageSetUpPr fitToPage="1"/>
  </sheetPr>
  <dimension ref="A1:P1002"/>
  <sheetViews>
    <sheetView showGridLines="0" zoomScaleNormal="100" zoomScaleSheetLayoutView="100" workbookViewId="0">
      <pane ySplit="5" topLeftCell="A65" activePane="bottomLeft" state="frozen"/>
      <selection pane="bottomLeft" activeCell="H72" sqref="H72"/>
    </sheetView>
  </sheetViews>
  <sheetFormatPr defaultColWidth="9.140625" defaultRowHeight="15" x14ac:dyDescent="0.25"/>
  <cols>
    <col min="1" max="1" width="4" style="401" bestFit="1" customWidth="1"/>
    <col min="2" max="2" width="29.85546875" style="401" customWidth="1"/>
    <col min="3" max="3" width="36.7109375" style="391" customWidth="1"/>
    <col min="4" max="4" width="13.7109375" style="391" customWidth="1"/>
    <col min="5" max="5" width="11" style="391" customWidth="1"/>
    <col min="6" max="6" width="15.5703125" style="391" customWidth="1"/>
    <col min="7" max="7" width="13.7109375" style="391" customWidth="1"/>
    <col min="8" max="8" width="10.5703125" style="391" customWidth="1"/>
    <col min="9" max="9" width="19.7109375" style="391" customWidth="1"/>
    <col min="10" max="11" width="11.28515625" style="391" customWidth="1"/>
    <col min="12" max="12" width="9.140625" style="391"/>
    <col min="13" max="13" width="9.140625" style="391" customWidth="1"/>
    <col min="14" max="15" width="9.140625" style="391" hidden="1" customWidth="1"/>
    <col min="16" max="16384" width="9.140625" style="391"/>
  </cols>
  <sheetData>
    <row r="1" spans="1:16" x14ac:dyDescent="0.25">
      <c r="A1" s="751" t="s">
        <v>367</v>
      </c>
      <c r="B1" s="751"/>
      <c r="C1" s="751"/>
      <c r="D1" s="751"/>
      <c r="E1" s="751"/>
      <c r="F1" s="751"/>
      <c r="G1" s="751"/>
      <c r="H1" s="751"/>
      <c r="I1" s="751"/>
      <c r="J1" s="751"/>
      <c r="K1" s="751"/>
    </row>
    <row r="2" spans="1:16" ht="15.6" customHeight="1" x14ac:dyDescent="0.25">
      <c r="A2" s="749" t="str">
        <f>Capa!A1</f>
        <v>Contrato de Gestão nº. 05/20 celebrado entre a Fundação Clóvis Salgado e a Associação Pró-Cultura e Promoção das Artes</v>
      </c>
      <c r="B2" s="749"/>
      <c r="C2" s="749"/>
      <c r="D2" s="749"/>
      <c r="E2" s="749"/>
      <c r="F2" s="749"/>
      <c r="G2" s="749"/>
      <c r="H2" s="749"/>
      <c r="I2" s="749"/>
      <c r="J2" s="749"/>
      <c r="K2" s="749"/>
      <c r="L2" s="390"/>
      <c r="M2" s="390"/>
      <c r="N2" s="390"/>
      <c r="O2" s="390"/>
      <c r="P2" s="390"/>
    </row>
    <row r="3" spans="1:16" ht="15.6" customHeight="1" x14ac:dyDescent="0.25">
      <c r="A3" s="749" t="str">
        <f>Capa!A3</f>
        <v>9º Relatório Gerencial Financeiro</v>
      </c>
      <c r="B3" s="749"/>
      <c r="C3" s="749"/>
      <c r="D3" s="749"/>
      <c r="E3" s="749"/>
      <c r="F3" s="749"/>
      <c r="G3" s="749"/>
      <c r="H3" s="749"/>
      <c r="I3" s="749"/>
      <c r="J3" s="749"/>
      <c r="K3" s="749"/>
      <c r="L3" s="390"/>
      <c r="M3" s="390"/>
      <c r="N3" s="390"/>
      <c r="O3" s="390"/>
      <c r="P3" s="390"/>
    </row>
    <row r="4" spans="1:16" ht="25.5" customHeight="1" thickBot="1" x14ac:dyDescent="0.3">
      <c r="A4" s="750" t="s">
        <v>3465</v>
      </c>
      <c r="B4" s="750"/>
      <c r="C4" s="750"/>
      <c r="D4" s="750"/>
      <c r="E4" s="750"/>
      <c r="F4" s="750"/>
      <c r="G4" s="750"/>
      <c r="H4" s="750"/>
      <c r="I4" s="750"/>
      <c r="J4" s="750"/>
      <c r="K4" s="750"/>
      <c r="N4" s="392" t="s">
        <v>168</v>
      </c>
      <c r="O4" s="392" t="s">
        <v>351</v>
      </c>
    </row>
    <row r="5" spans="1:16" ht="46.5" customHeight="1" thickBot="1" x14ac:dyDescent="0.3">
      <c r="A5" s="393" t="s">
        <v>308</v>
      </c>
      <c r="B5" s="393" t="s">
        <v>352</v>
      </c>
      <c r="C5" s="393" t="s">
        <v>353</v>
      </c>
      <c r="D5" s="393" t="s">
        <v>354</v>
      </c>
      <c r="E5" s="393" t="s">
        <v>36</v>
      </c>
      <c r="F5" s="393" t="s">
        <v>355</v>
      </c>
      <c r="G5" s="393" t="s">
        <v>356</v>
      </c>
      <c r="H5" s="393" t="s">
        <v>33</v>
      </c>
      <c r="I5" s="394" t="s">
        <v>357</v>
      </c>
      <c r="J5" s="394" t="s">
        <v>358</v>
      </c>
      <c r="K5" s="394" t="s">
        <v>359</v>
      </c>
    </row>
    <row r="6" spans="1:16" x14ac:dyDescent="0.25">
      <c r="A6" s="395">
        <v>1</v>
      </c>
      <c r="B6" s="629" t="s">
        <v>3467</v>
      </c>
      <c r="C6" s="629" t="s">
        <v>1022</v>
      </c>
      <c r="D6" s="629" t="s">
        <v>1023</v>
      </c>
      <c r="E6" s="620" t="s">
        <v>168</v>
      </c>
      <c r="F6" s="630">
        <v>17074.14</v>
      </c>
      <c r="G6" s="630">
        <v>17074.14</v>
      </c>
      <c r="H6" s="631" t="s">
        <v>3468</v>
      </c>
      <c r="I6" s="620" t="s">
        <v>3469</v>
      </c>
      <c r="J6" s="632">
        <v>43252</v>
      </c>
      <c r="K6" s="396"/>
    </row>
    <row r="7" spans="1:16" x14ac:dyDescent="0.25">
      <c r="A7" s="395">
        <v>2</v>
      </c>
      <c r="B7" s="620" t="s">
        <v>3470</v>
      </c>
      <c r="C7" s="620" t="s">
        <v>1071</v>
      </c>
      <c r="D7" s="620" t="s">
        <v>1072</v>
      </c>
      <c r="E7" s="620" t="s">
        <v>168</v>
      </c>
      <c r="F7" s="633">
        <v>14273.74</v>
      </c>
      <c r="G7" s="633">
        <v>14273.74</v>
      </c>
      <c r="H7" s="631" t="s">
        <v>3468</v>
      </c>
      <c r="I7" s="620" t="s">
        <v>3469</v>
      </c>
      <c r="J7" s="632">
        <v>42564</v>
      </c>
      <c r="K7" s="400"/>
    </row>
    <row r="8" spans="1:16" x14ac:dyDescent="0.25">
      <c r="A8" s="395">
        <v>3</v>
      </c>
      <c r="B8" s="620" t="s">
        <v>3466</v>
      </c>
      <c r="C8" s="620" t="s">
        <v>1033</v>
      </c>
      <c r="D8" s="620" t="s">
        <v>1034</v>
      </c>
      <c r="E8" s="620" t="s">
        <v>168</v>
      </c>
      <c r="F8" s="633">
        <v>14406.53</v>
      </c>
      <c r="G8" s="633">
        <v>14406.53</v>
      </c>
      <c r="H8" s="631" t="s">
        <v>3468</v>
      </c>
      <c r="I8" s="620" t="s">
        <v>3469</v>
      </c>
      <c r="J8" s="632">
        <v>36923</v>
      </c>
      <c r="K8" s="400"/>
    </row>
    <row r="9" spans="1:16" x14ac:dyDescent="0.25">
      <c r="A9" s="395">
        <v>4</v>
      </c>
      <c r="B9" s="620" t="s">
        <v>3471</v>
      </c>
      <c r="C9" s="620" t="s">
        <v>1027</v>
      </c>
      <c r="D9" s="620" t="s">
        <v>1028</v>
      </c>
      <c r="E9" s="620" t="s">
        <v>168</v>
      </c>
      <c r="F9" s="633">
        <v>3325.92</v>
      </c>
      <c r="G9" s="633">
        <v>3325.92</v>
      </c>
      <c r="H9" s="631" t="s">
        <v>3468</v>
      </c>
      <c r="I9" s="620" t="s">
        <v>3469</v>
      </c>
      <c r="J9" s="632">
        <v>36923</v>
      </c>
      <c r="K9" s="400"/>
    </row>
    <row r="10" spans="1:16" x14ac:dyDescent="0.25">
      <c r="A10" s="395">
        <v>5</v>
      </c>
      <c r="B10" s="620" t="s">
        <v>3472</v>
      </c>
      <c r="C10" s="620" t="s">
        <v>1044</v>
      </c>
      <c r="D10" s="620" t="s">
        <v>1045</v>
      </c>
      <c r="E10" s="620" t="s">
        <v>168</v>
      </c>
      <c r="F10" s="633">
        <v>3536</v>
      </c>
      <c r="G10" s="633">
        <v>3536</v>
      </c>
      <c r="H10" s="631" t="s">
        <v>3468</v>
      </c>
      <c r="I10" s="620" t="s">
        <v>3469</v>
      </c>
      <c r="J10" s="632">
        <v>42564</v>
      </c>
      <c r="K10" s="400"/>
    </row>
    <row r="11" spans="1:16" x14ac:dyDescent="0.25">
      <c r="A11" s="395">
        <v>6</v>
      </c>
      <c r="B11" s="620" t="s">
        <v>3473</v>
      </c>
      <c r="C11" s="620" t="s">
        <v>1294</v>
      </c>
      <c r="D11" s="620" t="s">
        <v>1295</v>
      </c>
      <c r="E11" s="620" t="s">
        <v>168</v>
      </c>
      <c r="F11" s="633">
        <v>1177</v>
      </c>
      <c r="G11" s="633">
        <v>1177</v>
      </c>
      <c r="H11" s="631" t="s">
        <v>3468</v>
      </c>
      <c r="I11" s="620" t="s">
        <v>3469</v>
      </c>
      <c r="J11" s="632">
        <v>43133</v>
      </c>
      <c r="K11" s="400"/>
    </row>
    <row r="12" spans="1:16" ht="24" x14ac:dyDescent="0.25">
      <c r="A12" s="395">
        <v>7</v>
      </c>
      <c r="B12" s="620" t="s">
        <v>3474</v>
      </c>
      <c r="C12" s="620" t="s">
        <v>3491</v>
      </c>
      <c r="D12" s="620" t="s">
        <v>3505</v>
      </c>
      <c r="E12" s="620" t="s">
        <v>168</v>
      </c>
      <c r="F12" s="633">
        <v>5511.72</v>
      </c>
      <c r="G12" s="633">
        <v>5511.72</v>
      </c>
      <c r="H12" s="631" t="s">
        <v>3468</v>
      </c>
      <c r="I12" s="620" t="s">
        <v>3469</v>
      </c>
      <c r="J12" s="632">
        <v>43879</v>
      </c>
      <c r="K12" s="400"/>
    </row>
    <row r="13" spans="1:16" ht="24" x14ac:dyDescent="0.25">
      <c r="A13" s="395">
        <v>8</v>
      </c>
      <c r="B13" s="620" t="s">
        <v>3475</v>
      </c>
      <c r="C13" s="620" t="s">
        <v>1269</v>
      </c>
      <c r="D13" s="620" t="s">
        <v>1270</v>
      </c>
      <c r="E13" s="620" t="s">
        <v>168</v>
      </c>
      <c r="F13" s="633">
        <v>3224</v>
      </c>
      <c r="G13" s="633">
        <v>3224</v>
      </c>
      <c r="H13" s="631" t="s">
        <v>3468</v>
      </c>
      <c r="I13" s="620" t="s">
        <v>3469</v>
      </c>
      <c r="J13" s="632">
        <v>42564</v>
      </c>
      <c r="K13" s="400"/>
    </row>
    <row r="14" spans="1:16" x14ac:dyDescent="0.25">
      <c r="A14" s="395">
        <v>9</v>
      </c>
      <c r="B14" s="620" t="s">
        <v>3476</v>
      </c>
      <c r="C14" s="620" t="s">
        <v>1010</v>
      </c>
      <c r="D14" s="620" t="s">
        <v>1011</v>
      </c>
      <c r="E14" s="620" t="s">
        <v>168</v>
      </c>
      <c r="F14" s="633">
        <v>1712.85</v>
      </c>
      <c r="G14" s="633">
        <v>1712.85</v>
      </c>
      <c r="H14" s="631" t="s">
        <v>3468</v>
      </c>
      <c r="I14" s="620" t="s">
        <v>3514</v>
      </c>
      <c r="J14" s="632">
        <v>42618</v>
      </c>
      <c r="K14" s="400"/>
    </row>
    <row r="15" spans="1:16" x14ac:dyDescent="0.25">
      <c r="A15" s="395">
        <v>10</v>
      </c>
      <c r="B15" s="620" t="s">
        <v>3476</v>
      </c>
      <c r="C15" s="620" t="s">
        <v>909</v>
      </c>
      <c r="D15" s="620" t="s">
        <v>910</v>
      </c>
      <c r="E15" s="620" t="s">
        <v>168</v>
      </c>
      <c r="F15" s="633">
        <v>1712.85</v>
      </c>
      <c r="G15" s="633">
        <v>1712.85</v>
      </c>
      <c r="H15" s="631" t="s">
        <v>3468</v>
      </c>
      <c r="I15" s="620" t="s">
        <v>3514</v>
      </c>
      <c r="J15" s="632">
        <v>42618</v>
      </c>
      <c r="K15" s="400"/>
    </row>
    <row r="16" spans="1:16" ht="24" x14ac:dyDescent="0.25">
      <c r="A16" s="395">
        <v>11</v>
      </c>
      <c r="B16" s="620" t="s">
        <v>3478</v>
      </c>
      <c r="C16" s="620" t="s">
        <v>1004</v>
      </c>
      <c r="D16" s="620" t="s">
        <v>1005</v>
      </c>
      <c r="E16" s="620" t="s">
        <v>168</v>
      </c>
      <c r="F16" s="633">
        <v>5732.19</v>
      </c>
      <c r="G16" s="633">
        <v>5732.19</v>
      </c>
      <c r="H16" s="631" t="s">
        <v>3468</v>
      </c>
      <c r="I16" s="620" t="s">
        <v>3469</v>
      </c>
      <c r="J16" s="635">
        <v>44062</v>
      </c>
      <c r="K16" s="400"/>
    </row>
    <row r="17" spans="1:11" x14ac:dyDescent="0.25">
      <c r="A17" s="395">
        <v>12</v>
      </c>
      <c r="B17" s="620" t="s">
        <v>3479</v>
      </c>
      <c r="C17" s="620" t="s">
        <v>1307</v>
      </c>
      <c r="D17" s="620" t="s">
        <v>1702</v>
      </c>
      <c r="E17" s="620" t="s">
        <v>168</v>
      </c>
      <c r="F17" s="633">
        <v>1712.85</v>
      </c>
      <c r="G17" s="633">
        <v>1712.85</v>
      </c>
      <c r="H17" s="631" t="s">
        <v>3468</v>
      </c>
      <c r="I17" s="620" t="s">
        <v>3514</v>
      </c>
      <c r="J17" s="635">
        <v>44139</v>
      </c>
      <c r="K17" s="400"/>
    </row>
    <row r="18" spans="1:11" ht="24" x14ac:dyDescent="0.25">
      <c r="A18" s="395">
        <v>13</v>
      </c>
      <c r="B18" s="620" t="s">
        <v>3480</v>
      </c>
      <c r="C18" s="620" t="s">
        <v>3492</v>
      </c>
      <c r="D18" s="620" t="s">
        <v>3506</v>
      </c>
      <c r="E18" s="620" t="s">
        <v>168</v>
      </c>
      <c r="F18" s="633">
        <v>5511.72</v>
      </c>
      <c r="G18" s="633">
        <v>5511.72</v>
      </c>
      <c r="H18" s="631" t="s">
        <v>3468</v>
      </c>
      <c r="I18" s="620" t="s">
        <v>3469</v>
      </c>
      <c r="J18" s="635">
        <v>44095</v>
      </c>
      <c r="K18" s="400"/>
    </row>
    <row r="19" spans="1:11" ht="24" x14ac:dyDescent="0.25">
      <c r="A19" s="395">
        <v>14</v>
      </c>
      <c r="B19" s="620" t="s">
        <v>3481</v>
      </c>
      <c r="C19" s="620" t="s">
        <v>988</v>
      </c>
      <c r="D19" s="620" t="s">
        <v>989</v>
      </c>
      <c r="E19" s="620" t="s">
        <v>168</v>
      </c>
      <c r="F19" s="633">
        <v>5732.19</v>
      </c>
      <c r="G19" s="633">
        <v>5732.19</v>
      </c>
      <c r="H19" s="631" t="s">
        <v>3468</v>
      </c>
      <c r="I19" s="620" t="s">
        <v>3469</v>
      </c>
      <c r="J19" s="632">
        <v>43024</v>
      </c>
      <c r="K19" s="400"/>
    </row>
    <row r="20" spans="1:11" ht="24" x14ac:dyDescent="0.25">
      <c r="A20" s="395">
        <v>15</v>
      </c>
      <c r="B20" s="620" t="s">
        <v>3477</v>
      </c>
      <c r="C20" s="620" t="s">
        <v>1030</v>
      </c>
      <c r="D20" s="620" t="s">
        <v>3507</v>
      </c>
      <c r="E20" s="620" t="s">
        <v>168</v>
      </c>
      <c r="F20" s="633">
        <v>5732.19</v>
      </c>
      <c r="G20" s="633">
        <v>5732.19</v>
      </c>
      <c r="H20" s="631" t="s">
        <v>3468</v>
      </c>
      <c r="I20" s="620" t="s">
        <v>3469</v>
      </c>
      <c r="J20" s="635">
        <v>44245</v>
      </c>
      <c r="K20" s="400"/>
    </row>
    <row r="21" spans="1:11" ht="24" x14ac:dyDescent="0.25">
      <c r="A21" s="395">
        <v>16</v>
      </c>
      <c r="B21" s="620" t="s">
        <v>3478</v>
      </c>
      <c r="C21" s="620" t="s">
        <v>3493</v>
      </c>
      <c r="D21" s="620" t="s">
        <v>3508</v>
      </c>
      <c r="E21" s="620" t="s">
        <v>168</v>
      </c>
      <c r="F21" s="633">
        <v>3100</v>
      </c>
      <c r="G21" s="633">
        <v>3100</v>
      </c>
      <c r="H21" s="631" t="s">
        <v>3468</v>
      </c>
      <c r="I21" s="620" t="s">
        <v>3469</v>
      </c>
      <c r="J21" s="635">
        <v>44354</v>
      </c>
      <c r="K21" s="400"/>
    </row>
    <row r="22" spans="1:11" x14ac:dyDescent="0.25">
      <c r="A22" s="395">
        <v>17</v>
      </c>
      <c r="B22" s="620" t="s">
        <v>3482</v>
      </c>
      <c r="C22" s="620" t="s">
        <v>1024</v>
      </c>
      <c r="D22" s="620" t="s">
        <v>1025</v>
      </c>
      <c r="E22" s="620" t="s">
        <v>168</v>
      </c>
      <c r="F22" s="633">
        <v>2300</v>
      </c>
      <c r="G22" s="633">
        <v>2300</v>
      </c>
      <c r="H22" s="634" t="s">
        <v>3512</v>
      </c>
      <c r="I22" s="620" t="s">
        <v>3514</v>
      </c>
      <c r="J22" s="635">
        <v>44384</v>
      </c>
      <c r="K22" s="400"/>
    </row>
    <row r="23" spans="1:11" x14ac:dyDescent="0.25">
      <c r="A23" s="395">
        <v>18</v>
      </c>
      <c r="B23" s="620" t="s">
        <v>3482</v>
      </c>
      <c r="C23" s="620" t="s">
        <v>1016</v>
      </c>
      <c r="D23" s="620" t="s">
        <v>1017</v>
      </c>
      <c r="E23" s="620" t="s">
        <v>168</v>
      </c>
      <c r="F23" s="633">
        <v>2300</v>
      </c>
      <c r="G23" s="633">
        <v>2300</v>
      </c>
      <c r="H23" s="634" t="s">
        <v>3512</v>
      </c>
      <c r="I23" s="620" t="s">
        <v>3514</v>
      </c>
      <c r="J23" s="635">
        <v>44384</v>
      </c>
      <c r="K23" s="400"/>
    </row>
    <row r="24" spans="1:11" x14ac:dyDescent="0.25">
      <c r="A24" s="395">
        <v>19</v>
      </c>
      <c r="B24" s="620" t="s">
        <v>3482</v>
      </c>
      <c r="C24" s="620" t="s">
        <v>1035</v>
      </c>
      <c r="D24" s="620" t="s">
        <v>1036</v>
      </c>
      <c r="E24" s="620" t="s">
        <v>168</v>
      </c>
      <c r="F24" s="633">
        <v>2300</v>
      </c>
      <c r="G24" s="633">
        <v>2300</v>
      </c>
      <c r="H24" s="634" t="s">
        <v>3512</v>
      </c>
      <c r="I24" s="620" t="s">
        <v>3514</v>
      </c>
      <c r="J24" s="635">
        <v>44384</v>
      </c>
      <c r="K24" s="400"/>
    </row>
    <row r="25" spans="1:11" x14ac:dyDescent="0.25">
      <c r="A25" s="395">
        <v>20</v>
      </c>
      <c r="B25" s="620" t="s">
        <v>3483</v>
      </c>
      <c r="C25" s="620" t="s">
        <v>1053</v>
      </c>
      <c r="D25" s="620" t="s">
        <v>1054</v>
      </c>
      <c r="E25" s="620" t="s">
        <v>168</v>
      </c>
      <c r="F25" s="633">
        <v>2500</v>
      </c>
      <c r="G25" s="633">
        <v>2500</v>
      </c>
      <c r="H25" s="634" t="s">
        <v>3513</v>
      </c>
      <c r="I25" s="620" t="s">
        <v>3514</v>
      </c>
      <c r="J25" s="635">
        <v>44390</v>
      </c>
      <c r="K25" s="400"/>
    </row>
    <row r="26" spans="1:11" x14ac:dyDescent="0.25">
      <c r="A26" s="395">
        <v>21</v>
      </c>
      <c r="B26" s="620" t="s">
        <v>3482</v>
      </c>
      <c r="C26" s="620" t="s">
        <v>1068</v>
      </c>
      <c r="D26" s="620" t="s">
        <v>1069</v>
      </c>
      <c r="E26" s="620" t="s">
        <v>168</v>
      </c>
      <c r="F26" s="633">
        <v>2300</v>
      </c>
      <c r="G26" s="633">
        <v>2300</v>
      </c>
      <c r="H26" s="634" t="s">
        <v>3512</v>
      </c>
      <c r="I26" s="620" t="s">
        <v>3514</v>
      </c>
      <c r="J26" s="635">
        <v>44384</v>
      </c>
      <c r="K26" s="400"/>
    </row>
    <row r="27" spans="1:11" x14ac:dyDescent="0.25">
      <c r="A27" s="395">
        <v>22</v>
      </c>
      <c r="B27" s="620" t="s">
        <v>3484</v>
      </c>
      <c r="C27" s="620" t="s">
        <v>995</v>
      </c>
      <c r="D27" s="620" t="s">
        <v>996</v>
      </c>
      <c r="E27" s="620" t="s">
        <v>168</v>
      </c>
      <c r="F27" s="633">
        <v>2500</v>
      </c>
      <c r="G27" s="633">
        <v>2500</v>
      </c>
      <c r="H27" s="634" t="s">
        <v>3513</v>
      </c>
      <c r="I27" s="620" t="s">
        <v>3514</v>
      </c>
      <c r="J27" s="635">
        <v>44390</v>
      </c>
      <c r="K27" s="400"/>
    </row>
    <row r="28" spans="1:11" x14ac:dyDescent="0.25">
      <c r="A28" s="395">
        <v>23</v>
      </c>
      <c r="B28" s="620" t="s">
        <v>3482</v>
      </c>
      <c r="C28" s="620" t="s">
        <v>1073</v>
      </c>
      <c r="D28" s="620" t="s">
        <v>1074</v>
      </c>
      <c r="E28" s="620" t="s">
        <v>168</v>
      </c>
      <c r="F28" s="633">
        <v>2300</v>
      </c>
      <c r="G28" s="633">
        <v>2300</v>
      </c>
      <c r="H28" s="634" t="s">
        <v>3512</v>
      </c>
      <c r="I28" s="620" t="s">
        <v>3514</v>
      </c>
      <c r="J28" s="635">
        <v>44384</v>
      </c>
      <c r="K28" s="400"/>
    </row>
    <row r="29" spans="1:11" x14ac:dyDescent="0.25">
      <c r="A29" s="395">
        <v>24</v>
      </c>
      <c r="B29" s="620" t="s">
        <v>3482</v>
      </c>
      <c r="C29" s="620" t="s">
        <v>1007</v>
      </c>
      <c r="D29" s="620" t="s">
        <v>1008</v>
      </c>
      <c r="E29" s="620" t="s">
        <v>168</v>
      </c>
      <c r="F29" s="633">
        <v>2300</v>
      </c>
      <c r="G29" s="633">
        <v>2300</v>
      </c>
      <c r="H29" s="634" t="s">
        <v>3512</v>
      </c>
      <c r="I29" s="620" t="s">
        <v>3514</v>
      </c>
      <c r="J29" s="635">
        <v>44384</v>
      </c>
      <c r="K29" s="400"/>
    </row>
    <row r="30" spans="1:11" x14ac:dyDescent="0.25">
      <c r="A30" s="395">
        <v>25</v>
      </c>
      <c r="B30" s="620" t="s">
        <v>3482</v>
      </c>
      <c r="C30" s="620" t="s">
        <v>1271</v>
      </c>
      <c r="D30" s="620" t="s">
        <v>1272</v>
      </c>
      <c r="E30" s="620" t="s">
        <v>168</v>
      </c>
      <c r="F30" s="633">
        <v>2300</v>
      </c>
      <c r="G30" s="633">
        <v>2300</v>
      </c>
      <c r="H30" s="634" t="s">
        <v>3512</v>
      </c>
      <c r="I30" s="620" t="s">
        <v>3514</v>
      </c>
      <c r="J30" s="635">
        <v>44384</v>
      </c>
      <c r="K30" s="400"/>
    </row>
    <row r="31" spans="1:11" x14ac:dyDescent="0.25">
      <c r="A31" s="395">
        <v>26</v>
      </c>
      <c r="B31" s="620" t="s">
        <v>3482</v>
      </c>
      <c r="C31" s="620" t="s">
        <v>1273</v>
      </c>
      <c r="D31" s="620" t="s">
        <v>1274</v>
      </c>
      <c r="E31" s="620" t="s">
        <v>168</v>
      </c>
      <c r="F31" s="633">
        <v>2300</v>
      </c>
      <c r="G31" s="633">
        <v>2300</v>
      </c>
      <c r="H31" s="634" t="s">
        <v>3512</v>
      </c>
      <c r="I31" s="620" t="s">
        <v>3514</v>
      </c>
      <c r="J31" s="635">
        <v>44384</v>
      </c>
      <c r="K31" s="400"/>
    </row>
    <row r="32" spans="1:11" x14ac:dyDescent="0.25">
      <c r="A32" s="395">
        <v>27</v>
      </c>
      <c r="B32" s="620" t="s">
        <v>3482</v>
      </c>
      <c r="C32" s="620" t="s">
        <v>1275</v>
      </c>
      <c r="D32" s="620" t="s">
        <v>1276</v>
      </c>
      <c r="E32" s="620" t="s">
        <v>168</v>
      </c>
      <c r="F32" s="633">
        <v>2300</v>
      </c>
      <c r="G32" s="633">
        <v>2300</v>
      </c>
      <c r="H32" s="634" t="s">
        <v>3512</v>
      </c>
      <c r="I32" s="620" t="s">
        <v>3514</v>
      </c>
      <c r="J32" s="635">
        <v>44384</v>
      </c>
      <c r="K32" s="400"/>
    </row>
    <row r="33" spans="1:11" x14ac:dyDescent="0.25">
      <c r="A33" s="395">
        <v>28</v>
      </c>
      <c r="B33" s="620" t="s">
        <v>3482</v>
      </c>
      <c r="C33" s="620" t="s">
        <v>1277</v>
      </c>
      <c r="D33" s="620" t="s">
        <v>1278</v>
      </c>
      <c r="E33" s="620" t="s">
        <v>168</v>
      </c>
      <c r="F33" s="633">
        <v>2300</v>
      </c>
      <c r="G33" s="633">
        <v>2300</v>
      </c>
      <c r="H33" s="634" t="s">
        <v>3512</v>
      </c>
      <c r="I33" s="620" t="s">
        <v>3514</v>
      </c>
      <c r="J33" s="635">
        <v>44384</v>
      </c>
      <c r="K33" s="400"/>
    </row>
    <row r="34" spans="1:11" x14ac:dyDescent="0.25">
      <c r="A34" s="395">
        <v>29</v>
      </c>
      <c r="B34" s="620" t="s">
        <v>3482</v>
      </c>
      <c r="C34" s="620" t="s">
        <v>997</v>
      </c>
      <c r="D34" s="620" t="s">
        <v>998</v>
      </c>
      <c r="E34" s="620" t="s">
        <v>168</v>
      </c>
      <c r="F34" s="633">
        <v>2300</v>
      </c>
      <c r="G34" s="633">
        <v>2300</v>
      </c>
      <c r="H34" s="634" t="s">
        <v>3512</v>
      </c>
      <c r="I34" s="620" t="s">
        <v>3514</v>
      </c>
      <c r="J34" s="635">
        <v>44384</v>
      </c>
      <c r="K34" s="400"/>
    </row>
    <row r="35" spans="1:11" x14ac:dyDescent="0.25">
      <c r="A35" s="395">
        <v>30</v>
      </c>
      <c r="B35" s="620" t="s">
        <v>3482</v>
      </c>
      <c r="C35" s="620" t="s">
        <v>999</v>
      </c>
      <c r="D35" s="620" t="s">
        <v>1000</v>
      </c>
      <c r="E35" s="620" t="s">
        <v>168</v>
      </c>
      <c r="F35" s="633">
        <v>2300</v>
      </c>
      <c r="G35" s="633">
        <v>2300</v>
      </c>
      <c r="H35" s="634" t="s">
        <v>3512</v>
      </c>
      <c r="I35" s="620" t="s">
        <v>3514</v>
      </c>
      <c r="J35" s="635">
        <v>44384</v>
      </c>
      <c r="K35" s="400"/>
    </row>
    <row r="36" spans="1:11" x14ac:dyDescent="0.25">
      <c r="A36" s="395">
        <v>31</v>
      </c>
      <c r="B36" s="620" t="s">
        <v>3482</v>
      </c>
      <c r="C36" s="620" t="s">
        <v>1290</v>
      </c>
      <c r="D36" s="620" t="s">
        <v>1291</v>
      </c>
      <c r="E36" s="620" t="s">
        <v>168</v>
      </c>
      <c r="F36" s="633">
        <v>2300</v>
      </c>
      <c r="G36" s="633">
        <v>2300</v>
      </c>
      <c r="H36" s="634" t="s">
        <v>3512</v>
      </c>
      <c r="I36" s="620" t="s">
        <v>3514</v>
      </c>
      <c r="J36" s="635">
        <v>44384</v>
      </c>
      <c r="K36" s="400"/>
    </row>
    <row r="37" spans="1:11" x14ac:dyDescent="0.25">
      <c r="A37" s="395">
        <v>32</v>
      </c>
      <c r="B37" s="620" t="s">
        <v>3482</v>
      </c>
      <c r="C37" s="620" t="s">
        <v>1001</v>
      </c>
      <c r="D37" s="620" t="s">
        <v>1002</v>
      </c>
      <c r="E37" s="620" t="s">
        <v>168</v>
      </c>
      <c r="F37" s="633">
        <v>2300</v>
      </c>
      <c r="G37" s="633">
        <v>2300</v>
      </c>
      <c r="H37" s="634" t="s">
        <v>3512</v>
      </c>
      <c r="I37" s="620" t="s">
        <v>3514</v>
      </c>
      <c r="J37" s="635">
        <v>44384</v>
      </c>
      <c r="K37" s="400"/>
    </row>
    <row r="38" spans="1:11" x14ac:dyDescent="0.25">
      <c r="A38" s="395">
        <v>33</v>
      </c>
      <c r="B38" s="620" t="s">
        <v>3485</v>
      </c>
      <c r="C38" s="620" t="s">
        <v>1296</v>
      </c>
      <c r="D38" s="620" t="s">
        <v>1297</v>
      </c>
      <c r="E38" s="620" t="s">
        <v>168</v>
      </c>
      <c r="F38" s="633">
        <v>1800</v>
      </c>
      <c r="G38" s="633">
        <v>1800</v>
      </c>
      <c r="H38" s="634" t="s">
        <v>3512</v>
      </c>
      <c r="I38" s="620" t="s">
        <v>3514</v>
      </c>
      <c r="J38" s="635">
        <v>44390</v>
      </c>
      <c r="K38" s="400"/>
    </row>
    <row r="39" spans="1:11" x14ac:dyDescent="0.25">
      <c r="A39" s="395">
        <v>34</v>
      </c>
      <c r="B39" s="620" t="s">
        <v>3482</v>
      </c>
      <c r="C39" s="620" t="s">
        <v>1298</v>
      </c>
      <c r="D39" s="620" t="s">
        <v>1299</v>
      </c>
      <c r="E39" s="620" t="s">
        <v>168</v>
      </c>
      <c r="F39" s="633">
        <v>2300</v>
      </c>
      <c r="G39" s="633">
        <v>2300</v>
      </c>
      <c r="H39" s="634" t="s">
        <v>3512</v>
      </c>
      <c r="I39" s="620" t="s">
        <v>3514</v>
      </c>
      <c r="J39" s="635">
        <v>44384</v>
      </c>
      <c r="K39" s="400"/>
    </row>
    <row r="40" spans="1:11" x14ac:dyDescent="0.25">
      <c r="A40" s="395">
        <v>35</v>
      </c>
      <c r="B40" s="620" t="s">
        <v>3482</v>
      </c>
      <c r="C40" s="620" t="s">
        <v>1302</v>
      </c>
      <c r="D40" s="620" t="s">
        <v>1301</v>
      </c>
      <c r="E40" s="620" t="s">
        <v>168</v>
      </c>
      <c r="F40" s="633">
        <v>2300</v>
      </c>
      <c r="G40" s="633">
        <v>2300</v>
      </c>
      <c r="H40" s="634" t="s">
        <v>3512</v>
      </c>
      <c r="I40" s="620" t="s">
        <v>3514</v>
      </c>
      <c r="J40" s="635">
        <v>44384</v>
      </c>
      <c r="K40" s="400"/>
    </row>
    <row r="41" spans="1:11" x14ac:dyDescent="0.25">
      <c r="A41" s="395">
        <v>36</v>
      </c>
      <c r="B41" s="620" t="s">
        <v>3482</v>
      </c>
      <c r="C41" s="620" t="s">
        <v>1305</v>
      </c>
      <c r="D41" s="620" t="s">
        <v>1306</v>
      </c>
      <c r="E41" s="620" t="s">
        <v>168</v>
      </c>
      <c r="F41" s="633">
        <v>2300</v>
      </c>
      <c r="G41" s="633">
        <v>2300</v>
      </c>
      <c r="H41" s="634" t="s">
        <v>3512</v>
      </c>
      <c r="I41" s="620" t="s">
        <v>3514</v>
      </c>
      <c r="J41" s="635">
        <v>44384</v>
      </c>
      <c r="K41" s="400"/>
    </row>
    <row r="42" spans="1:11" x14ac:dyDescent="0.25">
      <c r="A42" s="395">
        <v>37</v>
      </c>
      <c r="B42" s="620" t="s">
        <v>3482</v>
      </c>
      <c r="C42" s="620" t="s">
        <v>992</v>
      </c>
      <c r="D42" s="620" t="s">
        <v>993</v>
      </c>
      <c r="E42" s="620" t="s">
        <v>168</v>
      </c>
      <c r="F42" s="633">
        <v>2300</v>
      </c>
      <c r="G42" s="633">
        <v>2300</v>
      </c>
      <c r="H42" s="634" t="s">
        <v>3512</v>
      </c>
      <c r="I42" s="620" t="s">
        <v>3514</v>
      </c>
      <c r="J42" s="635">
        <v>44384</v>
      </c>
      <c r="K42" s="400"/>
    </row>
    <row r="43" spans="1:11" ht="24" x14ac:dyDescent="0.25">
      <c r="A43" s="395">
        <v>38</v>
      </c>
      <c r="B43" s="620" t="s">
        <v>3481</v>
      </c>
      <c r="C43" s="620" t="s">
        <v>1066</v>
      </c>
      <c r="D43" s="620" t="s">
        <v>1067</v>
      </c>
      <c r="E43" s="620" t="s">
        <v>168</v>
      </c>
      <c r="F43" s="633">
        <v>3100</v>
      </c>
      <c r="G43" s="633">
        <v>3100</v>
      </c>
      <c r="H43" s="631" t="s">
        <v>3468</v>
      </c>
      <c r="I43" s="620" t="s">
        <v>3469</v>
      </c>
      <c r="J43" s="635">
        <v>44410</v>
      </c>
      <c r="K43" s="400"/>
    </row>
    <row r="44" spans="1:11" x14ac:dyDescent="0.25">
      <c r="A44" s="395">
        <v>39</v>
      </c>
      <c r="B44" s="620" t="s">
        <v>3486</v>
      </c>
      <c r="C44" s="620" t="s">
        <v>3494</v>
      </c>
      <c r="D44" s="620" t="s">
        <v>1043</v>
      </c>
      <c r="E44" s="620" t="s">
        <v>168</v>
      </c>
      <c r="F44" s="633">
        <v>2300</v>
      </c>
      <c r="G44" s="633">
        <v>2300</v>
      </c>
      <c r="H44" s="634" t="s">
        <v>3512</v>
      </c>
      <c r="I44" s="620" t="s">
        <v>3514</v>
      </c>
      <c r="J44" s="635">
        <v>44411</v>
      </c>
      <c r="K44" s="400"/>
    </row>
    <row r="45" spans="1:11" x14ac:dyDescent="0.25">
      <c r="A45" s="395">
        <v>40</v>
      </c>
      <c r="B45" s="620" t="s">
        <v>3486</v>
      </c>
      <c r="C45" s="620" t="s">
        <v>3495</v>
      </c>
      <c r="D45" s="620" t="s">
        <v>1051</v>
      </c>
      <c r="E45" s="620" t="s">
        <v>168</v>
      </c>
      <c r="F45" s="633">
        <v>2300</v>
      </c>
      <c r="G45" s="633">
        <v>2300</v>
      </c>
      <c r="H45" s="634" t="s">
        <v>3512</v>
      </c>
      <c r="I45" s="620" t="s">
        <v>3514</v>
      </c>
      <c r="J45" s="635">
        <v>44411</v>
      </c>
      <c r="K45" s="400"/>
    </row>
    <row r="46" spans="1:11" x14ac:dyDescent="0.25">
      <c r="A46" s="395">
        <v>41</v>
      </c>
      <c r="B46" s="620" t="s">
        <v>3486</v>
      </c>
      <c r="C46" s="620" t="s">
        <v>1056</v>
      </c>
      <c r="D46" s="620" t="s">
        <v>3509</v>
      </c>
      <c r="E46" s="620" t="s">
        <v>168</v>
      </c>
      <c r="F46" s="633">
        <v>2300</v>
      </c>
      <c r="G46" s="633">
        <v>2300</v>
      </c>
      <c r="H46" s="634" t="s">
        <v>3512</v>
      </c>
      <c r="I46" s="620" t="s">
        <v>3514</v>
      </c>
      <c r="J46" s="635">
        <v>44411</v>
      </c>
      <c r="K46" s="400"/>
    </row>
    <row r="47" spans="1:11" x14ac:dyDescent="0.25">
      <c r="A47" s="395">
        <v>42</v>
      </c>
      <c r="B47" s="620" t="s">
        <v>3486</v>
      </c>
      <c r="C47" s="620" t="s">
        <v>3496</v>
      </c>
      <c r="D47" s="620" t="s">
        <v>1062</v>
      </c>
      <c r="E47" s="620" t="s">
        <v>168</v>
      </c>
      <c r="F47" s="633">
        <v>2300</v>
      </c>
      <c r="G47" s="633">
        <v>2300</v>
      </c>
      <c r="H47" s="634" t="s">
        <v>3512</v>
      </c>
      <c r="I47" s="620" t="s">
        <v>3514</v>
      </c>
      <c r="J47" s="635">
        <v>44411</v>
      </c>
      <c r="K47" s="400"/>
    </row>
    <row r="48" spans="1:11" x14ac:dyDescent="0.25">
      <c r="A48" s="395">
        <v>43</v>
      </c>
      <c r="B48" s="620" t="s">
        <v>3486</v>
      </c>
      <c r="C48" s="620" t="s">
        <v>3497</v>
      </c>
      <c r="D48" s="620" t="s">
        <v>1064</v>
      </c>
      <c r="E48" s="620" t="s">
        <v>168</v>
      </c>
      <c r="F48" s="633">
        <v>2300</v>
      </c>
      <c r="G48" s="633">
        <v>2300</v>
      </c>
      <c r="H48" s="634" t="s">
        <v>3512</v>
      </c>
      <c r="I48" s="620" t="s">
        <v>3514</v>
      </c>
      <c r="J48" s="635">
        <v>44411</v>
      </c>
      <c r="K48" s="400"/>
    </row>
    <row r="49" spans="1:11" x14ac:dyDescent="0.25">
      <c r="A49" s="395">
        <v>44</v>
      </c>
      <c r="B49" s="620" t="s">
        <v>3486</v>
      </c>
      <c r="C49" s="620" t="s">
        <v>3498</v>
      </c>
      <c r="D49" s="620" t="s">
        <v>1076</v>
      </c>
      <c r="E49" s="620" t="s">
        <v>168</v>
      </c>
      <c r="F49" s="633">
        <v>2300</v>
      </c>
      <c r="G49" s="633">
        <v>2300</v>
      </c>
      <c r="H49" s="634" t="s">
        <v>3512</v>
      </c>
      <c r="I49" s="620" t="s">
        <v>3514</v>
      </c>
      <c r="J49" s="635">
        <v>44411</v>
      </c>
      <c r="K49" s="400"/>
    </row>
    <row r="50" spans="1:11" x14ac:dyDescent="0.25">
      <c r="A50" s="395">
        <v>45</v>
      </c>
      <c r="B50" s="620" t="s">
        <v>3486</v>
      </c>
      <c r="C50" s="620" t="s">
        <v>1267</v>
      </c>
      <c r="D50" s="620" t="s">
        <v>1268</v>
      </c>
      <c r="E50" s="620" t="s">
        <v>168</v>
      </c>
      <c r="F50" s="633">
        <v>2300</v>
      </c>
      <c r="G50" s="633">
        <v>2300</v>
      </c>
      <c r="H50" s="634" t="s">
        <v>3512</v>
      </c>
      <c r="I50" s="620" t="s">
        <v>3514</v>
      </c>
      <c r="J50" s="635">
        <v>44411</v>
      </c>
      <c r="K50" s="400"/>
    </row>
    <row r="51" spans="1:11" x14ac:dyDescent="0.25">
      <c r="A51" s="395">
        <v>46</v>
      </c>
      <c r="B51" s="620" t="s">
        <v>3486</v>
      </c>
      <c r="C51" s="620" t="s">
        <v>3499</v>
      </c>
      <c r="D51" s="620" t="s">
        <v>1283</v>
      </c>
      <c r="E51" s="620" t="s">
        <v>168</v>
      </c>
      <c r="F51" s="633">
        <v>2300</v>
      </c>
      <c r="G51" s="633">
        <v>2300</v>
      </c>
      <c r="H51" s="634" t="s">
        <v>3512</v>
      </c>
      <c r="I51" s="620" t="s">
        <v>3514</v>
      </c>
      <c r="J51" s="635">
        <v>44411</v>
      </c>
      <c r="K51" s="400"/>
    </row>
    <row r="52" spans="1:11" x14ac:dyDescent="0.25">
      <c r="A52" s="395">
        <v>47</v>
      </c>
      <c r="B52" s="620" t="s">
        <v>3486</v>
      </c>
      <c r="C52" s="620" t="s">
        <v>3500</v>
      </c>
      <c r="D52" s="620" t="s">
        <v>1014</v>
      </c>
      <c r="E52" s="620" t="s">
        <v>168</v>
      </c>
      <c r="F52" s="633">
        <v>2300</v>
      </c>
      <c r="G52" s="633">
        <v>2300</v>
      </c>
      <c r="H52" s="634" t="s">
        <v>3512</v>
      </c>
      <c r="I52" s="620" t="s">
        <v>3514</v>
      </c>
      <c r="J52" s="635">
        <v>44411</v>
      </c>
      <c r="K52" s="400"/>
    </row>
    <row r="53" spans="1:11" x14ac:dyDescent="0.25">
      <c r="A53" s="395">
        <v>48</v>
      </c>
      <c r="B53" s="620" t="s">
        <v>3486</v>
      </c>
      <c r="C53" s="620" t="s">
        <v>3501</v>
      </c>
      <c r="D53" s="620" t="s">
        <v>3510</v>
      </c>
      <c r="E53" s="620" t="s">
        <v>168</v>
      </c>
      <c r="F53" s="633">
        <v>2300</v>
      </c>
      <c r="G53" s="633">
        <v>2300</v>
      </c>
      <c r="H53" s="634" t="s">
        <v>3512</v>
      </c>
      <c r="I53" s="620" t="s">
        <v>3514</v>
      </c>
      <c r="J53" s="635">
        <v>44411</v>
      </c>
      <c r="K53" s="400"/>
    </row>
    <row r="54" spans="1:11" x14ac:dyDescent="0.25">
      <c r="A54" s="395">
        <v>49</v>
      </c>
      <c r="B54" s="620" t="s">
        <v>3486</v>
      </c>
      <c r="C54" s="620" t="s">
        <v>1303</v>
      </c>
      <c r="D54" s="620" t="s">
        <v>1304</v>
      </c>
      <c r="E54" s="620" t="s">
        <v>168</v>
      </c>
      <c r="F54" s="633">
        <v>2300</v>
      </c>
      <c r="G54" s="633">
        <v>2300</v>
      </c>
      <c r="H54" s="634" t="s">
        <v>3512</v>
      </c>
      <c r="I54" s="620" t="s">
        <v>3514</v>
      </c>
      <c r="J54" s="635">
        <v>44411</v>
      </c>
      <c r="K54" s="400"/>
    </row>
    <row r="55" spans="1:11" x14ac:dyDescent="0.25">
      <c r="A55" s="395">
        <v>50</v>
      </c>
      <c r="B55" s="620" t="s">
        <v>3487</v>
      </c>
      <c r="C55" s="620" t="s">
        <v>1047</v>
      </c>
      <c r="D55" s="620" t="s">
        <v>1048</v>
      </c>
      <c r="E55" s="620" t="s">
        <v>168</v>
      </c>
      <c r="F55" s="633">
        <v>3400</v>
      </c>
      <c r="G55" s="633">
        <v>3400</v>
      </c>
      <c r="H55" s="631" t="s">
        <v>3468</v>
      </c>
      <c r="I55" s="620" t="s">
        <v>3514</v>
      </c>
      <c r="J55" s="635">
        <v>44420</v>
      </c>
      <c r="K55" s="400"/>
    </row>
    <row r="56" spans="1:11" x14ac:dyDescent="0.25">
      <c r="A56" s="395">
        <v>51</v>
      </c>
      <c r="B56" s="620" t="s">
        <v>3488</v>
      </c>
      <c r="C56" s="620" t="s">
        <v>1038</v>
      </c>
      <c r="D56" s="620" t="s">
        <v>1039</v>
      </c>
      <c r="E56" s="620" t="s">
        <v>168</v>
      </c>
      <c r="F56" s="633">
        <v>3300</v>
      </c>
      <c r="G56" s="633">
        <v>3300</v>
      </c>
      <c r="H56" s="634" t="s">
        <v>3512</v>
      </c>
      <c r="I56" s="620" t="s">
        <v>3514</v>
      </c>
      <c r="J56" s="635">
        <v>44476</v>
      </c>
      <c r="K56" s="400"/>
    </row>
    <row r="57" spans="1:11" x14ac:dyDescent="0.25">
      <c r="A57" s="395">
        <v>52</v>
      </c>
      <c r="B57" s="620" t="s">
        <v>3488</v>
      </c>
      <c r="C57" s="620" t="s">
        <v>3502</v>
      </c>
      <c r="D57" s="620" t="s">
        <v>1041</v>
      </c>
      <c r="E57" s="620" t="s">
        <v>168</v>
      </c>
      <c r="F57" s="633">
        <v>3300</v>
      </c>
      <c r="G57" s="633">
        <v>3300</v>
      </c>
      <c r="H57" s="634" t="s">
        <v>3512</v>
      </c>
      <c r="I57" s="620" t="s">
        <v>3514</v>
      </c>
      <c r="J57" s="635">
        <v>44476</v>
      </c>
      <c r="K57" s="400"/>
    </row>
    <row r="58" spans="1:11" x14ac:dyDescent="0.25">
      <c r="A58" s="395">
        <v>53</v>
      </c>
      <c r="B58" s="620" t="s">
        <v>3489</v>
      </c>
      <c r="C58" s="620" t="s">
        <v>1058</v>
      </c>
      <c r="D58" s="620" t="s">
        <v>1059</v>
      </c>
      <c r="E58" s="620" t="s">
        <v>168</v>
      </c>
      <c r="F58" s="633">
        <v>3300</v>
      </c>
      <c r="G58" s="633">
        <v>3300</v>
      </c>
      <c r="H58" s="634" t="s">
        <v>3512</v>
      </c>
      <c r="I58" s="620" t="s">
        <v>3514</v>
      </c>
      <c r="J58" s="635">
        <v>44476</v>
      </c>
      <c r="K58" s="400"/>
    </row>
    <row r="59" spans="1:11" x14ac:dyDescent="0.25">
      <c r="A59" s="395">
        <v>54</v>
      </c>
      <c r="B59" s="620" t="s">
        <v>3488</v>
      </c>
      <c r="C59" s="620" t="s">
        <v>3503</v>
      </c>
      <c r="D59" s="620" t="s">
        <v>1020</v>
      </c>
      <c r="E59" s="620" t="s">
        <v>168</v>
      </c>
      <c r="F59" s="633">
        <v>3300</v>
      </c>
      <c r="G59" s="633">
        <v>3300</v>
      </c>
      <c r="H59" s="634" t="s">
        <v>3512</v>
      </c>
      <c r="I59" s="620" t="s">
        <v>3514</v>
      </c>
      <c r="J59" s="635">
        <v>44476</v>
      </c>
      <c r="K59" s="400"/>
    </row>
    <row r="60" spans="1:11" x14ac:dyDescent="0.25">
      <c r="A60" s="395">
        <v>55</v>
      </c>
      <c r="B60" s="620" t="s">
        <v>3488</v>
      </c>
      <c r="C60" s="620" t="s">
        <v>1077</v>
      </c>
      <c r="D60" s="619" t="s">
        <v>1078</v>
      </c>
      <c r="E60" s="620" t="s">
        <v>168</v>
      </c>
      <c r="F60" s="633">
        <v>3300</v>
      </c>
      <c r="G60" s="633">
        <v>3300</v>
      </c>
      <c r="H60" s="631" t="s">
        <v>3468</v>
      </c>
      <c r="I60" s="620" t="s">
        <v>3514</v>
      </c>
      <c r="J60" s="635">
        <v>44494</v>
      </c>
      <c r="K60" s="400"/>
    </row>
    <row r="61" spans="1:11" x14ac:dyDescent="0.25">
      <c r="A61" s="395">
        <v>56</v>
      </c>
      <c r="B61" s="620" t="s">
        <v>3490</v>
      </c>
      <c r="C61" s="620" t="s">
        <v>1279</v>
      </c>
      <c r="D61" s="619" t="s">
        <v>1280</v>
      </c>
      <c r="E61" s="620" t="s">
        <v>168</v>
      </c>
      <c r="F61" s="633">
        <v>3224</v>
      </c>
      <c r="G61" s="633">
        <v>3224</v>
      </c>
      <c r="H61" s="631" t="s">
        <v>3468</v>
      </c>
      <c r="I61" s="620" t="s">
        <v>3469</v>
      </c>
      <c r="J61" s="635">
        <v>44494</v>
      </c>
      <c r="K61" s="400"/>
    </row>
    <row r="62" spans="1:11" x14ac:dyDescent="0.25">
      <c r="A62" s="395">
        <v>57</v>
      </c>
      <c r="B62" s="620" t="s">
        <v>3488</v>
      </c>
      <c r="C62" s="620" t="s">
        <v>3504</v>
      </c>
      <c r="D62" s="620" t="s">
        <v>3511</v>
      </c>
      <c r="E62" s="620" t="s">
        <v>168</v>
      </c>
      <c r="F62" s="633">
        <v>3300</v>
      </c>
      <c r="G62" s="633">
        <v>3300</v>
      </c>
      <c r="H62" s="634" t="s">
        <v>3512</v>
      </c>
      <c r="I62" s="620" t="s">
        <v>3514</v>
      </c>
      <c r="J62" s="635">
        <v>44476</v>
      </c>
      <c r="K62" s="400"/>
    </row>
    <row r="63" spans="1:11" x14ac:dyDescent="0.25">
      <c r="A63" s="395">
        <v>58</v>
      </c>
      <c r="B63" s="620" t="s">
        <v>3489</v>
      </c>
      <c r="C63" s="620" t="s">
        <v>1284</v>
      </c>
      <c r="D63" s="620" t="s">
        <v>1285</v>
      </c>
      <c r="E63" s="620" t="s">
        <v>168</v>
      </c>
      <c r="F63" s="633">
        <v>3300</v>
      </c>
      <c r="G63" s="633">
        <v>3300</v>
      </c>
      <c r="H63" s="634" t="s">
        <v>3512</v>
      </c>
      <c r="I63" s="620" t="s">
        <v>3514</v>
      </c>
      <c r="J63" s="635">
        <v>44476</v>
      </c>
      <c r="K63" s="400"/>
    </row>
    <row r="64" spans="1:11" x14ac:dyDescent="0.25">
      <c r="A64" s="395">
        <v>59</v>
      </c>
      <c r="B64" s="620" t="s">
        <v>3489</v>
      </c>
      <c r="C64" s="620" t="s">
        <v>1286</v>
      </c>
      <c r="D64" s="620" t="s">
        <v>1287</v>
      </c>
      <c r="E64" s="620" t="s">
        <v>168</v>
      </c>
      <c r="F64" s="633">
        <v>3300</v>
      </c>
      <c r="G64" s="633">
        <v>3300</v>
      </c>
      <c r="H64" s="634" t="s">
        <v>3512</v>
      </c>
      <c r="I64" s="620" t="s">
        <v>3514</v>
      </c>
      <c r="J64" s="635">
        <v>44476</v>
      </c>
      <c r="K64" s="400"/>
    </row>
    <row r="65" spans="1:11" x14ac:dyDescent="0.25">
      <c r="A65" s="395">
        <v>60</v>
      </c>
      <c r="B65" s="620" t="s">
        <v>3489</v>
      </c>
      <c r="C65" s="620" t="s">
        <v>1288</v>
      </c>
      <c r="D65" s="620" t="s">
        <v>1289</v>
      </c>
      <c r="E65" s="620" t="s">
        <v>168</v>
      </c>
      <c r="F65" s="633">
        <v>3300</v>
      </c>
      <c r="G65" s="633">
        <v>3300</v>
      </c>
      <c r="H65" s="634" t="s">
        <v>3512</v>
      </c>
      <c r="I65" s="620" t="s">
        <v>3514</v>
      </c>
      <c r="J65" s="635">
        <v>44476</v>
      </c>
      <c r="K65" s="400"/>
    </row>
    <row r="66" spans="1:11" x14ac:dyDescent="0.25">
      <c r="A66" s="395">
        <v>61</v>
      </c>
      <c r="B66" s="620" t="s">
        <v>3489</v>
      </c>
      <c r="C66" s="620" t="s">
        <v>1292</v>
      </c>
      <c r="D66" s="620" t="s">
        <v>1293</v>
      </c>
      <c r="E66" s="620" t="s">
        <v>168</v>
      </c>
      <c r="F66" s="633">
        <v>3300</v>
      </c>
      <c r="G66" s="633">
        <v>3300</v>
      </c>
      <c r="H66" s="634" t="s">
        <v>3512</v>
      </c>
      <c r="I66" s="620" t="s">
        <v>3514</v>
      </c>
      <c r="J66" s="635">
        <v>44476</v>
      </c>
      <c r="K66" s="400"/>
    </row>
    <row r="67" spans="1:11" x14ac:dyDescent="0.25">
      <c r="A67" s="395">
        <v>62</v>
      </c>
      <c r="B67" s="397" t="s">
        <v>3517</v>
      </c>
      <c r="C67" s="397" t="s">
        <v>3518</v>
      </c>
      <c r="D67" s="397" t="s">
        <v>2272</v>
      </c>
      <c r="E67" s="397" t="s">
        <v>168</v>
      </c>
      <c r="F67" s="633">
        <v>4198</v>
      </c>
      <c r="G67" s="633">
        <v>4198</v>
      </c>
      <c r="H67" s="634">
        <v>40</v>
      </c>
      <c r="I67" s="620" t="s">
        <v>3469</v>
      </c>
      <c r="J67" s="400">
        <v>44615</v>
      </c>
      <c r="K67" s="400"/>
    </row>
    <row r="68" spans="1:11" x14ac:dyDescent="0.25">
      <c r="A68" s="395">
        <v>63</v>
      </c>
      <c r="B68" s="397" t="s">
        <v>3488</v>
      </c>
      <c r="C68" s="397" t="s">
        <v>3515</v>
      </c>
      <c r="D68" s="397" t="s">
        <v>3516</v>
      </c>
      <c r="E68" s="397" t="s">
        <v>168</v>
      </c>
      <c r="F68" s="633">
        <v>3300</v>
      </c>
      <c r="G68" s="633">
        <v>3300</v>
      </c>
      <c r="H68" s="634" t="s">
        <v>3512</v>
      </c>
      <c r="I68" s="620" t="s">
        <v>3514</v>
      </c>
      <c r="J68" s="400">
        <v>44643</v>
      </c>
      <c r="K68" s="400"/>
    </row>
    <row r="69" spans="1:11" x14ac:dyDescent="0.25">
      <c r="A69" s="395">
        <v>64</v>
      </c>
      <c r="B69" s="397" t="s">
        <v>3488</v>
      </c>
      <c r="C69" s="397" t="s">
        <v>3519</v>
      </c>
      <c r="D69" s="397" t="s">
        <v>3520</v>
      </c>
      <c r="E69" s="397" t="s">
        <v>168</v>
      </c>
      <c r="F69" s="633">
        <v>3300</v>
      </c>
      <c r="G69" s="633">
        <v>3300</v>
      </c>
      <c r="H69" s="634" t="s">
        <v>3512</v>
      </c>
      <c r="I69" s="620" t="s">
        <v>3514</v>
      </c>
      <c r="J69" s="400">
        <v>44643</v>
      </c>
      <c r="K69" s="400"/>
    </row>
    <row r="70" spans="1:11" x14ac:dyDescent="0.25">
      <c r="A70" s="395">
        <v>65</v>
      </c>
      <c r="B70" s="397" t="s">
        <v>3482</v>
      </c>
      <c r="C70" s="397" t="s">
        <v>3521</v>
      </c>
      <c r="D70" s="397" t="s">
        <v>3522</v>
      </c>
      <c r="E70" s="397" t="s">
        <v>168</v>
      </c>
      <c r="F70" s="633">
        <v>3300</v>
      </c>
      <c r="G70" s="633">
        <v>3300</v>
      </c>
      <c r="H70" s="634" t="s">
        <v>3512</v>
      </c>
      <c r="I70" s="620" t="s">
        <v>3514</v>
      </c>
      <c r="J70" s="400">
        <v>44643</v>
      </c>
      <c r="K70" s="400"/>
    </row>
    <row r="71" spans="1:11" x14ac:dyDescent="0.25">
      <c r="A71" s="395">
        <v>66</v>
      </c>
      <c r="B71" s="397"/>
      <c r="C71" s="397"/>
      <c r="D71" s="397"/>
      <c r="E71" s="397"/>
      <c r="F71" s="398"/>
      <c r="G71" s="398"/>
      <c r="H71" s="399"/>
      <c r="I71" s="397"/>
      <c r="J71" s="400"/>
      <c r="K71" s="400"/>
    </row>
    <row r="72" spans="1:11" x14ac:dyDescent="0.25">
      <c r="A72" s="395">
        <v>67</v>
      </c>
      <c r="B72" s="397"/>
      <c r="C72" s="397"/>
      <c r="D72" s="397"/>
      <c r="E72" s="397"/>
      <c r="F72" s="398"/>
      <c r="G72" s="398"/>
      <c r="H72" s="399"/>
      <c r="I72" s="397"/>
      <c r="J72" s="400"/>
      <c r="K72" s="400"/>
    </row>
    <row r="73" spans="1:11" x14ac:dyDescent="0.25">
      <c r="A73" s="395">
        <v>68</v>
      </c>
      <c r="B73" s="397"/>
      <c r="C73" s="397"/>
      <c r="D73" s="397"/>
      <c r="E73" s="397"/>
      <c r="F73" s="398"/>
      <c r="G73" s="398"/>
      <c r="H73" s="399"/>
      <c r="I73" s="397"/>
      <c r="J73" s="400"/>
      <c r="K73" s="400"/>
    </row>
    <row r="74" spans="1:11" x14ac:dyDescent="0.25">
      <c r="A74" s="395">
        <v>69</v>
      </c>
      <c r="B74" s="397"/>
      <c r="C74" s="397"/>
      <c r="D74" s="397"/>
      <c r="E74" s="397"/>
      <c r="F74" s="398"/>
      <c r="G74" s="398"/>
      <c r="H74" s="399"/>
      <c r="I74" s="397"/>
      <c r="J74" s="400"/>
      <c r="K74" s="400"/>
    </row>
    <row r="75" spans="1:11" x14ac:dyDescent="0.25">
      <c r="A75" s="395">
        <v>70</v>
      </c>
      <c r="B75" s="397"/>
      <c r="C75" s="397"/>
      <c r="D75" s="397"/>
      <c r="E75" s="397"/>
      <c r="F75" s="398"/>
      <c r="G75" s="398"/>
      <c r="H75" s="399"/>
      <c r="I75" s="397"/>
      <c r="J75" s="400"/>
      <c r="K75" s="400"/>
    </row>
    <row r="76" spans="1:11" x14ac:dyDescent="0.25">
      <c r="A76" s="395">
        <v>71</v>
      </c>
      <c r="B76" s="397"/>
      <c r="C76" s="397"/>
      <c r="D76" s="397"/>
      <c r="E76" s="397"/>
      <c r="F76" s="398"/>
      <c r="G76" s="398"/>
      <c r="H76" s="399"/>
      <c r="I76" s="397"/>
      <c r="J76" s="400"/>
      <c r="K76" s="400"/>
    </row>
    <row r="77" spans="1:11" x14ac:dyDescent="0.25">
      <c r="A77" s="395">
        <v>72</v>
      </c>
      <c r="B77" s="397"/>
      <c r="C77" s="397"/>
      <c r="D77" s="397"/>
      <c r="E77" s="397"/>
      <c r="F77" s="398"/>
      <c r="G77" s="398"/>
      <c r="H77" s="399"/>
      <c r="I77" s="397"/>
      <c r="J77" s="400"/>
      <c r="K77" s="400"/>
    </row>
    <row r="78" spans="1:11" x14ac:dyDescent="0.25">
      <c r="A78" s="395">
        <v>73</v>
      </c>
      <c r="B78" s="397"/>
      <c r="C78" s="397"/>
      <c r="D78" s="397"/>
      <c r="E78" s="397"/>
      <c r="F78" s="398"/>
      <c r="G78" s="398"/>
      <c r="H78" s="399"/>
      <c r="I78" s="397"/>
      <c r="J78" s="400"/>
      <c r="K78" s="400"/>
    </row>
    <row r="79" spans="1:11" x14ac:dyDescent="0.25">
      <c r="A79" s="395">
        <v>74</v>
      </c>
      <c r="B79" s="397"/>
      <c r="C79" s="397"/>
      <c r="D79" s="397"/>
      <c r="E79" s="397"/>
      <c r="F79" s="398"/>
      <c r="G79" s="398"/>
      <c r="H79" s="399"/>
      <c r="I79" s="397"/>
      <c r="J79" s="400"/>
      <c r="K79" s="400"/>
    </row>
    <row r="80" spans="1:11" x14ac:dyDescent="0.25">
      <c r="A80" s="395">
        <v>75</v>
      </c>
      <c r="B80" s="397"/>
      <c r="C80" s="397"/>
      <c r="D80" s="397"/>
      <c r="E80" s="397"/>
      <c r="F80" s="398"/>
      <c r="G80" s="398"/>
      <c r="H80" s="399"/>
      <c r="I80" s="397"/>
      <c r="J80" s="400"/>
      <c r="K80" s="400"/>
    </row>
    <row r="81" spans="1:11" x14ac:dyDescent="0.25">
      <c r="A81" s="395">
        <v>76</v>
      </c>
      <c r="B81" s="397"/>
      <c r="C81" s="397"/>
      <c r="D81" s="397"/>
      <c r="E81" s="397"/>
      <c r="F81" s="398"/>
      <c r="G81" s="398"/>
      <c r="H81" s="399"/>
      <c r="I81" s="397"/>
      <c r="J81" s="400"/>
      <c r="K81" s="400"/>
    </row>
    <row r="82" spans="1:11" x14ac:dyDescent="0.25">
      <c r="A82" s="395">
        <v>77</v>
      </c>
      <c r="B82" s="397"/>
      <c r="C82" s="397"/>
      <c r="D82" s="397"/>
      <c r="E82" s="397"/>
      <c r="F82" s="398"/>
      <c r="G82" s="398"/>
      <c r="H82" s="399"/>
      <c r="I82" s="397"/>
      <c r="J82" s="400"/>
      <c r="K82" s="400"/>
    </row>
    <row r="83" spans="1:11" x14ac:dyDescent="0.25">
      <c r="A83" s="395">
        <v>78</v>
      </c>
      <c r="B83" s="397"/>
      <c r="C83" s="397"/>
      <c r="D83" s="397"/>
      <c r="E83" s="397"/>
      <c r="F83" s="398"/>
      <c r="G83" s="398"/>
      <c r="H83" s="399"/>
      <c r="I83" s="397"/>
      <c r="J83" s="400"/>
      <c r="K83" s="400"/>
    </row>
    <row r="84" spans="1:11" x14ac:dyDescent="0.25">
      <c r="A84" s="395">
        <v>79</v>
      </c>
      <c r="B84" s="397"/>
      <c r="C84" s="397"/>
      <c r="D84" s="397"/>
      <c r="E84" s="397"/>
      <c r="F84" s="398"/>
      <c r="G84" s="398"/>
      <c r="H84" s="399"/>
      <c r="I84" s="397"/>
      <c r="J84" s="400"/>
      <c r="K84" s="400"/>
    </row>
    <row r="85" spans="1:11" x14ac:dyDescent="0.25">
      <c r="A85" s="395">
        <v>80</v>
      </c>
      <c r="B85" s="397"/>
      <c r="C85" s="397"/>
      <c r="D85" s="397"/>
      <c r="E85" s="397"/>
      <c r="F85" s="398"/>
      <c r="G85" s="398"/>
      <c r="H85" s="399"/>
      <c r="I85" s="397"/>
      <c r="J85" s="400"/>
      <c r="K85" s="400"/>
    </row>
    <row r="86" spans="1:11" x14ac:dyDescent="0.25">
      <c r="A86" s="395">
        <v>81</v>
      </c>
      <c r="B86" s="397"/>
      <c r="C86" s="397"/>
      <c r="D86" s="397"/>
      <c r="E86" s="397"/>
      <c r="F86" s="398"/>
      <c r="G86" s="398"/>
      <c r="H86" s="399"/>
      <c r="I86" s="397"/>
      <c r="J86" s="400"/>
      <c r="K86" s="400"/>
    </row>
    <row r="87" spans="1:11" x14ac:dyDescent="0.25">
      <c r="A87" s="395">
        <v>82</v>
      </c>
      <c r="B87" s="397"/>
      <c r="C87" s="397"/>
      <c r="D87" s="397"/>
      <c r="E87" s="397"/>
      <c r="F87" s="398"/>
      <c r="G87" s="398"/>
      <c r="H87" s="399"/>
      <c r="I87" s="397"/>
      <c r="J87" s="400"/>
      <c r="K87" s="400"/>
    </row>
    <row r="88" spans="1:11" x14ac:dyDescent="0.25">
      <c r="A88" s="395">
        <v>83</v>
      </c>
      <c r="B88" s="397"/>
      <c r="C88" s="397"/>
      <c r="D88" s="397"/>
      <c r="E88" s="397"/>
      <c r="F88" s="398"/>
      <c r="G88" s="398"/>
      <c r="H88" s="399"/>
      <c r="I88" s="397"/>
      <c r="J88" s="400"/>
      <c r="K88" s="400"/>
    </row>
    <row r="89" spans="1:11" x14ac:dyDescent="0.25">
      <c r="A89" s="395">
        <v>84</v>
      </c>
      <c r="B89" s="397"/>
      <c r="C89" s="397"/>
      <c r="D89" s="397"/>
      <c r="E89" s="397"/>
      <c r="F89" s="398"/>
      <c r="G89" s="398"/>
      <c r="H89" s="399"/>
      <c r="I89" s="397"/>
      <c r="J89" s="400"/>
      <c r="K89" s="400"/>
    </row>
    <row r="90" spans="1:11" x14ac:dyDescent="0.25">
      <c r="A90" s="395">
        <v>85</v>
      </c>
      <c r="B90" s="397"/>
      <c r="C90" s="397"/>
      <c r="D90" s="397"/>
      <c r="E90" s="397"/>
      <c r="F90" s="398"/>
      <c r="G90" s="398"/>
      <c r="H90" s="399"/>
      <c r="I90" s="397"/>
      <c r="J90" s="400"/>
      <c r="K90" s="400"/>
    </row>
    <row r="91" spans="1:11" x14ac:dyDescent="0.25">
      <c r="A91" s="395">
        <v>86</v>
      </c>
      <c r="B91" s="397"/>
      <c r="C91" s="397"/>
      <c r="D91" s="397"/>
      <c r="E91" s="397"/>
      <c r="F91" s="398"/>
      <c r="G91" s="398"/>
      <c r="H91" s="399"/>
      <c r="I91" s="397"/>
      <c r="J91" s="400"/>
      <c r="K91" s="400"/>
    </row>
    <row r="92" spans="1:11" x14ac:dyDescent="0.25">
      <c r="A92" s="395">
        <v>87</v>
      </c>
      <c r="B92" s="397"/>
      <c r="C92" s="397"/>
      <c r="D92" s="397"/>
      <c r="E92" s="397"/>
      <c r="F92" s="398"/>
      <c r="G92" s="398"/>
      <c r="H92" s="399"/>
      <c r="I92" s="397"/>
      <c r="J92" s="400"/>
      <c r="K92" s="400"/>
    </row>
    <row r="93" spans="1:11" x14ac:dyDescent="0.25">
      <c r="A93" s="395">
        <v>88</v>
      </c>
      <c r="B93" s="397"/>
      <c r="C93" s="397"/>
      <c r="D93" s="397"/>
      <c r="E93" s="397"/>
      <c r="F93" s="398"/>
      <c r="G93" s="398"/>
      <c r="H93" s="399"/>
      <c r="I93" s="397"/>
      <c r="J93" s="400"/>
      <c r="K93" s="400"/>
    </row>
    <row r="94" spans="1:11" x14ac:dyDescent="0.25">
      <c r="A94" s="395">
        <v>89</v>
      </c>
      <c r="B94" s="397"/>
      <c r="C94" s="397"/>
      <c r="D94" s="397"/>
      <c r="E94" s="397"/>
      <c r="F94" s="398"/>
      <c r="G94" s="398"/>
      <c r="H94" s="399"/>
      <c r="I94" s="397"/>
      <c r="J94" s="400"/>
      <c r="K94" s="400"/>
    </row>
    <row r="95" spans="1:11" x14ac:dyDescent="0.25">
      <c r="A95" s="395">
        <v>90</v>
      </c>
      <c r="B95" s="397"/>
      <c r="C95" s="397"/>
      <c r="D95" s="397"/>
      <c r="E95" s="397"/>
      <c r="F95" s="398"/>
      <c r="G95" s="398"/>
      <c r="H95" s="399"/>
      <c r="I95" s="397"/>
      <c r="J95" s="400"/>
      <c r="K95" s="400"/>
    </row>
    <row r="96" spans="1:11" x14ac:dyDescent="0.25">
      <c r="A96" s="395">
        <v>91</v>
      </c>
      <c r="B96" s="397"/>
      <c r="C96" s="397"/>
      <c r="D96" s="397"/>
      <c r="E96" s="397"/>
      <c r="F96" s="398"/>
      <c r="G96" s="398"/>
      <c r="H96" s="399"/>
      <c r="I96" s="397"/>
      <c r="J96" s="400"/>
      <c r="K96" s="400"/>
    </row>
    <row r="97" spans="1:11" x14ac:dyDescent="0.25">
      <c r="A97" s="395">
        <v>92</v>
      </c>
      <c r="B97" s="397"/>
      <c r="C97" s="397"/>
      <c r="D97" s="397"/>
      <c r="E97" s="397"/>
      <c r="F97" s="398"/>
      <c r="G97" s="398"/>
      <c r="H97" s="399"/>
      <c r="I97" s="397"/>
      <c r="J97" s="400"/>
      <c r="K97" s="400"/>
    </row>
    <row r="98" spans="1:11" x14ac:dyDescent="0.25">
      <c r="A98" s="395">
        <v>93</v>
      </c>
      <c r="B98" s="397"/>
      <c r="C98" s="397"/>
      <c r="D98" s="397"/>
      <c r="E98" s="397"/>
      <c r="F98" s="398"/>
      <c r="G98" s="398"/>
      <c r="H98" s="399"/>
      <c r="I98" s="397"/>
      <c r="J98" s="400"/>
      <c r="K98" s="400"/>
    </row>
    <row r="99" spans="1:11" x14ac:dyDescent="0.25">
      <c r="A99" s="395">
        <v>94</v>
      </c>
      <c r="B99" s="397"/>
      <c r="C99" s="397"/>
      <c r="D99" s="397"/>
      <c r="E99" s="397"/>
      <c r="F99" s="398"/>
      <c r="G99" s="398"/>
      <c r="H99" s="399"/>
      <c r="I99" s="397"/>
      <c r="J99" s="400"/>
      <c r="K99" s="400"/>
    </row>
    <row r="100" spans="1:11" x14ac:dyDescent="0.25">
      <c r="A100" s="395">
        <v>95</v>
      </c>
      <c r="B100" s="397"/>
      <c r="C100" s="397"/>
      <c r="D100" s="397"/>
      <c r="E100" s="397"/>
      <c r="F100" s="398"/>
      <c r="G100" s="398"/>
      <c r="H100" s="399"/>
      <c r="I100" s="397"/>
      <c r="J100" s="400"/>
      <c r="K100" s="400"/>
    </row>
    <row r="101" spans="1:11" x14ac:dyDescent="0.25">
      <c r="A101" s="395">
        <v>96</v>
      </c>
      <c r="B101" s="397"/>
      <c r="C101" s="397"/>
      <c r="D101" s="397"/>
      <c r="E101" s="397"/>
      <c r="F101" s="398"/>
      <c r="G101" s="398"/>
      <c r="H101" s="399"/>
      <c r="I101" s="397"/>
      <c r="J101" s="400"/>
      <c r="K101" s="400"/>
    </row>
    <row r="102" spans="1:11" x14ac:dyDescent="0.25">
      <c r="A102" s="395">
        <v>97</v>
      </c>
      <c r="B102" s="397"/>
      <c r="C102" s="397"/>
      <c r="D102" s="397"/>
      <c r="E102" s="397"/>
      <c r="F102" s="398"/>
      <c r="G102" s="398"/>
      <c r="H102" s="399"/>
      <c r="I102" s="397"/>
      <c r="J102" s="400"/>
      <c r="K102" s="400"/>
    </row>
    <row r="103" spans="1:11" x14ac:dyDescent="0.25">
      <c r="A103" s="395">
        <v>98</v>
      </c>
      <c r="B103" s="397"/>
      <c r="C103" s="397"/>
      <c r="D103" s="397"/>
      <c r="E103" s="397"/>
      <c r="F103" s="398"/>
      <c r="G103" s="398"/>
      <c r="H103" s="399"/>
      <c r="I103" s="397"/>
      <c r="J103" s="400"/>
      <c r="K103" s="400"/>
    </row>
    <row r="104" spans="1:11" x14ac:dyDescent="0.25">
      <c r="A104" s="395">
        <v>99</v>
      </c>
      <c r="B104" s="397"/>
      <c r="C104" s="397"/>
      <c r="D104" s="397"/>
      <c r="E104" s="397"/>
      <c r="F104" s="398"/>
      <c r="G104" s="398"/>
      <c r="H104" s="399"/>
      <c r="I104" s="397"/>
      <c r="J104" s="400"/>
      <c r="K104" s="400"/>
    </row>
    <row r="105" spans="1:11" x14ac:dyDescent="0.25">
      <c r="A105" s="395">
        <v>100</v>
      </c>
      <c r="B105" s="397"/>
      <c r="C105" s="397"/>
      <c r="D105" s="397"/>
      <c r="E105" s="397"/>
      <c r="F105" s="398"/>
      <c r="G105" s="398"/>
      <c r="H105" s="399"/>
      <c r="I105" s="397"/>
      <c r="J105" s="400"/>
      <c r="K105" s="400"/>
    </row>
    <row r="106" spans="1:11" x14ac:dyDescent="0.25">
      <c r="A106" s="395">
        <v>101</v>
      </c>
      <c r="B106" s="397"/>
      <c r="C106" s="397"/>
      <c r="D106" s="397"/>
      <c r="E106" s="397"/>
      <c r="F106" s="398"/>
      <c r="G106" s="398"/>
      <c r="H106" s="399"/>
      <c r="I106" s="397"/>
      <c r="J106" s="400"/>
      <c r="K106" s="400"/>
    </row>
    <row r="107" spans="1:11" x14ac:dyDescent="0.25">
      <c r="A107" s="395">
        <v>102</v>
      </c>
      <c r="B107" s="397"/>
      <c r="C107" s="397"/>
      <c r="D107" s="397"/>
      <c r="E107" s="397"/>
      <c r="F107" s="398"/>
      <c r="G107" s="398"/>
      <c r="H107" s="399"/>
      <c r="I107" s="397"/>
      <c r="J107" s="400"/>
      <c r="K107" s="400"/>
    </row>
    <row r="108" spans="1:11" x14ac:dyDescent="0.25">
      <c r="A108" s="395">
        <v>103</v>
      </c>
      <c r="B108" s="397"/>
      <c r="C108" s="397"/>
      <c r="D108" s="397"/>
      <c r="E108" s="397"/>
      <c r="F108" s="398"/>
      <c r="G108" s="398"/>
      <c r="H108" s="399"/>
      <c r="I108" s="397"/>
      <c r="J108" s="400"/>
      <c r="K108" s="400"/>
    </row>
    <row r="109" spans="1:11" x14ac:dyDescent="0.25">
      <c r="A109" s="395">
        <v>104</v>
      </c>
      <c r="B109" s="397"/>
      <c r="C109" s="397"/>
      <c r="D109" s="397"/>
      <c r="E109" s="397"/>
      <c r="F109" s="398"/>
      <c r="G109" s="398"/>
      <c r="H109" s="399"/>
      <c r="I109" s="397"/>
      <c r="J109" s="400"/>
      <c r="K109" s="400"/>
    </row>
    <row r="110" spans="1:11" x14ac:dyDescent="0.25">
      <c r="A110" s="395">
        <v>105</v>
      </c>
      <c r="B110" s="397"/>
      <c r="C110" s="397"/>
      <c r="D110" s="397"/>
      <c r="E110" s="397"/>
      <c r="F110" s="398"/>
      <c r="G110" s="398"/>
      <c r="H110" s="399"/>
      <c r="I110" s="397"/>
      <c r="J110" s="400"/>
      <c r="K110" s="400"/>
    </row>
    <row r="111" spans="1:11" x14ac:dyDescent="0.25">
      <c r="A111" s="395">
        <v>106</v>
      </c>
      <c r="B111" s="397"/>
      <c r="C111" s="397"/>
      <c r="D111" s="397"/>
      <c r="E111" s="397"/>
      <c r="F111" s="398"/>
      <c r="G111" s="398"/>
      <c r="H111" s="399"/>
      <c r="I111" s="397"/>
      <c r="J111" s="400"/>
      <c r="K111" s="400"/>
    </row>
    <row r="112" spans="1:11" x14ac:dyDescent="0.25">
      <c r="A112" s="395">
        <v>107</v>
      </c>
      <c r="B112" s="397"/>
      <c r="C112" s="397"/>
      <c r="D112" s="397"/>
      <c r="E112" s="397"/>
      <c r="F112" s="398"/>
      <c r="G112" s="398"/>
      <c r="H112" s="399"/>
      <c r="I112" s="397"/>
      <c r="J112" s="400"/>
      <c r="K112" s="400"/>
    </row>
    <row r="113" spans="1:11" x14ac:dyDescent="0.25">
      <c r="A113" s="395">
        <v>108</v>
      </c>
      <c r="B113" s="397"/>
      <c r="C113" s="397"/>
      <c r="D113" s="397"/>
      <c r="E113" s="397"/>
      <c r="F113" s="398"/>
      <c r="G113" s="398"/>
      <c r="H113" s="399"/>
      <c r="I113" s="397"/>
      <c r="J113" s="400"/>
      <c r="K113" s="400"/>
    </row>
    <row r="114" spans="1:11" x14ac:dyDescent="0.25">
      <c r="A114" s="395">
        <v>109</v>
      </c>
      <c r="B114" s="397"/>
      <c r="C114" s="397"/>
      <c r="D114" s="397"/>
      <c r="E114" s="397"/>
      <c r="F114" s="398"/>
      <c r="G114" s="398"/>
      <c r="H114" s="399"/>
      <c r="I114" s="397"/>
      <c r="J114" s="400"/>
      <c r="K114" s="400"/>
    </row>
    <row r="115" spans="1:11" x14ac:dyDescent="0.25">
      <c r="A115" s="395">
        <v>110</v>
      </c>
      <c r="B115" s="397"/>
      <c r="C115" s="397"/>
      <c r="D115" s="397"/>
      <c r="E115" s="397"/>
      <c r="F115" s="398"/>
      <c r="G115" s="398"/>
      <c r="H115" s="399"/>
      <c r="I115" s="397"/>
      <c r="J115" s="400"/>
      <c r="K115" s="400"/>
    </row>
    <row r="116" spans="1:11" x14ac:dyDescent="0.25">
      <c r="A116" s="395">
        <v>111</v>
      </c>
      <c r="B116" s="397"/>
      <c r="C116" s="397"/>
      <c r="D116" s="397"/>
      <c r="E116" s="397"/>
      <c r="F116" s="398"/>
      <c r="G116" s="398"/>
      <c r="H116" s="399"/>
      <c r="I116" s="397"/>
      <c r="J116" s="400"/>
      <c r="K116" s="400"/>
    </row>
    <row r="117" spans="1:11" x14ac:dyDescent="0.25">
      <c r="A117" s="395">
        <v>112</v>
      </c>
      <c r="B117" s="397"/>
      <c r="C117" s="397"/>
      <c r="D117" s="397"/>
      <c r="E117" s="397"/>
      <c r="F117" s="398"/>
      <c r="G117" s="398"/>
      <c r="H117" s="399"/>
      <c r="I117" s="397"/>
      <c r="J117" s="400"/>
      <c r="K117" s="400"/>
    </row>
    <row r="118" spans="1:11" x14ac:dyDescent="0.25">
      <c r="A118" s="395">
        <v>113</v>
      </c>
      <c r="B118" s="397"/>
      <c r="C118" s="397"/>
      <c r="D118" s="397"/>
      <c r="E118" s="397"/>
      <c r="F118" s="398"/>
      <c r="G118" s="398"/>
      <c r="H118" s="399"/>
      <c r="I118" s="397"/>
      <c r="J118" s="400"/>
      <c r="K118" s="400"/>
    </row>
    <row r="119" spans="1:11" x14ac:dyDescent="0.25">
      <c r="A119" s="395">
        <v>114</v>
      </c>
      <c r="B119" s="397"/>
      <c r="C119" s="397"/>
      <c r="D119" s="397"/>
      <c r="E119" s="397"/>
      <c r="F119" s="398"/>
      <c r="G119" s="398"/>
      <c r="H119" s="399"/>
      <c r="I119" s="397"/>
      <c r="J119" s="400"/>
      <c r="K119" s="400"/>
    </row>
    <row r="120" spans="1:11" x14ac:dyDescent="0.25">
      <c r="A120" s="395">
        <v>115</v>
      </c>
      <c r="B120" s="397"/>
      <c r="C120" s="397"/>
      <c r="D120" s="397"/>
      <c r="E120" s="397"/>
      <c r="F120" s="398"/>
      <c r="G120" s="398"/>
      <c r="H120" s="399"/>
      <c r="I120" s="397"/>
      <c r="J120" s="400"/>
      <c r="K120" s="400"/>
    </row>
    <row r="121" spans="1:11" x14ac:dyDescent="0.25">
      <c r="A121" s="395">
        <v>116</v>
      </c>
      <c r="B121" s="397"/>
      <c r="C121" s="397"/>
      <c r="D121" s="397"/>
      <c r="E121" s="397"/>
      <c r="F121" s="398"/>
      <c r="G121" s="398"/>
      <c r="H121" s="399"/>
      <c r="I121" s="397"/>
      <c r="J121" s="400"/>
      <c r="K121" s="400"/>
    </row>
    <row r="122" spans="1:11" x14ac:dyDescent="0.25">
      <c r="A122" s="395">
        <v>117</v>
      </c>
      <c r="B122" s="397"/>
      <c r="C122" s="397"/>
      <c r="D122" s="397"/>
      <c r="E122" s="397"/>
      <c r="F122" s="398"/>
      <c r="G122" s="398"/>
      <c r="H122" s="399"/>
      <c r="I122" s="397"/>
      <c r="J122" s="400"/>
      <c r="K122" s="400"/>
    </row>
    <row r="123" spans="1:11" x14ac:dyDescent="0.25">
      <c r="A123" s="395">
        <v>118</v>
      </c>
      <c r="B123" s="397"/>
      <c r="C123" s="397"/>
      <c r="D123" s="397"/>
      <c r="E123" s="397"/>
      <c r="F123" s="398"/>
      <c r="G123" s="398"/>
      <c r="H123" s="399"/>
      <c r="I123" s="397"/>
      <c r="J123" s="400"/>
      <c r="K123" s="400"/>
    </row>
    <row r="124" spans="1:11" x14ac:dyDescent="0.25">
      <c r="A124" s="395">
        <v>119</v>
      </c>
      <c r="B124" s="397"/>
      <c r="C124" s="397"/>
      <c r="D124" s="397"/>
      <c r="E124" s="397"/>
      <c r="F124" s="398"/>
      <c r="G124" s="398"/>
      <c r="H124" s="399"/>
      <c r="I124" s="397"/>
      <c r="J124" s="400"/>
      <c r="K124" s="400"/>
    </row>
    <row r="125" spans="1:11" x14ac:dyDescent="0.25">
      <c r="A125" s="395">
        <v>120</v>
      </c>
      <c r="B125" s="397"/>
      <c r="C125" s="397"/>
      <c r="D125" s="397"/>
      <c r="E125" s="397"/>
      <c r="F125" s="398"/>
      <c r="G125" s="398"/>
      <c r="H125" s="399"/>
      <c r="I125" s="397"/>
      <c r="J125" s="400"/>
      <c r="K125" s="400"/>
    </row>
    <row r="126" spans="1:11" x14ac:dyDescent="0.25">
      <c r="A126" s="395">
        <v>121</v>
      </c>
      <c r="B126" s="397"/>
      <c r="C126" s="397"/>
      <c r="D126" s="397"/>
      <c r="E126" s="397"/>
      <c r="F126" s="398"/>
      <c r="G126" s="398"/>
      <c r="H126" s="399"/>
      <c r="I126" s="397"/>
      <c r="J126" s="400"/>
      <c r="K126" s="400"/>
    </row>
    <row r="127" spans="1:11" x14ac:dyDescent="0.25">
      <c r="A127" s="395">
        <v>122</v>
      </c>
      <c r="B127" s="397"/>
      <c r="C127" s="397"/>
      <c r="D127" s="397"/>
      <c r="E127" s="397"/>
      <c r="F127" s="398"/>
      <c r="G127" s="398"/>
      <c r="H127" s="399"/>
      <c r="I127" s="397"/>
      <c r="J127" s="400"/>
      <c r="K127" s="400"/>
    </row>
    <row r="128" spans="1:11" x14ac:dyDescent="0.25">
      <c r="A128" s="395">
        <v>123</v>
      </c>
      <c r="B128" s="397"/>
      <c r="C128" s="397"/>
      <c r="D128" s="397"/>
      <c r="E128" s="397"/>
      <c r="F128" s="398"/>
      <c r="G128" s="398"/>
      <c r="H128" s="399"/>
      <c r="I128" s="397"/>
      <c r="J128" s="400"/>
      <c r="K128" s="400"/>
    </row>
    <row r="129" spans="1:11" x14ac:dyDescent="0.25">
      <c r="A129" s="395">
        <v>124</v>
      </c>
      <c r="B129" s="397"/>
      <c r="C129" s="397"/>
      <c r="D129" s="397"/>
      <c r="E129" s="397"/>
      <c r="F129" s="398"/>
      <c r="G129" s="398"/>
      <c r="H129" s="399"/>
      <c r="I129" s="397"/>
      <c r="J129" s="400"/>
      <c r="K129" s="400"/>
    </row>
    <row r="130" spans="1:11" x14ac:dyDescent="0.25">
      <c r="A130" s="395">
        <v>125</v>
      </c>
      <c r="B130" s="397"/>
      <c r="C130" s="397"/>
      <c r="D130" s="397"/>
      <c r="E130" s="397"/>
      <c r="F130" s="398"/>
      <c r="G130" s="398"/>
      <c r="H130" s="399"/>
      <c r="I130" s="397"/>
      <c r="J130" s="400"/>
      <c r="K130" s="400"/>
    </row>
    <row r="131" spans="1:11" x14ac:dyDescent="0.25">
      <c r="A131" s="395">
        <v>126</v>
      </c>
      <c r="B131" s="397"/>
      <c r="C131" s="397"/>
      <c r="D131" s="397"/>
      <c r="E131" s="397"/>
      <c r="F131" s="398"/>
      <c r="G131" s="398"/>
      <c r="H131" s="399"/>
      <c r="I131" s="397"/>
      <c r="J131" s="400"/>
      <c r="K131" s="400"/>
    </row>
    <row r="132" spans="1:11" x14ac:dyDescent="0.25">
      <c r="A132" s="395">
        <v>127</v>
      </c>
      <c r="B132" s="397"/>
      <c r="C132" s="397"/>
      <c r="D132" s="397"/>
      <c r="E132" s="397"/>
      <c r="F132" s="398"/>
      <c r="G132" s="398"/>
      <c r="H132" s="399"/>
      <c r="I132" s="397"/>
      <c r="J132" s="400"/>
      <c r="K132" s="400"/>
    </row>
    <row r="133" spans="1:11" x14ac:dyDescent="0.25">
      <c r="A133" s="395">
        <v>128</v>
      </c>
      <c r="B133" s="397"/>
      <c r="C133" s="397"/>
      <c r="D133" s="397"/>
      <c r="E133" s="397"/>
      <c r="F133" s="398"/>
      <c r="G133" s="398"/>
      <c r="H133" s="399"/>
      <c r="I133" s="397"/>
      <c r="J133" s="400"/>
      <c r="K133" s="400"/>
    </row>
    <row r="134" spans="1:11" x14ac:dyDescent="0.25">
      <c r="A134" s="395">
        <v>129</v>
      </c>
      <c r="B134" s="397"/>
      <c r="C134" s="397"/>
      <c r="D134" s="397"/>
      <c r="E134" s="397"/>
      <c r="F134" s="398"/>
      <c r="G134" s="398"/>
      <c r="H134" s="399"/>
      <c r="I134" s="397"/>
      <c r="J134" s="400"/>
      <c r="K134" s="400"/>
    </row>
    <row r="135" spans="1:11" x14ac:dyDescent="0.25">
      <c r="A135" s="395">
        <v>130</v>
      </c>
      <c r="B135" s="397"/>
      <c r="C135" s="397"/>
      <c r="D135" s="397"/>
      <c r="E135" s="397"/>
      <c r="F135" s="398"/>
      <c r="G135" s="398"/>
      <c r="H135" s="399"/>
      <c r="I135" s="397"/>
      <c r="J135" s="400"/>
      <c r="K135" s="400"/>
    </row>
    <row r="136" spans="1:11" x14ac:dyDescent="0.25">
      <c r="A136" s="395">
        <v>131</v>
      </c>
      <c r="B136" s="397"/>
      <c r="C136" s="397"/>
      <c r="D136" s="397"/>
      <c r="E136" s="397"/>
      <c r="F136" s="398"/>
      <c r="G136" s="398"/>
      <c r="H136" s="399"/>
      <c r="I136" s="397"/>
      <c r="J136" s="400"/>
      <c r="K136" s="400"/>
    </row>
    <row r="137" spans="1:11" x14ac:dyDescent="0.25">
      <c r="A137" s="395">
        <v>132</v>
      </c>
      <c r="B137" s="397"/>
      <c r="C137" s="397"/>
      <c r="D137" s="397"/>
      <c r="E137" s="397"/>
      <c r="F137" s="398"/>
      <c r="G137" s="398"/>
      <c r="H137" s="399"/>
      <c r="I137" s="397"/>
      <c r="J137" s="400"/>
      <c r="K137" s="400"/>
    </row>
    <row r="138" spans="1:11" x14ac:dyDescent="0.25">
      <c r="A138" s="395">
        <v>133</v>
      </c>
      <c r="B138" s="397"/>
      <c r="C138" s="397"/>
      <c r="D138" s="397"/>
      <c r="E138" s="397"/>
      <c r="F138" s="398"/>
      <c r="G138" s="398"/>
      <c r="H138" s="399"/>
      <c r="I138" s="397"/>
      <c r="J138" s="400"/>
      <c r="K138" s="400"/>
    </row>
    <row r="139" spans="1:11" x14ac:dyDescent="0.25">
      <c r="A139" s="395">
        <v>134</v>
      </c>
      <c r="B139" s="397"/>
      <c r="C139" s="397"/>
      <c r="D139" s="397"/>
      <c r="E139" s="397"/>
      <c r="F139" s="398"/>
      <c r="G139" s="398"/>
      <c r="H139" s="399"/>
      <c r="I139" s="397"/>
      <c r="J139" s="400"/>
      <c r="K139" s="400"/>
    </row>
    <row r="140" spans="1:11" x14ac:dyDescent="0.25">
      <c r="A140" s="395">
        <v>135</v>
      </c>
      <c r="B140" s="397"/>
      <c r="C140" s="397"/>
      <c r="D140" s="397"/>
      <c r="E140" s="397"/>
      <c r="F140" s="398"/>
      <c r="G140" s="398"/>
      <c r="H140" s="399"/>
      <c r="I140" s="397"/>
      <c r="J140" s="400"/>
      <c r="K140" s="400"/>
    </row>
    <row r="141" spans="1:11" x14ac:dyDescent="0.25">
      <c r="A141" s="395">
        <v>136</v>
      </c>
      <c r="B141" s="397"/>
      <c r="C141" s="397"/>
      <c r="D141" s="397"/>
      <c r="E141" s="397"/>
      <c r="F141" s="398"/>
      <c r="G141" s="398"/>
      <c r="H141" s="399"/>
      <c r="I141" s="397"/>
      <c r="J141" s="400"/>
      <c r="K141" s="400"/>
    </row>
    <row r="142" spans="1:11" x14ac:dyDescent="0.25">
      <c r="A142" s="395">
        <v>137</v>
      </c>
      <c r="B142" s="397"/>
      <c r="C142" s="397"/>
      <c r="D142" s="397"/>
      <c r="E142" s="397"/>
      <c r="F142" s="398"/>
      <c r="G142" s="398"/>
      <c r="H142" s="399"/>
      <c r="I142" s="397"/>
      <c r="J142" s="400"/>
      <c r="K142" s="400"/>
    </row>
    <row r="143" spans="1:11" x14ac:dyDescent="0.25">
      <c r="A143" s="395">
        <v>138</v>
      </c>
      <c r="B143" s="397"/>
      <c r="C143" s="397"/>
      <c r="D143" s="397"/>
      <c r="E143" s="397"/>
      <c r="F143" s="398"/>
      <c r="G143" s="398"/>
      <c r="H143" s="399"/>
      <c r="I143" s="397"/>
      <c r="J143" s="400"/>
      <c r="K143" s="400"/>
    </row>
    <row r="144" spans="1:11" x14ac:dyDescent="0.25">
      <c r="A144" s="395">
        <v>139</v>
      </c>
      <c r="B144" s="397"/>
      <c r="C144" s="397"/>
      <c r="D144" s="397"/>
      <c r="E144" s="397"/>
      <c r="F144" s="398"/>
      <c r="G144" s="398"/>
      <c r="H144" s="399"/>
      <c r="I144" s="397"/>
      <c r="J144" s="400"/>
      <c r="K144" s="400"/>
    </row>
    <row r="145" spans="1:11" x14ac:dyDescent="0.25">
      <c r="A145" s="395">
        <v>140</v>
      </c>
      <c r="B145" s="397"/>
      <c r="C145" s="397"/>
      <c r="D145" s="397"/>
      <c r="E145" s="397"/>
      <c r="F145" s="398"/>
      <c r="G145" s="398"/>
      <c r="H145" s="399"/>
      <c r="I145" s="397"/>
      <c r="J145" s="400"/>
      <c r="K145" s="400"/>
    </row>
    <row r="146" spans="1:11" x14ac:dyDescent="0.25">
      <c r="A146" s="395">
        <v>141</v>
      </c>
      <c r="B146" s="397"/>
      <c r="C146" s="397"/>
      <c r="D146" s="397"/>
      <c r="E146" s="397"/>
      <c r="F146" s="398"/>
      <c r="G146" s="398"/>
      <c r="H146" s="399"/>
      <c r="I146" s="397"/>
      <c r="J146" s="400"/>
      <c r="K146" s="400"/>
    </row>
    <row r="147" spans="1:11" x14ac:dyDescent="0.25">
      <c r="A147" s="395">
        <v>142</v>
      </c>
      <c r="B147" s="397"/>
      <c r="C147" s="397"/>
      <c r="D147" s="397"/>
      <c r="E147" s="397"/>
      <c r="F147" s="398"/>
      <c r="G147" s="398"/>
      <c r="H147" s="399"/>
      <c r="I147" s="397"/>
      <c r="J147" s="400"/>
      <c r="K147" s="400"/>
    </row>
    <row r="148" spans="1:11" x14ac:dyDescent="0.25">
      <c r="A148" s="395">
        <v>143</v>
      </c>
      <c r="B148" s="397"/>
      <c r="C148" s="397"/>
      <c r="D148" s="397"/>
      <c r="E148" s="397"/>
      <c r="F148" s="398"/>
      <c r="G148" s="398"/>
      <c r="H148" s="399"/>
      <c r="I148" s="397"/>
      <c r="J148" s="400"/>
      <c r="K148" s="400"/>
    </row>
    <row r="149" spans="1:11" x14ac:dyDescent="0.25">
      <c r="A149" s="395">
        <v>144</v>
      </c>
      <c r="B149" s="397"/>
      <c r="C149" s="397"/>
      <c r="D149" s="397"/>
      <c r="E149" s="397"/>
      <c r="F149" s="398"/>
      <c r="G149" s="398"/>
      <c r="H149" s="399"/>
      <c r="I149" s="397"/>
      <c r="J149" s="400"/>
      <c r="K149" s="400"/>
    </row>
    <row r="150" spans="1:11" x14ac:dyDescent="0.25">
      <c r="A150" s="395">
        <v>145</v>
      </c>
      <c r="B150" s="397"/>
      <c r="C150" s="397"/>
      <c r="D150" s="397"/>
      <c r="E150" s="397"/>
      <c r="F150" s="398"/>
      <c r="G150" s="398"/>
      <c r="H150" s="399"/>
      <c r="I150" s="397"/>
      <c r="J150" s="400"/>
      <c r="K150" s="400"/>
    </row>
    <row r="151" spans="1:11" x14ac:dyDescent="0.25">
      <c r="A151" s="395">
        <v>146</v>
      </c>
      <c r="B151" s="397"/>
      <c r="C151" s="397"/>
      <c r="D151" s="397"/>
      <c r="E151" s="397"/>
      <c r="F151" s="398"/>
      <c r="G151" s="398"/>
      <c r="H151" s="399"/>
      <c r="I151" s="397"/>
      <c r="J151" s="400"/>
      <c r="K151" s="400"/>
    </row>
    <row r="152" spans="1:11" x14ac:dyDescent="0.25">
      <c r="A152" s="395">
        <v>147</v>
      </c>
      <c r="B152" s="397"/>
      <c r="C152" s="397"/>
      <c r="D152" s="397"/>
      <c r="E152" s="397"/>
      <c r="F152" s="398"/>
      <c r="G152" s="398"/>
      <c r="H152" s="399"/>
      <c r="I152" s="397"/>
      <c r="J152" s="400"/>
      <c r="K152" s="400"/>
    </row>
    <row r="153" spans="1:11" x14ac:dyDescent="0.25">
      <c r="A153" s="395">
        <v>148</v>
      </c>
      <c r="B153" s="397"/>
      <c r="C153" s="397"/>
      <c r="D153" s="397"/>
      <c r="E153" s="397"/>
      <c r="F153" s="398"/>
      <c r="G153" s="398"/>
      <c r="H153" s="399"/>
      <c r="I153" s="397"/>
      <c r="J153" s="400"/>
      <c r="K153" s="400"/>
    </row>
    <row r="154" spans="1:11" x14ac:dyDescent="0.25">
      <c r="A154" s="395">
        <v>149</v>
      </c>
      <c r="B154" s="397"/>
      <c r="C154" s="397"/>
      <c r="D154" s="397"/>
      <c r="E154" s="397"/>
      <c r="F154" s="398"/>
      <c r="G154" s="398"/>
      <c r="H154" s="399"/>
      <c r="I154" s="397"/>
      <c r="J154" s="400"/>
      <c r="K154" s="400"/>
    </row>
    <row r="155" spans="1:11" x14ac:dyDescent="0.25">
      <c r="A155" s="395">
        <v>150</v>
      </c>
      <c r="B155" s="397"/>
      <c r="C155" s="397"/>
      <c r="D155" s="397"/>
      <c r="E155" s="397"/>
      <c r="F155" s="398"/>
      <c r="G155" s="398"/>
      <c r="H155" s="399"/>
      <c r="I155" s="397"/>
      <c r="J155" s="400"/>
      <c r="K155" s="400"/>
    </row>
    <row r="156" spans="1:11" x14ac:dyDescent="0.25">
      <c r="A156" s="395">
        <v>151</v>
      </c>
      <c r="B156" s="397"/>
      <c r="C156" s="397"/>
      <c r="D156" s="397"/>
      <c r="E156" s="397"/>
      <c r="F156" s="398"/>
      <c r="G156" s="398"/>
      <c r="H156" s="399"/>
      <c r="I156" s="397"/>
      <c r="J156" s="400"/>
      <c r="K156" s="400"/>
    </row>
    <row r="157" spans="1:11" x14ac:dyDescent="0.25">
      <c r="A157" s="395">
        <v>152</v>
      </c>
      <c r="B157" s="397"/>
      <c r="C157" s="397"/>
      <c r="D157" s="397"/>
      <c r="E157" s="397"/>
      <c r="F157" s="398"/>
      <c r="G157" s="398"/>
      <c r="H157" s="399"/>
      <c r="I157" s="397"/>
      <c r="J157" s="400"/>
      <c r="K157" s="400"/>
    </row>
    <row r="158" spans="1:11" x14ac:dyDescent="0.25">
      <c r="A158" s="395">
        <v>153</v>
      </c>
      <c r="B158" s="397"/>
      <c r="C158" s="397"/>
      <c r="D158" s="397"/>
      <c r="E158" s="397"/>
      <c r="F158" s="398"/>
      <c r="G158" s="398"/>
      <c r="H158" s="399"/>
      <c r="I158" s="397"/>
      <c r="J158" s="400"/>
      <c r="K158" s="400"/>
    </row>
    <row r="159" spans="1:11" x14ac:dyDescent="0.25">
      <c r="A159" s="395">
        <v>154</v>
      </c>
      <c r="B159" s="397"/>
      <c r="C159" s="397"/>
      <c r="D159" s="397"/>
      <c r="E159" s="397"/>
      <c r="F159" s="398"/>
      <c r="G159" s="398"/>
      <c r="H159" s="399"/>
      <c r="I159" s="397"/>
      <c r="J159" s="400"/>
      <c r="K159" s="400"/>
    </row>
    <row r="160" spans="1:11" x14ac:dyDescent="0.25">
      <c r="A160" s="395">
        <v>155</v>
      </c>
      <c r="B160" s="397"/>
      <c r="C160" s="397"/>
      <c r="D160" s="397"/>
      <c r="E160" s="397"/>
      <c r="F160" s="398"/>
      <c r="G160" s="398"/>
      <c r="H160" s="399"/>
      <c r="I160" s="397"/>
      <c r="J160" s="400"/>
      <c r="K160" s="400"/>
    </row>
    <row r="161" spans="1:11" x14ac:dyDescent="0.25">
      <c r="A161" s="395">
        <v>156</v>
      </c>
      <c r="B161" s="397"/>
      <c r="C161" s="397"/>
      <c r="D161" s="397"/>
      <c r="E161" s="397"/>
      <c r="F161" s="398"/>
      <c r="G161" s="398"/>
      <c r="H161" s="399"/>
      <c r="I161" s="397"/>
      <c r="J161" s="400"/>
      <c r="K161" s="400"/>
    </row>
    <row r="162" spans="1:11" x14ac:dyDescent="0.25">
      <c r="A162" s="395">
        <v>157</v>
      </c>
      <c r="B162" s="397"/>
      <c r="C162" s="397"/>
      <c r="D162" s="397"/>
      <c r="E162" s="397"/>
      <c r="F162" s="398"/>
      <c r="G162" s="398"/>
      <c r="H162" s="399"/>
      <c r="I162" s="397"/>
      <c r="J162" s="400"/>
      <c r="K162" s="400"/>
    </row>
    <row r="163" spans="1:11" x14ac:dyDescent="0.25">
      <c r="A163" s="395">
        <v>158</v>
      </c>
      <c r="B163" s="397"/>
      <c r="C163" s="397"/>
      <c r="D163" s="397"/>
      <c r="E163" s="397"/>
      <c r="F163" s="398"/>
      <c r="G163" s="398"/>
      <c r="H163" s="399"/>
      <c r="I163" s="397"/>
      <c r="J163" s="400"/>
      <c r="K163" s="400"/>
    </row>
    <row r="164" spans="1:11" x14ac:dyDescent="0.25">
      <c r="A164" s="395">
        <v>159</v>
      </c>
      <c r="B164" s="397"/>
      <c r="C164" s="397"/>
      <c r="D164" s="397"/>
      <c r="E164" s="397"/>
      <c r="F164" s="398"/>
      <c r="G164" s="398"/>
      <c r="H164" s="399"/>
      <c r="I164" s="397"/>
      <c r="J164" s="400"/>
      <c r="K164" s="400"/>
    </row>
    <row r="165" spans="1:11" x14ac:dyDescent="0.25">
      <c r="A165" s="395">
        <v>160</v>
      </c>
      <c r="B165" s="397"/>
      <c r="C165" s="397"/>
      <c r="D165" s="397"/>
      <c r="E165" s="397"/>
      <c r="F165" s="398"/>
      <c r="G165" s="398"/>
      <c r="H165" s="399"/>
      <c r="I165" s="397"/>
      <c r="J165" s="400"/>
      <c r="K165" s="400"/>
    </row>
    <row r="166" spans="1:11" x14ac:dyDescent="0.25">
      <c r="A166" s="395">
        <v>161</v>
      </c>
      <c r="B166" s="397"/>
      <c r="C166" s="397"/>
      <c r="D166" s="397"/>
      <c r="E166" s="397"/>
      <c r="F166" s="398"/>
      <c r="G166" s="398"/>
      <c r="H166" s="399"/>
      <c r="I166" s="397"/>
      <c r="J166" s="400"/>
      <c r="K166" s="400"/>
    </row>
    <row r="167" spans="1:11" x14ac:dyDescent="0.25">
      <c r="A167" s="395">
        <v>162</v>
      </c>
      <c r="B167" s="397"/>
      <c r="C167" s="397"/>
      <c r="D167" s="397"/>
      <c r="E167" s="397"/>
      <c r="F167" s="398"/>
      <c r="G167" s="398"/>
      <c r="H167" s="399"/>
      <c r="I167" s="397"/>
      <c r="J167" s="400"/>
      <c r="K167" s="400"/>
    </row>
    <row r="168" spans="1:11" x14ac:dyDescent="0.25">
      <c r="A168" s="395">
        <v>163</v>
      </c>
      <c r="B168" s="397"/>
      <c r="C168" s="397"/>
      <c r="D168" s="397"/>
      <c r="E168" s="397"/>
      <c r="F168" s="398"/>
      <c r="G168" s="398"/>
      <c r="H168" s="399"/>
      <c r="I168" s="397"/>
      <c r="J168" s="400"/>
      <c r="K168" s="400"/>
    </row>
    <row r="169" spans="1:11" x14ac:dyDescent="0.25">
      <c r="A169" s="395">
        <v>164</v>
      </c>
      <c r="B169" s="397"/>
      <c r="C169" s="397"/>
      <c r="D169" s="397"/>
      <c r="E169" s="397"/>
      <c r="F169" s="398"/>
      <c r="G169" s="398"/>
      <c r="H169" s="399"/>
      <c r="I169" s="397"/>
      <c r="J169" s="400"/>
      <c r="K169" s="400"/>
    </row>
    <row r="170" spans="1:11" x14ac:dyDescent="0.25">
      <c r="A170" s="395">
        <v>165</v>
      </c>
      <c r="B170" s="397"/>
      <c r="C170" s="397"/>
      <c r="D170" s="397"/>
      <c r="E170" s="397"/>
      <c r="F170" s="398"/>
      <c r="G170" s="398"/>
      <c r="H170" s="399"/>
      <c r="I170" s="397"/>
      <c r="J170" s="400"/>
      <c r="K170" s="400"/>
    </row>
    <row r="171" spans="1:11" x14ac:dyDescent="0.25">
      <c r="A171" s="395">
        <v>166</v>
      </c>
      <c r="B171" s="397"/>
      <c r="C171" s="397"/>
      <c r="D171" s="397"/>
      <c r="E171" s="397"/>
      <c r="F171" s="398"/>
      <c r="G171" s="398"/>
      <c r="H171" s="399"/>
      <c r="I171" s="397"/>
      <c r="J171" s="400"/>
      <c r="K171" s="400"/>
    </row>
    <row r="172" spans="1:11" x14ac:dyDescent="0.25">
      <c r="A172" s="395">
        <v>167</v>
      </c>
      <c r="B172" s="397"/>
      <c r="C172" s="397"/>
      <c r="D172" s="397"/>
      <c r="E172" s="397"/>
      <c r="F172" s="398"/>
      <c r="G172" s="398"/>
      <c r="H172" s="399"/>
      <c r="I172" s="397"/>
      <c r="J172" s="400"/>
      <c r="K172" s="400"/>
    </row>
    <row r="173" spans="1:11" x14ac:dyDescent="0.25">
      <c r="A173" s="395">
        <v>168</v>
      </c>
      <c r="B173" s="397"/>
      <c r="C173" s="397"/>
      <c r="D173" s="397"/>
      <c r="E173" s="397"/>
      <c r="F173" s="398"/>
      <c r="G173" s="398"/>
      <c r="H173" s="399"/>
      <c r="I173" s="397"/>
      <c r="J173" s="400"/>
      <c r="K173" s="400"/>
    </row>
    <row r="174" spans="1:11" x14ac:dyDescent="0.25">
      <c r="A174" s="395">
        <v>169</v>
      </c>
      <c r="B174" s="397"/>
      <c r="C174" s="397"/>
      <c r="D174" s="397"/>
      <c r="E174" s="397"/>
      <c r="F174" s="398"/>
      <c r="G174" s="398"/>
      <c r="H174" s="399"/>
      <c r="I174" s="397"/>
      <c r="J174" s="400"/>
      <c r="K174" s="400"/>
    </row>
    <row r="175" spans="1:11" x14ac:dyDescent="0.25">
      <c r="A175" s="395">
        <v>170</v>
      </c>
      <c r="B175" s="397"/>
      <c r="C175" s="397"/>
      <c r="D175" s="397"/>
      <c r="E175" s="397"/>
      <c r="F175" s="398"/>
      <c r="G175" s="398"/>
      <c r="H175" s="399"/>
      <c r="I175" s="397"/>
      <c r="J175" s="400"/>
      <c r="K175" s="400"/>
    </row>
    <row r="176" spans="1:11" x14ac:dyDescent="0.25">
      <c r="A176" s="395">
        <v>171</v>
      </c>
      <c r="B176" s="397"/>
      <c r="C176" s="397"/>
      <c r="D176" s="397"/>
      <c r="E176" s="397"/>
      <c r="F176" s="398"/>
      <c r="G176" s="398"/>
      <c r="H176" s="399"/>
      <c r="I176" s="397"/>
      <c r="J176" s="400"/>
      <c r="K176" s="400"/>
    </row>
    <row r="177" spans="1:11" x14ac:dyDescent="0.25">
      <c r="A177" s="395">
        <v>172</v>
      </c>
      <c r="B177" s="397"/>
      <c r="C177" s="397"/>
      <c r="D177" s="397"/>
      <c r="E177" s="397"/>
      <c r="F177" s="398"/>
      <c r="G177" s="398"/>
      <c r="H177" s="399"/>
      <c r="I177" s="397"/>
      <c r="J177" s="400"/>
      <c r="K177" s="400"/>
    </row>
    <row r="178" spans="1:11" x14ac:dyDescent="0.25">
      <c r="A178" s="395">
        <v>173</v>
      </c>
      <c r="B178" s="397"/>
      <c r="C178" s="397"/>
      <c r="D178" s="397"/>
      <c r="E178" s="397"/>
      <c r="F178" s="398"/>
      <c r="G178" s="398"/>
      <c r="H178" s="399"/>
      <c r="I178" s="397"/>
      <c r="J178" s="400"/>
      <c r="K178" s="400"/>
    </row>
    <row r="179" spans="1:11" x14ac:dyDescent="0.25">
      <c r="A179" s="395">
        <v>174</v>
      </c>
      <c r="B179" s="397"/>
      <c r="C179" s="397"/>
      <c r="D179" s="397"/>
      <c r="E179" s="397"/>
      <c r="F179" s="398"/>
      <c r="G179" s="398"/>
      <c r="H179" s="399"/>
      <c r="I179" s="397"/>
      <c r="J179" s="400"/>
      <c r="K179" s="400"/>
    </row>
    <row r="180" spans="1:11" x14ac:dyDescent="0.25">
      <c r="A180" s="395">
        <v>175</v>
      </c>
      <c r="B180" s="397"/>
      <c r="C180" s="397"/>
      <c r="D180" s="397"/>
      <c r="E180" s="397"/>
      <c r="F180" s="398"/>
      <c r="G180" s="398"/>
      <c r="H180" s="399"/>
      <c r="I180" s="397"/>
      <c r="J180" s="400"/>
      <c r="K180" s="400"/>
    </row>
    <row r="181" spans="1:11" x14ac:dyDescent="0.25">
      <c r="A181" s="395">
        <v>176</v>
      </c>
      <c r="B181" s="397"/>
      <c r="C181" s="397"/>
      <c r="D181" s="397"/>
      <c r="E181" s="397"/>
      <c r="F181" s="398"/>
      <c r="G181" s="398"/>
      <c r="H181" s="399"/>
      <c r="I181" s="397"/>
      <c r="J181" s="400"/>
      <c r="K181" s="400"/>
    </row>
    <row r="182" spans="1:11" x14ac:dyDescent="0.25">
      <c r="A182" s="395">
        <v>177</v>
      </c>
      <c r="B182" s="397"/>
      <c r="C182" s="397"/>
      <c r="D182" s="397"/>
      <c r="E182" s="397"/>
      <c r="F182" s="398"/>
      <c r="G182" s="398"/>
      <c r="H182" s="399"/>
      <c r="I182" s="397"/>
      <c r="J182" s="400"/>
      <c r="K182" s="400"/>
    </row>
    <row r="183" spans="1:11" x14ac:dyDescent="0.25">
      <c r="A183" s="395">
        <v>178</v>
      </c>
      <c r="B183" s="397"/>
      <c r="C183" s="397"/>
      <c r="D183" s="397"/>
      <c r="E183" s="397"/>
      <c r="F183" s="398"/>
      <c r="G183" s="398"/>
      <c r="H183" s="399"/>
      <c r="I183" s="397"/>
      <c r="J183" s="400"/>
      <c r="K183" s="400"/>
    </row>
    <row r="184" spans="1:11" x14ac:dyDescent="0.25">
      <c r="A184" s="395">
        <v>179</v>
      </c>
      <c r="B184" s="397"/>
      <c r="C184" s="397"/>
      <c r="D184" s="397"/>
      <c r="E184" s="397"/>
      <c r="F184" s="398"/>
      <c r="G184" s="398"/>
      <c r="H184" s="399"/>
      <c r="I184" s="397"/>
      <c r="J184" s="400"/>
      <c r="K184" s="400"/>
    </row>
    <row r="185" spans="1:11" x14ac:dyDescent="0.25">
      <c r="A185" s="395">
        <v>180</v>
      </c>
      <c r="B185" s="397"/>
      <c r="C185" s="397"/>
      <c r="D185" s="397"/>
      <c r="E185" s="397"/>
      <c r="F185" s="398"/>
      <c r="G185" s="398"/>
      <c r="H185" s="399"/>
      <c r="I185" s="397"/>
      <c r="J185" s="400"/>
      <c r="K185" s="400"/>
    </row>
    <row r="186" spans="1:11" x14ac:dyDescent="0.25">
      <c r="A186" s="395">
        <v>181</v>
      </c>
      <c r="B186" s="397"/>
      <c r="C186" s="397"/>
      <c r="D186" s="397"/>
      <c r="E186" s="397"/>
      <c r="F186" s="398"/>
      <c r="G186" s="398"/>
      <c r="H186" s="399"/>
      <c r="I186" s="397"/>
      <c r="J186" s="400"/>
      <c r="K186" s="400"/>
    </row>
    <row r="187" spans="1:11" x14ac:dyDescent="0.25">
      <c r="A187" s="395">
        <v>182</v>
      </c>
      <c r="B187" s="397"/>
      <c r="C187" s="397"/>
      <c r="D187" s="397"/>
      <c r="E187" s="397"/>
      <c r="F187" s="398"/>
      <c r="G187" s="398"/>
      <c r="H187" s="399"/>
      <c r="I187" s="397"/>
      <c r="J187" s="400"/>
      <c r="K187" s="400"/>
    </row>
    <row r="188" spans="1:11" x14ac:dyDescent="0.25">
      <c r="A188" s="395">
        <v>183</v>
      </c>
      <c r="B188" s="397"/>
      <c r="C188" s="397"/>
      <c r="D188" s="397"/>
      <c r="E188" s="397"/>
      <c r="F188" s="398"/>
      <c r="G188" s="398"/>
      <c r="H188" s="399"/>
      <c r="I188" s="397"/>
      <c r="J188" s="400"/>
      <c r="K188" s="400"/>
    </row>
    <row r="189" spans="1:11" x14ac:dyDescent="0.25">
      <c r="A189" s="395">
        <v>184</v>
      </c>
      <c r="B189" s="397"/>
      <c r="C189" s="397"/>
      <c r="D189" s="397"/>
      <c r="E189" s="397"/>
      <c r="F189" s="398"/>
      <c r="G189" s="398"/>
      <c r="H189" s="399"/>
      <c r="I189" s="397"/>
      <c r="J189" s="400"/>
      <c r="K189" s="400"/>
    </row>
    <row r="190" spans="1:11" x14ac:dyDescent="0.25">
      <c r="A190" s="395">
        <v>185</v>
      </c>
      <c r="B190" s="397"/>
      <c r="C190" s="397"/>
      <c r="D190" s="397"/>
      <c r="E190" s="397"/>
      <c r="F190" s="398"/>
      <c r="G190" s="398"/>
      <c r="H190" s="399"/>
      <c r="I190" s="397"/>
      <c r="J190" s="400"/>
      <c r="K190" s="400"/>
    </row>
    <row r="191" spans="1:11" x14ac:dyDescent="0.25">
      <c r="A191" s="395">
        <v>186</v>
      </c>
      <c r="B191" s="397"/>
      <c r="C191" s="397"/>
      <c r="D191" s="397"/>
      <c r="E191" s="397"/>
      <c r="F191" s="398"/>
      <c r="G191" s="398"/>
      <c r="H191" s="399"/>
      <c r="I191" s="397"/>
      <c r="J191" s="400"/>
      <c r="K191" s="400"/>
    </row>
    <row r="192" spans="1:11" x14ac:dyDescent="0.25">
      <c r="A192" s="395">
        <v>187</v>
      </c>
      <c r="B192" s="397"/>
      <c r="C192" s="397"/>
      <c r="D192" s="397"/>
      <c r="E192" s="397"/>
      <c r="F192" s="398"/>
      <c r="G192" s="398"/>
      <c r="H192" s="399"/>
      <c r="I192" s="397"/>
      <c r="J192" s="400"/>
      <c r="K192" s="400"/>
    </row>
    <row r="193" spans="1:11" x14ac:dyDescent="0.25">
      <c r="A193" s="395">
        <v>188</v>
      </c>
      <c r="B193" s="397"/>
      <c r="C193" s="397"/>
      <c r="D193" s="397"/>
      <c r="E193" s="397"/>
      <c r="F193" s="398"/>
      <c r="G193" s="398"/>
      <c r="H193" s="399"/>
      <c r="I193" s="397"/>
      <c r="J193" s="400"/>
      <c r="K193" s="400"/>
    </row>
    <row r="194" spans="1:11" x14ac:dyDescent="0.25">
      <c r="A194" s="395">
        <v>189</v>
      </c>
      <c r="B194" s="397"/>
      <c r="C194" s="397"/>
      <c r="D194" s="397"/>
      <c r="E194" s="397"/>
      <c r="F194" s="398"/>
      <c r="G194" s="398"/>
      <c r="H194" s="399"/>
      <c r="I194" s="397"/>
      <c r="J194" s="400"/>
      <c r="K194" s="400"/>
    </row>
    <row r="195" spans="1:11" x14ac:dyDescent="0.25">
      <c r="A195" s="395">
        <v>190</v>
      </c>
      <c r="B195" s="397"/>
      <c r="C195" s="397"/>
      <c r="D195" s="397"/>
      <c r="E195" s="397"/>
      <c r="F195" s="398"/>
      <c r="G195" s="398"/>
      <c r="H195" s="399"/>
      <c r="I195" s="397"/>
      <c r="J195" s="400"/>
      <c r="K195" s="400"/>
    </row>
    <row r="196" spans="1:11" x14ac:dyDescent="0.25">
      <c r="A196" s="395">
        <v>191</v>
      </c>
      <c r="B196" s="397"/>
      <c r="C196" s="397"/>
      <c r="D196" s="397"/>
      <c r="E196" s="397"/>
      <c r="F196" s="398"/>
      <c r="G196" s="398"/>
      <c r="H196" s="399"/>
      <c r="I196" s="397"/>
      <c r="J196" s="400"/>
      <c r="K196" s="400"/>
    </row>
    <row r="197" spans="1:11" x14ac:dyDescent="0.25">
      <c r="A197" s="395">
        <v>192</v>
      </c>
      <c r="B197" s="397"/>
      <c r="C197" s="397"/>
      <c r="D197" s="397"/>
      <c r="E197" s="397"/>
      <c r="F197" s="398"/>
      <c r="G197" s="398"/>
      <c r="H197" s="399"/>
      <c r="I197" s="397"/>
      <c r="J197" s="400"/>
      <c r="K197" s="400"/>
    </row>
    <row r="198" spans="1:11" x14ac:dyDescent="0.25">
      <c r="A198" s="395">
        <v>193</v>
      </c>
      <c r="B198" s="397"/>
      <c r="C198" s="397"/>
      <c r="D198" s="397"/>
      <c r="E198" s="397"/>
      <c r="F198" s="398"/>
      <c r="G198" s="398"/>
      <c r="H198" s="399"/>
      <c r="I198" s="397"/>
      <c r="J198" s="400"/>
      <c r="K198" s="400"/>
    </row>
    <row r="199" spans="1:11" x14ac:dyDescent="0.25">
      <c r="A199" s="395">
        <v>194</v>
      </c>
      <c r="B199" s="397"/>
      <c r="C199" s="397"/>
      <c r="D199" s="397"/>
      <c r="E199" s="397"/>
      <c r="F199" s="398"/>
      <c r="G199" s="398"/>
      <c r="H199" s="399"/>
      <c r="I199" s="397"/>
      <c r="J199" s="400"/>
      <c r="K199" s="400"/>
    </row>
    <row r="200" spans="1:11" x14ac:dyDescent="0.25">
      <c r="A200" s="395">
        <v>195</v>
      </c>
      <c r="B200" s="397"/>
      <c r="C200" s="397"/>
      <c r="D200" s="397"/>
      <c r="E200" s="397"/>
      <c r="F200" s="398"/>
      <c r="G200" s="398"/>
      <c r="H200" s="399"/>
      <c r="I200" s="397"/>
      <c r="J200" s="400"/>
      <c r="K200" s="400"/>
    </row>
    <row r="201" spans="1:11" x14ac:dyDescent="0.25">
      <c r="A201" s="395">
        <v>196</v>
      </c>
      <c r="B201" s="397"/>
      <c r="C201" s="397"/>
      <c r="D201" s="397"/>
      <c r="E201" s="397"/>
      <c r="F201" s="398"/>
      <c r="G201" s="398"/>
      <c r="H201" s="399"/>
      <c r="I201" s="397"/>
      <c r="J201" s="400"/>
      <c r="K201" s="400"/>
    </row>
    <row r="202" spans="1:11" x14ac:dyDescent="0.25">
      <c r="A202" s="395">
        <v>197</v>
      </c>
      <c r="B202" s="397"/>
      <c r="C202" s="397"/>
      <c r="D202" s="397"/>
      <c r="E202" s="397"/>
      <c r="F202" s="398"/>
      <c r="G202" s="398"/>
      <c r="H202" s="399"/>
      <c r="I202" s="397"/>
      <c r="J202" s="400"/>
      <c r="K202" s="400"/>
    </row>
    <row r="203" spans="1:11" x14ac:dyDescent="0.25">
      <c r="A203" s="395">
        <v>198</v>
      </c>
      <c r="B203" s="397"/>
      <c r="C203" s="397"/>
      <c r="D203" s="397"/>
      <c r="E203" s="397"/>
      <c r="F203" s="398"/>
      <c r="G203" s="398"/>
      <c r="H203" s="399"/>
      <c r="I203" s="397"/>
      <c r="J203" s="400"/>
      <c r="K203" s="400"/>
    </row>
    <row r="204" spans="1:11" x14ac:dyDescent="0.25">
      <c r="A204" s="395">
        <v>199</v>
      </c>
      <c r="B204" s="397"/>
      <c r="C204" s="397"/>
      <c r="D204" s="397"/>
      <c r="E204" s="397"/>
      <c r="F204" s="398"/>
      <c r="G204" s="398"/>
      <c r="H204" s="399"/>
      <c r="I204" s="397"/>
      <c r="J204" s="400"/>
      <c r="K204" s="400"/>
    </row>
    <row r="205" spans="1:11" x14ac:dyDescent="0.25">
      <c r="A205" s="395">
        <v>200</v>
      </c>
      <c r="B205" s="397"/>
      <c r="C205" s="397"/>
      <c r="D205" s="397"/>
      <c r="E205" s="397"/>
      <c r="F205" s="398"/>
      <c r="G205" s="398"/>
      <c r="H205" s="399"/>
      <c r="I205" s="397"/>
      <c r="J205" s="400"/>
      <c r="K205" s="400"/>
    </row>
    <row r="206" spans="1:11" x14ac:dyDescent="0.25">
      <c r="A206" s="395">
        <v>201</v>
      </c>
      <c r="B206" s="397"/>
      <c r="C206" s="397"/>
      <c r="D206" s="397"/>
      <c r="E206" s="397"/>
      <c r="F206" s="398"/>
      <c r="G206" s="398"/>
      <c r="H206" s="399"/>
      <c r="I206" s="397"/>
      <c r="J206" s="400"/>
      <c r="K206" s="400"/>
    </row>
    <row r="207" spans="1:11" x14ac:dyDescent="0.25">
      <c r="A207" s="395">
        <v>202</v>
      </c>
      <c r="B207" s="397"/>
      <c r="C207" s="397"/>
      <c r="D207" s="397"/>
      <c r="E207" s="397"/>
      <c r="F207" s="398"/>
      <c r="G207" s="398"/>
      <c r="H207" s="399"/>
      <c r="I207" s="397"/>
      <c r="J207" s="400"/>
      <c r="K207" s="400"/>
    </row>
    <row r="208" spans="1:11" x14ac:dyDescent="0.25">
      <c r="A208" s="395">
        <v>203</v>
      </c>
      <c r="B208" s="397"/>
      <c r="C208" s="397"/>
      <c r="D208" s="397"/>
      <c r="E208" s="397"/>
      <c r="F208" s="398"/>
      <c r="G208" s="398"/>
      <c r="H208" s="399"/>
      <c r="I208" s="397"/>
      <c r="J208" s="400"/>
      <c r="K208" s="400"/>
    </row>
    <row r="209" spans="1:11" x14ac:dyDescent="0.25">
      <c r="A209" s="395">
        <v>204</v>
      </c>
      <c r="B209" s="397"/>
      <c r="C209" s="397"/>
      <c r="D209" s="397"/>
      <c r="E209" s="397"/>
      <c r="F209" s="398"/>
      <c r="G209" s="398"/>
      <c r="H209" s="399"/>
      <c r="I209" s="397"/>
      <c r="J209" s="400"/>
      <c r="K209" s="400"/>
    </row>
    <row r="210" spans="1:11" x14ac:dyDescent="0.25">
      <c r="A210" s="395">
        <v>205</v>
      </c>
      <c r="B210" s="397"/>
      <c r="C210" s="397"/>
      <c r="D210" s="397"/>
      <c r="E210" s="397"/>
      <c r="F210" s="398"/>
      <c r="G210" s="398"/>
      <c r="H210" s="399"/>
      <c r="I210" s="397"/>
      <c r="J210" s="400"/>
      <c r="K210" s="400"/>
    </row>
    <row r="211" spans="1:11" x14ac:dyDescent="0.25">
      <c r="A211" s="395">
        <v>206</v>
      </c>
      <c r="B211" s="397"/>
      <c r="C211" s="397"/>
      <c r="D211" s="397"/>
      <c r="E211" s="397"/>
      <c r="F211" s="398"/>
      <c r="G211" s="398"/>
      <c r="H211" s="399"/>
      <c r="I211" s="397"/>
      <c r="J211" s="400"/>
      <c r="K211" s="400"/>
    </row>
    <row r="212" spans="1:11" x14ac:dyDescent="0.25">
      <c r="A212" s="395">
        <v>207</v>
      </c>
      <c r="B212" s="397"/>
      <c r="C212" s="397"/>
      <c r="D212" s="397"/>
      <c r="E212" s="397"/>
      <c r="F212" s="398"/>
      <c r="G212" s="398"/>
      <c r="H212" s="399"/>
      <c r="I212" s="397"/>
      <c r="J212" s="400"/>
      <c r="K212" s="400"/>
    </row>
    <row r="213" spans="1:11" x14ac:dyDescent="0.25">
      <c r="A213" s="395">
        <v>208</v>
      </c>
      <c r="B213" s="397"/>
      <c r="C213" s="397"/>
      <c r="D213" s="397"/>
      <c r="E213" s="397"/>
      <c r="F213" s="398"/>
      <c r="G213" s="398"/>
      <c r="H213" s="399"/>
      <c r="I213" s="397"/>
      <c r="J213" s="400"/>
      <c r="K213" s="400"/>
    </row>
    <row r="214" spans="1:11" x14ac:dyDescent="0.25">
      <c r="A214" s="395">
        <v>209</v>
      </c>
      <c r="B214" s="397"/>
      <c r="C214" s="397"/>
      <c r="D214" s="397"/>
      <c r="E214" s="397"/>
      <c r="F214" s="398"/>
      <c r="G214" s="398"/>
      <c r="H214" s="399"/>
      <c r="I214" s="397"/>
      <c r="J214" s="400"/>
      <c r="K214" s="400"/>
    </row>
    <row r="215" spans="1:11" x14ac:dyDescent="0.25">
      <c r="A215" s="395">
        <v>210</v>
      </c>
      <c r="B215" s="397"/>
      <c r="C215" s="397"/>
      <c r="D215" s="397"/>
      <c r="E215" s="397"/>
      <c r="F215" s="398"/>
      <c r="G215" s="398"/>
      <c r="H215" s="399"/>
      <c r="I215" s="397"/>
      <c r="J215" s="400"/>
      <c r="K215" s="400"/>
    </row>
    <row r="216" spans="1:11" x14ac:dyDescent="0.25">
      <c r="A216" s="395">
        <v>211</v>
      </c>
      <c r="B216" s="397"/>
      <c r="C216" s="397"/>
      <c r="D216" s="397"/>
      <c r="E216" s="397"/>
      <c r="F216" s="398"/>
      <c r="G216" s="398"/>
      <c r="H216" s="399"/>
      <c r="I216" s="397"/>
      <c r="J216" s="400"/>
      <c r="K216" s="400"/>
    </row>
    <row r="217" spans="1:11" x14ac:dyDescent="0.25">
      <c r="A217" s="395">
        <v>212</v>
      </c>
      <c r="B217" s="397"/>
      <c r="C217" s="397"/>
      <c r="D217" s="397"/>
      <c r="E217" s="397"/>
      <c r="F217" s="398"/>
      <c r="G217" s="398"/>
      <c r="H217" s="399"/>
      <c r="I217" s="397"/>
      <c r="J217" s="400"/>
      <c r="K217" s="400"/>
    </row>
    <row r="218" spans="1:11" x14ac:dyDescent="0.25">
      <c r="A218" s="395">
        <v>213</v>
      </c>
      <c r="B218" s="397"/>
      <c r="C218" s="397"/>
      <c r="D218" s="397"/>
      <c r="E218" s="397"/>
      <c r="F218" s="398"/>
      <c r="G218" s="398"/>
      <c r="H218" s="399"/>
      <c r="I218" s="397"/>
      <c r="J218" s="400"/>
      <c r="K218" s="400"/>
    </row>
    <row r="219" spans="1:11" x14ac:dyDescent="0.25">
      <c r="A219" s="395">
        <v>214</v>
      </c>
      <c r="B219" s="397"/>
      <c r="C219" s="397"/>
      <c r="D219" s="397"/>
      <c r="E219" s="397"/>
      <c r="F219" s="398"/>
      <c r="G219" s="398"/>
      <c r="H219" s="399"/>
      <c r="I219" s="397"/>
      <c r="J219" s="400"/>
      <c r="K219" s="400"/>
    </row>
    <row r="220" spans="1:11" x14ac:dyDescent="0.25">
      <c r="A220" s="395">
        <v>215</v>
      </c>
      <c r="B220" s="397"/>
      <c r="C220" s="397"/>
      <c r="D220" s="397"/>
      <c r="E220" s="397"/>
      <c r="F220" s="398"/>
      <c r="G220" s="398"/>
      <c r="H220" s="399"/>
      <c r="I220" s="397"/>
      <c r="J220" s="400"/>
      <c r="K220" s="400"/>
    </row>
    <row r="221" spans="1:11" x14ac:dyDescent="0.25">
      <c r="A221" s="395">
        <v>216</v>
      </c>
      <c r="B221" s="397"/>
      <c r="C221" s="397"/>
      <c r="D221" s="397"/>
      <c r="E221" s="397"/>
      <c r="F221" s="398"/>
      <c r="G221" s="398"/>
      <c r="H221" s="399"/>
      <c r="I221" s="397"/>
      <c r="J221" s="400"/>
      <c r="K221" s="400"/>
    </row>
    <row r="222" spans="1:11" x14ac:dyDescent="0.25">
      <c r="A222" s="395">
        <v>217</v>
      </c>
      <c r="B222" s="397"/>
      <c r="C222" s="397"/>
      <c r="D222" s="397"/>
      <c r="E222" s="397"/>
      <c r="F222" s="398"/>
      <c r="G222" s="398"/>
      <c r="H222" s="399"/>
      <c r="I222" s="397"/>
      <c r="J222" s="400"/>
      <c r="K222" s="400"/>
    </row>
    <row r="223" spans="1:11" x14ac:dyDescent="0.25">
      <c r="A223" s="395">
        <v>218</v>
      </c>
      <c r="B223" s="397"/>
      <c r="C223" s="397"/>
      <c r="D223" s="397"/>
      <c r="E223" s="397"/>
      <c r="F223" s="398"/>
      <c r="G223" s="398"/>
      <c r="H223" s="399"/>
      <c r="I223" s="397"/>
      <c r="J223" s="400"/>
      <c r="K223" s="400"/>
    </row>
    <row r="224" spans="1:11" x14ac:dyDescent="0.25">
      <c r="A224" s="395">
        <v>219</v>
      </c>
      <c r="B224" s="397"/>
      <c r="C224" s="397"/>
      <c r="D224" s="397"/>
      <c r="E224" s="397"/>
      <c r="F224" s="398"/>
      <c r="G224" s="398"/>
      <c r="H224" s="399"/>
      <c r="I224" s="397"/>
      <c r="J224" s="400"/>
      <c r="K224" s="400"/>
    </row>
    <row r="225" spans="1:11" x14ac:dyDescent="0.25">
      <c r="A225" s="395">
        <v>220</v>
      </c>
      <c r="B225" s="397"/>
      <c r="C225" s="397"/>
      <c r="D225" s="397"/>
      <c r="E225" s="397"/>
      <c r="F225" s="398"/>
      <c r="G225" s="398"/>
      <c r="H225" s="399"/>
      <c r="I225" s="397"/>
      <c r="J225" s="400"/>
      <c r="K225" s="400"/>
    </row>
    <row r="226" spans="1:11" x14ac:dyDescent="0.25">
      <c r="A226" s="395">
        <v>221</v>
      </c>
      <c r="B226" s="397"/>
      <c r="C226" s="397"/>
      <c r="D226" s="397"/>
      <c r="E226" s="397"/>
      <c r="F226" s="398"/>
      <c r="G226" s="398"/>
      <c r="H226" s="399"/>
      <c r="I226" s="397"/>
      <c r="J226" s="400"/>
      <c r="K226" s="400"/>
    </row>
    <row r="227" spans="1:11" x14ac:dyDescent="0.25">
      <c r="A227" s="395">
        <v>222</v>
      </c>
      <c r="B227" s="397"/>
      <c r="C227" s="397"/>
      <c r="D227" s="397"/>
      <c r="E227" s="397"/>
      <c r="F227" s="398"/>
      <c r="G227" s="398"/>
      <c r="H227" s="399"/>
      <c r="I227" s="397"/>
      <c r="J227" s="400"/>
      <c r="K227" s="400"/>
    </row>
    <row r="228" spans="1:11" x14ac:dyDescent="0.25">
      <c r="A228" s="395">
        <v>223</v>
      </c>
      <c r="B228" s="397"/>
      <c r="C228" s="397"/>
      <c r="D228" s="397"/>
      <c r="E228" s="397"/>
      <c r="F228" s="398"/>
      <c r="G228" s="398"/>
      <c r="H228" s="399"/>
      <c r="I228" s="397"/>
      <c r="J228" s="400"/>
      <c r="K228" s="400"/>
    </row>
    <row r="229" spans="1:11" x14ac:dyDescent="0.25">
      <c r="A229" s="395">
        <v>224</v>
      </c>
      <c r="B229" s="397"/>
      <c r="C229" s="397"/>
      <c r="D229" s="397"/>
      <c r="E229" s="397"/>
      <c r="F229" s="398"/>
      <c r="G229" s="398"/>
      <c r="H229" s="399"/>
      <c r="I229" s="397"/>
      <c r="J229" s="400"/>
      <c r="K229" s="400"/>
    </row>
    <row r="230" spans="1:11" x14ac:dyDescent="0.25">
      <c r="A230" s="395">
        <v>225</v>
      </c>
      <c r="B230" s="397"/>
      <c r="C230" s="397"/>
      <c r="D230" s="397"/>
      <c r="E230" s="397"/>
      <c r="F230" s="398"/>
      <c r="G230" s="398"/>
      <c r="H230" s="399"/>
      <c r="I230" s="397"/>
      <c r="J230" s="400"/>
      <c r="K230" s="400"/>
    </row>
    <row r="231" spans="1:11" x14ac:dyDescent="0.25">
      <c r="A231" s="395">
        <v>226</v>
      </c>
      <c r="B231" s="397"/>
      <c r="C231" s="397"/>
      <c r="D231" s="397"/>
      <c r="E231" s="397"/>
      <c r="F231" s="398"/>
      <c r="G231" s="398"/>
      <c r="H231" s="399"/>
      <c r="I231" s="397"/>
      <c r="J231" s="400"/>
      <c r="K231" s="400"/>
    </row>
    <row r="232" spans="1:11" x14ac:dyDescent="0.25">
      <c r="A232" s="395">
        <v>227</v>
      </c>
      <c r="B232" s="397"/>
      <c r="C232" s="397"/>
      <c r="D232" s="397"/>
      <c r="E232" s="397"/>
      <c r="F232" s="398"/>
      <c r="G232" s="398"/>
      <c r="H232" s="399"/>
      <c r="I232" s="397"/>
      <c r="J232" s="400"/>
      <c r="K232" s="400"/>
    </row>
    <row r="233" spans="1:11" x14ac:dyDescent="0.25">
      <c r="A233" s="395">
        <v>228</v>
      </c>
      <c r="B233" s="397"/>
      <c r="C233" s="397"/>
      <c r="D233" s="397"/>
      <c r="E233" s="397"/>
      <c r="F233" s="398"/>
      <c r="G233" s="398"/>
      <c r="H233" s="399"/>
      <c r="I233" s="397"/>
      <c r="J233" s="400"/>
      <c r="K233" s="400"/>
    </row>
    <row r="234" spans="1:11" x14ac:dyDescent="0.25">
      <c r="A234" s="395">
        <v>229</v>
      </c>
      <c r="B234" s="397"/>
      <c r="C234" s="397"/>
      <c r="D234" s="397"/>
      <c r="E234" s="397"/>
      <c r="F234" s="398"/>
      <c r="G234" s="398"/>
      <c r="H234" s="399"/>
      <c r="I234" s="397"/>
      <c r="J234" s="400"/>
      <c r="K234" s="400"/>
    </row>
    <row r="235" spans="1:11" x14ac:dyDescent="0.25">
      <c r="A235" s="395">
        <v>230</v>
      </c>
      <c r="B235" s="397"/>
      <c r="C235" s="397"/>
      <c r="D235" s="397"/>
      <c r="E235" s="397"/>
      <c r="F235" s="398"/>
      <c r="G235" s="398"/>
      <c r="H235" s="399"/>
      <c r="I235" s="397"/>
      <c r="J235" s="400"/>
      <c r="K235" s="400"/>
    </row>
    <row r="236" spans="1:11" x14ac:dyDescent="0.25">
      <c r="A236" s="395">
        <v>231</v>
      </c>
      <c r="B236" s="397"/>
      <c r="C236" s="397"/>
      <c r="D236" s="397"/>
      <c r="E236" s="397"/>
      <c r="F236" s="398"/>
      <c r="G236" s="398"/>
      <c r="H236" s="399"/>
      <c r="I236" s="397"/>
      <c r="J236" s="400"/>
      <c r="K236" s="400"/>
    </row>
    <row r="237" spans="1:11" x14ac:dyDescent="0.25">
      <c r="A237" s="395">
        <v>232</v>
      </c>
      <c r="B237" s="397"/>
      <c r="C237" s="397"/>
      <c r="D237" s="397"/>
      <c r="E237" s="397"/>
      <c r="F237" s="398"/>
      <c r="G237" s="398"/>
      <c r="H237" s="399"/>
      <c r="I237" s="397"/>
      <c r="J237" s="400"/>
      <c r="K237" s="400"/>
    </row>
    <row r="238" spans="1:11" x14ac:dyDescent="0.25">
      <c r="A238" s="395">
        <v>233</v>
      </c>
      <c r="B238" s="397"/>
      <c r="C238" s="397"/>
      <c r="D238" s="397"/>
      <c r="E238" s="397"/>
      <c r="F238" s="398"/>
      <c r="G238" s="398"/>
      <c r="H238" s="399"/>
      <c r="I238" s="397"/>
      <c r="J238" s="400"/>
      <c r="K238" s="400"/>
    </row>
    <row r="239" spans="1:11" x14ac:dyDescent="0.25">
      <c r="A239" s="395">
        <v>234</v>
      </c>
      <c r="B239" s="397"/>
      <c r="C239" s="397"/>
      <c r="D239" s="397"/>
      <c r="E239" s="397"/>
      <c r="F239" s="398"/>
      <c r="G239" s="398"/>
      <c r="H239" s="399"/>
      <c r="I239" s="397"/>
      <c r="J239" s="400"/>
      <c r="K239" s="400"/>
    </row>
    <row r="240" spans="1:11" x14ac:dyDescent="0.25">
      <c r="A240" s="395">
        <v>235</v>
      </c>
      <c r="B240" s="397"/>
      <c r="C240" s="397"/>
      <c r="D240" s="397"/>
      <c r="E240" s="397"/>
      <c r="F240" s="398"/>
      <c r="G240" s="398"/>
      <c r="H240" s="399"/>
      <c r="I240" s="397"/>
      <c r="J240" s="400"/>
      <c r="K240" s="400"/>
    </row>
    <row r="241" spans="1:11" x14ac:dyDescent="0.25">
      <c r="A241" s="395">
        <v>236</v>
      </c>
      <c r="B241" s="397"/>
      <c r="C241" s="397"/>
      <c r="D241" s="397"/>
      <c r="E241" s="397"/>
      <c r="F241" s="398"/>
      <c r="G241" s="398"/>
      <c r="H241" s="399"/>
      <c r="I241" s="397"/>
      <c r="J241" s="400"/>
      <c r="K241" s="400"/>
    </row>
    <row r="242" spans="1:11" x14ac:dyDescent="0.25">
      <c r="A242" s="395">
        <v>237</v>
      </c>
      <c r="B242" s="397"/>
      <c r="C242" s="397"/>
      <c r="D242" s="397"/>
      <c r="E242" s="397"/>
      <c r="F242" s="398"/>
      <c r="G242" s="398"/>
      <c r="H242" s="399"/>
      <c r="I242" s="397"/>
      <c r="J242" s="400"/>
      <c r="K242" s="400"/>
    </row>
    <row r="243" spans="1:11" x14ac:dyDescent="0.25">
      <c r="A243" s="395">
        <v>238</v>
      </c>
      <c r="B243" s="397"/>
      <c r="C243" s="397"/>
      <c r="D243" s="397"/>
      <c r="E243" s="397"/>
      <c r="F243" s="398"/>
      <c r="G243" s="398"/>
      <c r="H243" s="399"/>
      <c r="I243" s="397"/>
      <c r="J243" s="400"/>
      <c r="K243" s="400"/>
    </row>
    <row r="244" spans="1:11" x14ac:dyDescent="0.25">
      <c r="A244" s="395">
        <v>239</v>
      </c>
      <c r="B244" s="397"/>
      <c r="C244" s="397"/>
      <c r="D244" s="397"/>
      <c r="E244" s="397"/>
      <c r="F244" s="398"/>
      <c r="G244" s="398"/>
      <c r="H244" s="399"/>
      <c r="I244" s="397"/>
      <c r="J244" s="400"/>
      <c r="K244" s="400"/>
    </row>
    <row r="245" spans="1:11" x14ac:dyDescent="0.25">
      <c r="A245" s="395">
        <v>240</v>
      </c>
      <c r="B245" s="397"/>
      <c r="C245" s="397"/>
      <c r="D245" s="397"/>
      <c r="E245" s="397"/>
      <c r="F245" s="398"/>
      <c r="G245" s="398"/>
      <c r="H245" s="399"/>
      <c r="I245" s="397"/>
      <c r="J245" s="400"/>
      <c r="K245" s="400"/>
    </row>
    <row r="246" spans="1:11" x14ac:dyDescent="0.25">
      <c r="A246" s="395">
        <v>241</v>
      </c>
      <c r="B246" s="397"/>
      <c r="C246" s="397"/>
      <c r="D246" s="397"/>
      <c r="E246" s="397"/>
      <c r="F246" s="398"/>
      <c r="G246" s="398"/>
      <c r="H246" s="399"/>
      <c r="I246" s="397"/>
      <c r="J246" s="400"/>
      <c r="K246" s="400"/>
    </row>
    <row r="247" spans="1:11" x14ac:dyDescent="0.25">
      <c r="A247" s="395">
        <v>242</v>
      </c>
      <c r="B247" s="397"/>
      <c r="C247" s="397"/>
      <c r="D247" s="397"/>
      <c r="E247" s="397"/>
      <c r="F247" s="398"/>
      <c r="G247" s="398"/>
      <c r="H247" s="399"/>
      <c r="I247" s="397"/>
      <c r="J247" s="400"/>
      <c r="K247" s="400"/>
    </row>
    <row r="248" spans="1:11" x14ac:dyDescent="0.25">
      <c r="A248" s="395">
        <v>243</v>
      </c>
      <c r="B248" s="397"/>
      <c r="C248" s="397"/>
      <c r="D248" s="397"/>
      <c r="E248" s="397"/>
      <c r="F248" s="398"/>
      <c r="G248" s="398"/>
      <c r="H248" s="399"/>
      <c r="I248" s="397"/>
      <c r="J248" s="400"/>
      <c r="K248" s="400"/>
    </row>
    <row r="249" spans="1:11" x14ac:dyDescent="0.25">
      <c r="A249" s="395">
        <v>244</v>
      </c>
      <c r="B249" s="397"/>
      <c r="C249" s="397"/>
      <c r="D249" s="397"/>
      <c r="E249" s="397"/>
      <c r="F249" s="398"/>
      <c r="G249" s="398"/>
      <c r="H249" s="399"/>
      <c r="I249" s="397"/>
      <c r="J249" s="400"/>
      <c r="K249" s="400"/>
    </row>
    <row r="250" spans="1:11" x14ac:dyDescent="0.25">
      <c r="A250" s="395">
        <v>245</v>
      </c>
      <c r="B250" s="397"/>
      <c r="C250" s="397"/>
      <c r="D250" s="397"/>
      <c r="E250" s="397"/>
      <c r="F250" s="398"/>
      <c r="G250" s="398"/>
      <c r="H250" s="399"/>
      <c r="I250" s="397"/>
      <c r="J250" s="400"/>
      <c r="K250" s="400"/>
    </row>
    <row r="251" spans="1:11" x14ac:dyDescent="0.25">
      <c r="A251" s="395">
        <v>246</v>
      </c>
      <c r="B251" s="397"/>
      <c r="C251" s="397"/>
      <c r="D251" s="397"/>
      <c r="E251" s="397"/>
      <c r="F251" s="398"/>
      <c r="G251" s="398"/>
      <c r="H251" s="399"/>
      <c r="I251" s="397"/>
      <c r="J251" s="400"/>
      <c r="K251" s="400"/>
    </row>
    <row r="252" spans="1:11" x14ac:dyDescent="0.25">
      <c r="A252" s="395">
        <v>247</v>
      </c>
      <c r="B252" s="397"/>
      <c r="C252" s="397"/>
      <c r="D252" s="397"/>
      <c r="E252" s="397"/>
      <c r="F252" s="398"/>
      <c r="G252" s="398"/>
      <c r="H252" s="399"/>
      <c r="I252" s="397"/>
      <c r="J252" s="400"/>
      <c r="K252" s="400"/>
    </row>
    <row r="253" spans="1:11" x14ac:dyDescent="0.25">
      <c r="A253" s="395">
        <v>248</v>
      </c>
      <c r="B253" s="397"/>
      <c r="C253" s="397"/>
      <c r="D253" s="397"/>
      <c r="E253" s="397"/>
      <c r="F253" s="398"/>
      <c r="G253" s="398"/>
      <c r="H253" s="399"/>
      <c r="I253" s="397"/>
      <c r="J253" s="400"/>
      <c r="K253" s="400"/>
    </row>
    <row r="254" spans="1:11" x14ac:dyDescent="0.25">
      <c r="A254" s="395">
        <v>249</v>
      </c>
      <c r="B254" s="397"/>
      <c r="C254" s="397"/>
      <c r="D254" s="397"/>
      <c r="E254" s="397"/>
      <c r="F254" s="398"/>
      <c r="G254" s="398"/>
      <c r="H254" s="399"/>
      <c r="I254" s="397"/>
      <c r="J254" s="400"/>
      <c r="K254" s="400"/>
    </row>
    <row r="255" spans="1:11" x14ac:dyDescent="0.25">
      <c r="A255" s="395">
        <v>250</v>
      </c>
      <c r="B255" s="397"/>
      <c r="C255" s="397"/>
      <c r="D255" s="397"/>
      <c r="E255" s="397"/>
      <c r="F255" s="398"/>
      <c r="G255" s="398"/>
      <c r="H255" s="399"/>
      <c r="I255" s="397"/>
      <c r="J255" s="400"/>
      <c r="K255" s="400"/>
    </row>
    <row r="256" spans="1:11" x14ac:dyDescent="0.25">
      <c r="A256" s="395">
        <v>251</v>
      </c>
      <c r="B256" s="397"/>
      <c r="C256" s="397"/>
      <c r="D256" s="397"/>
      <c r="E256" s="397"/>
      <c r="F256" s="398"/>
      <c r="G256" s="398"/>
      <c r="H256" s="399"/>
      <c r="I256" s="397"/>
      <c r="J256" s="400"/>
      <c r="K256" s="400"/>
    </row>
    <row r="257" spans="1:11" x14ac:dyDescent="0.25">
      <c r="A257" s="395">
        <v>252</v>
      </c>
      <c r="B257" s="397"/>
      <c r="C257" s="397"/>
      <c r="D257" s="397"/>
      <c r="E257" s="397"/>
      <c r="F257" s="398"/>
      <c r="G257" s="398"/>
      <c r="H257" s="399"/>
      <c r="I257" s="397"/>
      <c r="J257" s="400"/>
      <c r="K257" s="400"/>
    </row>
    <row r="258" spans="1:11" x14ac:dyDescent="0.25">
      <c r="A258" s="395">
        <v>253</v>
      </c>
      <c r="B258" s="397"/>
      <c r="C258" s="397"/>
      <c r="D258" s="397"/>
      <c r="E258" s="397"/>
      <c r="F258" s="398"/>
      <c r="G258" s="398"/>
      <c r="H258" s="399"/>
      <c r="I258" s="397"/>
      <c r="J258" s="400"/>
      <c r="K258" s="400"/>
    </row>
    <row r="259" spans="1:11" x14ac:dyDescent="0.25">
      <c r="A259" s="395">
        <v>254</v>
      </c>
      <c r="B259" s="397"/>
      <c r="C259" s="397"/>
      <c r="D259" s="397"/>
      <c r="E259" s="397"/>
      <c r="F259" s="398"/>
      <c r="G259" s="398"/>
      <c r="H259" s="399"/>
      <c r="I259" s="397"/>
      <c r="J259" s="400"/>
      <c r="K259" s="400"/>
    </row>
    <row r="260" spans="1:11" x14ac:dyDescent="0.25">
      <c r="A260" s="395">
        <v>255</v>
      </c>
      <c r="B260" s="397"/>
      <c r="C260" s="397"/>
      <c r="D260" s="397"/>
      <c r="E260" s="397"/>
      <c r="F260" s="398"/>
      <c r="G260" s="398"/>
      <c r="H260" s="399"/>
      <c r="I260" s="397"/>
      <c r="J260" s="400"/>
      <c r="K260" s="400"/>
    </row>
    <row r="261" spans="1:11" x14ac:dyDescent="0.25">
      <c r="A261" s="395">
        <v>256</v>
      </c>
      <c r="B261" s="397"/>
      <c r="C261" s="397"/>
      <c r="D261" s="397"/>
      <c r="E261" s="397"/>
      <c r="F261" s="398"/>
      <c r="G261" s="398"/>
      <c r="H261" s="399"/>
      <c r="I261" s="397"/>
      <c r="J261" s="400"/>
      <c r="K261" s="400"/>
    </row>
    <row r="262" spans="1:11" x14ac:dyDescent="0.25">
      <c r="A262" s="395">
        <v>257</v>
      </c>
      <c r="B262" s="397"/>
      <c r="C262" s="397"/>
      <c r="D262" s="397"/>
      <c r="E262" s="397"/>
      <c r="F262" s="398"/>
      <c r="G262" s="398"/>
      <c r="H262" s="399"/>
      <c r="I262" s="397"/>
      <c r="J262" s="400"/>
      <c r="K262" s="400"/>
    </row>
    <row r="263" spans="1:11" x14ac:dyDescent="0.25">
      <c r="A263" s="395">
        <v>258</v>
      </c>
      <c r="B263" s="397"/>
      <c r="C263" s="397"/>
      <c r="D263" s="397"/>
      <c r="E263" s="397"/>
      <c r="F263" s="398"/>
      <c r="G263" s="398"/>
      <c r="H263" s="399"/>
      <c r="I263" s="397"/>
      <c r="J263" s="400"/>
      <c r="K263" s="400"/>
    </row>
    <row r="264" spans="1:11" x14ac:dyDescent="0.25">
      <c r="A264" s="395">
        <v>259</v>
      </c>
      <c r="B264" s="397"/>
      <c r="C264" s="397"/>
      <c r="D264" s="397"/>
      <c r="E264" s="397"/>
      <c r="F264" s="398"/>
      <c r="G264" s="398"/>
      <c r="H264" s="399"/>
      <c r="I264" s="397"/>
      <c r="J264" s="400"/>
      <c r="K264" s="400"/>
    </row>
    <row r="265" spans="1:11" x14ac:dyDescent="0.25">
      <c r="A265" s="395">
        <v>260</v>
      </c>
      <c r="B265" s="397"/>
      <c r="C265" s="397"/>
      <c r="D265" s="397"/>
      <c r="E265" s="397"/>
      <c r="F265" s="398"/>
      <c r="G265" s="398"/>
      <c r="H265" s="399"/>
      <c r="I265" s="397"/>
      <c r="J265" s="400"/>
      <c r="K265" s="400"/>
    </row>
    <row r="266" spans="1:11" x14ac:dyDescent="0.25">
      <c r="A266" s="395">
        <v>261</v>
      </c>
      <c r="B266" s="397"/>
      <c r="C266" s="397"/>
      <c r="D266" s="397"/>
      <c r="E266" s="397"/>
      <c r="F266" s="398"/>
      <c r="G266" s="398"/>
      <c r="H266" s="399"/>
      <c r="I266" s="397"/>
      <c r="J266" s="400"/>
      <c r="K266" s="400"/>
    </row>
    <row r="267" spans="1:11" x14ac:dyDescent="0.25">
      <c r="A267" s="395">
        <v>262</v>
      </c>
      <c r="B267" s="397"/>
      <c r="C267" s="397"/>
      <c r="D267" s="397"/>
      <c r="E267" s="397"/>
      <c r="F267" s="398"/>
      <c r="G267" s="398"/>
      <c r="H267" s="399"/>
      <c r="I267" s="397"/>
      <c r="J267" s="400"/>
      <c r="K267" s="400"/>
    </row>
    <row r="268" spans="1:11" x14ac:dyDescent="0.25">
      <c r="A268" s="395">
        <v>263</v>
      </c>
      <c r="B268" s="397"/>
      <c r="C268" s="397"/>
      <c r="D268" s="397"/>
      <c r="E268" s="397"/>
      <c r="F268" s="398"/>
      <c r="G268" s="398"/>
      <c r="H268" s="399"/>
      <c r="I268" s="397"/>
      <c r="J268" s="400"/>
      <c r="K268" s="400"/>
    </row>
    <row r="269" spans="1:11" x14ac:dyDescent="0.25">
      <c r="A269" s="395">
        <v>264</v>
      </c>
      <c r="B269" s="397"/>
      <c r="C269" s="397"/>
      <c r="D269" s="397"/>
      <c r="E269" s="397"/>
      <c r="F269" s="398"/>
      <c r="G269" s="398"/>
      <c r="H269" s="399"/>
      <c r="I269" s="397"/>
      <c r="J269" s="400"/>
      <c r="K269" s="400"/>
    </row>
    <row r="270" spans="1:11" x14ac:dyDescent="0.25">
      <c r="A270" s="395">
        <v>265</v>
      </c>
      <c r="B270" s="397"/>
      <c r="C270" s="397"/>
      <c r="D270" s="397"/>
      <c r="E270" s="397"/>
      <c r="F270" s="398"/>
      <c r="G270" s="398"/>
      <c r="H270" s="399"/>
      <c r="I270" s="397"/>
      <c r="J270" s="400"/>
      <c r="K270" s="400"/>
    </row>
    <row r="271" spans="1:11" x14ac:dyDescent="0.25">
      <c r="A271" s="395">
        <v>266</v>
      </c>
      <c r="B271" s="397"/>
      <c r="C271" s="397"/>
      <c r="D271" s="397"/>
      <c r="E271" s="397"/>
      <c r="F271" s="398"/>
      <c r="G271" s="398"/>
      <c r="H271" s="399"/>
      <c r="I271" s="397"/>
      <c r="J271" s="400"/>
      <c r="K271" s="400"/>
    </row>
    <row r="272" spans="1:11" x14ac:dyDescent="0.25">
      <c r="A272" s="395">
        <v>267</v>
      </c>
      <c r="B272" s="397"/>
      <c r="C272" s="397"/>
      <c r="D272" s="397"/>
      <c r="E272" s="397"/>
      <c r="F272" s="398"/>
      <c r="G272" s="398"/>
      <c r="H272" s="399"/>
      <c r="I272" s="397"/>
      <c r="J272" s="400"/>
      <c r="K272" s="400"/>
    </row>
    <row r="273" spans="1:11" x14ac:dyDescent="0.25">
      <c r="A273" s="395">
        <v>268</v>
      </c>
      <c r="B273" s="397"/>
      <c r="C273" s="397"/>
      <c r="D273" s="397"/>
      <c r="E273" s="397"/>
      <c r="F273" s="398"/>
      <c r="G273" s="398"/>
      <c r="H273" s="399"/>
      <c r="I273" s="397"/>
      <c r="J273" s="400"/>
      <c r="K273" s="400"/>
    </row>
    <row r="274" spans="1:11" x14ac:dyDescent="0.25">
      <c r="A274" s="395">
        <v>269</v>
      </c>
      <c r="B274" s="397"/>
      <c r="C274" s="397"/>
      <c r="D274" s="397"/>
      <c r="E274" s="397"/>
      <c r="F274" s="398"/>
      <c r="G274" s="398"/>
      <c r="H274" s="399"/>
      <c r="I274" s="397"/>
      <c r="J274" s="400"/>
      <c r="K274" s="400"/>
    </row>
    <row r="275" spans="1:11" x14ac:dyDescent="0.25">
      <c r="A275" s="395">
        <v>270</v>
      </c>
      <c r="B275" s="397"/>
      <c r="C275" s="397"/>
      <c r="D275" s="397"/>
      <c r="E275" s="397"/>
      <c r="F275" s="398"/>
      <c r="G275" s="398"/>
      <c r="H275" s="399"/>
      <c r="I275" s="397"/>
      <c r="J275" s="400"/>
      <c r="K275" s="400"/>
    </row>
    <row r="276" spans="1:11" x14ac:dyDescent="0.25">
      <c r="A276" s="395">
        <v>271</v>
      </c>
      <c r="B276" s="397"/>
      <c r="C276" s="397"/>
      <c r="D276" s="397"/>
      <c r="E276" s="397"/>
      <c r="F276" s="398"/>
      <c r="G276" s="398"/>
      <c r="H276" s="399"/>
      <c r="I276" s="397"/>
      <c r="J276" s="400"/>
      <c r="K276" s="400"/>
    </row>
    <row r="277" spans="1:11" x14ac:dyDescent="0.25">
      <c r="A277" s="395">
        <v>272</v>
      </c>
      <c r="B277" s="397"/>
      <c r="C277" s="397"/>
      <c r="D277" s="397"/>
      <c r="E277" s="397"/>
      <c r="F277" s="398"/>
      <c r="G277" s="398"/>
      <c r="H277" s="399"/>
      <c r="I277" s="397"/>
      <c r="J277" s="400"/>
      <c r="K277" s="400"/>
    </row>
    <row r="278" spans="1:11" x14ac:dyDescent="0.25">
      <c r="A278" s="395">
        <v>273</v>
      </c>
      <c r="B278" s="397"/>
      <c r="C278" s="397"/>
      <c r="D278" s="397"/>
      <c r="E278" s="397"/>
      <c r="F278" s="398"/>
      <c r="G278" s="398"/>
      <c r="H278" s="399"/>
      <c r="I278" s="397"/>
      <c r="J278" s="400"/>
      <c r="K278" s="400"/>
    </row>
    <row r="279" spans="1:11" x14ac:dyDescent="0.25">
      <c r="A279" s="395">
        <v>274</v>
      </c>
      <c r="B279" s="397"/>
      <c r="C279" s="397"/>
      <c r="D279" s="397"/>
      <c r="E279" s="397"/>
      <c r="F279" s="398"/>
      <c r="G279" s="398"/>
      <c r="H279" s="399"/>
      <c r="I279" s="397"/>
      <c r="J279" s="400"/>
      <c r="K279" s="400"/>
    </row>
    <row r="280" spans="1:11" x14ac:dyDescent="0.25">
      <c r="A280" s="395">
        <v>275</v>
      </c>
      <c r="B280" s="397"/>
      <c r="C280" s="397"/>
      <c r="D280" s="397"/>
      <c r="E280" s="397"/>
      <c r="F280" s="398"/>
      <c r="G280" s="398"/>
      <c r="H280" s="399"/>
      <c r="I280" s="397"/>
      <c r="J280" s="400"/>
      <c r="K280" s="400"/>
    </row>
    <row r="281" spans="1:11" x14ac:dyDescent="0.25">
      <c r="A281" s="395">
        <v>276</v>
      </c>
      <c r="B281" s="397"/>
      <c r="C281" s="397"/>
      <c r="D281" s="397"/>
      <c r="E281" s="397"/>
      <c r="F281" s="398"/>
      <c r="G281" s="398"/>
      <c r="H281" s="399"/>
      <c r="I281" s="397"/>
      <c r="J281" s="400"/>
      <c r="K281" s="400"/>
    </row>
    <row r="282" spans="1:11" x14ac:dyDescent="0.25">
      <c r="A282" s="395">
        <v>277</v>
      </c>
      <c r="B282" s="397"/>
      <c r="C282" s="397"/>
      <c r="D282" s="397"/>
      <c r="E282" s="397"/>
      <c r="F282" s="398"/>
      <c r="G282" s="398"/>
      <c r="H282" s="399"/>
      <c r="I282" s="397"/>
      <c r="J282" s="400"/>
      <c r="K282" s="400"/>
    </row>
    <row r="283" spans="1:11" x14ac:dyDescent="0.25">
      <c r="A283" s="395">
        <v>278</v>
      </c>
      <c r="B283" s="397"/>
      <c r="C283" s="397"/>
      <c r="D283" s="397"/>
      <c r="E283" s="397"/>
      <c r="F283" s="398"/>
      <c r="G283" s="398"/>
      <c r="H283" s="399"/>
      <c r="I283" s="397"/>
      <c r="J283" s="400"/>
      <c r="K283" s="400"/>
    </row>
    <row r="284" spans="1:11" x14ac:dyDescent="0.25">
      <c r="A284" s="395">
        <v>279</v>
      </c>
      <c r="B284" s="397"/>
      <c r="C284" s="397"/>
      <c r="D284" s="397"/>
      <c r="E284" s="397"/>
      <c r="F284" s="398"/>
      <c r="G284" s="398"/>
      <c r="H284" s="399"/>
      <c r="I284" s="397"/>
      <c r="J284" s="400"/>
      <c r="K284" s="400"/>
    </row>
    <row r="285" spans="1:11" x14ac:dyDescent="0.25">
      <c r="A285" s="395">
        <v>280</v>
      </c>
      <c r="B285" s="397"/>
      <c r="C285" s="397"/>
      <c r="D285" s="397"/>
      <c r="E285" s="397"/>
      <c r="F285" s="398"/>
      <c r="G285" s="398"/>
      <c r="H285" s="399"/>
      <c r="I285" s="397"/>
      <c r="J285" s="400"/>
      <c r="K285" s="400"/>
    </row>
    <row r="286" spans="1:11" x14ac:dyDescent="0.25">
      <c r="A286" s="395">
        <v>281</v>
      </c>
      <c r="B286" s="397"/>
      <c r="C286" s="397"/>
      <c r="D286" s="397"/>
      <c r="E286" s="397"/>
      <c r="F286" s="398"/>
      <c r="G286" s="398"/>
      <c r="H286" s="399"/>
      <c r="I286" s="397"/>
      <c r="J286" s="400"/>
      <c r="K286" s="400"/>
    </row>
    <row r="287" spans="1:11" x14ac:dyDescent="0.25">
      <c r="A287" s="395">
        <v>282</v>
      </c>
      <c r="B287" s="397"/>
      <c r="C287" s="397"/>
      <c r="D287" s="397"/>
      <c r="E287" s="397"/>
      <c r="F287" s="398"/>
      <c r="G287" s="398"/>
      <c r="H287" s="399"/>
      <c r="I287" s="397"/>
      <c r="J287" s="400"/>
      <c r="K287" s="400"/>
    </row>
    <row r="288" spans="1:11" x14ac:dyDescent="0.25">
      <c r="A288" s="395">
        <v>283</v>
      </c>
      <c r="B288" s="397"/>
      <c r="C288" s="397"/>
      <c r="D288" s="397"/>
      <c r="E288" s="397"/>
      <c r="F288" s="398"/>
      <c r="G288" s="398"/>
      <c r="H288" s="399"/>
      <c r="I288" s="397"/>
      <c r="J288" s="400"/>
      <c r="K288" s="400"/>
    </row>
    <row r="289" spans="1:11" x14ac:dyDescent="0.25">
      <c r="A289" s="395">
        <v>284</v>
      </c>
      <c r="B289" s="397"/>
      <c r="C289" s="397"/>
      <c r="D289" s="397"/>
      <c r="E289" s="397"/>
      <c r="F289" s="398"/>
      <c r="G289" s="398"/>
      <c r="H289" s="399"/>
      <c r="I289" s="397"/>
      <c r="J289" s="400"/>
      <c r="K289" s="400"/>
    </row>
    <row r="290" spans="1:11" x14ac:dyDescent="0.25">
      <c r="A290" s="395">
        <v>285</v>
      </c>
      <c r="B290" s="397"/>
      <c r="C290" s="397"/>
      <c r="D290" s="397"/>
      <c r="E290" s="397"/>
      <c r="F290" s="398"/>
      <c r="G290" s="398"/>
      <c r="H290" s="399"/>
      <c r="I290" s="397"/>
      <c r="J290" s="400"/>
      <c r="K290" s="400"/>
    </row>
    <row r="291" spans="1:11" x14ac:dyDescent="0.25">
      <c r="A291" s="395">
        <v>286</v>
      </c>
      <c r="B291" s="397"/>
      <c r="C291" s="397"/>
      <c r="D291" s="397"/>
      <c r="E291" s="397"/>
      <c r="F291" s="398"/>
      <c r="G291" s="398"/>
      <c r="H291" s="399"/>
      <c r="I291" s="397"/>
      <c r="J291" s="400"/>
      <c r="K291" s="400"/>
    </row>
    <row r="292" spans="1:11" x14ac:dyDescent="0.25">
      <c r="A292" s="395">
        <v>287</v>
      </c>
      <c r="B292" s="397"/>
      <c r="C292" s="397"/>
      <c r="D292" s="397"/>
      <c r="E292" s="397"/>
      <c r="F292" s="398"/>
      <c r="G292" s="398"/>
      <c r="H292" s="399"/>
      <c r="I292" s="397"/>
      <c r="J292" s="400"/>
      <c r="K292" s="400"/>
    </row>
    <row r="293" spans="1:11" x14ac:dyDescent="0.25">
      <c r="A293" s="395">
        <v>288</v>
      </c>
      <c r="B293" s="397"/>
      <c r="C293" s="397"/>
      <c r="D293" s="397"/>
      <c r="E293" s="397"/>
      <c r="F293" s="398"/>
      <c r="G293" s="398"/>
      <c r="H293" s="399"/>
      <c r="I293" s="397"/>
      <c r="J293" s="400"/>
      <c r="K293" s="400"/>
    </row>
    <row r="294" spans="1:11" x14ac:dyDescent="0.25">
      <c r="A294" s="395">
        <v>289</v>
      </c>
      <c r="B294" s="397"/>
      <c r="C294" s="397"/>
      <c r="D294" s="397"/>
      <c r="E294" s="397"/>
      <c r="F294" s="398"/>
      <c r="G294" s="398"/>
      <c r="H294" s="399"/>
      <c r="I294" s="397"/>
      <c r="J294" s="400"/>
      <c r="K294" s="400"/>
    </row>
    <row r="295" spans="1:11" x14ac:dyDescent="0.25">
      <c r="A295" s="395">
        <v>290</v>
      </c>
      <c r="B295" s="397"/>
      <c r="C295" s="397"/>
      <c r="D295" s="397"/>
      <c r="E295" s="397"/>
      <c r="F295" s="398"/>
      <c r="G295" s="398"/>
      <c r="H295" s="399"/>
      <c r="I295" s="397"/>
      <c r="J295" s="400"/>
      <c r="K295" s="400"/>
    </row>
    <row r="296" spans="1:11" x14ac:dyDescent="0.25">
      <c r="A296" s="395">
        <v>291</v>
      </c>
      <c r="B296" s="397"/>
      <c r="C296" s="397"/>
      <c r="D296" s="397"/>
      <c r="E296" s="397"/>
      <c r="F296" s="398"/>
      <c r="G296" s="398"/>
      <c r="H296" s="399"/>
      <c r="I296" s="397"/>
      <c r="J296" s="400"/>
      <c r="K296" s="400"/>
    </row>
    <row r="297" spans="1:11" x14ac:dyDescent="0.25">
      <c r="A297" s="395">
        <v>292</v>
      </c>
      <c r="B297" s="397"/>
      <c r="C297" s="397"/>
      <c r="D297" s="397"/>
      <c r="E297" s="397"/>
      <c r="F297" s="398"/>
      <c r="G297" s="398"/>
      <c r="H297" s="399"/>
      <c r="I297" s="397"/>
      <c r="J297" s="400"/>
      <c r="K297" s="400"/>
    </row>
    <row r="298" spans="1:11" x14ac:dyDescent="0.25">
      <c r="A298" s="395">
        <v>293</v>
      </c>
      <c r="B298" s="397"/>
      <c r="C298" s="397"/>
      <c r="D298" s="397"/>
      <c r="E298" s="397"/>
      <c r="F298" s="398"/>
      <c r="G298" s="398"/>
      <c r="H298" s="399"/>
      <c r="I298" s="397"/>
      <c r="J298" s="400"/>
      <c r="K298" s="400"/>
    </row>
    <row r="299" spans="1:11" x14ac:dyDescent="0.25">
      <c r="A299" s="395">
        <v>294</v>
      </c>
      <c r="B299" s="397"/>
      <c r="C299" s="397"/>
      <c r="D299" s="397"/>
      <c r="E299" s="397"/>
      <c r="F299" s="398"/>
      <c r="G299" s="398"/>
      <c r="H299" s="399"/>
      <c r="I299" s="397"/>
      <c r="J299" s="400"/>
      <c r="K299" s="400"/>
    </row>
    <row r="300" spans="1:11" x14ac:dyDescent="0.25">
      <c r="A300" s="395">
        <v>295</v>
      </c>
      <c r="B300" s="397"/>
      <c r="C300" s="397"/>
      <c r="D300" s="397"/>
      <c r="E300" s="397"/>
      <c r="F300" s="398"/>
      <c r="G300" s="398"/>
      <c r="H300" s="399"/>
      <c r="I300" s="397"/>
      <c r="J300" s="400"/>
      <c r="K300" s="400"/>
    </row>
    <row r="301" spans="1:11" x14ac:dyDescent="0.25">
      <c r="A301" s="395">
        <v>296</v>
      </c>
      <c r="B301" s="397"/>
      <c r="C301" s="397"/>
      <c r="D301" s="397"/>
      <c r="E301" s="397"/>
      <c r="F301" s="398"/>
      <c r="G301" s="398"/>
      <c r="H301" s="399"/>
      <c r="I301" s="397"/>
      <c r="J301" s="400"/>
      <c r="K301" s="400"/>
    </row>
    <row r="302" spans="1:11" x14ac:dyDescent="0.25">
      <c r="A302" s="395">
        <v>297</v>
      </c>
      <c r="B302" s="397"/>
      <c r="C302" s="397"/>
      <c r="D302" s="397"/>
      <c r="E302" s="397"/>
      <c r="F302" s="398"/>
      <c r="G302" s="398"/>
      <c r="H302" s="399"/>
      <c r="I302" s="397"/>
      <c r="J302" s="400"/>
      <c r="K302" s="400"/>
    </row>
    <row r="303" spans="1:11" x14ac:dyDescent="0.25">
      <c r="A303" s="395">
        <v>298</v>
      </c>
      <c r="B303" s="397"/>
      <c r="C303" s="397"/>
      <c r="D303" s="397"/>
      <c r="E303" s="397"/>
      <c r="F303" s="398"/>
      <c r="G303" s="398"/>
      <c r="H303" s="399"/>
      <c r="I303" s="397"/>
      <c r="J303" s="400"/>
      <c r="K303" s="400"/>
    </row>
    <row r="304" spans="1:11" x14ac:dyDescent="0.25">
      <c r="A304" s="395">
        <v>299</v>
      </c>
      <c r="B304" s="397"/>
      <c r="C304" s="397"/>
      <c r="D304" s="397"/>
      <c r="E304" s="397"/>
      <c r="F304" s="398"/>
      <c r="G304" s="398"/>
      <c r="H304" s="399"/>
      <c r="I304" s="397"/>
      <c r="J304" s="400"/>
      <c r="K304" s="400"/>
    </row>
    <row r="305" spans="1:11" x14ac:dyDescent="0.25">
      <c r="A305" s="395">
        <v>300</v>
      </c>
      <c r="B305" s="397"/>
      <c r="C305" s="397"/>
      <c r="D305" s="397"/>
      <c r="E305" s="397"/>
      <c r="F305" s="398"/>
      <c r="G305" s="398"/>
      <c r="H305" s="399"/>
      <c r="I305" s="397"/>
      <c r="J305" s="400"/>
      <c r="K305" s="400"/>
    </row>
    <row r="306" spans="1:11" x14ac:dyDescent="0.25">
      <c r="A306" s="395">
        <v>301</v>
      </c>
      <c r="B306" s="397"/>
      <c r="C306" s="397"/>
      <c r="D306" s="397"/>
      <c r="E306" s="397"/>
      <c r="F306" s="398"/>
      <c r="G306" s="398"/>
      <c r="H306" s="399"/>
      <c r="I306" s="397"/>
      <c r="J306" s="400"/>
      <c r="K306" s="400"/>
    </row>
    <row r="307" spans="1:11" x14ac:dyDescent="0.25">
      <c r="A307" s="395">
        <v>302</v>
      </c>
      <c r="B307" s="397"/>
      <c r="C307" s="397"/>
      <c r="D307" s="397"/>
      <c r="E307" s="397"/>
      <c r="F307" s="398"/>
      <c r="G307" s="398"/>
      <c r="H307" s="399"/>
      <c r="I307" s="397"/>
      <c r="J307" s="400"/>
      <c r="K307" s="400"/>
    </row>
    <row r="308" spans="1:11" x14ac:dyDescent="0.25">
      <c r="A308" s="395">
        <v>303</v>
      </c>
      <c r="B308" s="397"/>
      <c r="C308" s="397"/>
      <c r="D308" s="397"/>
      <c r="E308" s="397"/>
      <c r="F308" s="398"/>
      <c r="G308" s="398"/>
      <c r="H308" s="399"/>
      <c r="I308" s="397"/>
      <c r="J308" s="400"/>
      <c r="K308" s="400"/>
    </row>
    <row r="309" spans="1:11" x14ac:dyDescent="0.25">
      <c r="A309" s="395">
        <v>304</v>
      </c>
      <c r="B309" s="397"/>
      <c r="C309" s="397"/>
      <c r="D309" s="397"/>
      <c r="E309" s="397"/>
      <c r="F309" s="398"/>
      <c r="G309" s="398"/>
      <c r="H309" s="399"/>
      <c r="I309" s="397"/>
      <c r="J309" s="400"/>
      <c r="K309" s="400"/>
    </row>
    <row r="310" spans="1:11" x14ac:dyDescent="0.25">
      <c r="A310" s="395">
        <v>305</v>
      </c>
      <c r="B310" s="397"/>
      <c r="C310" s="397"/>
      <c r="D310" s="397"/>
      <c r="E310" s="397"/>
      <c r="F310" s="398"/>
      <c r="G310" s="398"/>
      <c r="H310" s="399"/>
      <c r="I310" s="397"/>
      <c r="J310" s="400"/>
      <c r="K310" s="400"/>
    </row>
    <row r="311" spans="1:11" x14ac:dyDescent="0.25">
      <c r="A311" s="395">
        <v>306</v>
      </c>
      <c r="B311" s="397"/>
      <c r="C311" s="397"/>
      <c r="D311" s="397"/>
      <c r="E311" s="397"/>
      <c r="F311" s="398"/>
      <c r="G311" s="398"/>
      <c r="H311" s="399"/>
      <c r="I311" s="397"/>
      <c r="J311" s="400"/>
      <c r="K311" s="400"/>
    </row>
    <row r="312" spans="1:11" x14ac:dyDescent="0.25">
      <c r="A312" s="395">
        <v>307</v>
      </c>
      <c r="B312" s="397"/>
      <c r="C312" s="397"/>
      <c r="D312" s="397"/>
      <c r="E312" s="397"/>
      <c r="F312" s="398"/>
      <c r="G312" s="398"/>
      <c r="H312" s="399"/>
      <c r="I312" s="397"/>
      <c r="J312" s="400"/>
      <c r="K312" s="400"/>
    </row>
    <row r="313" spans="1:11" x14ac:dyDescent="0.25">
      <c r="A313" s="395">
        <v>308</v>
      </c>
      <c r="B313" s="397"/>
      <c r="C313" s="397"/>
      <c r="D313" s="397"/>
      <c r="E313" s="397"/>
      <c r="F313" s="398"/>
      <c r="G313" s="398"/>
      <c r="H313" s="399"/>
      <c r="I313" s="397"/>
      <c r="J313" s="400"/>
      <c r="K313" s="400"/>
    </row>
    <row r="314" spans="1:11" x14ac:dyDescent="0.25">
      <c r="A314" s="395">
        <v>309</v>
      </c>
      <c r="B314" s="397"/>
      <c r="C314" s="397"/>
      <c r="D314" s="397"/>
      <c r="E314" s="397"/>
      <c r="F314" s="398"/>
      <c r="G314" s="398"/>
      <c r="H314" s="399"/>
      <c r="I314" s="397"/>
      <c r="J314" s="400"/>
      <c r="K314" s="400"/>
    </row>
    <row r="315" spans="1:11" x14ac:dyDescent="0.25">
      <c r="A315" s="395">
        <v>310</v>
      </c>
      <c r="B315" s="397"/>
      <c r="C315" s="397"/>
      <c r="D315" s="397"/>
      <c r="E315" s="397"/>
      <c r="F315" s="398"/>
      <c r="G315" s="398"/>
      <c r="H315" s="399"/>
      <c r="I315" s="397"/>
      <c r="J315" s="400"/>
      <c r="K315" s="400"/>
    </row>
    <row r="316" spans="1:11" x14ac:dyDescent="0.25">
      <c r="A316" s="395">
        <v>311</v>
      </c>
      <c r="B316" s="397"/>
      <c r="C316" s="397"/>
      <c r="D316" s="397"/>
      <c r="E316" s="397"/>
      <c r="F316" s="398"/>
      <c r="G316" s="398"/>
      <c r="H316" s="399"/>
      <c r="I316" s="397"/>
      <c r="J316" s="400"/>
      <c r="K316" s="400"/>
    </row>
    <row r="317" spans="1:11" x14ac:dyDescent="0.25">
      <c r="A317" s="395">
        <v>312</v>
      </c>
      <c r="B317" s="397"/>
      <c r="C317" s="397"/>
      <c r="D317" s="397"/>
      <c r="E317" s="397"/>
      <c r="F317" s="398"/>
      <c r="G317" s="398"/>
      <c r="H317" s="399"/>
      <c r="I317" s="397"/>
      <c r="J317" s="400"/>
      <c r="K317" s="400"/>
    </row>
    <row r="318" spans="1:11" x14ac:dyDescent="0.25">
      <c r="A318" s="395">
        <v>313</v>
      </c>
      <c r="B318" s="397"/>
      <c r="C318" s="397"/>
      <c r="D318" s="397"/>
      <c r="E318" s="397"/>
      <c r="F318" s="398"/>
      <c r="G318" s="398"/>
      <c r="H318" s="399"/>
      <c r="I318" s="397"/>
      <c r="J318" s="400"/>
      <c r="K318" s="400"/>
    </row>
    <row r="319" spans="1:11" x14ac:dyDescent="0.25">
      <c r="A319" s="395">
        <v>314</v>
      </c>
      <c r="B319" s="397"/>
      <c r="C319" s="397"/>
      <c r="D319" s="397"/>
      <c r="E319" s="397"/>
      <c r="F319" s="398"/>
      <c r="G319" s="398"/>
      <c r="H319" s="399"/>
      <c r="I319" s="397"/>
      <c r="J319" s="400"/>
      <c r="K319" s="400"/>
    </row>
    <row r="320" spans="1:11" x14ac:dyDescent="0.25">
      <c r="A320" s="395">
        <v>315</v>
      </c>
      <c r="B320" s="397"/>
      <c r="C320" s="397"/>
      <c r="D320" s="397"/>
      <c r="E320" s="397"/>
      <c r="F320" s="398"/>
      <c r="G320" s="398"/>
      <c r="H320" s="399"/>
      <c r="I320" s="397"/>
      <c r="J320" s="400"/>
      <c r="K320" s="400"/>
    </row>
    <row r="321" spans="1:11" x14ac:dyDescent="0.25">
      <c r="A321" s="395">
        <v>316</v>
      </c>
      <c r="B321" s="397"/>
      <c r="C321" s="397"/>
      <c r="D321" s="397"/>
      <c r="E321" s="397"/>
      <c r="F321" s="398"/>
      <c r="G321" s="398"/>
      <c r="H321" s="399"/>
      <c r="I321" s="397"/>
      <c r="J321" s="400"/>
      <c r="K321" s="400"/>
    </row>
    <row r="322" spans="1:11" x14ac:dyDescent="0.25">
      <c r="A322" s="395">
        <v>317</v>
      </c>
      <c r="B322" s="397"/>
      <c r="C322" s="397"/>
      <c r="D322" s="397"/>
      <c r="E322" s="397"/>
      <c r="F322" s="398"/>
      <c r="G322" s="398"/>
      <c r="H322" s="399"/>
      <c r="I322" s="397"/>
      <c r="J322" s="400"/>
      <c r="K322" s="400"/>
    </row>
    <row r="323" spans="1:11" x14ac:dyDescent="0.25">
      <c r="A323" s="395">
        <v>318</v>
      </c>
      <c r="B323" s="397"/>
      <c r="C323" s="397"/>
      <c r="D323" s="397"/>
      <c r="E323" s="397"/>
      <c r="F323" s="398"/>
      <c r="G323" s="398"/>
      <c r="H323" s="399"/>
      <c r="I323" s="397"/>
      <c r="J323" s="400"/>
      <c r="K323" s="400"/>
    </row>
    <row r="324" spans="1:11" x14ac:dyDescent="0.25">
      <c r="A324" s="395">
        <v>319</v>
      </c>
      <c r="B324" s="397"/>
      <c r="C324" s="397"/>
      <c r="D324" s="397"/>
      <c r="E324" s="397"/>
      <c r="F324" s="398"/>
      <c r="G324" s="398"/>
      <c r="H324" s="399"/>
      <c r="I324" s="397"/>
      <c r="J324" s="400"/>
      <c r="K324" s="400"/>
    </row>
    <row r="325" spans="1:11" x14ac:dyDescent="0.25">
      <c r="A325" s="395">
        <v>320</v>
      </c>
      <c r="B325" s="397"/>
      <c r="C325" s="397"/>
      <c r="D325" s="397"/>
      <c r="E325" s="397"/>
      <c r="F325" s="398"/>
      <c r="G325" s="398"/>
      <c r="H325" s="399"/>
      <c r="I325" s="397"/>
      <c r="J325" s="400"/>
      <c r="K325" s="400"/>
    </row>
    <row r="326" spans="1:11" x14ac:dyDescent="0.25">
      <c r="A326" s="395">
        <v>321</v>
      </c>
      <c r="B326" s="397"/>
      <c r="C326" s="397"/>
      <c r="D326" s="397"/>
      <c r="E326" s="397"/>
      <c r="F326" s="398"/>
      <c r="G326" s="398"/>
      <c r="H326" s="399"/>
      <c r="I326" s="397"/>
      <c r="J326" s="400"/>
      <c r="K326" s="400"/>
    </row>
    <row r="327" spans="1:11" x14ac:dyDescent="0.25">
      <c r="A327" s="395">
        <v>322</v>
      </c>
      <c r="B327" s="397"/>
      <c r="C327" s="397"/>
      <c r="D327" s="397"/>
      <c r="E327" s="397"/>
      <c r="F327" s="398"/>
      <c r="G327" s="398"/>
      <c r="H327" s="399"/>
      <c r="I327" s="397"/>
      <c r="J327" s="400"/>
      <c r="K327" s="400"/>
    </row>
    <row r="328" spans="1:11" x14ac:dyDescent="0.25">
      <c r="A328" s="395">
        <v>323</v>
      </c>
      <c r="B328" s="397"/>
      <c r="C328" s="397"/>
      <c r="D328" s="397"/>
      <c r="E328" s="397"/>
      <c r="F328" s="398"/>
      <c r="G328" s="398"/>
      <c r="H328" s="399"/>
      <c r="I328" s="397"/>
      <c r="J328" s="400"/>
      <c r="K328" s="400"/>
    </row>
    <row r="329" spans="1:11" x14ac:dyDescent="0.25">
      <c r="A329" s="395">
        <v>324</v>
      </c>
      <c r="B329" s="397"/>
      <c r="C329" s="397"/>
      <c r="D329" s="397"/>
      <c r="E329" s="397"/>
      <c r="F329" s="398"/>
      <c r="G329" s="398"/>
      <c r="H329" s="399"/>
      <c r="I329" s="397"/>
      <c r="J329" s="400"/>
      <c r="K329" s="400"/>
    </row>
    <row r="330" spans="1:11" x14ac:dyDescent="0.25">
      <c r="A330" s="395">
        <v>325</v>
      </c>
      <c r="B330" s="397"/>
      <c r="C330" s="397"/>
      <c r="D330" s="397"/>
      <c r="E330" s="397"/>
      <c r="F330" s="398"/>
      <c r="G330" s="398"/>
      <c r="H330" s="399"/>
      <c r="I330" s="397"/>
      <c r="J330" s="400"/>
      <c r="K330" s="400"/>
    </row>
    <row r="331" spans="1:11" x14ac:dyDescent="0.25">
      <c r="A331" s="395">
        <v>326</v>
      </c>
      <c r="B331" s="397"/>
      <c r="C331" s="397"/>
      <c r="D331" s="397"/>
      <c r="E331" s="397"/>
      <c r="F331" s="398"/>
      <c r="G331" s="398"/>
      <c r="H331" s="399"/>
      <c r="I331" s="397"/>
      <c r="J331" s="400"/>
      <c r="K331" s="400"/>
    </row>
    <row r="332" spans="1:11" x14ac:dyDescent="0.25">
      <c r="A332" s="395">
        <v>327</v>
      </c>
      <c r="B332" s="397"/>
      <c r="C332" s="397"/>
      <c r="D332" s="397"/>
      <c r="E332" s="397"/>
      <c r="F332" s="398"/>
      <c r="G332" s="398"/>
      <c r="H332" s="399"/>
      <c r="I332" s="397"/>
      <c r="J332" s="400"/>
      <c r="K332" s="400"/>
    </row>
    <row r="333" spans="1:11" x14ac:dyDescent="0.25">
      <c r="A333" s="395">
        <v>328</v>
      </c>
      <c r="B333" s="397"/>
      <c r="C333" s="397"/>
      <c r="D333" s="397"/>
      <c r="E333" s="397"/>
      <c r="F333" s="398"/>
      <c r="G333" s="398"/>
      <c r="H333" s="399"/>
      <c r="I333" s="397"/>
      <c r="J333" s="400"/>
      <c r="K333" s="400"/>
    </row>
    <row r="334" spans="1:11" x14ac:dyDescent="0.25">
      <c r="A334" s="395">
        <v>329</v>
      </c>
      <c r="B334" s="397"/>
      <c r="C334" s="397"/>
      <c r="D334" s="397"/>
      <c r="E334" s="397"/>
      <c r="F334" s="398"/>
      <c r="G334" s="398"/>
      <c r="H334" s="399"/>
      <c r="I334" s="397"/>
      <c r="J334" s="400"/>
      <c r="K334" s="400"/>
    </row>
    <row r="335" spans="1:11" x14ac:dyDescent="0.25">
      <c r="A335" s="395">
        <v>330</v>
      </c>
      <c r="B335" s="397"/>
      <c r="C335" s="397"/>
      <c r="D335" s="397"/>
      <c r="E335" s="397"/>
      <c r="F335" s="398"/>
      <c r="G335" s="398"/>
      <c r="H335" s="399"/>
      <c r="I335" s="397"/>
      <c r="J335" s="400"/>
      <c r="K335" s="400"/>
    </row>
    <row r="336" spans="1:11" x14ac:dyDescent="0.25">
      <c r="A336" s="395">
        <v>331</v>
      </c>
      <c r="B336" s="397"/>
      <c r="C336" s="397"/>
      <c r="D336" s="397"/>
      <c r="E336" s="397"/>
      <c r="F336" s="398"/>
      <c r="G336" s="398"/>
      <c r="H336" s="399"/>
      <c r="I336" s="397"/>
      <c r="J336" s="400"/>
      <c r="K336" s="400"/>
    </row>
    <row r="337" spans="1:11" x14ac:dyDescent="0.25">
      <c r="A337" s="395">
        <v>332</v>
      </c>
      <c r="B337" s="397"/>
      <c r="C337" s="397"/>
      <c r="D337" s="397"/>
      <c r="E337" s="397"/>
      <c r="F337" s="398"/>
      <c r="G337" s="398"/>
      <c r="H337" s="399"/>
      <c r="I337" s="397"/>
      <c r="J337" s="400"/>
      <c r="K337" s="400"/>
    </row>
    <row r="338" spans="1:11" x14ac:dyDescent="0.25">
      <c r="A338" s="395">
        <v>333</v>
      </c>
      <c r="B338" s="397"/>
      <c r="C338" s="397"/>
      <c r="D338" s="397"/>
      <c r="E338" s="397"/>
      <c r="F338" s="398"/>
      <c r="G338" s="398"/>
      <c r="H338" s="399"/>
      <c r="I338" s="397"/>
      <c r="J338" s="400"/>
      <c r="K338" s="400"/>
    </row>
    <row r="339" spans="1:11" x14ac:dyDescent="0.25">
      <c r="A339" s="395">
        <v>334</v>
      </c>
      <c r="B339" s="397"/>
      <c r="C339" s="397"/>
      <c r="D339" s="397"/>
      <c r="E339" s="397"/>
      <c r="F339" s="398"/>
      <c r="G339" s="398"/>
      <c r="H339" s="399"/>
      <c r="I339" s="397"/>
      <c r="J339" s="400"/>
      <c r="K339" s="400"/>
    </row>
    <row r="340" spans="1:11" x14ac:dyDescent="0.25">
      <c r="A340" s="395">
        <v>335</v>
      </c>
      <c r="B340" s="397"/>
      <c r="C340" s="397"/>
      <c r="D340" s="397"/>
      <c r="E340" s="397"/>
      <c r="F340" s="398"/>
      <c r="G340" s="398"/>
      <c r="H340" s="399"/>
      <c r="I340" s="397"/>
      <c r="J340" s="400"/>
      <c r="K340" s="400"/>
    </row>
    <row r="341" spans="1:11" x14ac:dyDescent="0.25">
      <c r="A341" s="395">
        <v>336</v>
      </c>
      <c r="B341" s="397"/>
      <c r="C341" s="397"/>
      <c r="D341" s="397"/>
      <c r="E341" s="397"/>
      <c r="F341" s="398"/>
      <c r="G341" s="398"/>
      <c r="H341" s="399"/>
      <c r="I341" s="397"/>
      <c r="J341" s="400"/>
      <c r="K341" s="400"/>
    </row>
    <row r="342" spans="1:11" x14ac:dyDescent="0.25">
      <c r="A342" s="395">
        <v>337</v>
      </c>
      <c r="B342" s="397"/>
      <c r="C342" s="397"/>
      <c r="D342" s="397"/>
      <c r="E342" s="397"/>
      <c r="F342" s="398"/>
      <c r="G342" s="398"/>
      <c r="H342" s="399"/>
      <c r="I342" s="397"/>
      <c r="J342" s="400"/>
      <c r="K342" s="400"/>
    </row>
    <row r="343" spans="1:11" x14ac:dyDescent="0.25">
      <c r="A343" s="395">
        <v>338</v>
      </c>
      <c r="B343" s="397"/>
      <c r="C343" s="397"/>
      <c r="D343" s="397"/>
      <c r="E343" s="397"/>
      <c r="F343" s="398"/>
      <c r="G343" s="398"/>
      <c r="H343" s="399"/>
      <c r="I343" s="397"/>
      <c r="J343" s="400"/>
      <c r="K343" s="400"/>
    </row>
    <row r="344" spans="1:11" x14ac:dyDescent="0.25">
      <c r="A344" s="395">
        <v>339</v>
      </c>
      <c r="B344" s="397"/>
      <c r="C344" s="397"/>
      <c r="D344" s="397"/>
      <c r="E344" s="397"/>
      <c r="F344" s="398"/>
      <c r="G344" s="398"/>
      <c r="H344" s="399"/>
      <c r="I344" s="397"/>
      <c r="J344" s="400"/>
      <c r="K344" s="400"/>
    </row>
    <row r="345" spans="1:11" x14ac:dyDescent="0.25">
      <c r="A345" s="395">
        <v>340</v>
      </c>
      <c r="B345" s="397"/>
      <c r="C345" s="397"/>
      <c r="D345" s="397"/>
      <c r="E345" s="397"/>
      <c r="F345" s="398"/>
      <c r="G345" s="398"/>
      <c r="H345" s="399"/>
      <c r="I345" s="397"/>
      <c r="J345" s="400"/>
      <c r="K345" s="400"/>
    </row>
    <row r="346" spans="1:11" x14ac:dyDescent="0.25">
      <c r="A346" s="395">
        <v>341</v>
      </c>
      <c r="B346" s="397"/>
      <c r="C346" s="397"/>
      <c r="D346" s="397"/>
      <c r="E346" s="397"/>
      <c r="F346" s="398"/>
      <c r="G346" s="398"/>
      <c r="H346" s="399"/>
      <c r="I346" s="397"/>
      <c r="J346" s="400"/>
      <c r="K346" s="400"/>
    </row>
    <row r="347" spans="1:11" x14ac:dyDescent="0.25">
      <c r="A347" s="395">
        <v>342</v>
      </c>
      <c r="B347" s="397"/>
      <c r="C347" s="397"/>
      <c r="D347" s="397"/>
      <c r="E347" s="397"/>
      <c r="F347" s="398"/>
      <c r="G347" s="398"/>
      <c r="H347" s="399"/>
      <c r="I347" s="397"/>
      <c r="J347" s="400"/>
      <c r="K347" s="400"/>
    </row>
    <row r="348" spans="1:11" x14ac:dyDescent="0.25">
      <c r="A348" s="395">
        <v>343</v>
      </c>
      <c r="B348" s="397"/>
      <c r="C348" s="397"/>
      <c r="D348" s="397"/>
      <c r="E348" s="397"/>
      <c r="F348" s="398"/>
      <c r="G348" s="398"/>
      <c r="H348" s="399"/>
      <c r="I348" s="397"/>
      <c r="J348" s="400"/>
      <c r="K348" s="400"/>
    </row>
    <row r="349" spans="1:11" x14ac:dyDescent="0.25">
      <c r="A349" s="395">
        <v>344</v>
      </c>
      <c r="B349" s="397"/>
      <c r="C349" s="397"/>
      <c r="D349" s="397"/>
      <c r="E349" s="397"/>
      <c r="F349" s="398"/>
      <c r="G349" s="398"/>
      <c r="H349" s="399"/>
      <c r="I349" s="397"/>
      <c r="J349" s="400"/>
      <c r="K349" s="400"/>
    </row>
    <row r="350" spans="1:11" x14ac:dyDescent="0.25">
      <c r="A350" s="395">
        <v>345</v>
      </c>
      <c r="B350" s="397"/>
      <c r="C350" s="397"/>
      <c r="D350" s="397"/>
      <c r="E350" s="397"/>
      <c r="F350" s="398"/>
      <c r="G350" s="398"/>
      <c r="H350" s="399"/>
      <c r="I350" s="397"/>
      <c r="J350" s="400"/>
      <c r="K350" s="400"/>
    </row>
    <row r="351" spans="1:11" x14ac:dyDescent="0.25">
      <c r="A351" s="395">
        <v>346</v>
      </c>
      <c r="B351" s="397"/>
      <c r="C351" s="397"/>
      <c r="D351" s="397"/>
      <c r="E351" s="397"/>
      <c r="F351" s="398"/>
      <c r="G351" s="398"/>
      <c r="H351" s="399"/>
      <c r="I351" s="397"/>
      <c r="J351" s="400"/>
      <c r="K351" s="400"/>
    </row>
    <row r="352" spans="1:11" x14ac:dyDescent="0.25">
      <c r="A352" s="395">
        <v>347</v>
      </c>
      <c r="B352" s="397"/>
      <c r="C352" s="397"/>
      <c r="D352" s="397"/>
      <c r="E352" s="397"/>
      <c r="F352" s="398"/>
      <c r="G352" s="398"/>
      <c r="H352" s="399"/>
      <c r="I352" s="397"/>
      <c r="J352" s="400"/>
      <c r="K352" s="400"/>
    </row>
    <row r="353" spans="1:11" x14ac:dyDescent="0.25">
      <c r="A353" s="395">
        <v>348</v>
      </c>
      <c r="B353" s="397"/>
      <c r="C353" s="397"/>
      <c r="D353" s="397"/>
      <c r="E353" s="397"/>
      <c r="F353" s="398"/>
      <c r="G353" s="398"/>
      <c r="H353" s="399"/>
      <c r="I353" s="397"/>
      <c r="J353" s="400"/>
      <c r="K353" s="400"/>
    </row>
    <row r="354" spans="1:11" x14ac:dyDescent="0.25">
      <c r="A354" s="395">
        <v>349</v>
      </c>
      <c r="B354" s="397"/>
      <c r="C354" s="397"/>
      <c r="D354" s="397"/>
      <c r="E354" s="397"/>
      <c r="F354" s="398"/>
      <c r="G354" s="398"/>
      <c r="H354" s="399"/>
      <c r="I354" s="397"/>
      <c r="J354" s="400"/>
      <c r="K354" s="400"/>
    </row>
    <row r="355" spans="1:11" x14ac:dyDescent="0.25">
      <c r="A355" s="395">
        <v>350</v>
      </c>
      <c r="B355" s="397"/>
      <c r="C355" s="397"/>
      <c r="D355" s="397"/>
      <c r="E355" s="397"/>
      <c r="F355" s="398"/>
      <c r="G355" s="398"/>
      <c r="H355" s="399"/>
      <c r="I355" s="397"/>
      <c r="J355" s="400"/>
      <c r="K355" s="400"/>
    </row>
    <row r="356" spans="1:11" x14ac:dyDescent="0.25">
      <c r="A356" s="395">
        <v>351</v>
      </c>
      <c r="B356" s="397"/>
      <c r="C356" s="397"/>
      <c r="D356" s="397"/>
      <c r="E356" s="397"/>
      <c r="F356" s="398"/>
      <c r="G356" s="398"/>
      <c r="H356" s="399"/>
      <c r="I356" s="397"/>
      <c r="J356" s="400"/>
      <c r="K356" s="400"/>
    </row>
    <row r="357" spans="1:11" x14ac:dyDescent="0.25">
      <c r="A357" s="395">
        <v>352</v>
      </c>
      <c r="B357" s="397"/>
      <c r="C357" s="397"/>
      <c r="D357" s="397"/>
      <c r="E357" s="397"/>
      <c r="F357" s="398"/>
      <c r="G357" s="398"/>
      <c r="H357" s="399"/>
      <c r="I357" s="397"/>
      <c r="J357" s="400"/>
      <c r="K357" s="400"/>
    </row>
    <row r="358" spans="1:11" x14ac:dyDescent="0.25">
      <c r="A358" s="395">
        <v>353</v>
      </c>
      <c r="B358" s="397"/>
      <c r="C358" s="397"/>
      <c r="D358" s="397"/>
      <c r="E358" s="397"/>
      <c r="F358" s="398"/>
      <c r="G358" s="398"/>
      <c r="H358" s="399"/>
      <c r="I358" s="397"/>
      <c r="J358" s="400"/>
      <c r="K358" s="400"/>
    </row>
    <row r="359" spans="1:11" x14ac:dyDescent="0.25">
      <c r="A359" s="395">
        <v>354</v>
      </c>
      <c r="B359" s="397"/>
      <c r="C359" s="397"/>
      <c r="D359" s="397"/>
      <c r="E359" s="397"/>
      <c r="F359" s="398"/>
      <c r="G359" s="398"/>
      <c r="H359" s="399"/>
      <c r="I359" s="397"/>
      <c r="J359" s="400"/>
      <c r="K359" s="400"/>
    </row>
    <row r="360" spans="1:11" x14ac:dyDescent="0.25">
      <c r="A360" s="395">
        <v>355</v>
      </c>
      <c r="B360" s="397"/>
      <c r="C360" s="397"/>
      <c r="D360" s="397"/>
      <c r="E360" s="397"/>
      <c r="F360" s="398"/>
      <c r="G360" s="398"/>
      <c r="H360" s="399"/>
      <c r="I360" s="397"/>
      <c r="J360" s="400"/>
      <c r="K360" s="400"/>
    </row>
    <row r="361" spans="1:11" x14ac:dyDescent="0.25">
      <c r="A361" s="395">
        <v>356</v>
      </c>
      <c r="B361" s="397"/>
      <c r="C361" s="397"/>
      <c r="D361" s="397"/>
      <c r="E361" s="397"/>
      <c r="F361" s="398"/>
      <c r="G361" s="398"/>
      <c r="H361" s="399"/>
      <c r="I361" s="397"/>
      <c r="J361" s="400"/>
      <c r="K361" s="400"/>
    </row>
    <row r="362" spans="1:11" x14ac:dyDescent="0.25">
      <c r="A362" s="395">
        <v>357</v>
      </c>
      <c r="B362" s="397"/>
      <c r="C362" s="397"/>
      <c r="D362" s="397"/>
      <c r="E362" s="397"/>
      <c r="F362" s="398"/>
      <c r="G362" s="398"/>
      <c r="H362" s="399"/>
      <c r="I362" s="397"/>
      <c r="J362" s="400"/>
      <c r="K362" s="400"/>
    </row>
    <row r="363" spans="1:11" x14ac:dyDescent="0.25">
      <c r="A363" s="395">
        <v>358</v>
      </c>
      <c r="B363" s="397"/>
      <c r="C363" s="397"/>
      <c r="D363" s="397"/>
      <c r="E363" s="397"/>
      <c r="F363" s="398"/>
      <c r="G363" s="398"/>
      <c r="H363" s="399"/>
      <c r="I363" s="397"/>
      <c r="J363" s="400"/>
      <c r="K363" s="400"/>
    </row>
    <row r="364" spans="1:11" x14ac:dyDescent="0.25">
      <c r="A364" s="395">
        <v>359</v>
      </c>
      <c r="B364" s="397"/>
      <c r="C364" s="397"/>
      <c r="D364" s="397"/>
      <c r="E364" s="397"/>
      <c r="F364" s="398"/>
      <c r="G364" s="398"/>
      <c r="H364" s="399"/>
      <c r="I364" s="397"/>
      <c r="J364" s="400"/>
      <c r="K364" s="400"/>
    </row>
    <row r="365" spans="1:11" x14ac:dyDescent="0.25">
      <c r="A365" s="395">
        <v>360</v>
      </c>
      <c r="B365" s="397"/>
      <c r="C365" s="397"/>
      <c r="D365" s="397"/>
      <c r="E365" s="397"/>
      <c r="F365" s="398"/>
      <c r="G365" s="398"/>
      <c r="H365" s="399"/>
      <c r="I365" s="397"/>
      <c r="J365" s="400"/>
      <c r="K365" s="400"/>
    </row>
    <row r="366" spans="1:11" x14ac:dyDescent="0.25">
      <c r="A366" s="395">
        <v>361</v>
      </c>
      <c r="B366" s="397"/>
      <c r="C366" s="397"/>
      <c r="D366" s="397"/>
      <c r="E366" s="397"/>
      <c r="F366" s="398"/>
      <c r="G366" s="398"/>
      <c r="H366" s="399"/>
      <c r="I366" s="397"/>
      <c r="J366" s="400"/>
      <c r="K366" s="400"/>
    </row>
    <row r="367" spans="1:11" x14ac:dyDescent="0.25">
      <c r="A367" s="395">
        <v>362</v>
      </c>
      <c r="B367" s="397"/>
      <c r="C367" s="397"/>
      <c r="D367" s="397"/>
      <c r="E367" s="397"/>
      <c r="F367" s="398"/>
      <c r="G367" s="398"/>
      <c r="H367" s="399"/>
      <c r="I367" s="397"/>
      <c r="J367" s="400"/>
      <c r="K367" s="400"/>
    </row>
    <row r="368" spans="1:11" x14ac:dyDescent="0.25">
      <c r="A368" s="395">
        <v>363</v>
      </c>
      <c r="B368" s="397"/>
      <c r="C368" s="397"/>
      <c r="D368" s="397"/>
      <c r="E368" s="397"/>
      <c r="F368" s="398"/>
      <c r="G368" s="398"/>
      <c r="H368" s="399"/>
      <c r="I368" s="397"/>
      <c r="J368" s="400"/>
      <c r="K368" s="400"/>
    </row>
    <row r="369" spans="1:11" x14ac:dyDescent="0.25">
      <c r="A369" s="395">
        <v>364</v>
      </c>
      <c r="B369" s="397"/>
      <c r="C369" s="397"/>
      <c r="D369" s="397"/>
      <c r="E369" s="397"/>
      <c r="F369" s="398"/>
      <c r="G369" s="398"/>
      <c r="H369" s="399"/>
      <c r="I369" s="397"/>
      <c r="J369" s="400"/>
      <c r="K369" s="400"/>
    </row>
    <row r="370" spans="1:11" x14ac:dyDescent="0.25">
      <c r="A370" s="395">
        <v>365</v>
      </c>
      <c r="B370" s="397"/>
      <c r="C370" s="397"/>
      <c r="D370" s="397"/>
      <c r="E370" s="397"/>
      <c r="F370" s="398"/>
      <c r="G370" s="398"/>
      <c r="H370" s="399"/>
      <c r="I370" s="397"/>
      <c r="J370" s="400"/>
      <c r="K370" s="400"/>
    </row>
    <row r="371" spans="1:11" x14ac:dyDescent="0.25">
      <c r="A371" s="395">
        <v>366</v>
      </c>
      <c r="B371" s="397"/>
      <c r="C371" s="397"/>
      <c r="D371" s="397"/>
      <c r="E371" s="397"/>
      <c r="F371" s="398"/>
      <c r="G371" s="398"/>
      <c r="H371" s="399"/>
      <c r="I371" s="397"/>
      <c r="J371" s="400"/>
      <c r="K371" s="400"/>
    </row>
    <row r="372" spans="1:11" x14ac:dyDescent="0.25">
      <c r="A372" s="395">
        <v>367</v>
      </c>
      <c r="B372" s="397"/>
      <c r="C372" s="397"/>
      <c r="D372" s="397"/>
      <c r="E372" s="397"/>
      <c r="F372" s="398"/>
      <c r="G372" s="398"/>
      <c r="H372" s="399"/>
      <c r="I372" s="397"/>
      <c r="J372" s="400"/>
      <c r="K372" s="400"/>
    </row>
    <row r="373" spans="1:11" x14ac:dyDescent="0.25">
      <c r="A373" s="395">
        <v>368</v>
      </c>
      <c r="B373" s="397"/>
      <c r="C373" s="397"/>
      <c r="D373" s="397"/>
      <c r="E373" s="397"/>
      <c r="F373" s="398"/>
      <c r="G373" s="398"/>
      <c r="H373" s="399"/>
      <c r="I373" s="397"/>
      <c r="J373" s="400"/>
      <c r="K373" s="400"/>
    </row>
    <row r="374" spans="1:11" x14ac:dyDescent="0.25">
      <c r="A374" s="395">
        <v>369</v>
      </c>
      <c r="B374" s="397"/>
      <c r="C374" s="397"/>
      <c r="D374" s="397"/>
      <c r="E374" s="397"/>
      <c r="F374" s="398"/>
      <c r="G374" s="398"/>
      <c r="H374" s="399"/>
      <c r="I374" s="397"/>
      <c r="J374" s="400"/>
      <c r="K374" s="400"/>
    </row>
    <row r="375" spans="1:11" x14ac:dyDescent="0.25">
      <c r="A375" s="395">
        <v>370</v>
      </c>
      <c r="B375" s="397"/>
      <c r="C375" s="397"/>
      <c r="D375" s="397"/>
      <c r="E375" s="397"/>
      <c r="F375" s="398"/>
      <c r="G375" s="398"/>
      <c r="H375" s="399"/>
      <c r="I375" s="397"/>
      <c r="J375" s="400"/>
      <c r="K375" s="400"/>
    </row>
    <row r="376" spans="1:11" x14ac:dyDescent="0.25">
      <c r="A376" s="395">
        <v>371</v>
      </c>
      <c r="B376" s="397"/>
      <c r="C376" s="397"/>
      <c r="D376" s="397"/>
      <c r="E376" s="397"/>
      <c r="F376" s="398"/>
      <c r="G376" s="398"/>
      <c r="H376" s="399"/>
      <c r="I376" s="397"/>
      <c r="J376" s="400"/>
      <c r="K376" s="400"/>
    </row>
    <row r="377" spans="1:11" x14ac:dyDescent="0.25">
      <c r="A377" s="395">
        <v>372</v>
      </c>
      <c r="B377" s="397"/>
      <c r="C377" s="397"/>
      <c r="D377" s="397"/>
      <c r="E377" s="397"/>
      <c r="F377" s="398"/>
      <c r="G377" s="398"/>
      <c r="H377" s="399"/>
      <c r="I377" s="397"/>
      <c r="J377" s="400"/>
      <c r="K377" s="400"/>
    </row>
    <row r="378" spans="1:11" x14ac:dyDescent="0.25">
      <c r="A378" s="395">
        <v>373</v>
      </c>
      <c r="B378" s="397"/>
      <c r="C378" s="397"/>
      <c r="D378" s="397"/>
      <c r="E378" s="397"/>
      <c r="F378" s="398"/>
      <c r="G378" s="398"/>
      <c r="H378" s="399"/>
      <c r="I378" s="397"/>
      <c r="J378" s="400"/>
      <c r="K378" s="400"/>
    </row>
    <row r="379" spans="1:11" x14ac:dyDescent="0.25">
      <c r="A379" s="395">
        <v>374</v>
      </c>
      <c r="B379" s="397"/>
      <c r="C379" s="397"/>
      <c r="D379" s="397"/>
      <c r="E379" s="397"/>
      <c r="F379" s="398"/>
      <c r="G379" s="398"/>
      <c r="H379" s="399"/>
      <c r="I379" s="397"/>
      <c r="J379" s="400"/>
      <c r="K379" s="400"/>
    </row>
    <row r="380" spans="1:11" x14ac:dyDescent="0.25">
      <c r="A380" s="395">
        <v>375</v>
      </c>
      <c r="B380" s="397"/>
      <c r="C380" s="397"/>
      <c r="D380" s="397"/>
      <c r="E380" s="397"/>
      <c r="F380" s="398"/>
      <c r="G380" s="398"/>
      <c r="H380" s="399"/>
      <c r="I380" s="397"/>
      <c r="J380" s="400"/>
      <c r="K380" s="400"/>
    </row>
    <row r="381" spans="1:11" x14ac:dyDescent="0.25">
      <c r="A381" s="395">
        <v>376</v>
      </c>
      <c r="B381" s="397"/>
      <c r="C381" s="397"/>
      <c r="D381" s="397"/>
      <c r="E381" s="397"/>
      <c r="F381" s="398"/>
      <c r="G381" s="398"/>
      <c r="H381" s="399"/>
      <c r="I381" s="397"/>
      <c r="J381" s="400"/>
      <c r="K381" s="400"/>
    </row>
    <row r="382" spans="1:11" x14ac:dyDescent="0.25">
      <c r="A382" s="395">
        <v>377</v>
      </c>
      <c r="B382" s="397"/>
      <c r="C382" s="397"/>
      <c r="D382" s="397"/>
      <c r="E382" s="397"/>
      <c r="F382" s="398"/>
      <c r="G382" s="398"/>
      <c r="H382" s="399"/>
      <c r="I382" s="397"/>
      <c r="J382" s="400"/>
      <c r="K382" s="400"/>
    </row>
    <row r="383" spans="1:11" x14ac:dyDescent="0.25">
      <c r="A383" s="395">
        <v>378</v>
      </c>
      <c r="B383" s="397"/>
      <c r="C383" s="397"/>
      <c r="D383" s="397"/>
      <c r="E383" s="397"/>
      <c r="F383" s="398"/>
      <c r="G383" s="398"/>
      <c r="H383" s="399"/>
      <c r="I383" s="397"/>
      <c r="J383" s="400"/>
      <c r="K383" s="400"/>
    </row>
    <row r="384" spans="1:11" x14ac:dyDescent="0.25">
      <c r="A384" s="395">
        <v>379</v>
      </c>
      <c r="B384" s="397"/>
      <c r="C384" s="397"/>
      <c r="D384" s="397"/>
      <c r="E384" s="397"/>
      <c r="F384" s="398"/>
      <c r="G384" s="398"/>
      <c r="H384" s="399"/>
      <c r="I384" s="397"/>
      <c r="J384" s="400"/>
      <c r="K384" s="400"/>
    </row>
    <row r="385" spans="1:11" x14ac:dyDescent="0.25">
      <c r="A385" s="395">
        <v>380</v>
      </c>
      <c r="B385" s="397"/>
      <c r="C385" s="397"/>
      <c r="D385" s="397"/>
      <c r="E385" s="397"/>
      <c r="F385" s="398"/>
      <c r="G385" s="398"/>
      <c r="H385" s="399"/>
      <c r="I385" s="397"/>
      <c r="J385" s="400"/>
      <c r="K385" s="400"/>
    </row>
    <row r="386" spans="1:11" x14ac:dyDescent="0.25">
      <c r="A386" s="395">
        <v>381</v>
      </c>
      <c r="B386" s="397"/>
      <c r="C386" s="397"/>
      <c r="D386" s="397"/>
      <c r="E386" s="397"/>
      <c r="F386" s="398"/>
      <c r="G386" s="398"/>
      <c r="H386" s="399"/>
      <c r="I386" s="397"/>
      <c r="J386" s="400"/>
      <c r="K386" s="400"/>
    </row>
    <row r="387" spans="1:11" x14ac:dyDescent="0.25">
      <c r="A387" s="395">
        <v>382</v>
      </c>
      <c r="B387" s="397"/>
      <c r="C387" s="397"/>
      <c r="D387" s="397"/>
      <c r="E387" s="397"/>
      <c r="F387" s="398"/>
      <c r="G387" s="398"/>
      <c r="H387" s="399"/>
      <c r="I387" s="397"/>
      <c r="J387" s="400"/>
      <c r="K387" s="400"/>
    </row>
    <row r="388" spans="1:11" x14ac:dyDescent="0.25">
      <c r="A388" s="395">
        <v>383</v>
      </c>
      <c r="B388" s="397"/>
      <c r="C388" s="397"/>
      <c r="D388" s="397"/>
      <c r="E388" s="397"/>
      <c r="F388" s="398"/>
      <c r="G388" s="398"/>
      <c r="H388" s="399"/>
      <c r="I388" s="397"/>
      <c r="J388" s="400"/>
      <c r="K388" s="400"/>
    </row>
    <row r="389" spans="1:11" x14ac:dyDescent="0.25">
      <c r="A389" s="395">
        <v>384</v>
      </c>
      <c r="B389" s="397"/>
      <c r="C389" s="397"/>
      <c r="D389" s="397"/>
      <c r="E389" s="397"/>
      <c r="F389" s="398"/>
      <c r="G389" s="398"/>
      <c r="H389" s="399"/>
      <c r="I389" s="397"/>
      <c r="J389" s="400"/>
      <c r="K389" s="400"/>
    </row>
    <row r="390" spans="1:11" x14ac:dyDescent="0.25">
      <c r="A390" s="395">
        <v>385</v>
      </c>
      <c r="B390" s="397"/>
      <c r="C390" s="397"/>
      <c r="D390" s="397"/>
      <c r="E390" s="397"/>
      <c r="F390" s="398"/>
      <c r="G390" s="398"/>
      <c r="H390" s="399"/>
      <c r="I390" s="397"/>
      <c r="J390" s="400"/>
      <c r="K390" s="400"/>
    </row>
    <row r="391" spans="1:11" x14ac:dyDescent="0.25">
      <c r="A391" s="395">
        <v>386</v>
      </c>
      <c r="B391" s="397"/>
      <c r="C391" s="397"/>
      <c r="D391" s="397"/>
      <c r="E391" s="397"/>
      <c r="F391" s="398"/>
      <c r="G391" s="398"/>
      <c r="H391" s="399"/>
      <c r="I391" s="397"/>
      <c r="J391" s="400"/>
      <c r="K391" s="400"/>
    </row>
    <row r="392" spans="1:11" x14ac:dyDescent="0.25">
      <c r="A392" s="395">
        <v>387</v>
      </c>
      <c r="B392" s="397"/>
      <c r="C392" s="397"/>
      <c r="D392" s="397"/>
      <c r="E392" s="397"/>
      <c r="F392" s="398"/>
      <c r="G392" s="398"/>
      <c r="H392" s="399"/>
      <c r="I392" s="397"/>
      <c r="J392" s="400"/>
      <c r="K392" s="400"/>
    </row>
    <row r="393" spans="1:11" x14ac:dyDescent="0.25">
      <c r="A393" s="395">
        <v>388</v>
      </c>
      <c r="B393" s="397"/>
      <c r="C393" s="397"/>
      <c r="D393" s="397"/>
      <c r="E393" s="397"/>
      <c r="F393" s="398"/>
      <c r="G393" s="398"/>
      <c r="H393" s="399"/>
      <c r="I393" s="397"/>
      <c r="J393" s="400"/>
      <c r="K393" s="400"/>
    </row>
    <row r="394" spans="1:11" x14ac:dyDescent="0.25">
      <c r="A394" s="395">
        <v>389</v>
      </c>
      <c r="B394" s="397"/>
      <c r="C394" s="397"/>
      <c r="D394" s="397"/>
      <c r="E394" s="397"/>
      <c r="F394" s="398"/>
      <c r="G394" s="398"/>
      <c r="H394" s="399"/>
      <c r="I394" s="397"/>
      <c r="J394" s="400"/>
      <c r="K394" s="400"/>
    </row>
    <row r="395" spans="1:11" x14ac:dyDescent="0.25">
      <c r="A395" s="395">
        <v>390</v>
      </c>
      <c r="B395" s="397"/>
      <c r="C395" s="397"/>
      <c r="D395" s="397"/>
      <c r="E395" s="397"/>
      <c r="F395" s="398"/>
      <c r="G395" s="398"/>
      <c r="H395" s="399"/>
      <c r="I395" s="397"/>
      <c r="J395" s="400"/>
      <c r="K395" s="400"/>
    </row>
    <row r="396" spans="1:11" x14ac:dyDescent="0.25">
      <c r="A396" s="395">
        <v>391</v>
      </c>
      <c r="B396" s="397"/>
      <c r="C396" s="397"/>
      <c r="D396" s="397"/>
      <c r="E396" s="397"/>
      <c r="F396" s="398"/>
      <c r="G396" s="398"/>
      <c r="H396" s="399"/>
      <c r="I396" s="397"/>
      <c r="J396" s="400"/>
      <c r="K396" s="400"/>
    </row>
    <row r="397" spans="1:11" x14ac:dyDescent="0.25">
      <c r="A397" s="395">
        <v>392</v>
      </c>
      <c r="B397" s="397"/>
      <c r="C397" s="397"/>
      <c r="D397" s="397"/>
      <c r="E397" s="397"/>
      <c r="F397" s="398"/>
      <c r="G397" s="398"/>
      <c r="H397" s="399"/>
      <c r="I397" s="397"/>
      <c r="J397" s="400"/>
      <c r="K397" s="400"/>
    </row>
    <row r="398" spans="1:11" x14ac:dyDescent="0.25">
      <c r="A398" s="395">
        <v>393</v>
      </c>
      <c r="B398" s="397"/>
      <c r="C398" s="397"/>
      <c r="D398" s="397"/>
      <c r="E398" s="397"/>
      <c r="F398" s="398"/>
      <c r="G398" s="398"/>
      <c r="H398" s="399"/>
      <c r="I398" s="397"/>
      <c r="J398" s="400"/>
      <c r="K398" s="400"/>
    </row>
    <row r="399" spans="1:11" x14ac:dyDescent="0.25">
      <c r="A399" s="395">
        <v>394</v>
      </c>
      <c r="B399" s="397"/>
      <c r="C399" s="397"/>
      <c r="D399" s="397"/>
      <c r="E399" s="397"/>
      <c r="F399" s="398"/>
      <c r="G399" s="398"/>
      <c r="H399" s="399"/>
      <c r="I399" s="397"/>
      <c r="J399" s="400"/>
      <c r="K399" s="400"/>
    </row>
    <row r="400" spans="1:11" x14ac:dyDescent="0.25">
      <c r="A400" s="395">
        <v>395</v>
      </c>
      <c r="B400" s="397"/>
      <c r="C400" s="397"/>
      <c r="D400" s="397"/>
      <c r="E400" s="397"/>
      <c r="F400" s="398"/>
      <c r="G400" s="398"/>
      <c r="H400" s="399"/>
      <c r="I400" s="397"/>
      <c r="J400" s="400"/>
      <c r="K400" s="400"/>
    </row>
    <row r="401" spans="1:11" x14ac:dyDescent="0.25">
      <c r="A401" s="395">
        <v>396</v>
      </c>
      <c r="B401" s="397"/>
      <c r="C401" s="397"/>
      <c r="D401" s="397"/>
      <c r="E401" s="397"/>
      <c r="F401" s="398"/>
      <c r="G401" s="398"/>
      <c r="H401" s="399"/>
      <c r="I401" s="397"/>
      <c r="J401" s="400"/>
      <c r="K401" s="400"/>
    </row>
    <row r="402" spans="1:11" x14ac:dyDescent="0.25">
      <c r="A402" s="395">
        <v>397</v>
      </c>
      <c r="B402" s="397"/>
      <c r="C402" s="397"/>
      <c r="D402" s="397"/>
      <c r="E402" s="397"/>
      <c r="F402" s="398"/>
      <c r="G402" s="398"/>
      <c r="H402" s="399"/>
      <c r="I402" s="397"/>
      <c r="J402" s="400"/>
      <c r="K402" s="400"/>
    </row>
    <row r="403" spans="1:11" x14ac:dyDescent="0.25">
      <c r="A403" s="395">
        <v>398</v>
      </c>
      <c r="B403" s="397"/>
      <c r="C403" s="397"/>
      <c r="D403" s="397"/>
      <c r="E403" s="397"/>
      <c r="F403" s="398"/>
      <c r="G403" s="398"/>
      <c r="H403" s="399"/>
      <c r="I403" s="397"/>
      <c r="J403" s="400"/>
      <c r="K403" s="400"/>
    </row>
    <row r="404" spans="1:11" x14ac:dyDescent="0.25">
      <c r="A404" s="395">
        <v>399</v>
      </c>
      <c r="B404" s="397"/>
      <c r="C404" s="397"/>
      <c r="D404" s="397"/>
      <c r="E404" s="397"/>
      <c r="F404" s="398"/>
      <c r="G404" s="398"/>
      <c r="H404" s="399"/>
      <c r="I404" s="397"/>
      <c r="J404" s="400"/>
      <c r="K404" s="400"/>
    </row>
    <row r="405" spans="1:11" x14ac:dyDescent="0.25">
      <c r="A405" s="395">
        <v>400</v>
      </c>
      <c r="B405" s="397"/>
      <c r="C405" s="397"/>
      <c r="D405" s="397"/>
      <c r="E405" s="397"/>
      <c r="F405" s="398"/>
      <c r="G405" s="398"/>
      <c r="H405" s="399"/>
      <c r="I405" s="397"/>
      <c r="J405" s="400"/>
      <c r="K405" s="400"/>
    </row>
    <row r="406" spans="1:11" x14ac:dyDescent="0.25">
      <c r="A406" s="395">
        <v>401</v>
      </c>
      <c r="B406" s="397"/>
      <c r="C406" s="397"/>
      <c r="D406" s="397"/>
      <c r="E406" s="397"/>
      <c r="F406" s="398"/>
      <c r="G406" s="398"/>
      <c r="H406" s="399"/>
      <c r="I406" s="397"/>
      <c r="J406" s="400"/>
      <c r="K406" s="400"/>
    </row>
    <row r="407" spans="1:11" x14ac:dyDescent="0.25">
      <c r="A407" s="395">
        <v>402</v>
      </c>
      <c r="B407" s="397"/>
      <c r="C407" s="397"/>
      <c r="D407" s="397"/>
      <c r="E407" s="397"/>
      <c r="F407" s="398"/>
      <c r="G407" s="398"/>
      <c r="H407" s="399"/>
      <c r="I407" s="397"/>
      <c r="J407" s="400"/>
      <c r="K407" s="400"/>
    </row>
    <row r="408" spans="1:11" x14ac:dyDescent="0.25">
      <c r="A408" s="395">
        <v>403</v>
      </c>
      <c r="B408" s="397"/>
      <c r="C408" s="397"/>
      <c r="D408" s="397"/>
      <c r="E408" s="397"/>
      <c r="F408" s="398"/>
      <c r="G408" s="398"/>
      <c r="H408" s="399"/>
      <c r="I408" s="397"/>
      <c r="J408" s="400"/>
      <c r="K408" s="400"/>
    </row>
    <row r="409" spans="1:11" x14ac:dyDescent="0.25">
      <c r="A409" s="395">
        <v>404</v>
      </c>
      <c r="B409" s="397"/>
      <c r="C409" s="397"/>
      <c r="D409" s="397"/>
      <c r="E409" s="397"/>
      <c r="F409" s="398"/>
      <c r="G409" s="398"/>
      <c r="H409" s="399"/>
      <c r="I409" s="397"/>
      <c r="J409" s="400"/>
      <c r="K409" s="400"/>
    </row>
    <row r="410" spans="1:11" x14ac:dyDescent="0.25">
      <c r="A410" s="395">
        <v>405</v>
      </c>
      <c r="B410" s="397"/>
      <c r="C410" s="397"/>
      <c r="D410" s="397"/>
      <c r="E410" s="397"/>
      <c r="F410" s="398"/>
      <c r="G410" s="398"/>
      <c r="H410" s="399"/>
      <c r="I410" s="397"/>
      <c r="J410" s="400"/>
      <c r="K410" s="400"/>
    </row>
    <row r="411" spans="1:11" x14ac:dyDescent="0.25">
      <c r="A411" s="395">
        <v>406</v>
      </c>
      <c r="B411" s="397"/>
      <c r="C411" s="397"/>
      <c r="D411" s="397"/>
      <c r="E411" s="397"/>
      <c r="F411" s="398"/>
      <c r="G411" s="398"/>
      <c r="H411" s="399"/>
      <c r="I411" s="397"/>
      <c r="J411" s="400"/>
      <c r="K411" s="400"/>
    </row>
    <row r="412" spans="1:11" x14ac:dyDescent="0.25">
      <c r="A412" s="395">
        <v>407</v>
      </c>
      <c r="B412" s="397"/>
      <c r="C412" s="397"/>
      <c r="D412" s="397"/>
      <c r="E412" s="397"/>
      <c r="F412" s="398"/>
      <c r="G412" s="398"/>
      <c r="H412" s="399"/>
      <c r="I412" s="397"/>
      <c r="J412" s="400"/>
      <c r="K412" s="400"/>
    </row>
    <row r="413" spans="1:11" x14ac:dyDescent="0.25">
      <c r="A413" s="395">
        <v>408</v>
      </c>
      <c r="B413" s="397"/>
      <c r="C413" s="397"/>
      <c r="D413" s="397"/>
      <c r="E413" s="397"/>
      <c r="F413" s="398"/>
      <c r="G413" s="398"/>
      <c r="H413" s="399"/>
      <c r="I413" s="397"/>
      <c r="J413" s="400"/>
      <c r="K413" s="400"/>
    </row>
    <row r="414" spans="1:11" x14ac:dyDescent="0.25">
      <c r="A414" s="395">
        <v>409</v>
      </c>
      <c r="B414" s="397"/>
      <c r="C414" s="397"/>
      <c r="D414" s="397"/>
      <c r="E414" s="397"/>
      <c r="F414" s="398"/>
      <c r="G414" s="398"/>
      <c r="H414" s="399"/>
      <c r="I414" s="397"/>
      <c r="J414" s="400"/>
      <c r="K414" s="400"/>
    </row>
    <row r="415" spans="1:11" x14ac:dyDescent="0.25">
      <c r="A415" s="395">
        <v>410</v>
      </c>
      <c r="B415" s="397"/>
      <c r="C415" s="397"/>
      <c r="D415" s="397"/>
      <c r="E415" s="397"/>
      <c r="F415" s="398"/>
      <c r="G415" s="398"/>
      <c r="H415" s="399"/>
      <c r="I415" s="397"/>
      <c r="J415" s="400"/>
      <c r="K415" s="400"/>
    </row>
    <row r="416" spans="1:11" x14ac:dyDescent="0.25">
      <c r="A416" s="395">
        <v>411</v>
      </c>
      <c r="B416" s="397"/>
      <c r="C416" s="397"/>
      <c r="D416" s="397"/>
      <c r="E416" s="397"/>
      <c r="F416" s="398"/>
      <c r="G416" s="398"/>
      <c r="H416" s="399"/>
      <c r="I416" s="397"/>
      <c r="J416" s="400"/>
      <c r="K416" s="400"/>
    </row>
    <row r="417" spans="1:11" x14ac:dyDescent="0.25">
      <c r="A417" s="395">
        <v>412</v>
      </c>
      <c r="B417" s="397"/>
      <c r="C417" s="397"/>
      <c r="D417" s="397"/>
      <c r="E417" s="397"/>
      <c r="F417" s="398"/>
      <c r="G417" s="398"/>
      <c r="H417" s="399"/>
      <c r="I417" s="397"/>
      <c r="J417" s="400"/>
      <c r="K417" s="400"/>
    </row>
    <row r="418" spans="1:11" x14ac:dyDescent="0.25">
      <c r="A418" s="395">
        <v>413</v>
      </c>
      <c r="B418" s="397"/>
      <c r="C418" s="397"/>
      <c r="D418" s="397"/>
      <c r="E418" s="397"/>
      <c r="F418" s="398"/>
      <c r="G418" s="398"/>
      <c r="H418" s="399"/>
      <c r="I418" s="397"/>
      <c r="J418" s="400"/>
      <c r="K418" s="400"/>
    </row>
    <row r="419" spans="1:11" x14ac:dyDescent="0.25">
      <c r="A419" s="395">
        <v>414</v>
      </c>
      <c r="B419" s="397"/>
      <c r="C419" s="397"/>
      <c r="D419" s="397"/>
      <c r="E419" s="397"/>
      <c r="F419" s="398"/>
      <c r="G419" s="398"/>
      <c r="H419" s="399"/>
      <c r="I419" s="397"/>
      <c r="J419" s="400"/>
      <c r="K419" s="400"/>
    </row>
    <row r="420" spans="1:11" x14ac:dyDescent="0.25">
      <c r="A420" s="395">
        <v>415</v>
      </c>
      <c r="B420" s="397"/>
      <c r="C420" s="397"/>
      <c r="D420" s="397"/>
      <c r="E420" s="397"/>
      <c r="F420" s="398"/>
      <c r="G420" s="398"/>
      <c r="H420" s="399"/>
      <c r="I420" s="397"/>
      <c r="J420" s="400"/>
      <c r="K420" s="400"/>
    </row>
    <row r="421" spans="1:11" x14ac:dyDescent="0.25">
      <c r="A421" s="395">
        <v>416</v>
      </c>
      <c r="B421" s="397"/>
      <c r="C421" s="397"/>
      <c r="D421" s="397"/>
      <c r="E421" s="397"/>
      <c r="F421" s="398"/>
      <c r="G421" s="398"/>
      <c r="H421" s="399"/>
      <c r="I421" s="397"/>
      <c r="J421" s="400"/>
      <c r="K421" s="400"/>
    </row>
    <row r="422" spans="1:11" x14ac:dyDescent="0.25">
      <c r="A422" s="395">
        <v>417</v>
      </c>
      <c r="B422" s="397"/>
      <c r="C422" s="397"/>
      <c r="D422" s="397"/>
      <c r="E422" s="397"/>
      <c r="F422" s="398"/>
      <c r="G422" s="398"/>
      <c r="H422" s="399"/>
      <c r="I422" s="397"/>
      <c r="J422" s="400"/>
      <c r="K422" s="400"/>
    </row>
    <row r="423" spans="1:11" x14ac:dyDescent="0.25">
      <c r="A423" s="395">
        <v>418</v>
      </c>
      <c r="B423" s="397"/>
      <c r="C423" s="397"/>
      <c r="D423" s="397"/>
      <c r="E423" s="397"/>
      <c r="F423" s="398"/>
      <c r="G423" s="398"/>
      <c r="H423" s="399"/>
      <c r="I423" s="397"/>
      <c r="J423" s="400"/>
      <c r="K423" s="400"/>
    </row>
    <row r="424" spans="1:11" x14ac:dyDescent="0.25">
      <c r="A424" s="395">
        <v>419</v>
      </c>
      <c r="B424" s="397"/>
      <c r="C424" s="397"/>
      <c r="D424" s="397"/>
      <c r="E424" s="397"/>
      <c r="F424" s="398"/>
      <c r="G424" s="398"/>
      <c r="H424" s="399"/>
      <c r="I424" s="397"/>
      <c r="J424" s="400"/>
      <c r="K424" s="400"/>
    </row>
    <row r="425" spans="1:11" x14ac:dyDescent="0.25">
      <c r="A425" s="395">
        <v>420</v>
      </c>
      <c r="B425" s="397"/>
      <c r="C425" s="397"/>
      <c r="D425" s="397"/>
      <c r="E425" s="397"/>
      <c r="F425" s="398"/>
      <c r="G425" s="398"/>
      <c r="H425" s="399"/>
      <c r="I425" s="397"/>
      <c r="J425" s="400"/>
      <c r="K425" s="400"/>
    </row>
    <row r="426" spans="1:11" x14ac:dyDescent="0.25">
      <c r="A426" s="395">
        <v>421</v>
      </c>
      <c r="B426" s="397"/>
      <c r="C426" s="397"/>
      <c r="D426" s="397"/>
      <c r="E426" s="397"/>
      <c r="F426" s="398"/>
      <c r="G426" s="398"/>
      <c r="H426" s="399"/>
      <c r="I426" s="397"/>
      <c r="J426" s="400"/>
      <c r="K426" s="400"/>
    </row>
    <row r="427" spans="1:11" x14ac:dyDescent="0.25">
      <c r="A427" s="395">
        <v>422</v>
      </c>
      <c r="B427" s="397"/>
      <c r="C427" s="397"/>
      <c r="D427" s="397"/>
      <c r="E427" s="397"/>
      <c r="F427" s="398"/>
      <c r="G427" s="398"/>
      <c r="H427" s="399"/>
      <c r="I427" s="397"/>
      <c r="J427" s="400"/>
      <c r="K427" s="400"/>
    </row>
    <row r="428" spans="1:11" x14ac:dyDescent="0.25">
      <c r="A428" s="395">
        <v>423</v>
      </c>
      <c r="B428" s="397"/>
      <c r="C428" s="397"/>
      <c r="D428" s="397"/>
      <c r="E428" s="397"/>
      <c r="F428" s="398"/>
      <c r="G428" s="398"/>
      <c r="H428" s="399"/>
      <c r="I428" s="397"/>
      <c r="J428" s="400"/>
      <c r="K428" s="400"/>
    </row>
    <row r="429" spans="1:11" x14ac:dyDescent="0.25">
      <c r="A429" s="395">
        <v>424</v>
      </c>
      <c r="B429" s="397"/>
      <c r="C429" s="397"/>
      <c r="D429" s="397"/>
      <c r="E429" s="397"/>
      <c r="F429" s="398"/>
      <c r="G429" s="398"/>
      <c r="H429" s="399"/>
      <c r="I429" s="397"/>
      <c r="J429" s="400"/>
      <c r="K429" s="400"/>
    </row>
    <row r="430" spans="1:11" x14ac:dyDescent="0.25">
      <c r="A430" s="395">
        <v>425</v>
      </c>
      <c r="B430" s="397"/>
      <c r="C430" s="397"/>
      <c r="D430" s="397"/>
      <c r="E430" s="397"/>
      <c r="F430" s="398"/>
      <c r="G430" s="398"/>
      <c r="H430" s="399"/>
      <c r="I430" s="397"/>
      <c r="J430" s="400"/>
      <c r="K430" s="400"/>
    </row>
    <row r="431" spans="1:11" x14ac:dyDescent="0.25">
      <c r="A431" s="395">
        <v>426</v>
      </c>
      <c r="B431" s="397"/>
      <c r="C431" s="397"/>
      <c r="D431" s="397"/>
      <c r="E431" s="397"/>
      <c r="F431" s="398"/>
      <c r="G431" s="398"/>
      <c r="H431" s="399"/>
      <c r="I431" s="397"/>
      <c r="J431" s="400"/>
      <c r="K431" s="400"/>
    </row>
    <row r="432" spans="1:11" x14ac:dyDescent="0.25">
      <c r="A432" s="395">
        <v>427</v>
      </c>
      <c r="B432" s="397"/>
      <c r="C432" s="397"/>
      <c r="D432" s="397"/>
      <c r="E432" s="397"/>
      <c r="F432" s="398"/>
      <c r="G432" s="398"/>
      <c r="H432" s="399"/>
      <c r="I432" s="397"/>
      <c r="J432" s="400"/>
      <c r="K432" s="400"/>
    </row>
    <row r="433" spans="1:11" x14ac:dyDescent="0.25">
      <c r="A433" s="395">
        <v>428</v>
      </c>
      <c r="B433" s="397"/>
      <c r="C433" s="397"/>
      <c r="D433" s="397"/>
      <c r="E433" s="397"/>
      <c r="F433" s="398"/>
      <c r="G433" s="398"/>
      <c r="H433" s="399"/>
      <c r="I433" s="397"/>
      <c r="J433" s="400"/>
      <c r="K433" s="400"/>
    </row>
    <row r="434" spans="1:11" x14ac:dyDescent="0.25">
      <c r="A434" s="395">
        <v>429</v>
      </c>
      <c r="B434" s="397"/>
      <c r="C434" s="397"/>
      <c r="D434" s="397"/>
      <c r="E434" s="397"/>
      <c r="F434" s="398"/>
      <c r="G434" s="398"/>
      <c r="H434" s="399"/>
      <c r="I434" s="397"/>
      <c r="J434" s="400"/>
      <c r="K434" s="400"/>
    </row>
    <row r="435" spans="1:11" x14ac:dyDescent="0.25">
      <c r="A435" s="395">
        <v>430</v>
      </c>
      <c r="B435" s="397"/>
      <c r="C435" s="397"/>
      <c r="D435" s="397"/>
      <c r="E435" s="397"/>
      <c r="F435" s="398"/>
      <c r="G435" s="398"/>
      <c r="H435" s="399"/>
      <c r="I435" s="397"/>
      <c r="J435" s="400"/>
      <c r="K435" s="400"/>
    </row>
    <row r="436" spans="1:11" x14ac:dyDescent="0.25">
      <c r="A436" s="395">
        <v>431</v>
      </c>
      <c r="B436" s="397"/>
      <c r="C436" s="397"/>
      <c r="D436" s="397"/>
      <c r="E436" s="397"/>
      <c r="F436" s="398"/>
      <c r="G436" s="398"/>
      <c r="H436" s="399"/>
      <c r="I436" s="397"/>
      <c r="J436" s="400"/>
      <c r="K436" s="400"/>
    </row>
    <row r="437" spans="1:11" x14ac:dyDescent="0.25">
      <c r="A437" s="395">
        <v>432</v>
      </c>
      <c r="B437" s="397"/>
      <c r="C437" s="397"/>
      <c r="D437" s="397"/>
      <c r="E437" s="397"/>
      <c r="F437" s="398"/>
      <c r="G437" s="398"/>
      <c r="H437" s="399"/>
      <c r="I437" s="397"/>
      <c r="J437" s="400"/>
      <c r="K437" s="400"/>
    </row>
    <row r="438" spans="1:11" x14ac:dyDescent="0.25">
      <c r="A438" s="395">
        <v>433</v>
      </c>
      <c r="B438" s="397"/>
      <c r="C438" s="397"/>
      <c r="D438" s="397"/>
      <c r="E438" s="397"/>
      <c r="F438" s="398"/>
      <c r="G438" s="398"/>
      <c r="H438" s="399"/>
      <c r="I438" s="397"/>
      <c r="J438" s="400"/>
      <c r="K438" s="400"/>
    </row>
    <row r="439" spans="1:11" x14ac:dyDescent="0.25">
      <c r="A439" s="395">
        <v>434</v>
      </c>
      <c r="B439" s="397"/>
      <c r="C439" s="397"/>
      <c r="D439" s="397"/>
      <c r="E439" s="397"/>
      <c r="F439" s="398"/>
      <c r="G439" s="398"/>
      <c r="H439" s="399"/>
      <c r="I439" s="397"/>
      <c r="J439" s="400"/>
      <c r="K439" s="400"/>
    </row>
    <row r="440" spans="1:11" x14ac:dyDescent="0.25">
      <c r="A440" s="395">
        <v>435</v>
      </c>
      <c r="B440" s="397"/>
      <c r="C440" s="397"/>
      <c r="D440" s="397"/>
      <c r="E440" s="397"/>
      <c r="F440" s="398"/>
      <c r="G440" s="398"/>
      <c r="H440" s="399"/>
      <c r="I440" s="397"/>
      <c r="J440" s="400"/>
      <c r="K440" s="400"/>
    </row>
    <row r="441" spans="1:11" x14ac:dyDescent="0.25">
      <c r="A441" s="395">
        <v>436</v>
      </c>
      <c r="B441" s="397"/>
      <c r="C441" s="397"/>
      <c r="D441" s="397"/>
      <c r="E441" s="397"/>
      <c r="F441" s="398"/>
      <c r="G441" s="398"/>
      <c r="H441" s="399"/>
      <c r="I441" s="397"/>
      <c r="J441" s="400"/>
      <c r="K441" s="400"/>
    </row>
    <row r="442" spans="1:11" x14ac:dyDescent="0.25">
      <c r="A442" s="395">
        <v>437</v>
      </c>
      <c r="B442" s="397"/>
      <c r="C442" s="397"/>
      <c r="D442" s="397"/>
      <c r="E442" s="397"/>
      <c r="F442" s="398"/>
      <c r="G442" s="398"/>
      <c r="H442" s="399"/>
      <c r="I442" s="397"/>
      <c r="J442" s="400"/>
      <c r="K442" s="400"/>
    </row>
    <row r="443" spans="1:11" x14ac:dyDescent="0.25">
      <c r="A443" s="395">
        <v>438</v>
      </c>
      <c r="B443" s="397"/>
      <c r="C443" s="397"/>
      <c r="D443" s="397"/>
      <c r="E443" s="397"/>
      <c r="F443" s="398"/>
      <c r="G443" s="398"/>
      <c r="H443" s="399"/>
      <c r="I443" s="397"/>
      <c r="J443" s="400"/>
      <c r="K443" s="400"/>
    </row>
    <row r="444" spans="1:11" x14ac:dyDescent="0.25">
      <c r="A444" s="395">
        <v>439</v>
      </c>
      <c r="B444" s="397"/>
      <c r="C444" s="397"/>
      <c r="D444" s="397"/>
      <c r="E444" s="397"/>
      <c r="F444" s="398"/>
      <c r="G444" s="398"/>
      <c r="H444" s="399"/>
      <c r="I444" s="397"/>
      <c r="J444" s="400"/>
      <c r="K444" s="400"/>
    </row>
    <row r="445" spans="1:11" x14ac:dyDescent="0.25">
      <c r="A445" s="395">
        <v>440</v>
      </c>
      <c r="B445" s="397"/>
      <c r="C445" s="397"/>
      <c r="D445" s="397"/>
      <c r="E445" s="397"/>
      <c r="F445" s="398"/>
      <c r="G445" s="398"/>
      <c r="H445" s="399"/>
      <c r="I445" s="397"/>
      <c r="J445" s="400"/>
      <c r="K445" s="400"/>
    </row>
    <row r="446" spans="1:11" x14ac:dyDescent="0.25">
      <c r="A446" s="395">
        <v>441</v>
      </c>
      <c r="B446" s="397"/>
      <c r="C446" s="397"/>
      <c r="D446" s="397"/>
      <c r="E446" s="397"/>
      <c r="F446" s="398"/>
      <c r="G446" s="398"/>
      <c r="H446" s="399"/>
      <c r="I446" s="397"/>
      <c r="J446" s="400"/>
      <c r="K446" s="400"/>
    </row>
    <row r="447" spans="1:11" x14ac:dyDescent="0.25">
      <c r="A447" s="395">
        <v>442</v>
      </c>
      <c r="B447" s="397"/>
      <c r="C447" s="397"/>
      <c r="D447" s="397"/>
      <c r="E447" s="397"/>
      <c r="F447" s="398"/>
      <c r="G447" s="398"/>
      <c r="H447" s="399"/>
      <c r="I447" s="397"/>
      <c r="J447" s="400"/>
      <c r="K447" s="400"/>
    </row>
    <row r="448" spans="1:11" x14ac:dyDescent="0.25">
      <c r="A448" s="395">
        <v>443</v>
      </c>
      <c r="B448" s="397"/>
      <c r="C448" s="397"/>
      <c r="D448" s="397"/>
      <c r="E448" s="397"/>
      <c r="F448" s="398"/>
      <c r="G448" s="398"/>
      <c r="H448" s="399"/>
      <c r="I448" s="397"/>
      <c r="J448" s="400"/>
      <c r="K448" s="400"/>
    </row>
    <row r="449" spans="1:11" x14ac:dyDescent="0.25">
      <c r="A449" s="395">
        <v>444</v>
      </c>
      <c r="B449" s="397"/>
      <c r="C449" s="397"/>
      <c r="D449" s="397"/>
      <c r="E449" s="397"/>
      <c r="F449" s="398"/>
      <c r="G449" s="398"/>
      <c r="H449" s="399"/>
      <c r="I449" s="397"/>
      <c r="J449" s="400"/>
      <c r="K449" s="400"/>
    </row>
    <row r="450" spans="1:11" x14ac:dyDescent="0.25">
      <c r="A450" s="395">
        <v>445</v>
      </c>
      <c r="B450" s="397"/>
      <c r="C450" s="397"/>
      <c r="D450" s="397"/>
      <c r="E450" s="397"/>
      <c r="F450" s="398"/>
      <c r="G450" s="398"/>
      <c r="H450" s="399"/>
      <c r="I450" s="397"/>
      <c r="J450" s="400"/>
      <c r="K450" s="400"/>
    </row>
    <row r="451" spans="1:11" x14ac:dyDescent="0.25">
      <c r="A451" s="395">
        <v>446</v>
      </c>
      <c r="B451" s="397"/>
      <c r="C451" s="397"/>
      <c r="D451" s="397"/>
      <c r="E451" s="397"/>
      <c r="F451" s="398"/>
      <c r="G451" s="398"/>
      <c r="H451" s="399"/>
      <c r="I451" s="397"/>
      <c r="J451" s="400"/>
      <c r="K451" s="400"/>
    </row>
    <row r="452" spans="1:11" x14ac:dyDescent="0.25">
      <c r="A452" s="395">
        <v>447</v>
      </c>
      <c r="B452" s="397"/>
      <c r="C452" s="397"/>
      <c r="D452" s="397"/>
      <c r="E452" s="397"/>
      <c r="F452" s="398"/>
      <c r="G452" s="398"/>
      <c r="H452" s="399"/>
      <c r="I452" s="397"/>
      <c r="J452" s="400"/>
      <c r="K452" s="400"/>
    </row>
    <row r="453" spans="1:11" x14ac:dyDescent="0.25">
      <c r="A453" s="395">
        <v>448</v>
      </c>
      <c r="B453" s="397"/>
      <c r="C453" s="397"/>
      <c r="D453" s="397"/>
      <c r="E453" s="397"/>
      <c r="F453" s="398"/>
      <c r="G453" s="398"/>
      <c r="H453" s="399"/>
      <c r="I453" s="397"/>
      <c r="J453" s="400"/>
      <c r="K453" s="400"/>
    </row>
    <row r="454" spans="1:11" x14ac:dyDescent="0.25">
      <c r="A454" s="395">
        <v>449</v>
      </c>
      <c r="B454" s="397"/>
      <c r="C454" s="397"/>
      <c r="D454" s="397"/>
      <c r="E454" s="397"/>
      <c r="F454" s="398"/>
      <c r="G454" s="398"/>
      <c r="H454" s="399"/>
      <c r="I454" s="397"/>
      <c r="J454" s="400"/>
      <c r="K454" s="400"/>
    </row>
    <row r="455" spans="1:11" x14ac:dyDescent="0.25">
      <c r="A455" s="395">
        <v>450</v>
      </c>
      <c r="B455" s="397"/>
      <c r="C455" s="397"/>
      <c r="D455" s="397"/>
      <c r="E455" s="397"/>
      <c r="F455" s="398"/>
      <c r="G455" s="398"/>
      <c r="H455" s="399"/>
      <c r="I455" s="397"/>
      <c r="J455" s="400"/>
      <c r="K455" s="400"/>
    </row>
    <row r="456" spans="1:11" x14ac:dyDescent="0.25">
      <c r="A456" s="395">
        <v>451</v>
      </c>
      <c r="B456" s="397"/>
      <c r="C456" s="397"/>
      <c r="D456" s="397"/>
      <c r="E456" s="397"/>
      <c r="F456" s="398"/>
      <c r="G456" s="398"/>
      <c r="H456" s="399"/>
      <c r="I456" s="397"/>
      <c r="J456" s="400"/>
      <c r="K456" s="400"/>
    </row>
    <row r="457" spans="1:11" x14ac:dyDescent="0.25">
      <c r="A457" s="395">
        <v>452</v>
      </c>
      <c r="B457" s="397"/>
      <c r="C457" s="397"/>
      <c r="D457" s="397"/>
      <c r="E457" s="397"/>
      <c r="F457" s="398"/>
      <c r="G457" s="398"/>
      <c r="H457" s="399"/>
      <c r="I457" s="397"/>
      <c r="J457" s="400"/>
      <c r="K457" s="400"/>
    </row>
    <row r="458" spans="1:11" x14ac:dyDescent="0.25">
      <c r="A458" s="395">
        <v>453</v>
      </c>
      <c r="B458" s="397"/>
      <c r="C458" s="397"/>
      <c r="D458" s="397"/>
      <c r="E458" s="397"/>
      <c r="F458" s="398"/>
      <c r="G458" s="398"/>
      <c r="H458" s="399"/>
      <c r="I458" s="397"/>
      <c r="J458" s="400"/>
      <c r="K458" s="400"/>
    </row>
    <row r="459" spans="1:11" x14ac:dyDescent="0.25">
      <c r="A459" s="395">
        <v>454</v>
      </c>
      <c r="B459" s="397"/>
      <c r="C459" s="397"/>
      <c r="D459" s="397"/>
      <c r="E459" s="397"/>
      <c r="F459" s="398"/>
      <c r="G459" s="398"/>
      <c r="H459" s="399"/>
      <c r="I459" s="397"/>
      <c r="J459" s="400"/>
      <c r="K459" s="400"/>
    </row>
    <row r="460" spans="1:11" x14ac:dyDescent="0.25">
      <c r="A460" s="395">
        <v>455</v>
      </c>
      <c r="B460" s="397"/>
      <c r="C460" s="397"/>
      <c r="D460" s="397"/>
      <c r="E460" s="397"/>
      <c r="F460" s="398"/>
      <c r="G460" s="398"/>
      <c r="H460" s="399"/>
      <c r="I460" s="397"/>
      <c r="J460" s="400"/>
      <c r="K460" s="400"/>
    </row>
    <row r="461" spans="1:11" x14ac:dyDescent="0.25">
      <c r="A461" s="395">
        <v>456</v>
      </c>
      <c r="B461" s="397"/>
      <c r="C461" s="397"/>
      <c r="D461" s="397"/>
      <c r="E461" s="397"/>
      <c r="F461" s="398"/>
      <c r="G461" s="398"/>
      <c r="H461" s="399"/>
      <c r="I461" s="397"/>
      <c r="J461" s="400"/>
      <c r="K461" s="400"/>
    </row>
    <row r="462" spans="1:11" x14ac:dyDescent="0.25">
      <c r="A462" s="395">
        <v>457</v>
      </c>
      <c r="B462" s="397"/>
      <c r="C462" s="397"/>
      <c r="D462" s="397"/>
      <c r="E462" s="397"/>
      <c r="F462" s="398"/>
      <c r="G462" s="398"/>
      <c r="H462" s="399"/>
      <c r="I462" s="397"/>
      <c r="J462" s="400"/>
      <c r="K462" s="400"/>
    </row>
    <row r="463" spans="1:11" x14ac:dyDescent="0.25">
      <c r="A463" s="395">
        <v>458</v>
      </c>
      <c r="B463" s="397"/>
      <c r="C463" s="397"/>
      <c r="D463" s="397"/>
      <c r="E463" s="397"/>
      <c r="F463" s="398"/>
      <c r="G463" s="398"/>
      <c r="H463" s="399"/>
      <c r="I463" s="397"/>
      <c r="J463" s="400"/>
      <c r="K463" s="400"/>
    </row>
    <row r="464" spans="1:11" x14ac:dyDescent="0.25">
      <c r="A464" s="395">
        <v>459</v>
      </c>
      <c r="B464" s="397"/>
      <c r="C464" s="397"/>
      <c r="D464" s="397"/>
      <c r="E464" s="397"/>
      <c r="F464" s="398"/>
      <c r="G464" s="398"/>
      <c r="H464" s="399"/>
      <c r="I464" s="397"/>
      <c r="J464" s="400"/>
      <c r="K464" s="400"/>
    </row>
    <row r="465" spans="1:11" x14ac:dyDescent="0.25">
      <c r="A465" s="395">
        <v>460</v>
      </c>
      <c r="B465" s="397"/>
      <c r="C465" s="397"/>
      <c r="D465" s="397"/>
      <c r="E465" s="397"/>
      <c r="F465" s="398"/>
      <c r="G465" s="398"/>
      <c r="H465" s="399"/>
      <c r="I465" s="397"/>
      <c r="J465" s="400"/>
      <c r="K465" s="400"/>
    </row>
    <row r="466" spans="1:11" x14ac:dyDescent="0.25">
      <c r="A466" s="395">
        <v>461</v>
      </c>
      <c r="B466" s="397"/>
      <c r="C466" s="397"/>
      <c r="D466" s="397"/>
      <c r="E466" s="397"/>
      <c r="F466" s="398"/>
      <c r="G466" s="398"/>
      <c r="H466" s="399"/>
      <c r="I466" s="397"/>
      <c r="J466" s="400"/>
      <c r="K466" s="400"/>
    </row>
    <row r="467" spans="1:11" x14ac:dyDescent="0.25">
      <c r="A467" s="395">
        <v>462</v>
      </c>
      <c r="B467" s="397"/>
      <c r="C467" s="397"/>
      <c r="D467" s="397"/>
      <c r="E467" s="397"/>
      <c r="F467" s="398"/>
      <c r="G467" s="398"/>
      <c r="H467" s="399"/>
      <c r="I467" s="397"/>
      <c r="J467" s="400"/>
      <c r="K467" s="400"/>
    </row>
    <row r="468" spans="1:11" x14ac:dyDescent="0.25">
      <c r="A468" s="395">
        <v>463</v>
      </c>
      <c r="B468" s="397"/>
      <c r="C468" s="397"/>
      <c r="D468" s="397"/>
      <c r="E468" s="397"/>
      <c r="F468" s="398"/>
      <c r="G468" s="398"/>
      <c r="H468" s="399"/>
      <c r="I468" s="397"/>
      <c r="J468" s="400"/>
      <c r="K468" s="400"/>
    </row>
    <row r="469" spans="1:11" x14ac:dyDescent="0.25">
      <c r="A469" s="395">
        <v>464</v>
      </c>
      <c r="B469" s="397"/>
      <c r="C469" s="397"/>
      <c r="D469" s="397"/>
      <c r="E469" s="397"/>
      <c r="F469" s="398"/>
      <c r="G469" s="398"/>
      <c r="H469" s="399"/>
      <c r="I469" s="397"/>
      <c r="J469" s="400"/>
      <c r="K469" s="400"/>
    </row>
    <row r="470" spans="1:11" x14ac:dyDescent="0.25">
      <c r="A470" s="395">
        <v>465</v>
      </c>
      <c r="B470" s="397"/>
      <c r="C470" s="397"/>
      <c r="D470" s="397"/>
      <c r="E470" s="397"/>
      <c r="F470" s="398"/>
      <c r="G470" s="398"/>
      <c r="H470" s="399"/>
      <c r="I470" s="397"/>
      <c r="J470" s="400"/>
      <c r="K470" s="400"/>
    </row>
    <row r="471" spans="1:11" x14ac:dyDescent="0.25">
      <c r="A471" s="395">
        <v>466</v>
      </c>
      <c r="B471" s="397"/>
      <c r="C471" s="397"/>
      <c r="D471" s="397"/>
      <c r="E471" s="397"/>
      <c r="F471" s="398"/>
      <c r="G471" s="398"/>
      <c r="H471" s="399"/>
      <c r="I471" s="397"/>
      <c r="J471" s="400"/>
      <c r="K471" s="400"/>
    </row>
    <row r="472" spans="1:11" x14ac:dyDescent="0.25">
      <c r="A472" s="395">
        <v>467</v>
      </c>
      <c r="B472" s="397"/>
      <c r="C472" s="397"/>
      <c r="D472" s="397"/>
      <c r="E472" s="397"/>
      <c r="F472" s="398"/>
      <c r="G472" s="398"/>
      <c r="H472" s="399"/>
      <c r="I472" s="397"/>
      <c r="J472" s="400"/>
      <c r="K472" s="400"/>
    </row>
    <row r="473" spans="1:11" x14ac:dyDescent="0.25">
      <c r="A473" s="395">
        <v>468</v>
      </c>
      <c r="B473" s="397"/>
      <c r="C473" s="397"/>
      <c r="D473" s="397"/>
      <c r="E473" s="397"/>
      <c r="F473" s="398"/>
      <c r="G473" s="398"/>
      <c r="H473" s="399"/>
      <c r="I473" s="397"/>
      <c r="J473" s="400"/>
      <c r="K473" s="400"/>
    </row>
    <row r="474" spans="1:11" x14ac:dyDescent="0.25">
      <c r="A474" s="395">
        <v>469</v>
      </c>
      <c r="B474" s="397"/>
      <c r="C474" s="397"/>
      <c r="D474" s="397"/>
      <c r="E474" s="397"/>
      <c r="F474" s="398"/>
      <c r="G474" s="398"/>
      <c r="H474" s="399"/>
      <c r="I474" s="397"/>
      <c r="J474" s="400"/>
      <c r="K474" s="400"/>
    </row>
    <row r="475" spans="1:11" x14ac:dyDescent="0.25">
      <c r="A475" s="395">
        <v>470</v>
      </c>
      <c r="B475" s="397"/>
      <c r="C475" s="397"/>
      <c r="D475" s="397"/>
      <c r="E475" s="397"/>
      <c r="F475" s="398"/>
      <c r="G475" s="398"/>
      <c r="H475" s="399"/>
      <c r="I475" s="397"/>
      <c r="J475" s="400"/>
      <c r="K475" s="400"/>
    </row>
    <row r="476" spans="1:11" x14ac:dyDescent="0.25">
      <c r="A476" s="395">
        <v>471</v>
      </c>
      <c r="B476" s="397"/>
      <c r="C476" s="397"/>
      <c r="D476" s="397"/>
      <c r="E476" s="397"/>
      <c r="F476" s="398"/>
      <c r="G476" s="398"/>
      <c r="H476" s="399"/>
      <c r="I476" s="397"/>
      <c r="J476" s="400"/>
      <c r="K476" s="400"/>
    </row>
    <row r="477" spans="1:11" x14ac:dyDescent="0.25">
      <c r="A477" s="395">
        <v>472</v>
      </c>
      <c r="B477" s="397"/>
      <c r="C477" s="397"/>
      <c r="D477" s="397"/>
      <c r="E477" s="397"/>
      <c r="F477" s="398"/>
      <c r="G477" s="398"/>
      <c r="H477" s="399"/>
      <c r="I477" s="397"/>
      <c r="J477" s="400"/>
      <c r="K477" s="400"/>
    </row>
    <row r="478" spans="1:11" x14ac:dyDescent="0.25">
      <c r="A478" s="395">
        <v>473</v>
      </c>
      <c r="B478" s="397"/>
      <c r="C478" s="397"/>
      <c r="D478" s="397"/>
      <c r="E478" s="397"/>
      <c r="F478" s="398"/>
      <c r="G478" s="398"/>
      <c r="H478" s="399"/>
      <c r="I478" s="397"/>
      <c r="J478" s="400"/>
      <c r="K478" s="400"/>
    </row>
    <row r="479" spans="1:11" x14ac:dyDescent="0.25">
      <c r="A479" s="395">
        <v>474</v>
      </c>
      <c r="B479" s="397"/>
      <c r="C479" s="397"/>
      <c r="D479" s="397"/>
      <c r="E479" s="397"/>
      <c r="F479" s="398"/>
      <c r="G479" s="398"/>
      <c r="H479" s="399"/>
      <c r="I479" s="397"/>
      <c r="J479" s="400"/>
      <c r="K479" s="400"/>
    </row>
    <row r="480" spans="1:11" x14ac:dyDescent="0.25">
      <c r="A480" s="395">
        <v>475</v>
      </c>
      <c r="B480" s="397"/>
      <c r="C480" s="397"/>
      <c r="D480" s="397"/>
      <c r="E480" s="397"/>
      <c r="F480" s="398"/>
      <c r="G480" s="398"/>
      <c r="H480" s="399"/>
      <c r="I480" s="397"/>
      <c r="J480" s="400"/>
      <c r="K480" s="400"/>
    </row>
    <row r="481" spans="1:11" x14ac:dyDescent="0.25">
      <c r="A481" s="395">
        <v>476</v>
      </c>
      <c r="B481" s="397"/>
      <c r="C481" s="397"/>
      <c r="D481" s="397"/>
      <c r="E481" s="397"/>
      <c r="F481" s="398"/>
      <c r="G481" s="398"/>
      <c r="H481" s="399"/>
      <c r="I481" s="397"/>
      <c r="J481" s="400"/>
      <c r="K481" s="400"/>
    </row>
    <row r="482" spans="1:11" x14ac:dyDescent="0.25">
      <c r="A482" s="395">
        <v>477</v>
      </c>
      <c r="B482" s="397"/>
      <c r="C482" s="397"/>
      <c r="D482" s="397"/>
      <c r="E482" s="397"/>
      <c r="F482" s="398"/>
      <c r="G482" s="398"/>
      <c r="H482" s="399"/>
      <c r="I482" s="397"/>
      <c r="J482" s="400"/>
      <c r="K482" s="400"/>
    </row>
    <row r="483" spans="1:11" x14ac:dyDescent="0.25">
      <c r="A483" s="395">
        <v>478</v>
      </c>
      <c r="B483" s="397"/>
      <c r="C483" s="397"/>
      <c r="D483" s="397"/>
      <c r="E483" s="397"/>
      <c r="F483" s="398"/>
      <c r="G483" s="398"/>
      <c r="H483" s="399"/>
      <c r="I483" s="397"/>
      <c r="J483" s="400"/>
      <c r="K483" s="400"/>
    </row>
    <row r="484" spans="1:11" x14ac:dyDescent="0.25">
      <c r="A484" s="395">
        <v>479</v>
      </c>
      <c r="B484" s="397"/>
      <c r="C484" s="397"/>
      <c r="D484" s="397"/>
      <c r="E484" s="397"/>
      <c r="F484" s="398"/>
      <c r="G484" s="398"/>
      <c r="H484" s="399"/>
      <c r="I484" s="397"/>
      <c r="J484" s="400"/>
      <c r="K484" s="400"/>
    </row>
    <row r="485" spans="1:11" x14ac:dyDescent="0.25">
      <c r="A485" s="395">
        <v>480</v>
      </c>
      <c r="B485" s="397"/>
      <c r="C485" s="397"/>
      <c r="D485" s="397"/>
      <c r="E485" s="397"/>
      <c r="F485" s="398"/>
      <c r="G485" s="398"/>
      <c r="H485" s="399"/>
      <c r="I485" s="397"/>
      <c r="J485" s="400"/>
      <c r="K485" s="400"/>
    </row>
    <row r="486" spans="1:11" x14ac:dyDescent="0.25">
      <c r="A486" s="395">
        <v>481</v>
      </c>
      <c r="B486" s="397"/>
      <c r="C486" s="397"/>
      <c r="D486" s="397"/>
      <c r="E486" s="397"/>
      <c r="F486" s="398"/>
      <c r="G486" s="398"/>
      <c r="H486" s="399"/>
      <c r="I486" s="397"/>
      <c r="J486" s="400"/>
      <c r="K486" s="400"/>
    </row>
    <row r="487" spans="1:11" x14ac:dyDescent="0.25">
      <c r="A487" s="395">
        <v>482</v>
      </c>
      <c r="B487" s="397"/>
      <c r="C487" s="397"/>
      <c r="D487" s="397"/>
      <c r="E487" s="397"/>
      <c r="F487" s="398"/>
      <c r="G487" s="398"/>
      <c r="H487" s="399"/>
      <c r="I487" s="397"/>
      <c r="J487" s="400"/>
      <c r="K487" s="400"/>
    </row>
    <row r="488" spans="1:11" x14ac:dyDescent="0.25">
      <c r="A488" s="395">
        <v>483</v>
      </c>
      <c r="B488" s="397"/>
      <c r="C488" s="397"/>
      <c r="D488" s="397"/>
      <c r="E488" s="397"/>
      <c r="F488" s="398"/>
      <c r="G488" s="398"/>
      <c r="H488" s="399"/>
      <c r="I488" s="397"/>
      <c r="J488" s="400"/>
      <c r="K488" s="400"/>
    </row>
    <row r="489" spans="1:11" x14ac:dyDescent="0.25">
      <c r="A489" s="395">
        <v>484</v>
      </c>
      <c r="B489" s="397"/>
      <c r="C489" s="397"/>
      <c r="D489" s="397"/>
      <c r="E489" s="397"/>
      <c r="F489" s="398"/>
      <c r="G489" s="398"/>
      <c r="H489" s="399"/>
      <c r="I489" s="397"/>
      <c r="J489" s="400"/>
      <c r="K489" s="400"/>
    </row>
    <row r="490" spans="1:11" x14ac:dyDescent="0.25">
      <c r="A490" s="395">
        <v>485</v>
      </c>
      <c r="B490" s="397"/>
      <c r="C490" s="397"/>
      <c r="D490" s="397"/>
      <c r="E490" s="397"/>
      <c r="F490" s="398"/>
      <c r="G490" s="398"/>
      <c r="H490" s="399"/>
      <c r="I490" s="397"/>
      <c r="J490" s="400"/>
      <c r="K490" s="400"/>
    </row>
    <row r="491" spans="1:11" x14ac:dyDescent="0.25">
      <c r="A491" s="395">
        <v>486</v>
      </c>
      <c r="B491" s="397"/>
      <c r="C491" s="397"/>
      <c r="D491" s="397"/>
      <c r="E491" s="397"/>
      <c r="F491" s="398"/>
      <c r="G491" s="398"/>
      <c r="H491" s="399"/>
      <c r="I491" s="397"/>
      <c r="J491" s="400"/>
      <c r="K491" s="400"/>
    </row>
    <row r="492" spans="1:11" x14ac:dyDescent="0.25">
      <c r="A492" s="395">
        <v>487</v>
      </c>
      <c r="B492" s="397"/>
      <c r="C492" s="397"/>
      <c r="D492" s="397"/>
      <c r="E492" s="397"/>
      <c r="F492" s="398"/>
      <c r="G492" s="398"/>
      <c r="H492" s="399"/>
      <c r="I492" s="397"/>
      <c r="J492" s="400"/>
      <c r="K492" s="400"/>
    </row>
    <row r="493" spans="1:11" x14ac:dyDescent="0.25">
      <c r="A493" s="395">
        <v>488</v>
      </c>
      <c r="B493" s="397"/>
      <c r="C493" s="397"/>
      <c r="D493" s="397"/>
      <c r="E493" s="397"/>
      <c r="F493" s="398"/>
      <c r="G493" s="398"/>
      <c r="H493" s="399"/>
      <c r="I493" s="397"/>
      <c r="J493" s="400"/>
      <c r="K493" s="400"/>
    </row>
    <row r="494" spans="1:11" x14ac:dyDescent="0.25">
      <c r="A494" s="395">
        <v>489</v>
      </c>
      <c r="B494" s="397"/>
      <c r="C494" s="397"/>
      <c r="D494" s="397"/>
      <c r="E494" s="397"/>
      <c r="F494" s="398"/>
      <c r="G494" s="398"/>
      <c r="H494" s="399"/>
      <c r="I494" s="397"/>
      <c r="J494" s="400"/>
      <c r="K494" s="400"/>
    </row>
    <row r="495" spans="1:11" x14ac:dyDescent="0.25">
      <c r="A495" s="395">
        <v>490</v>
      </c>
      <c r="B495" s="397"/>
      <c r="C495" s="397"/>
      <c r="D495" s="397"/>
      <c r="E495" s="397"/>
      <c r="F495" s="398"/>
      <c r="G495" s="398"/>
      <c r="H495" s="399"/>
      <c r="I495" s="397"/>
      <c r="J495" s="400"/>
      <c r="K495" s="400"/>
    </row>
    <row r="496" spans="1:11" x14ac:dyDescent="0.25">
      <c r="A496" s="395">
        <v>491</v>
      </c>
      <c r="B496" s="397"/>
      <c r="C496" s="397"/>
      <c r="D496" s="397"/>
      <c r="E496" s="397"/>
      <c r="F496" s="398"/>
      <c r="G496" s="398"/>
      <c r="H496" s="399"/>
      <c r="I496" s="397"/>
      <c r="J496" s="400"/>
      <c r="K496" s="400"/>
    </row>
    <row r="497" spans="1:11" x14ac:dyDescent="0.25">
      <c r="A497" s="395">
        <v>492</v>
      </c>
      <c r="B497" s="397"/>
      <c r="C497" s="397"/>
      <c r="D497" s="397"/>
      <c r="E497" s="397"/>
      <c r="F497" s="398"/>
      <c r="G497" s="398"/>
      <c r="H497" s="399"/>
      <c r="I497" s="397"/>
      <c r="J497" s="400"/>
      <c r="K497" s="400"/>
    </row>
    <row r="498" spans="1:11" x14ac:dyDescent="0.25">
      <c r="A498" s="395">
        <v>493</v>
      </c>
      <c r="B498" s="397"/>
      <c r="C498" s="397"/>
      <c r="D498" s="397"/>
      <c r="E498" s="397"/>
      <c r="F498" s="398"/>
      <c r="G498" s="398"/>
      <c r="H498" s="399"/>
      <c r="I498" s="397"/>
      <c r="J498" s="400"/>
      <c r="K498" s="400"/>
    </row>
    <row r="499" spans="1:11" x14ac:dyDescent="0.25">
      <c r="A499" s="395">
        <v>494</v>
      </c>
      <c r="B499" s="397"/>
      <c r="C499" s="397"/>
      <c r="D499" s="397"/>
      <c r="E499" s="397"/>
      <c r="F499" s="398"/>
      <c r="G499" s="398"/>
      <c r="H499" s="399"/>
      <c r="I499" s="397"/>
      <c r="J499" s="400"/>
      <c r="K499" s="400"/>
    </row>
    <row r="500" spans="1:11" x14ac:dyDescent="0.25">
      <c r="A500" s="395">
        <v>495</v>
      </c>
      <c r="B500" s="397"/>
      <c r="C500" s="397"/>
      <c r="D500" s="397"/>
      <c r="E500" s="397"/>
      <c r="F500" s="398"/>
      <c r="G500" s="398"/>
      <c r="H500" s="399"/>
      <c r="I500" s="397"/>
      <c r="J500" s="400"/>
      <c r="K500" s="400"/>
    </row>
    <row r="501" spans="1:11" x14ac:dyDescent="0.25">
      <c r="A501" s="395">
        <v>496</v>
      </c>
      <c r="B501" s="397"/>
      <c r="C501" s="397"/>
      <c r="D501" s="397"/>
      <c r="E501" s="397"/>
      <c r="F501" s="398"/>
      <c r="G501" s="398"/>
      <c r="H501" s="399"/>
      <c r="I501" s="397"/>
      <c r="J501" s="400"/>
      <c r="K501" s="400"/>
    </row>
    <row r="502" spans="1:11" x14ac:dyDescent="0.25">
      <c r="A502" s="395">
        <v>497</v>
      </c>
      <c r="B502" s="397"/>
      <c r="C502" s="397"/>
      <c r="D502" s="397"/>
      <c r="E502" s="397"/>
      <c r="F502" s="398"/>
      <c r="G502" s="398"/>
      <c r="H502" s="399"/>
      <c r="I502" s="397"/>
      <c r="J502" s="400"/>
      <c r="K502" s="400"/>
    </row>
    <row r="503" spans="1:11" x14ac:dyDescent="0.25">
      <c r="A503" s="395">
        <v>498</v>
      </c>
      <c r="B503" s="397"/>
      <c r="C503" s="397"/>
      <c r="D503" s="397"/>
      <c r="E503" s="397"/>
      <c r="F503" s="398"/>
      <c r="G503" s="398"/>
      <c r="H503" s="399"/>
      <c r="I503" s="397"/>
      <c r="J503" s="400"/>
      <c r="K503" s="400"/>
    </row>
    <row r="504" spans="1:11" x14ac:dyDescent="0.25">
      <c r="A504" s="395">
        <v>499</v>
      </c>
      <c r="B504" s="397"/>
      <c r="C504" s="397"/>
      <c r="D504" s="397"/>
      <c r="E504" s="397"/>
      <c r="F504" s="398"/>
      <c r="G504" s="398"/>
      <c r="H504" s="399"/>
      <c r="I504" s="397"/>
      <c r="J504" s="400"/>
      <c r="K504" s="400"/>
    </row>
    <row r="505" spans="1:11" x14ac:dyDescent="0.25">
      <c r="A505" s="395">
        <v>500</v>
      </c>
      <c r="B505" s="397"/>
      <c r="C505" s="397"/>
      <c r="D505" s="397"/>
      <c r="E505" s="397"/>
      <c r="F505" s="398"/>
      <c r="G505" s="398"/>
      <c r="H505" s="399"/>
      <c r="I505" s="397"/>
      <c r="J505" s="400"/>
      <c r="K505" s="400"/>
    </row>
    <row r="506" spans="1:11" x14ac:dyDescent="0.25">
      <c r="A506" s="395">
        <v>501</v>
      </c>
      <c r="B506" s="397"/>
      <c r="C506" s="397"/>
      <c r="D506" s="397"/>
      <c r="E506" s="397"/>
      <c r="F506" s="398"/>
      <c r="G506" s="398"/>
      <c r="H506" s="399"/>
      <c r="I506" s="397"/>
      <c r="J506" s="400"/>
      <c r="K506" s="400"/>
    </row>
    <row r="507" spans="1:11" x14ac:dyDescent="0.25">
      <c r="A507" s="395">
        <v>502</v>
      </c>
      <c r="B507" s="397"/>
      <c r="C507" s="397"/>
      <c r="D507" s="397"/>
      <c r="E507" s="397"/>
      <c r="F507" s="398"/>
      <c r="G507" s="398"/>
      <c r="H507" s="399"/>
      <c r="I507" s="397"/>
      <c r="J507" s="400"/>
      <c r="K507" s="400"/>
    </row>
    <row r="508" spans="1:11" x14ac:dyDescent="0.25">
      <c r="A508" s="395">
        <v>503</v>
      </c>
      <c r="B508" s="397"/>
      <c r="C508" s="397"/>
      <c r="D508" s="397"/>
      <c r="E508" s="397"/>
      <c r="F508" s="398"/>
      <c r="G508" s="398"/>
      <c r="H508" s="399"/>
      <c r="I508" s="397"/>
      <c r="J508" s="400"/>
      <c r="K508" s="400"/>
    </row>
    <row r="509" spans="1:11" x14ac:dyDescent="0.25">
      <c r="A509" s="395">
        <v>504</v>
      </c>
      <c r="B509" s="397"/>
      <c r="C509" s="397"/>
      <c r="D509" s="397"/>
      <c r="E509" s="397"/>
      <c r="F509" s="398"/>
      <c r="G509" s="398"/>
      <c r="H509" s="399"/>
      <c r="I509" s="397"/>
      <c r="J509" s="400"/>
      <c r="K509" s="400"/>
    </row>
    <row r="510" spans="1:11" x14ac:dyDescent="0.25">
      <c r="A510" s="395">
        <v>505</v>
      </c>
      <c r="B510" s="397"/>
      <c r="C510" s="397"/>
      <c r="D510" s="397"/>
      <c r="E510" s="397"/>
      <c r="F510" s="398"/>
      <c r="G510" s="398"/>
      <c r="H510" s="399"/>
      <c r="I510" s="397"/>
      <c r="J510" s="400"/>
      <c r="K510" s="400"/>
    </row>
    <row r="511" spans="1:11" x14ac:dyDescent="0.25">
      <c r="A511" s="395">
        <v>506</v>
      </c>
      <c r="B511" s="397"/>
      <c r="C511" s="397"/>
      <c r="D511" s="397"/>
      <c r="E511" s="397"/>
      <c r="F511" s="398"/>
      <c r="G511" s="398"/>
      <c r="H511" s="399"/>
      <c r="I511" s="397"/>
      <c r="J511" s="400"/>
      <c r="K511" s="400"/>
    </row>
    <row r="512" spans="1:11" x14ac:dyDescent="0.25">
      <c r="A512" s="395">
        <v>507</v>
      </c>
      <c r="B512" s="397"/>
      <c r="C512" s="397"/>
      <c r="D512" s="397"/>
      <c r="E512" s="397"/>
      <c r="F512" s="398"/>
      <c r="G512" s="398"/>
      <c r="H512" s="399"/>
      <c r="I512" s="397"/>
      <c r="J512" s="400"/>
      <c r="K512" s="400"/>
    </row>
    <row r="513" spans="1:11" x14ac:dyDescent="0.25">
      <c r="A513" s="395">
        <v>508</v>
      </c>
      <c r="B513" s="397"/>
      <c r="C513" s="397"/>
      <c r="D513" s="397"/>
      <c r="E513" s="397"/>
      <c r="F513" s="398"/>
      <c r="G513" s="398"/>
      <c r="H513" s="399"/>
      <c r="I513" s="397"/>
      <c r="J513" s="400"/>
      <c r="K513" s="400"/>
    </row>
    <row r="514" spans="1:11" x14ac:dyDescent="0.25">
      <c r="A514" s="395">
        <v>509</v>
      </c>
      <c r="B514" s="397"/>
      <c r="C514" s="397"/>
      <c r="D514" s="397"/>
      <c r="E514" s="397"/>
      <c r="F514" s="398"/>
      <c r="G514" s="398"/>
      <c r="H514" s="399"/>
      <c r="I514" s="397"/>
      <c r="J514" s="400"/>
      <c r="K514" s="400"/>
    </row>
    <row r="515" spans="1:11" x14ac:dyDescent="0.25">
      <c r="A515" s="395">
        <v>510</v>
      </c>
      <c r="B515" s="397"/>
      <c r="C515" s="397"/>
      <c r="D515" s="397"/>
      <c r="E515" s="397"/>
      <c r="F515" s="398"/>
      <c r="G515" s="398"/>
      <c r="H515" s="399"/>
      <c r="I515" s="397"/>
      <c r="J515" s="400"/>
      <c r="K515" s="400"/>
    </row>
    <row r="516" spans="1:11" x14ac:dyDescent="0.25">
      <c r="A516" s="395">
        <v>511</v>
      </c>
      <c r="B516" s="397"/>
      <c r="C516" s="397"/>
      <c r="D516" s="397"/>
      <c r="E516" s="397"/>
      <c r="F516" s="398"/>
      <c r="G516" s="398"/>
      <c r="H516" s="399"/>
      <c r="I516" s="397"/>
      <c r="J516" s="400"/>
      <c r="K516" s="400"/>
    </row>
    <row r="517" spans="1:11" x14ac:dyDescent="0.25">
      <c r="A517" s="395">
        <v>512</v>
      </c>
      <c r="B517" s="397"/>
      <c r="C517" s="397"/>
      <c r="D517" s="397"/>
      <c r="E517" s="397"/>
      <c r="F517" s="398"/>
      <c r="G517" s="398"/>
      <c r="H517" s="399"/>
      <c r="I517" s="397"/>
      <c r="J517" s="400"/>
      <c r="K517" s="400"/>
    </row>
    <row r="518" spans="1:11" x14ac:dyDescent="0.25">
      <c r="A518" s="395">
        <v>513</v>
      </c>
      <c r="B518" s="397"/>
      <c r="C518" s="397"/>
      <c r="D518" s="397"/>
      <c r="E518" s="397"/>
      <c r="F518" s="398"/>
      <c r="G518" s="398"/>
      <c r="H518" s="399"/>
      <c r="I518" s="397"/>
      <c r="J518" s="400"/>
      <c r="K518" s="400"/>
    </row>
    <row r="519" spans="1:11" x14ac:dyDescent="0.25">
      <c r="A519" s="395">
        <v>514</v>
      </c>
      <c r="B519" s="397"/>
      <c r="C519" s="397"/>
      <c r="D519" s="397"/>
      <c r="E519" s="397"/>
      <c r="F519" s="398"/>
      <c r="G519" s="398"/>
      <c r="H519" s="399"/>
      <c r="I519" s="397"/>
      <c r="J519" s="400"/>
      <c r="K519" s="400"/>
    </row>
    <row r="520" spans="1:11" x14ac:dyDescent="0.25">
      <c r="A520" s="395">
        <v>515</v>
      </c>
      <c r="B520" s="397"/>
      <c r="C520" s="397"/>
      <c r="D520" s="397"/>
      <c r="E520" s="397"/>
      <c r="F520" s="398"/>
      <c r="G520" s="398"/>
      <c r="H520" s="399"/>
      <c r="I520" s="397"/>
      <c r="J520" s="400"/>
      <c r="K520" s="400"/>
    </row>
    <row r="521" spans="1:11" x14ac:dyDescent="0.25">
      <c r="A521" s="395">
        <v>516</v>
      </c>
      <c r="B521" s="397"/>
      <c r="C521" s="397"/>
      <c r="D521" s="397"/>
      <c r="E521" s="397"/>
      <c r="F521" s="398"/>
      <c r="G521" s="398"/>
      <c r="H521" s="399"/>
      <c r="I521" s="397"/>
      <c r="J521" s="400"/>
      <c r="K521" s="400"/>
    </row>
    <row r="522" spans="1:11" x14ac:dyDescent="0.25">
      <c r="A522" s="395">
        <v>517</v>
      </c>
      <c r="B522" s="397"/>
      <c r="C522" s="397"/>
      <c r="D522" s="397"/>
      <c r="E522" s="397"/>
      <c r="F522" s="398"/>
      <c r="G522" s="398"/>
      <c r="H522" s="399"/>
      <c r="I522" s="397"/>
      <c r="J522" s="400"/>
      <c r="K522" s="400"/>
    </row>
    <row r="523" spans="1:11" x14ac:dyDescent="0.25">
      <c r="A523" s="395">
        <v>518</v>
      </c>
      <c r="B523" s="397"/>
      <c r="C523" s="397"/>
      <c r="D523" s="397"/>
      <c r="E523" s="397"/>
      <c r="F523" s="398"/>
      <c r="G523" s="398"/>
      <c r="H523" s="399"/>
      <c r="I523" s="397"/>
      <c r="J523" s="400"/>
      <c r="K523" s="400"/>
    </row>
    <row r="524" spans="1:11" x14ac:dyDescent="0.25">
      <c r="A524" s="395">
        <v>519</v>
      </c>
      <c r="B524" s="397"/>
      <c r="C524" s="397"/>
      <c r="D524" s="397"/>
      <c r="E524" s="397"/>
      <c r="F524" s="398"/>
      <c r="G524" s="398"/>
      <c r="H524" s="399"/>
      <c r="I524" s="397"/>
      <c r="J524" s="400"/>
      <c r="K524" s="400"/>
    </row>
    <row r="525" spans="1:11" x14ac:dyDescent="0.25">
      <c r="A525" s="395">
        <v>520</v>
      </c>
      <c r="B525" s="397"/>
      <c r="C525" s="397"/>
      <c r="D525" s="397"/>
      <c r="E525" s="397"/>
      <c r="F525" s="398"/>
      <c r="G525" s="398"/>
      <c r="H525" s="399"/>
      <c r="I525" s="397"/>
      <c r="J525" s="400"/>
      <c r="K525" s="400"/>
    </row>
    <row r="526" spans="1:11" x14ac:dyDescent="0.25">
      <c r="A526" s="395">
        <v>521</v>
      </c>
      <c r="B526" s="397"/>
      <c r="C526" s="397"/>
      <c r="D526" s="397"/>
      <c r="E526" s="397"/>
      <c r="F526" s="398"/>
      <c r="G526" s="398"/>
      <c r="H526" s="399"/>
      <c r="I526" s="397"/>
      <c r="J526" s="400"/>
      <c r="K526" s="400"/>
    </row>
    <row r="527" spans="1:11" x14ac:dyDescent="0.25">
      <c r="A527" s="395">
        <v>522</v>
      </c>
      <c r="B527" s="397"/>
      <c r="C527" s="397"/>
      <c r="D527" s="397"/>
      <c r="E527" s="397"/>
      <c r="F527" s="398"/>
      <c r="G527" s="398"/>
      <c r="H527" s="399"/>
      <c r="I527" s="397"/>
      <c r="J527" s="400"/>
      <c r="K527" s="400"/>
    </row>
    <row r="528" spans="1:11" x14ac:dyDescent="0.25">
      <c r="A528" s="395">
        <v>523</v>
      </c>
      <c r="B528" s="397"/>
      <c r="C528" s="397"/>
      <c r="D528" s="397"/>
      <c r="E528" s="397"/>
      <c r="F528" s="398"/>
      <c r="G528" s="398"/>
      <c r="H528" s="399"/>
      <c r="I528" s="397"/>
      <c r="J528" s="400"/>
      <c r="K528" s="400"/>
    </row>
    <row r="529" spans="1:11" x14ac:dyDescent="0.25">
      <c r="A529" s="395">
        <v>524</v>
      </c>
      <c r="B529" s="397"/>
      <c r="C529" s="397"/>
      <c r="D529" s="397"/>
      <c r="E529" s="397"/>
      <c r="F529" s="398"/>
      <c r="G529" s="398"/>
      <c r="H529" s="399"/>
      <c r="I529" s="397"/>
      <c r="J529" s="400"/>
      <c r="K529" s="400"/>
    </row>
    <row r="530" spans="1:11" x14ac:dyDescent="0.25">
      <c r="A530" s="395">
        <v>525</v>
      </c>
      <c r="B530" s="397"/>
      <c r="C530" s="397"/>
      <c r="D530" s="397"/>
      <c r="E530" s="397"/>
      <c r="F530" s="398"/>
      <c r="G530" s="398"/>
      <c r="H530" s="399"/>
      <c r="I530" s="397"/>
      <c r="J530" s="400"/>
      <c r="K530" s="400"/>
    </row>
    <row r="531" spans="1:11" x14ac:dyDescent="0.25">
      <c r="A531" s="395">
        <v>526</v>
      </c>
      <c r="B531" s="397"/>
      <c r="C531" s="397"/>
      <c r="D531" s="397"/>
      <c r="E531" s="397"/>
      <c r="F531" s="398"/>
      <c r="G531" s="398"/>
      <c r="H531" s="399"/>
      <c r="I531" s="397"/>
      <c r="J531" s="400"/>
      <c r="K531" s="400"/>
    </row>
    <row r="532" spans="1:11" x14ac:dyDescent="0.25">
      <c r="A532" s="395">
        <v>527</v>
      </c>
      <c r="B532" s="397"/>
      <c r="C532" s="397"/>
      <c r="D532" s="397"/>
      <c r="E532" s="397"/>
      <c r="F532" s="398"/>
      <c r="G532" s="398"/>
      <c r="H532" s="399"/>
      <c r="I532" s="397"/>
      <c r="J532" s="400"/>
      <c r="K532" s="400"/>
    </row>
    <row r="533" spans="1:11" x14ac:dyDescent="0.25">
      <c r="A533" s="395">
        <v>528</v>
      </c>
      <c r="B533" s="397"/>
      <c r="C533" s="397"/>
      <c r="D533" s="397"/>
      <c r="E533" s="397"/>
      <c r="F533" s="398"/>
      <c r="G533" s="398"/>
      <c r="H533" s="399"/>
      <c r="I533" s="397"/>
      <c r="J533" s="400"/>
      <c r="K533" s="400"/>
    </row>
    <row r="534" spans="1:11" x14ac:dyDescent="0.25">
      <c r="A534" s="395">
        <v>529</v>
      </c>
      <c r="B534" s="397"/>
      <c r="C534" s="397"/>
      <c r="D534" s="397"/>
      <c r="E534" s="397"/>
      <c r="F534" s="398"/>
      <c r="G534" s="398"/>
      <c r="H534" s="399"/>
      <c r="I534" s="397"/>
      <c r="J534" s="400"/>
      <c r="K534" s="400"/>
    </row>
    <row r="535" spans="1:11" x14ac:dyDescent="0.25">
      <c r="A535" s="395">
        <v>530</v>
      </c>
      <c r="B535" s="397"/>
      <c r="C535" s="397"/>
      <c r="D535" s="397"/>
      <c r="E535" s="397"/>
      <c r="F535" s="398"/>
      <c r="G535" s="398"/>
      <c r="H535" s="399"/>
      <c r="I535" s="397"/>
      <c r="J535" s="400"/>
      <c r="K535" s="400"/>
    </row>
    <row r="536" spans="1:11" x14ac:dyDescent="0.25">
      <c r="A536" s="395">
        <v>531</v>
      </c>
      <c r="B536" s="397"/>
      <c r="C536" s="397"/>
      <c r="D536" s="397"/>
      <c r="E536" s="397"/>
      <c r="F536" s="398"/>
      <c r="G536" s="398"/>
      <c r="H536" s="399"/>
      <c r="I536" s="397"/>
      <c r="J536" s="400"/>
      <c r="K536" s="400"/>
    </row>
    <row r="537" spans="1:11" x14ac:dyDescent="0.25">
      <c r="A537" s="395">
        <v>532</v>
      </c>
      <c r="B537" s="397"/>
      <c r="C537" s="397"/>
      <c r="D537" s="397"/>
      <c r="E537" s="397"/>
      <c r="F537" s="398"/>
      <c r="G537" s="398"/>
      <c r="H537" s="399"/>
      <c r="I537" s="397"/>
      <c r="J537" s="400"/>
      <c r="K537" s="400"/>
    </row>
    <row r="538" spans="1:11" x14ac:dyDescent="0.25">
      <c r="A538" s="395">
        <v>533</v>
      </c>
      <c r="B538" s="397"/>
      <c r="C538" s="397"/>
      <c r="D538" s="397"/>
      <c r="E538" s="397"/>
      <c r="F538" s="398"/>
      <c r="G538" s="398"/>
      <c r="H538" s="399"/>
      <c r="I538" s="397"/>
      <c r="J538" s="400"/>
      <c r="K538" s="400"/>
    </row>
    <row r="539" spans="1:11" x14ac:dyDescent="0.25">
      <c r="A539" s="395">
        <v>534</v>
      </c>
      <c r="B539" s="397"/>
      <c r="C539" s="397"/>
      <c r="D539" s="397"/>
      <c r="E539" s="397"/>
      <c r="F539" s="398"/>
      <c r="G539" s="398"/>
      <c r="H539" s="399"/>
      <c r="I539" s="397"/>
      <c r="J539" s="400"/>
      <c r="K539" s="400"/>
    </row>
    <row r="540" spans="1:11" x14ac:dyDescent="0.25">
      <c r="A540" s="395">
        <v>535</v>
      </c>
      <c r="B540" s="397"/>
      <c r="C540" s="397"/>
      <c r="D540" s="397"/>
      <c r="E540" s="397"/>
      <c r="F540" s="398"/>
      <c r="G540" s="398"/>
      <c r="H540" s="399"/>
      <c r="I540" s="397"/>
      <c r="J540" s="400"/>
      <c r="K540" s="400"/>
    </row>
    <row r="541" spans="1:11" x14ac:dyDescent="0.25">
      <c r="A541" s="395">
        <v>536</v>
      </c>
      <c r="B541" s="397"/>
      <c r="C541" s="397"/>
      <c r="D541" s="397"/>
      <c r="E541" s="397"/>
      <c r="F541" s="398"/>
      <c r="G541" s="398"/>
      <c r="H541" s="399"/>
      <c r="I541" s="397"/>
      <c r="J541" s="400"/>
      <c r="K541" s="400"/>
    </row>
    <row r="542" spans="1:11" x14ac:dyDescent="0.25">
      <c r="A542" s="395">
        <v>537</v>
      </c>
      <c r="B542" s="397"/>
      <c r="C542" s="397"/>
      <c r="D542" s="397"/>
      <c r="E542" s="397"/>
      <c r="F542" s="398"/>
      <c r="G542" s="398"/>
      <c r="H542" s="399"/>
      <c r="I542" s="397"/>
      <c r="J542" s="400"/>
      <c r="K542" s="400"/>
    </row>
    <row r="543" spans="1:11" x14ac:dyDescent="0.25">
      <c r="A543" s="395">
        <v>538</v>
      </c>
      <c r="B543" s="397"/>
      <c r="C543" s="397"/>
      <c r="D543" s="397"/>
      <c r="E543" s="397"/>
      <c r="F543" s="398"/>
      <c r="G543" s="398"/>
      <c r="H543" s="399"/>
      <c r="I543" s="397"/>
      <c r="J543" s="400"/>
      <c r="K543" s="400"/>
    </row>
    <row r="544" spans="1:11" x14ac:dyDescent="0.25">
      <c r="A544" s="395">
        <v>539</v>
      </c>
      <c r="B544" s="397"/>
      <c r="C544" s="397"/>
      <c r="D544" s="397"/>
      <c r="E544" s="397"/>
      <c r="F544" s="398"/>
      <c r="G544" s="398"/>
      <c r="H544" s="399"/>
      <c r="I544" s="397"/>
      <c r="J544" s="400"/>
      <c r="K544" s="400"/>
    </row>
    <row r="545" spans="1:11" x14ac:dyDescent="0.25">
      <c r="A545" s="395">
        <v>540</v>
      </c>
      <c r="B545" s="397"/>
      <c r="C545" s="397"/>
      <c r="D545" s="397"/>
      <c r="E545" s="397"/>
      <c r="F545" s="398"/>
      <c r="G545" s="398"/>
      <c r="H545" s="399"/>
      <c r="I545" s="397"/>
      <c r="J545" s="400"/>
      <c r="K545" s="400"/>
    </row>
    <row r="546" spans="1:11" x14ac:dyDescent="0.25">
      <c r="A546" s="395">
        <v>541</v>
      </c>
      <c r="B546" s="397"/>
      <c r="C546" s="397"/>
      <c r="D546" s="397"/>
      <c r="E546" s="397"/>
      <c r="F546" s="398"/>
      <c r="G546" s="398"/>
      <c r="H546" s="399"/>
      <c r="I546" s="397"/>
      <c r="J546" s="400"/>
      <c r="K546" s="400"/>
    </row>
    <row r="547" spans="1:11" x14ac:dyDescent="0.25">
      <c r="A547" s="395">
        <v>542</v>
      </c>
      <c r="B547" s="397"/>
      <c r="C547" s="397"/>
      <c r="D547" s="397"/>
      <c r="E547" s="397"/>
      <c r="F547" s="398"/>
      <c r="G547" s="398"/>
      <c r="H547" s="399"/>
      <c r="I547" s="397"/>
      <c r="J547" s="400"/>
      <c r="K547" s="400"/>
    </row>
    <row r="548" spans="1:11" x14ac:dyDescent="0.25">
      <c r="A548" s="395">
        <v>543</v>
      </c>
      <c r="B548" s="397"/>
      <c r="C548" s="397"/>
      <c r="D548" s="397"/>
      <c r="E548" s="397"/>
      <c r="F548" s="398"/>
      <c r="G548" s="398"/>
      <c r="H548" s="399"/>
      <c r="I548" s="397"/>
      <c r="J548" s="400"/>
      <c r="K548" s="400"/>
    </row>
    <row r="549" spans="1:11" x14ac:dyDescent="0.25">
      <c r="A549" s="395">
        <v>544</v>
      </c>
      <c r="B549" s="397"/>
      <c r="C549" s="397"/>
      <c r="D549" s="397"/>
      <c r="E549" s="397"/>
      <c r="F549" s="398"/>
      <c r="G549" s="398"/>
      <c r="H549" s="399"/>
      <c r="I549" s="397"/>
      <c r="J549" s="400"/>
      <c r="K549" s="400"/>
    </row>
    <row r="550" spans="1:11" x14ac:dyDescent="0.25">
      <c r="A550" s="395">
        <v>545</v>
      </c>
      <c r="B550" s="397"/>
      <c r="C550" s="397"/>
      <c r="D550" s="397"/>
      <c r="E550" s="397"/>
      <c r="F550" s="398"/>
      <c r="G550" s="398"/>
      <c r="H550" s="399"/>
      <c r="I550" s="397"/>
      <c r="J550" s="400"/>
      <c r="K550" s="400"/>
    </row>
    <row r="551" spans="1:11" x14ac:dyDescent="0.25">
      <c r="A551" s="395">
        <v>546</v>
      </c>
      <c r="B551" s="397"/>
      <c r="C551" s="397"/>
      <c r="D551" s="397"/>
      <c r="E551" s="397"/>
      <c r="F551" s="398"/>
      <c r="G551" s="398"/>
      <c r="H551" s="399"/>
      <c r="I551" s="397"/>
      <c r="J551" s="400"/>
      <c r="K551" s="400"/>
    </row>
    <row r="552" spans="1:11" x14ac:dyDescent="0.25">
      <c r="A552" s="395">
        <v>547</v>
      </c>
      <c r="B552" s="397"/>
      <c r="C552" s="397"/>
      <c r="D552" s="397"/>
      <c r="E552" s="397"/>
      <c r="F552" s="398"/>
      <c r="G552" s="398"/>
      <c r="H552" s="399"/>
      <c r="I552" s="397"/>
      <c r="J552" s="400"/>
      <c r="K552" s="400"/>
    </row>
    <row r="553" spans="1:11" x14ac:dyDescent="0.25">
      <c r="A553" s="395">
        <v>548</v>
      </c>
      <c r="B553" s="397"/>
      <c r="C553" s="397"/>
      <c r="D553" s="397"/>
      <c r="E553" s="397"/>
      <c r="F553" s="398"/>
      <c r="G553" s="398"/>
      <c r="H553" s="399"/>
      <c r="I553" s="397"/>
      <c r="J553" s="400"/>
      <c r="K553" s="400"/>
    </row>
    <row r="554" spans="1:11" x14ac:dyDescent="0.25">
      <c r="A554" s="395">
        <v>549</v>
      </c>
      <c r="B554" s="397"/>
      <c r="C554" s="397"/>
      <c r="D554" s="397"/>
      <c r="E554" s="397"/>
      <c r="F554" s="398"/>
      <c r="G554" s="398"/>
      <c r="H554" s="399"/>
      <c r="I554" s="397"/>
      <c r="J554" s="400"/>
      <c r="K554" s="400"/>
    </row>
    <row r="555" spans="1:11" x14ac:dyDescent="0.25">
      <c r="A555" s="395">
        <v>550</v>
      </c>
      <c r="B555" s="397"/>
      <c r="C555" s="397"/>
      <c r="D555" s="397"/>
      <c r="E555" s="397"/>
      <c r="F555" s="398"/>
      <c r="G555" s="398"/>
      <c r="H555" s="399"/>
      <c r="I555" s="397"/>
      <c r="J555" s="400"/>
      <c r="K555" s="400"/>
    </row>
    <row r="556" spans="1:11" x14ac:dyDescent="0.25">
      <c r="A556" s="395">
        <v>551</v>
      </c>
      <c r="B556" s="397"/>
      <c r="C556" s="397"/>
      <c r="D556" s="397"/>
      <c r="E556" s="397"/>
      <c r="F556" s="398"/>
      <c r="G556" s="398"/>
      <c r="H556" s="399"/>
      <c r="I556" s="397"/>
      <c r="J556" s="400"/>
      <c r="K556" s="400"/>
    </row>
    <row r="557" spans="1:11" x14ac:dyDescent="0.25">
      <c r="A557" s="395">
        <v>552</v>
      </c>
      <c r="B557" s="397"/>
      <c r="C557" s="397"/>
      <c r="D557" s="397"/>
      <c r="E557" s="397"/>
      <c r="F557" s="398"/>
      <c r="G557" s="398"/>
      <c r="H557" s="399"/>
      <c r="I557" s="397"/>
      <c r="J557" s="400"/>
      <c r="K557" s="400"/>
    </row>
    <row r="558" spans="1:11" x14ac:dyDescent="0.25">
      <c r="A558" s="395">
        <v>553</v>
      </c>
      <c r="B558" s="397"/>
      <c r="C558" s="397"/>
      <c r="D558" s="397"/>
      <c r="E558" s="397"/>
      <c r="F558" s="398"/>
      <c r="G558" s="398"/>
      <c r="H558" s="399"/>
      <c r="I558" s="397"/>
      <c r="J558" s="400"/>
      <c r="K558" s="400"/>
    </row>
    <row r="559" spans="1:11" x14ac:dyDescent="0.25">
      <c r="A559" s="395">
        <v>554</v>
      </c>
      <c r="B559" s="397"/>
      <c r="C559" s="397"/>
      <c r="D559" s="397"/>
      <c r="E559" s="397"/>
      <c r="F559" s="398"/>
      <c r="G559" s="398"/>
      <c r="H559" s="399"/>
      <c r="I559" s="397"/>
      <c r="J559" s="400"/>
      <c r="K559" s="400"/>
    </row>
    <row r="560" spans="1:11" x14ac:dyDescent="0.25">
      <c r="A560" s="395">
        <v>555</v>
      </c>
      <c r="B560" s="397"/>
      <c r="C560" s="397"/>
      <c r="D560" s="397"/>
      <c r="E560" s="397"/>
      <c r="F560" s="398"/>
      <c r="G560" s="398"/>
      <c r="H560" s="399"/>
      <c r="I560" s="397"/>
      <c r="J560" s="400"/>
      <c r="K560" s="400"/>
    </row>
    <row r="561" spans="1:11" x14ac:dyDescent="0.25">
      <c r="A561" s="395">
        <v>556</v>
      </c>
      <c r="B561" s="397"/>
      <c r="C561" s="397"/>
      <c r="D561" s="397"/>
      <c r="E561" s="397"/>
      <c r="F561" s="398"/>
      <c r="G561" s="398"/>
      <c r="H561" s="399"/>
      <c r="I561" s="397"/>
      <c r="J561" s="400"/>
      <c r="K561" s="400"/>
    </row>
    <row r="562" spans="1:11" x14ac:dyDescent="0.25">
      <c r="A562" s="395">
        <v>557</v>
      </c>
      <c r="B562" s="397"/>
      <c r="C562" s="397"/>
      <c r="D562" s="397"/>
      <c r="E562" s="397"/>
      <c r="F562" s="398"/>
      <c r="G562" s="398"/>
      <c r="H562" s="399"/>
      <c r="I562" s="397"/>
      <c r="J562" s="400"/>
      <c r="K562" s="400"/>
    </row>
    <row r="563" spans="1:11" x14ac:dyDescent="0.25">
      <c r="A563" s="395">
        <v>558</v>
      </c>
      <c r="B563" s="397"/>
      <c r="C563" s="397"/>
      <c r="D563" s="397"/>
      <c r="E563" s="397"/>
      <c r="F563" s="398"/>
      <c r="G563" s="398"/>
      <c r="H563" s="399"/>
      <c r="I563" s="397"/>
      <c r="J563" s="400"/>
      <c r="K563" s="400"/>
    </row>
    <row r="564" spans="1:11" x14ac:dyDescent="0.25">
      <c r="A564" s="395">
        <v>559</v>
      </c>
      <c r="B564" s="397"/>
      <c r="C564" s="397"/>
      <c r="D564" s="397"/>
      <c r="E564" s="397"/>
      <c r="F564" s="398"/>
      <c r="G564" s="398"/>
      <c r="H564" s="399"/>
      <c r="I564" s="397"/>
      <c r="J564" s="400"/>
      <c r="K564" s="400"/>
    </row>
    <row r="565" spans="1:11" x14ac:dyDescent="0.25">
      <c r="A565" s="395">
        <v>560</v>
      </c>
      <c r="B565" s="397"/>
      <c r="C565" s="397"/>
      <c r="D565" s="397"/>
      <c r="E565" s="397"/>
      <c r="F565" s="398"/>
      <c r="G565" s="398"/>
      <c r="H565" s="399"/>
      <c r="I565" s="397"/>
      <c r="J565" s="400"/>
      <c r="K565" s="400"/>
    </row>
    <row r="566" spans="1:11" x14ac:dyDescent="0.25">
      <c r="A566" s="395">
        <v>561</v>
      </c>
      <c r="B566" s="397"/>
      <c r="C566" s="397"/>
      <c r="D566" s="397"/>
      <c r="E566" s="397"/>
      <c r="F566" s="398"/>
      <c r="G566" s="398"/>
      <c r="H566" s="399"/>
      <c r="I566" s="397"/>
      <c r="J566" s="400"/>
      <c r="K566" s="400"/>
    </row>
    <row r="567" spans="1:11" x14ac:dyDescent="0.25">
      <c r="A567" s="395">
        <v>562</v>
      </c>
      <c r="B567" s="397"/>
      <c r="C567" s="397"/>
      <c r="D567" s="397"/>
      <c r="E567" s="397"/>
      <c r="F567" s="398"/>
      <c r="G567" s="398"/>
      <c r="H567" s="399"/>
      <c r="I567" s="397"/>
      <c r="J567" s="400"/>
      <c r="K567" s="400"/>
    </row>
    <row r="568" spans="1:11" x14ac:dyDescent="0.25">
      <c r="A568" s="395">
        <v>563</v>
      </c>
      <c r="B568" s="397"/>
      <c r="C568" s="397"/>
      <c r="D568" s="397"/>
      <c r="E568" s="397"/>
      <c r="F568" s="398"/>
      <c r="G568" s="398"/>
      <c r="H568" s="399"/>
      <c r="I568" s="397"/>
      <c r="J568" s="400"/>
      <c r="K568" s="400"/>
    </row>
    <row r="569" spans="1:11" x14ac:dyDescent="0.25">
      <c r="A569" s="395">
        <v>564</v>
      </c>
      <c r="B569" s="397"/>
      <c r="C569" s="397"/>
      <c r="D569" s="397"/>
      <c r="E569" s="397"/>
      <c r="F569" s="398"/>
      <c r="G569" s="398"/>
      <c r="H569" s="399"/>
      <c r="I569" s="397"/>
      <c r="J569" s="400"/>
      <c r="K569" s="400"/>
    </row>
    <row r="570" spans="1:11" x14ac:dyDescent="0.25">
      <c r="A570" s="395">
        <v>565</v>
      </c>
      <c r="B570" s="397"/>
      <c r="C570" s="397"/>
      <c r="D570" s="397"/>
      <c r="E570" s="397"/>
      <c r="F570" s="398"/>
      <c r="G570" s="398"/>
      <c r="H570" s="399"/>
      <c r="I570" s="397"/>
      <c r="J570" s="400"/>
      <c r="K570" s="400"/>
    </row>
    <row r="571" spans="1:11" x14ac:dyDescent="0.25">
      <c r="A571" s="395">
        <v>566</v>
      </c>
      <c r="B571" s="397"/>
      <c r="C571" s="397"/>
      <c r="D571" s="397"/>
      <c r="E571" s="397"/>
      <c r="F571" s="398"/>
      <c r="G571" s="398"/>
      <c r="H571" s="399"/>
      <c r="I571" s="397"/>
      <c r="J571" s="400"/>
      <c r="K571" s="400"/>
    </row>
    <row r="572" spans="1:11" x14ac:dyDescent="0.25">
      <c r="A572" s="395">
        <v>567</v>
      </c>
      <c r="B572" s="397"/>
      <c r="C572" s="397"/>
      <c r="D572" s="397"/>
      <c r="E572" s="397"/>
      <c r="F572" s="398"/>
      <c r="G572" s="398"/>
      <c r="H572" s="399"/>
      <c r="I572" s="397"/>
      <c r="J572" s="400"/>
      <c r="K572" s="400"/>
    </row>
    <row r="573" spans="1:11" x14ac:dyDescent="0.25">
      <c r="A573" s="395">
        <v>568</v>
      </c>
      <c r="B573" s="397"/>
      <c r="C573" s="397"/>
      <c r="D573" s="397"/>
      <c r="E573" s="397"/>
      <c r="F573" s="398"/>
      <c r="G573" s="398"/>
      <c r="H573" s="399"/>
      <c r="I573" s="397"/>
      <c r="J573" s="400"/>
      <c r="K573" s="400"/>
    </row>
    <row r="574" spans="1:11" x14ac:dyDescent="0.25">
      <c r="A574" s="395">
        <v>569</v>
      </c>
      <c r="B574" s="397"/>
      <c r="C574" s="397"/>
      <c r="D574" s="397"/>
      <c r="E574" s="397"/>
      <c r="F574" s="398"/>
      <c r="G574" s="398"/>
      <c r="H574" s="399"/>
      <c r="I574" s="397"/>
      <c r="J574" s="400"/>
      <c r="K574" s="400"/>
    </row>
    <row r="575" spans="1:11" x14ac:dyDescent="0.25">
      <c r="A575" s="395">
        <v>570</v>
      </c>
      <c r="B575" s="397"/>
      <c r="C575" s="397"/>
      <c r="D575" s="397"/>
      <c r="E575" s="397"/>
      <c r="F575" s="398"/>
      <c r="G575" s="398"/>
      <c r="H575" s="399"/>
      <c r="I575" s="397"/>
      <c r="J575" s="400"/>
      <c r="K575" s="400"/>
    </row>
    <row r="576" spans="1:11" x14ac:dyDescent="0.25">
      <c r="A576" s="395">
        <v>571</v>
      </c>
      <c r="B576" s="397"/>
      <c r="C576" s="397"/>
      <c r="D576" s="397"/>
      <c r="E576" s="397"/>
      <c r="F576" s="398"/>
      <c r="G576" s="398"/>
      <c r="H576" s="399"/>
      <c r="I576" s="397"/>
      <c r="J576" s="400"/>
      <c r="K576" s="400"/>
    </row>
    <row r="577" spans="1:11" x14ac:dyDescent="0.25">
      <c r="A577" s="395">
        <v>572</v>
      </c>
      <c r="B577" s="397"/>
      <c r="C577" s="397"/>
      <c r="D577" s="397"/>
      <c r="E577" s="397"/>
      <c r="F577" s="398"/>
      <c r="G577" s="398"/>
      <c r="H577" s="399"/>
      <c r="I577" s="397"/>
      <c r="J577" s="400"/>
      <c r="K577" s="400"/>
    </row>
    <row r="578" spans="1:11" x14ac:dyDescent="0.25">
      <c r="A578" s="395">
        <v>573</v>
      </c>
      <c r="B578" s="397"/>
      <c r="C578" s="397"/>
      <c r="D578" s="397"/>
      <c r="E578" s="397"/>
      <c r="F578" s="398"/>
      <c r="G578" s="398"/>
      <c r="H578" s="399"/>
      <c r="I578" s="397"/>
      <c r="J578" s="400"/>
      <c r="K578" s="400"/>
    </row>
    <row r="579" spans="1:11" x14ac:dyDescent="0.25">
      <c r="A579" s="395">
        <v>574</v>
      </c>
      <c r="B579" s="397"/>
      <c r="C579" s="397"/>
      <c r="D579" s="397"/>
      <c r="E579" s="397"/>
      <c r="F579" s="398"/>
      <c r="G579" s="398"/>
      <c r="H579" s="399"/>
      <c r="I579" s="397"/>
      <c r="J579" s="400"/>
      <c r="K579" s="400"/>
    </row>
    <row r="580" spans="1:11" x14ac:dyDescent="0.25">
      <c r="A580" s="395">
        <v>575</v>
      </c>
      <c r="B580" s="397"/>
      <c r="C580" s="397"/>
      <c r="D580" s="397"/>
      <c r="E580" s="397"/>
      <c r="F580" s="398"/>
      <c r="G580" s="398"/>
      <c r="H580" s="399"/>
      <c r="I580" s="397"/>
      <c r="J580" s="400"/>
      <c r="K580" s="400"/>
    </row>
    <row r="581" spans="1:11" x14ac:dyDescent="0.25">
      <c r="A581" s="395">
        <v>576</v>
      </c>
      <c r="B581" s="397"/>
      <c r="C581" s="397"/>
      <c r="D581" s="397"/>
      <c r="E581" s="397"/>
      <c r="F581" s="398"/>
      <c r="G581" s="398"/>
      <c r="H581" s="399"/>
      <c r="I581" s="397"/>
      <c r="J581" s="400"/>
      <c r="K581" s="400"/>
    </row>
    <row r="582" spans="1:11" x14ac:dyDescent="0.25">
      <c r="A582" s="395">
        <v>577</v>
      </c>
      <c r="B582" s="397"/>
      <c r="C582" s="397"/>
      <c r="D582" s="397"/>
      <c r="E582" s="397"/>
      <c r="F582" s="398"/>
      <c r="G582" s="398"/>
      <c r="H582" s="399"/>
      <c r="I582" s="397"/>
      <c r="J582" s="400"/>
      <c r="K582" s="400"/>
    </row>
    <row r="583" spans="1:11" x14ac:dyDescent="0.25">
      <c r="A583" s="395">
        <v>578</v>
      </c>
      <c r="B583" s="397"/>
      <c r="C583" s="397"/>
      <c r="D583" s="397"/>
      <c r="E583" s="397"/>
      <c r="F583" s="398"/>
      <c r="G583" s="398"/>
      <c r="H583" s="399"/>
      <c r="I583" s="397"/>
      <c r="J583" s="400"/>
      <c r="K583" s="400"/>
    </row>
    <row r="584" spans="1:11" x14ac:dyDescent="0.25">
      <c r="A584" s="395">
        <v>579</v>
      </c>
      <c r="B584" s="397"/>
      <c r="C584" s="397"/>
      <c r="D584" s="397"/>
      <c r="E584" s="397"/>
      <c r="F584" s="398"/>
      <c r="G584" s="398"/>
      <c r="H584" s="399"/>
      <c r="I584" s="397"/>
      <c r="J584" s="400"/>
      <c r="K584" s="400"/>
    </row>
    <row r="585" spans="1:11" x14ac:dyDescent="0.25">
      <c r="A585" s="395">
        <v>580</v>
      </c>
      <c r="B585" s="397"/>
      <c r="C585" s="397"/>
      <c r="D585" s="397"/>
      <c r="E585" s="397"/>
      <c r="F585" s="398"/>
      <c r="G585" s="398"/>
      <c r="H585" s="399"/>
      <c r="I585" s="397"/>
      <c r="J585" s="400"/>
      <c r="K585" s="400"/>
    </row>
    <row r="586" spans="1:11" x14ac:dyDescent="0.25">
      <c r="A586" s="395">
        <v>581</v>
      </c>
      <c r="B586" s="397"/>
      <c r="C586" s="397"/>
      <c r="D586" s="397"/>
      <c r="E586" s="397"/>
      <c r="F586" s="398"/>
      <c r="G586" s="398"/>
      <c r="H586" s="399"/>
      <c r="I586" s="397"/>
      <c r="J586" s="400"/>
      <c r="K586" s="400"/>
    </row>
    <row r="587" spans="1:11" x14ac:dyDescent="0.25">
      <c r="A587" s="395">
        <v>582</v>
      </c>
      <c r="B587" s="397"/>
      <c r="C587" s="397"/>
      <c r="D587" s="397"/>
      <c r="E587" s="397"/>
      <c r="F587" s="398"/>
      <c r="G587" s="398"/>
      <c r="H587" s="399"/>
      <c r="I587" s="397"/>
      <c r="J587" s="400"/>
      <c r="K587" s="400"/>
    </row>
    <row r="588" spans="1:11" x14ac:dyDescent="0.25">
      <c r="A588" s="395">
        <v>583</v>
      </c>
      <c r="B588" s="397"/>
      <c r="C588" s="397"/>
      <c r="D588" s="397"/>
      <c r="E588" s="397"/>
      <c r="F588" s="398"/>
      <c r="G588" s="398"/>
      <c r="H588" s="399"/>
      <c r="I588" s="397"/>
      <c r="J588" s="400"/>
      <c r="K588" s="400"/>
    </row>
    <row r="589" spans="1:11" x14ac:dyDescent="0.25">
      <c r="A589" s="395">
        <v>584</v>
      </c>
      <c r="B589" s="397"/>
      <c r="C589" s="397"/>
      <c r="D589" s="397"/>
      <c r="E589" s="397"/>
      <c r="F589" s="398"/>
      <c r="G589" s="398"/>
      <c r="H589" s="399"/>
      <c r="I589" s="397"/>
      <c r="J589" s="400"/>
      <c r="K589" s="400"/>
    </row>
    <row r="590" spans="1:11" x14ac:dyDescent="0.25">
      <c r="A590" s="395">
        <v>585</v>
      </c>
      <c r="B590" s="397"/>
      <c r="C590" s="397"/>
      <c r="D590" s="397"/>
      <c r="E590" s="397"/>
      <c r="F590" s="398"/>
      <c r="G590" s="398"/>
      <c r="H590" s="399"/>
      <c r="I590" s="397"/>
      <c r="J590" s="400"/>
      <c r="K590" s="400"/>
    </row>
    <row r="591" spans="1:11" x14ac:dyDescent="0.25">
      <c r="A591" s="395">
        <v>586</v>
      </c>
      <c r="B591" s="397"/>
      <c r="C591" s="397"/>
      <c r="D591" s="397"/>
      <c r="E591" s="397"/>
      <c r="F591" s="398"/>
      <c r="G591" s="398"/>
      <c r="H591" s="399"/>
      <c r="I591" s="397"/>
      <c r="J591" s="400"/>
      <c r="K591" s="400"/>
    </row>
    <row r="592" spans="1:11" x14ac:dyDescent="0.25">
      <c r="A592" s="395">
        <v>587</v>
      </c>
      <c r="B592" s="397"/>
      <c r="C592" s="397"/>
      <c r="D592" s="397"/>
      <c r="E592" s="397"/>
      <c r="F592" s="398"/>
      <c r="G592" s="398"/>
      <c r="H592" s="399"/>
      <c r="I592" s="397"/>
      <c r="J592" s="400"/>
      <c r="K592" s="400"/>
    </row>
    <row r="593" spans="1:11" x14ac:dyDescent="0.25">
      <c r="A593" s="395">
        <v>588</v>
      </c>
      <c r="B593" s="397"/>
      <c r="C593" s="397"/>
      <c r="D593" s="397"/>
      <c r="E593" s="397"/>
      <c r="F593" s="398"/>
      <c r="G593" s="398"/>
      <c r="H593" s="399"/>
      <c r="I593" s="397"/>
      <c r="J593" s="400"/>
      <c r="K593" s="400"/>
    </row>
    <row r="594" spans="1:11" x14ac:dyDescent="0.25">
      <c r="A594" s="395">
        <v>589</v>
      </c>
      <c r="B594" s="397"/>
      <c r="C594" s="397"/>
      <c r="D594" s="397"/>
      <c r="E594" s="397"/>
      <c r="F594" s="398"/>
      <c r="G594" s="398"/>
      <c r="H594" s="399"/>
      <c r="I594" s="397"/>
      <c r="J594" s="400"/>
      <c r="K594" s="400"/>
    </row>
    <row r="595" spans="1:11" x14ac:dyDescent="0.25">
      <c r="A595" s="395">
        <v>590</v>
      </c>
      <c r="B595" s="397"/>
      <c r="C595" s="397"/>
      <c r="D595" s="397"/>
      <c r="E595" s="397"/>
      <c r="F595" s="398"/>
      <c r="G595" s="398"/>
      <c r="H595" s="399"/>
      <c r="I595" s="397"/>
      <c r="J595" s="400"/>
      <c r="K595" s="400"/>
    </row>
    <row r="596" spans="1:11" x14ac:dyDescent="0.25">
      <c r="A596" s="395">
        <v>591</v>
      </c>
      <c r="B596" s="397"/>
      <c r="C596" s="397"/>
      <c r="D596" s="397"/>
      <c r="E596" s="397"/>
      <c r="F596" s="398"/>
      <c r="G596" s="398"/>
      <c r="H596" s="399"/>
      <c r="I596" s="397"/>
      <c r="J596" s="400"/>
      <c r="K596" s="400"/>
    </row>
    <row r="597" spans="1:11" x14ac:dyDescent="0.25">
      <c r="A597" s="395">
        <v>592</v>
      </c>
      <c r="B597" s="397"/>
      <c r="C597" s="397"/>
      <c r="D597" s="397"/>
      <c r="E597" s="397"/>
      <c r="F597" s="398"/>
      <c r="G597" s="398"/>
      <c r="H597" s="399"/>
      <c r="I597" s="397"/>
      <c r="J597" s="400"/>
      <c r="K597" s="400"/>
    </row>
    <row r="598" spans="1:11" x14ac:dyDescent="0.25">
      <c r="A598" s="395">
        <v>593</v>
      </c>
      <c r="B598" s="397"/>
      <c r="C598" s="397"/>
      <c r="D598" s="397"/>
      <c r="E598" s="397"/>
      <c r="F598" s="398"/>
      <c r="G598" s="398"/>
      <c r="H598" s="399"/>
      <c r="I598" s="397"/>
      <c r="J598" s="400"/>
      <c r="K598" s="400"/>
    </row>
    <row r="599" spans="1:11" x14ac:dyDescent="0.25">
      <c r="A599" s="395">
        <v>594</v>
      </c>
      <c r="B599" s="397"/>
      <c r="C599" s="397"/>
      <c r="D599" s="397"/>
      <c r="E599" s="397"/>
      <c r="F599" s="398"/>
      <c r="G599" s="398"/>
      <c r="H599" s="399"/>
      <c r="I599" s="397"/>
      <c r="J599" s="400"/>
      <c r="K599" s="400"/>
    </row>
    <row r="600" spans="1:11" x14ac:dyDescent="0.25">
      <c r="A600" s="395">
        <v>595</v>
      </c>
      <c r="B600" s="397"/>
      <c r="C600" s="397"/>
      <c r="D600" s="397"/>
      <c r="E600" s="397"/>
      <c r="F600" s="398"/>
      <c r="G600" s="398"/>
      <c r="H600" s="399"/>
      <c r="I600" s="397"/>
      <c r="J600" s="400"/>
      <c r="K600" s="400"/>
    </row>
    <row r="601" spans="1:11" x14ac:dyDescent="0.25">
      <c r="A601" s="395">
        <v>596</v>
      </c>
      <c r="B601" s="397"/>
      <c r="C601" s="397"/>
      <c r="D601" s="397"/>
      <c r="E601" s="397"/>
      <c r="F601" s="398"/>
      <c r="G601" s="398"/>
      <c r="H601" s="399"/>
      <c r="I601" s="397"/>
      <c r="J601" s="400"/>
      <c r="K601" s="400"/>
    </row>
    <row r="602" spans="1:11" x14ac:dyDescent="0.25">
      <c r="A602" s="395">
        <v>597</v>
      </c>
      <c r="B602" s="397"/>
      <c r="C602" s="397"/>
      <c r="D602" s="397"/>
      <c r="E602" s="397"/>
      <c r="F602" s="398"/>
      <c r="G602" s="398"/>
      <c r="H602" s="399"/>
      <c r="I602" s="397"/>
      <c r="J602" s="400"/>
      <c r="K602" s="400"/>
    </row>
    <row r="603" spans="1:11" x14ac:dyDescent="0.25">
      <c r="A603" s="395">
        <v>598</v>
      </c>
      <c r="B603" s="397"/>
      <c r="C603" s="397"/>
      <c r="D603" s="397"/>
      <c r="E603" s="397"/>
      <c r="F603" s="398"/>
      <c r="G603" s="398"/>
      <c r="H603" s="399"/>
      <c r="I603" s="397"/>
      <c r="J603" s="400"/>
      <c r="K603" s="400"/>
    </row>
    <row r="604" spans="1:11" x14ac:dyDescent="0.25">
      <c r="A604" s="395">
        <v>599</v>
      </c>
      <c r="B604" s="397"/>
      <c r="C604" s="397"/>
      <c r="D604" s="397"/>
      <c r="E604" s="397"/>
      <c r="F604" s="398"/>
      <c r="G604" s="398"/>
      <c r="H604" s="399"/>
      <c r="I604" s="397"/>
      <c r="J604" s="400"/>
      <c r="K604" s="400"/>
    </row>
    <row r="605" spans="1:11" x14ac:dyDescent="0.25">
      <c r="A605" s="395">
        <v>600</v>
      </c>
      <c r="B605" s="397"/>
      <c r="C605" s="397"/>
      <c r="D605" s="397"/>
      <c r="E605" s="397"/>
      <c r="F605" s="398"/>
      <c r="G605" s="398"/>
      <c r="H605" s="399"/>
      <c r="I605" s="397"/>
      <c r="J605" s="400"/>
      <c r="K605" s="400"/>
    </row>
    <row r="606" spans="1:11" x14ac:dyDescent="0.25">
      <c r="A606" s="395">
        <v>601</v>
      </c>
      <c r="B606" s="397"/>
      <c r="C606" s="397"/>
      <c r="D606" s="397"/>
      <c r="E606" s="397"/>
      <c r="F606" s="398"/>
      <c r="G606" s="398"/>
      <c r="H606" s="399"/>
      <c r="I606" s="397"/>
      <c r="J606" s="400"/>
      <c r="K606" s="400"/>
    </row>
    <row r="607" spans="1:11" x14ac:dyDescent="0.25">
      <c r="A607" s="395">
        <v>602</v>
      </c>
      <c r="B607" s="397"/>
      <c r="C607" s="397"/>
      <c r="D607" s="397"/>
      <c r="E607" s="397"/>
      <c r="F607" s="398"/>
      <c r="G607" s="398"/>
      <c r="H607" s="399"/>
      <c r="I607" s="397"/>
      <c r="J607" s="400"/>
      <c r="K607" s="400"/>
    </row>
    <row r="608" spans="1:11" x14ac:dyDescent="0.25">
      <c r="A608" s="395">
        <v>603</v>
      </c>
      <c r="B608" s="397"/>
      <c r="C608" s="397"/>
      <c r="D608" s="397"/>
      <c r="E608" s="397"/>
      <c r="F608" s="398"/>
      <c r="G608" s="398"/>
      <c r="H608" s="399"/>
      <c r="I608" s="397"/>
      <c r="J608" s="400"/>
      <c r="K608" s="400"/>
    </row>
    <row r="609" spans="1:11" x14ac:dyDescent="0.25">
      <c r="A609" s="395">
        <v>604</v>
      </c>
      <c r="B609" s="397"/>
      <c r="C609" s="397"/>
      <c r="D609" s="397"/>
      <c r="E609" s="397"/>
      <c r="F609" s="398"/>
      <c r="G609" s="398"/>
      <c r="H609" s="399"/>
      <c r="I609" s="397"/>
      <c r="J609" s="400"/>
      <c r="K609" s="400"/>
    </row>
    <row r="610" spans="1:11" x14ac:dyDescent="0.25">
      <c r="A610" s="395">
        <v>605</v>
      </c>
      <c r="B610" s="397"/>
      <c r="C610" s="397"/>
      <c r="D610" s="397"/>
      <c r="E610" s="397"/>
      <c r="F610" s="398"/>
      <c r="G610" s="398"/>
      <c r="H610" s="399"/>
      <c r="I610" s="397"/>
      <c r="J610" s="400"/>
      <c r="K610" s="400"/>
    </row>
    <row r="611" spans="1:11" x14ac:dyDescent="0.25">
      <c r="A611" s="395">
        <v>606</v>
      </c>
      <c r="B611" s="397"/>
      <c r="C611" s="397"/>
      <c r="D611" s="397"/>
      <c r="E611" s="397"/>
      <c r="F611" s="398"/>
      <c r="G611" s="398"/>
      <c r="H611" s="399"/>
      <c r="I611" s="397"/>
      <c r="J611" s="400"/>
      <c r="K611" s="400"/>
    </row>
    <row r="612" spans="1:11" x14ac:dyDescent="0.25">
      <c r="A612" s="395">
        <v>607</v>
      </c>
      <c r="B612" s="397"/>
      <c r="C612" s="397"/>
      <c r="D612" s="397"/>
      <c r="E612" s="397"/>
      <c r="F612" s="398"/>
      <c r="G612" s="398"/>
      <c r="H612" s="399"/>
      <c r="I612" s="397"/>
      <c r="J612" s="400"/>
      <c r="K612" s="400"/>
    </row>
    <row r="613" spans="1:11" x14ac:dyDescent="0.25">
      <c r="A613" s="395">
        <v>608</v>
      </c>
      <c r="B613" s="397"/>
      <c r="C613" s="397"/>
      <c r="D613" s="397"/>
      <c r="E613" s="397"/>
      <c r="F613" s="398"/>
      <c r="G613" s="398"/>
      <c r="H613" s="399"/>
      <c r="I613" s="397"/>
      <c r="J613" s="400"/>
      <c r="K613" s="400"/>
    </row>
    <row r="614" spans="1:11" x14ac:dyDescent="0.25">
      <c r="A614" s="395">
        <v>609</v>
      </c>
      <c r="B614" s="397"/>
      <c r="C614" s="397"/>
      <c r="D614" s="397"/>
      <c r="E614" s="397"/>
      <c r="F614" s="398"/>
      <c r="G614" s="398"/>
      <c r="H614" s="399"/>
      <c r="I614" s="397"/>
      <c r="J614" s="400"/>
      <c r="K614" s="400"/>
    </row>
    <row r="615" spans="1:11" x14ac:dyDescent="0.25">
      <c r="A615" s="395">
        <v>610</v>
      </c>
      <c r="B615" s="397"/>
      <c r="C615" s="397"/>
      <c r="D615" s="397"/>
      <c r="E615" s="397"/>
      <c r="F615" s="398"/>
      <c r="G615" s="398"/>
      <c r="H615" s="399"/>
      <c r="I615" s="397"/>
      <c r="J615" s="400"/>
      <c r="K615" s="400"/>
    </row>
    <row r="616" spans="1:11" x14ac:dyDescent="0.25">
      <c r="A616" s="395">
        <v>611</v>
      </c>
      <c r="B616" s="397"/>
      <c r="C616" s="397"/>
      <c r="D616" s="397"/>
      <c r="E616" s="397"/>
      <c r="F616" s="398"/>
      <c r="G616" s="398"/>
      <c r="H616" s="399"/>
      <c r="I616" s="397"/>
      <c r="J616" s="400"/>
      <c r="K616" s="400"/>
    </row>
    <row r="617" spans="1:11" x14ac:dyDescent="0.25">
      <c r="A617" s="395">
        <v>612</v>
      </c>
      <c r="B617" s="397"/>
      <c r="C617" s="397"/>
      <c r="D617" s="397"/>
      <c r="E617" s="397"/>
      <c r="F617" s="398"/>
      <c r="G617" s="398"/>
      <c r="H617" s="399"/>
      <c r="I617" s="397"/>
      <c r="J617" s="400"/>
      <c r="K617" s="400"/>
    </row>
    <row r="618" spans="1:11" x14ac:dyDescent="0.25">
      <c r="A618" s="395">
        <v>613</v>
      </c>
      <c r="B618" s="397"/>
      <c r="C618" s="397"/>
      <c r="D618" s="397"/>
      <c r="E618" s="397"/>
      <c r="F618" s="398"/>
      <c r="G618" s="398"/>
      <c r="H618" s="399"/>
      <c r="I618" s="397"/>
      <c r="J618" s="400"/>
      <c r="K618" s="400"/>
    </row>
    <row r="619" spans="1:11" x14ac:dyDescent="0.25">
      <c r="A619" s="395">
        <v>614</v>
      </c>
      <c r="B619" s="397"/>
      <c r="C619" s="397"/>
      <c r="D619" s="397"/>
      <c r="E619" s="397"/>
      <c r="F619" s="398"/>
      <c r="G619" s="398"/>
      <c r="H619" s="399"/>
      <c r="I619" s="397"/>
      <c r="J619" s="400"/>
      <c r="K619" s="400"/>
    </row>
    <row r="620" spans="1:11" x14ac:dyDescent="0.25">
      <c r="A620" s="395">
        <v>615</v>
      </c>
      <c r="B620" s="397"/>
      <c r="C620" s="397"/>
      <c r="D620" s="397"/>
      <c r="E620" s="397"/>
      <c r="F620" s="398"/>
      <c r="G620" s="398"/>
      <c r="H620" s="399"/>
      <c r="I620" s="397"/>
      <c r="J620" s="400"/>
      <c r="K620" s="400"/>
    </row>
    <row r="621" spans="1:11" x14ac:dyDescent="0.25">
      <c r="A621" s="395">
        <v>616</v>
      </c>
      <c r="B621" s="397"/>
      <c r="C621" s="397"/>
      <c r="D621" s="397"/>
      <c r="E621" s="397"/>
      <c r="F621" s="398"/>
      <c r="G621" s="398"/>
      <c r="H621" s="399"/>
      <c r="I621" s="397"/>
      <c r="J621" s="400"/>
      <c r="K621" s="400"/>
    </row>
    <row r="622" spans="1:11" x14ac:dyDescent="0.25">
      <c r="A622" s="395">
        <v>617</v>
      </c>
      <c r="B622" s="397"/>
      <c r="C622" s="397"/>
      <c r="D622" s="397"/>
      <c r="E622" s="397"/>
      <c r="F622" s="398"/>
      <c r="G622" s="398"/>
      <c r="H622" s="399"/>
      <c r="I622" s="397"/>
      <c r="J622" s="400"/>
      <c r="K622" s="400"/>
    </row>
    <row r="623" spans="1:11" x14ac:dyDescent="0.25">
      <c r="A623" s="395">
        <v>618</v>
      </c>
      <c r="B623" s="397"/>
      <c r="C623" s="397"/>
      <c r="D623" s="397"/>
      <c r="E623" s="397"/>
      <c r="F623" s="398"/>
      <c r="G623" s="398"/>
      <c r="H623" s="399"/>
      <c r="I623" s="397"/>
      <c r="J623" s="400"/>
      <c r="K623" s="400"/>
    </row>
    <row r="624" spans="1:11" x14ac:dyDescent="0.25">
      <c r="A624" s="395">
        <v>619</v>
      </c>
      <c r="B624" s="397"/>
      <c r="C624" s="397"/>
      <c r="D624" s="397"/>
      <c r="E624" s="397"/>
      <c r="F624" s="398"/>
      <c r="G624" s="398"/>
      <c r="H624" s="399"/>
      <c r="I624" s="397"/>
      <c r="J624" s="400"/>
      <c r="K624" s="400"/>
    </row>
    <row r="625" spans="1:11" x14ac:dyDescent="0.25">
      <c r="A625" s="395">
        <v>620</v>
      </c>
      <c r="B625" s="397"/>
      <c r="C625" s="397"/>
      <c r="D625" s="397"/>
      <c r="E625" s="397"/>
      <c r="F625" s="398"/>
      <c r="G625" s="398"/>
      <c r="H625" s="399"/>
      <c r="I625" s="397"/>
      <c r="J625" s="400"/>
      <c r="K625" s="400"/>
    </row>
    <row r="626" spans="1:11" x14ac:dyDescent="0.25">
      <c r="A626" s="395">
        <v>621</v>
      </c>
      <c r="B626" s="397"/>
      <c r="C626" s="397"/>
      <c r="D626" s="397"/>
      <c r="E626" s="397"/>
      <c r="F626" s="398"/>
      <c r="G626" s="398"/>
      <c r="H626" s="399"/>
      <c r="I626" s="397"/>
      <c r="J626" s="400"/>
      <c r="K626" s="400"/>
    </row>
    <row r="627" spans="1:11" x14ac:dyDescent="0.25">
      <c r="A627" s="395">
        <v>622</v>
      </c>
      <c r="B627" s="397"/>
      <c r="C627" s="397"/>
      <c r="D627" s="397"/>
      <c r="E627" s="397"/>
      <c r="F627" s="398"/>
      <c r="G627" s="398"/>
      <c r="H627" s="399"/>
      <c r="I627" s="397"/>
      <c r="J627" s="400"/>
      <c r="K627" s="400"/>
    </row>
    <row r="628" spans="1:11" x14ac:dyDescent="0.25">
      <c r="A628" s="395">
        <v>623</v>
      </c>
      <c r="B628" s="397"/>
      <c r="C628" s="397"/>
      <c r="D628" s="397"/>
      <c r="E628" s="397"/>
      <c r="F628" s="398"/>
      <c r="G628" s="398"/>
      <c r="H628" s="399"/>
      <c r="I628" s="397"/>
      <c r="J628" s="400"/>
      <c r="K628" s="400"/>
    </row>
    <row r="629" spans="1:11" x14ac:dyDescent="0.25">
      <c r="A629" s="395">
        <v>624</v>
      </c>
      <c r="B629" s="397"/>
      <c r="C629" s="397"/>
      <c r="D629" s="397"/>
      <c r="E629" s="397"/>
      <c r="F629" s="398"/>
      <c r="G629" s="398"/>
      <c r="H629" s="399"/>
      <c r="I629" s="397"/>
      <c r="J629" s="400"/>
      <c r="K629" s="400"/>
    </row>
    <row r="630" spans="1:11" x14ac:dyDescent="0.25">
      <c r="A630" s="395">
        <v>625</v>
      </c>
      <c r="B630" s="397"/>
      <c r="C630" s="397"/>
      <c r="D630" s="397"/>
      <c r="E630" s="397"/>
      <c r="F630" s="398"/>
      <c r="G630" s="398"/>
      <c r="H630" s="399"/>
      <c r="I630" s="397"/>
      <c r="J630" s="400"/>
      <c r="K630" s="400"/>
    </row>
    <row r="631" spans="1:11" x14ac:dyDescent="0.25">
      <c r="A631" s="395">
        <v>626</v>
      </c>
      <c r="B631" s="397"/>
      <c r="C631" s="397"/>
      <c r="D631" s="397"/>
      <c r="E631" s="397"/>
      <c r="F631" s="398"/>
      <c r="G631" s="398"/>
      <c r="H631" s="399"/>
      <c r="I631" s="397"/>
      <c r="J631" s="400"/>
      <c r="K631" s="400"/>
    </row>
    <row r="632" spans="1:11" x14ac:dyDescent="0.25">
      <c r="A632" s="395">
        <v>627</v>
      </c>
      <c r="B632" s="397"/>
      <c r="C632" s="397"/>
      <c r="D632" s="397"/>
      <c r="E632" s="397"/>
      <c r="F632" s="398"/>
      <c r="G632" s="398"/>
      <c r="H632" s="399"/>
      <c r="I632" s="397"/>
      <c r="J632" s="400"/>
      <c r="K632" s="400"/>
    </row>
    <row r="633" spans="1:11" x14ac:dyDescent="0.25">
      <c r="A633" s="395">
        <v>628</v>
      </c>
      <c r="B633" s="397"/>
      <c r="C633" s="397"/>
      <c r="D633" s="397"/>
      <c r="E633" s="397"/>
      <c r="F633" s="398"/>
      <c r="G633" s="398"/>
      <c r="H633" s="399"/>
      <c r="I633" s="397"/>
      <c r="J633" s="400"/>
      <c r="K633" s="400"/>
    </row>
    <row r="634" spans="1:11" x14ac:dyDescent="0.25">
      <c r="A634" s="395">
        <v>629</v>
      </c>
      <c r="B634" s="397"/>
      <c r="C634" s="397"/>
      <c r="D634" s="397"/>
      <c r="E634" s="397"/>
      <c r="F634" s="398"/>
      <c r="G634" s="398"/>
      <c r="H634" s="399"/>
      <c r="I634" s="397"/>
      <c r="J634" s="400"/>
      <c r="K634" s="400"/>
    </row>
    <row r="635" spans="1:11" x14ac:dyDescent="0.25">
      <c r="A635" s="395">
        <v>630</v>
      </c>
      <c r="B635" s="397"/>
      <c r="C635" s="397"/>
      <c r="D635" s="397"/>
      <c r="E635" s="397"/>
      <c r="F635" s="398"/>
      <c r="G635" s="398"/>
      <c r="H635" s="399"/>
      <c r="I635" s="397"/>
      <c r="J635" s="400"/>
      <c r="K635" s="400"/>
    </row>
    <row r="636" spans="1:11" x14ac:dyDescent="0.25">
      <c r="A636" s="395">
        <v>631</v>
      </c>
      <c r="B636" s="397"/>
      <c r="C636" s="397"/>
      <c r="D636" s="397"/>
      <c r="E636" s="397"/>
      <c r="F636" s="398"/>
      <c r="G636" s="398"/>
      <c r="H636" s="399"/>
      <c r="I636" s="397"/>
      <c r="J636" s="400"/>
      <c r="K636" s="400"/>
    </row>
    <row r="637" spans="1:11" x14ac:dyDescent="0.25">
      <c r="A637" s="395">
        <v>632</v>
      </c>
      <c r="B637" s="397"/>
      <c r="C637" s="397"/>
      <c r="D637" s="397"/>
      <c r="E637" s="397"/>
      <c r="F637" s="398"/>
      <c r="G637" s="398"/>
      <c r="H637" s="399"/>
      <c r="I637" s="397"/>
      <c r="J637" s="400"/>
      <c r="K637" s="400"/>
    </row>
    <row r="638" spans="1:11" x14ac:dyDescent="0.25">
      <c r="A638" s="395">
        <v>633</v>
      </c>
      <c r="B638" s="397"/>
      <c r="C638" s="397"/>
      <c r="D638" s="397"/>
      <c r="E638" s="397"/>
      <c r="F638" s="398"/>
      <c r="G638" s="398"/>
      <c r="H638" s="399"/>
      <c r="I638" s="397"/>
      <c r="J638" s="400"/>
      <c r="K638" s="400"/>
    </row>
    <row r="639" spans="1:11" x14ac:dyDescent="0.25">
      <c r="A639" s="395">
        <v>634</v>
      </c>
      <c r="B639" s="397"/>
      <c r="C639" s="397"/>
      <c r="D639" s="397"/>
      <c r="E639" s="397"/>
      <c r="F639" s="398"/>
      <c r="G639" s="398"/>
      <c r="H639" s="399"/>
      <c r="I639" s="397"/>
      <c r="J639" s="400"/>
      <c r="K639" s="400"/>
    </row>
    <row r="640" spans="1:11" x14ac:dyDescent="0.25">
      <c r="A640" s="395">
        <v>635</v>
      </c>
      <c r="B640" s="397"/>
      <c r="C640" s="397"/>
      <c r="D640" s="397"/>
      <c r="E640" s="397"/>
      <c r="F640" s="398"/>
      <c r="G640" s="398"/>
      <c r="H640" s="399"/>
      <c r="I640" s="397"/>
      <c r="J640" s="400"/>
      <c r="K640" s="400"/>
    </row>
    <row r="641" spans="1:11" x14ac:dyDescent="0.25">
      <c r="A641" s="395">
        <v>636</v>
      </c>
      <c r="B641" s="397"/>
      <c r="C641" s="397"/>
      <c r="D641" s="397"/>
      <c r="E641" s="397"/>
      <c r="F641" s="398"/>
      <c r="G641" s="398"/>
      <c r="H641" s="399"/>
      <c r="I641" s="397"/>
      <c r="J641" s="400"/>
      <c r="K641" s="400"/>
    </row>
    <row r="642" spans="1:11" x14ac:dyDescent="0.25">
      <c r="A642" s="395">
        <v>637</v>
      </c>
      <c r="B642" s="397"/>
      <c r="C642" s="397"/>
      <c r="D642" s="397"/>
      <c r="E642" s="397"/>
      <c r="F642" s="398"/>
      <c r="G642" s="398"/>
      <c r="H642" s="399"/>
      <c r="I642" s="397"/>
      <c r="J642" s="400"/>
      <c r="K642" s="400"/>
    </row>
    <row r="643" spans="1:11" x14ac:dyDescent="0.25">
      <c r="A643" s="395">
        <v>638</v>
      </c>
      <c r="B643" s="397"/>
      <c r="C643" s="397"/>
      <c r="D643" s="397"/>
      <c r="E643" s="397"/>
      <c r="F643" s="398"/>
      <c r="G643" s="398"/>
      <c r="H643" s="399"/>
      <c r="I643" s="397"/>
      <c r="J643" s="400"/>
      <c r="K643" s="400"/>
    </row>
    <row r="644" spans="1:11" x14ac:dyDescent="0.25">
      <c r="A644" s="395">
        <v>639</v>
      </c>
      <c r="B644" s="397"/>
      <c r="C644" s="397"/>
      <c r="D644" s="397"/>
      <c r="E644" s="397"/>
      <c r="F644" s="398"/>
      <c r="G644" s="398"/>
      <c r="H644" s="399"/>
      <c r="I644" s="397"/>
      <c r="J644" s="400"/>
      <c r="K644" s="400"/>
    </row>
    <row r="645" spans="1:11" x14ac:dyDescent="0.25">
      <c r="A645" s="395">
        <v>640</v>
      </c>
      <c r="B645" s="397"/>
      <c r="C645" s="397"/>
      <c r="D645" s="397"/>
      <c r="E645" s="397"/>
      <c r="F645" s="398"/>
      <c r="G645" s="398"/>
      <c r="H645" s="399"/>
      <c r="I645" s="397"/>
      <c r="J645" s="400"/>
      <c r="K645" s="400"/>
    </row>
    <row r="646" spans="1:11" x14ac:dyDescent="0.25">
      <c r="A646" s="395">
        <v>641</v>
      </c>
      <c r="B646" s="397"/>
      <c r="C646" s="397"/>
      <c r="D646" s="397"/>
      <c r="E646" s="397"/>
      <c r="F646" s="398"/>
      <c r="G646" s="398"/>
      <c r="H646" s="399"/>
      <c r="I646" s="397"/>
      <c r="J646" s="400"/>
      <c r="K646" s="400"/>
    </row>
    <row r="647" spans="1:11" x14ac:dyDescent="0.25">
      <c r="A647" s="395">
        <v>642</v>
      </c>
      <c r="B647" s="397"/>
      <c r="C647" s="397"/>
      <c r="D647" s="397"/>
      <c r="E647" s="397"/>
      <c r="F647" s="398"/>
      <c r="G647" s="398"/>
      <c r="H647" s="399"/>
      <c r="I647" s="397"/>
      <c r="J647" s="400"/>
      <c r="K647" s="400"/>
    </row>
    <row r="648" spans="1:11" x14ac:dyDescent="0.25">
      <c r="A648" s="395">
        <v>643</v>
      </c>
      <c r="B648" s="397"/>
      <c r="C648" s="397"/>
      <c r="D648" s="397"/>
      <c r="E648" s="397"/>
      <c r="F648" s="398"/>
      <c r="G648" s="398"/>
      <c r="H648" s="399"/>
      <c r="I648" s="397"/>
      <c r="J648" s="400"/>
      <c r="K648" s="400"/>
    </row>
    <row r="649" spans="1:11" x14ac:dyDescent="0.25">
      <c r="A649" s="395">
        <v>644</v>
      </c>
      <c r="B649" s="397"/>
      <c r="C649" s="397"/>
      <c r="D649" s="397"/>
      <c r="E649" s="397"/>
      <c r="F649" s="398"/>
      <c r="G649" s="398"/>
      <c r="H649" s="399"/>
      <c r="I649" s="397"/>
      <c r="J649" s="400"/>
      <c r="K649" s="400"/>
    </row>
    <row r="650" spans="1:11" x14ac:dyDescent="0.25">
      <c r="A650" s="395">
        <v>645</v>
      </c>
      <c r="B650" s="397"/>
      <c r="C650" s="397"/>
      <c r="D650" s="397"/>
      <c r="E650" s="397"/>
      <c r="F650" s="398"/>
      <c r="G650" s="398"/>
      <c r="H650" s="399"/>
      <c r="I650" s="397"/>
      <c r="J650" s="400"/>
      <c r="K650" s="400"/>
    </row>
    <row r="651" spans="1:11" x14ac:dyDescent="0.25">
      <c r="A651" s="395">
        <v>646</v>
      </c>
      <c r="B651" s="397"/>
      <c r="C651" s="397"/>
      <c r="D651" s="397"/>
      <c r="E651" s="397"/>
      <c r="F651" s="398"/>
      <c r="G651" s="398"/>
      <c r="H651" s="399"/>
      <c r="I651" s="397"/>
      <c r="J651" s="400"/>
      <c r="K651" s="400"/>
    </row>
    <row r="652" spans="1:11" x14ac:dyDescent="0.25">
      <c r="A652" s="395">
        <v>647</v>
      </c>
      <c r="B652" s="397"/>
      <c r="C652" s="397"/>
      <c r="D652" s="397"/>
      <c r="E652" s="397"/>
      <c r="F652" s="398"/>
      <c r="G652" s="398"/>
      <c r="H652" s="399"/>
      <c r="I652" s="397"/>
      <c r="J652" s="400"/>
      <c r="K652" s="400"/>
    </row>
    <row r="653" spans="1:11" x14ac:dyDescent="0.25">
      <c r="A653" s="395">
        <v>648</v>
      </c>
      <c r="B653" s="397"/>
      <c r="C653" s="397"/>
      <c r="D653" s="397"/>
      <c r="E653" s="397"/>
      <c r="F653" s="398"/>
      <c r="G653" s="398"/>
      <c r="H653" s="399"/>
      <c r="I653" s="397"/>
      <c r="J653" s="400"/>
      <c r="K653" s="400"/>
    </row>
    <row r="654" spans="1:11" x14ac:dyDescent="0.25">
      <c r="A654" s="395">
        <v>649</v>
      </c>
      <c r="B654" s="397"/>
      <c r="C654" s="397"/>
      <c r="D654" s="397"/>
      <c r="E654" s="397"/>
      <c r="F654" s="398"/>
      <c r="G654" s="398"/>
      <c r="H654" s="399"/>
      <c r="I654" s="397"/>
      <c r="J654" s="400"/>
      <c r="K654" s="400"/>
    </row>
    <row r="655" spans="1:11" x14ac:dyDescent="0.25">
      <c r="A655" s="395">
        <v>650</v>
      </c>
      <c r="B655" s="397"/>
      <c r="C655" s="397"/>
      <c r="D655" s="397"/>
      <c r="E655" s="397"/>
      <c r="F655" s="398"/>
      <c r="G655" s="398"/>
      <c r="H655" s="399"/>
      <c r="I655" s="397"/>
      <c r="J655" s="400"/>
      <c r="K655" s="400"/>
    </row>
    <row r="656" spans="1:11" x14ac:dyDescent="0.25">
      <c r="A656" s="395">
        <v>651</v>
      </c>
      <c r="B656" s="397"/>
      <c r="C656" s="397"/>
      <c r="D656" s="397"/>
      <c r="E656" s="397"/>
      <c r="F656" s="398"/>
      <c r="G656" s="398"/>
      <c r="H656" s="399"/>
      <c r="I656" s="397"/>
      <c r="J656" s="400"/>
      <c r="K656" s="400"/>
    </row>
    <row r="657" spans="1:11" x14ac:dyDescent="0.25">
      <c r="A657" s="395">
        <v>652</v>
      </c>
      <c r="B657" s="397"/>
      <c r="C657" s="397"/>
      <c r="D657" s="397"/>
      <c r="E657" s="397"/>
      <c r="F657" s="398"/>
      <c r="G657" s="398"/>
      <c r="H657" s="399"/>
      <c r="I657" s="397"/>
      <c r="J657" s="400"/>
      <c r="K657" s="400"/>
    </row>
    <row r="658" spans="1:11" x14ac:dyDescent="0.25">
      <c r="A658" s="395">
        <v>653</v>
      </c>
      <c r="B658" s="397"/>
      <c r="C658" s="397"/>
      <c r="D658" s="397"/>
      <c r="E658" s="397"/>
      <c r="F658" s="398"/>
      <c r="G658" s="398"/>
      <c r="H658" s="399"/>
      <c r="I658" s="397"/>
      <c r="J658" s="400"/>
      <c r="K658" s="400"/>
    </row>
    <row r="659" spans="1:11" x14ac:dyDescent="0.25">
      <c r="A659" s="395">
        <v>654</v>
      </c>
      <c r="B659" s="397"/>
      <c r="C659" s="397"/>
      <c r="D659" s="397"/>
      <c r="E659" s="397"/>
      <c r="F659" s="398"/>
      <c r="G659" s="398"/>
      <c r="H659" s="399"/>
      <c r="I659" s="397"/>
      <c r="J659" s="400"/>
      <c r="K659" s="400"/>
    </row>
    <row r="660" spans="1:11" x14ac:dyDescent="0.25">
      <c r="A660" s="395">
        <v>655</v>
      </c>
      <c r="B660" s="397"/>
      <c r="C660" s="397"/>
      <c r="D660" s="397"/>
      <c r="E660" s="397"/>
      <c r="F660" s="398"/>
      <c r="G660" s="398"/>
      <c r="H660" s="399"/>
      <c r="I660" s="397"/>
      <c r="J660" s="400"/>
      <c r="K660" s="400"/>
    </row>
    <row r="661" spans="1:11" x14ac:dyDescent="0.25">
      <c r="A661" s="395">
        <v>656</v>
      </c>
      <c r="B661" s="397"/>
      <c r="C661" s="397"/>
      <c r="D661" s="397"/>
      <c r="E661" s="397"/>
      <c r="F661" s="398"/>
      <c r="G661" s="398"/>
      <c r="H661" s="399"/>
      <c r="I661" s="397"/>
      <c r="J661" s="400"/>
      <c r="K661" s="400"/>
    </row>
    <row r="662" spans="1:11" x14ac:dyDescent="0.25">
      <c r="A662" s="395">
        <v>657</v>
      </c>
      <c r="B662" s="397"/>
      <c r="C662" s="397"/>
      <c r="D662" s="397"/>
      <c r="E662" s="397"/>
      <c r="F662" s="398"/>
      <c r="G662" s="398"/>
      <c r="H662" s="399"/>
      <c r="I662" s="397"/>
      <c r="J662" s="400"/>
      <c r="K662" s="400"/>
    </row>
    <row r="663" spans="1:11" x14ac:dyDescent="0.25">
      <c r="A663" s="395">
        <v>658</v>
      </c>
      <c r="B663" s="397"/>
      <c r="C663" s="397"/>
      <c r="D663" s="397"/>
      <c r="E663" s="397"/>
      <c r="F663" s="398"/>
      <c r="G663" s="398"/>
      <c r="H663" s="399"/>
      <c r="I663" s="397"/>
      <c r="J663" s="400"/>
      <c r="K663" s="400"/>
    </row>
    <row r="664" spans="1:11" x14ac:dyDescent="0.25">
      <c r="A664" s="395">
        <v>659</v>
      </c>
      <c r="B664" s="397"/>
      <c r="C664" s="397"/>
      <c r="D664" s="397"/>
      <c r="E664" s="397"/>
      <c r="F664" s="398"/>
      <c r="G664" s="398"/>
      <c r="H664" s="399"/>
      <c r="I664" s="397"/>
      <c r="J664" s="400"/>
      <c r="K664" s="400"/>
    </row>
    <row r="665" spans="1:11" x14ac:dyDescent="0.25">
      <c r="A665" s="395">
        <v>660</v>
      </c>
      <c r="B665" s="397"/>
      <c r="C665" s="397"/>
      <c r="D665" s="397"/>
      <c r="E665" s="397"/>
      <c r="F665" s="398"/>
      <c r="G665" s="398"/>
      <c r="H665" s="399"/>
      <c r="I665" s="397"/>
      <c r="J665" s="400"/>
      <c r="K665" s="400"/>
    </row>
    <row r="666" spans="1:11" x14ac:dyDescent="0.25">
      <c r="A666" s="395">
        <v>661</v>
      </c>
      <c r="B666" s="397"/>
      <c r="C666" s="397"/>
      <c r="D666" s="397"/>
      <c r="E666" s="397"/>
      <c r="F666" s="398"/>
      <c r="G666" s="398"/>
      <c r="H666" s="399"/>
      <c r="I666" s="397"/>
      <c r="J666" s="400"/>
      <c r="K666" s="400"/>
    </row>
    <row r="667" spans="1:11" x14ac:dyDescent="0.25">
      <c r="A667" s="395">
        <v>662</v>
      </c>
      <c r="B667" s="397"/>
      <c r="C667" s="397"/>
      <c r="D667" s="397"/>
      <c r="E667" s="397"/>
      <c r="F667" s="398"/>
      <c r="G667" s="398"/>
      <c r="H667" s="399"/>
      <c r="I667" s="397"/>
      <c r="J667" s="400"/>
      <c r="K667" s="400"/>
    </row>
    <row r="668" spans="1:11" x14ac:dyDescent="0.25">
      <c r="A668" s="395">
        <v>663</v>
      </c>
      <c r="B668" s="397"/>
      <c r="C668" s="397"/>
      <c r="D668" s="397"/>
      <c r="E668" s="397"/>
      <c r="F668" s="398"/>
      <c r="G668" s="398"/>
      <c r="H668" s="399"/>
      <c r="I668" s="397"/>
      <c r="J668" s="400"/>
      <c r="K668" s="400"/>
    </row>
    <row r="669" spans="1:11" x14ac:dyDescent="0.25">
      <c r="A669" s="395">
        <v>664</v>
      </c>
      <c r="B669" s="397"/>
      <c r="C669" s="397"/>
      <c r="D669" s="397"/>
      <c r="E669" s="397"/>
      <c r="F669" s="398"/>
      <c r="G669" s="398"/>
      <c r="H669" s="399"/>
      <c r="I669" s="397"/>
      <c r="J669" s="400"/>
      <c r="K669" s="400"/>
    </row>
    <row r="670" spans="1:11" x14ac:dyDescent="0.25">
      <c r="A670" s="395">
        <v>665</v>
      </c>
      <c r="B670" s="397"/>
      <c r="C670" s="397"/>
      <c r="D670" s="397"/>
      <c r="E670" s="397"/>
      <c r="F670" s="398"/>
      <c r="G670" s="398"/>
      <c r="H670" s="399"/>
      <c r="I670" s="397"/>
      <c r="J670" s="400"/>
      <c r="K670" s="400"/>
    </row>
    <row r="671" spans="1:11" x14ac:dyDescent="0.25">
      <c r="A671" s="395">
        <v>666</v>
      </c>
      <c r="B671" s="397"/>
      <c r="C671" s="397"/>
      <c r="D671" s="397"/>
      <c r="E671" s="397"/>
      <c r="F671" s="398"/>
      <c r="G671" s="398"/>
      <c r="H671" s="399"/>
      <c r="I671" s="397"/>
      <c r="J671" s="400"/>
      <c r="K671" s="400"/>
    </row>
    <row r="672" spans="1:11" x14ac:dyDescent="0.25">
      <c r="A672" s="395">
        <v>667</v>
      </c>
      <c r="B672" s="397"/>
      <c r="C672" s="397"/>
      <c r="D672" s="397"/>
      <c r="E672" s="397"/>
      <c r="F672" s="398"/>
      <c r="G672" s="398"/>
      <c r="H672" s="399"/>
      <c r="I672" s="397"/>
      <c r="J672" s="400"/>
      <c r="K672" s="400"/>
    </row>
    <row r="673" spans="1:11" x14ac:dyDescent="0.25">
      <c r="A673" s="395">
        <v>668</v>
      </c>
      <c r="B673" s="397"/>
      <c r="C673" s="397"/>
      <c r="D673" s="397"/>
      <c r="E673" s="397"/>
      <c r="F673" s="398"/>
      <c r="G673" s="398"/>
      <c r="H673" s="399"/>
      <c r="I673" s="397"/>
      <c r="J673" s="400"/>
      <c r="K673" s="400"/>
    </row>
    <row r="674" spans="1:11" x14ac:dyDescent="0.25">
      <c r="A674" s="395">
        <v>669</v>
      </c>
      <c r="B674" s="397"/>
      <c r="C674" s="397"/>
      <c r="D674" s="397"/>
      <c r="E674" s="397"/>
      <c r="F674" s="398"/>
      <c r="G674" s="398"/>
      <c r="H674" s="399"/>
      <c r="I674" s="397"/>
      <c r="J674" s="400"/>
      <c r="K674" s="400"/>
    </row>
    <row r="675" spans="1:11" x14ac:dyDescent="0.25">
      <c r="A675" s="395">
        <v>670</v>
      </c>
      <c r="B675" s="397"/>
      <c r="C675" s="397"/>
      <c r="D675" s="397"/>
      <c r="E675" s="397"/>
      <c r="F675" s="398"/>
      <c r="G675" s="398"/>
      <c r="H675" s="399"/>
      <c r="I675" s="397"/>
      <c r="J675" s="400"/>
      <c r="K675" s="400"/>
    </row>
    <row r="676" spans="1:11" x14ac:dyDescent="0.25">
      <c r="A676" s="395">
        <v>671</v>
      </c>
      <c r="B676" s="397"/>
      <c r="C676" s="397"/>
      <c r="D676" s="397"/>
      <c r="E676" s="397"/>
      <c r="F676" s="398"/>
      <c r="G676" s="398"/>
      <c r="H676" s="399"/>
      <c r="I676" s="397"/>
      <c r="J676" s="400"/>
      <c r="K676" s="400"/>
    </row>
    <row r="677" spans="1:11" x14ac:dyDescent="0.25">
      <c r="A677" s="395">
        <v>672</v>
      </c>
      <c r="B677" s="397"/>
      <c r="C677" s="397"/>
      <c r="D677" s="397"/>
      <c r="E677" s="397"/>
      <c r="F677" s="398"/>
      <c r="G677" s="398"/>
      <c r="H677" s="399"/>
      <c r="I677" s="397"/>
      <c r="J677" s="400"/>
      <c r="K677" s="400"/>
    </row>
    <row r="678" spans="1:11" x14ac:dyDescent="0.25">
      <c r="A678" s="395">
        <v>673</v>
      </c>
      <c r="B678" s="397"/>
      <c r="C678" s="397"/>
      <c r="D678" s="397"/>
      <c r="E678" s="397"/>
      <c r="F678" s="398"/>
      <c r="G678" s="398"/>
      <c r="H678" s="399"/>
      <c r="I678" s="397"/>
      <c r="J678" s="400"/>
      <c r="K678" s="400"/>
    </row>
    <row r="679" spans="1:11" x14ac:dyDescent="0.25">
      <c r="A679" s="395">
        <v>674</v>
      </c>
      <c r="B679" s="397"/>
      <c r="C679" s="397"/>
      <c r="D679" s="397"/>
      <c r="E679" s="397"/>
      <c r="F679" s="398"/>
      <c r="G679" s="398"/>
      <c r="H679" s="399"/>
      <c r="I679" s="397"/>
      <c r="J679" s="400"/>
      <c r="K679" s="400"/>
    </row>
    <row r="680" spans="1:11" x14ac:dyDescent="0.25">
      <c r="A680" s="395">
        <v>675</v>
      </c>
      <c r="B680" s="397"/>
      <c r="C680" s="397"/>
      <c r="D680" s="397"/>
      <c r="E680" s="397"/>
      <c r="F680" s="398"/>
      <c r="G680" s="398"/>
      <c r="H680" s="399"/>
      <c r="I680" s="397"/>
      <c r="J680" s="400"/>
      <c r="K680" s="400"/>
    </row>
    <row r="681" spans="1:11" x14ac:dyDescent="0.25">
      <c r="A681" s="395">
        <v>676</v>
      </c>
      <c r="B681" s="397"/>
      <c r="C681" s="397"/>
      <c r="D681" s="397"/>
      <c r="E681" s="397"/>
      <c r="F681" s="398"/>
      <c r="G681" s="398"/>
      <c r="H681" s="399"/>
      <c r="I681" s="397"/>
      <c r="J681" s="400"/>
      <c r="K681" s="400"/>
    </row>
    <row r="682" spans="1:11" x14ac:dyDescent="0.25">
      <c r="A682" s="395">
        <v>677</v>
      </c>
      <c r="B682" s="397"/>
      <c r="C682" s="397"/>
      <c r="D682" s="397"/>
      <c r="E682" s="397"/>
      <c r="F682" s="398"/>
      <c r="G682" s="398"/>
      <c r="H682" s="399"/>
      <c r="I682" s="397"/>
      <c r="J682" s="400"/>
      <c r="K682" s="400"/>
    </row>
    <row r="683" spans="1:11" x14ac:dyDescent="0.25">
      <c r="A683" s="395">
        <v>678</v>
      </c>
      <c r="B683" s="397"/>
      <c r="C683" s="397"/>
      <c r="D683" s="397"/>
      <c r="E683" s="397"/>
      <c r="F683" s="398"/>
      <c r="G683" s="398"/>
      <c r="H683" s="399"/>
      <c r="I683" s="397"/>
      <c r="J683" s="400"/>
      <c r="K683" s="400"/>
    </row>
    <row r="684" spans="1:11" x14ac:dyDescent="0.25">
      <c r="A684" s="395">
        <v>679</v>
      </c>
      <c r="B684" s="397"/>
      <c r="C684" s="397"/>
      <c r="D684" s="397"/>
      <c r="E684" s="397"/>
      <c r="F684" s="398"/>
      <c r="G684" s="398"/>
      <c r="H684" s="399"/>
      <c r="I684" s="397"/>
      <c r="J684" s="400"/>
      <c r="K684" s="400"/>
    </row>
    <row r="685" spans="1:11" x14ac:dyDescent="0.25">
      <c r="A685" s="395">
        <v>680</v>
      </c>
      <c r="B685" s="397"/>
      <c r="C685" s="397"/>
      <c r="D685" s="397"/>
      <c r="E685" s="397"/>
      <c r="F685" s="398"/>
      <c r="G685" s="398"/>
      <c r="H685" s="399"/>
      <c r="I685" s="397"/>
      <c r="J685" s="400"/>
      <c r="K685" s="400"/>
    </row>
    <row r="686" spans="1:11" x14ac:dyDescent="0.25">
      <c r="A686" s="395">
        <v>681</v>
      </c>
      <c r="B686" s="397"/>
      <c r="C686" s="397"/>
      <c r="D686" s="397"/>
      <c r="E686" s="397"/>
      <c r="F686" s="398"/>
      <c r="G686" s="398"/>
      <c r="H686" s="399"/>
      <c r="I686" s="397"/>
      <c r="J686" s="400"/>
      <c r="K686" s="400"/>
    </row>
    <row r="687" spans="1:11" x14ac:dyDescent="0.25">
      <c r="A687" s="395">
        <v>682</v>
      </c>
      <c r="B687" s="397"/>
      <c r="C687" s="397"/>
      <c r="D687" s="397"/>
      <c r="E687" s="397"/>
      <c r="F687" s="398"/>
      <c r="G687" s="398"/>
      <c r="H687" s="399"/>
      <c r="I687" s="397"/>
      <c r="J687" s="400"/>
      <c r="K687" s="400"/>
    </row>
    <row r="688" spans="1:11" x14ac:dyDescent="0.25">
      <c r="A688" s="395">
        <v>683</v>
      </c>
      <c r="B688" s="397"/>
      <c r="C688" s="397"/>
      <c r="D688" s="397"/>
      <c r="E688" s="397"/>
      <c r="F688" s="398"/>
      <c r="G688" s="398"/>
      <c r="H688" s="399"/>
      <c r="I688" s="397"/>
      <c r="J688" s="400"/>
      <c r="K688" s="400"/>
    </row>
    <row r="689" spans="1:11" x14ac:dyDescent="0.25">
      <c r="A689" s="395">
        <v>684</v>
      </c>
      <c r="B689" s="397"/>
      <c r="C689" s="397"/>
      <c r="D689" s="397"/>
      <c r="E689" s="397"/>
      <c r="F689" s="398"/>
      <c r="G689" s="398"/>
      <c r="H689" s="399"/>
      <c r="I689" s="397"/>
      <c r="J689" s="400"/>
      <c r="K689" s="400"/>
    </row>
    <row r="690" spans="1:11" x14ac:dyDescent="0.25">
      <c r="A690" s="395">
        <v>685</v>
      </c>
      <c r="B690" s="397"/>
      <c r="C690" s="397"/>
      <c r="D690" s="397"/>
      <c r="E690" s="397"/>
      <c r="F690" s="398"/>
      <c r="G690" s="398"/>
      <c r="H690" s="399"/>
      <c r="I690" s="397"/>
      <c r="J690" s="400"/>
      <c r="K690" s="400"/>
    </row>
    <row r="691" spans="1:11" x14ac:dyDescent="0.25">
      <c r="A691" s="395">
        <v>686</v>
      </c>
      <c r="B691" s="397"/>
      <c r="C691" s="397"/>
      <c r="D691" s="397"/>
      <c r="E691" s="397"/>
      <c r="F691" s="398"/>
      <c r="G691" s="398"/>
      <c r="H691" s="399"/>
      <c r="I691" s="397"/>
      <c r="J691" s="400"/>
      <c r="K691" s="400"/>
    </row>
    <row r="692" spans="1:11" x14ac:dyDescent="0.25">
      <c r="A692" s="395">
        <v>687</v>
      </c>
      <c r="B692" s="397"/>
      <c r="C692" s="397"/>
      <c r="D692" s="397"/>
      <c r="E692" s="397"/>
      <c r="F692" s="398"/>
      <c r="G692" s="398"/>
      <c r="H692" s="399"/>
      <c r="I692" s="397"/>
      <c r="J692" s="400"/>
      <c r="K692" s="400"/>
    </row>
    <row r="693" spans="1:11" x14ac:dyDescent="0.25">
      <c r="A693" s="395">
        <v>688</v>
      </c>
      <c r="B693" s="397"/>
      <c r="C693" s="397"/>
      <c r="D693" s="397"/>
      <c r="E693" s="397"/>
      <c r="F693" s="398"/>
      <c r="G693" s="398"/>
      <c r="H693" s="399"/>
      <c r="I693" s="397"/>
      <c r="J693" s="400"/>
      <c r="K693" s="400"/>
    </row>
    <row r="694" spans="1:11" x14ac:dyDescent="0.25">
      <c r="A694" s="395">
        <v>689</v>
      </c>
      <c r="B694" s="397"/>
      <c r="C694" s="397"/>
      <c r="D694" s="397"/>
      <c r="E694" s="397"/>
      <c r="F694" s="398"/>
      <c r="G694" s="398"/>
      <c r="H694" s="399"/>
      <c r="I694" s="397"/>
      <c r="J694" s="400"/>
      <c r="K694" s="400"/>
    </row>
    <row r="695" spans="1:11" x14ac:dyDescent="0.25">
      <c r="A695" s="395">
        <v>690</v>
      </c>
      <c r="B695" s="397"/>
      <c r="C695" s="397"/>
      <c r="D695" s="397"/>
      <c r="E695" s="397"/>
      <c r="F695" s="398"/>
      <c r="G695" s="398"/>
      <c r="H695" s="399"/>
      <c r="I695" s="397"/>
      <c r="J695" s="400"/>
      <c r="K695" s="400"/>
    </row>
    <row r="696" spans="1:11" x14ac:dyDescent="0.25">
      <c r="A696" s="395">
        <v>691</v>
      </c>
      <c r="B696" s="397"/>
      <c r="C696" s="397"/>
      <c r="D696" s="397"/>
      <c r="E696" s="397"/>
      <c r="F696" s="398"/>
      <c r="G696" s="398"/>
      <c r="H696" s="399"/>
      <c r="I696" s="397"/>
      <c r="J696" s="400"/>
      <c r="K696" s="400"/>
    </row>
    <row r="697" spans="1:11" x14ac:dyDescent="0.25">
      <c r="A697" s="395">
        <v>692</v>
      </c>
      <c r="B697" s="397"/>
      <c r="C697" s="397"/>
      <c r="D697" s="397"/>
      <c r="E697" s="397"/>
      <c r="F697" s="398"/>
      <c r="G697" s="398"/>
      <c r="H697" s="399"/>
      <c r="I697" s="397"/>
      <c r="J697" s="400"/>
      <c r="K697" s="400"/>
    </row>
    <row r="698" spans="1:11" x14ac:dyDescent="0.25">
      <c r="A698" s="395">
        <v>693</v>
      </c>
      <c r="B698" s="397"/>
      <c r="C698" s="397"/>
      <c r="D698" s="397"/>
      <c r="E698" s="397"/>
      <c r="F698" s="398"/>
      <c r="G698" s="398"/>
      <c r="H698" s="399"/>
      <c r="I698" s="397"/>
      <c r="J698" s="400"/>
      <c r="K698" s="400"/>
    </row>
    <row r="699" spans="1:11" x14ac:dyDescent="0.25">
      <c r="A699" s="395">
        <v>694</v>
      </c>
      <c r="B699" s="397"/>
      <c r="C699" s="397"/>
      <c r="D699" s="397"/>
      <c r="E699" s="397"/>
      <c r="F699" s="398"/>
      <c r="G699" s="398"/>
      <c r="H699" s="399"/>
      <c r="I699" s="397"/>
      <c r="J699" s="400"/>
      <c r="K699" s="400"/>
    </row>
    <row r="700" spans="1:11" x14ac:dyDescent="0.25">
      <c r="A700" s="395">
        <v>695</v>
      </c>
      <c r="B700" s="397"/>
      <c r="C700" s="397"/>
      <c r="D700" s="397"/>
      <c r="E700" s="397"/>
      <c r="F700" s="398"/>
      <c r="G700" s="398"/>
      <c r="H700" s="399"/>
      <c r="I700" s="397"/>
      <c r="J700" s="400"/>
      <c r="K700" s="400"/>
    </row>
    <row r="701" spans="1:11" x14ac:dyDescent="0.25">
      <c r="A701" s="395">
        <v>696</v>
      </c>
      <c r="B701" s="397"/>
      <c r="C701" s="397"/>
      <c r="D701" s="397"/>
      <c r="E701" s="397"/>
      <c r="F701" s="398"/>
      <c r="G701" s="398"/>
      <c r="H701" s="399"/>
      <c r="I701" s="397"/>
      <c r="J701" s="400"/>
      <c r="K701" s="400"/>
    </row>
    <row r="702" spans="1:11" x14ac:dyDescent="0.25">
      <c r="A702" s="395">
        <v>697</v>
      </c>
      <c r="B702" s="397"/>
      <c r="C702" s="397"/>
      <c r="D702" s="397"/>
      <c r="E702" s="397"/>
      <c r="F702" s="398"/>
      <c r="G702" s="398"/>
      <c r="H702" s="399"/>
      <c r="I702" s="397"/>
      <c r="J702" s="400"/>
      <c r="K702" s="400"/>
    </row>
    <row r="703" spans="1:11" x14ac:dyDescent="0.25">
      <c r="A703" s="395">
        <v>698</v>
      </c>
      <c r="B703" s="397"/>
      <c r="C703" s="397"/>
      <c r="D703" s="397"/>
      <c r="E703" s="397"/>
      <c r="F703" s="398"/>
      <c r="G703" s="398"/>
      <c r="H703" s="399"/>
      <c r="I703" s="397"/>
      <c r="J703" s="400"/>
      <c r="K703" s="400"/>
    </row>
    <row r="704" spans="1:11" x14ac:dyDescent="0.25">
      <c r="A704" s="395">
        <v>699</v>
      </c>
      <c r="B704" s="397"/>
      <c r="C704" s="397"/>
      <c r="D704" s="397"/>
      <c r="E704" s="397"/>
      <c r="F704" s="398"/>
      <c r="G704" s="398"/>
      <c r="H704" s="399"/>
      <c r="I704" s="397"/>
      <c r="J704" s="400"/>
      <c r="K704" s="400"/>
    </row>
    <row r="705" spans="1:11" x14ac:dyDescent="0.25">
      <c r="A705" s="395">
        <v>700</v>
      </c>
      <c r="B705" s="397"/>
      <c r="C705" s="397"/>
      <c r="D705" s="397"/>
      <c r="E705" s="397"/>
      <c r="F705" s="398"/>
      <c r="G705" s="398"/>
      <c r="H705" s="399"/>
      <c r="I705" s="397"/>
      <c r="J705" s="400"/>
      <c r="K705" s="400"/>
    </row>
    <row r="706" spans="1:11" x14ac:dyDescent="0.25">
      <c r="A706" s="395">
        <v>701</v>
      </c>
      <c r="B706" s="397"/>
      <c r="C706" s="397"/>
      <c r="D706" s="397"/>
      <c r="E706" s="397"/>
      <c r="F706" s="398"/>
      <c r="G706" s="398"/>
      <c r="H706" s="399"/>
      <c r="I706" s="397"/>
      <c r="J706" s="400"/>
      <c r="K706" s="400"/>
    </row>
    <row r="707" spans="1:11" x14ac:dyDescent="0.25">
      <c r="A707" s="395">
        <v>702</v>
      </c>
      <c r="B707" s="397"/>
      <c r="C707" s="397"/>
      <c r="D707" s="397"/>
      <c r="E707" s="397"/>
      <c r="F707" s="398"/>
      <c r="G707" s="398"/>
      <c r="H707" s="399"/>
      <c r="I707" s="397"/>
      <c r="J707" s="400"/>
      <c r="K707" s="400"/>
    </row>
    <row r="708" spans="1:11" x14ac:dyDescent="0.25">
      <c r="A708" s="395">
        <v>703</v>
      </c>
      <c r="B708" s="397"/>
      <c r="C708" s="397"/>
      <c r="D708" s="397"/>
      <c r="E708" s="397"/>
      <c r="F708" s="398"/>
      <c r="G708" s="398"/>
      <c r="H708" s="399"/>
      <c r="I708" s="397"/>
      <c r="J708" s="400"/>
      <c r="K708" s="400"/>
    </row>
    <row r="709" spans="1:11" x14ac:dyDescent="0.25">
      <c r="A709" s="395">
        <v>704</v>
      </c>
      <c r="B709" s="397"/>
      <c r="C709" s="397"/>
      <c r="D709" s="397"/>
      <c r="E709" s="397"/>
      <c r="F709" s="398"/>
      <c r="G709" s="398"/>
      <c r="H709" s="399"/>
      <c r="I709" s="397"/>
      <c r="J709" s="400"/>
      <c r="K709" s="400"/>
    </row>
    <row r="710" spans="1:11" x14ac:dyDescent="0.25">
      <c r="A710" s="395">
        <v>705</v>
      </c>
      <c r="B710" s="397"/>
      <c r="C710" s="397"/>
      <c r="D710" s="397"/>
      <c r="E710" s="397"/>
      <c r="F710" s="398"/>
      <c r="G710" s="398"/>
      <c r="H710" s="399"/>
      <c r="I710" s="397"/>
      <c r="J710" s="400"/>
      <c r="K710" s="400"/>
    </row>
    <row r="711" spans="1:11" x14ac:dyDescent="0.25">
      <c r="A711" s="395">
        <v>706</v>
      </c>
      <c r="B711" s="397"/>
      <c r="C711" s="397"/>
      <c r="D711" s="397"/>
      <c r="E711" s="397"/>
      <c r="F711" s="398"/>
      <c r="G711" s="398"/>
      <c r="H711" s="399"/>
      <c r="I711" s="397"/>
      <c r="J711" s="400"/>
      <c r="K711" s="400"/>
    </row>
    <row r="712" spans="1:11" x14ac:dyDescent="0.25">
      <c r="A712" s="395">
        <v>707</v>
      </c>
      <c r="B712" s="397"/>
      <c r="C712" s="397"/>
      <c r="D712" s="397"/>
      <c r="E712" s="397"/>
      <c r="F712" s="398"/>
      <c r="G712" s="398"/>
      <c r="H712" s="399"/>
      <c r="I712" s="397"/>
      <c r="J712" s="400"/>
      <c r="K712" s="400"/>
    </row>
    <row r="713" spans="1:11" x14ac:dyDescent="0.25">
      <c r="A713" s="395">
        <v>708</v>
      </c>
      <c r="B713" s="397"/>
      <c r="C713" s="397"/>
      <c r="D713" s="397"/>
      <c r="E713" s="397"/>
      <c r="F713" s="398"/>
      <c r="G713" s="398"/>
      <c r="H713" s="399"/>
      <c r="I713" s="397"/>
      <c r="J713" s="400"/>
      <c r="K713" s="400"/>
    </row>
    <row r="714" spans="1:11" x14ac:dyDescent="0.25">
      <c r="A714" s="395">
        <v>709</v>
      </c>
      <c r="B714" s="397"/>
      <c r="C714" s="397"/>
      <c r="D714" s="397"/>
      <c r="E714" s="397"/>
      <c r="F714" s="398"/>
      <c r="G714" s="398"/>
      <c r="H714" s="399"/>
      <c r="I714" s="397"/>
      <c r="J714" s="400"/>
      <c r="K714" s="400"/>
    </row>
    <row r="715" spans="1:11" x14ac:dyDescent="0.25">
      <c r="A715" s="395">
        <v>710</v>
      </c>
      <c r="B715" s="397"/>
      <c r="C715" s="397"/>
      <c r="D715" s="397"/>
      <c r="E715" s="397"/>
      <c r="F715" s="398"/>
      <c r="G715" s="398"/>
      <c r="H715" s="399"/>
      <c r="I715" s="397"/>
      <c r="J715" s="400"/>
      <c r="K715" s="400"/>
    </row>
    <row r="716" spans="1:11" x14ac:dyDescent="0.25">
      <c r="A716" s="395">
        <v>711</v>
      </c>
      <c r="B716" s="397"/>
      <c r="C716" s="397"/>
      <c r="D716" s="397"/>
      <c r="E716" s="397"/>
      <c r="F716" s="398"/>
      <c r="G716" s="398"/>
      <c r="H716" s="399"/>
      <c r="I716" s="397"/>
      <c r="J716" s="400"/>
      <c r="K716" s="400"/>
    </row>
    <row r="717" spans="1:11" x14ac:dyDescent="0.25">
      <c r="A717" s="395">
        <v>712</v>
      </c>
      <c r="B717" s="397"/>
      <c r="C717" s="397"/>
      <c r="D717" s="397"/>
      <c r="E717" s="397"/>
      <c r="F717" s="398"/>
      <c r="G717" s="398"/>
      <c r="H717" s="399"/>
      <c r="I717" s="397"/>
      <c r="J717" s="400"/>
      <c r="K717" s="400"/>
    </row>
    <row r="718" spans="1:11" x14ac:dyDescent="0.25">
      <c r="A718" s="395">
        <v>713</v>
      </c>
      <c r="B718" s="397"/>
      <c r="C718" s="397"/>
      <c r="D718" s="397"/>
      <c r="E718" s="397"/>
      <c r="F718" s="398"/>
      <c r="G718" s="398"/>
      <c r="H718" s="399"/>
      <c r="I718" s="397"/>
      <c r="J718" s="400"/>
      <c r="K718" s="400"/>
    </row>
    <row r="719" spans="1:11" x14ac:dyDescent="0.25">
      <c r="A719" s="395">
        <v>714</v>
      </c>
      <c r="B719" s="397"/>
      <c r="C719" s="397"/>
      <c r="D719" s="397"/>
      <c r="E719" s="397"/>
      <c r="F719" s="398"/>
      <c r="G719" s="398"/>
      <c r="H719" s="399"/>
      <c r="I719" s="397"/>
      <c r="J719" s="400"/>
      <c r="K719" s="400"/>
    </row>
    <row r="720" spans="1:11" x14ac:dyDescent="0.25">
      <c r="A720" s="395">
        <v>715</v>
      </c>
      <c r="B720" s="397"/>
      <c r="C720" s="397"/>
      <c r="D720" s="397"/>
      <c r="E720" s="397"/>
      <c r="F720" s="398"/>
      <c r="G720" s="398"/>
      <c r="H720" s="399"/>
      <c r="I720" s="397"/>
      <c r="J720" s="400"/>
      <c r="K720" s="400"/>
    </row>
    <row r="721" spans="1:11" x14ac:dyDescent="0.25">
      <c r="A721" s="395">
        <v>716</v>
      </c>
      <c r="B721" s="397"/>
      <c r="C721" s="397"/>
      <c r="D721" s="397"/>
      <c r="E721" s="397"/>
      <c r="F721" s="398"/>
      <c r="G721" s="398"/>
      <c r="H721" s="399"/>
      <c r="I721" s="397"/>
      <c r="J721" s="400"/>
      <c r="K721" s="400"/>
    </row>
    <row r="722" spans="1:11" x14ac:dyDescent="0.25">
      <c r="A722" s="395">
        <v>717</v>
      </c>
      <c r="B722" s="397"/>
      <c r="C722" s="397"/>
      <c r="D722" s="397"/>
      <c r="E722" s="397"/>
      <c r="F722" s="398"/>
      <c r="G722" s="398"/>
      <c r="H722" s="399"/>
      <c r="I722" s="397"/>
      <c r="J722" s="400"/>
      <c r="K722" s="400"/>
    </row>
    <row r="723" spans="1:11" x14ac:dyDescent="0.25">
      <c r="A723" s="395">
        <v>718</v>
      </c>
      <c r="B723" s="397"/>
      <c r="C723" s="397"/>
      <c r="D723" s="397"/>
      <c r="E723" s="397"/>
      <c r="F723" s="398"/>
      <c r="G723" s="398"/>
      <c r="H723" s="399"/>
      <c r="I723" s="397"/>
      <c r="J723" s="400"/>
      <c r="K723" s="400"/>
    </row>
    <row r="724" spans="1:11" x14ac:dyDescent="0.25">
      <c r="A724" s="395">
        <v>719</v>
      </c>
      <c r="B724" s="397"/>
      <c r="C724" s="397"/>
      <c r="D724" s="397"/>
      <c r="E724" s="397"/>
      <c r="F724" s="398"/>
      <c r="G724" s="398"/>
      <c r="H724" s="399"/>
      <c r="I724" s="397"/>
      <c r="J724" s="400"/>
      <c r="K724" s="400"/>
    </row>
    <row r="725" spans="1:11" x14ac:dyDescent="0.25">
      <c r="A725" s="395">
        <v>720</v>
      </c>
      <c r="B725" s="397"/>
      <c r="C725" s="397"/>
      <c r="D725" s="397"/>
      <c r="E725" s="397"/>
      <c r="F725" s="398"/>
      <c r="G725" s="398"/>
      <c r="H725" s="399"/>
      <c r="I725" s="397"/>
      <c r="J725" s="400"/>
      <c r="K725" s="400"/>
    </row>
    <row r="726" spans="1:11" x14ac:dyDescent="0.25">
      <c r="A726" s="395">
        <v>721</v>
      </c>
      <c r="B726" s="397"/>
      <c r="C726" s="397"/>
      <c r="D726" s="397"/>
      <c r="E726" s="397"/>
      <c r="F726" s="398"/>
      <c r="G726" s="398"/>
      <c r="H726" s="399"/>
      <c r="I726" s="397"/>
      <c r="J726" s="400"/>
      <c r="K726" s="400"/>
    </row>
    <row r="727" spans="1:11" x14ac:dyDescent="0.25">
      <c r="A727" s="395">
        <v>722</v>
      </c>
      <c r="B727" s="397"/>
      <c r="C727" s="397"/>
      <c r="D727" s="397"/>
      <c r="E727" s="397"/>
      <c r="F727" s="398"/>
      <c r="G727" s="398"/>
      <c r="H727" s="399"/>
      <c r="I727" s="397"/>
      <c r="J727" s="400"/>
      <c r="K727" s="400"/>
    </row>
    <row r="728" spans="1:11" x14ac:dyDescent="0.25">
      <c r="A728" s="395">
        <v>723</v>
      </c>
      <c r="B728" s="397"/>
      <c r="C728" s="397"/>
      <c r="D728" s="397"/>
      <c r="E728" s="397"/>
      <c r="F728" s="398"/>
      <c r="G728" s="398"/>
      <c r="H728" s="399"/>
      <c r="I728" s="397"/>
      <c r="J728" s="400"/>
      <c r="K728" s="400"/>
    </row>
    <row r="729" spans="1:11" x14ac:dyDescent="0.25">
      <c r="A729" s="395">
        <v>724</v>
      </c>
      <c r="B729" s="397"/>
      <c r="C729" s="397"/>
      <c r="D729" s="397"/>
      <c r="E729" s="397"/>
      <c r="F729" s="398"/>
      <c r="G729" s="398"/>
      <c r="H729" s="399"/>
      <c r="I729" s="397"/>
      <c r="J729" s="400"/>
      <c r="K729" s="400"/>
    </row>
    <row r="730" spans="1:11" x14ac:dyDescent="0.25">
      <c r="A730" s="395">
        <v>725</v>
      </c>
      <c r="B730" s="397"/>
      <c r="C730" s="397"/>
      <c r="D730" s="397"/>
      <c r="E730" s="397"/>
      <c r="F730" s="398"/>
      <c r="G730" s="398"/>
      <c r="H730" s="399"/>
      <c r="I730" s="397"/>
      <c r="J730" s="400"/>
      <c r="K730" s="400"/>
    </row>
    <row r="731" spans="1:11" x14ac:dyDescent="0.25">
      <c r="A731" s="395">
        <v>726</v>
      </c>
      <c r="B731" s="397"/>
      <c r="C731" s="397"/>
      <c r="D731" s="397"/>
      <c r="E731" s="397"/>
      <c r="F731" s="398"/>
      <c r="G731" s="398"/>
      <c r="H731" s="399"/>
      <c r="I731" s="397"/>
      <c r="J731" s="400"/>
      <c r="K731" s="400"/>
    </row>
    <row r="732" spans="1:11" x14ac:dyDescent="0.25">
      <c r="A732" s="395">
        <v>727</v>
      </c>
      <c r="B732" s="397"/>
      <c r="C732" s="397"/>
      <c r="D732" s="397"/>
      <c r="E732" s="397"/>
      <c r="F732" s="398"/>
      <c r="G732" s="398"/>
      <c r="H732" s="399"/>
      <c r="I732" s="397"/>
      <c r="J732" s="400"/>
      <c r="K732" s="400"/>
    </row>
    <row r="733" spans="1:11" x14ac:dyDescent="0.25">
      <c r="A733" s="395">
        <v>728</v>
      </c>
      <c r="B733" s="397"/>
      <c r="C733" s="397"/>
      <c r="D733" s="397"/>
      <c r="E733" s="397"/>
      <c r="F733" s="398"/>
      <c r="G733" s="398"/>
      <c r="H733" s="399"/>
      <c r="I733" s="397"/>
      <c r="J733" s="400"/>
      <c r="K733" s="400"/>
    </row>
    <row r="734" spans="1:11" x14ac:dyDescent="0.25">
      <c r="A734" s="395">
        <v>729</v>
      </c>
      <c r="B734" s="397"/>
      <c r="C734" s="397"/>
      <c r="D734" s="397"/>
      <c r="E734" s="397"/>
      <c r="F734" s="398"/>
      <c r="G734" s="398"/>
      <c r="H734" s="399"/>
      <c r="I734" s="397"/>
      <c r="J734" s="400"/>
      <c r="K734" s="400"/>
    </row>
    <row r="735" spans="1:11" x14ac:dyDescent="0.25">
      <c r="A735" s="395">
        <v>730</v>
      </c>
      <c r="B735" s="397"/>
      <c r="C735" s="397"/>
      <c r="D735" s="397"/>
      <c r="E735" s="397"/>
      <c r="F735" s="398"/>
      <c r="G735" s="398"/>
      <c r="H735" s="399"/>
      <c r="I735" s="397"/>
      <c r="J735" s="400"/>
      <c r="K735" s="400"/>
    </row>
    <row r="736" spans="1:11" x14ac:dyDescent="0.25">
      <c r="A736" s="395">
        <v>731</v>
      </c>
      <c r="B736" s="397"/>
      <c r="C736" s="397"/>
      <c r="D736" s="397"/>
      <c r="E736" s="397"/>
      <c r="F736" s="398"/>
      <c r="G736" s="398"/>
      <c r="H736" s="399"/>
      <c r="I736" s="397"/>
      <c r="J736" s="400"/>
      <c r="K736" s="400"/>
    </row>
    <row r="737" spans="1:11" x14ac:dyDescent="0.25">
      <c r="A737" s="395">
        <v>732</v>
      </c>
      <c r="B737" s="397"/>
      <c r="C737" s="397"/>
      <c r="D737" s="397"/>
      <c r="E737" s="397"/>
      <c r="F737" s="398"/>
      <c r="G737" s="398"/>
      <c r="H737" s="399"/>
      <c r="I737" s="397"/>
      <c r="J737" s="400"/>
      <c r="K737" s="400"/>
    </row>
    <row r="738" spans="1:11" x14ac:dyDescent="0.25">
      <c r="A738" s="395">
        <v>733</v>
      </c>
      <c r="B738" s="397"/>
      <c r="C738" s="397"/>
      <c r="D738" s="397"/>
      <c r="E738" s="397"/>
      <c r="F738" s="398"/>
      <c r="G738" s="398"/>
      <c r="H738" s="399"/>
      <c r="I738" s="397"/>
      <c r="J738" s="400"/>
      <c r="K738" s="400"/>
    </row>
    <row r="739" spans="1:11" x14ac:dyDescent="0.25">
      <c r="A739" s="395">
        <v>734</v>
      </c>
      <c r="B739" s="397"/>
      <c r="C739" s="397"/>
      <c r="D739" s="397"/>
      <c r="E739" s="397"/>
      <c r="F739" s="398"/>
      <c r="G739" s="398"/>
      <c r="H739" s="399"/>
      <c r="I739" s="397"/>
      <c r="J739" s="400"/>
      <c r="K739" s="400"/>
    </row>
    <row r="740" spans="1:11" x14ac:dyDescent="0.25">
      <c r="A740" s="395">
        <v>735</v>
      </c>
      <c r="B740" s="397"/>
      <c r="C740" s="397"/>
      <c r="D740" s="397"/>
      <c r="E740" s="397"/>
      <c r="F740" s="398"/>
      <c r="G740" s="398"/>
      <c r="H740" s="399"/>
      <c r="I740" s="397"/>
      <c r="J740" s="400"/>
      <c r="K740" s="400"/>
    </row>
    <row r="741" spans="1:11" x14ac:dyDescent="0.25">
      <c r="A741" s="395">
        <v>736</v>
      </c>
      <c r="B741" s="397"/>
      <c r="C741" s="397"/>
      <c r="D741" s="397"/>
      <c r="E741" s="397"/>
      <c r="F741" s="398"/>
      <c r="G741" s="398"/>
      <c r="H741" s="399"/>
      <c r="I741" s="397"/>
      <c r="J741" s="400"/>
      <c r="K741" s="400"/>
    </row>
    <row r="742" spans="1:11" x14ac:dyDescent="0.25">
      <c r="A742" s="395">
        <v>737</v>
      </c>
      <c r="B742" s="397"/>
      <c r="C742" s="397"/>
      <c r="D742" s="397"/>
      <c r="E742" s="397"/>
      <c r="F742" s="398"/>
      <c r="G742" s="398"/>
      <c r="H742" s="399"/>
      <c r="I742" s="397"/>
      <c r="J742" s="400"/>
      <c r="K742" s="400"/>
    </row>
    <row r="743" spans="1:11" x14ac:dyDescent="0.25">
      <c r="A743" s="395">
        <v>738</v>
      </c>
      <c r="B743" s="397"/>
      <c r="C743" s="397"/>
      <c r="D743" s="397"/>
      <c r="E743" s="397"/>
      <c r="F743" s="398"/>
      <c r="G743" s="398"/>
      <c r="H743" s="399"/>
      <c r="I743" s="397"/>
      <c r="J743" s="400"/>
      <c r="K743" s="400"/>
    </row>
    <row r="744" spans="1:11" x14ac:dyDescent="0.25">
      <c r="A744" s="395">
        <v>739</v>
      </c>
      <c r="B744" s="397"/>
      <c r="C744" s="397"/>
      <c r="D744" s="397"/>
      <c r="E744" s="397"/>
      <c r="F744" s="398"/>
      <c r="G744" s="398"/>
      <c r="H744" s="399"/>
      <c r="I744" s="397"/>
      <c r="J744" s="400"/>
      <c r="K744" s="400"/>
    </row>
    <row r="745" spans="1:11" x14ac:dyDescent="0.25">
      <c r="A745" s="395">
        <v>740</v>
      </c>
      <c r="B745" s="397"/>
      <c r="C745" s="397"/>
      <c r="D745" s="397"/>
      <c r="E745" s="397"/>
      <c r="F745" s="398"/>
      <c r="G745" s="398"/>
      <c r="H745" s="399"/>
      <c r="I745" s="397"/>
      <c r="J745" s="400"/>
      <c r="K745" s="400"/>
    </row>
    <row r="746" spans="1:11" x14ac:dyDescent="0.25">
      <c r="A746" s="395">
        <v>741</v>
      </c>
      <c r="B746" s="397"/>
      <c r="C746" s="397"/>
      <c r="D746" s="397"/>
      <c r="E746" s="397"/>
      <c r="F746" s="398"/>
      <c r="G746" s="398"/>
      <c r="H746" s="399"/>
      <c r="I746" s="397"/>
      <c r="J746" s="400"/>
      <c r="K746" s="400"/>
    </row>
    <row r="747" spans="1:11" x14ac:dyDescent="0.25">
      <c r="A747" s="395">
        <v>742</v>
      </c>
      <c r="B747" s="397"/>
      <c r="C747" s="397"/>
      <c r="D747" s="397"/>
      <c r="E747" s="397"/>
      <c r="F747" s="398"/>
      <c r="G747" s="398"/>
      <c r="H747" s="399"/>
      <c r="I747" s="397"/>
      <c r="J747" s="400"/>
      <c r="K747" s="400"/>
    </row>
    <row r="748" spans="1:11" x14ac:dyDescent="0.25">
      <c r="A748" s="395">
        <v>743</v>
      </c>
      <c r="B748" s="397"/>
      <c r="C748" s="397"/>
      <c r="D748" s="397"/>
      <c r="E748" s="397"/>
      <c r="F748" s="398"/>
      <c r="G748" s="398"/>
      <c r="H748" s="399"/>
      <c r="I748" s="397"/>
      <c r="J748" s="400"/>
      <c r="K748" s="400"/>
    </row>
    <row r="749" spans="1:11" x14ac:dyDescent="0.25">
      <c r="A749" s="395">
        <v>744</v>
      </c>
      <c r="B749" s="397"/>
      <c r="C749" s="397"/>
      <c r="D749" s="397"/>
      <c r="E749" s="397"/>
      <c r="F749" s="398"/>
      <c r="G749" s="398"/>
      <c r="H749" s="399"/>
      <c r="I749" s="397"/>
      <c r="J749" s="400"/>
      <c r="K749" s="400"/>
    </row>
    <row r="750" spans="1:11" x14ac:dyDescent="0.25">
      <c r="A750" s="395">
        <v>745</v>
      </c>
      <c r="B750" s="397"/>
      <c r="C750" s="397"/>
      <c r="D750" s="397"/>
      <c r="E750" s="397"/>
      <c r="F750" s="398"/>
      <c r="G750" s="398"/>
      <c r="H750" s="399"/>
      <c r="I750" s="397"/>
      <c r="J750" s="400"/>
      <c r="K750" s="400"/>
    </row>
    <row r="751" spans="1:11" x14ac:dyDescent="0.25">
      <c r="A751" s="395">
        <v>746</v>
      </c>
      <c r="B751" s="397"/>
      <c r="C751" s="397"/>
      <c r="D751" s="397"/>
      <c r="E751" s="397"/>
      <c r="F751" s="398"/>
      <c r="G751" s="398"/>
      <c r="H751" s="399"/>
      <c r="I751" s="397"/>
      <c r="J751" s="400"/>
      <c r="K751" s="400"/>
    </row>
    <row r="752" spans="1:11" x14ac:dyDescent="0.25">
      <c r="A752" s="395">
        <v>747</v>
      </c>
      <c r="B752" s="397"/>
      <c r="C752" s="397"/>
      <c r="D752" s="397"/>
      <c r="E752" s="397"/>
      <c r="F752" s="398"/>
      <c r="G752" s="398"/>
      <c r="H752" s="399"/>
      <c r="I752" s="397"/>
      <c r="J752" s="400"/>
      <c r="K752" s="400"/>
    </row>
    <row r="753" spans="1:11" x14ac:dyDescent="0.25">
      <c r="A753" s="395">
        <v>748</v>
      </c>
      <c r="B753" s="397"/>
      <c r="C753" s="397"/>
      <c r="D753" s="397"/>
      <c r="E753" s="397"/>
      <c r="F753" s="398"/>
      <c r="G753" s="398"/>
      <c r="H753" s="399"/>
      <c r="I753" s="397"/>
      <c r="J753" s="400"/>
      <c r="K753" s="400"/>
    </row>
    <row r="754" spans="1:11" x14ac:dyDescent="0.25">
      <c r="A754" s="395">
        <v>749</v>
      </c>
      <c r="B754" s="397"/>
      <c r="C754" s="397"/>
      <c r="D754" s="397"/>
      <c r="E754" s="397"/>
      <c r="F754" s="398"/>
      <c r="G754" s="398"/>
      <c r="H754" s="399"/>
      <c r="I754" s="397"/>
      <c r="J754" s="400"/>
      <c r="K754" s="400"/>
    </row>
    <row r="755" spans="1:11" x14ac:dyDescent="0.25">
      <c r="A755" s="395">
        <v>750</v>
      </c>
      <c r="B755" s="397"/>
      <c r="C755" s="397"/>
      <c r="D755" s="397"/>
      <c r="E755" s="397"/>
      <c r="F755" s="398"/>
      <c r="G755" s="398"/>
      <c r="H755" s="399"/>
      <c r="I755" s="397"/>
      <c r="J755" s="400"/>
      <c r="K755" s="400"/>
    </row>
    <row r="756" spans="1:11" x14ac:dyDescent="0.25">
      <c r="A756" s="395">
        <v>751</v>
      </c>
      <c r="B756" s="397"/>
      <c r="C756" s="397"/>
      <c r="D756" s="397"/>
      <c r="E756" s="397"/>
      <c r="F756" s="398"/>
      <c r="G756" s="398"/>
      <c r="H756" s="399"/>
      <c r="I756" s="397"/>
      <c r="J756" s="400"/>
      <c r="K756" s="400"/>
    </row>
    <row r="757" spans="1:11" x14ac:dyDescent="0.25">
      <c r="A757" s="395">
        <v>752</v>
      </c>
      <c r="B757" s="397"/>
      <c r="C757" s="397"/>
      <c r="D757" s="397"/>
      <c r="E757" s="397"/>
      <c r="F757" s="398"/>
      <c r="G757" s="398"/>
      <c r="H757" s="399"/>
      <c r="I757" s="397"/>
      <c r="J757" s="400"/>
      <c r="K757" s="400"/>
    </row>
    <row r="758" spans="1:11" x14ac:dyDescent="0.25">
      <c r="A758" s="395">
        <v>753</v>
      </c>
      <c r="B758" s="397"/>
      <c r="C758" s="397"/>
      <c r="D758" s="397"/>
      <c r="E758" s="397"/>
      <c r="F758" s="398"/>
      <c r="G758" s="398"/>
      <c r="H758" s="399"/>
      <c r="I758" s="397"/>
      <c r="J758" s="400"/>
      <c r="K758" s="400"/>
    </row>
    <row r="759" spans="1:11" x14ac:dyDescent="0.25">
      <c r="A759" s="395">
        <v>754</v>
      </c>
      <c r="B759" s="397"/>
      <c r="C759" s="397"/>
      <c r="D759" s="397"/>
      <c r="E759" s="397"/>
      <c r="F759" s="398"/>
      <c r="G759" s="398"/>
      <c r="H759" s="399"/>
      <c r="I759" s="397"/>
      <c r="J759" s="400"/>
      <c r="K759" s="400"/>
    </row>
    <row r="760" spans="1:11" x14ac:dyDescent="0.25">
      <c r="A760" s="395">
        <v>755</v>
      </c>
      <c r="B760" s="397"/>
      <c r="C760" s="397"/>
      <c r="D760" s="397"/>
      <c r="E760" s="397"/>
      <c r="F760" s="398"/>
      <c r="G760" s="398"/>
      <c r="H760" s="399"/>
      <c r="I760" s="397"/>
      <c r="J760" s="400"/>
      <c r="K760" s="400"/>
    </row>
    <row r="761" spans="1:11" x14ac:dyDescent="0.25">
      <c r="A761" s="395">
        <v>756</v>
      </c>
      <c r="B761" s="397"/>
      <c r="C761" s="397"/>
      <c r="D761" s="397"/>
      <c r="E761" s="397"/>
      <c r="F761" s="398"/>
      <c r="G761" s="398"/>
      <c r="H761" s="399"/>
      <c r="I761" s="397"/>
      <c r="J761" s="400"/>
      <c r="K761" s="400"/>
    </row>
    <row r="762" spans="1:11" x14ac:dyDescent="0.25">
      <c r="A762" s="395">
        <v>757</v>
      </c>
      <c r="B762" s="397"/>
      <c r="C762" s="397"/>
      <c r="D762" s="397"/>
      <c r="E762" s="397"/>
      <c r="F762" s="398"/>
      <c r="G762" s="398"/>
      <c r="H762" s="399"/>
      <c r="I762" s="397"/>
      <c r="J762" s="400"/>
      <c r="K762" s="400"/>
    </row>
    <row r="763" spans="1:11" x14ac:dyDescent="0.25">
      <c r="A763" s="395">
        <v>758</v>
      </c>
      <c r="B763" s="397"/>
      <c r="C763" s="397"/>
      <c r="D763" s="397"/>
      <c r="E763" s="397"/>
      <c r="F763" s="398"/>
      <c r="G763" s="398"/>
      <c r="H763" s="399"/>
      <c r="I763" s="397"/>
      <c r="J763" s="400"/>
      <c r="K763" s="400"/>
    </row>
    <row r="764" spans="1:11" x14ac:dyDescent="0.25">
      <c r="A764" s="395">
        <v>759</v>
      </c>
      <c r="B764" s="397"/>
      <c r="C764" s="397"/>
      <c r="D764" s="397"/>
      <c r="E764" s="397"/>
      <c r="F764" s="398"/>
      <c r="G764" s="398"/>
      <c r="H764" s="399"/>
      <c r="I764" s="397"/>
      <c r="J764" s="400"/>
      <c r="K764" s="400"/>
    </row>
    <row r="765" spans="1:11" x14ac:dyDescent="0.25">
      <c r="A765" s="395">
        <v>760</v>
      </c>
      <c r="B765" s="397"/>
      <c r="C765" s="397"/>
      <c r="D765" s="397"/>
      <c r="E765" s="397"/>
      <c r="F765" s="398"/>
      <c r="G765" s="398"/>
      <c r="H765" s="399"/>
      <c r="I765" s="397"/>
      <c r="J765" s="400"/>
      <c r="K765" s="400"/>
    </row>
    <row r="766" spans="1:11" x14ac:dyDescent="0.25">
      <c r="A766" s="395">
        <v>761</v>
      </c>
      <c r="B766" s="397"/>
      <c r="C766" s="397"/>
      <c r="D766" s="397"/>
      <c r="E766" s="397"/>
      <c r="F766" s="398"/>
      <c r="G766" s="398"/>
      <c r="H766" s="399"/>
      <c r="I766" s="397"/>
      <c r="J766" s="400"/>
      <c r="K766" s="400"/>
    </row>
    <row r="767" spans="1:11" x14ac:dyDescent="0.25">
      <c r="A767" s="395">
        <v>762</v>
      </c>
      <c r="B767" s="397"/>
      <c r="C767" s="397"/>
      <c r="D767" s="397"/>
      <c r="E767" s="397"/>
      <c r="F767" s="398"/>
      <c r="G767" s="398"/>
      <c r="H767" s="399"/>
      <c r="I767" s="397"/>
      <c r="J767" s="400"/>
      <c r="K767" s="400"/>
    </row>
    <row r="768" spans="1:11" x14ac:dyDescent="0.25">
      <c r="A768" s="395">
        <v>763</v>
      </c>
      <c r="B768" s="397"/>
      <c r="C768" s="397"/>
      <c r="D768" s="397"/>
      <c r="E768" s="397"/>
      <c r="F768" s="398"/>
      <c r="G768" s="398"/>
      <c r="H768" s="399"/>
      <c r="I768" s="397"/>
      <c r="J768" s="400"/>
      <c r="K768" s="400"/>
    </row>
    <row r="769" spans="1:11" x14ac:dyDescent="0.25">
      <c r="A769" s="395">
        <v>764</v>
      </c>
      <c r="B769" s="397"/>
      <c r="C769" s="397"/>
      <c r="D769" s="397"/>
      <c r="E769" s="397"/>
      <c r="F769" s="398"/>
      <c r="G769" s="398"/>
      <c r="H769" s="399"/>
      <c r="I769" s="397"/>
      <c r="J769" s="400"/>
      <c r="K769" s="400"/>
    </row>
    <row r="770" spans="1:11" x14ac:dyDescent="0.25">
      <c r="A770" s="395">
        <v>765</v>
      </c>
      <c r="B770" s="397"/>
      <c r="C770" s="397"/>
      <c r="D770" s="397"/>
      <c r="E770" s="397"/>
      <c r="F770" s="398"/>
      <c r="G770" s="398"/>
      <c r="H770" s="399"/>
      <c r="I770" s="397"/>
      <c r="J770" s="400"/>
      <c r="K770" s="400"/>
    </row>
    <row r="771" spans="1:11" x14ac:dyDescent="0.25">
      <c r="A771" s="395">
        <v>766</v>
      </c>
      <c r="B771" s="397"/>
      <c r="C771" s="397"/>
      <c r="D771" s="397"/>
      <c r="E771" s="397"/>
      <c r="F771" s="398"/>
      <c r="G771" s="398"/>
      <c r="H771" s="399"/>
      <c r="I771" s="397"/>
      <c r="J771" s="400"/>
      <c r="K771" s="400"/>
    </row>
    <row r="772" spans="1:11" x14ac:dyDescent="0.25">
      <c r="A772" s="395">
        <v>767</v>
      </c>
      <c r="B772" s="397"/>
      <c r="C772" s="397"/>
      <c r="D772" s="397"/>
      <c r="E772" s="397"/>
      <c r="F772" s="398"/>
      <c r="G772" s="398"/>
      <c r="H772" s="399"/>
      <c r="I772" s="397"/>
      <c r="J772" s="400"/>
      <c r="K772" s="400"/>
    </row>
    <row r="773" spans="1:11" x14ac:dyDescent="0.25">
      <c r="A773" s="395">
        <v>768</v>
      </c>
      <c r="B773" s="397"/>
      <c r="C773" s="397"/>
      <c r="D773" s="397"/>
      <c r="E773" s="397"/>
      <c r="F773" s="398"/>
      <c r="G773" s="398"/>
      <c r="H773" s="399"/>
      <c r="I773" s="397"/>
      <c r="J773" s="400"/>
      <c r="K773" s="400"/>
    </row>
    <row r="774" spans="1:11" x14ac:dyDescent="0.25">
      <c r="A774" s="395">
        <v>769</v>
      </c>
      <c r="B774" s="397"/>
      <c r="C774" s="397"/>
      <c r="D774" s="397"/>
      <c r="E774" s="397"/>
      <c r="F774" s="398"/>
      <c r="G774" s="398"/>
      <c r="H774" s="399"/>
      <c r="I774" s="397"/>
      <c r="J774" s="400"/>
      <c r="K774" s="400"/>
    </row>
    <row r="775" spans="1:11" x14ac:dyDescent="0.25">
      <c r="A775" s="395">
        <v>770</v>
      </c>
      <c r="B775" s="397"/>
      <c r="C775" s="397"/>
      <c r="D775" s="397"/>
      <c r="E775" s="397"/>
      <c r="F775" s="398"/>
      <c r="G775" s="398"/>
      <c r="H775" s="399"/>
      <c r="I775" s="397"/>
      <c r="J775" s="400"/>
      <c r="K775" s="400"/>
    </row>
    <row r="776" spans="1:11" x14ac:dyDescent="0.25">
      <c r="A776" s="395">
        <v>771</v>
      </c>
      <c r="B776" s="397"/>
      <c r="C776" s="397"/>
      <c r="D776" s="397"/>
      <c r="E776" s="397"/>
      <c r="F776" s="398"/>
      <c r="G776" s="398"/>
      <c r="H776" s="399"/>
      <c r="I776" s="397"/>
      <c r="J776" s="400"/>
      <c r="K776" s="400"/>
    </row>
    <row r="777" spans="1:11" x14ac:dyDescent="0.25">
      <c r="A777" s="395">
        <v>772</v>
      </c>
      <c r="B777" s="397"/>
      <c r="C777" s="397"/>
      <c r="D777" s="397"/>
      <c r="E777" s="397"/>
      <c r="F777" s="398"/>
      <c r="G777" s="398"/>
      <c r="H777" s="399"/>
      <c r="I777" s="397"/>
      <c r="J777" s="400"/>
      <c r="K777" s="400"/>
    </row>
    <row r="778" spans="1:11" x14ac:dyDescent="0.25">
      <c r="A778" s="395">
        <v>773</v>
      </c>
      <c r="B778" s="397"/>
      <c r="C778" s="397"/>
      <c r="D778" s="397"/>
      <c r="E778" s="397"/>
      <c r="F778" s="398"/>
      <c r="G778" s="398"/>
      <c r="H778" s="399"/>
      <c r="I778" s="397"/>
      <c r="J778" s="400"/>
      <c r="K778" s="400"/>
    </row>
    <row r="779" spans="1:11" x14ac:dyDescent="0.25">
      <c r="A779" s="395">
        <v>774</v>
      </c>
      <c r="B779" s="397"/>
      <c r="C779" s="397"/>
      <c r="D779" s="397"/>
      <c r="E779" s="397"/>
      <c r="F779" s="398"/>
      <c r="G779" s="398"/>
      <c r="H779" s="399"/>
      <c r="I779" s="397"/>
      <c r="J779" s="400"/>
      <c r="K779" s="400"/>
    </row>
    <row r="780" spans="1:11" x14ac:dyDescent="0.25">
      <c r="A780" s="395">
        <v>775</v>
      </c>
      <c r="B780" s="397"/>
      <c r="C780" s="397"/>
      <c r="D780" s="397"/>
      <c r="E780" s="397"/>
      <c r="F780" s="398"/>
      <c r="G780" s="398"/>
      <c r="H780" s="399"/>
      <c r="I780" s="397"/>
      <c r="J780" s="400"/>
      <c r="K780" s="400"/>
    </row>
    <row r="781" spans="1:11" x14ac:dyDescent="0.25">
      <c r="A781" s="395">
        <v>776</v>
      </c>
      <c r="B781" s="397"/>
      <c r="C781" s="397"/>
      <c r="D781" s="397"/>
      <c r="E781" s="397"/>
      <c r="F781" s="398"/>
      <c r="G781" s="398"/>
      <c r="H781" s="399"/>
      <c r="I781" s="397"/>
      <c r="J781" s="400"/>
      <c r="K781" s="400"/>
    </row>
    <row r="782" spans="1:11" x14ac:dyDescent="0.25">
      <c r="A782" s="395">
        <v>777</v>
      </c>
      <c r="B782" s="397"/>
      <c r="C782" s="397"/>
      <c r="D782" s="397"/>
      <c r="E782" s="397"/>
      <c r="F782" s="398"/>
      <c r="G782" s="398"/>
      <c r="H782" s="399"/>
      <c r="I782" s="397"/>
      <c r="J782" s="400"/>
      <c r="K782" s="400"/>
    </row>
    <row r="783" spans="1:11" x14ac:dyDescent="0.25">
      <c r="A783" s="395">
        <v>778</v>
      </c>
      <c r="B783" s="397"/>
      <c r="C783" s="397"/>
      <c r="D783" s="397"/>
      <c r="E783" s="397"/>
      <c r="F783" s="398"/>
      <c r="G783" s="398"/>
      <c r="H783" s="399"/>
      <c r="I783" s="397"/>
      <c r="J783" s="400"/>
      <c r="K783" s="400"/>
    </row>
    <row r="784" spans="1:11" x14ac:dyDescent="0.25">
      <c r="A784" s="395">
        <v>779</v>
      </c>
      <c r="B784" s="397"/>
      <c r="C784" s="397"/>
      <c r="D784" s="397"/>
      <c r="E784" s="397"/>
      <c r="F784" s="398"/>
      <c r="G784" s="398"/>
      <c r="H784" s="399"/>
      <c r="I784" s="397"/>
      <c r="J784" s="400"/>
      <c r="K784" s="400"/>
    </row>
    <row r="785" spans="1:11" x14ac:dyDescent="0.25">
      <c r="A785" s="395">
        <v>780</v>
      </c>
      <c r="B785" s="397"/>
      <c r="C785" s="397"/>
      <c r="D785" s="397"/>
      <c r="E785" s="397"/>
      <c r="F785" s="398"/>
      <c r="G785" s="398"/>
      <c r="H785" s="399"/>
      <c r="I785" s="397"/>
      <c r="J785" s="400"/>
      <c r="K785" s="400"/>
    </row>
    <row r="786" spans="1:11" x14ac:dyDescent="0.25">
      <c r="A786" s="395">
        <v>781</v>
      </c>
      <c r="B786" s="397"/>
      <c r="C786" s="397"/>
      <c r="D786" s="397"/>
      <c r="E786" s="397"/>
      <c r="F786" s="398"/>
      <c r="G786" s="398"/>
      <c r="H786" s="399"/>
      <c r="I786" s="397"/>
      <c r="J786" s="400"/>
      <c r="K786" s="400"/>
    </row>
    <row r="787" spans="1:11" x14ac:dyDescent="0.25">
      <c r="A787" s="395">
        <v>782</v>
      </c>
      <c r="B787" s="397"/>
      <c r="C787" s="397"/>
      <c r="D787" s="397"/>
      <c r="E787" s="397"/>
      <c r="F787" s="398"/>
      <c r="G787" s="398"/>
      <c r="H787" s="399"/>
      <c r="I787" s="397"/>
      <c r="J787" s="400"/>
      <c r="K787" s="400"/>
    </row>
    <row r="788" spans="1:11" x14ac:dyDescent="0.25">
      <c r="A788" s="395">
        <v>783</v>
      </c>
      <c r="B788" s="397"/>
      <c r="C788" s="397"/>
      <c r="D788" s="397"/>
      <c r="E788" s="397"/>
      <c r="F788" s="398"/>
      <c r="G788" s="398"/>
      <c r="H788" s="399"/>
      <c r="I788" s="397"/>
      <c r="J788" s="400"/>
      <c r="K788" s="400"/>
    </row>
    <row r="789" spans="1:11" x14ac:dyDescent="0.25">
      <c r="A789" s="395">
        <v>784</v>
      </c>
      <c r="B789" s="397"/>
      <c r="C789" s="397"/>
      <c r="D789" s="397"/>
      <c r="E789" s="397"/>
      <c r="F789" s="398"/>
      <c r="G789" s="398"/>
      <c r="H789" s="399"/>
      <c r="I789" s="397"/>
      <c r="J789" s="400"/>
      <c r="K789" s="400"/>
    </row>
    <row r="790" spans="1:11" x14ac:dyDescent="0.25">
      <c r="A790" s="395">
        <v>785</v>
      </c>
      <c r="B790" s="397"/>
      <c r="C790" s="397"/>
      <c r="D790" s="397"/>
      <c r="E790" s="397"/>
      <c r="F790" s="398"/>
      <c r="G790" s="398"/>
      <c r="H790" s="399"/>
      <c r="I790" s="397"/>
      <c r="J790" s="400"/>
      <c r="K790" s="400"/>
    </row>
    <row r="791" spans="1:11" x14ac:dyDescent="0.25">
      <c r="A791" s="395">
        <v>786</v>
      </c>
      <c r="B791" s="397"/>
      <c r="C791" s="397"/>
      <c r="D791" s="397"/>
      <c r="E791" s="397"/>
      <c r="F791" s="398"/>
      <c r="G791" s="398"/>
      <c r="H791" s="399"/>
      <c r="I791" s="397"/>
      <c r="J791" s="400"/>
      <c r="K791" s="400"/>
    </row>
    <row r="792" spans="1:11" x14ac:dyDescent="0.25">
      <c r="A792" s="395">
        <v>787</v>
      </c>
      <c r="B792" s="397"/>
      <c r="C792" s="397"/>
      <c r="D792" s="397"/>
      <c r="E792" s="397"/>
      <c r="F792" s="398"/>
      <c r="G792" s="398"/>
      <c r="H792" s="399"/>
      <c r="I792" s="397"/>
      <c r="J792" s="400"/>
      <c r="K792" s="400"/>
    </row>
    <row r="793" spans="1:11" x14ac:dyDescent="0.25">
      <c r="A793" s="395">
        <v>788</v>
      </c>
      <c r="B793" s="397"/>
      <c r="C793" s="397"/>
      <c r="D793" s="397"/>
      <c r="E793" s="397"/>
      <c r="F793" s="398"/>
      <c r="G793" s="398"/>
      <c r="H793" s="399"/>
      <c r="I793" s="397"/>
      <c r="J793" s="400"/>
      <c r="K793" s="400"/>
    </row>
    <row r="794" spans="1:11" x14ac:dyDescent="0.25">
      <c r="A794" s="395">
        <v>789</v>
      </c>
      <c r="B794" s="397"/>
      <c r="C794" s="397"/>
      <c r="D794" s="397"/>
      <c r="E794" s="397"/>
      <c r="F794" s="398"/>
      <c r="G794" s="398"/>
      <c r="H794" s="399"/>
      <c r="I794" s="397"/>
      <c r="J794" s="400"/>
      <c r="K794" s="400"/>
    </row>
    <row r="795" spans="1:11" x14ac:dyDescent="0.25">
      <c r="A795" s="395">
        <v>790</v>
      </c>
      <c r="B795" s="397"/>
      <c r="C795" s="397"/>
      <c r="D795" s="397"/>
      <c r="E795" s="397"/>
      <c r="F795" s="398"/>
      <c r="G795" s="398"/>
      <c r="H795" s="399"/>
      <c r="I795" s="397"/>
      <c r="J795" s="400"/>
      <c r="K795" s="400"/>
    </row>
    <row r="796" spans="1:11" x14ac:dyDescent="0.25">
      <c r="A796" s="395">
        <v>791</v>
      </c>
      <c r="B796" s="397"/>
      <c r="C796" s="397"/>
      <c r="D796" s="397"/>
      <c r="E796" s="397"/>
      <c r="F796" s="398"/>
      <c r="G796" s="398"/>
      <c r="H796" s="399"/>
      <c r="I796" s="397"/>
      <c r="J796" s="400"/>
      <c r="K796" s="400"/>
    </row>
    <row r="797" spans="1:11" x14ac:dyDescent="0.25">
      <c r="A797" s="395">
        <v>792</v>
      </c>
      <c r="B797" s="397"/>
      <c r="C797" s="397"/>
      <c r="D797" s="397"/>
      <c r="E797" s="397"/>
      <c r="F797" s="398"/>
      <c r="G797" s="398"/>
      <c r="H797" s="399"/>
      <c r="I797" s="397"/>
      <c r="J797" s="400"/>
      <c r="K797" s="400"/>
    </row>
    <row r="798" spans="1:11" x14ac:dyDescent="0.25">
      <c r="A798" s="395">
        <v>793</v>
      </c>
      <c r="B798" s="397"/>
      <c r="C798" s="397"/>
      <c r="D798" s="397"/>
      <c r="E798" s="397"/>
      <c r="F798" s="398"/>
      <c r="G798" s="398"/>
      <c r="H798" s="399"/>
      <c r="I798" s="397"/>
      <c r="J798" s="400"/>
      <c r="K798" s="400"/>
    </row>
    <row r="799" spans="1:11" x14ac:dyDescent="0.25">
      <c r="A799" s="395">
        <v>794</v>
      </c>
      <c r="B799" s="397"/>
      <c r="C799" s="397"/>
      <c r="D799" s="397"/>
      <c r="E799" s="397"/>
      <c r="F799" s="398"/>
      <c r="G799" s="398"/>
      <c r="H799" s="399"/>
      <c r="I799" s="397"/>
      <c r="J799" s="400"/>
      <c r="K799" s="400"/>
    </row>
    <row r="800" spans="1:11" x14ac:dyDescent="0.25">
      <c r="A800" s="395">
        <v>795</v>
      </c>
      <c r="B800" s="397"/>
      <c r="C800" s="397"/>
      <c r="D800" s="397"/>
      <c r="E800" s="397"/>
      <c r="F800" s="398"/>
      <c r="G800" s="398"/>
      <c r="H800" s="399"/>
      <c r="I800" s="397"/>
      <c r="J800" s="400"/>
      <c r="K800" s="400"/>
    </row>
    <row r="801" spans="1:11" x14ac:dyDescent="0.25">
      <c r="A801" s="395">
        <v>796</v>
      </c>
      <c r="B801" s="397"/>
      <c r="C801" s="397"/>
      <c r="D801" s="397"/>
      <c r="E801" s="397"/>
      <c r="F801" s="398"/>
      <c r="G801" s="398"/>
      <c r="H801" s="399"/>
      <c r="I801" s="397"/>
      <c r="J801" s="400"/>
      <c r="K801" s="400"/>
    </row>
    <row r="802" spans="1:11" x14ac:dyDescent="0.25">
      <c r="A802" s="395">
        <v>797</v>
      </c>
      <c r="B802" s="397"/>
      <c r="C802" s="397"/>
      <c r="D802" s="397"/>
      <c r="E802" s="397"/>
      <c r="F802" s="398"/>
      <c r="G802" s="398"/>
      <c r="H802" s="399"/>
      <c r="I802" s="397"/>
      <c r="J802" s="400"/>
      <c r="K802" s="400"/>
    </row>
    <row r="803" spans="1:11" x14ac:dyDescent="0.25">
      <c r="A803" s="395">
        <v>798</v>
      </c>
      <c r="B803" s="397"/>
      <c r="C803" s="397"/>
      <c r="D803" s="397"/>
      <c r="E803" s="397"/>
      <c r="F803" s="398"/>
      <c r="G803" s="398"/>
      <c r="H803" s="399"/>
      <c r="I803" s="397"/>
      <c r="J803" s="400"/>
      <c r="K803" s="400"/>
    </row>
    <row r="804" spans="1:11" x14ac:dyDescent="0.25">
      <c r="A804" s="395">
        <v>799</v>
      </c>
      <c r="B804" s="397"/>
      <c r="C804" s="397"/>
      <c r="D804" s="397"/>
      <c r="E804" s="397"/>
      <c r="F804" s="398"/>
      <c r="G804" s="398"/>
      <c r="H804" s="399"/>
      <c r="I804" s="397"/>
      <c r="J804" s="400"/>
      <c r="K804" s="400"/>
    </row>
    <row r="805" spans="1:11" x14ac:dyDescent="0.25">
      <c r="A805" s="395">
        <v>800</v>
      </c>
      <c r="B805" s="397"/>
      <c r="C805" s="397"/>
      <c r="D805" s="397"/>
      <c r="E805" s="397"/>
      <c r="F805" s="398"/>
      <c r="G805" s="398"/>
      <c r="H805" s="399"/>
      <c r="I805" s="397"/>
      <c r="J805" s="400"/>
      <c r="K805" s="400"/>
    </row>
    <row r="806" spans="1:11" x14ac:dyDescent="0.25">
      <c r="A806" s="395">
        <v>801</v>
      </c>
      <c r="B806" s="397"/>
      <c r="C806" s="397"/>
      <c r="D806" s="397"/>
      <c r="E806" s="397"/>
      <c r="F806" s="398"/>
      <c r="G806" s="398"/>
      <c r="H806" s="399"/>
      <c r="I806" s="397"/>
      <c r="J806" s="400"/>
      <c r="K806" s="400"/>
    </row>
    <row r="807" spans="1:11" x14ac:dyDescent="0.25">
      <c r="A807" s="395">
        <v>802</v>
      </c>
      <c r="B807" s="397"/>
      <c r="C807" s="397"/>
      <c r="D807" s="397"/>
      <c r="E807" s="397"/>
      <c r="F807" s="398"/>
      <c r="G807" s="398"/>
      <c r="H807" s="399"/>
      <c r="I807" s="397"/>
      <c r="J807" s="400"/>
      <c r="K807" s="400"/>
    </row>
    <row r="808" spans="1:11" x14ac:dyDescent="0.25">
      <c r="A808" s="395">
        <v>803</v>
      </c>
      <c r="B808" s="397"/>
      <c r="C808" s="397"/>
      <c r="D808" s="397"/>
      <c r="E808" s="397"/>
      <c r="F808" s="398"/>
      <c r="G808" s="398"/>
      <c r="H808" s="399"/>
      <c r="I808" s="397"/>
      <c r="J808" s="400"/>
      <c r="K808" s="400"/>
    </row>
    <row r="809" spans="1:11" x14ac:dyDescent="0.25">
      <c r="A809" s="395">
        <v>804</v>
      </c>
      <c r="B809" s="397"/>
      <c r="C809" s="397"/>
      <c r="D809" s="397"/>
      <c r="E809" s="397"/>
      <c r="F809" s="398"/>
      <c r="G809" s="398"/>
      <c r="H809" s="399"/>
      <c r="I809" s="397"/>
      <c r="J809" s="400"/>
      <c r="K809" s="400"/>
    </row>
    <row r="810" spans="1:11" x14ac:dyDescent="0.25">
      <c r="A810" s="395">
        <v>805</v>
      </c>
      <c r="B810" s="397"/>
      <c r="C810" s="397"/>
      <c r="D810" s="397"/>
      <c r="E810" s="397"/>
      <c r="F810" s="398"/>
      <c r="G810" s="398"/>
      <c r="H810" s="399"/>
      <c r="I810" s="397"/>
      <c r="J810" s="400"/>
      <c r="K810" s="400"/>
    </row>
    <row r="811" spans="1:11" x14ac:dyDescent="0.25">
      <c r="A811" s="395">
        <v>806</v>
      </c>
      <c r="B811" s="397"/>
      <c r="C811" s="397"/>
      <c r="D811" s="397"/>
      <c r="E811" s="397"/>
      <c r="F811" s="398"/>
      <c r="G811" s="398"/>
      <c r="H811" s="399"/>
      <c r="I811" s="397"/>
      <c r="J811" s="400"/>
      <c r="K811" s="400"/>
    </row>
    <row r="812" spans="1:11" x14ac:dyDescent="0.25">
      <c r="A812" s="395">
        <v>807</v>
      </c>
      <c r="B812" s="397"/>
      <c r="C812" s="397"/>
      <c r="D812" s="397"/>
      <c r="E812" s="397"/>
      <c r="F812" s="398"/>
      <c r="G812" s="398"/>
      <c r="H812" s="399"/>
      <c r="I812" s="397"/>
      <c r="J812" s="400"/>
      <c r="K812" s="400"/>
    </row>
    <row r="813" spans="1:11" x14ac:dyDescent="0.25">
      <c r="A813" s="395">
        <v>808</v>
      </c>
      <c r="B813" s="397"/>
      <c r="C813" s="397"/>
      <c r="D813" s="397"/>
      <c r="E813" s="397"/>
      <c r="F813" s="398"/>
      <c r="G813" s="398"/>
      <c r="H813" s="399"/>
      <c r="I813" s="397"/>
      <c r="J813" s="400"/>
      <c r="K813" s="400"/>
    </row>
    <row r="814" spans="1:11" x14ac:dyDescent="0.25">
      <c r="A814" s="395">
        <v>809</v>
      </c>
      <c r="B814" s="397"/>
      <c r="C814" s="397"/>
      <c r="D814" s="397"/>
      <c r="E814" s="397"/>
      <c r="F814" s="398"/>
      <c r="G814" s="398"/>
      <c r="H814" s="399"/>
      <c r="I814" s="397"/>
      <c r="J814" s="400"/>
      <c r="K814" s="400"/>
    </row>
    <row r="815" spans="1:11" x14ac:dyDescent="0.25">
      <c r="A815" s="395">
        <v>810</v>
      </c>
      <c r="B815" s="397"/>
      <c r="C815" s="397"/>
      <c r="D815" s="397"/>
      <c r="E815" s="397"/>
      <c r="F815" s="398"/>
      <c r="G815" s="398"/>
      <c r="H815" s="399"/>
      <c r="I815" s="397"/>
      <c r="J815" s="400"/>
      <c r="K815" s="400"/>
    </row>
    <row r="816" spans="1:11" x14ac:dyDescent="0.25">
      <c r="A816" s="395">
        <v>811</v>
      </c>
      <c r="B816" s="397"/>
      <c r="C816" s="397"/>
      <c r="D816" s="397"/>
      <c r="E816" s="397"/>
      <c r="F816" s="398"/>
      <c r="G816" s="398"/>
      <c r="H816" s="399"/>
      <c r="I816" s="397"/>
      <c r="J816" s="400"/>
      <c r="K816" s="400"/>
    </row>
    <row r="817" spans="1:11" x14ac:dyDescent="0.25">
      <c r="A817" s="395">
        <v>812</v>
      </c>
      <c r="B817" s="397"/>
      <c r="C817" s="397"/>
      <c r="D817" s="397"/>
      <c r="E817" s="397"/>
      <c r="F817" s="398"/>
      <c r="G817" s="398"/>
      <c r="H817" s="399"/>
      <c r="I817" s="397"/>
      <c r="J817" s="400"/>
      <c r="K817" s="400"/>
    </row>
    <row r="818" spans="1:11" x14ac:dyDescent="0.25">
      <c r="A818" s="395">
        <v>813</v>
      </c>
      <c r="B818" s="397"/>
      <c r="C818" s="397"/>
      <c r="D818" s="397"/>
      <c r="E818" s="397"/>
      <c r="F818" s="398"/>
      <c r="G818" s="398"/>
      <c r="H818" s="399"/>
      <c r="I818" s="397"/>
      <c r="J818" s="400"/>
      <c r="K818" s="400"/>
    </row>
    <row r="819" spans="1:11" x14ac:dyDescent="0.25">
      <c r="A819" s="395">
        <v>814</v>
      </c>
      <c r="B819" s="397"/>
      <c r="C819" s="397"/>
      <c r="D819" s="397"/>
      <c r="E819" s="397"/>
      <c r="F819" s="398"/>
      <c r="G819" s="398"/>
      <c r="H819" s="399"/>
      <c r="I819" s="397"/>
      <c r="J819" s="400"/>
      <c r="K819" s="400"/>
    </row>
    <row r="820" spans="1:11" x14ac:dyDescent="0.25">
      <c r="A820" s="395">
        <v>815</v>
      </c>
      <c r="B820" s="397"/>
      <c r="C820" s="397"/>
      <c r="D820" s="397"/>
      <c r="E820" s="397"/>
      <c r="F820" s="398"/>
      <c r="G820" s="398"/>
      <c r="H820" s="399"/>
      <c r="I820" s="397"/>
      <c r="J820" s="400"/>
      <c r="K820" s="400"/>
    </row>
    <row r="821" spans="1:11" x14ac:dyDescent="0.25">
      <c r="A821" s="395">
        <v>816</v>
      </c>
      <c r="B821" s="397"/>
      <c r="C821" s="397"/>
      <c r="D821" s="397"/>
      <c r="E821" s="397"/>
      <c r="F821" s="398"/>
      <c r="G821" s="398"/>
      <c r="H821" s="399"/>
      <c r="I821" s="397"/>
      <c r="J821" s="400"/>
      <c r="K821" s="400"/>
    </row>
    <row r="822" spans="1:11" x14ac:dyDescent="0.25">
      <c r="A822" s="395">
        <v>817</v>
      </c>
      <c r="B822" s="397"/>
      <c r="C822" s="397"/>
      <c r="D822" s="397"/>
      <c r="E822" s="397"/>
      <c r="F822" s="398"/>
      <c r="G822" s="398"/>
      <c r="H822" s="399"/>
      <c r="I822" s="397"/>
      <c r="J822" s="400"/>
      <c r="K822" s="400"/>
    </row>
    <row r="823" spans="1:11" x14ac:dyDescent="0.25">
      <c r="A823" s="395">
        <v>818</v>
      </c>
      <c r="B823" s="397"/>
      <c r="C823" s="397"/>
      <c r="D823" s="397"/>
      <c r="E823" s="397"/>
      <c r="F823" s="398"/>
      <c r="G823" s="398"/>
      <c r="H823" s="399"/>
      <c r="I823" s="397"/>
      <c r="J823" s="400"/>
      <c r="K823" s="400"/>
    </row>
    <row r="824" spans="1:11" x14ac:dyDescent="0.25">
      <c r="A824" s="395">
        <v>819</v>
      </c>
      <c r="B824" s="397"/>
      <c r="C824" s="397"/>
      <c r="D824" s="397"/>
      <c r="E824" s="397"/>
      <c r="F824" s="398"/>
      <c r="G824" s="398"/>
      <c r="H824" s="399"/>
      <c r="I824" s="397"/>
      <c r="J824" s="400"/>
      <c r="K824" s="400"/>
    </row>
    <row r="825" spans="1:11" x14ac:dyDescent="0.25">
      <c r="A825" s="395">
        <v>820</v>
      </c>
      <c r="B825" s="397"/>
      <c r="C825" s="397"/>
      <c r="D825" s="397"/>
      <c r="E825" s="397"/>
      <c r="F825" s="398"/>
      <c r="G825" s="398"/>
      <c r="H825" s="399"/>
      <c r="I825" s="397"/>
      <c r="J825" s="400"/>
      <c r="K825" s="400"/>
    </row>
    <row r="826" spans="1:11" x14ac:dyDescent="0.25">
      <c r="A826" s="395">
        <v>821</v>
      </c>
      <c r="B826" s="397"/>
      <c r="C826" s="397"/>
      <c r="D826" s="397"/>
      <c r="E826" s="397"/>
      <c r="F826" s="398"/>
      <c r="G826" s="398"/>
      <c r="H826" s="399"/>
      <c r="I826" s="397"/>
      <c r="J826" s="400"/>
      <c r="K826" s="400"/>
    </row>
    <row r="827" spans="1:11" x14ac:dyDescent="0.25">
      <c r="A827" s="395">
        <v>822</v>
      </c>
      <c r="B827" s="397"/>
      <c r="C827" s="397"/>
      <c r="D827" s="397"/>
      <c r="E827" s="397"/>
      <c r="F827" s="398"/>
      <c r="G827" s="398"/>
      <c r="H827" s="399"/>
      <c r="I827" s="397"/>
      <c r="J827" s="400"/>
      <c r="K827" s="400"/>
    </row>
    <row r="828" spans="1:11" x14ac:dyDescent="0.25">
      <c r="A828" s="395">
        <v>823</v>
      </c>
      <c r="B828" s="397"/>
      <c r="C828" s="397"/>
      <c r="D828" s="397"/>
      <c r="E828" s="397"/>
      <c r="F828" s="398"/>
      <c r="G828" s="398"/>
      <c r="H828" s="399"/>
      <c r="I828" s="397"/>
      <c r="J828" s="400"/>
      <c r="K828" s="400"/>
    </row>
    <row r="829" spans="1:11" x14ac:dyDescent="0.25">
      <c r="A829" s="395">
        <v>824</v>
      </c>
      <c r="B829" s="397"/>
      <c r="C829" s="397"/>
      <c r="D829" s="397"/>
      <c r="E829" s="397"/>
      <c r="F829" s="398"/>
      <c r="G829" s="398"/>
      <c r="H829" s="399"/>
      <c r="I829" s="397"/>
      <c r="J829" s="400"/>
      <c r="K829" s="400"/>
    </row>
    <row r="830" spans="1:11" x14ac:dyDescent="0.25">
      <c r="A830" s="395">
        <v>825</v>
      </c>
      <c r="B830" s="397"/>
      <c r="C830" s="397"/>
      <c r="D830" s="397"/>
      <c r="E830" s="397"/>
      <c r="F830" s="398"/>
      <c r="G830" s="398"/>
      <c r="H830" s="399"/>
      <c r="I830" s="397"/>
      <c r="J830" s="400"/>
      <c r="K830" s="400"/>
    </row>
    <row r="831" spans="1:11" x14ac:dyDescent="0.25">
      <c r="A831" s="395">
        <v>826</v>
      </c>
      <c r="B831" s="397"/>
      <c r="C831" s="397"/>
      <c r="D831" s="397"/>
      <c r="E831" s="397"/>
      <c r="F831" s="398"/>
      <c r="G831" s="398"/>
      <c r="H831" s="399"/>
      <c r="I831" s="397"/>
      <c r="J831" s="400"/>
      <c r="K831" s="400"/>
    </row>
    <row r="832" spans="1:11" x14ac:dyDescent="0.25">
      <c r="A832" s="395">
        <v>827</v>
      </c>
      <c r="B832" s="397"/>
      <c r="C832" s="397"/>
      <c r="D832" s="397"/>
      <c r="E832" s="397"/>
      <c r="F832" s="398"/>
      <c r="G832" s="398"/>
      <c r="H832" s="399"/>
      <c r="I832" s="397"/>
      <c r="J832" s="400"/>
      <c r="K832" s="400"/>
    </row>
    <row r="833" spans="1:11" x14ac:dyDescent="0.25">
      <c r="A833" s="395">
        <v>828</v>
      </c>
      <c r="B833" s="397"/>
      <c r="C833" s="397"/>
      <c r="D833" s="397"/>
      <c r="E833" s="397"/>
      <c r="F833" s="398"/>
      <c r="G833" s="398"/>
      <c r="H833" s="399"/>
      <c r="I833" s="397"/>
      <c r="J833" s="400"/>
      <c r="K833" s="400"/>
    </row>
    <row r="834" spans="1:11" x14ac:dyDescent="0.25">
      <c r="A834" s="395">
        <v>829</v>
      </c>
      <c r="B834" s="397"/>
      <c r="C834" s="397"/>
      <c r="D834" s="397"/>
      <c r="E834" s="397"/>
      <c r="F834" s="398"/>
      <c r="G834" s="398"/>
      <c r="H834" s="399"/>
      <c r="I834" s="397"/>
      <c r="J834" s="400"/>
      <c r="K834" s="400"/>
    </row>
    <row r="835" spans="1:11" x14ac:dyDescent="0.25">
      <c r="A835" s="395">
        <v>830</v>
      </c>
      <c r="B835" s="397"/>
      <c r="C835" s="397"/>
      <c r="D835" s="397"/>
      <c r="E835" s="397"/>
      <c r="F835" s="398"/>
      <c r="G835" s="398"/>
      <c r="H835" s="399"/>
      <c r="I835" s="397"/>
      <c r="J835" s="400"/>
      <c r="K835" s="400"/>
    </row>
    <row r="836" spans="1:11" x14ac:dyDescent="0.25">
      <c r="A836" s="395">
        <v>831</v>
      </c>
      <c r="B836" s="397"/>
      <c r="C836" s="397"/>
      <c r="D836" s="397"/>
      <c r="E836" s="397"/>
      <c r="F836" s="398"/>
      <c r="G836" s="398"/>
      <c r="H836" s="399"/>
      <c r="I836" s="397"/>
      <c r="J836" s="400"/>
      <c r="K836" s="400"/>
    </row>
    <row r="837" spans="1:11" x14ac:dyDescent="0.25">
      <c r="A837" s="395">
        <v>832</v>
      </c>
      <c r="B837" s="397"/>
      <c r="C837" s="397"/>
      <c r="D837" s="397"/>
      <c r="E837" s="397"/>
      <c r="F837" s="398"/>
      <c r="G837" s="398"/>
      <c r="H837" s="399"/>
      <c r="I837" s="397"/>
      <c r="J837" s="400"/>
      <c r="K837" s="400"/>
    </row>
    <row r="838" spans="1:11" x14ac:dyDescent="0.25">
      <c r="A838" s="395">
        <v>833</v>
      </c>
      <c r="B838" s="397"/>
      <c r="C838" s="397"/>
      <c r="D838" s="397"/>
      <c r="E838" s="397"/>
      <c r="F838" s="398"/>
      <c r="G838" s="398"/>
      <c r="H838" s="399"/>
      <c r="I838" s="397"/>
      <c r="J838" s="400"/>
      <c r="K838" s="400"/>
    </row>
    <row r="839" spans="1:11" x14ac:dyDescent="0.25">
      <c r="A839" s="395">
        <v>834</v>
      </c>
      <c r="B839" s="397"/>
      <c r="C839" s="397"/>
      <c r="D839" s="397"/>
      <c r="E839" s="397"/>
      <c r="F839" s="398"/>
      <c r="G839" s="398"/>
      <c r="H839" s="399"/>
      <c r="I839" s="397"/>
      <c r="J839" s="400"/>
      <c r="K839" s="400"/>
    </row>
    <row r="840" spans="1:11" x14ac:dyDescent="0.25">
      <c r="A840" s="395">
        <v>835</v>
      </c>
      <c r="B840" s="397"/>
      <c r="C840" s="397"/>
      <c r="D840" s="397"/>
      <c r="E840" s="397"/>
      <c r="F840" s="398"/>
      <c r="G840" s="398"/>
      <c r="H840" s="399"/>
      <c r="I840" s="397"/>
      <c r="J840" s="400"/>
      <c r="K840" s="400"/>
    </row>
    <row r="841" spans="1:11" x14ac:dyDescent="0.25">
      <c r="A841" s="395">
        <v>836</v>
      </c>
      <c r="B841" s="397"/>
      <c r="C841" s="397"/>
      <c r="D841" s="397"/>
      <c r="E841" s="397"/>
      <c r="F841" s="398"/>
      <c r="G841" s="398"/>
      <c r="H841" s="399"/>
      <c r="I841" s="397"/>
      <c r="J841" s="400"/>
      <c r="K841" s="400"/>
    </row>
    <row r="842" spans="1:11" x14ac:dyDescent="0.25">
      <c r="A842" s="395">
        <v>837</v>
      </c>
      <c r="B842" s="397"/>
      <c r="C842" s="397"/>
      <c r="D842" s="397"/>
      <c r="E842" s="397"/>
      <c r="F842" s="398"/>
      <c r="G842" s="398"/>
      <c r="H842" s="399"/>
      <c r="I842" s="397"/>
      <c r="J842" s="400"/>
      <c r="K842" s="400"/>
    </row>
    <row r="843" spans="1:11" x14ac:dyDescent="0.25">
      <c r="A843" s="395">
        <v>838</v>
      </c>
      <c r="B843" s="397"/>
      <c r="C843" s="397"/>
      <c r="D843" s="397"/>
      <c r="E843" s="397"/>
      <c r="F843" s="398"/>
      <c r="G843" s="398"/>
      <c r="H843" s="399"/>
      <c r="I843" s="397"/>
      <c r="J843" s="400"/>
      <c r="K843" s="400"/>
    </row>
    <row r="844" spans="1:11" x14ac:dyDescent="0.25">
      <c r="A844" s="395">
        <v>839</v>
      </c>
      <c r="B844" s="397"/>
      <c r="C844" s="397"/>
      <c r="D844" s="397"/>
      <c r="E844" s="397"/>
      <c r="F844" s="398"/>
      <c r="G844" s="398"/>
      <c r="H844" s="399"/>
      <c r="I844" s="397"/>
      <c r="J844" s="400"/>
      <c r="K844" s="400"/>
    </row>
    <row r="845" spans="1:11" x14ac:dyDescent="0.25">
      <c r="A845" s="395">
        <v>840</v>
      </c>
      <c r="B845" s="397"/>
      <c r="C845" s="397"/>
      <c r="D845" s="397"/>
      <c r="E845" s="397"/>
      <c r="F845" s="398"/>
      <c r="G845" s="398"/>
      <c r="H845" s="399"/>
      <c r="I845" s="397"/>
      <c r="J845" s="400"/>
      <c r="K845" s="400"/>
    </row>
    <row r="846" spans="1:11" x14ac:dyDescent="0.25">
      <c r="A846" s="395">
        <v>841</v>
      </c>
      <c r="B846" s="397"/>
      <c r="C846" s="397"/>
      <c r="D846" s="397"/>
      <c r="E846" s="397"/>
      <c r="F846" s="398"/>
      <c r="G846" s="398"/>
      <c r="H846" s="399"/>
      <c r="I846" s="397"/>
      <c r="J846" s="400"/>
      <c r="K846" s="400"/>
    </row>
    <row r="847" spans="1:11" x14ac:dyDescent="0.25">
      <c r="A847" s="395">
        <v>842</v>
      </c>
      <c r="B847" s="397"/>
      <c r="C847" s="397"/>
      <c r="D847" s="397"/>
      <c r="E847" s="397"/>
      <c r="F847" s="398"/>
      <c r="G847" s="398"/>
      <c r="H847" s="399"/>
      <c r="I847" s="397"/>
      <c r="J847" s="400"/>
      <c r="K847" s="400"/>
    </row>
    <row r="848" spans="1:11" x14ac:dyDescent="0.25">
      <c r="A848" s="395">
        <v>843</v>
      </c>
      <c r="B848" s="397"/>
      <c r="C848" s="397"/>
      <c r="D848" s="397"/>
      <c r="E848" s="397"/>
      <c r="F848" s="398"/>
      <c r="G848" s="398"/>
      <c r="H848" s="399"/>
      <c r="I848" s="397"/>
      <c r="J848" s="400"/>
      <c r="K848" s="400"/>
    </row>
    <row r="849" spans="1:11" x14ac:dyDescent="0.25">
      <c r="A849" s="395">
        <v>844</v>
      </c>
      <c r="B849" s="397"/>
      <c r="C849" s="397"/>
      <c r="D849" s="397"/>
      <c r="E849" s="397"/>
      <c r="F849" s="398"/>
      <c r="G849" s="398"/>
      <c r="H849" s="399"/>
      <c r="I849" s="397"/>
      <c r="J849" s="400"/>
      <c r="K849" s="400"/>
    </row>
    <row r="850" spans="1:11" x14ac:dyDescent="0.25">
      <c r="A850" s="395">
        <v>845</v>
      </c>
      <c r="B850" s="397"/>
      <c r="C850" s="397"/>
      <c r="D850" s="397"/>
      <c r="E850" s="397"/>
      <c r="F850" s="398"/>
      <c r="G850" s="398"/>
      <c r="H850" s="399"/>
      <c r="I850" s="397"/>
      <c r="J850" s="400"/>
      <c r="K850" s="400"/>
    </row>
    <row r="851" spans="1:11" x14ac:dyDescent="0.25">
      <c r="A851" s="395">
        <v>846</v>
      </c>
      <c r="B851" s="397"/>
      <c r="C851" s="397"/>
      <c r="D851" s="397"/>
      <c r="E851" s="397"/>
      <c r="F851" s="398"/>
      <c r="G851" s="398"/>
      <c r="H851" s="399"/>
      <c r="I851" s="397"/>
      <c r="J851" s="400"/>
      <c r="K851" s="400"/>
    </row>
    <row r="852" spans="1:11" x14ac:dyDescent="0.25">
      <c r="A852" s="395">
        <v>847</v>
      </c>
      <c r="B852" s="397"/>
      <c r="C852" s="397"/>
      <c r="D852" s="397"/>
      <c r="E852" s="397"/>
      <c r="F852" s="398"/>
      <c r="G852" s="398"/>
      <c r="H852" s="399"/>
      <c r="I852" s="397"/>
      <c r="J852" s="400"/>
      <c r="K852" s="400"/>
    </row>
    <row r="853" spans="1:11" x14ac:dyDescent="0.25">
      <c r="A853" s="395">
        <v>848</v>
      </c>
      <c r="B853" s="397"/>
      <c r="C853" s="397"/>
      <c r="D853" s="397"/>
      <c r="E853" s="397"/>
      <c r="F853" s="398"/>
      <c r="G853" s="398"/>
      <c r="H853" s="399"/>
      <c r="I853" s="397"/>
      <c r="J853" s="400"/>
      <c r="K853" s="400"/>
    </row>
    <row r="854" spans="1:11" x14ac:dyDescent="0.25">
      <c r="A854" s="395">
        <v>849</v>
      </c>
      <c r="B854" s="397"/>
      <c r="C854" s="397"/>
      <c r="D854" s="397"/>
      <c r="E854" s="397"/>
      <c r="F854" s="398"/>
      <c r="G854" s="398"/>
      <c r="H854" s="399"/>
      <c r="I854" s="397"/>
      <c r="J854" s="400"/>
      <c r="K854" s="400"/>
    </row>
    <row r="855" spans="1:11" x14ac:dyDescent="0.25">
      <c r="A855" s="395">
        <v>850</v>
      </c>
      <c r="B855" s="397"/>
      <c r="C855" s="397"/>
      <c r="D855" s="397"/>
      <c r="E855" s="397"/>
      <c r="F855" s="398"/>
      <c r="G855" s="398"/>
      <c r="H855" s="399"/>
      <c r="I855" s="397"/>
      <c r="J855" s="400"/>
      <c r="K855" s="400"/>
    </row>
    <row r="856" spans="1:11" x14ac:dyDescent="0.25">
      <c r="A856" s="395">
        <v>851</v>
      </c>
      <c r="B856" s="397"/>
      <c r="C856" s="397"/>
      <c r="D856" s="397"/>
      <c r="E856" s="397"/>
      <c r="F856" s="398"/>
      <c r="G856" s="398"/>
      <c r="H856" s="399"/>
      <c r="I856" s="397"/>
      <c r="J856" s="400"/>
      <c r="K856" s="400"/>
    </row>
    <row r="857" spans="1:11" x14ac:dyDescent="0.25">
      <c r="A857" s="395">
        <v>852</v>
      </c>
      <c r="B857" s="397"/>
      <c r="C857" s="397"/>
      <c r="D857" s="397"/>
      <c r="E857" s="397"/>
      <c r="F857" s="398"/>
      <c r="G857" s="398"/>
      <c r="H857" s="399"/>
      <c r="I857" s="397"/>
      <c r="J857" s="400"/>
      <c r="K857" s="400"/>
    </row>
    <row r="858" spans="1:11" x14ac:dyDescent="0.25">
      <c r="A858" s="395">
        <v>853</v>
      </c>
      <c r="B858" s="397"/>
      <c r="C858" s="397"/>
      <c r="D858" s="397"/>
      <c r="E858" s="397"/>
      <c r="F858" s="398"/>
      <c r="G858" s="398"/>
      <c r="H858" s="399"/>
      <c r="I858" s="397"/>
      <c r="J858" s="400"/>
      <c r="K858" s="400"/>
    </row>
    <row r="859" spans="1:11" x14ac:dyDescent="0.25">
      <c r="A859" s="395">
        <v>854</v>
      </c>
      <c r="B859" s="397"/>
      <c r="C859" s="397"/>
      <c r="D859" s="397"/>
      <c r="E859" s="397"/>
      <c r="F859" s="398"/>
      <c r="G859" s="398"/>
      <c r="H859" s="399"/>
      <c r="I859" s="397"/>
      <c r="J859" s="400"/>
      <c r="K859" s="400"/>
    </row>
    <row r="860" spans="1:11" x14ac:dyDescent="0.25">
      <c r="A860" s="395">
        <v>855</v>
      </c>
      <c r="B860" s="397"/>
      <c r="C860" s="397"/>
      <c r="D860" s="397"/>
      <c r="E860" s="397"/>
      <c r="F860" s="398"/>
      <c r="G860" s="398"/>
      <c r="H860" s="399"/>
      <c r="I860" s="397"/>
      <c r="J860" s="400"/>
      <c r="K860" s="400"/>
    </row>
    <row r="861" spans="1:11" x14ac:dyDescent="0.25">
      <c r="A861" s="395">
        <v>856</v>
      </c>
      <c r="B861" s="397"/>
      <c r="C861" s="397"/>
      <c r="D861" s="397"/>
      <c r="E861" s="397"/>
      <c r="F861" s="398"/>
      <c r="G861" s="398"/>
      <c r="H861" s="399"/>
      <c r="I861" s="397"/>
      <c r="J861" s="400"/>
      <c r="K861" s="400"/>
    </row>
    <row r="862" spans="1:11" x14ac:dyDescent="0.25">
      <c r="A862" s="395">
        <v>857</v>
      </c>
      <c r="B862" s="397"/>
      <c r="C862" s="397"/>
      <c r="D862" s="397"/>
      <c r="E862" s="397"/>
      <c r="F862" s="398"/>
      <c r="G862" s="398"/>
      <c r="H862" s="399"/>
      <c r="I862" s="397"/>
      <c r="J862" s="400"/>
      <c r="K862" s="400"/>
    </row>
    <row r="863" spans="1:11" x14ac:dyDescent="0.25">
      <c r="A863" s="395">
        <v>858</v>
      </c>
      <c r="B863" s="397"/>
      <c r="C863" s="397"/>
      <c r="D863" s="397"/>
      <c r="E863" s="397"/>
      <c r="F863" s="398"/>
      <c r="G863" s="398"/>
      <c r="H863" s="399"/>
      <c r="I863" s="397"/>
      <c r="J863" s="400"/>
      <c r="K863" s="400"/>
    </row>
    <row r="864" spans="1:11" x14ac:dyDescent="0.25">
      <c r="A864" s="395">
        <v>859</v>
      </c>
      <c r="B864" s="397"/>
      <c r="C864" s="397"/>
      <c r="D864" s="397"/>
      <c r="E864" s="397"/>
      <c r="F864" s="398"/>
      <c r="G864" s="398"/>
      <c r="H864" s="399"/>
      <c r="I864" s="397"/>
      <c r="J864" s="400"/>
      <c r="K864" s="400"/>
    </row>
    <row r="865" spans="1:11" x14ac:dyDescent="0.25">
      <c r="A865" s="395">
        <v>860</v>
      </c>
      <c r="B865" s="397"/>
      <c r="C865" s="397"/>
      <c r="D865" s="397"/>
      <c r="E865" s="397"/>
      <c r="F865" s="398"/>
      <c r="G865" s="398"/>
      <c r="H865" s="399"/>
      <c r="I865" s="397"/>
      <c r="J865" s="400"/>
      <c r="K865" s="400"/>
    </row>
    <row r="866" spans="1:11" x14ac:dyDescent="0.25">
      <c r="A866" s="395">
        <v>861</v>
      </c>
      <c r="B866" s="397"/>
      <c r="C866" s="397"/>
      <c r="D866" s="397"/>
      <c r="E866" s="397"/>
      <c r="F866" s="398"/>
      <c r="G866" s="398"/>
      <c r="H866" s="399"/>
      <c r="I866" s="397"/>
      <c r="J866" s="400"/>
      <c r="K866" s="400"/>
    </row>
    <row r="867" spans="1:11" x14ac:dyDescent="0.25">
      <c r="A867" s="395">
        <v>862</v>
      </c>
      <c r="B867" s="397"/>
      <c r="C867" s="397"/>
      <c r="D867" s="397"/>
      <c r="E867" s="397"/>
      <c r="F867" s="398"/>
      <c r="G867" s="398"/>
      <c r="H867" s="399"/>
      <c r="I867" s="397"/>
      <c r="J867" s="400"/>
      <c r="K867" s="400"/>
    </row>
    <row r="868" spans="1:11" x14ac:dyDescent="0.25">
      <c r="A868" s="395">
        <v>863</v>
      </c>
      <c r="B868" s="397"/>
      <c r="C868" s="397"/>
      <c r="D868" s="397"/>
      <c r="E868" s="397"/>
      <c r="F868" s="398"/>
      <c r="G868" s="398"/>
      <c r="H868" s="399"/>
      <c r="I868" s="397"/>
      <c r="J868" s="400"/>
      <c r="K868" s="400"/>
    </row>
    <row r="869" spans="1:11" x14ac:dyDescent="0.25">
      <c r="A869" s="395">
        <v>864</v>
      </c>
      <c r="B869" s="397"/>
      <c r="C869" s="397"/>
      <c r="D869" s="397"/>
      <c r="E869" s="397"/>
      <c r="F869" s="398"/>
      <c r="G869" s="398"/>
      <c r="H869" s="399"/>
      <c r="I869" s="397"/>
      <c r="J869" s="400"/>
      <c r="K869" s="400"/>
    </row>
    <row r="870" spans="1:11" x14ac:dyDescent="0.25">
      <c r="A870" s="395">
        <v>865</v>
      </c>
      <c r="B870" s="397"/>
      <c r="C870" s="397"/>
      <c r="D870" s="397"/>
      <c r="E870" s="397"/>
      <c r="F870" s="398"/>
      <c r="G870" s="398"/>
      <c r="H870" s="399"/>
      <c r="I870" s="397"/>
      <c r="J870" s="400"/>
      <c r="K870" s="400"/>
    </row>
    <row r="871" spans="1:11" x14ac:dyDescent="0.25">
      <c r="A871" s="395">
        <v>866</v>
      </c>
      <c r="B871" s="397"/>
      <c r="C871" s="397"/>
      <c r="D871" s="397"/>
      <c r="E871" s="397"/>
      <c r="F871" s="398"/>
      <c r="G871" s="398"/>
      <c r="H871" s="399"/>
      <c r="I871" s="397"/>
      <c r="J871" s="400"/>
      <c r="K871" s="400"/>
    </row>
    <row r="872" spans="1:11" x14ac:dyDescent="0.25">
      <c r="A872" s="395">
        <v>867</v>
      </c>
      <c r="B872" s="397"/>
      <c r="C872" s="397"/>
      <c r="D872" s="397"/>
      <c r="E872" s="397"/>
      <c r="F872" s="398"/>
      <c r="G872" s="398"/>
      <c r="H872" s="399"/>
      <c r="I872" s="397"/>
      <c r="J872" s="400"/>
      <c r="K872" s="400"/>
    </row>
    <row r="873" spans="1:11" x14ac:dyDescent="0.25">
      <c r="A873" s="395">
        <v>868</v>
      </c>
      <c r="B873" s="397"/>
      <c r="C873" s="397"/>
      <c r="D873" s="397"/>
      <c r="E873" s="397"/>
      <c r="F873" s="398"/>
      <c r="G873" s="398"/>
      <c r="H873" s="399"/>
      <c r="I873" s="397"/>
      <c r="J873" s="400"/>
      <c r="K873" s="400"/>
    </row>
    <row r="874" spans="1:11" x14ac:dyDescent="0.25">
      <c r="A874" s="395">
        <v>869</v>
      </c>
      <c r="B874" s="397"/>
      <c r="C874" s="397"/>
      <c r="D874" s="397"/>
      <c r="E874" s="397"/>
      <c r="F874" s="398"/>
      <c r="G874" s="398"/>
      <c r="H874" s="399"/>
      <c r="I874" s="397"/>
      <c r="J874" s="400"/>
      <c r="K874" s="400"/>
    </row>
    <row r="875" spans="1:11" x14ac:dyDescent="0.25">
      <c r="A875" s="395">
        <v>870</v>
      </c>
      <c r="B875" s="397"/>
      <c r="C875" s="397"/>
      <c r="D875" s="397"/>
      <c r="E875" s="397"/>
      <c r="F875" s="398"/>
      <c r="G875" s="398"/>
      <c r="H875" s="399"/>
      <c r="I875" s="397"/>
      <c r="J875" s="400"/>
      <c r="K875" s="400"/>
    </row>
    <row r="876" spans="1:11" x14ac:dyDescent="0.25">
      <c r="A876" s="395">
        <v>871</v>
      </c>
      <c r="B876" s="397"/>
      <c r="C876" s="397"/>
      <c r="D876" s="397"/>
      <c r="E876" s="397"/>
      <c r="F876" s="398"/>
      <c r="G876" s="398"/>
      <c r="H876" s="399"/>
      <c r="I876" s="397"/>
      <c r="J876" s="400"/>
      <c r="K876" s="400"/>
    </row>
    <row r="877" spans="1:11" x14ac:dyDescent="0.25">
      <c r="A877" s="395">
        <v>872</v>
      </c>
      <c r="B877" s="397"/>
      <c r="C877" s="397"/>
      <c r="D877" s="397"/>
      <c r="E877" s="397"/>
      <c r="F877" s="398"/>
      <c r="G877" s="398"/>
      <c r="H877" s="399"/>
      <c r="I877" s="397"/>
      <c r="J877" s="400"/>
      <c r="K877" s="400"/>
    </row>
    <row r="878" spans="1:11" x14ac:dyDescent="0.25">
      <c r="A878" s="395">
        <v>873</v>
      </c>
      <c r="B878" s="397"/>
      <c r="C878" s="397"/>
      <c r="D878" s="397"/>
      <c r="E878" s="397"/>
      <c r="F878" s="398"/>
      <c r="G878" s="398"/>
      <c r="H878" s="399"/>
      <c r="I878" s="397"/>
      <c r="J878" s="400"/>
      <c r="K878" s="400"/>
    </row>
    <row r="879" spans="1:11" x14ac:dyDescent="0.25">
      <c r="A879" s="395">
        <v>874</v>
      </c>
      <c r="B879" s="397"/>
      <c r="C879" s="397"/>
      <c r="D879" s="397"/>
      <c r="E879" s="397"/>
      <c r="F879" s="398"/>
      <c r="G879" s="398"/>
      <c r="H879" s="399"/>
      <c r="I879" s="397"/>
      <c r="J879" s="400"/>
      <c r="K879" s="400"/>
    </row>
    <row r="880" spans="1:11" x14ac:dyDescent="0.25">
      <c r="A880" s="395">
        <v>875</v>
      </c>
      <c r="B880" s="397"/>
      <c r="C880" s="397"/>
      <c r="D880" s="397"/>
      <c r="E880" s="397"/>
      <c r="F880" s="398"/>
      <c r="G880" s="398"/>
      <c r="H880" s="399"/>
      <c r="I880" s="397"/>
      <c r="J880" s="400"/>
      <c r="K880" s="400"/>
    </row>
    <row r="881" spans="1:11" x14ac:dyDescent="0.25">
      <c r="A881" s="395">
        <v>876</v>
      </c>
      <c r="B881" s="397"/>
      <c r="C881" s="397"/>
      <c r="D881" s="397"/>
      <c r="E881" s="397"/>
      <c r="F881" s="398"/>
      <c r="G881" s="398"/>
      <c r="H881" s="399"/>
      <c r="I881" s="397"/>
      <c r="J881" s="400"/>
      <c r="K881" s="400"/>
    </row>
    <row r="882" spans="1:11" x14ac:dyDescent="0.25">
      <c r="A882" s="395">
        <v>877</v>
      </c>
      <c r="B882" s="397"/>
      <c r="C882" s="397"/>
      <c r="D882" s="397"/>
      <c r="E882" s="397"/>
      <c r="F882" s="398"/>
      <c r="G882" s="398"/>
      <c r="H882" s="399"/>
      <c r="I882" s="397"/>
      <c r="J882" s="400"/>
      <c r="K882" s="400"/>
    </row>
    <row r="883" spans="1:11" x14ac:dyDescent="0.25">
      <c r="A883" s="395">
        <v>878</v>
      </c>
      <c r="B883" s="397"/>
      <c r="C883" s="397"/>
      <c r="D883" s="397"/>
      <c r="E883" s="397"/>
      <c r="F883" s="398"/>
      <c r="G883" s="398"/>
      <c r="H883" s="399"/>
      <c r="I883" s="397"/>
      <c r="J883" s="400"/>
      <c r="K883" s="400"/>
    </row>
    <row r="884" spans="1:11" x14ac:dyDescent="0.25">
      <c r="A884" s="395">
        <v>879</v>
      </c>
      <c r="B884" s="397"/>
      <c r="C884" s="397"/>
      <c r="D884" s="397"/>
      <c r="E884" s="397"/>
      <c r="F884" s="398"/>
      <c r="G884" s="398"/>
      <c r="H884" s="399"/>
      <c r="I884" s="397"/>
      <c r="J884" s="400"/>
      <c r="K884" s="400"/>
    </row>
    <row r="885" spans="1:11" x14ac:dyDescent="0.25">
      <c r="A885" s="395">
        <v>880</v>
      </c>
      <c r="B885" s="397"/>
      <c r="C885" s="397"/>
      <c r="D885" s="397"/>
      <c r="E885" s="397"/>
      <c r="F885" s="398"/>
      <c r="G885" s="398"/>
      <c r="H885" s="399"/>
      <c r="I885" s="397"/>
      <c r="J885" s="400"/>
      <c r="K885" s="400"/>
    </row>
    <row r="886" spans="1:11" x14ac:dyDescent="0.25">
      <c r="A886" s="395">
        <v>881</v>
      </c>
      <c r="B886" s="397"/>
      <c r="C886" s="397"/>
      <c r="D886" s="397"/>
      <c r="E886" s="397"/>
      <c r="F886" s="398"/>
      <c r="G886" s="398"/>
      <c r="H886" s="399"/>
      <c r="I886" s="397"/>
      <c r="J886" s="400"/>
      <c r="K886" s="400"/>
    </row>
    <row r="887" spans="1:11" x14ac:dyDescent="0.25">
      <c r="A887" s="395">
        <v>882</v>
      </c>
      <c r="B887" s="397"/>
      <c r="C887" s="397"/>
      <c r="D887" s="397"/>
      <c r="E887" s="397"/>
      <c r="F887" s="398"/>
      <c r="G887" s="398"/>
      <c r="H887" s="399"/>
      <c r="I887" s="397"/>
      <c r="J887" s="400"/>
      <c r="K887" s="400"/>
    </row>
    <row r="888" spans="1:11" x14ac:dyDescent="0.25">
      <c r="A888" s="395">
        <v>883</v>
      </c>
      <c r="B888" s="397"/>
      <c r="C888" s="397"/>
      <c r="D888" s="397"/>
      <c r="E888" s="397"/>
      <c r="F888" s="398"/>
      <c r="G888" s="398"/>
      <c r="H888" s="399"/>
      <c r="I888" s="397"/>
      <c r="J888" s="400"/>
      <c r="K888" s="400"/>
    </row>
    <row r="889" spans="1:11" x14ac:dyDescent="0.25">
      <c r="A889" s="395">
        <v>884</v>
      </c>
      <c r="B889" s="397"/>
      <c r="C889" s="397"/>
      <c r="D889" s="397"/>
      <c r="E889" s="397"/>
      <c r="F889" s="398"/>
      <c r="G889" s="398"/>
      <c r="H889" s="399"/>
      <c r="I889" s="397"/>
      <c r="J889" s="400"/>
      <c r="K889" s="400"/>
    </row>
    <row r="890" spans="1:11" x14ac:dyDescent="0.25">
      <c r="A890" s="395">
        <v>885</v>
      </c>
      <c r="B890" s="397"/>
      <c r="C890" s="397"/>
      <c r="D890" s="397"/>
      <c r="E890" s="397"/>
      <c r="F890" s="398"/>
      <c r="G890" s="398"/>
      <c r="H890" s="399"/>
      <c r="I890" s="397"/>
      <c r="J890" s="400"/>
      <c r="K890" s="400"/>
    </row>
    <row r="891" spans="1:11" x14ac:dyDescent="0.25">
      <c r="A891" s="395">
        <v>886</v>
      </c>
      <c r="B891" s="397"/>
      <c r="C891" s="397"/>
      <c r="D891" s="397"/>
      <c r="E891" s="397"/>
      <c r="F891" s="398"/>
      <c r="G891" s="398"/>
      <c r="H891" s="399"/>
      <c r="I891" s="397"/>
      <c r="J891" s="400"/>
      <c r="K891" s="400"/>
    </row>
    <row r="892" spans="1:11" x14ac:dyDescent="0.25">
      <c r="A892" s="395">
        <v>887</v>
      </c>
      <c r="B892" s="397"/>
      <c r="C892" s="397"/>
      <c r="D892" s="397"/>
      <c r="E892" s="397"/>
      <c r="F892" s="398"/>
      <c r="G892" s="398"/>
      <c r="H892" s="399"/>
      <c r="I892" s="397"/>
      <c r="J892" s="400"/>
      <c r="K892" s="400"/>
    </row>
    <row r="893" spans="1:11" x14ac:dyDescent="0.25">
      <c r="A893" s="395">
        <v>888</v>
      </c>
      <c r="B893" s="397"/>
      <c r="C893" s="397"/>
      <c r="D893" s="397"/>
      <c r="E893" s="397"/>
      <c r="F893" s="398"/>
      <c r="G893" s="398"/>
      <c r="H893" s="399"/>
      <c r="I893" s="397"/>
      <c r="J893" s="400"/>
      <c r="K893" s="400"/>
    </row>
    <row r="894" spans="1:11" x14ac:dyDescent="0.25">
      <c r="A894" s="395">
        <v>889</v>
      </c>
      <c r="B894" s="397"/>
      <c r="C894" s="397"/>
      <c r="D894" s="397"/>
      <c r="E894" s="397"/>
      <c r="F894" s="398"/>
      <c r="G894" s="398"/>
      <c r="H894" s="399"/>
      <c r="I894" s="397"/>
      <c r="J894" s="400"/>
      <c r="K894" s="400"/>
    </row>
    <row r="895" spans="1:11" x14ac:dyDescent="0.25">
      <c r="A895" s="395">
        <v>890</v>
      </c>
      <c r="B895" s="397"/>
      <c r="C895" s="397"/>
      <c r="D895" s="397"/>
      <c r="E895" s="397"/>
      <c r="F895" s="398"/>
      <c r="G895" s="398"/>
      <c r="H895" s="399"/>
      <c r="I895" s="397"/>
      <c r="J895" s="400"/>
      <c r="K895" s="400"/>
    </row>
    <row r="896" spans="1:11" x14ac:dyDescent="0.25">
      <c r="A896" s="395">
        <v>891</v>
      </c>
      <c r="B896" s="397"/>
      <c r="C896" s="397"/>
      <c r="D896" s="397"/>
      <c r="E896" s="397"/>
      <c r="F896" s="398"/>
      <c r="G896" s="398"/>
      <c r="H896" s="399"/>
      <c r="I896" s="397"/>
      <c r="J896" s="400"/>
      <c r="K896" s="400"/>
    </row>
    <row r="897" spans="1:11" x14ac:dyDescent="0.25">
      <c r="A897" s="395">
        <v>892</v>
      </c>
      <c r="B897" s="397"/>
      <c r="C897" s="397"/>
      <c r="D897" s="397"/>
      <c r="E897" s="397"/>
      <c r="F897" s="398"/>
      <c r="G897" s="398"/>
      <c r="H897" s="399"/>
      <c r="I897" s="397"/>
      <c r="J897" s="400"/>
      <c r="K897" s="400"/>
    </row>
    <row r="898" spans="1:11" x14ac:dyDescent="0.25">
      <c r="A898" s="395">
        <v>893</v>
      </c>
      <c r="B898" s="397"/>
      <c r="C898" s="397"/>
      <c r="D898" s="397"/>
      <c r="E898" s="397"/>
      <c r="F898" s="398"/>
      <c r="G898" s="398"/>
      <c r="H898" s="399"/>
      <c r="I898" s="397"/>
      <c r="J898" s="400"/>
      <c r="K898" s="400"/>
    </row>
    <row r="899" spans="1:11" x14ac:dyDescent="0.25">
      <c r="A899" s="395">
        <v>894</v>
      </c>
      <c r="B899" s="397"/>
      <c r="C899" s="397"/>
      <c r="D899" s="397"/>
      <c r="E899" s="397"/>
      <c r="F899" s="398"/>
      <c r="G899" s="398"/>
      <c r="H899" s="399"/>
      <c r="I899" s="397"/>
      <c r="J899" s="400"/>
      <c r="K899" s="400"/>
    </row>
    <row r="900" spans="1:11" x14ac:dyDescent="0.25">
      <c r="A900" s="395">
        <v>895</v>
      </c>
      <c r="B900" s="397"/>
      <c r="C900" s="397"/>
      <c r="D900" s="397"/>
      <c r="E900" s="397"/>
      <c r="F900" s="398"/>
      <c r="G900" s="398"/>
      <c r="H900" s="399"/>
      <c r="I900" s="397"/>
      <c r="J900" s="400"/>
      <c r="K900" s="400"/>
    </row>
    <row r="901" spans="1:11" x14ac:dyDescent="0.25">
      <c r="A901" s="395">
        <v>896</v>
      </c>
      <c r="B901" s="397"/>
      <c r="C901" s="397"/>
      <c r="D901" s="397"/>
      <c r="E901" s="397"/>
      <c r="F901" s="398"/>
      <c r="G901" s="398"/>
      <c r="H901" s="399"/>
      <c r="I901" s="397"/>
      <c r="J901" s="400"/>
      <c r="K901" s="400"/>
    </row>
    <row r="902" spans="1:11" x14ac:dyDescent="0.25">
      <c r="A902" s="395">
        <v>897</v>
      </c>
      <c r="B902" s="397"/>
      <c r="C902" s="397"/>
      <c r="D902" s="397"/>
      <c r="E902" s="397"/>
      <c r="F902" s="398"/>
      <c r="G902" s="398"/>
      <c r="H902" s="399"/>
      <c r="I902" s="397"/>
      <c r="J902" s="400"/>
      <c r="K902" s="400"/>
    </row>
    <row r="903" spans="1:11" x14ac:dyDescent="0.25">
      <c r="A903" s="395">
        <v>898</v>
      </c>
      <c r="B903" s="397"/>
      <c r="C903" s="397"/>
      <c r="D903" s="397"/>
      <c r="E903" s="397"/>
      <c r="F903" s="398"/>
      <c r="G903" s="398"/>
      <c r="H903" s="399"/>
      <c r="I903" s="397"/>
      <c r="J903" s="400"/>
      <c r="K903" s="400"/>
    </row>
    <row r="904" spans="1:11" x14ac:dyDescent="0.25">
      <c r="A904" s="395">
        <v>899</v>
      </c>
      <c r="B904" s="397"/>
      <c r="C904" s="397"/>
      <c r="D904" s="397"/>
      <c r="E904" s="397"/>
      <c r="F904" s="398"/>
      <c r="G904" s="398"/>
      <c r="H904" s="399"/>
      <c r="I904" s="397"/>
      <c r="J904" s="400"/>
      <c r="K904" s="400"/>
    </row>
    <row r="905" spans="1:11" x14ac:dyDescent="0.25">
      <c r="A905" s="395">
        <v>900</v>
      </c>
      <c r="B905" s="397"/>
      <c r="C905" s="397"/>
      <c r="D905" s="397"/>
      <c r="E905" s="397"/>
      <c r="F905" s="398"/>
      <c r="G905" s="398"/>
      <c r="H905" s="399"/>
      <c r="I905" s="397"/>
      <c r="J905" s="400"/>
      <c r="K905" s="400"/>
    </row>
    <row r="906" spans="1:11" x14ac:dyDescent="0.25">
      <c r="A906" s="395">
        <v>901</v>
      </c>
      <c r="B906" s="397"/>
      <c r="C906" s="397"/>
      <c r="D906" s="397"/>
      <c r="E906" s="397"/>
      <c r="F906" s="398"/>
      <c r="G906" s="398"/>
      <c r="H906" s="399"/>
      <c r="I906" s="397"/>
      <c r="J906" s="400"/>
      <c r="K906" s="400"/>
    </row>
    <row r="907" spans="1:11" x14ac:dyDescent="0.25">
      <c r="A907" s="395">
        <v>902</v>
      </c>
      <c r="B907" s="397"/>
      <c r="C907" s="397"/>
      <c r="D907" s="397"/>
      <c r="E907" s="397"/>
      <c r="F907" s="398"/>
      <c r="G907" s="398"/>
      <c r="H907" s="399"/>
      <c r="I907" s="397"/>
      <c r="J907" s="400"/>
      <c r="K907" s="400"/>
    </row>
    <row r="908" spans="1:11" x14ac:dyDescent="0.25">
      <c r="A908" s="395">
        <v>903</v>
      </c>
      <c r="B908" s="397"/>
      <c r="C908" s="397"/>
      <c r="D908" s="397"/>
      <c r="E908" s="397"/>
      <c r="F908" s="398"/>
      <c r="G908" s="398"/>
      <c r="H908" s="399"/>
      <c r="I908" s="397"/>
      <c r="J908" s="400"/>
      <c r="K908" s="400"/>
    </row>
    <row r="909" spans="1:11" x14ac:dyDescent="0.25">
      <c r="A909" s="395">
        <v>904</v>
      </c>
      <c r="B909" s="397"/>
      <c r="C909" s="397"/>
      <c r="D909" s="397"/>
      <c r="E909" s="397"/>
      <c r="F909" s="398"/>
      <c r="G909" s="398"/>
      <c r="H909" s="399"/>
      <c r="I909" s="397"/>
      <c r="J909" s="400"/>
      <c r="K909" s="400"/>
    </row>
    <row r="910" spans="1:11" x14ac:dyDescent="0.25">
      <c r="A910" s="395">
        <v>905</v>
      </c>
      <c r="B910" s="397"/>
      <c r="C910" s="397"/>
      <c r="D910" s="397"/>
      <c r="E910" s="397"/>
      <c r="F910" s="398"/>
      <c r="G910" s="398"/>
      <c r="H910" s="399"/>
      <c r="I910" s="397"/>
      <c r="J910" s="400"/>
      <c r="K910" s="400"/>
    </row>
    <row r="911" spans="1:11" x14ac:dyDescent="0.25">
      <c r="A911" s="395">
        <v>906</v>
      </c>
      <c r="B911" s="397"/>
      <c r="C911" s="397"/>
      <c r="D911" s="397"/>
      <c r="E911" s="397"/>
      <c r="F911" s="398"/>
      <c r="G911" s="398"/>
      <c r="H911" s="399"/>
      <c r="I911" s="397"/>
      <c r="J911" s="400"/>
      <c r="K911" s="400"/>
    </row>
    <row r="912" spans="1:11" x14ac:dyDescent="0.25">
      <c r="A912" s="395">
        <v>907</v>
      </c>
      <c r="B912" s="397"/>
      <c r="C912" s="397"/>
      <c r="D912" s="397"/>
      <c r="E912" s="397"/>
      <c r="F912" s="398"/>
      <c r="G912" s="398"/>
      <c r="H912" s="399"/>
      <c r="I912" s="397"/>
      <c r="J912" s="400"/>
      <c r="K912" s="400"/>
    </row>
    <row r="913" spans="1:11" x14ac:dyDescent="0.25">
      <c r="A913" s="395">
        <v>908</v>
      </c>
      <c r="B913" s="397"/>
      <c r="C913" s="397"/>
      <c r="D913" s="397"/>
      <c r="E913" s="397"/>
      <c r="F913" s="398"/>
      <c r="G913" s="398"/>
      <c r="H913" s="399"/>
      <c r="I913" s="397"/>
      <c r="J913" s="400"/>
      <c r="K913" s="400"/>
    </row>
    <row r="914" spans="1:11" x14ac:dyDescent="0.25">
      <c r="A914" s="395">
        <v>909</v>
      </c>
      <c r="B914" s="397"/>
      <c r="C914" s="397"/>
      <c r="D914" s="397"/>
      <c r="E914" s="397"/>
      <c r="F914" s="398"/>
      <c r="G914" s="398"/>
      <c r="H914" s="399"/>
      <c r="I914" s="397"/>
      <c r="J914" s="400"/>
      <c r="K914" s="400"/>
    </row>
    <row r="915" spans="1:11" x14ac:dyDescent="0.25">
      <c r="A915" s="395">
        <v>910</v>
      </c>
      <c r="B915" s="397"/>
      <c r="C915" s="397"/>
      <c r="D915" s="397"/>
      <c r="E915" s="397"/>
      <c r="F915" s="398"/>
      <c r="G915" s="398"/>
      <c r="H915" s="399"/>
      <c r="I915" s="397"/>
      <c r="J915" s="400"/>
      <c r="K915" s="400"/>
    </row>
    <row r="916" spans="1:11" x14ac:dyDescent="0.25">
      <c r="A916" s="395">
        <v>911</v>
      </c>
      <c r="B916" s="397"/>
      <c r="C916" s="397"/>
      <c r="D916" s="397"/>
      <c r="E916" s="397"/>
      <c r="F916" s="398"/>
      <c r="G916" s="398"/>
      <c r="H916" s="399"/>
      <c r="I916" s="397"/>
      <c r="J916" s="400"/>
      <c r="K916" s="400"/>
    </row>
    <row r="917" spans="1:11" x14ac:dyDescent="0.25">
      <c r="A917" s="395">
        <v>912</v>
      </c>
      <c r="B917" s="397"/>
      <c r="C917" s="397"/>
      <c r="D917" s="397"/>
      <c r="E917" s="397"/>
      <c r="F917" s="398"/>
      <c r="G917" s="398"/>
      <c r="H917" s="399"/>
      <c r="I917" s="397"/>
      <c r="J917" s="400"/>
      <c r="K917" s="400"/>
    </row>
    <row r="918" spans="1:11" x14ac:dyDescent="0.25">
      <c r="A918" s="395">
        <v>913</v>
      </c>
      <c r="B918" s="397"/>
      <c r="C918" s="397"/>
      <c r="D918" s="397"/>
      <c r="E918" s="397"/>
      <c r="F918" s="398"/>
      <c r="G918" s="398"/>
      <c r="H918" s="399"/>
      <c r="I918" s="397"/>
      <c r="J918" s="400"/>
      <c r="K918" s="400"/>
    </row>
    <row r="919" spans="1:11" x14ac:dyDescent="0.25">
      <c r="A919" s="395">
        <v>914</v>
      </c>
      <c r="B919" s="397"/>
      <c r="C919" s="397"/>
      <c r="D919" s="397"/>
      <c r="E919" s="397"/>
      <c r="F919" s="398"/>
      <c r="G919" s="398"/>
      <c r="H919" s="399"/>
      <c r="I919" s="397"/>
      <c r="J919" s="400"/>
      <c r="K919" s="400"/>
    </row>
    <row r="920" spans="1:11" x14ac:dyDescent="0.25">
      <c r="A920" s="395">
        <v>915</v>
      </c>
      <c r="B920" s="397"/>
      <c r="C920" s="397"/>
      <c r="D920" s="397"/>
      <c r="E920" s="397"/>
      <c r="F920" s="398"/>
      <c r="G920" s="398"/>
      <c r="H920" s="399"/>
      <c r="I920" s="397"/>
      <c r="J920" s="400"/>
      <c r="K920" s="400"/>
    </row>
    <row r="921" spans="1:11" x14ac:dyDescent="0.25">
      <c r="A921" s="395">
        <v>916</v>
      </c>
      <c r="B921" s="397"/>
      <c r="C921" s="397"/>
      <c r="D921" s="397"/>
      <c r="E921" s="397"/>
      <c r="F921" s="398"/>
      <c r="G921" s="398"/>
      <c r="H921" s="399"/>
      <c r="I921" s="397"/>
      <c r="J921" s="400"/>
      <c r="K921" s="400"/>
    </row>
    <row r="922" spans="1:11" x14ac:dyDescent="0.25">
      <c r="A922" s="395">
        <v>917</v>
      </c>
      <c r="B922" s="397"/>
      <c r="C922" s="397"/>
      <c r="D922" s="397"/>
      <c r="E922" s="397"/>
      <c r="F922" s="398"/>
      <c r="G922" s="398"/>
      <c r="H922" s="399"/>
      <c r="I922" s="397"/>
      <c r="J922" s="400"/>
      <c r="K922" s="400"/>
    </row>
    <row r="923" spans="1:11" x14ac:dyDescent="0.25">
      <c r="A923" s="395">
        <v>918</v>
      </c>
      <c r="B923" s="397"/>
      <c r="C923" s="397"/>
      <c r="D923" s="397"/>
      <c r="E923" s="397"/>
      <c r="F923" s="398"/>
      <c r="G923" s="398"/>
      <c r="H923" s="399"/>
      <c r="I923" s="397"/>
      <c r="J923" s="400"/>
      <c r="K923" s="400"/>
    </row>
    <row r="924" spans="1:11" x14ac:dyDescent="0.25">
      <c r="A924" s="395">
        <v>919</v>
      </c>
      <c r="B924" s="397"/>
      <c r="C924" s="397"/>
      <c r="D924" s="397"/>
      <c r="E924" s="397"/>
      <c r="F924" s="398"/>
      <c r="G924" s="398"/>
      <c r="H924" s="399"/>
      <c r="I924" s="397"/>
      <c r="J924" s="400"/>
      <c r="K924" s="400"/>
    </row>
    <row r="925" spans="1:11" x14ac:dyDescent="0.25">
      <c r="A925" s="395">
        <v>920</v>
      </c>
      <c r="B925" s="397"/>
      <c r="C925" s="397"/>
      <c r="D925" s="397"/>
      <c r="E925" s="397"/>
      <c r="F925" s="398"/>
      <c r="G925" s="398"/>
      <c r="H925" s="399"/>
      <c r="I925" s="397"/>
      <c r="J925" s="400"/>
      <c r="K925" s="400"/>
    </row>
    <row r="926" spans="1:11" x14ac:dyDescent="0.25">
      <c r="A926" s="395">
        <v>921</v>
      </c>
      <c r="B926" s="397"/>
      <c r="C926" s="397"/>
      <c r="D926" s="397"/>
      <c r="E926" s="397"/>
      <c r="F926" s="398"/>
      <c r="G926" s="398"/>
      <c r="H926" s="399"/>
      <c r="I926" s="397"/>
      <c r="J926" s="400"/>
      <c r="K926" s="400"/>
    </row>
    <row r="927" spans="1:11" x14ac:dyDescent="0.25">
      <c r="A927" s="395">
        <v>922</v>
      </c>
      <c r="B927" s="397"/>
      <c r="C927" s="397"/>
      <c r="D927" s="397"/>
      <c r="E927" s="397"/>
      <c r="F927" s="398"/>
      <c r="G927" s="398"/>
      <c r="H927" s="399"/>
      <c r="I927" s="397"/>
      <c r="J927" s="400"/>
      <c r="K927" s="400"/>
    </row>
    <row r="928" spans="1:11" x14ac:dyDescent="0.25">
      <c r="A928" s="395">
        <v>923</v>
      </c>
      <c r="B928" s="397"/>
      <c r="C928" s="397"/>
      <c r="D928" s="397"/>
      <c r="E928" s="397"/>
      <c r="F928" s="398"/>
      <c r="G928" s="398"/>
      <c r="H928" s="399"/>
      <c r="I928" s="397"/>
      <c r="J928" s="400"/>
      <c r="K928" s="400"/>
    </row>
    <row r="929" spans="1:11" x14ac:dyDescent="0.25">
      <c r="A929" s="395">
        <v>924</v>
      </c>
      <c r="B929" s="397"/>
      <c r="C929" s="397"/>
      <c r="D929" s="397"/>
      <c r="E929" s="397"/>
      <c r="F929" s="398"/>
      <c r="G929" s="398"/>
      <c r="H929" s="399"/>
      <c r="I929" s="397"/>
      <c r="J929" s="400"/>
      <c r="K929" s="400"/>
    </row>
    <row r="930" spans="1:11" x14ac:dyDescent="0.25">
      <c r="A930" s="395">
        <v>925</v>
      </c>
      <c r="B930" s="397"/>
      <c r="C930" s="397"/>
      <c r="D930" s="397"/>
      <c r="E930" s="397"/>
      <c r="F930" s="398"/>
      <c r="G930" s="398"/>
      <c r="H930" s="399"/>
      <c r="I930" s="397"/>
      <c r="J930" s="400"/>
      <c r="K930" s="400"/>
    </row>
    <row r="931" spans="1:11" x14ac:dyDescent="0.25">
      <c r="A931" s="395">
        <v>926</v>
      </c>
      <c r="B931" s="397"/>
      <c r="C931" s="397"/>
      <c r="D931" s="397"/>
      <c r="E931" s="397"/>
      <c r="F931" s="398"/>
      <c r="G931" s="398"/>
      <c r="H931" s="399"/>
      <c r="I931" s="397"/>
      <c r="J931" s="400"/>
      <c r="K931" s="400"/>
    </row>
    <row r="932" spans="1:11" x14ac:dyDescent="0.25">
      <c r="A932" s="395">
        <v>927</v>
      </c>
      <c r="B932" s="397"/>
      <c r="C932" s="397"/>
      <c r="D932" s="397"/>
      <c r="E932" s="397"/>
      <c r="F932" s="398"/>
      <c r="G932" s="398"/>
      <c r="H932" s="399"/>
      <c r="I932" s="397"/>
      <c r="J932" s="400"/>
      <c r="K932" s="400"/>
    </row>
    <row r="933" spans="1:11" x14ac:dyDescent="0.25">
      <c r="A933" s="395">
        <v>928</v>
      </c>
      <c r="B933" s="397"/>
      <c r="C933" s="397"/>
      <c r="D933" s="397"/>
      <c r="E933" s="397"/>
      <c r="F933" s="398"/>
      <c r="G933" s="398"/>
      <c r="H933" s="399"/>
      <c r="I933" s="397"/>
      <c r="J933" s="400"/>
      <c r="K933" s="400"/>
    </row>
    <row r="934" spans="1:11" x14ac:dyDescent="0.25">
      <c r="A934" s="395">
        <v>929</v>
      </c>
      <c r="B934" s="397"/>
      <c r="C934" s="397"/>
      <c r="D934" s="397"/>
      <c r="E934" s="397"/>
      <c r="F934" s="398"/>
      <c r="G934" s="398"/>
      <c r="H934" s="399"/>
      <c r="I934" s="397"/>
      <c r="J934" s="400"/>
      <c r="K934" s="400"/>
    </row>
    <row r="935" spans="1:11" x14ac:dyDescent="0.25">
      <c r="A935" s="395">
        <v>930</v>
      </c>
      <c r="B935" s="397"/>
      <c r="C935" s="397"/>
      <c r="D935" s="397"/>
      <c r="E935" s="397"/>
      <c r="F935" s="398"/>
      <c r="G935" s="398"/>
      <c r="H935" s="399"/>
      <c r="I935" s="397"/>
      <c r="J935" s="400"/>
      <c r="K935" s="400"/>
    </row>
    <row r="936" spans="1:11" x14ac:dyDescent="0.25">
      <c r="A936" s="395">
        <v>931</v>
      </c>
      <c r="B936" s="397"/>
      <c r="C936" s="397"/>
      <c r="D936" s="397"/>
      <c r="E936" s="397"/>
      <c r="F936" s="398"/>
      <c r="G936" s="398"/>
      <c r="H936" s="399"/>
      <c r="I936" s="397"/>
      <c r="J936" s="400"/>
      <c r="K936" s="400"/>
    </row>
    <row r="937" spans="1:11" x14ac:dyDescent="0.25">
      <c r="A937" s="395">
        <v>932</v>
      </c>
      <c r="B937" s="397"/>
      <c r="C937" s="397"/>
      <c r="D937" s="397"/>
      <c r="E937" s="397"/>
      <c r="F937" s="398"/>
      <c r="G937" s="398"/>
      <c r="H937" s="399"/>
      <c r="I937" s="397"/>
      <c r="J937" s="400"/>
      <c r="K937" s="400"/>
    </row>
    <row r="938" spans="1:11" x14ac:dyDescent="0.25">
      <c r="A938" s="395">
        <v>933</v>
      </c>
      <c r="B938" s="397"/>
      <c r="C938" s="397"/>
      <c r="D938" s="397"/>
      <c r="E938" s="397"/>
      <c r="F938" s="398"/>
      <c r="G938" s="398"/>
      <c r="H938" s="399"/>
      <c r="I938" s="397"/>
      <c r="J938" s="400"/>
      <c r="K938" s="400"/>
    </row>
    <row r="939" spans="1:11" x14ac:dyDescent="0.25">
      <c r="A939" s="395">
        <v>934</v>
      </c>
      <c r="B939" s="397"/>
      <c r="C939" s="397"/>
      <c r="D939" s="397"/>
      <c r="E939" s="397"/>
      <c r="F939" s="398"/>
      <c r="G939" s="398"/>
      <c r="H939" s="399"/>
      <c r="I939" s="397"/>
      <c r="J939" s="400"/>
      <c r="K939" s="400"/>
    </row>
    <row r="940" spans="1:11" x14ac:dyDescent="0.25">
      <c r="A940" s="395">
        <v>935</v>
      </c>
      <c r="B940" s="397"/>
      <c r="C940" s="397"/>
      <c r="D940" s="397"/>
      <c r="E940" s="397"/>
      <c r="F940" s="398"/>
      <c r="G940" s="398"/>
      <c r="H940" s="399"/>
      <c r="I940" s="397"/>
      <c r="J940" s="400"/>
      <c r="K940" s="400"/>
    </row>
    <row r="941" spans="1:11" x14ac:dyDescent="0.25">
      <c r="A941" s="395">
        <v>936</v>
      </c>
      <c r="B941" s="397"/>
      <c r="C941" s="397"/>
      <c r="D941" s="397"/>
      <c r="E941" s="397"/>
      <c r="F941" s="398"/>
      <c r="G941" s="398"/>
      <c r="H941" s="399"/>
      <c r="I941" s="397"/>
      <c r="J941" s="400"/>
      <c r="K941" s="400"/>
    </row>
    <row r="942" spans="1:11" x14ac:dyDescent="0.25">
      <c r="A942" s="395">
        <v>937</v>
      </c>
      <c r="B942" s="397"/>
      <c r="C942" s="397"/>
      <c r="D942" s="397"/>
      <c r="E942" s="397"/>
      <c r="F942" s="398"/>
      <c r="G942" s="398"/>
      <c r="H942" s="399"/>
      <c r="I942" s="397"/>
      <c r="J942" s="400"/>
      <c r="K942" s="400"/>
    </row>
    <row r="943" spans="1:11" x14ac:dyDescent="0.25">
      <c r="A943" s="395">
        <v>938</v>
      </c>
      <c r="B943" s="397"/>
      <c r="C943" s="397"/>
      <c r="D943" s="397"/>
      <c r="E943" s="397"/>
      <c r="F943" s="398"/>
      <c r="G943" s="398"/>
      <c r="H943" s="399"/>
      <c r="I943" s="397"/>
      <c r="J943" s="400"/>
      <c r="K943" s="400"/>
    </row>
    <row r="944" spans="1:11" x14ac:dyDescent="0.25">
      <c r="A944" s="395">
        <v>939</v>
      </c>
      <c r="B944" s="397"/>
      <c r="C944" s="397"/>
      <c r="D944" s="397"/>
      <c r="E944" s="397"/>
      <c r="F944" s="398"/>
      <c r="G944" s="398"/>
      <c r="H944" s="399"/>
      <c r="I944" s="397"/>
      <c r="J944" s="400"/>
      <c r="K944" s="400"/>
    </row>
    <row r="945" spans="1:11" x14ac:dyDescent="0.25">
      <c r="A945" s="395">
        <v>940</v>
      </c>
      <c r="B945" s="397"/>
      <c r="C945" s="397"/>
      <c r="D945" s="397"/>
      <c r="E945" s="397"/>
      <c r="F945" s="398"/>
      <c r="G945" s="398"/>
      <c r="H945" s="399"/>
      <c r="I945" s="397"/>
      <c r="J945" s="400"/>
      <c r="K945" s="400"/>
    </row>
    <row r="946" spans="1:11" x14ac:dyDescent="0.25">
      <c r="A946" s="395">
        <v>941</v>
      </c>
      <c r="B946" s="397"/>
      <c r="C946" s="397"/>
      <c r="D946" s="397"/>
      <c r="E946" s="397"/>
      <c r="F946" s="398"/>
      <c r="G946" s="398"/>
      <c r="H946" s="399"/>
      <c r="I946" s="397"/>
      <c r="J946" s="400"/>
      <c r="K946" s="400"/>
    </row>
    <row r="947" spans="1:11" x14ac:dyDescent="0.25">
      <c r="A947" s="395">
        <v>942</v>
      </c>
      <c r="B947" s="397"/>
      <c r="C947" s="397"/>
      <c r="D947" s="397"/>
      <c r="E947" s="397"/>
      <c r="F947" s="398"/>
      <c r="G947" s="398"/>
      <c r="H947" s="399"/>
      <c r="I947" s="397"/>
      <c r="J947" s="400"/>
      <c r="K947" s="400"/>
    </row>
    <row r="948" spans="1:11" x14ac:dyDescent="0.25">
      <c r="A948" s="395">
        <v>943</v>
      </c>
      <c r="B948" s="397"/>
      <c r="C948" s="397"/>
      <c r="D948" s="397"/>
      <c r="E948" s="397"/>
      <c r="F948" s="398"/>
      <c r="G948" s="398"/>
      <c r="H948" s="399"/>
      <c r="I948" s="397"/>
      <c r="J948" s="400"/>
      <c r="K948" s="400"/>
    </row>
    <row r="949" spans="1:11" x14ac:dyDescent="0.25">
      <c r="A949" s="395">
        <v>944</v>
      </c>
      <c r="B949" s="397"/>
      <c r="C949" s="397"/>
      <c r="D949" s="397"/>
      <c r="E949" s="397"/>
      <c r="F949" s="398"/>
      <c r="G949" s="398"/>
      <c r="H949" s="399"/>
      <c r="I949" s="397"/>
      <c r="J949" s="400"/>
      <c r="K949" s="400"/>
    </row>
    <row r="950" spans="1:11" x14ac:dyDescent="0.25">
      <c r="A950" s="395">
        <v>945</v>
      </c>
      <c r="B950" s="397"/>
      <c r="C950" s="397"/>
      <c r="D950" s="397"/>
      <c r="E950" s="397"/>
      <c r="F950" s="398"/>
      <c r="G950" s="398"/>
      <c r="H950" s="399"/>
      <c r="I950" s="397"/>
      <c r="J950" s="400"/>
      <c r="K950" s="400"/>
    </row>
    <row r="951" spans="1:11" x14ac:dyDescent="0.25">
      <c r="A951" s="395">
        <v>946</v>
      </c>
      <c r="B951" s="397"/>
      <c r="C951" s="397"/>
      <c r="D951" s="397"/>
      <c r="E951" s="397"/>
      <c r="F951" s="398"/>
      <c r="G951" s="398"/>
      <c r="H951" s="399"/>
      <c r="I951" s="397"/>
      <c r="J951" s="400"/>
      <c r="K951" s="400"/>
    </row>
    <row r="952" spans="1:11" x14ac:dyDescent="0.25">
      <c r="A952" s="395">
        <v>947</v>
      </c>
      <c r="B952" s="397"/>
      <c r="C952" s="397"/>
      <c r="D952" s="397"/>
      <c r="E952" s="397"/>
      <c r="F952" s="398"/>
      <c r="G952" s="398"/>
      <c r="H952" s="399"/>
      <c r="I952" s="397"/>
      <c r="J952" s="400"/>
      <c r="K952" s="400"/>
    </row>
    <row r="953" spans="1:11" x14ac:dyDescent="0.25">
      <c r="A953" s="395">
        <v>948</v>
      </c>
      <c r="B953" s="397"/>
      <c r="C953" s="397"/>
      <c r="D953" s="397"/>
      <c r="E953" s="397"/>
      <c r="F953" s="398"/>
      <c r="G953" s="398"/>
      <c r="H953" s="399"/>
      <c r="I953" s="397"/>
      <c r="J953" s="400"/>
      <c r="K953" s="400"/>
    </row>
    <row r="954" spans="1:11" x14ac:dyDescent="0.25">
      <c r="A954" s="395">
        <v>949</v>
      </c>
      <c r="B954" s="397"/>
      <c r="C954" s="397"/>
      <c r="D954" s="397"/>
      <c r="E954" s="397"/>
      <c r="F954" s="398"/>
      <c r="G954" s="398"/>
      <c r="H954" s="399"/>
      <c r="I954" s="397"/>
      <c r="J954" s="400"/>
      <c r="K954" s="400"/>
    </row>
    <row r="955" spans="1:11" x14ac:dyDescent="0.25">
      <c r="A955" s="395">
        <v>950</v>
      </c>
      <c r="B955" s="397"/>
      <c r="C955" s="397"/>
      <c r="D955" s="397"/>
      <c r="E955" s="397"/>
      <c r="F955" s="398"/>
      <c r="G955" s="398"/>
      <c r="H955" s="399"/>
      <c r="I955" s="397"/>
      <c r="J955" s="400"/>
      <c r="K955" s="400"/>
    </row>
    <row r="956" spans="1:11" x14ac:dyDescent="0.25">
      <c r="A956" s="395">
        <v>951</v>
      </c>
      <c r="B956" s="397"/>
      <c r="C956" s="397"/>
      <c r="D956" s="397"/>
      <c r="E956" s="397"/>
      <c r="F956" s="398"/>
      <c r="G956" s="398"/>
      <c r="H956" s="399"/>
      <c r="I956" s="397"/>
      <c r="J956" s="400"/>
      <c r="K956" s="400"/>
    </row>
    <row r="957" spans="1:11" x14ac:dyDescent="0.25">
      <c r="A957" s="395">
        <v>952</v>
      </c>
      <c r="B957" s="397"/>
      <c r="C957" s="397"/>
      <c r="D957" s="397"/>
      <c r="E957" s="397"/>
      <c r="F957" s="398"/>
      <c r="G957" s="398"/>
      <c r="H957" s="399"/>
      <c r="I957" s="397"/>
      <c r="J957" s="400"/>
      <c r="K957" s="400"/>
    </row>
    <row r="958" spans="1:11" x14ac:dyDescent="0.25">
      <c r="A958" s="395">
        <v>953</v>
      </c>
      <c r="B958" s="397"/>
      <c r="C958" s="397"/>
      <c r="D958" s="397"/>
      <c r="E958" s="397"/>
      <c r="F958" s="398"/>
      <c r="G958" s="398"/>
      <c r="H958" s="399"/>
      <c r="I958" s="397"/>
      <c r="J958" s="400"/>
      <c r="K958" s="400"/>
    </row>
    <row r="959" spans="1:11" x14ac:dyDescent="0.25">
      <c r="A959" s="395">
        <v>954</v>
      </c>
      <c r="B959" s="397"/>
      <c r="C959" s="397"/>
      <c r="D959" s="397"/>
      <c r="E959" s="397"/>
      <c r="F959" s="398"/>
      <c r="G959" s="398"/>
      <c r="H959" s="399"/>
      <c r="I959" s="397"/>
      <c r="J959" s="400"/>
      <c r="K959" s="400"/>
    </row>
    <row r="960" spans="1:11" x14ac:dyDescent="0.25">
      <c r="A960" s="395">
        <v>955</v>
      </c>
      <c r="B960" s="397"/>
      <c r="C960" s="397"/>
      <c r="D960" s="397"/>
      <c r="E960" s="397"/>
      <c r="F960" s="398"/>
      <c r="G960" s="398"/>
      <c r="H960" s="399"/>
      <c r="I960" s="397"/>
      <c r="J960" s="400"/>
      <c r="K960" s="400"/>
    </row>
    <row r="961" spans="1:11" x14ac:dyDescent="0.25">
      <c r="A961" s="395">
        <v>956</v>
      </c>
      <c r="B961" s="397"/>
      <c r="C961" s="397"/>
      <c r="D961" s="397"/>
      <c r="E961" s="397"/>
      <c r="F961" s="398"/>
      <c r="G961" s="398"/>
      <c r="H961" s="399"/>
      <c r="I961" s="397"/>
      <c r="J961" s="400"/>
      <c r="K961" s="400"/>
    </row>
    <row r="962" spans="1:11" x14ac:dyDescent="0.25">
      <c r="A962" s="395">
        <v>957</v>
      </c>
      <c r="B962" s="397"/>
      <c r="C962" s="397"/>
      <c r="D962" s="397"/>
      <c r="E962" s="397"/>
      <c r="F962" s="398"/>
      <c r="G962" s="398"/>
      <c r="H962" s="399"/>
      <c r="I962" s="397"/>
      <c r="J962" s="400"/>
      <c r="K962" s="400"/>
    </row>
    <row r="963" spans="1:11" x14ac:dyDescent="0.25">
      <c r="A963" s="395">
        <v>958</v>
      </c>
      <c r="B963" s="397"/>
      <c r="C963" s="397"/>
      <c r="D963" s="397"/>
      <c r="E963" s="397"/>
      <c r="F963" s="398"/>
      <c r="G963" s="398"/>
      <c r="H963" s="399"/>
      <c r="I963" s="397"/>
      <c r="J963" s="400"/>
      <c r="K963" s="400"/>
    </row>
    <row r="964" spans="1:11" x14ac:dyDescent="0.25">
      <c r="A964" s="395">
        <v>959</v>
      </c>
      <c r="B964" s="397"/>
      <c r="C964" s="397"/>
      <c r="D964" s="397"/>
      <c r="E964" s="397"/>
      <c r="F964" s="398"/>
      <c r="G964" s="398"/>
      <c r="H964" s="399"/>
      <c r="I964" s="397"/>
      <c r="J964" s="400"/>
      <c r="K964" s="400"/>
    </row>
    <row r="965" spans="1:11" x14ac:dyDescent="0.25">
      <c r="A965" s="395">
        <v>960</v>
      </c>
      <c r="B965" s="397"/>
      <c r="C965" s="397"/>
      <c r="D965" s="397"/>
      <c r="E965" s="397"/>
      <c r="F965" s="398"/>
      <c r="G965" s="398"/>
      <c r="H965" s="399"/>
      <c r="I965" s="397"/>
      <c r="J965" s="400"/>
      <c r="K965" s="400"/>
    </row>
    <row r="966" spans="1:11" x14ac:dyDescent="0.25">
      <c r="A966" s="395">
        <v>961</v>
      </c>
      <c r="B966" s="397"/>
      <c r="C966" s="397"/>
      <c r="D966" s="397"/>
      <c r="E966" s="397"/>
      <c r="F966" s="398"/>
      <c r="G966" s="398"/>
      <c r="H966" s="399"/>
      <c r="I966" s="397"/>
      <c r="J966" s="400"/>
      <c r="K966" s="400"/>
    </row>
    <row r="967" spans="1:11" x14ac:dyDescent="0.25">
      <c r="A967" s="395">
        <v>962</v>
      </c>
      <c r="B967" s="397"/>
      <c r="C967" s="397"/>
      <c r="D967" s="397"/>
      <c r="E967" s="397"/>
      <c r="F967" s="398"/>
      <c r="G967" s="398"/>
      <c r="H967" s="399"/>
      <c r="I967" s="397"/>
      <c r="J967" s="400"/>
      <c r="K967" s="400"/>
    </row>
    <row r="968" spans="1:11" x14ac:dyDescent="0.25">
      <c r="A968" s="395">
        <v>963</v>
      </c>
      <c r="B968" s="397"/>
      <c r="C968" s="397"/>
      <c r="D968" s="397"/>
      <c r="E968" s="397"/>
      <c r="F968" s="398"/>
      <c r="G968" s="398"/>
      <c r="H968" s="399"/>
      <c r="I968" s="397"/>
      <c r="J968" s="400"/>
      <c r="K968" s="400"/>
    </row>
    <row r="969" spans="1:11" x14ac:dyDescent="0.25">
      <c r="A969" s="395">
        <v>964</v>
      </c>
      <c r="B969" s="397"/>
      <c r="C969" s="397"/>
      <c r="D969" s="397"/>
      <c r="E969" s="397"/>
      <c r="F969" s="398"/>
      <c r="G969" s="398"/>
      <c r="H969" s="399"/>
      <c r="I969" s="397"/>
      <c r="J969" s="400"/>
      <c r="K969" s="400"/>
    </row>
    <row r="970" spans="1:11" x14ac:dyDescent="0.25">
      <c r="A970" s="395">
        <v>965</v>
      </c>
      <c r="B970" s="397"/>
      <c r="C970" s="397"/>
      <c r="D970" s="397"/>
      <c r="E970" s="397"/>
      <c r="F970" s="398"/>
      <c r="G970" s="398"/>
      <c r="H970" s="399"/>
      <c r="I970" s="397"/>
      <c r="J970" s="400"/>
      <c r="K970" s="400"/>
    </row>
    <row r="971" spans="1:11" x14ac:dyDescent="0.25">
      <c r="A971" s="395">
        <v>966</v>
      </c>
      <c r="B971" s="397"/>
      <c r="C971" s="397"/>
      <c r="D971" s="397"/>
      <c r="E971" s="397"/>
      <c r="F971" s="398"/>
      <c r="G971" s="398"/>
      <c r="H971" s="399"/>
      <c r="I971" s="397"/>
      <c r="J971" s="400"/>
      <c r="K971" s="400"/>
    </row>
    <row r="972" spans="1:11" x14ac:dyDescent="0.25">
      <c r="A972" s="395">
        <v>967</v>
      </c>
      <c r="B972" s="397"/>
      <c r="C972" s="397"/>
      <c r="D972" s="397"/>
      <c r="E972" s="397"/>
      <c r="F972" s="398"/>
      <c r="G972" s="398"/>
      <c r="H972" s="399"/>
      <c r="I972" s="397"/>
      <c r="J972" s="400"/>
      <c r="K972" s="400"/>
    </row>
    <row r="973" spans="1:11" x14ac:dyDescent="0.25">
      <c r="A973" s="395">
        <v>968</v>
      </c>
      <c r="B973" s="397"/>
      <c r="C973" s="397"/>
      <c r="D973" s="397"/>
      <c r="E973" s="397"/>
      <c r="F973" s="398"/>
      <c r="G973" s="398"/>
      <c r="H973" s="399"/>
      <c r="I973" s="397"/>
      <c r="J973" s="400"/>
      <c r="K973" s="400"/>
    </row>
    <row r="974" spans="1:11" x14ac:dyDescent="0.25">
      <c r="A974" s="395">
        <v>969</v>
      </c>
      <c r="B974" s="397"/>
      <c r="C974" s="397"/>
      <c r="D974" s="397"/>
      <c r="E974" s="397"/>
      <c r="F974" s="398"/>
      <c r="G974" s="398"/>
      <c r="H974" s="399"/>
      <c r="I974" s="397"/>
      <c r="J974" s="400"/>
      <c r="K974" s="400"/>
    </row>
    <row r="975" spans="1:11" x14ac:dyDescent="0.25">
      <c r="A975" s="395">
        <v>970</v>
      </c>
      <c r="B975" s="397"/>
      <c r="C975" s="397"/>
      <c r="D975" s="397"/>
      <c r="E975" s="397"/>
      <c r="F975" s="398"/>
      <c r="G975" s="398"/>
      <c r="H975" s="399"/>
      <c r="I975" s="397"/>
      <c r="J975" s="400"/>
      <c r="K975" s="400"/>
    </row>
    <row r="976" spans="1:11" x14ac:dyDescent="0.25">
      <c r="A976" s="395">
        <v>971</v>
      </c>
      <c r="B976" s="397"/>
      <c r="C976" s="397"/>
      <c r="D976" s="397"/>
      <c r="E976" s="397"/>
      <c r="F976" s="398"/>
      <c r="G976" s="398"/>
      <c r="H976" s="399"/>
      <c r="I976" s="397"/>
      <c r="J976" s="400"/>
      <c r="K976" s="400"/>
    </row>
    <row r="977" spans="1:11" x14ac:dyDescent="0.25">
      <c r="A977" s="395">
        <v>972</v>
      </c>
      <c r="B977" s="397"/>
      <c r="C977" s="397"/>
      <c r="D977" s="397"/>
      <c r="E977" s="397"/>
      <c r="F977" s="398"/>
      <c r="G977" s="398"/>
      <c r="H977" s="399"/>
      <c r="I977" s="397"/>
      <c r="J977" s="400"/>
      <c r="K977" s="400"/>
    </row>
    <row r="978" spans="1:11" x14ac:dyDescent="0.25">
      <c r="A978" s="395">
        <v>973</v>
      </c>
      <c r="B978" s="397"/>
      <c r="C978" s="397"/>
      <c r="D978" s="397"/>
      <c r="E978" s="397"/>
      <c r="F978" s="398"/>
      <c r="G978" s="398"/>
      <c r="H978" s="399"/>
      <c r="I978" s="397"/>
      <c r="J978" s="400"/>
      <c r="K978" s="400"/>
    </row>
    <row r="979" spans="1:11" x14ac:dyDescent="0.25">
      <c r="A979" s="395">
        <v>974</v>
      </c>
      <c r="B979" s="397"/>
      <c r="C979" s="397"/>
      <c r="D979" s="397"/>
      <c r="E979" s="397"/>
      <c r="F979" s="398"/>
      <c r="G979" s="398"/>
      <c r="H979" s="399"/>
      <c r="I979" s="397"/>
      <c r="J979" s="400"/>
      <c r="K979" s="400"/>
    </row>
    <row r="980" spans="1:11" x14ac:dyDescent="0.25">
      <c r="A980" s="395">
        <v>975</v>
      </c>
      <c r="B980" s="397"/>
      <c r="C980" s="397"/>
      <c r="D980" s="397"/>
      <c r="E980" s="397"/>
      <c r="F980" s="398"/>
      <c r="G980" s="398"/>
      <c r="H980" s="399"/>
      <c r="I980" s="397"/>
      <c r="J980" s="400"/>
      <c r="K980" s="400"/>
    </row>
    <row r="981" spans="1:11" x14ac:dyDescent="0.25">
      <c r="A981" s="395">
        <v>976</v>
      </c>
      <c r="B981" s="397"/>
      <c r="C981" s="397"/>
      <c r="D981" s="397"/>
      <c r="E981" s="397"/>
      <c r="F981" s="398"/>
      <c r="G981" s="398"/>
      <c r="H981" s="399"/>
      <c r="I981" s="397"/>
      <c r="J981" s="400"/>
      <c r="K981" s="400"/>
    </row>
    <row r="982" spans="1:11" x14ac:dyDescent="0.25">
      <c r="A982" s="395">
        <v>977</v>
      </c>
      <c r="B982" s="397"/>
      <c r="C982" s="397"/>
      <c r="D982" s="397"/>
      <c r="E982" s="397"/>
      <c r="F982" s="398"/>
      <c r="G982" s="398"/>
      <c r="H982" s="399"/>
      <c r="I982" s="397"/>
      <c r="J982" s="400"/>
      <c r="K982" s="400"/>
    </row>
    <row r="983" spans="1:11" x14ac:dyDescent="0.25">
      <c r="A983" s="395">
        <v>978</v>
      </c>
      <c r="B983" s="397"/>
      <c r="C983" s="397"/>
      <c r="D983" s="397"/>
      <c r="E983" s="397"/>
      <c r="F983" s="398"/>
      <c r="G983" s="398"/>
      <c r="H983" s="399"/>
      <c r="I983" s="397"/>
      <c r="J983" s="400"/>
      <c r="K983" s="400"/>
    </row>
    <row r="984" spans="1:11" x14ac:dyDescent="0.25">
      <c r="A984" s="395">
        <v>979</v>
      </c>
      <c r="B984" s="397"/>
      <c r="C984" s="397"/>
      <c r="D984" s="397"/>
      <c r="E984" s="397"/>
      <c r="F984" s="398"/>
      <c r="G984" s="398"/>
      <c r="H984" s="399"/>
      <c r="I984" s="397"/>
      <c r="J984" s="400"/>
      <c r="K984" s="400"/>
    </row>
    <row r="985" spans="1:11" x14ac:dyDescent="0.25">
      <c r="A985" s="395">
        <v>980</v>
      </c>
      <c r="B985" s="397"/>
      <c r="C985" s="397"/>
      <c r="D985" s="397"/>
      <c r="E985" s="397"/>
      <c r="F985" s="398"/>
      <c r="G985" s="398"/>
      <c r="H985" s="399"/>
      <c r="I985" s="397"/>
      <c r="J985" s="400"/>
      <c r="K985" s="400"/>
    </row>
    <row r="986" spans="1:11" x14ac:dyDescent="0.25">
      <c r="A986" s="395">
        <v>981</v>
      </c>
      <c r="B986" s="397"/>
      <c r="C986" s="397"/>
      <c r="D986" s="397"/>
      <c r="E986" s="397"/>
      <c r="F986" s="398"/>
      <c r="G986" s="398"/>
      <c r="H986" s="399"/>
      <c r="I986" s="397"/>
      <c r="J986" s="400"/>
      <c r="K986" s="400"/>
    </row>
    <row r="987" spans="1:11" x14ac:dyDescent="0.25">
      <c r="A987" s="395">
        <v>982</v>
      </c>
      <c r="B987" s="397"/>
      <c r="C987" s="397"/>
      <c r="D987" s="397"/>
      <c r="E987" s="397"/>
      <c r="F987" s="398"/>
      <c r="G987" s="398"/>
      <c r="H987" s="399"/>
      <c r="I987" s="397"/>
      <c r="J987" s="400"/>
      <c r="K987" s="400"/>
    </row>
    <row r="988" spans="1:11" x14ac:dyDescent="0.25">
      <c r="A988" s="395">
        <v>983</v>
      </c>
      <c r="B988" s="397"/>
      <c r="C988" s="397"/>
      <c r="D988" s="397"/>
      <c r="E988" s="397"/>
      <c r="F988" s="398"/>
      <c r="G988" s="398"/>
      <c r="H988" s="399"/>
      <c r="I988" s="397"/>
      <c r="J988" s="400"/>
      <c r="K988" s="400"/>
    </row>
    <row r="989" spans="1:11" x14ac:dyDescent="0.25">
      <c r="A989" s="395">
        <v>984</v>
      </c>
      <c r="B989" s="397"/>
      <c r="C989" s="397"/>
      <c r="D989" s="397"/>
      <c r="E989" s="397"/>
      <c r="F989" s="398"/>
      <c r="G989" s="398"/>
      <c r="H989" s="399"/>
      <c r="I989" s="397"/>
      <c r="J989" s="400"/>
      <c r="K989" s="400"/>
    </row>
    <row r="990" spans="1:11" x14ac:dyDescent="0.25">
      <c r="A990" s="395">
        <v>985</v>
      </c>
      <c r="B990" s="397"/>
      <c r="C990" s="397"/>
      <c r="D990" s="397"/>
      <c r="E990" s="397"/>
      <c r="F990" s="398"/>
      <c r="G990" s="398"/>
      <c r="H990" s="399"/>
      <c r="I990" s="397"/>
      <c r="J990" s="400"/>
      <c r="K990" s="400"/>
    </row>
    <row r="991" spans="1:11" x14ac:dyDescent="0.25">
      <c r="A991" s="395">
        <v>986</v>
      </c>
      <c r="B991" s="397"/>
      <c r="C991" s="397"/>
      <c r="D991" s="397"/>
      <c r="E991" s="397"/>
      <c r="F991" s="398"/>
      <c r="G991" s="398"/>
      <c r="H991" s="399"/>
      <c r="I991" s="397"/>
      <c r="J991" s="400"/>
      <c r="K991" s="400"/>
    </row>
    <row r="992" spans="1:11" x14ac:dyDescent="0.25">
      <c r="A992" s="395">
        <v>987</v>
      </c>
      <c r="B992" s="397"/>
      <c r="C992" s="397"/>
      <c r="D992" s="397"/>
      <c r="E992" s="397"/>
      <c r="F992" s="398"/>
      <c r="G992" s="398"/>
      <c r="H992" s="399"/>
      <c r="I992" s="397"/>
      <c r="J992" s="400"/>
      <c r="K992" s="400"/>
    </row>
    <row r="993" spans="1:11" x14ac:dyDescent="0.25">
      <c r="A993" s="395">
        <v>988</v>
      </c>
      <c r="B993" s="397"/>
      <c r="C993" s="397"/>
      <c r="D993" s="397"/>
      <c r="E993" s="397"/>
      <c r="F993" s="398"/>
      <c r="G993" s="398"/>
      <c r="H993" s="399"/>
      <c r="I993" s="397"/>
      <c r="J993" s="400"/>
      <c r="K993" s="400"/>
    </row>
    <row r="994" spans="1:11" x14ac:dyDescent="0.25">
      <c r="A994" s="395">
        <v>989</v>
      </c>
      <c r="B994" s="397"/>
      <c r="C994" s="397"/>
      <c r="D994" s="397"/>
      <c r="E994" s="397"/>
      <c r="F994" s="398"/>
      <c r="G994" s="398"/>
      <c r="H994" s="399"/>
      <c r="I994" s="397"/>
      <c r="J994" s="400"/>
      <c r="K994" s="400"/>
    </row>
    <row r="995" spans="1:11" x14ac:dyDescent="0.25">
      <c r="A995" s="395">
        <v>990</v>
      </c>
      <c r="B995" s="397"/>
      <c r="C995" s="397"/>
      <c r="D995" s="397"/>
      <c r="E995" s="397"/>
      <c r="F995" s="398"/>
      <c r="G995" s="398"/>
      <c r="H995" s="399"/>
      <c r="I995" s="397"/>
      <c r="J995" s="400"/>
      <c r="K995" s="400"/>
    </row>
    <row r="996" spans="1:11" x14ac:dyDescent="0.25">
      <c r="A996" s="395">
        <v>991</v>
      </c>
      <c r="B996" s="397"/>
      <c r="C996" s="397"/>
      <c r="D996" s="397"/>
      <c r="E996" s="397"/>
      <c r="F996" s="398"/>
      <c r="G996" s="398"/>
      <c r="H996" s="399"/>
      <c r="I996" s="397"/>
      <c r="J996" s="400"/>
      <c r="K996" s="400"/>
    </row>
    <row r="997" spans="1:11" x14ac:dyDescent="0.25">
      <c r="A997" s="395">
        <v>992</v>
      </c>
      <c r="B997" s="397"/>
      <c r="C997" s="397"/>
      <c r="D997" s="397"/>
      <c r="E997" s="397"/>
      <c r="F997" s="398"/>
      <c r="G997" s="398"/>
      <c r="H997" s="399"/>
      <c r="I997" s="397"/>
      <c r="J997" s="400"/>
      <c r="K997" s="400"/>
    </row>
    <row r="998" spans="1:11" x14ac:dyDescent="0.25">
      <c r="A998" s="395">
        <v>993</v>
      </c>
      <c r="B998" s="397"/>
      <c r="C998" s="397"/>
      <c r="D998" s="397"/>
      <c r="E998" s="397"/>
      <c r="F998" s="398"/>
      <c r="G998" s="398"/>
      <c r="H998" s="399"/>
      <c r="I998" s="397"/>
      <c r="J998" s="400"/>
      <c r="K998" s="400"/>
    </row>
    <row r="999" spans="1:11" x14ac:dyDescent="0.25">
      <c r="A999" s="395">
        <v>994</v>
      </c>
      <c r="B999" s="397"/>
      <c r="C999" s="397"/>
      <c r="D999" s="397"/>
      <c r="E999" s="397"/>
      <c r="F999" s="398"/>
      <c r="G999" s="398"/>
      <c r="H999" s="399"/>
      <c r="I999" s="397"/>
      <c r="J999" s="400"/>
      <c r="K999" s="400"/>
    </row>
    <row r="1000" spans="1:11" x14ac:dyDescent="0.25">
      <c r="A1000" s="395">
        <v>995</v>
      </c>
      <c r="B1000" s="397"/>
      <c r="C1000" s="397"/>
      <c r="D1000" s="397"/>
      <c r="E1000" s="397"/>
      <c r="F1000" s="398"/>
      <c r="G1000" s="398"/>
      <c r="H1000" s="399"/>
      <c r="I1000" s="397"/>
      <c r="J1000" s="400"/>
      <c r="K1000" s="400"/>
    </row>
    <row r="1001" spans="1:11" x14ac:dyDescent="0.25">
      <c r="A1001" s="395">
        <v>996</v>
      </c>
      <c r="B1001" s="397"/>
      <c r="C1001" s="397"/>
      <c r="D1001" s="397"/>
      <c r="E1001" s="397"/>
      <c r="F1001" s="398"/>
      <c r="G1001" s="398"/>
      <c r="H1001" s="399"/>
      <c r="I1001" s="397"/>
      <c r="J1001" s="400"/>
      <c r="K1001" s="400"/>
    </row>
    <row r="1002" spans="1:11" x14ac:dyDescent="0.25">
      <c r="A1002" s="395">
        <v>997</v>
      </c>
      <c r="B1002" s="397"/>
      <c r="C1002" s="397"/>
      <c r="D1002" s="397"/>
      <c r="E1002" s="397"/>
      <c r="F1002" s="398"/>
      <c r="G1002" s="398"/>
      <c r="H1002" s="399"/>
      <c r="I1002" s="397"/>
      <c r="J1002" s="400"/>
      <c r="K1002" s="400"/>
    </row>
  </sheetData>
  <mergeCells count="4">
    <mergeCell ref="A2:K2"/>
    <mergeCell ref="A3:K3"/>
    <mergeCell ref="A4:K4"/>
    <mergeCell ref="A1:K1"/>
  </mergeCells>
  <dataValidations count="2">
    <dataValidation type="list" allowBlank="1" showInputMessage="1" showErrorMessage="1" sqref="E67:E1002" xr:uid="{00000000-0002-0000-0F00-000000000000}">
      <formula1>$N$4:$O$4</formula1>
    </dataValidation>
    <dataValidation type="list" allowBlank="1" showErrorMessage="1" sqref="E6:E66" xr:uid="{00000000-0002-0000-0F00-000001000000}">
      <formula1>$N$4:$O$4</formula1>
    </dataValidation>
  </dataValidations>
  <pageMargins left="0.511811024" right="0.511811024" top="0.78740157499999996" bottom="0.78740157499999996" header="0.31496062000000002" footer="0.31496062000000002"/>
  <pageSetup paperSize="9" scale="53" fitToHeight="0" orientation="portrait" horizontalDpi="4294967294" verticalDpi="429496729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12"/>
  <sheetViews>
    <sheetView showGridLines="0" zoomScaleSheetLayoutView="100" workbookViewId="0">
      <selection activeCell="C6" sqref="C6"/>
    </sheetView>
  </sheetViews>
  <sheetFormatPr defaultRowHeight="12.75" x14ac:dyDescent="0.2"/>
  <cols>
    <col min="1" max="1" width="135.28515625" customWidth="1"/>
  </cols>
  <sheetData>
    <row r="1" spans="1:1" s="1" customFormat="1" ht="18" x14ac:dyDescent="0.2">
      <c r="A1" s="41" t="s">
        <v>334</v>
      </c>
    </row>
    <row r="2" spans="1:1" s="1" customFormat="1" ht="39" customHeight="1" x14ac:dyDescent="0.2">
      <c r="A2" s="4"/>
    </row>
    <row r="3" spans="1:1" s="1" customFormat="1" ht="28.5" x14ac:dyDescent="0.2">
      <c r="A3" s="330" t="str">
        <f>"Declaro, para todos os fins, que são verídicas todas as informações contidas neste relatório do "&amp;Capa!A1</f>
        <v>Declaro, para todos os fins, que são verídicas todas as informações contidas neste relatório do Contrato de Gestão nº. 05/20 celebrado entre a Fundação Clóvis Salgado e a Associação Pró-Cultura e Promoção das Artes</v>
      </c>
    </row>
    <row r="4" spans="1:1" s="1" customFormat="1" ht="71.25" customHeight="1" x14ac:dyDescent="0.2">
      <c r="A4" s="57" t="s">
        <v>21</v>
      </c>
    </row>
    <row r="5" spans="1:1" s="1" customFormat="1" ht="14.25" x14ac:dyDescent="0.2">
      <c r="A5" s="641" t="s">
        <v>1022</v>
      </c>
    </row>
    <row r="6" spans="1:1" s="1" customFormat="1" ht="14.25" x14ac:dyDescent="0.2">
      <c r="A6" s="641" t="s">
        <v>3559</v>
      </c>
    </row>
    <row r="7" spans="1:1" s="1" customFormat="1" ht="14.25" x14ac:dyDescent="0.2">
      <c r="A7" s="641" t="s">
        <v>3560</v>
      </c>
    </row>
    <row r="8" spans="1:1" s="1" customFormat="1" ht="14.25" x14ac:dyDescent="0.2">
      <c r="A8" s="329"/>
    </row>
    <row r="9" spans="1:1" s="1" customFormat="1" ht="14.25" x14ac:dyDescent="0.2">
      <c r="A9" s="57" t="s">
        <v>3574</v>
      </c>
    </row>
    <row r="10" spans="1:1" s="1" customFormat="1" ht="48.75" customHeight="1" x14ac:dyDescent="0.2">
      <c r="A10" s="6"/>
    </row>
    <row r="11" spans="1:1" s="1" customFormat="1" x14ac:dyDescent="0.2">
      <c r="A11" s="7"/>
    </row>
    <row r="12" spans="1:1" s="1" customFormat="1" ht="9.75" customHeight="1" x14ac:dyDescent="0.2">
      <c r="A12" s="2"/>
    </row>
  </sheetData>
  <sheetProtection formatCells="0" formatRows="0"/>
  <pageMargins left="0.511811024" right="0.511811024" top="0.78740157499999996" bottom="0.78740157499999996" header="0.31496062000000002" footer="0.31496062000000002"/>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1" tint="4.9989318521683403E-2"/>
    <pageSetUpPr fitToPage="1"/>
  </sheetPr>
  <dimension ref="A1:T91"/>
  <sheetViews>
    <sheetView zoomScaleSheetLayoutView="100" workbookViewId="0">
      <selection activeCell="E8" sqref="E8"/>
    </sheetView>
  </sheetViews>
  <sheetFormatPr defaultColWidth="9.140625" defaultRowHeight="12.75" x14ac:dyDescent="0.2"/>
  <cols>
    <col min="1" max="1" width="47.85546875" style="241" customWidth="1"/>
    <col min="2" max="2" width="26.28515625" style="241" customWidth="1"/>
    <col min="3" max="3" width="29.5703125" style="241" customWidth="1"/>
    <col min="4" max="4" width="31.42578125" style="241" customWidth="1"/>
    <col min="5" max="7" width="31" style="241" customWidth="1"/>
    <col min="8" max="8" width="3.85546875" style="241" customWidth="1"/>
    <col min="9" max="9" width="10.140625" style="241" customWidth="1"/>
    <col min="10" max="10" width="15.140625" style="241" customWidth="1"/>
    <col min="11" max="11" width="2.7109375" style="241" customWidth="1"/>
    <col min="12" max="12" width="9.140625" style="241"/>
    <col min="13" max="15" width="13.28515625" style="241" customWidth="1"/>
    <col min="16" max="16" width="0.7109375" style="272" customWidth="1"/>
    <col min="17" max="17" width="10.28515625" style="241" bestFit="1" customWidth="1"/>
    <col min="18" max="18" width="13.28515625" style="241" customWidth="1"/>
    <col min="19" max="19" width="5.85546875" style="241" customWidth="1"/>
    <col min="20" max="20" width="9.140625" style="241"/>
    <col min="21" max="23" width="13.28515625" style="241" customWidth="1"/>
    <col min="24" max="24" width="1.85546875" style="241" customWidth="1"/>
    <col min="25" max="25" width="9.140625" style="241"/>
    <col min="26" max="26" width="13.28515625" style="241" customWidth="1"/>
    <col min="27" max="16384" width="9.140625" style="241"/>
  </cols>
  <sheetData>
    <row r="1" spans="1:20" s="240" customFormat="1" ht="35.25" customHeight="1" x14ac:dyDescent="0.2">
      <c r="A1" s="239" t="s">
        <v>34</v>
      </c>
      <c r="B1" s="239" t="s">
        <v>295</v>
      </c>
      <c r="C1" s="239" t="s">
        <v>182</v>
      </c>
      <c r="D1" s="234" t="s">
        <v>271</v>
      </c>
      <c r="E1" s="239" t="s">
        <v>144</v>
      </c>
      <c r="F1" s="239" t="s">
        <v>315</v>
      </c>
      <c r="G1" s="532" t="s">
        <v>468</v>
      </c>
      <c r="I1" s="241"/>
      <c r="J1" s="241"/>
      <c r="L1" s="241"/>
      <c r="M1" s="241"/>
      <c r="N1" s="241"/>
      <c r="O1" s="241"/>
      <c r="P1" s="241"/>
      <c r="Q1" s="241"/>
      <c r="R1" s="241"/>
      <c r="S1" s="241"/>
      <c r="T1" s="241"/>
    </row>
    <row r="2" spans="1:20" ht="42.75" x14ac:dyDescent="0.2">
      <c r="A2" s="235" t="s">
        <v>330</v>
      </c>
      <c r="B2" s="242"/>
      <c r="C2" s="235" t="s">
        <v>1</v>
      </c>
      <c r="D2" s="236" t="s">
        <v>2</v>
      </c>
      <c r="E2" s="235" t="s">
        <v>231</v>
      </c>
      <c r="F2" s="235" t="s">
        <v>324</v>
      </c>
      <c r="G2" s="533" t="s">
        <v>468</v>
      </c>
      <c r="P2" s="241"/>
    </row>
    <row r="3" spans="1:20" ht="28.5" x14ac:dyDescent="0.2">
      <c r="A3" s="235" t="s">
        <v>331</v>
      </c>
      <c r="B3" s="242"/>
      <c r="C3" s="235" t="s">
        <v>169</v>
      </c>
      <c r="D3" s="236" t="s">
        <v>155</v>
      </c>
      <c r="E3" s="235" t="s">
        <v>225</v>
      </c>
      <c r="F3" s="235" t="s">
        <v>320</v>
      </c>
      <c r="G3" s="534"/>
      <c r="P3" s="241"/>
    </row>
    <row r="4" spans="1:20" ht="14.25" x14ac:dyDescent="0.2">
      <c r="A4" s="235" t="s">
        <v>167</v>
      </c>
      <c r="B4" s="242"/>
      <c r="C4" s="235" t="s">
        <v>173</v>
      </c>
      <c r="D4" s="236" t="s">
        <v>3</v>
      </c>
      <c r="E4" s="235" t="s">
        <v>226</v>
      </c>
      <c r="G4" s="534"/>
      <c r="P4" s="241"/>
    </row>
    <row r="5" spans="1:20" ht="28.5" customHeight="1" x14ac:dyDescent="0.2">
      <c r="A5" s="242"/>
      <c r="C5" s="235" t="s">
        <v>174</v>
      </c>
      <c r="D5" s="236" t="s">
        <v>65</v>
      </c>
      <c r="E5" s="235" t="s">
        <v>228</v>
      </c>
      <c r="F5" s="319"/>
      <c r="G5" s="534"/>
      <c r="P5" s="241"/>
    </row>
    <row r="6" spans="1:20" ht="42.75" x14ac:dyDescent="0.2">
      <c r="A6" s="242"/>
      <c r="B6" s="242"/>
      <c r="C6" s="235" t="s">
        <v>94</v>
      </c>
      <c r="D6" s="236" t="s">
        <v>85</v>
      </c>
      <c r="E6" s="235" t="s">
        <v>230</v>
      </c>
      <c r="F6" s="319"/>
      <c r="G6" s="319"/>
      <c r="P6" s="241"/>
    </row>
    <row r="7" spans="1:20" ht="14.25" x14ac:dyDescent="0.2">
      <c r="A7" s="242"/>
      <c r="B7" s="242"/>
      <c r="C7" s="235" t="s">
        <v>249</v>
      </c>
      <c r="D7" s="236" t="s">
        <v>84</v>
      </c>
      <c r="E7" s="235" t="s">
        <v>233</v>
      </c>
      <c r="F7" s="319"/>
      <c r="G7" s="319"/>
      <c r="P7" s="241"/>
    </row>
    <row r="8" spans="1:20" ht="14.25" x14ac:dyDescent="0.2">
      <c r="A8" s="242"/>
      <c r="B8" s="242"/>
      <c r="C8" s="235" t="s">
        <v>251</v>
      </c>
      <c r="D8" s="236" t="s">
        <v>163</v>
      </c>
      <c r="E8" s="235" t="s">
        <v>234</v>
      </c>
      <c r="F8" s="319"/>
      <c r="G8" s="319"/>
      <c r="P8" s="241"/>
    </row>
    <row r="9" spans="1:20" ht="14.25" x14ac:dyDescent="0.2">
      <c r="A9" s="242"/>
      <c r="B9" s="242"/>
      <c r="C9" s="235" t="s">
        <v>252</v>
      </c>
      <c r="D9" s="236" t="s">
        <v>164</v>
      </c>
      <c r="E9" s="235" t="s">
        <v>72</v>
      </c>
      <c r="F9" s="319"/>
      <c r="G9" s="319"/>
      <c r="P9" s="241"/>
    </row>
    <row r="10" spans="1:20" ht="28.5" x14ac:dyDescent="0.2">
      <c r="A10" s="242"/>
      <c r="B10" s="242"/>
      <c r="C10" s="235" t="s">
        <v>267</v>
      </c>
      <c r="D10" s="236" t="s">
        <v>183</v>
      </c>
      <c r="E10" s="235" t="s">
        <v>224</v>
      </c>
      <c r="F10" s="319"/>
      <c r="G10" s="319"/>
      <c r="P10" s="241"/>
    </row>
    <row r="11" spans="1:20" ht="42.75" x14ac:dyDescent="0.2">
      <c r="A11" s="242"/>
      <c r="B11" s="242"/>
      <c r="C11" s="235" t="s">
        <v>4</v>
      </c>
      <c r="D11" s="236" t="s">
        <v>180</v>
      </c>
      <c r="E11" s="235" t="s">
        <v>229</v>
      </c>
      <c r="F11" s="319"/>
      <c r="G11" s="319"/>
      <c r="P11" s="241"/>
    </row>
    <row r="12" spans="1:20" ht="28.5" x14ac:dyDescent="0.2">
      <c r="A12" s="242"/>
      <c r="B12" s="242"/>
      <c r="C12" s="235" t="s">
        <v>10</v>
      </c>
      <c r="D12" s="236" t="s">
        <v>59</v>
      </c>
      <c r="E12" s="235" t="s">
        <v>227</v>
      </c>
      <c r="F12" s="319"/>
      <c r="G12" s="319"/>
    </row>
    <row r="13" spans="1:20" ht="14.25" x14ac:dyDescent="0.2">
      <c r="A13" s="242"/>
      <c r="B13" s="242"/>
      <c r="C13" s="235" t="s">
        <v>268</v>
      </c>
      <c r="D13" s="236" t="s">
        <v>9</v>
      </c>
      <c r="E13" s="235" t="s">
        <v>232</v>
      </c>
      <c r="F13" s="319"/>
      <c r="G13" s="319"/>
    </row>
    <row r="14" spans="1:20" ht="14.25" x14ac:dyDescent="0.2">
      <c r="A14" s="242"/>
      <c r="B14" s="242"/>
      <c r="C14" s="235" t="s">
        <v>287</v>
      </c>
      <c r="D14" s="236" t="s">
        <v>326</v>
      </c>
      <c r="E14" s="235" t="s">
        <v>235</v>
      </c>
      <c r="F14" s="319"/>
      <c r="G14" s="319"/>
    </row>
    <row r="15" spans="1:20" ht="14.25" x14ac:dyDescent="0.2">
      <c r="A15" s="242"/>
      <c r="B15" s="242"/>
      <c r="C15" s="235" t="s">
        <v>269</v>
      </c>
      <c r="D15" s="236" t="s">
        <v>177</v>
      </c>
      <c r="E15" s="242"/>
      <c r="F15" s="319"/>
      <c r="G15" s="319"/>
    </row>
    <row r="16" spans="1:20" ht="28.5" x14ac:dyDescent="0.2">
      <c r="A16" s="242"/>
      <c r="B16" s="242"/>
      <c r="C16" s="235" t="s">
        <v>175</v>
      </c>
      <c r="D16" s="236" t="s">
        <v>184</v>
      </c>
      <c r="E16" s="242"/>
      <c r="F16" s="242"/>
      <c r="G16" s="242"/>
    </row>
    <row r="17" spans="1:7" ht="28.5" x14ac:dyDescent="0.2">
      <c r="A17" s="242"/>
      <c r="B17" s="242"/>
      <c r="C17" s="235" t="s">
        <v>179</v>
      </c>
      <c r="D17" s="237" t="s">
        <v>222</v>
      </c>
      <c r="E17" s="242"/>
      <c r="F17" s="242"/>
      <c r="G17" s="242"/>
    </row>
    <row r="18" spans="1:7" ht="28.5" x14ac:dyDescent="0.2">
      <c r="A18" s="242"/>
      <c r="B18" s="242"/>
      <c r="C18" s="235" t="s">
        <v>286</v>
      </c>
      <c r="D18" s="236" t="s">
        <v>66</v>
      </c>
      <c r="E18" s="242"/>
      <c r="F18" s="242"/>
      <c r="G18" s="242"/>
    </row>
    <row r="19" spans="1:7" ht="28.5" x14ac:dyDescent="0.2">
      <c r="A19" s="242"/>
      <c r="B19" s="242"/>
      <c r="C19" s="235" t="s">
        <v>176</v>
      </c>
      <c r="D19" s="236" t="s">
        <v>185</v>
      </c>
      <c r="E19" s="242"/>
      <c r="F19" s="242"/>
      <c r="G19" s="242"/>
    </row>
    <row r="20" spans="1:7" ht="28.5" x14ac:dyDescent="0.2">
      <c r="A20" s="242"/>
      <c r="B20" s="242"/>
      <c r="C20" s="235" t="s">
        <v>296</v>
      </c>
      <c r="D20" s="236" t="s">
        <v>186</v>
      </c>
      <c r="E20" s="242"/>
      <c r="F20" s="242"/>
      <c r="G20" s="242"/>
    </row>
    <row r="21" spans="1:7" ht="28.5" x14ac:dyDescent="0.2">
      <c r="A21" s="242"/>
      <c r="B21" s="242"/>
      <c r="C21" s="235" t="s">
        <v>161</v>
      </c>
      <c r="D21" s="237" t="s">
        <v>187</v>
      </c>
      <c r="E21" s="242"/>
      <c r="F21" s="242"/>
      <c r="G21" s="242"/>
    </row>
    <row r="22" spans="1:7" ht="42.75" x14ac:dyDescent="0.2">
      <c r="A22" s="242"/>
      <c r="B22" s="242"/>
      <c r="C22" s="235" t="s">
        <v>6</v>
      </c>
      <c r="D22" s="237" t="s">
        <v>188</v>
      </c>
      <c r="E22" s="242"/>
      <c r="F22" s="242"/>
      <c r="G22" s="242"/>
    </row>
    <row r="23" spans="1:7" ht="28.5" x14ac:dyDescent="0.2">
      <c r="A23" s="242"/>
      <c r="B23" s="242"/>
      <c r="C23" s="235" t="s">
        <v>325</v>
      </c>
      <c r="D23" s="237" t="s">
        <v>189</v>
      </c>
      <c r="E23" s="242"/>
      <c r="F23" s="242"/>
      <c r="G23" s="242"/>
    </row>
    <row r="24" spans="1:7" ht="28.5" x14ac:dyDescent="0.2">
      <c r="A24" s="242"/>
      <c r="B24" s="242"/>
      <c r="C24" s="235" t="s">
        <v>8</v>
      </c>
      <c r="D24" s="237" t="s">
        <v>253</v>
      </c>
      <c r="E24" s="242"/>
      <c r="F24" s="242"/>
      <c r="G24" s="242"/>
    </row>
    <row r="25" spans="1:7" ht="28.5" x14ac:dyDescent="0.2">
      <c r="A25" s="242"/>
      <c r="B25" s="242"/>
      <c r="C25" s="235" t="s">
        <v>57</v>
      </c>
      <c r="D25" s="237" t="s">
        <v>92</v>
      </c>
      <c r="E25" s="242"/>
      <c r="F25" s="242"/>
      <c r="G25" s="242"/>
    </row>
    <row r="26" spans="1:7" ht="28.5" x14ac:dyDescent="0.2">
      <c r="A26" s="242"/>
      <c r="B26" s="242"/>
      <c r="C26" s="235" t="s">
        <v>58</v>
      </c>
      <c r="D26" s="237" t="s">
        <v>327</v>
      </c>
      <c r="E26" s="242"/>
      <c r="F26" s="242"/>
      <c r="G26" s="242"/>
    </row>
    <row r="27" spans="1:7" ht="14.25" x14ac:dyDescent="0.2">
      <c r="A27" s="242"/>
      <c r="B27" s="242"/>
      <c r="C27" s="235" t="s">
        <v>338</v>
      </c>
      <c r="D27" s="237" t="s">
        <v>82</v>
      </c>
      <c r="E27" s="242"/>
      <c r="F27" s="242"/>
      <c r="G27" s="242"/>
    </row>
    <row r="28" spans="1:7" ht="28.5" x14ac:dyDescent="0.2">
      <c r="A28" s="242"/>
      <c r="B28" s="242"/>
      <c r="C28" s="235" t="s">
        <v>77</v>
      </c>
      <c r="D28" s="237" t="s">
        <v>190</v>
      </c>
      <c r="E28" s="242"/>
      <c r="F28" s="242"/>
      <c r="G28" s="242"/>
    </row>
    <row r="29" spans="1:7" ht="28.5" x14ac:dyDescent="0.2">
      <c r="A29" s="242"/>
      <c r="B29" s="242"/>
      <c r="C29" s="242"/>
      <c r="D29" s="237" t="s">
        <v>90</v>
      </c>
      <c r="E29" s="242"/>
      <c r="F29" s="242"/>
      <c r="G29" s="242"/>
    </row>
    <row r="30" spans="1:7" ht="14.25" x14ac:dyDescent="0.2">
      <c r="A30" s="242"/>
      <c r="B30" s="242"/>
      <c r="C30" s="242"/>
      <c r="D30" s="237" t="s">
        <v>86</v>
      </c>
      <c r="E30" s="242"/>
      <c r="F30" s="242"/>
      <c r="G30" s="242"/>
    </row>
    <row r="31" spans="1:7" ht="14.25" x14ac:dyDescent="0.2">
      <c r="A31" s="242"/>
      <c r="B31" s="242"/>
      <c r="C31" s="242"/>
      <c r="D31" s="237" t="s">
        <v>178</v>
      </c>
      <c r="E31" s="242"/>
      <c r="F31" s="242"/>
      <c r="G31" s="242"/>
    </row>
    <row r="32" spans="1:7" ht="14.25" x14ac:dyDescent="0.2">
      <c r="A32" s="242"/>
      <c r="B32" s="242"/>
      <c r="C32" s="242"/>
      <c r="D32" s="237" t="s">
        <v>61</v>
      </c>
      <c r="E32" s="242"/>
      <c r="F32" s="242"/>
      <c r="G32" s="242"/>
    </row>
    <row r="33" spans="1:7" ht="14.25" x14ac:dyDescent="0.2">
      <c r="A33" s="242"/>
      <c r="B33" s="242"/>
      <c r="C33" s="242"/>
      <c r="D33" s="237" t="s">
        <v>60</v>
      </c>
      <c r="E33" s="242"/>
      <c r="F33" s="242"/>
      <c r="G33" s="242"/>
    </row>
    <row r="34" spans="1:7" ht="14.25" x14ac:dyDescent="0.2">
      <c r="A34" s="242"/>
      <c r="B34" s="242"/>
      <c r="C34" s="242"/>
      <c r="D34" s="237" t="s">
        <v>71</v>
      </c>
      <c r="E34" s="242"/>
      <c r="F34" s="242"/>
      <c r="G34" s="242"/>
    </row>
    <row r="35" spans="1:7" ht="14.25" x14ac:dyDescent="0.2">
      <c r="A35" s="242"/>
      <c r="B35" s="242"/>
      <c r="C35" s="242"/>
      <c r="D35" s="237" t="s">
        <v>69</v>
      </c>
      <c r="E35" s="242"/>
      <c r="F35" s="242"/>
      <c r="G35" s="242"/>
    </row>
    <row r="36" spans="1:7" ht="28.5" x14ac:dyDescent="0.2">
      <c r="A36" s="242"/>
      <c r="B36" s="242"/>
      <c r="C36" s="242"/>
      <c r="D36" s="237" t="s">
        <v>67</v>
      </c>
      <c r="E36" s="242"/>
      <c r="F36" s="242"/>
      <c r="G36" s="242"/>
    </row>
    <row r="37" spans="1:7" ht="14.25" x14ac:dyDescent="0.2">
      <c r="A37" s="242"/>
      <c r="B37" s="242"/>
      <c r="C37" s="242"/>
      <c r="D37" s="237" t="s">
        <v>68</v>
      </c>
      <c r="E37" s="242"/>
      <c r="F37" s="242"/>
      <c r="G37" s="242"/>
    </row>
    <row r="38" spans="1:7" ht="14.25" x14ac:dyDescent="0.2">
      <c r="A38" s="242"/>
      <c r="B38" s="242"/>
      <c r="C38" s="242"/>
      <c r="D38" s="237" t="s">
        <v>78</v>
      </c>
      <c r="E38" s="242"/>
      <c r="F38" s="242"/>
      <c r="G38" s="242"/>
    </row>
    <row r="39" spans="1:7" ht="14.25" x14ac:dyDescent="0.2">
      <c r="A39" s="242"/>
      <c r="B39" s="242"/>
      <c r="C39" s="242"/>
      <c r="D39" s="237" t="s">
        <v>70</v>
      </c>
      <c r="E39" s="242"/>
      <c r="F39" s="242"/>
      <c r="G39" s="242"/>
    </row>
    <row r="40" spans="1:7" ht="14.25" x14ac:dyDescent="0.2">
      <c r="A40" s="242"/>
      <c r="B40" s="242"/>
      <c r="C40" s="242"/>
      <c r="D40" s="237" t="s">
        <v>141</v>
      </c>
      <c r="E40" s="242"/>
      <c r="F40" s="242"/>
      <c r="G40" s="242"/>
    </row>
    <row r="41" spans="1:7" ht="14.25" x14ac:dyDescent="0.2">
      <c r="A41" s="242"/>
      <c r="B41" s="242"/>
      <c r="C41" s="242"/>
      <c r="D41" s="237" t="s">
        <v>139</v>
      </c>
      <c r="E41" s="242"/>
      <c r="F41" s="242"/>
      <c r="G41" s="242"/>
    </row>
    <row r="42" spans="1:7" ht="14.25" x14ac:dyDescent="0.2">
      <c r="A42" s="242"/>
      <c r="B42" s="242"/>
      <c r="C42" s="242"/>
      <c r="D42" s="237" t="s">
        <v>62</v>
      </c>
      <c r="E42" s="242"/>
      <c r="F42" s="242"/>
      <c r="G42" s="242"/>
    </row>
    <row r="43" spans="1:7" ht="14.25" x14ac:dyDescent="0.2">
      <c r="A43" s="242"/>
      <c r="B43" s="242"/>
      <c r="C43" s="242"/>
      <c r="D43" s="237" t="s">
        <v>88</v>
      </c>
      <c r="E43" s="242"/>
      <c r="F43" s="242"/>
      <c r="G43" s="242"/>
    </row>
    <row r="44" spans="1:7" ht="14.25" x14ac:dyDescent="0.2">
      <c r="A44" s="242"/>
      <c r="B44" s="242"/>
      <c r="C44" s="242"/>
      <c r="D44" s="237" t="s">
        <v>254</v>
      </c>
      <c r="E44" s="242"/>
      <c r="F44" s="242"/>
      <c r="G44" s="242"/>
    </row>
    <row r="45" spans="1:7" ht="14.25" x14ac:dyDescent="0.2">
      <c r="A45" s="242"/>
      <c r="B45" s="242"/>
      <c r="C45" s="242"/>
      <c r="D45" s="237" t="s">
        <v>0</v>
      </c>
      <c r="E45" s="242"/>
      <c r="F45" s="242"/>
      <c r="G45" s="242"/>
    </row>
    <row r="46" spans="1:7" ht="14.25" x14ac:dyDescent="0.2">
      <c r="A46" s="242"/>
      <c r="B46" s="242"/>
      <c r="C46" s="242"/>
      <c r="D46" s="237" t="s">
        <v>89</v>
      </c>
      <c r="E46" s="242"/>
      <c r="F46" s="242"/>
      <c r="G46" s="242"/>
    </row>
    <row r="47" spans="1:7" ht="14.25" x14ac:dyDescent="0.2">
      <c r="A47" s="242"/>
      <c r="B47" s="242"/>
      <c r="C47" s="242"/>
      <c r="D47" s="238" t="s">
        <v>223</v>
      </c>
      <c r="E47" s="242"/>
      <c r="F47" s="242"/>
      <c r="G47" s="242"/>
    </row>
    <row r="48" spans="1:7" ht="14.25" x14ac:dyDescent="0.2">
      <c r="A48" s="242"/>
      <c r="B48" s="242"/>
      <c r="C48" s="242"/>
      <c r="D48" s="237" t="s">
        <v>264</v>
      </c>
      <c r="E48" s="242"/>
      <c r="F48" s="242"/>
      <c r="G48" s="242"/>
    </row>
    <row r="49" spans="1:7" ht="14.25" x14ac:dyDescent="0.2">
      <c r="A49" s="242"/>
      <c r="B49" s="242"/>
      <c r="C49" s="242"/>
      <c r="D49" s="237" t="s">
        <v>98</v>
      </c>
      <c r="E49" s="242"/>
      <c r="F49" s="242"/>
      <c r="G49" s="242"/>
    </row>
    <row r="50" spans="1:7" ht="14.25" x14ac:dyDescent="0.2">
      <c r="A50" s="242"/>
      <c r="B50" s="242"/>
      <c r="C50" s="242"/>
      <c r="D50" s="237" t="s">
        <v>99</v>
      </c>
      <c r="E50" s="242"/>
      <c r="F50" s="242"/>
      <c r="G50" s="242"/>
    </row>
    <row r="51" spans="1:7" ht="14.25" x14ac:dyDescent="0.2">
      <c r="A51" s="242"/>
      <c r="B51" s="242"/>
      <c r="C51" s="242"/>
      <c r="D51" s="237" t="s">
        <v>64</v>
      </c>
      <c r="E51" s="242"/>
      <c r="F51" s="242"/>
      <c r="G51" s="242"/>
    </row>
    <row r="52" spans="1:7" ht="14.25" x14ac:dyDescent="0.2">
      <c r="A52" s="242"/>
      <c r="B52" s="242"/>
      <c r="C52" s="242"/>
      <c r="D52" s="237" t="s">
        <v>87</v>
      </c>
      <c r="E52" s="242"/>
      <c r="F52" s="242"/>
      <c r="G52" s="242"/>
    </row>
    <row r="53" spans="1:7" ht="28.5" x14ac:dyDescent="0.2">
      <c r="A53" s="242"/>
      <c r="B53" s="242"/>
      <c r="C53" s="242"/>
      <c r="D53" s="237" t="s">
        <v>205</v>
      </c>
      <c r="E53" s="242"/>
      <c r="F53" s="242"/>
      <c r="G53" s="242"/>
    </row>
    <row r="54" spans="1:7" ht="14.25" x14ac:dyDescent="0.2">
      <c r="A54" s="242"/>
      <c r="B54" s="242"/>
      <c r="C54" s="242"/>
      <c r="D54" s="237" t="s">
        <v>91</v>
      </c>
      <c r="E54" s="242"/>
      <c r="F54" s="242"/>
      <c r="G54" s="242"/>
    </row>
    <row r="55" spans="1:7" ht="14.25" x14ac:dyDescent="0.2">
      <c r="A55" s="242"/>
      <c r="B55" s="242"/>
      <c r="C55" s="242"/>
      <c r="D55" s="237" t="s">
        <v>83</v>
      </c>
      <c r="E55" s="242"/>
      <c r="F55" s="242"/>
      <c r="G55" s="242"/>
    </row>
    <row r="56" spans="1:7" ht="14.25" x14ac:dyDescent="0.2">
      <c r="A56" s="242"/>
      <c r="B56" s="242"/>
      <c r="C56" s="242"/>
      <c r="D56" s="237" t="s">
        <v>63</v>
      </c>
      <c r="E56" s="242"/>
      <c r="F56" s="242"/>
      <c r="G56" s="242"/>
    </row>
    <row r="57" spans="1:7" ht="28.5" x14ac:dyDescent="0.2">
      <c r="A57" s="242"/>
      <c r="B57" s="242"/>
      <c r="C57" s="242"/>
      <c r="D57" s="237" t="s">
        <v>210</v>
      </c>
      <c r="E57" s="242"/>
      <c r="F57" s="242"/>
      <c r="G57" s="242"/>
    </row>
    <row r="58" spans="1:7" ht="14.25" x14ac:dyDescent="0.2">
      <c r="A58" s="242"/>
      <c r="B58" s="242"/>
      <c r="C58" s="242"/>
      <c r="D58" s="237" t="s">
        <v>212</v>
      </c>
      <c r="E58" s="242"/>
      <c r="F58" s="242"/>
      <c r="G58" s="242"/>
    </row>
    <row r="59" spans="1:7" ht="14.25" x14ac:dyDescent="0.2">
      <c r="A59" s="242"/>
      <c r="B59" s="242"/>
      <c r="C59" s="242"/>
      <c r="D59" s="237" t="s">
        <v>214</v>
      </c>
      <c r="E59" s="242"/>
      <c r="F59" s="242"/>
      <c r="G59" s="242"/>
    </row>
    <row r="60" spans="1:7" ht="28.5" x14ac:dyDescent="0.2">
      <c r="A60" s="242"/>
      <c r="B60" s="242"/>
      <c r="C60" s="242"/>
      <c r="D60" s="237" t="s">
        <v>328</v>
      </c>
      <c r="E60" s="242"/>
      <c r="F60" s="242"/>
      <c r="G60" s="242"/>
    </row>
    <row r="61" spans="1:7" ht="28.5" x14ac:dyDescent="0.2">
      <c r="A61" s="242"/>
      <c r="B61" s="242"/>
      <c r="C61" s="242"/>
      <c r="D61" s="237" t="s">
        <v>217</v>
      </c>
      <c r="E61" s="242"/>
      <c r="F61" s="242"/>
      <c r="G61" s="242"/>
    </row>
    <row r="62" spans="1:7" ht="14.25" x14ac:dyDescent="0.2">
      <c r="A62" s="242"/>
      <c r="B62" s="242"/>
      <c r="C62" s="242"/>
      <c r="D62" s="237" t="s">
        <v>300</v>
      </c>
      <c r="E62" s="242"/>
      <c r="F62" s="242"/>
      <c r="G62" s="242"/>
    </row>
    <row r="63" spans="1:7" ht="14.25" x14ac:dyDescent="0.2">
      <c r="A63" s="242"/>
      <c r="B63" s="242"/>
      <c r="C63" s="242"/>
      <c r="D63" s="237" t="s">
        <v>297</v>
      </c>
      <c r="E63" s="242"/>
      <c r="F63" s="242"/>
      <c r="G63" s="242"/>
    </row>
    <row r="64" spans="1:7" ht="14.25" x14ac:dyDescent="0.2">
      <c r="A64" s="242"/>
      <c r="B64" s="242"/>
      <c r="C64" s="242"/>
      <c r="D64" s="237" t="s">
        <v>440</v>
      </c>
      <c r="E64" s="242"/>
      <c r="F64" s="242"/>
      <c r="G64" s="242"/>
    </row>
    <row r="65" spans="1:7" ht="14.25" x14ac:dyDescent="0.2">
      <c r="A65" s="242"/>
      <c r="B65" s="242"/>
      <c r="C65" s="242"/>
      <c r="D65" s="237" t="s">
        <v>441</v>
      </c>
      <c r="E65" s="242"/>
      <c r="F65" s="242"/>
      <c r="G65" s="242"/>
    </row>
    <row r="66" spans="1:7" ht="28.5" x14ac:dyDescent="0.2">
      <c r="A66" s="242"/>
      <c r="B66" s="242"/>
      <c r="C66" s="242"/>
      <c r="D66" s="237" t="s">
        <v>442</v>
      </c>
      <c r="E66" s="242"/>
      <c r="F66" s="242"/>
      <c r="G66" s="242"/>
    </row>
    <row r="67" spans="1:7" ht="14.25" x14ac:dyDescent="0.2">
      <c r="A67" s="242"/>
      <c r="B67" s="242"/>
      <c r="C67" s="242"/>
      <c r="D67" s="237" t="s">
        <v>443</v>
      </c>
      <c r="E67" s="242"/>
      <c r="F67" s="242"/>
      <c r="G67" s="242"/>
    </row>
    <row r="68" spans="1:7" ht="14.25" x14ac:dyDescent="0.2">
      <c r="A68" s="242"/>
      <c r="B68" s="242"/>
      <c r="C68" s="242"/>
      <c r="D68" s="237" t="s">
        <v>444</v>
      </c>
      <c r="E68" s="242"/>
      <c r="F68" s="242"/>
      <c r="G68" s="242"/>
    </row>
    <row r="69" spans="1:7" ht="14.25" x14ac:dyDescent="0.2">
      <c r="A69" s="242"/>
      <c r="B69" s="242"/>
      <c r="C69" s="242"/>
      <c r="D69" s="237" t="s">
        <v>445</v>
      </c>
      <c r="E69" s="242"/>
      <c r="F69" s="242"/>
      <c r="G69" s="242"/>
    </row>
    <row r="70" spans="1:7" ht="28.5" x14ac:dyDescent="0.2">
      <c r="A70" s="242"/>
      <c r="B70" s="242"/>
      <c r="C70" s="242"/>
      <c r="D70" s="237" t="s">
        <v>446</v>
      </c>
      <c r="E70" s="242"/>
      <c r="F70" s="242"/>
      <c r="G70" s="242"/>
    </row>
    <row r="71" spans="1:7" ht="28.5" x14ac:dyDescent="0.2">
      <c r="A71" s="242"/>
      <c r="B71" s="242"/>
      <c r="C71" s="242"/>
      <c r="D71" s="237" t="s">
        <v>447</v>
      </c>
      <c r="E71" s="242"/>
      <c r="F71" s="242"/>
      <c r="G71" s="242"/>
    </row>
    <row r="72" spans="1:7" ht="14.25" x14ac:dyDescent="0.2">
      <c r="A72" s="242"/>
      <c r="B72" s="242"/>
      <c r="C72" s="242"/>
      <c r="D72" s="237" t="s">
        <v>448</v>
      </c>
      <c r="E72" s="242"/>
      <c r="F72" s="242"/>
      <c r="G72" s="242"/>
    </row>
    <row r="73" spans="1:7" ht="14.25" x14ac:dyDescent="0.2">
      <c r="A73" s="242"/>
      <c r="B73" s="242"/>
      <c r="C73" s="242"/>
      <c r="D73" s="237" t="s">
        <v>449</v>
      </c>
      <c r="E73" s="242"/>
      <c r="F73" s="242"/>
      <c r="G73" s="242"/>
    </row>
    <row r="74" spans="1:7" ht="28.5" x14ac:dyDescent="0.2">
      <c r="A74" s="242"/>
      <c r="B74" s="242"/>
      <c r="C74" s="242"/>
      <c r="D74" s="237" t="s">
        <v>450</v>
      </c>
      <c r="E74" s="242"/>
      <c r="F74" s="242"/>
      <c r="G74" s="242"/>
    </row>
    <row r="75" spans="1:7" ht="14.25" x14ac:dyDescent="0.2">
      <c r="A75" s="242"/>
      <c r="B75" s="242"/>
      <c r="C75" s="242"/>
      <c r="D75" s="237" t="s">
        <v>451</v>
      </c>
      <c r="E75" s="242"/>
      <c r="F75" s="242"/>
      <c r="G75" s="242"/>
    </row>
    <row r="76" spans="1:7" ht="14.25" x14ac:dyDescent="0.2">
      <c r="A76" s="242"/>
      <c r="B76" s="242"/>
      <c r="C76" s="242"/>
      <c r="D76" s="237" t="s">
        <v>452</v>
      </c>
      <c r="E76" s="242"/>
      <c r="F76" s="242"/>
      <c r="G76" s="242"/>
    </row>
    <row r="77" spans="1:7" ht="28.5" x14ac:dyDescent="0.2">
      <c r="A77" s="242"/>
      <c r="B77" s="242"/>
      <c r="C77" s="242"/>
      <c r="D77" s="237" t="s">
        <v>453</v>
      </c>
      <c r="E77" s="242"/>
      <c r="F77" s="242"/>
      <c r="G77" s="242"/>
    </row>
    <row r="78" spans="1:7" ht="28.5" x14ac:dyDescent="0.2">
      <c r="A78" s="242"/>
      <c r="B78" s="242"/>
      <c r="C78" s="242"/>
      <c r="D78" s="237" t="s">
        <v>454</v>
      </c>
      <c r="E78" s="242"/>
      <c r="F78" s="242"/>
      <c r="G78" s="242"/>
    </row>
    <row r="79" spans="1:7" ht="14.25" x14ac:dyDescent="0.2">
      <c r="A79" s="242"/>
      <c r="B79" s="242"/>
      <c r="C79" s="242"/>
      <c r="D79" s="237" t="s">
        <v>455</v>
      </c>
      <c r="E79" s="242"/>
      <c r="F79" s="242"/>
      <c r="G79" s="242"/>
    </row>
    <row r="80" spans="1:7" ht="28.5" x14ac:dyDescent="0.2">
      <c r="A80" s="242"/>
      <c r="B80" s="242"/>
      <c r="C80" s="242"/>
      <c r="D80" s="237" t="s">
        <v>456</v>
      </c>
      <c r="E80" s="242"/>
      <c r="F80" s="242"/>
      <c r="G80" s="242"/>
    </row>
    <row r="81" spans="1:7" ht="28.5" x14ac:dyDescent="0.2">
      <c r="A81" s="242"/>
      <c r="B81" s="242"/>
      <c r="C81" s="242"/>
      <c r="D81" s="237" t="s">
        <v>457</v>
      </c>
      <c r="E81" s="242"/>
      <c r="F81" s="242"/>
      <c r="G81" s="242"/>
    </row>
    <row r="82" spans="1:7" ht="14.25" x14ac:dyDescent="0.2">
      <c r="A82" s="242"/>
      <c r="B82" s="242"/>
      <c r="C82" s="242"/>
      <c r="D82" s="237" t="s">
        <v>458</v>
      </c>
      <c r="E82" s="242"/>
      <c r="F82" s="242"/>
      <c r="G82" s="242"/>
    </row>
    <row r="83" spans="1:7" ht="14.25" x14ac:dyDescent="0.2">
      <c r="A83" s="242"/>
      <c r="B83" s="242"/>
      <c r="C83" s="242"/>
      <c r="D83" s="237" t="s">
        <v>459</v>
      </c>
      <c r="E83" s="242"/>
      <c r="F83" s="242"/>
      <c r="G83" s="242"/>
    </row>
    <row r="84" spans="1:7" ht="28.5" x14ac:dyDescent="0.2">
      <c r="A84" s="242"/>
      <c r="B84" s="242"/>
      <c r="C84" s="242"/>
      <c r="D84" s="237" t="s">
        <v>460</v>
      </c>
      <c r="E84" s="242"/>
      <c r="F84" s="242"/>
      <c r="G84" s="242"/>
    </row>
    <row r="85" spans="1:7" ht="42.75" x14ac:dyDescent="0.2">
      <c r="A85" s="242"/>
      <c r="B85" s="242"/>
      <c r="C85" s="242"/>
      <c r="D85" s="237" t="s">
        <v>461</v>
      </c>
      <c r="E85" s="242"/>
      <c r="F85" s="242"/>
      <c r="G85" s="242"/>
    </row>
    <row r="86" spans="1:7" ht="28.5" x14ac:dyDescent="0.2">
      <c r="A86" s="242"/>
      <c r="B86" s="242"/>
      <c r="C86" s="242"/>
      <c r="D86" s="237" t="s">
        <v>462</v>
      </c>
      <c r="E86" s="242"/>
      <c r="F86" s="242"/>
      <c r="G86" s="242"/>
    </row>
    <row r="87" spans="1:7" ht="42.75" x14ac:dyDescent="0.2">
      <c r="A87" s="242"/>
      <c r="B87" s="242"/>
      <c r="C87" s="242"/>
      <c r="D87" s="237" t="s">
        <v>463</v>
      </c>
      <c r="E87" s="242"/>
      <c r="F87" s="242"/>
      <c r="G87" s="242"/>
    </row>
    <row r="88" spans="1:7" ht="28.5" x14ac:dyDescent="0.2">
      <c r="A88" s="242"/>
      <c r="B88" s="242"/>
      <c r="C88" s="242"/>
      <c r="D88" s="237" t="s">
        <v>464</v>
      </c>
      <c r="E88" s="242"/>
      <c r="F88" s="242"/>
      <c r="G88" s="242"/>
    </row>
    <row r="89" spans="1:7" ht="28.5" x14ac:dyDescent="0.2">
      <c r="A89" s="242"/>
      <c r="B89" s="242"/>
      <c r="C89" s="242"/>
      <c r="D89" s="237" t="s">
        <v>465</v>
      </c>
      <c r="E89" s="242"/>
      <c r="F89" s="242"/>
      <c r="G89" s="242"/>
    </row>
    <row r="90" spans="1:7" ht="28.5" x14ac:dyDescent="0.2">
      <c r="A90" s="242"/>
      <c r="B90" s="242"/>
      <c r="C90" s="242"/>
      <c r="D90" s="237" t="s">
        <v>466</v>
      </c>
      <c r="E90" s="242"/>
      <c r="F90" s="242"/>
      <c r="G90" s="242"/>
    </row>
    <row r="91" spans="1:7" ht="14.25" x14ac:dyDescent="0.2">
      <c r="A91" s="242"/>
      <c r="B91" s="242"/>
      <c r="C91" s="242"/>
      <c r="D91" s="237" t="s">
        <v>467</v>
      </c>
      <c r="E91" s="242"/>
      <c r="F91" s="242"/>
      <c r="G91" s="242"/>
    </row>
  </sheetData>
  <pageMargins left="0.19685039370078741" right="0.19685039370078741" top="0.59055118110236227" bottom="0.59055118110236227" header="0" footer="0"/>
  <pageSetup paperSize="9" scale="50" orientation="landscape" r:id="rId1"/>
  <headerFooter>
    <oddFooter>Página &amp;P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63"/>
  <sheetViews>
    <sheetView showWhiteSpace="0" view="pageLayout" zoomScaleNormal="100" workbookViewId="0">
      <selection activeCell="A4" sqref="A4"/>
    </sheetView>
  </sheetViews>
  <sheetFormatPr defaultColWidth="0" defaultRowHeight="12.75" x14ac:dyDescent="0.2"/>
  <cols>
    <col min="1" max="1" width="95.28515625" style="328" customWidth="1"/>
    <col min="2" max="2" width="18.28515625" hidden="1" customWidth="1"/>
    <col min="3" max="16384" width="9.140625" hidden="1"/>
  </cols>
  <sheetData>
    <row r="1" spans="1:8" s="1" customFormat="1" ht="31.5" x14ac:dyDescent="0.2">
      <c r="A1" s="325" t="str">
        <f>Capa!A1</f>
        <v>Contrato de Gestão nº. 05/20 celebrado entre a Fundação Clóvis Salgado e a Associação Pró-Cultura e Promoção das Artes</v>
      </c>
      <c r="B1" s="692" t="str">
        <f>Capa!A1</f>
        <v>Contrato de Gestão nº. 05/20 celebrado entre a Fundação Clóvis Salgado e a Associação Pró-Cultura e Promoção das Artes</v>
      </c>
      <c r="C1" s="692"/>
      <c r="D1" s="692"/>
      <c r="E1" s="692"/>
      <c r="F1" s="692"/>
      <c r="G1" s="692"/>
      <c r="H1" s="692"/>
    </row>
    <row r="2" spans="1:8" s="1" customFormat="1" ht="15.75" x14ac:dyDescent="0.2">
      <c r="A2" s="326" t="str">
        <f>Capa!A3</f>
        <v>9º Relatório Gerencial Financeiro</v>
      </c>
      <c r="B2" s="693" t="str">
        <f>Capa!A3</f>
        <v>9º Relatório Gerencial Financeiro</v>
      </c>
      <c r="C2" s="693"/>
      <c r="D2" s="693"/>
      <c r="E2" s="693"/>
      <c r="F2" s="693"/>
      <c r="G2" s="693"/>
      <c r="H2" s="693"/>
    </row>
    <row r="3" spans="1:8" s="1" customFormat="1" ht="15.75" x14ac:dyDescent="0.2">
      <c r="A3" s="326" t="s">
        <v>389</v>
      </c>
      <c r="B3" s="326"/>
      <c r="C3" s="326"/>
      <c r="D3" s="326"/>
      <c r="E3" s="326"/>
      <c r="F3" s="326"/>
      <c r="G3" s="326"/>
      <c r="H3" s="326"/>
    </row>
    <row r="4" spans="1:8" ht="240.95" customHeight="1" x14ac:dyDescent="0.2">
      <c r="A4" s="327" t="s">
        <v>3561</v>
      </c>
    </row>
    <row r="5" spans="1:8" ht="125.25" customHeight="1" x14ac:dyDescent="0.2">
      <c r="A5" s="327" t="s">
        <v>3568</v>
      </c>
    </row>
    <row r="6" spans="1:8" ht="46.5" hidden="1" customHeight="1" x14ac:dyDescent="0.2">
      <c r="A6" s="327"/>
    </row>
    <row r="7" spans="1:8" ht="85.5" customHeight="1" x14ac:dyDescent="0.2">
      <c r="A7" s="327"/>
    </row>
    <row r="8" spans="1:8" ht="163.5" customHeight="1" x14ac:dyDescent="0.2">
      <c r="A8" s="327"/>
    </row>
    <row r="9" spans="1:8" ht="21" customHeight="1" x14ac:dyDescent="0.2">
      <c r="A9" s="327"/>
    </row>
    <row r="10" spans="1:8" ht="87.75" customHeight="1" x14ac:dyDescent="0.2">
      <c r="A10" s="327"/>
    </row>
    <row r="11" spans="1:8" ht="0.75" customHeight="1" x14ac:dyDescent="0.2">
      <c r="A11" s="327"/>
    </row>
    <row r="12" spans="1:8" ht="117" customHeight="1" x14ac:dyDescent="0.2">
      <c r="A12" s="327"/>
    </row>
    <row r="13" spans="1:8" ht="131.25" customHeight="1" x14ac:dyDescent="0.2">
      <c r="A13" s="327"/>
    </row>
    <row r="14" spans="1:8" ht="75" customHeight="1" x14ac:dyDescent="0.2">
      <c r="A14" s="327"/>
    </row>
    <row r="15" spans="1:8" ht="189" customHeight="1" x14ac:dyDescent="0.2">
      <c r="A15" s="327"/>
    </row>
    <row r="16" spans="1:8" ht="81.75" customHeight="1" x14ac:dyDescent="0.2">
      <c r="A16" s="327"/>
    </row>
    <row r="17" spans="1:1" ht="84" customHeight="1" x14ac:dyDescent="0.2">
      <c r="A17" s="327"/>
    </row>
    <row r="18" spans="1:1" ht="48.75" customHeight="1" x14ac:dyDescent="0.2">
      <c r="A18" s="327"/>
    </row>
    <row r="19" spans="1:1" ht="102.75" customHeight="1" x14ac:dyDescent="0.2">
      <c r="A19" s="327"/>
    </row>
    <row r="20" spans="1:1" ht="129" customHeight="1" x14ac:dyDescent="0.2">
      <c r="A20" s="327"/>
    </row>
    <row r="21" spans="1:1" ht="101.25" customHeight="1" x14ac:dyDescent="0.2">
      <c r="A21" s="327"/>
    </row>
    <row r="22" spans="1:1" ht="91.5" customHeight="1" x14ac:dyDescent="0.2">
      <c r="A22" s="327"/>
    </row>
    <row r="23" spans="1:1" ht="0.75" customHeight="1" x14ac:dyDescent="0.2">
      <c r="A23" s="327"/>
    </row>
    <row r="24" spans="1:1" ht="81.75" customHeight="1" x14ac:dyDescent="0.2">
      <c r="A24" s="327"/>
    </row>
    <row r="25" spans="1:1" ht="83.25" customHeight="1" x14ac:dyDescent="0.2">
      <c r="A25" s="327"/>
    </row>
    <row r="26" spans="1:1" ht="77.25" customHeight="1" x14ac:dyDescent="0.2">
      <c r="A26" s="327"/>
    </row>
    <row r="27" spans="1:1" ht="34.5" customHeight="1" x14ac:dyDescent="0.2">
      <c r="A27" s="327"/>
    </row>
    <row r="28" spans="1:1" ht="109.5" customHeight="1" x14ac:dyDescent="0.2">
      <c r="A28" s="327"/>
    </row>
    <row r="29" spans="1:1" ht="61.5" customHeight="1" x14ac:dyDescent="0.2">
      <c r="A29" s="387"/>
    </row>
    <row r="30" spans="1:1" ht="49.5" customHeight="1" x14ac:dyDescent="0.2">
      <c r="A30" s="387"/>
    </row>
    <row r="31" spans="1:1" ht="320.25" customHeight="1" x14ac:dyDescent="0.2">
      <c r="A31" s="327"/>
    </row>
    <row r="32" spans="1:1" ht="115.5" customHeight="1" x14ac:dyDescent="0.2">
      <c r="A32" s="327"/>
    </row>
    <row r="33" spans="1:1" ht="72" hidden="1" customHeight="1" x14ac:dyDescent="0.2">
      <c r="A33" s="327"/>
    </row>
    <row r="34" spans="1:1" ht="87" customHeight="1" x14ac:dyDescent="0.2">
      <c r="A34" s="327"/>
    </row>
    <row r="35" spans="1:1" ht="129.75" customHeight="1" x14ac:dyDescent="0.2">
      <c r="A35" s="327"/>
    </row>
    <row r="36" spans="1:1" ht="105.75" hidden="1" customHeight="1" x14ac:dyDescent="0.2">
      <c r="A36" s="327"/>
    </row>
    <row r="37" spans="1:1" ht="117.75" customHeight="1" x14ac:dyDescent="0.2">
      <c r="A37" s="327"/>
    </row>
    <row r="38" spans="1:1" ht="1.5" customHeight="1" x14ac:dyDescent="0.2">
      <c r="A38" s="327"/>
    </row>
    <row r="39" spans="1:1" ht="131.25" customHeight="1" x14ac:dyDescent="0.2">
      <c r="A39" s="327"/>
    </row>
    <row r="40" spans="1:1" ht="99" customHeight="1" x14ac:dyDescent="0.2">
      <c r="A40" s="327"/>
    </row>
    <row r="41" spans="1:1" ht="79.5" hidden="1" customHeight="1" x14ac:dyDescent="0.2">
      <c r="A41" s="327"/>
    </row>
    <row r="42" spans="1:1" ht="100.5" customHeight="1" x14ac:dyDescent="0.2">
      <c r="A42" s="327"/>
    </row>
    <row r="43" spans="1:1" ht="154.5" customHeight="1" x14ac:dyDescent="0.2">
      <c r="A43" s="327"/>
    </row>
    <row r="44" spans="1:1" ht="135" customHeight="1" x14ac:dyDescent="0.2">
      <c r="A44" s="327"/>
    </row>
    <row r="45" spans="1:1" ht="139.5" customHeight="1" x14ac:dyDescent="0.2">
      <c r="A45" s="327"/>
    </row>
    <row r="46" spans="1:1" ht="105.75" customHeight="1" x14ac:dyDescent="0.2">
      <c r="A46" s="327"/>
    </row>
    <row r="47" spans="1:1" ht="172.5" customHeight="1" x14ac:dyDescent="0.2">
      <c r="A47" s="327"/>
    </row>
    <row r="48" spans="1:1" ht="123" customHeight="1" x14ac:dyDescent="0.2">
      <c r="A48" s="327"/>
    </row>
    <row r="49" spans="1:1" ht="121.5" customHeight="1" x14ac:dyDescent="0.2">
      <c r="A49" s="327"/>
    </row>
    <row r="50" spans="1:1" ht="83.25" customHeight="1" x14ac:dyDescent="0.2">
      <c r="A50" s="327"/>
    </row>
    <row r="51" spans="1:1" ht="84.75" customHeight="1" x14ac:dyDescent="0.2">
      <c r="A51" s="327"/>
    </row>
    <row r="52" spans="1:1" ht="94.5" customHeight="1" x14ac:dyDescent="0.2">
      <c r="A52" s="327"/>
    </row>
    <row r="53" spans="1:1" ht="106.5" customHeight="1" x14ac:dyDescent="0.2">
      <c r="A53" s="327"/>
    </row>
    <row r="54" spans="1:1" ht="82.5" customHeight="1" x14ac:dyDescent="0.2">
      <c r="A54" s="327"/>
    </row>
    <row r="55" spans="1:1" ht="96" customHeight="1" x14ac:dyDescent="0.2">
      <c r="A55" s="327"/>
    </row>
    <row r="56" spans="1:1" ht="81.75" customHeight="1" x14ac:dyDescent="0.2">
      <c r="A56" s="327"/>
    </row>
    <row r="57" spans="1:1" ht="90.75" customHeight="1" x14ac:dyDescent="0.2">
      <c r="A57" s="327"/>
    </row>
    <row r="58" spans="1:1" ht="99" customHeight="1" x14ac:dyDescent="0.2">
      <c r="A58" s="327"/>
    </row>
    <row r="59" spans="1:1" ht="81.75" customHeight="1" x14ac:dyDescent="0.2">
      <c r="A59" s="327"/>
    </row>
    <row r="60" spans="1:1" ht="115.5" customHeight="1" x14ac:dyDescent="0.2">
      <c r="A60" s="327"/>
    </row>
    <row r="61" spans="1:1" ht="66.75" customHeight="1" x14ac:dyDescent="0.2">
      <c r="A61" s="327"/>
    </row>
    <row r="62" spans="1:1" ht="81" customHeight="1" x14ac:dyDescent="0.2">
      <c r="A62" s="327"/>
    </row>
    <row r="63" spans="1:1" ht="60.75" customHeight="1" x14ac:dyDescent="0.2">
      <c r="A63" s="327"/>
    </row>
  </sheetData>
  <sheetProtection formatRows="0"/>
  <mergeCells count="2">
    <mergeCell ref="B1:H1"/>
    <mergeCell ref="B2:H2"/>
  </mergeCells>
  <printOptions horizontalCentered="1"/>
  <pageMargins left="0.51181102362204722" right="3.937007874015748E-2" top="0.78740157480314965" bottom="0.78740157480314965" header="0.31496062992125984" footer="0.31496062992125984"/>
  <pageSetup paperSize="9"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4">
    <pageSetUpPr fitToPage="1"/>
  </sheetPr>
  <dimension ref="A1:O72"/>
  <sheetViews>
    <sheetView view="pageBreakPreview" topLeftCell="A16" zoomScale="85" zoomScaleNormal="85" zoomScaleSheetLayoutView="85" workbookViewId="0">
      <selection activeCell="G23" sqref="G23:G32"/>
    </sheetView>
  </sheetViews>
  <sheetFormatPr defaultColWidth="9.140625" defaultRowHeight="12.75" x14ac:dyDescent="0.2"/>
  <cols>
    <col min="1" max="1" width="4.7109375" style="1" customWidth="1"/>
    <col min="2" max="2" width="89.7109375" style="1" customWidth="1"/>
    <col min="3" max="3" width="18" style="1" customWidth="1"/>
    <col min="4" max="14" width="15.42578125" style="1" customWidth="1"/>
    <col min="15" max="15" width="4" style="1" customWidth="1"/>
    <col min="16" max="16384" width="9.140625" style="1"/>
  </cols>
  <sheetData>
    <row r="1" spans="1:15" ht="32.25" customHeight="1" x14ac:dyDescent="0.2">
      <c r="A1" s="692" t="str">
        <f>Capa!A1</f>
        <v>Contrato de Gestão nº. 05/20 celebrado entre a Fundação Clóvis Salgado e a Associação Pró-Cultura e Promoção das Artes</v>
      </c>
      <c r="B1" s="692"/>
      <c r="C1" s="692"/>
      <c r="D1" s="692"/>
      <c r="E1" s="692"/>
      <c r="F1" s="692"/>
      <c r="G1" s="692"/>
      <c r="H1" s="692"/>
      <c r="I1" s="692"/>
      <c r="J1" s="692"/>
      <c r="K1" s="692"/>
      <c r="L1" s="692"/>
      <c r="M1" s="692"/>
      <c r="N1" s="692"/>
    </row>
    <row r="2" spans="1:15" ht="24" customHeight="1" x14ac:dyDescent="0.2">
      <c r="A2" s="693" t="str">
        <f>Capa!A3</f>
        <v>9º Relatório Gerencial Financeiro</v>
      </c>
      <c r="B2" s="693"/>
      <c r="C2" s="693"/>
      <c r="D2" s="693"/>
      <c r="E2" s="693"/>
      <c r="F2" s="693"/>
      <c r="G2" s="693"/>
      <c r="H2" s="693"/>
      <c r="I2" s="693"/>
      <c r="J2" s="693"/>
      <c r="K2" s="693"/>
      <c r="L2" s="693"/>
      <c r="M2" s="693"/>
      <c r="N2" s="693"/>
    </row>
    <row r="3" spans="1:15" ht="25.5" customHeight="1" thickBot="1" x14ac:dyDescent="0.25">
      <c r="A3" s="696" t="s">
        <v>290</v>
      </c>
      <c r="B3" s="696"/>
      <c r="C3" s="696"/>
      <c r="D3" s="696"/>
      <c r="E3" s="696"/>
      <c r="F3" s="696"/>
      <c r="G3" s="696"/>
      <c r="H3" s="696"/>
      <c r="I3" s="696"/>
      <c r="J3" s="696"/>
      <c r="K3" s="696"/>
      <c r="L3" s="696"/>
      <c r="M3" s="696"/>
      <c r="N3" s="696"/>
    </row>
    <row r="4" spans="1:15" ht="24" customHeight="1" thickTop="1" x14ac:dyDescent="0.2">
      <c r="A4" s="5"/>
      <c r="B4" s="695"/>
      <c r="C4" s="407" t="str">
        <f>VLOOKUP(MONTH(C5),Capa!$C$16:$D$27,2,FALSE)</f>
        <v>Janeiro</v>
      </c>
      <c r="D4" s="407" t="str">
        <f>VLOOKUP(MONTH(D5),Capa!$C$16:$D$27,2,FALSE)</f>
        <v>Fevereiro</v>
      </c>
      <c r="E4" s="407" t="str">
        <f>VLOOKUP(MONTH(E5),Capa!$C$16:$D$27,2,FALSE)</f>
        <v>Março</v>
      </c>
      <c r="F4" s="407" t="str">
        <f>VLOOKUP(MONTH(F5),Capa!$C$16:$D$27,2,FALSE)</f>
        <v>Abril</v>
      </c>
      <c r="G4" s="407" t="str">
        <f>VLOOKUP(MONTH(G5),Capa!$C$16:$D$27,2,FALSE)</f>
        <v>Maio</v>
      </c>
      <c r="H4" s="407" t="str">
        <f>VLOOKUP(MONTH(H5),Capa!$C$16:$D$27,2,FALSE)</f>
        <v>Junho</v>
      </c>
      <c r="I4" s="407" t="str">
        <f>VLOOKUP(MONTH(I5),Capa!$C$16:$D$27,2,FALSE)</f>
        <v>Julho</v>
      </c>
      <c r="J4" s="407" t="str">
        <f>VLOOKUP(MONTH(J5),Capa!$C$16:$D$27,2,FALSE)</f>
        <v>Agosto</v>
      </c>
      <c r="K4" s="407" t="str">
        <f>VLOOKUP(MONTH(K5),Capa!$C$16:$D$27,2,FALSE)</f>
        <v>Setembro</v>
      </c>
      <c r="L4" s="407" t="str">
        <f>VLOOKUP(MONTH(L5),Capa!$C$16:$D$27,2,FALSE)</f>
        <v>Outubro</v>
      </c>
      <c r="M4" s="407" t="str">
        <f>VLOOKUP(MONTH(M5),Capa!$C$16:$D$27,2,FALSE)</f>
        <v>Novembro</v>
      </c>
      <c r="N4" s="407" t="str">
        <f>VLOOKUP(MONTH(N5),Capa!$C$16:$D$27,2,FALSE)</f>
        <v>Dezembro</v>
      </c>
    </row>
    <row r="5" spans="1:15" ht="15" x14ac:dyDescent="0.2">
      <c r="A5" s="5"/>
      <c r="B5" s="696"/>
      <c r="C5" s="345">
        <v>44562</v>
      </c>
      <c r="D5" s="408">
        <f>DATE(YEAR(C5),MONTH(C5)+1,1)</f>
        <v>44593</v>
      </c>
      <c r="E5" s="408">
        <f t="shared" ref="E5:N5" si="0">DATE(YEAR(D5),MONTH(D5)+1,1)</f>
        <v>44621</v>
      </c>
      <c r="F5" s="408">
        <f t="shared" si="0"/>
        <v>44652</v>
      </c>
      <c r="G5" s="408">
        <f t="shared" si="0"/>
        <v>44682</v>
      </c>
      <c r="H5" s="408">
        <f t="shared" si="0"/>
        <v>44713</v>
      </c>
      <c r="I5" s="408">
        <f t="shared" si="0"/>
        <v>44743</v>
      </c>
      <c r="J5" s="408">
        <f t="shared" si="0"/>
        <v>44774</v>
      </c>
      <c r="K5" s="408">
        <f t="shared" si="0"/>
        <v>44805</v>
      </c>
      <c r="L5" s="408">
        <f t="shared" si="0"/>
        <v>44835</v>
      </c>
      <c r="M5" s="408">
        <f t="shared" si="0"/>
        <v>44866</v>
      </c>
      <c r="N5" s="408">
        <f t="shared" si="0"/>
        <v>44896</v>
      </c>
    </row>
    <row r="6" spans="1:15" ht="15" x14ac:dyDescent="0.2">
      <c r="A6" s="5"/>
      <c r="B6" s="696"/>
      <c r="C6" s="360" t="s">
        <v>335</v>
      </c>
      <c r="D6" s="360" t="s">
        <v>335</v>
      </c>
      <c r="E6" s="360" t="s">
        <v>335</v>
      </c>
      <c r="F6" s="360" t="s">
        <v>335</v>
      </c>
      <c r="G6" s="360" t="s">
        <v>335</v>
      </c>
      <c r="H6" s="360" t="s">
        <v>335</v>
      </c>
      <c r="I6" s="360" t="s">
        <v>335</v>
      </c>
      <c r="J6" s="360" t="s">
        <v>335</v>
      </c>
      <c r="K6" s="360" t="s">
        <v>335</v>
      </c>
      <c r="L6" s="360" t="s">
        <v>335</v>
      </c>
      <c r="M6" s="360" t="s">
        <v>335</v>
      </c>
      <c r="N6" s="360" t="s">
        <v>335</v>
      </c>
      <c r="O6" s="55"/>
    </row>
    <row r="7" spans="1:15" ht="15.75" thickBot="1" x14ac:dyDescent="0.25">
      <c r="A7" s="5"/>
      <c r="B7" s="694"/>
      <c r="C7" s="406">
        <f>EOMONTH(C5,0)</f>
        <v>44592</v>
      </c>
      <c r="D7" s="406">
        <f t="shared" ref="D7:N7" si="1">EOMONTH(D5,0)</f>
        <v>44620</v>
      </c>
      <c r="E7" s="406">
        <f t="shared" si="1"/>
        <v>44651</v>
      </c>
      <c r="F7" s="406">
        <f t="shared" si="1"/>
        <v>44681</v>
      </c>
      <c r="G7" s="406">
        <f t="shared" si="1"/>
        <v>44712</v>
      </c>
      <c r="H7" s="406">
        <f t="shared" si="1"/>
        <v>44742</v>
      </c>
      <c r="I7" s="406">
        <f t="shared" si="1"/>
        <v>44773</v>
      </c>
      <c r="J7" s="406">
        <f t="shared" si="1"/>
        <v>44804</v>
      </c>
      <c r="K7" s="406">
        <f t="shared" si="1"/>
        <v>44834</v>
      </c>
      <c r="L7" s="406">
        <f t="shared" si="1"/>
        <v>44865</v>
      </c>
      <c r="M7" s="406">
        <f t="shared" si="1"/>
        <v>44895</v>
      </c>
      <c r="N7" s="406">
        <f t="shared" si="1"/>
        <v>44926</v>
      </c>
      <c r="O7" s="55"/>
    </row>
    <row r="8" spans="1:15" ht="24" customHeight="1" thickTop="1" thickBot="1" x14ac:dyDescent="0.25">
      <c r="A8" s="13" t="s">
        <v>48</v>
      </c>
      <c r="B8" s="91" t="s">
        <v>166</v>
      </c>
      <c r="C8" s="85">
        <v>6776491.0300000003</v>
      </c>
      <c r="D8" s="81">
        <f>'Analítico Cx.'!D10</f>
        <v>5840798.8799999999</v>
      </c>
      <c r="E8" s="81">
        <f>'Analítico Cx.'!E10</f>
        <v>5686086.1699999999</v>
      </c>
      <c r="F8" s="81">
        <f>'Analítico Cx.'!F10</f>
        <v>6710554.9500000002</v>
      </c>
      <c r="G8" s="81">
        <f>'Analítico Cx.'!G10</f>
        <v>6710554.9500000002</v>
      </c>
      <c r="H8" s="81">
        <f>'Analítico Cx.'!H10</f>
        <v>6710554.9500000002</v>
      </c>
      <c r="I8" s="81">
        <f>'Analítico Cx.'!I10</f>
        <v>6710554.9500000002</v>
      </c>
      <c r="J8" s="81">
        <f>'Analítico Cx.'!J10</f>
        <v>6710554.9500000002</v>
      </c>
      <c r="K8" s="81">
        <f>'Analítico Cx.'!K10</f>
        <v>6710554.9500000002</v>
      </c>
      <c r="L8" s="81">
        <f>'Analítico Cx.'!L10</f>
        <v>6710554.9500000002</v>
      </c>
      <c r="M8" s="81">
        <f>'Analítico Cx.'!M10</f>
        <v>6710554.9500000002</v>
      </c>
      <c r="N8" s="81">
        <f>'Analítico Cx.'!N10</f>
        <v>6710554.9500000002</v>
      </c>
    </row>
    <row r="9" spans="1:15" ht="16.5" thickTop="1" thickBot="1" x14ac:dyDescent="0.25">
      <c r="A9" s="13"/>
      <c r="B9" s="92"/>
      <c r="C9" s="82"/>
      <c r="D9" s="82"/>
      <c r="E9" s="82"/>
      <c r="F9" s="82"/>
      <c r="G9" s="82"/>
      <c r="H9" s="82"/>
      <c r="I9" s="82"/>
      <c r="J9" s="82"/>
      <c r="K9" s="82"/>
      <c r="L9" s="82"/>
      <c r="M9" s="82"/>
      <c r="N9" s="82"/>
    </row>
    <row r="10" spans="1:15" ht="24" customHeight="1" thickTop="1" x14ac:dyDescent="0.2">
      <c r="A10" s="13" t="s">
        <v>50</v>
      </c>
      <c r="B10" s="93" t="s">
        <v>298</v>
      </c>
      <c r="C10" s="83">
        <f>'Analítico Cx.'!C18</f>
        <v>7684.84</v>
      </c>
      <c r="D10" s="83">
        <f>'Analítico Cx.'!D18</f>
        <v>656342.27</v>
      </c>
      <c r="E10" s="83">
        <f>'Analítico Cx.'!E18</f>
        <v>1984403.28</v>
      </c>
      <c r="F10" s="83">
        <f>'Analítico Cx.'!F18</f>
        <v>0</v>
      </c>
      <c r="G10" s="83">
        <f>'Analítico Cx.'!G18</f>
        <v>0</v>
      </c>
      <c r="H10" s="83">
        <f>'Analítico Cx.'!H18</f>
        <v>0</v>
      </c>
      <c r="I10" s="83">
        <f>'Analítico Cx.'!I18</f>
        <v>0</v>
      </c>
      <c r="J10" s="83">
        <f>'Analítico Cx.'!J18</f>
        <v>0</v>
      </c>
      <c r="K10" s="83">
        <f>'Analítico Cx.'!K18</f>
        <v>0</v>
      </c>
      <c r="L10" s="83">
        <f>'Analítico Cx.'!L18</f>
        <v>0</v>
      </c>
      <c r="M10" s="83">
        <f>'Analítico Cx.'!M18</f>
        <v>0</v>
      </c>
      <c r="N10" s="83">
        <f>'Analítico Cx.'!N18</f>
        <v>0</v>
      </c>
    </row>
    <row r="11" spans="1:15" ht="24" customHeight="1" thickBot="1" x14ac:dyDescent="0.25">
      <c r="A11" s="13" t="s">
        <v>236</v>
      </c>
      <c r="B11" s="94" t="s">
        <v>299</v>
      </c>
      <c r="C11" s="84">
        <f>'Analítico Cx.'!C167</f>
        <v>943376.99</v>
      </c>
      <c r="D11" s="84">
        <f>'Analítico Cx.'!D167</f>
        <v>811054.98</v>
      </c>
      <c r="E11" s="84">
        <f>'Analítico Cx.'!E167</f>
        <v>959934.5</v>
      </c>
      <c r="F11" s="84">
        <f>'Analítico Cx.'!F167</f>
        <v>0</v>
      </c>
      <c r="G11" s="84">
        <f>'Analítico Cx.'!G167</f>
        <v>0</v>
      </c>
      <c r="H11" s="84">
        <f>'Analítico Cx.'!H167</f>
        <v>0</v>
      </c>
      <c r="I11" s="84">
        <f>'Analítico Cx.'!I167</f>
        <v>0</v>
      </c>
      <c r="J11" s="84">
        <f>'Analítico Cx.'!J167</f>
        <v>0</v>
      </c>
      <c r="K11" s="84">
        <f>'Analítico Cx.'!K167</f>
        <v>0</v>
      </c>
      <c r="L11" s="84">
        <f>'Analítico Cx.'!L167</f>
        <v>0</v>
      </c>
      <c r="M11" s="84">
        <f>'Analítico Cx.'!M167</f>
        <v>0</v>
      </c>
      <c r="N11" s="84">
        <f>'Analítico Cx.'!N167</f>
        <v>0</v>
      </c>
    </row>
    <row r="12" spans="1:15" ht="16.5" thickTop="1" thickBot="1" x14ac:dyDescent="0.25">
      <c r="A12" s="13"/>
      <c r="B12" s="3"/>
      <c r="C12" s="12"/>
      <c r="D12" s="12"/>
      <c r="E12" s="12"/>
      <c r="F12" s="12"/>
      <c r="G12" s="12"/>
      <c r="H12" s="12"/>
      <c r="I12" s="12"/>
      <c r="J12" s="12"/>
      <c r="K12" s="12"/>
      <c r="L12" s="12"/>
      <c r="M12" s="12"/>
      <c r="N12" s="12"/>
    </row>
    <row r="13" spans="1:15" ht="24" customHeight="1" thickTop="1" thickBot="1" x14ac:dyDescent="0.25">
      <c r="A13" s="13" t="s">
        <v>237</v>
      </c>
      <c r="B13" s="91" t="s">
        <v>257</v>
      </c>
      <c r="C13" s="81">
        <f t="shared" ref="C13:H13" si="2">C8+C10-C11</f>
        <v>5840798.8799999999</v>
      </c>
      <c r="D13" s="81">
        <f t="shared" si="2"/>
        <v>5686086.1699999999</v>
      </c>
      <c r="E13" s="81">
        <f t="shared" si="2"/>
        <v>6710554.9500000002</v>
      </c>
      <c r="F13" s="81">
        <f t="shared" si="2"/>
        <v>6710554.9500000002</v>
      </c>
      <c r="G13" s="81">
        <f t="shared" si="2"/>
        <v>6710554.9500000002</v>
      </c>
      <c r="H13" s="81">
        <f t="shared" si="2"/>
        <v>6710554.9500000002</v>
      </c>
      <c r="I13" s="81">
        <f t="shared" ref="I13:N13" si="3">I8+I10-I11</f>
        <v>6710554.9500000002</v>
      </c>
      <c r="J13" s="81">
        <f t="shared" si="3"/>
        <v>6710554.9500000002</v>
      </c>
      <c r="K13" s="81">
        <f t="shared" si="3"/>
        <v>6710554.9500000002</v>
      </c>
      <c r="L13" s="81">
        <f t="shared" si="3"/>
        <v>6710554.9500000002</v>
      </c>
      <c r="M13" s="81">
        <f t="shared" si="3"/>
        <v>6710554.9500000002</v>
      </c>
      <c r="N13" s="81">
        <f t="shared" si="3"/>
        <v>6710554.9500000002</v>
      </c>
    </row>
    <row r="14" spans="1:15" ht="16.5" thickTop="1" thickBot="1" x14ac:dyDescent="0.25">
      <c r="A14" s="13"/>
      <c r="B14" s="3"/>
      <c r="C14" s="12"/>
      <c r="D14" s="12"/>
      <c r="E14" s="12"/>
      <c r="F14" s="12"/>
      <c r="G14" s="12"/>
      <c r="H14" s="12"/>
    </row>
    <row r="15" spans="1:15" ht="24" customHeight="1" thickTop="1" thickBot="1" x14ac:dyDescent="0.25">
      <c r="A15" s="13" t="s">
        <v>49</v>
      </c>
      <c r="B15" s="91" t="s">
        <v>336</v>
      </c>
      <c r="C15" s="85">
        <v>0</v>
      </c>
      <c r="D15" s="12"/>
      <c r="E15" s="12"/>
      <c r="F15" s="12"/>
      <c r="G15" s="12"/>
      <c r="H15" s="12"/>
    </row>
    <row r="16" spans="1:15" ht="24" customHeight="1" thickTop="1" thickBot="1" x14ac:dyDescent="0.25">
      <c r="A16" s="13" t="s">
        <v>279</v>
      </c>
      <c r="B16" s="91" t="s">
        <v>278</v>
      </c>
      <c r="C16" s="81">
        <f>'Prov. Pessoal'!N39</f>
        <v>636546.87679626187</v>
      </c>
      <c r="D16" s="12"/>
      <c r="E16" s="12"/>
      <c r="F16" s="12"/>
      <c r="G16" s="12"/>
      <c r="H16" s="12"/>
    </row>
    <row r="17" spans="1:8" ht="24" customHeight="1" thickTop="1" thickBot="1" x14ac:dyDescent="0.25">
      <c r="A17" s="13" t="s">
        <v>51</v>
      </c>
      <c r="B17" s="91" t="s">
        <v>260</v>
      </c>
      <c r="C17" s="81">
        <f>SUM('Comp.'!E5:E896)</f>
        <v>1714205.82</v>
      </c>
      <c r="D17" s="12"/>
      <c r="E17" s="12"/>
      <c r="F17" s="12"/>
      <c r="G17" s="12"/>
      <c r="H17" s="12"/>
    </row>
    <row r="18" spans="1:8" ht="24" customHeight="1" thickTop="1" thickBot="1" x14ac:dyDescent="0.25">
      <c r="A18" s="404" t="s">
        <v>393</v>
      </c>
      <c r="B18" s="493" t="s">
        <v>392</v>
      </c>
      <c r="C18" s="85">
        <v>690972.89</v>
      </c>
      <c r="D18" s="12"/>
      <c r="E18" s="12"/>
      <c r="F18" s="12"/>
      <c r="G18" s="12"/>
      <c r="H18" s="12"/>
    </row>
    <row r="19" spans="1:8" ht="24" customHeight="1" thickTop="1" thickBot="1" x14ac:dyDescent="0.25">
      <c r="A19" s="13" t="s">
        <v>238</v>
      </c>
      <c r="B19" s="91" t="s">
        <v>394</v>
      </c>
      <c r="C19" s="81">
        <f>N13-C15-C16-C17-C18</f>
        <v>3668829.3632037384</v>
      </c>
      <c r="D19" s="12"/>
      <c r="E19" s="12"/>
      <c r="F19" s="12"/>
      <c r="G19" s="12"/>
      <c r="H19" s="12"/>
    </row>
    <row r="20" spans="1:8" ht="15" thickTop="1" x14ac:dyDescent="0.2">
      <c r="A20" s="14"/>
      <c r="B20" s="9"/>
      <c r="C20" s="86"/>
      <c r="D20" s="86"/>
      <c r="E20" s="86"/>
      <c r="F20" s="86"/>
      <c r="G20" s="86"/>
      <c r="H20" s="86"/>
    </row>
    <row r="21" spans="1:8" x14ac:dyDescent="0.2">
      <c r="B21" s="9"/>
      <c r="C21" s="9"/>
      <c r="D21" s="9"/>
      <c r="E21" s="9"/>
      <c r="F21" s="9"/>
      <c r="G21" s="9"/>
      <c r="H21" s="9"/>
    </row>
    <row r="22" spans="1:8" ht="24" customHeight="1" x14ac:dyDescent="0.2">
      <c r="B22" s="696" t="s">
        <v>270</v>
      </c>
      <c r="C22" s="696"/>
      <c r="D22" s="696"/>
      <c r="E22" s="696"/>
      <c r="F22" s="696"/>
      <c r="G22" s="10"/>
      <c r="H22" s="10"/>
    </row>
    <row r="23" spans="1:8" ht="24" customHeight="1" x14ac:dyDescent="0.2">
      <c r="B23" s="335"/>
      <c r="C23" s="335" t="str">
        <f>LEFT(Capa!$A$14,1)+COLUMN()-3&amp;"º PA"</f>
        <v>9º PA</v>
      </c>
      <c r="D23" s="404" t="str">
        <f>LEFT(Capa!$A$14,1)+COLUMN()-3&amp;"º PA"</f>
        <v>10º PA</v>
      </c>
      <c r="E23" s="404" t="str">
        <f>LEFT(Capa!$A$14,1)+COLUMN()-3&amp;"º PA"</f>
        <v>11º PA</v>
      </c>
      <c r="F23" s="404" t="str">
        <f>LEFT(Capa!$A$14,1)+COLUMN()-3&amp;"º PA"</f>
        <v>12º PA</v>
      </c>
      <c r="G23" s="10"/>
      <c r="H23" s="10"/>
    </row>
    <row r="24" spans="1:8" ht="24" customHeight="1" x14ac:dyDescent="0.2">
      <c r="B24" s="89" t="s">
        <v>79</v>
      </c>
      <c r="C24" s="79">
        <f>D51</f>
        <v>6070103.2500000009</v>
      </c>
      <c r="D24" s="79">
        <v>0</v>
      </c>
      <c r="E24" s="79">
        <v>0</v>
      </c>
      <c r="F24" s="79">
        <v>0</v>
      </c>
      <c r="G24" s="11"/>
      <c r="H24" s="11"/>
    </row>
    <row r="25" spans="1:8" ht="24" customHeight="1" x14ac:dyDescent="0.2">
      <c r="B25" s="89" t="s">
        <v>80</v>
      </c>
      <c r="C25" s="79">
        <f>E51</f>
        <v>640451.69999999995</v>
      </c>
      <c r="D25" s="79">
        <v>0</v>
      </c>
      <c r="E25" s="79">
        <v>0</v>
      </c>
      <c r="F25" s="79">
        <v>0</v>
      </c>
      <c r="G25" s="11"/>
      <c r="H25" s="11"/>
    </row>
    <row r="26" spans="1:8" ht="24" customHeight="1" x14ac:dyDescent="0.2">
      <c r="B26" s="89" t="s">
        <v>289</v>
      </c>
      <c r="C26" s="79">
        <v>0</v>
      </c>
      <c r="D26" s="79">
        <v>0</v>
      </c>
      <c r="E26" s="79">
        <v>0</v>
      </c>
      <c r="F26" s="79">
        <v>0</v>
      </c>
      <c r="G26" s="11"/>
      <c r="H26" s="11"/>
    </row>
    <row r="27" spans="1:8" ht="24" customHeight="1" thickBot="1" x14ac:dyDescent="0.25">
      <c r="A27" s="13" t="s">
        <v>258</v>
      </c>
      <c r="B27" s="90" t="s">
        <v>81</v>
      </c>
      <c r="C27" s="80">
        <f>SUM(C24:C26)</f>
        <v>6710554.9500000011</v>
      </c>
      <c r="D27" s="80">
        <f>SUM(D24:D26)</f>
        <v>0</v>
      </c>
      <c r="E27" s="80">
        <f>SUM(E24:E26)</f>
        <v>0</v>
      </c>
      <c r="F27" s="80">
        <f>SUM(F24:F26)</f>
        <v>0</v>
      </c>
      <c r="G27" s="11"/>
      <c r="H27" s="11"/>
    </row>
    <row r="28" spans="1:8" s="8" customFormat="1" ht="13.5" thickTop="1" x14ac:dyDescent="0.2">
      <c r="B28" s="3"/>
      <c r="C28" s="87"/>
      <c r="D28" s="87"/>
      <c r="E28" s="87"/>
      <c r="F28" s="87"/>
      <c r="G28" s="11"/>
      <c r="H28" s="11"/>
    </row>
    <row r="29" spans="1:8" ht="24" customHeight="1" thickBot="1" x14ac:dyDescent="0.25">
      <c r="A29" s="13" t="s">
        <v>96</v>
      </c>
      <c r="B29" s="90" t="s">
        <v>259</v>
      </c>
      <c r="C29" s="88">
        <f>E13-C27</f>
        <v>0</v>
      </c>
      <c r="D29" s="88">
        <f>H13-D27</f>
        <v>6710554.9500000002</v>
      </c>
      <c r="E29" s="88">
        <f>K13-E27</f>
        <v>6710554.9500000002</v>
      </c>
      <c r="F29" s="88">
        <f>N13-F27</f>
        <v>6710554.9500000002</v>
      </c>
      <c r="G29" s="11"/>
      <c r="H29" s="11"/>
    </row>
    <row r="30" spans="1:8" ht="13.5" thickTop="1" x14ac:dyDescent="0.2"/>
    <row r="32" spans="1:8" ht="24.75" customHeight="1" thickBot="1" x14ac:dyDescent="0.25">
      <c r="B32" s="694" t="s">
        <v>322</v>
      </c>
      <c r="C32" s="694"/>
    </row>
    <row r="33" spans="1:15" ht="24.75" customHeight="1" thickTop="1" x14ac:dyDescent="0.2">
      <c r="B33" s="93" t="s">
        <v>323</v>
      </c>
      <c r="C33" s="321">
        <v>43213.440000000002</v>
      </c>
    </row>
    <row r="34" spans="1:15" ht="24.75" customHeight="1" x14ac:dyDescent="0.2">
      <c r="B34" s="320" t="s">
        <v>315</v>
      </c>
      <c r="C34" s="322">
        <f>SUMPRODUCT(-(Reserva!$C$4:$C$1004=Resumo!$B34),-(Reserva!$D$4:$D$1004))</f>
        <v>26360.089999999997</v>
      </c>
    </row>
    <row r="35" spans="1:15" x14ac:dyDescent="0.2">
      <c r="B35" s="324" t="s">
        <v>324</v>
      </c>
      <c r="C35" s="322">
        <f>SUMPRODUCT(-(Reserva!$C$4:$C$1004=Resumo!$B35),-(Reserva!$D$4:$D$1004))</f>
        <v>1154.22</v>
      </c>
    </row>
    <row r="36" spans="1:15" ht="24.75" customHeight="1" x14ac:dyDescent="0.2">
      <c r="B36" s="320" t="s">
        <v>320</v>
      </c>
      <c r="C36" s="322">
        <f>SUMPRODUCT(-(Reserva!$C$4:$C$1004=Resumo!$B36),-(Reserva!$D$4:$D$1004))</f>
        <v>459</v>
      </c>
    </row>
    <row r="37" spans="1:15" ht="24.75" customHeight="1" thickBot="1" x14ac:dyDescent="0.25">
      <c r="B37" s="94" t="s">
        <v>321</v>
      </c>
      <c r="C37" s="323">
        <f>C33+C34+C35-C36</f>
        <v>70268.75</v>
      </c>
    </row>
    <row r="38" spans="1:15" ht="27" customHeight="1" thickTop="1" x14ac:dyDescent="0.2"/>
    <row r="39" spans="1:15" ht="15" x14ac:dyDescent="0.2">
      <c r="A39" s="51"/>
      <c r="B39" s="697" t="s">
        <v>395</v>
      </c>
      <c r="C39" s="698"/>
      <c r="D39" s="698"/>
      <c r="E39" s="698"/>
      <c r="F39" s="698"/>
      <c r="G39" s="698"/>
      <c r="H39" s="698"/>
      <c r="I39" s="698"/>
      <c r="J39" s="698"/>
      <c r="K39" s="698"/>
      <c r="L39" s="698"/>
      <c r="M39" s="698"/>
      <c r="N39" s="698"/>
      <c r="O39" s="698"/>
    </row>
    <row r="40" spans="1:15" ht="15.75" thickBot="1" x14ac:dyDescent="0.25">
      <c r="A40" s="51"/>
      <c r="B40" s="495"/>
      <c r="C40" s="699" t="str">
        <f>C23</f>
        <v>9º PA</v>
      </c>
      <c r="D40" s="700"/>
      <c r="E40" s="700"/>
      <c r="F40" s="699" t="str">
        <f>D23</f>
        <v>10º PA</v>
      </c>
      <c r="G40" s="700"/>
      <c r="H40" s="700"/>
      <c r="I40" s="699" t="str">
        <f>E23</f>
        <v>11º PA</v>
      </c>
      <c r="J40" s="700"/>
      <c r="K40" s="700"/>
      <c r="L40" s="699" t="str">
        <f>F23</f>
        <v>12º PA</v>
      </c>
      <c r="M40" s="700"/>
      <c r="N40" s="700"/>
      <c r="O40" s="496"/>
    </row>
    <row r="41" spans="1:15" ht="18" customHeight="1" thickTop="1" thickBot="1" x14ac:dyDescent="0.25">
      <c r="A41" s="51"/>
      <c r="B41" s="497" t="s">
        <v>396</v>
      </c>
      <c r="C41" s="498" t="s">
        <v>397</v>
      </c>
      <c r="D41" s="499" t="s">
        <v>398</v>
      </c>
      <c r="E41" s="499" t="s">
        <v>399</v>
      </c>
      <c r="F41" s="499" t="s">
        <v>397</v>
      </c>
      <c r="G41" s="499" t="s">
        <v>398</v>
      </c>
      <c r="H41" s="499" t="s">
        <v>399</v>
      </c>
      <c r="I41" s="499" t="s">
        <v>397</v>
      </c>
      <c r="J41" s="499" t="s">
        <v>398</v>
      </c>
      <c r="K41" s="499" t="s">
        <v>399</v>
      </c>
      <c r="L41" s="498" t="s">
        <v>397</v>
      </c>
      <c r="M41" s="499" t="s">
        <v>398</v>
      </c>
      <c r="N41" s="500" t="s">
        <v>399</v>
      </c>
      <c r="O41" s="496"/>
    </row>
    <row r="42" spans="1:15" ht="18" customHeight="1" thickTop="1" x14ac:dyDescent="0.2">
      <c r="A42" s="51"/>
      <c r="B42" s="501" t="s">
        <v>400</v>
      </c>
      <c r="C42" s="494">
        <v>0</v>
      </c>
      <c r="D42" s="494">
        <f>1755109.04</f>
        <v>1755109.04</v>
      </c>
      <c r="E42" s="503">
        <f>610305.76+30145.94</f>
        <v>640451.69999999995</v>
      </c>
      <c r="F42" s="504">
        <v>0</v>
      </c>
      <c r="G42" s="502">
        <v>0</v>
      </c>
      <c r="H42" s="503">
        <v>0</v>
      </c>
      <c r="I42" s="504">
        <v>0</v>
      </c>
      <c r="J42" s="494">
        <v>0</v>
      </c>
      <c r="K42" s="503">
        <v>0</v>
      </c>
      <c r="L42" s="504">
        <v>0</v>
      </c>
      <c r="M42" s="494">
        <v>0</v>
      </c>
      <c r="N42" s="503">
        <v>0</v>
      </c>
      <c r="O42" s="496"/>
    </row>
    <row r="43" spans="1:15" ht="18" customHeight="1" x14ac:dyDescent="0.2">
      <c r="A43" s="51"/>
      <c r="B43" s="505" t="s">
        <v>401</v>
      </c>
      <c r="C43" s="494">
        <v>0</v>
      </c>
      <c r="D43" s="494">
        <f>356000-47533.15-25254.11-18939.8-3555.62-8470.57-6389.9-2785.81-4172.74-1507.84-15450-82159.92-3920-2537.55-5389.45-2000-2000-19404-1260-2075.92-2075.92-10.45-10.45-10.45-2253.77-10.45-2850-5389.45-596-75-75-125-125-110-46.23-150-80-59-110.55-55.27-120-10.45-10.45-10.45-2694.72-153-3634-10.45-465-930-775-775-186-60-57.45-24.08-24.08-46.27-5000-4900-5550+4271.18-41641.94-7947+13230-22442.97-9714.61+477+2306+13.53</f>
        <v>90.420000000057627</v>
      </c>
      <c r="E43" s="503"/>
      <c r="F43" s="504">
        <v>0</v>
      </c>
      <c r="G43" s="502">
        <v>0</v>
      </c>
      <c r="H43" s="503">
        <v>0</v>
      </c>
      <c r="I43" s="504">
        <v>0</v>
      </c>
      <c r="J43" s="494">
        <v>0</v>
      </c>
      <c r="K43" s="503">
        <v>0</v>
      </c>
      <c r="L43" s="504">
        <v>0</v>
      </c>
      <c r="M43" s="494">
        <v>0</v>
      </c>
      <c r="N43" s="503">
        <v>0</v>
      </c>
      <c r="O43" s="496"/>
    </row>
    <row r="44" spans="1:15" ht="18" customHeight="1" x14ac:dyDescent="0.2">
      <c r="A44" s="51"/>
      <c r="B44" s="505" t="s">
        <v>402</v>
      </c>
      <c r="C44" s="494">
        <v>0</v>
      </c>
      <c r="D44" s="494">
        <f>314769.97-3634-6594.18-68282.75-2830.25-23536.9-2572.42-7849.65-31365.64-19404-21004.27-5559.9-5140.03-6339.17-1423.45-58131.45-18311.27-1256.33-1112.56-26625.14+134000-4998.58-4053.7-153-1444.95-12502.68-2497.53-92.78-13850-7844.34-3668-8215.11-69426.85+594000-130562.2-21601.14-1145.82-2742.7-13850+8841.65-2387.35-13850+400-28664-3985.87-18344.36-47591.77-3922.23-42412.16-19948.06+3.38</f>
        <v>261286.46000000002</v>
      </c>
      <c r="E44" s="503"/>
      <c r="F44" s="504">
        <v>0</v>
      </c>
      <c r="G44" s="502">
        <v>0</v>
      </c>
      <c r="H44" s="503">
        <v>0</v>
      </c>
      <c r="I44" s="504">
        <v>0</v>
      </c>
      <c r="J44" s="494">
        <v>0</v>
      </c>
      <c r="K44" s="503">
        <v>0</v>
      </c>
      <c r="L44" s="504">
        <v>0</v>
      </c>
      <c r="M44" s="494">
        <v>0</v>
      </c>
      <c r="N44" s="503">
        <v>0</v>
      </c>
      <c r="O44" s="496"/>
    </row>
    <row r="45" spans="1:15" ht="18" customHeight="1" x14ac:dyDescent="0.2">
      <c r="A45" s="51"/>
      <c r="B45" s="506" t="s">
        <v>403</v>
      </c>
      <c r="C45" s="494">
        <v>0</v>
      </c>
      <c r="D45" s="494">
        <f>368986.63-122983.03-2300-4435.37-2500-28604-16075.92-22098.11-40240-2300-4600-5501-4600-2300-3616.97-28604-20026.76-2300-5420.97-7622.84-2397.24-6701.84-200-1598.16-2125.92-1798.16-3000-3000-5669.23-1567.84-5702.74-1744.37</f>
        <v>7352.1600000000153</v>
      </c>
      <c r="E45" s="503">
        <v>0</v>
      </c>
      <c r="F45" s="504">
        <v>0</v>
      </c>
      <c r="G45" s="502">
        <v>0</v>
      </c>
      <c r="H45" s="503">
        <v>0</v>
      </c>
      <c r="I45" s="504">
        <v>0</v>
      </c>
      <c r="J45" s="494">
        <v>0</v>
      </c>
      <c r="K45" s="503">
        <v>0</v>
      </c>
      <c r="L45" s="504">
        <v>0</v>
      </c>
      <c r="M45" s="494">
        <v>0</v>
      </c>
      <c r="N45" s="503">
        <v>0</v>
      </c>
      <c r="O45" s="496"/>
    </row>
    <row r="46" spans="1:15" ht="18" customHeight="1" x14ac:dyDescent="0.2">
      <c r="A46" s="51"/>
      <c r="B46" s="506" t="s">
        <v>404</v>
      </c>
      <c r="C46" s="494">
        <v>0</v>
      </c>
      <c r="D46" s="494">
        <f>63706.74-5930.83-2115.78-7390.4-2200.92-915.08-21737.83-269.16-12509.8-6239.18+1075.2+2000+116+25.04-7614-2552.62+1000000+2733.45+300000-47246.9-10338.49-49194.21</f>
        <v>1193401.2300000002</v>
      </c>
      <c r="E46" s="503">
        <v>0</v>
      </c>
      <c r="F46" s="504">
        <v>0</v>
      </c>
      <c r="G46" s="502">
        <v>0</v>
      </c>
      <c r="H46" s="503">
        <v>0</v>
      </c>
      <c r="I46" s="504">
        <v>0</v>
      </c>
      <c r="J46" s="494">
        <v>0</v>
      </c>
      <c r="K46" s="503">
        <v>0</v>
      </c>
      <c r="L46" s="504">
        <v>0</v>
      </c>
      <c r="M46" s="494">
        <v>0</v>
      </c>
      <c r="N46" s="503">
        <v>0</v>
      </c>
      <c r="O46" s="496"/>
    </row>
    <row r="47" spans="1:15" ht="18" customHeight="1" x14ac:dyDescent="0.2">
      <c r="A47" s="51"/>
      <c r="B47" s="506" t="s">
        <v>405</v>
      </c>
      <c r="C47" s="494">
        <v>0</v>
      </c>
      <c r="D47" s="494">
        <f>215235.35-17075.92-4494.36-840-5571.25-10175.92-175-336-336-6543.32-672-1614.72-2788.59-6120.87-1574.08-13.37+4000-14585.86-12435.66-18249.17-1464-379.21-11504.22-32596.47+852596.4+247461-939.3-9592.32-15077.24-856.27-20499.75-40754.47</f>
        <v>1082027.4099999999</v>
      </c>
      <c r="E47" s="503">
        <v>0</v>
      </c>
      <c r="F47" s="504">
        <v>0</v>
      </c>
      <c r="G47" s="502">
        <v>0</v>
      </c>
      <c r="H47" s="503">
        <v>0</v>
      </c>
      <c r="I47" s="504">
        <v>0</v>
      </c>
      <c r="J47" s="494">
        <v>0</v>
      </c>
      <c r="K47" s="503">
        <v>0</v>
      </c>
      <c r="L47" s="504">
        <v>0</v>
      </c>
      <c r="M47" s="494">
        <v>0</v>
      </c>
      <c r="N47" s="503">
        <v>0</v>
      </c>
      <c r="O47" s="496"/>
    </row>
    <row r="48" spans="1:15" ht="18" customHeight="1" x14ac:dyDescent="0.2">
      <c r="A48" s="51"/>
      <c r="B48" s="506" t="s">
        <v>406</v>
      </c>
      <c r="C48" s="494">
        <v>0</v>
      </c>
      <c r="D48" s="494"/>
      <c r="E48" s="503"/>
      <c r="F48" s="504">
        <v>0</v>
      </c>
      <c r="G48" s="502">
        <v>0</v>
      </c>
      <c r="H48" s="503">
        <v>0</v>
      </c>
      <c r="I48" s="504">
        <v>0</v>
      </c>
      <c r="J48" s="494">
        <v>0</v>
      </c>
      <c r="K48" s="503">
        <v>0</v>
      </c>
      <c r="L48" s="504">
        <v>0</v>
      </c>
      <c r="M48" s="494">
        <v>0</v>
      </c>
      <c r="N48" s="503">
        <v>0</v>
      </c>
      <c r="O48" s="496"/>
    </row>
    <row r="49" spans="1:15" ht="18" customHeight="1" x14ac:dyDescent="0.2">
      <c r="A49" s="51"/>
      <c r="B49" s="506" t="s">
        <v>407</v>
      </c>
      <c r="C49" s="494">
        <v>0</v>
      </c>
      <c r="D49" s="494">
        <f>1493000+1000000-5125.92-13414.42-73012.08-9370.55-23457.55+100000-38595.87-49857.59-136016.17-81638.16-49204.64-20000-56745.62-31289.13-262345.33</f>
        <v>1742926.9700000002</v>
      </c>
      <c r="E49" s="503">
        <v>0</v>
      </c>
      <c r="F49" s="504">
        <v>0</v>
      </c>
      <c r="G49" s="502">
        <v>0</v>
      </c>
      <c r="H49" s="503">
        <v>0</v>
      </c>
      <c r="I49" s="504">
        <v>0</v>
      </c>
      <c r="J49" s="494">
        <v>0</v>
      </c>
      <c r="K49" s="503">
        <v>0</v>
      </c>
      <c r="L49" s="504">
        <v>0</v>
      </c>
      <c r="M49" s="494">
        <v>0</v>
      </c>
      <c r="N49" s="503">
        <v>0</v>
      </c>
      <c r="O49" s="496"/>
    </row>
    <row r="50" spans="1:15" ht="18" customHeight="1" thickBot="1" x14ac:dyDescent="0.25">
      <c r="A50" s="51"/>
      <c r="B50" s="506" t="s">
        <v>408</v>
      </c>
      <c r="C50" s="494">
        <v>0</v>
      </c>
      <c r="D50" s="494">
        <f>20073.28-22558.74+15000-153-620-405.92-10.45+8100-8817.44-437.18-1928.28-2815.56-2360-2815.56-153-141.57+39300-164.43-13568.74-14377.3+49300-42872.74-10031.84-7359.7+20000-2163.45-3440.1-3147.03+29300-27021.14-5665.25-2510.45-4404.03+20000-18200.18+29300-5066.46+230.33-19554.74+20000+25850+162.11-51762.27+20000-153-19499.86-43496.3+56850+31500-24223.45+4843</f>
        <v>27909.56</v>
      </c>
      <c r="E50" s="503">
        <v>0</v>
      </c>
      <c r="F50" s="504">
        <v>0</v>
      </c>
      <c r="G50" s="502">
        <v>0</v>
      </c>
      <c r="H50" s="503">
        <v>0</v>
      </c>
      <c r="I50" s="504">
        <v>0</v>
      </c>
      <c r="J50" s="494">
        <v>0</v>
      </c>
      <c r="K50" s="503">
        <v>0</v>
      </c>
      <c r="L50" s="504">
        <v>0</v>
      </c>
      <c r="M50" s="494">
        <v>0</v>
      </c>
      <c r="N50" s="503">
        <v>0</v>
      </c>
      <c r="O50" s="496"/>
    </row>
    <row r="51" spans="1:15" ht="18" customHeight="1" thickTop="1" thickBot="1" x14ac:dyDescent="0.25">
      <c r="A51" s="51"/>
      <c r="B51" s="507" t="s">
        <v>273</v>
      </c>
      <c r="C51" s="508">
        <f t="shared" ref="C51:N51" si="4">SUM(C42:C50)</f>
        <v>0</v>
      </c>
      <c r="D51" s="508">
        <f t="shared" si="4"/>
        <v>6070103.2500000009</v>
      </c>
      <c r="E51" s="508">
        <f t="shared" si="4"/>
        <v>640451.69999999995</v>
      </c>
      <c r="F51" s="508">
        <f t="shared" si="4"/>
        <v>0</v>
      </c>
      <c r="G51" s="508">
        <f t="shared" si="4"/>
        <v>0</v>
      </c>
      <c r="H51" s="508">
        <f t="shared" si="4"/>
        <v>0</v>
      </c>
      <c r="I51" s="508">
        <f t="shared" si="4"/>
        <v>0</v>
      </c>
      <c r="J51" s="508">
        <f t="shared" si="4"/>
        <v>0</v>
      </c>
      <c r="K51" s="508">
        <f t="shared" si="4"/>
        <v>0</v>
      </c>
      <c r="L51" s="508">
        <f t="shared" si="4"/>
        <v>0</v>
      </c>
      <c r="M51" s="508">
        <f t="shared" si="4"/>
        <v>0</v>
      </c>
      <c r="N51" s="508">
        <f t="shared" si="4"/>
        <v>0</v>
      </c>
      <c r="O51" s="496"/>
    </row>
    <row r="52" spans="1:15" ht="23.25" customHeight="1" thickTop="1" x14ac:dyDescent="0.2">
      <c r="A52" s="51"/>
      <c r="B52" s="51"/>
      <c r="C52" s="51"/>
      <c r="D52" s="51"/>
      <c r="E52" s="51"/>
      <c r="F52" s="51"/>
      <c r="G52" s="51"/>
      <c r="H52" s="51"/>
      <c r="I52" s="51"/>
      <c r="J52" s="51"/>
      <c r="K52" s="51"/>
      <c r="L52" s="51"/>
      <c r="M52" s="51"/>
      <c r="N52" s="51"/>
      <c r="O52" s="51"/>
    </row>
    <row r="53" spans="1:15" ht="23.25" customHeight="1" thickBot="1" x14ac:dyDescent="0.25">
      <c r="A53" s="51"/>
      <c r="B53" s="51"/>
      <c r="C53" s="51"/>
      <c r="D53" s="51"/>
      <c r="E53" s="51"/>
      <c r="F53" s="51"/>
      <c r="G53" s="51"/>
      <c r="H53" s="51"/>
      <c r="I53" s="51"/>
      <c r="J53" s="51"/>
      <c r="K53" s="51"/>
      <c r="L53" s="51"/>
      <c r="M53" s="51"/>
      <c r="N53" s="51"/>
      <c r="O53" s="51"/>
    </row>
    <row r="54" spans="1:15" ht="30" customHeight="1" thickTop="1" thickBot="1" x14ac:dyDescent="0.25">
      <c r="A54" s="51"/>
      <c r="B54" s="499" t="s">
        <v>396</v>
      </c>
      <c r="C54" s="499" t="s">
        <v>398</v>
      </c>
      <c r="D54" s="499" t="s">
        <v>410</v>
      </c>
      <c r="E54" s="509" t="s">
        <v>411</v>
      </c>
      <c r="F54" s="51"/>
      <c r="G54" s="51"/>
      <c r="H54" s="51"/>
      <c r="I54" s="51"/>
      <c r="J54" s="51"/>
      <c r="K54" s="51"/>
      <c r="L54" s="51"/>
      <c r="M54" s="51"/>
      <c r="N54" s="51"/>
      <c r="O54" s="51"/>
    </row>
    <row r="55" spans="1:15" ht="18" customHeight="1" thickTop="1" x14ac:dyDescent="0.2">
      <c r="A55" s="51"/>
      <c r="B55" s="501" t="s">
        <v>400</v>
      </c>
      <c r="C55" s="494">
        <f t="shared" ref="C55:C61" si="5">D42</f>
        <v>1755109.04</v>
      </c>
      <c r="D55" s="494">
        <f>SUMIF('Comp.'!$L$5:$L$821,B55,'Comp.'!$E$5:$E$821)</f>
        <v>754611.61</v>
      </c>
      <c r="E55" s="494">
        <f>C55-D55</f>
        <v>1000497.43</v>
      </c>
      <c r="F55" s="51"/>
      <c r="G55" s="51"/>
      <c r="H55" s="51"/>
      <c r="I55" s="51"/>
      <c r="J55" s="51"/>
      <c r="K55" s="51"/>
      <c r="L55" s="51"/>
      <c r="M55" s="51"/>
      <c r="N55" s="51"/>
      <c r="O55" s="51"/>
    </row>
    <row r="56" spans="1:15" ht="18" customHeight="1" x14ac:dyDescent="0.2">
      <c r="A56" s="51"/>
      <c r="B56" s="505" t="s">
        <v>401</v>
      </c>
      <c r="C56" s="494">
        <f t="shared" si="5"/>
        <v>90.420000000057627</v>
      </c>
      <c r="D56" s="494">
        <f>SUMIF('Comp.'!$L$5:$L$821,B56,'Comp.'!$E$5:$E$821)</f>
        <v>0</v>
      </c>
      <c r="E56" s="494">
        <f t="shared" ref="E56" si="6">C56-D56</f>
        <v>90.420000000057627</v>
      </c>
      <c r="F56" s="51"/>
      <c r="G56" s="51"/>
      <c r="H56" s="51"/>
      <c r="I56" s="51"/>
      <c r="J56" s="51"/>
      <c r="K56" s="51"/>
      <c r="L56" s="51"/>
      <c r="M56" s="51"/>
      <c r="N56" s="51"/>
      <c r="O56" s="51"/>
    </row>
    <row r="57" spans="1:15" ht="18" customHeight="1" x14ac:dyDescent="0.2">
      <c r="A57" s="51"/>
      <c r="B57" s="505" t="s">
        <v>402</v>
      </c>
      <c r="C57" s="494">
        <f t="shared" si="5"/>
        <v>261286.46000000002</v>
      </c>
      <c r="D57" s="494">
        <f>SUMIF('Comp.'!$L$5:$L$821,B57,'Comp.'!$E$5:$E$821)</f>
        <v>169738.38999999996</v>
      </c>
      <c r="E57" s="494">
        <f t="shared" ref="E57:E63" si="7">C57-D57</f>
        <v>91548.070000000065</v>
      </c>
      <c r="F57" s="51"/>
      <c r="G57" s="51"/>
      <c r="H57" s="51"/>
      <c r="I57" s="51"/>
      <c r="J57" s="51"/>
      <c r="K57" s="51"/>
      <c r="L57" s="51"/>
      <c r="M57" s="51"/>
      <c r="N57" s="51"/>
      <c r="O57" s="51"/>
    </row>
    <row r="58" spans="1:15" ht="18" customHeight="1" x14ac:dyDescent="0.2">
      <c r="A58" s="51"/>
      <c r="B58" s="506" t="s">
        <v>403</v>
      </c>
      <c r="C58" s="494">
        <f t="shared" si="5"/>
        <v>7352.1600000000153</v>
      </c>
      <c r="D58" s="494">
        <f>SUMIF('Comp.'!$L$5:$L$821,B58,'Comp.'!$E$5:$E$821)</f>
        <v>0</v>
      </c>
      <c r="E58" s="494">
        <f t="shared" si="7"/>
        <v>7352.1600000000153</v>
      </c>
      <c r="F58" s="51"/>
      <c r="G58" s="51"/>
      <c r="H58" s="51"/>
      <c r="I58" s="51"/>
      <c r="J58" s="51"/>
      <c r="K58" s="51"/>
      <c r="L58" s="51"/>
      <c r="M58" s="51"/>
      <c r="N58" s="51"/>
      <c r="O58" s="51"/>
    </row>
    <row r="59" spans="1:15" ht="18" customHeight="1" x14ac:dyDescent="0.2">
      <c r="A59" s="51"/>
      <c r="B59" s="506" t="s">
        <v>404</v>
      </c>
      <c r="C59" s="494">
        <f t="shared" si="5"/>
        <v>1193401.2300000002</v>
      </c>
      <c r="D59" s="494">
        <f>SUMIF('Comp.'!$L$5:$L$821,B59,'Comp.'!$E$5:$E$821)</f>
        <v>77387.87999999999</v>
      </c>
      <c r="E59" s="494">
        <f t="shared" si="7"/>
        <v>1116013.3500000003</v>
      </c>
      <c r="F59" s="51"/>
      <c r="G59" s="51"/>
      <c r="H59" s="51"/>
      <c r="I59" s="51"/>
      <c r="J59" s="51"/>
      <c r="K59" s="51"/>
      <c r="L59" s="51"/>
      <c r="M59" s="51"/>
      <c r="N59" s="51"/>
      <c r="O59" s="51"/>
    </row>
    <row r="60" spans="1:15" ht="18" customHeight="1" x14ac:dyDescent="0.2">
      <c r="A60" s="51"/>
      <c r="B60" s="506" t="s">
        <v>405</v>
      </c>
      <c r="C60" s="494">
        <f t="shared" si="5"/>
        <v>1082027.4099999999</v>
      </c>
      <c r="D60" s="494">
        <f>SUMIF('Comp.'!$L$5:$L$821,B60,'Comp.'!$E$5:$E$821)</f>
        <v>8738.2199999999993</v>
      </c>
      <c r="E60" s="494">
        <f t="shared" si="7"/>
        <v>1073289.19</v>
      </c>
      <c r="F60" s="51"/>
      <c r="G60" s="51"/>
      <c r="H60" s="51"/>
      <c r="I60" s="51"/>
      <c r="J60" s="51"/>
      <c r="K60" s="51"/>
      <c r="L60" s="51"/>
      <c r="M60" s="51"/>
      <c r="N60" s="51"/>
      <c r="O60" s="51"/>
    </row>
    <row r="61" spans="1:15" ht="18" customHeight="1" x14ac:dyDescent="0.2">
      <c r="A61" s="51"/>
      <c r="B61" s="506" t="s">
        <v>406</v>
      </c>
      <c r="C61" s="494">
        <f t="shared" si="5"/>
        <v>0</v>
      </c>
      <c r="D61" s="494">
        <f>SUMIF('Comp.'!$L$5:$L$821,B61,'Comp.'!$E$5:$E$821)</f>
        <v>0</v>
      </c>
      <c r="E61" s="494">
        <f t="shared" si="7"/>
        <v>0</v>
      </c>
      <c r="F61" s="51"/>
      <c r="G61" s="51"/>
      <c r="H61" s="51"/>
      <c r="I61" s="51"/>
      <c r="J61" s="51"/>
      <c r="K61" s="51"/>
      <c r="L61" s="51"/>
      <c r="M61" s="51"/>
      <c r="N61" s="51"/>
      <c r="O61" s="51"/>
    </row>
    <row r="62" spans="1:15" ht="18" customHeight="1" x14ac:dyDescent="0.2">
      <c r="A62" s="51"/>
      <c r="B62" s="506" t="s">
        <v>407</v>
      </c>
      <c r="C62" s="494">
        <f t="shared" ref="C62:C63" si="8">D49</f>
        <v>1742926.9700000002</v>
      </c>
      <c r="D62" s="494">
        <f>SUMIF('Comp.'!$L$5:$L$821,B62,'Comp.'!$E$5:$E$821)</f>
        <v>628377.85</v>
      </c>
      <c r="E62" s="494">
        <f t="shared" si="7"/>
        <v>1114549.1200000001</v>
      </c>
      <c r="F62" s="51"/>
      <c r="G62" s="51"/>
      <c r="H62" s="51"/>
      <c r="I62" s="51"/>
      <c r="J62" s="51"/>
      <c r="K62" s="51"/>
      <c r="L62" s="51"/>
      <c r="M62" s="51"/>
      <c r="N62" s="51"/>
      <c r="O62" s="51"/>
    </row>
    <row r="63" spans="1:15" ht="18" customHeight="1" thickBot="1" x14ac:dyDescent="0.25">
      <c r="A63" s="51"/>
      <c r="B63" s="506" t="s">
        <v>408</v>
      </c>
      <c r="C63" s="494">
        <f t="shared" si="8"/>
        <v>27909.56</v>
      </c>
      <c r="D63" s="494">
        <f>SUMIF('Comp.'!$L$5:$L$821,B63,'Comp.'!$E$5:$E$821)</f>
        <v>75351.87</v>
      </c>
      <c r="E63" s="494">
        <f t="shared" si="7"/>
        <v>-47442.31</v>
      </c>
      <c r="F63" s="51"/>
      <c r="G63" s="51"/>
      <c r="H63" s="51"/>
      <c r="I63" s="51"/>
      <c r="J63" s="51"/>
      <c r="K63" s="51"/>
      <c r="L63" s="51"/>
      <c r="M63" s="51"/>
      <c r="N63" s="51"/>
      <c r="O63" s="51"/>
    </row>
    <row r="64" spans="1:15" ht="18" customHeight="1" thickTop="1" thickBot="1" x14ac:dyDescent="0.25">
      <c r="A64" s="51"/>
      <c r="B64" s="507" t="s">
        <v>273</v>
      </c>
      <c r="C64" s="508">
        <f>SUM(C55:C63)</f>
        <v>6070103.2500000009</v>
      </c>
      <c r="D64" s="508">
        <f>SUM(D55:D63)</f>
        <v>1714205.8199999998</v>
      </c>
      <c r="E64" s="508">
        <f>SUM(E55:E63)</f>
        <v>4355897.4300000006</v>
      </c>
      <c r="F64" s="51"/>
      <c r="G64" s="51"/>
      <c r="H64" s="51"/>
      <c r="I64" s="51"/>
      <c r="J64" s="51"/>
      <c r="K64" s="51"/>
      <c r="L64" s="51"/>
      <c r="M64" s="51"/>
      <c r="N64" s="51"/>
      <c r="O64" s="51"/>
    </row>
    <row r="65" spans="1:15" ht="13.5" thickTop="1" x14ac:dyDescent="0.2">
      <c r="A65" s="51"/>
      <c r="B65" s="51"/>
      <c r="C65" s="51"/>
      <c r="D65" s="51"/>
      <c r="E65" s="51"/>
      <c r="F65" s="51"/>
      <c r="G65" s="51"/>
      <c r="H65" s="51"/>
      <c r="I65" s="51"/>
      <c r="J65" s="51"/>
      <c r="K65" s="51"/>
      <c r="L65" s="51"/>
      <c r="M65" s="51"/>
      <c r="N65" s="51"/>
      <c r="O65" s="51"/>
    </row>
    <row r="66" spans="1:15" x14ac:dyDescent="0.2">
      <c r="A66" s="51"/>
      <c r="B66" s="51"/>
      <c r="C66" s="51"/>
      <c r="D66" s="51"/>
      <c r="E66" s="51"/>
      <c r="F66" s="51"/>
      <c r="G66" s="51"/>
      <c r="H66" s="51"/>
      <c r="I66" s="51"/>
      <c r="J66" s="51"/>
      <c r="K66" s="51"/>
      <c r="L66" s="51"/>
      <c r="M66" s="51"/>
      <c r="N66" s="51"/>
      <c r="O66" s="51"/>
    </row>
    <row r="67" spans="1:15" x14ac:dyDescent="0.2">
      <c r="A67" s="51"/>
      <c r="B67" s="51"/>
      <c r="C67" s="51"/>
      <c r="D67" s="51"/>
      <c r="E67" s="51"/>
      <c r="F67" s="51"/>
      <c r="G67" s="51"/>
      <c r="H67" s="51"/>
      <c r="I67" s="51"/>
      <c r="J67" s="51"/>
      <c r="K67" s="51"/>
      <c r="L67" s="51"/>
      <c r="M67" s="51"/>
      <c r="N67" s="51"/>
      <c r="O67" s="51"/>
    </row>
    <row r="68" spans="1:15" x14ac:dyDescent="0.2">
      <c r="A68" s="51"/>
      <c r="B68" s="51"/>
      <c r="C68" s="51"/>
      <c r="D68" s="51"/>
      <c r="E68" s="51"/>
      <c r="F68" s="51"/>
      <c r="G68" s="51"/>
      <c r="H68" s="51"/>
      <c r="I68" s="51"/>
      <c r="J68" s="51"/>
      <c r="K68" s="51"/>
      <c r="L68" s="51"/>
      <c r="M68" s="51"/>
      <c r="N68" s="51"/>
      <c r="O68" s="51"/>
    </row>
    <row r="69" spans="1:15" x14ac:dyDescent="0.2">
      <c r="A69" s="51"/>
      <c r="B69" s="51"/>
      <c r="C69" s="51"/>
      <c r="D69" s="51"/>
      <c r="E69" s="51"/>
      <c r="F69" s="51"/>
      <c r="G69" s="51"/>
      <c r="H69" s="51"/>
      <c r="I69" s="51"/>
      <c r="J69" s="51"/>
      <c r="K69" s="51"/>
      <c r="L69" s="51"/>
      <c r="M69" s="51"/>
      <c r="N69" s="51"/>
      <c r="O69" s="51"/>
    </row>
    <row r="70" spans="1:15" x14ac:dyDescent="0.2">
      <c r="A70" s="51"/>
      <c r="B70" s="51"/>
      <c r="C70" s="51"/>
      <c r="D70" s="51"/>
      <c r="E70" s="51"/>
      <c r="F70" s="51"/>
      <c r="G70" s="51"/>
      <c r="H70" s="51"/>
      <c r="I70" s="51"/>
      <c r="J70" s="51"/>
      <c r="K70" s="51"/>
      <c r="L70" s="51"/>
      <c r="M70" s="51"/>
      <c r="N70" s="51"/>
      <c r="O70" s="51"/>
    </row>
    <row r="71" spans="1:15" x14ac:dyDescent="0.2">
      <c r="A71" s="51"/>
      <c r="B71" s="51"/>
      <c r="C71" s="51"/>
      <c r="D71" s="51"/>
      <c r="E71" s="51"/>
      <c r="F71" s="51"/>
      <c r="G71" s="51"/>
      <c r="H71" s="51"/>
      <c r="I71" s="51"/>
      <c r="J71" s="51"/>
      <c r="K71" s="51"/>
      <c r="L71" s="51"/>
      <c r="M71" s="51"/>
      <c r="N71" s="51"/>
      <c r="O71" s="51"/>
    </row>
    <row r="72" spans="1:15" x14ac:dyDescent="0.2">
      <c r="A72" s="51"/>
      <c r="B72" s="51"/>
      <c r="C72" s="51"/>
      <c r="D72" s="51"/>
      <c r="E72" s="51"/>
      <c r="F72" s="51"/>
      <c r="G72" s="51"/>
      <c r="H72" s="51"/>
      <c r="I72" s="51"/>
      <c r="J72" s="51"/>
      <c r="K72" s="51"/>
      <c r="L72" s="51"/>
      <c r="M72" s="51"/>
      <c r="N72" s="51"/>
      <c r="O72" s="51"/>
    </row>
  </sheetData>
  <sheetProtection algorithmName="SHA-512" hashValue="UnZitPzRjNAyCmWc2pzPZtYbf8lloG3UIV04yRuR+CLDJpE4nZq3t5CcHWbMJ/9cCkhX54BSTUJ/M5nvi7ePig==" saltValue="t0A6e8V1xZCmMM+KOCkopA==" spinCount="100000" sheet="1" formatColumns="0" formatRows="0" insertRows="0" deleteRows="0"/>
  <mergeCells count="11">
    <mergeCell ref="B39:O39"/>
    <mergeCell ref="C40:E40"/>
    <mergeCell ref="F40:H40"/>
    <mergeCell ref="I40:K40"/>
    <mergeCell ref="L40:N40"/>
    <mergeCell ref="B32:C32"/>
    <mergeCell ref="B4:B7"/>
    <mergeCell ref="A3:N3"/>
    <mergeCell ref="A1:N1"/>
    <mergeCell ref="A2:N2"/>
    <mergeCell ref="B22:F22"/>
  </mergeCells>
  <phoneticPr fontId="0" type="noConversion"/>
  <printOptions horizontalCentered="1"/>
  <pageMargins left="0.19685039370078741" right="0.19685039370078741" top="0.59055118110236227" bottom="0.59055118110236227" header="0" footer="0"/>
  <pageSetup paperSize="9" scale="48" pageOrder="overThenDown" orientation="landscape" r:id="rId1"/>
  <headerFooter>
    <oddFooter>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59"/>
  <sheetViews>
    <sheetView showGridLines="0" topLeftCell="A25" zoomScale="95" zoomScaleNormal="95" zoomScaleSheetLayoutView="100" workbookViewId="0">
      <selection activeCell="T54" sqref="T54"/>
    </sheetView>
  </sheetViews>
  <sheetFormatPr defaultColWidth="17" defaultRowHeight="30" customHeight="1" x14ac:dyDescent="0.2"/>
  <cols>
    <col min="1" max="1" width="3.42578125" style="292" customWidth="1"/>
    <col min="2" max="2" width="15" style="292" customWidth="1"/>
    <col min="3" max="3" width="12.5703125" style="292" customWidth="1"/>
    <col min="4" max="4" width="13.140625" style="292" customWidth="1"/>
    <col min="5" max="5" width="13.85546875" style="292" customWidth="1"/>
    <col min="6" max="6" width="12.5703125" style="292" hidden="1" customWidth="1"/>
    <col min="7" max="7" width="14.42578125" style="292" hidden="1" customWidth="1"/>
    <col min="8" max="9" width="12.5703125" style="292" hidden="1" customWidth="1"/>
    <col min="10" max="10" width="14.7109375" style="292" hidden="1" customWidth="1"/>
    <col min="11" max="13" width="12.5703125" style="292" hidden="1" customWidth="1"/>
    <col min="14" max="14" width="14.140625" style="292" hidden="1" customWidth="1"/>
    <col min="15" max="15" width="14.5703125" style="299" customWidth="1"/>
    <col min="16" max="16" width="2.42578125" style="299" customWidth="1"/>
    <col min="17" max="17" width="12.5703125" style="292" customWidth="1"/>
    <col min="18" max="18" width="14.140625" style="292" bestFit="1" customWidth="1"/>
    <col min="19" max="19" width="12.5703125" style="292" customWidth="1"/>
    <col min="20" max="20" width="12.5703125" style="300" customWidth="1"/>
    <col min="21" max="22" width="12.5703125" style="292" customWidth="1"/>
    <col min="23" max="23" width="12" style="292" customWidth="1"/>
    <col min="24" max="24" width="2.28515625" style="294" customWidth="1"/>
    <col min="25" max="25" width="10.7109375" style="292" customWidth="1"/>
    <col min="26" max="26" width="13" style="292" bestFit="1" customWidth="1"/>
    <col min="27" max="16384" width="17" style="292"/>
  </cols>
  <sheetData>
    <row r="1" spans="1:26" s="295" customFormat="1" ht="30.75" customHeight="1" x14ac:dyDescent="0.2">
      <c r="A1" s="705" t="str">
        <f>Capa!A1</f>
        <v>Contrato de Gestão nº. 05/20 celebrado entre a Fundação Clóvis Salgado e a Associação Pró-Cultura e Promoção das Artes</v>
      </c>
      <c r="B1" s="705"/>
      <c r="C1" s="705"/>
      <c r="D1" s="705"/>
      <c r="E1" s="705"/>
      <c r="F1" s="705"/>
      <c r="G1" s="705"/>
      <c r="H1" s="705"/>
      <c r="I1" s="705"/>
      <c r="J1" s="705"/>
      <c r="K1" s="705"/>
      <c r="L1" s="705"/>
      <c r="M1" s="705"/>
      <c r="N1" s="705"/>
      <c r="O1" s="705"/>
      <c r="P1" s="341"/>
      <c r="Q1" s="341"/>
      <c r="R1" s="341"/>
      <c r="S1" s="341"/>
      <c r="T1" s="341"/>
      <c r="U1" s="341"/>
      <c r="V1" s="341"/>
      <c r="W1" s="341"/>
      <c r="X1" s="341"/>
      <c r="Y1" s="341"/>
      <c r="Z1" s="341"/>
    </row>
    <row r="2" spans="1:26" s="295" customFormat="1" ht="18" customHeight="1" x14ac:dyDescent="0.2">
      <c r="A2" s="705" t="str">
        <f>Capa!A3</f>
        <v>9º Relatório Gerencial Financeiro</v>
      </c>
      <c r="B2" s="705"/>
      <c r="C2" s="705"/>
      <c r="D2" s="705"/>
      <c r="E2" s="705"/>
      <c r="F2" s="705"/>
      <c r="G2" s="705"/>
      <c r="H2" s="705"/>
      <c r="I2" s="705"/>
      <c r="J2" s="705"/>
      <c r="K2" s="705"/>
      <c r="L2" s="705"/>
      <c r="M2" s="705"/>
      <c r="N2" s="705"/>
      <c r="O2" s="705"/>
      <c r="P2" s="341"/>
      <c r="Q2" s="341"/>
      <c r="R2" s="341"/>
      <c r="S2" s="341"/>
      <c r="T2" s="341"/>
      <c r="U2" s="341"/>
      <c r="V2" s="341"/>
      <c r="W2" s="341"/>
      <c r="X2" s="341"/>
      <c r="Y2" s="341"/>
      <c r="Z2" s="341"/>
    </row>
    <row r="3" spans="1:26" s="295" customFormat="1" ht="18" customHeight="1" thickBot="1" x14ac:dyDescent="0.25">
      <c r="A3" s="711" t="s">
        <v>294</v>
      </c>
      <c r="B3" s="711"/>
      <c r="C3" s="711"/>
      <c r="D3" s="711"/>
      <c r="E3" s="711"/>
      <c r="F3" s="711"/>
      <c r="G3" s="711"/>
      <c r="H3" s="711"/>
      <c r="I3" s="711"/>
      <c r="J3" s="711"/>
      <c r="K3" s="711"/>
      <c r="L3" s="711"/>
      <c r="M3" s="711"/>
      <c r="N3" s="711"/>
      <c r="O3" s="711"/>
      <c r="P3" s="342"/>
      <c r="Q3" s="342"/>
      <c r="R3" s="342"/>
      <c r="S3" s="342"/>
      <c r="T3" s="342"/>
      <c r="U3" s="342"/>
      <c r="V3" s="342"/>
      <c r="W3" s="342"/>
      <c r="X3" s="342"/>
      <c r="Y3" s="342"/>
      <c r="Z3" s="342"/>
    </row>
    <row r="4" spans="1:26" s="295" customFormat="1" ht="16.5" customHeight="1" thickBot="1" x14ac:dyDescent="0.25">
      <c r="A4" s="115"/>
      <c r="B4" s="115"/>
      <c r="C4" s="704" t="s">
        <v>159</v>
      </c>
      <c r="D4" s="704"/>
      <c r="E4" s="704"/>
      <c r="F4" s="704"/>
      <c r="G4" s="704"/>
      <c r="H4" s="704"/>
      <c r="I4" s="704"/>
      <c r="J4" s="704"/>
      <c r="K4" s="704"/>
      <c r="L4" s="704"/>
      <c r="M4" s="704"/>
      <c r="N4" s="704"/>
      <c r="O4" s="704"/>
      <c r="P4" s="298"/>
    </row>
    <row r="5" spans="1:26" s="295" customFormat="1" ht="11.25" x14ac:dyDescent="0.2">
      <c r="A5" s="712">
        <v>1</v>
      </c>
      <c r="B5" s="714" t="s">
        <v>156</v>
      </c>
      <c r="C5" s="116" t="str">
        <f>Resumo!C4</f>
        <v>Janeiro</v>
      </c>
      <c r="D5" s="116" t="str">
        <f>Resumo!D4</f>
        <v>Fevereiro</v>
      </c>
      <c r="E5" s="116" t="str">
        <f>Resumo!E4</f>
        <v>Março</v>
      </c>
      <c r="F5" s="116" t="str">
        <f>Resumo!F4</f>
        <v>Abril</v>
      </c>
      <c r="G5" s="116" t="str">
        <f>Resumo!G4</f>
        <v>Maio</v>
      </c>
      <c r="H5" s="116" t="str">
        <f>Resumo!H4</f>
        <v>Junho</v>
      </c>
      <c r="I5" s="116" t="str">
        <f>Resumo!I4</f>
        <v>Julho</v>
      </c>
      <c r="J5" s="116" t="str">
        <f>Resumo!J4</f>
        <v>Agosto</v>
      </c>
      <c r="K5" s="116" t="str">
        <f>Resumo!K4</f>
        <v>Setembro</v>
      </c>
      <c r="L5" s="116" t="str">
        <f>Resumo!L4</f>
        <v>Outubro</v>
      </c>
      <c r="M5" s="116" t="str">
        <f>Resumo!M4</f>
        <v>Novembro</v>
      </c>
      <c r="N5" s="116" t="str">
        <f>Resumo!N4</f>
        <v>Dezembro</v>
      </c>
      <c r="O5" s="702" t="s">
        <v>5</v>
      </c>
      <c r="P5" s="298"/>
    </row>
    <row r="6" spans="1:26" s="295" customFormat="1" ht="11.25" x14ac:dyDescent="0.2">
      <c r="A6" s="712"/>
      <c r="B6" s="715"/>
      <c r="C6" s="346">
        <f>Resumo!C5</f>
        <v>44562</v>
      </c>
      <c r="D6" s="346">
        <f>Resumo!D5</f>
        <v>44593</v>
      </c>
      <c r="E6" s="346">
        <f>Resumo!E5</f>
        <v>44621</v>
      </c>
      <c r="F6" s="346">
        <f>Resumo!F5</f>
        <v>44652</v>
      </c>
      <c r="G6" s="346">
        <f>Resumo!G5</f>
        <v>44682</v>
      </c>
      <c r="H6" s="346">
        <f>Resumo!H5</f>
        <v>44713</v>
      </c>
      <c r="I6" s="346">
        <f>Resumo!I5</f>
        <v>44743</v>
      </c>
      <c r="J6" s="346">
        <f>Resumo!J5</f>
        <v>44774</v>
      </c>
      <c r="K6" s="346">
        <f>Resumo!K5</f>
        <v>44805</v>
      </c>
      <c r="L6" s="346">
        <f>Resumo!L5</f>
        <v>44835</v>
      </c>
      <c r="M6" s="346">
        <f>Resumo!M5</f>
        <v>44866</v>
      </c>
      <c r="N6" s="346">
        <f>Resumo!N5</f>
        <v>44896</v>
      </c>
      <c r="O6" s="702"/>
      <c r="P6" s="298"/>
    </row>
    <row r="7" spans="1:26" s="295" customFormat="1" ht="11.25" x14ac:dyDescent="0.2">
      <c r="A7" s="712"/>
      <c r="B7" s="715"/>
      <c r="C7" s="354" t="str">
        <f>Resumo!C6</f>
        <v>a</v>
      </c>
      <c r="D7" s="354" t="str">
        <f>Resumo!D6</f>
        <v>a</v>
      </c>
      <c r="E7" s="354" t="str">
        <f>Resumo!E6</f>
        <v>a</v>
      </c>
      <c r="F7" s="354" t="str">
        <f>Resumo!F6</f>
        <v>a</v>
      </c>
      <c r="G7" s="354" t="str">
        <f>Resumo!G6</f>
        <v>a</v>
      </c>
      <c r="H7" s="354" t="str">
        <f>Resumo!H6</f>
        <v>a</v>
      </c>
      <c r="I7" s="354" t="str">
        <f>Resumo!I6</f>
        <v>a</v>
      </c>
      <c r="J7" s="354" t="str">
        <f>Resumo!J6</f>
        <v>a</v>
      </c>
      <c r="K7" s="354" t="str">
        <f>Resumo!K6</f>
        <v>a</v>
      </c>
      <c r="L7" s="354" t="str">
        <f>Resumo!L6</f>
        <v>a</v>
      </c>
      <c r="M7" s="354" t="str">
        <f>Resumo!M6</f>
        <v>a</v>
      </c>
      <c r="N7" s="354" t="str">
        <f>Resumo!N6</f>
        <v>a</v>
      </c>
      <c r="O7" s="702"/>
      <c r="P7" s="298"/>
    </row>
    <row r="8" spans="1:26" ht="12" thickBot="1" x14ac:dyDescent="0.25">
      <c r="A8" s="713"/>
      <c r="B8" s="716"/>
      <c r="C8" s="347">
        <f>Resumo!C7</f>
        <v>44592</v>
      </c>
      <c r="D8" s="347">
        <f>Resumo!D7</f>
        <v>44620</v>
      </c>
      <c r="E8" s="347">
        <f>Resumo!E7</f>
        <v>44651</v>
      </c>
      <c r="F8" s="347">
        <f>Resumo!F7</f>
        <v>44681</v>
      </c>
      <c r="G8" s="347">
        <f>Resumo!G7</f>
        <v>44712</v>
      </c>
      <c r="H8" s="347">
        <f>Resumo!H7</f>
        <v>44742</v>
      </c>
      <c r="I8" s="347">
        <f>Resumo!I7</f>
        <v>44773</v>
      </c>
      <c r="J8" s="347">
        <f>Resumo!J7</f>
        <v>44804</v>
      </c>
      <c r="K8" s="347">
        <f>Resumo!K7</f>
        <v>44834</v>
      </c>
      <c r="L8" s="347">
        <f>Resumo!L7</f>
        <v>44865</v>
      </c>
      <c r="M8" s="347">
        <f>Resumo!M7</f>
        <v>44895</v>
      </c>
      <c r="N8" s="347">
        <f>Resumo!N7</f>
        <v>44926</v>
      </c>
      <c r="O8" s="703"/>
      <c r="P8" s="340"/>
    </row>
    <row r="9" spans="1:26" ht="11.25" x14ac:dyDescent="0.2">
      <c r="A9" s="120" t="s">
        <v>15</v>
      </c>
      <c r="B9" s="121" t="s">
        <v>34</v>
      </c>
      <c r="C9" s="122"/>
      <c r="D9" s="122"/>
      <c r="E9" s="122"/>
      <c r="F9" s="122"/>
      <c r="G9" s="122"/>
      <c r="H9" s="122"/>
      <c r="I9" s="122"/>
      <c r="J9" s="122"/>
      <c r="K9" s="122"/>
      <c r="L9" s="122"/>
      <c r="M9" s="122"/>
      <c r="N9" s="122"/>
      <c r="O9" s="338"/>
      <c r="P9" s="340"/>
    </row>
    <row r="10" spans="1:26" ht="22.5" x14ac:dyDescent="0.2">
      <c r="A10" s="123" t="s">
        <v>42</v>
      </c>
      <c r="B10" s="124" t="s">
        <v>330</v>
      </c>
      <c r="C10" s="514">
        <v>0</v>
      </c>
      <c r="D10" s="514">
        <v>2620189.0700294939</v>
      </c>
      <c r="E10" s="514">
        <v>0</v>
      </c>
      <c r="F10" s="514">
        <v>0</v>
      </c>
      <c r="G10" s="514"/>
      <c r="H10" s="514"/>
      <c r="I10" s="514"/>
      <c r="J10" s="514"/>
      <c r="K10" s="514"/>
      <c r="L10" s="514"/>
      <c r="M10" s="514"/>
      <c r="N10" s="514"/>
      <c r="O10" s="125">
        <f>SUM(C10:N10)</f>
        <v>2620189.0700294939</v>
      </c>
      <c r="P10" s="340"/>
    </row>
    <row r="11" spans="1:26" ht="22.5" x14ac:dyDescent="0.2">
      <c r="A11" s="123" t="s">
        <v>43</v>
      </c>
      <c r="B11" s="124" t="s">
        <v>331</v>
      </c>
      <c r="C11" s="514"/>
      <c r="D11" s="514"/>
      <c r="E11" s="514"/>
      <c r="F11" s="514"/>
      <c r="G11" s="514"/>
      <c r="H11" s="514"/>
      <c r="I11" s="514"/>
      <c r="J11" s="514"/>
      <c r="K11" s="514"/>
      <c r="L11" s="514"/>
      <c r="M11" s="514"/>
      <c r="N11" s="514"/>
      <c r="O11" s="125">
        <f>SUM(C11:N11)</f>
        <v>0</v>
      </c>
      <c r="P11" s="340"/>
    </row>
    <row r="12" spans="1:26" ht="11.25" x14ac:dyDescent="0.2">
      <c r="A12" s="123" t="s">
        <v>45</v>
      </c>
      <c r="B12" s="124" t="s">
        <v>167</v>
      </c>
      <c r="C12" s="515">
        <v>0</v>
      </c>
      <c r="D12" s="515">
        <v>0</v>
      </c>
      <c r="E12" s="515">
        <v>0</v>
      </c>
      <c r="F12" s="515">
        <v>0</v>
      </c>
      <c r="G12" s="515">
        <v>0</v>
      </c>
      <c r="H12" s="515">
        <v>0</v>
      </c>
      <c r="I12" s="515">
        <v>0</v>
      </c>
      <c r="J12" s="515">
        <v>0</v>
      </c>
      <c r="K12" s="515">
        <v>0</v>
      </c>
      <c r="L12" s="515">
        <v>0</v>
      </c>
      <c r="M12" s="515">
        <v>0</v>
      </c>
      <c r="N12" s="515">
        <v>0</v>
      </c>
      <c r="O12" s="125">
        <f>SUM(C12:N12)</f>
        <v>0</v>
      </c>
      <c r="P12" s="340"/>
    </row>
    <row r="13" spans="1:26" ht="23.25" thickBot="1" x14ac:dyDescent="0.25">
      <c r="A13" s="308" t="s">
        <v>39</v>
      </c>
      <c r="B13" s="309" t="s">
        <v>295</v>
      </c>
      <c r="C13" s="139">
        <v>0</v>
      </c>
      <c r="D13" s="139">
        <v>0</v>
      </c>
      <c r="E13" s="139">
        <v>0</v>
      </c>
      <c r="F13" s="139">
        <v>0</v>
      </c>
      <c r="G13" s="139">
        <v>0</v>
      </c>
      <c r="H13" s="139">
        <v>0</v>
      </c>
      <c r="I13" s="139">
        <v>0</v>
      </c>
      <c r="J13" s="139">
        <v>0</v>
      </c>
      <c r="K13" s="139">
        <v>0</v>
      </c>
      <c r="L13" s="139">
        <v>0</v>
      </c>
      <c r="M13" s="139">
        <v>0</v>
      </c>
      <c r="N13" s="139">
        <v>0</v>
      </c>
      <c r="O13" s="307">
        <f>SUM(C13:N13)</f>
        <v>0</v>
      </c>
      <c r="P13" s="340"/>
    </row>
    <row r="14" spans="1:26" ht="12" thickBot="1" x14ac:dyDescent="0.25">
      <c r="A14" s="709" t="s">
        <v>256</v>
      </c>
      <c r="B14" s="709"/>
      <c r="C14" s="127">
        <f t="shared" ref="C14:H14" si="0">SUM(C10:C13)</f>
        <v>0</v>
      </c>
      <c r="D14" s="127">
        <f t="shared" si="0"/>
        <v>2620189.0700294939</v>
      </c>
      <c r="E14" s="127">
        <f t="shared" si="0"/>
        <v>0</v>
      </c>
      <c r="F14" s="127">
        <f t="shared" si="0"/>
        <v>0</v>
      </c>
      <c r="G14" s="127">
        <f t="shared" si="0"/>
        <v>0</v>
      </c>
      <c r="H14" s="127">
        <f t="shared" si="0"/>
        <v>0</v>
      </c>
      <c r="I14" s="127">
        <f t="shared" ref="I14:N14" si="1">SUM(I10:I13)</f>
        <v>0</v>
      </c>
      <c r="J14" s="127">
        <f t="shared" si="1"/>
        <v>0</v>
      </c>
      <c r="K14" s="127">
        <f t="shared" si="1"/>
        <v>0</v>
      </c>
      <c r="L14" s="127">
        <f t="shared" si="1"/>
        <v>0</v>
      </c>
      <c r="M14" s="127">
        <f t="shared" si="1"/>
        <v>0</v>
      </c>
      <c r="N14" s="127">
        <f t="shared" si="1"/>
        <v>0</v>
      </c>
      <c r="O14" s="125">
        <f>SUM(C14:N14)</f>
        <v>2620189.0700294939</v>
      </c>
      <c r="P14" s="340"/>
    </row>
    <row r="15" spans="1:26" s="298" customFormat="1" ht="12" customHeight="1" thickBot="1" x14ac:dyDescent="0.25">
      <c r="A15" s="128"/>
      <c r="B15" s="129"/>
      <c r="C15" s="188"/>
      <c r="D15" s="188"/>
      <c r="E15" s="188"/>
      <c r="F15" s="188"/>
      <c r="G15" s="188"/>
      <c r="H15" s="188"/>
      <c r="I15" s="188"/>
      <c r="J15" s="188"/>
      <c r="K15" s="188"/>
      <c r="L15" s="188"/>
      <c r="M15" s="188"/>
      <c r="N15" s="188"/>
      <c r="O15" s="188"/>
    </row>
    <row r="16" spans="1:26" ht="24" customHeight="1" thickBot="1" x14ac:dyDescent="0.25">
      <c r="A16" s="118">
        <v>2</v>
      </c>
      <c r="B16" s="119" t="s">
        <v>157</v>
      </c>
      <c r="C16" s="131" t="str">
        <f t="shared" ref="C16:H16" si="2">C5</f>
        <v>Janeiro</v>
      </c>
      <c r="D16" s="131" t="str">
        <f t="shared" si="2"/>
        <v>Fevereiro</v>
      </c>
      <c r="E16" s="131" t="str">
        <f t="shared" si="2"/>
        <v>Março</v>
      </c>
      <c r="F16" s="131" t="str">
        <f t="shared" si="2"/>
        <v>Abril</v>
      </c>
      <c r="G16" s="131" t="str">
        <f t="shared" si="2"/>
        <v>Maio</v>
      </c>
      <c r="H16" s="131" t="str">
        <f t="shared" si="2"/>
        <v>Junho</v>
      </c>
      <c r="I16" s="131" t="str">
        <f t="shared" ref="I16:N16" si="3">I5</f>
        <v>Julho</v>
      </c>
      <c r="J16" s="131" t="str">
        <f t="shared" si="3"/>
        <v>Agosto</v>
      </c>
      <c r="K16" s="131" t="str">
        <f t="shared" si="3"/>
        <v>Setembro</v>
      </c>
      <c r="L16" s="131" t="str">
        <f t="shared" si="3"/>
        <v>Outubro</v>
      </c>
      <c r="M16" s="131" t="str">
        <f t="shared" si="3"/>
        <v>Novembro</v>
      </c>
      <c r="N16" s="131" t="str">
        <f t="shared" si="3"/>
        <v>Dezembro</v>
      </c>
      <c r="O16" s="132" t="str">
        <f>O5</f>
        <v>TOTAL</v>
      </c>
      <c r="P16" s="340"/>
    </row>
    <row r="17" spans="1:26" ht="22.5" x14ac:dyDescent="0.2">
      <c r="A17" s="120" t="s">
        <v>39</v>
      </c>
      <c r="B17" s="121" t="s">
        <v>182</v>
      </c>
      <c r="C17" s="189"/>
      <c r="D17" s="189"/>
      <c r="E17" s="189"/>
      <c r="F17" s="189"/>
      <c r="G17" s="189"/>
      <c r="H17" s="189"/>
      <c r="I17" s="189"/>
      <c r="J17" s="189"/>
      <c r="K17" s="189"/>
      <c r="L17" s="189"/>
      <c r="M17" s="189"/>
      <c r="N17" s="189"/>
      <c r="O17" s="189"/>
      <c r="P17" s="340"/>
    </row>
    <row r="18" spans="1:26" ht="11.25" x14ac:dyDescent="0.2">
      <c r="A18" s="134" t="s">
        <v>11</v>
      </c>
      <c r="B18" s="121" t="s">
        <v>1</v>
      </c>
      <c r="C18" s="516">
        <v>247392.38070000001</v>
      </c>
      <c r="D18" s="516">
        <v>247392.38070000001</v>
      </c>
      <c r="E18" s="516">
        <v>247392.38070000004</v>
      </c>
      <c r="F18" s="516"/>
      <c r="G18" s="516"/>
      <c r="H18" s="516"/>
      <c r="I18" s="516"/>
      <c r="J18" s="516"/>
      <c r="K18" s="516"/>
      <c r="L18" s="516"/>
      <c r="M18" s="516"/>
      <c r="N18" s="516"/>
      <c r="O18" s="125">
        <f>SUM(C18:N18)</f>
        <v>742177.14210000006</v>
      </c>
      <c r="P18" s="340"/>
    </row>
    <row r="19" spans="1:26" ht="11.25" x14ac:dyDescent="0.2">
      <c r="A19" s="134" t="s">
        <v>12</v>
      </c>
      <c r="B19" s="121" t="s">
        <v>7</v>
      </c>
      <c r="C19" s="516">
        <v>0</v>
      </c>
      <c r="D19" s="516">
        <v>0</v>
      </c>
      <c r="E19" s="516">
        <v>0</v>
      </c>
      <c r="F19" s="516"/>
      <c r="G19" s="516"/>
      <c r="H19" s="516"/>
      <c r="I19" s="516"/>
      <c r="J19" s="516"/>
      <c r="K19" s="516"/>
      <c r="L19" s="516"/>
      <c r="M19" s="516"/>
      <c r="N19" s="516"/>
      <c r="O19" s="125">
        <f t="shared" ref="O19:O27" si="4">SUM(C19:N19)</f>
        <v>0</v>
      </c>
      <c r="P19" s="340"/>
    </row>
    <row r="20" spans="1:26" ht="11.25" x14ac:dyDescent="0.2">
      <c r="A20" s="134" t="s">
        <v>13</v>
      </c>
      <c r="B20" s="121" t="s">
        <v>37</v>
      </c>
      <c r="C20" s="516">
        <v>164825.173641375</v>
      </c>
      <c r="D20" s="516">
        <v>164825.173641375</v>
      </c>
      <c r="E20" s="516">
        <v>164825.173641375</v>
      </c>
      <c r="F20" s="516"/>
      <c r="G20" s="516"/>
      <c r="H20" s="516"/>
      <c r="I20" s="516"/>
      <c r="J20" s="516"/>
      <c r="K20" s="516"/>
      <c r="L20" s="516"/>
      <c r="M20" s="516"/>
      <c r="N20" s="516"/>
      <c r="O20" s="125">
        <f t="shared" si="4"/>
        <v>494475.52092412498</v>
      </c>
      <c r="P20" s="340"/>
    </row>
    <row r="21" spans="1:26" ht="11.25" x14ac:dyDescent="0.2">
      <c r="A21" s="134" t="s">
        <v>14</v>
      </c>
      <c r="B21" s="121" t="s">
        <v>38</v>
      </c>
      <c r="C21" s="516">
        <v>75106.365399999995</v>
      </c>
      <c r="D21" s="516">
        <v>75106.365399999995</v>
      </c>
      <c r="E21" s="516">
        <v>75106.365399999995</v>
      </c>
      <c r="F21" s="516"/>
      <c r="G21" s="516"/>
      <c r="H21" s="516"/>
      <c r="I21" s="516"/>
      <c r="J21" s="516"/>
      <c r="K21" s="516"/>
      <c r="L21" s="516"/>
      <c r="M21" s="516"/>
      <c r="N21" s="516"/>
      <c r="O21" s="125">
        <f t="shared" si="4"/>
        <v>225319.09619999997</v>
      </c>
      <c r="P21" s="340"/>
    </row>
    <row r="22" spans="1:26" ht="12.75" customHeight="1" x14ac:dyDescent="0.2">
      <c r="A22" s="710" t="s">
        <v>53</v>
      </c>
      <c r="B22" s="710"/>
      <c r="C22" s="135">
        <f t="shared" ref="C22:H22" si="5">SUM(C18:C21)</f>
        <v>487323.91974137502</v>
      </c>
      <c r="D22" s="135">
        <f t="shared" si="5"/>
        <v>487323.91974137502</v>
      </c>
      <c r="E22" s="135">
        <f t="shared" si="5"/>
        <v>487323.91974137502</v>
      </c>
      <c r="F22" s="135">
        <f t="shared" si="5"/>
        <v>0</v>
      </c>
      <c r="G22" s="135">
        <f t="shared" si="5"/>
        <v>0</v>
      </c>
      <c r="H22" s="135">
        <f t="shared" si="5"/>
        <v>0</v>
      </c>
      <c r="I22" s="135">
        <f t="shared" ref="I22:N22" si="6">SUM(I18:I21)</f>
        <v>0</v>
      </c>
      <c r="J22" s="135">
        <f t="shared" si="6"/>
        <v>0</v>
      </c>
      <c r="K22" s="135">
        <f t="shared" si="6"/>
        <v>0</v>
      </c>
      <c r="L22" s="135">
        <f t="shared" si="6"/>
        <v>0</v>
      </c>
      <c r="M22" s="135">
        <f t="shared" si="6"/>
        <v>0</v>
      </c>
      <c r="N22" s="135">
        <f t="shared" si="6"/>
        <v>0</v>
      </c>
      <c r="O22" s="135">
        <f t="shared" si="4"/>
        <v>1461971.7592241252</v>
      </c>
      <c r="P22" s="340"/>
    </row>
    <row r="23" spans="1:26" ht="11.25" x14ac:dyDescent="0.2">
      <c r="A23" s="120" t="s">
        <v>40</v>
      </c>
      <c r="B23" s="121" t="s">
        <v>271</v>
      </c>
      <c r="C23" s="516">
        <v>145281.47430470417</v>
      </c>
      <c r="D23" s="516">
        <v>159781.4743047042</v>
      </c>
      <c r="E23" s="516">
        <v>162181.4743047042</v>
      </c>
      <c r="F23" s="516"/>
      <c r="G23" s="516"/>
      <c r="H23" s="516"/>
      <c r="I23" s="516"/>
      <c r="J23" s="516"/>
      <c r="K23" s="516"/>
      <c r="L23" s="516"/>
      <c r="M23" s="516"/>
      <c r="N23" s="516"/>
      <c r="O23" s="125">
        <f t="shared" si="4"/>
        <v>467244.42291411257</v>
      </c>
      <c r="P23" s="340"/>
    </row>
    <row r="24" spans="1:26" ht="22.5" x14ac:dyDescent="0.2">
      <c r="A24" s="120" t="s">
        <v>41</v>
      </c>
      <c r="B24" s="121" t="s">
        <v>144</v>
      </c>
      <c r="C24" s="58">
        <v>0</v>
      </c>
      <c r="D24" s="58">
        <v>0</v>
      </c>
      <c r="E24" s="58">
        <v>0</v>
      </c>
      <c r="F24" s="58">
        <v>0</v>
      </c>
      <c r="G24" s="58">
        <v>0</v>
      </c>
      <c r="H24" s="58">
        <v>0</v>
      </c>
      <c r="I24" s="58">
        <v>0</v>
      </c>
      <c r="J24" s="58">
        <v>0</v>
      </c>
      <c r="K24" s="58">
        <v>0</v>
      </c>
      <c r="L24" s="58">
        <v>0</v>
      </c>
      <c r="M24" s="58">
        <v>0</v>
      </c>
      <c r="N24" s="58">
        <v>0</v>
      </c>
      <c r="O24" s="125">
        <f t="shared" si="4"/>
        <v>0</v>
      </c>
      <c r="P24" s="340"/>
    </row>
    <row r="25" spans="1:26" ht="33.75" x14ac:dyDescent="0.2">
      <c r="A25" s="578" t="s">
        <v>318</v>
      </c>
      <c r="B25" s="579" t="s">
        <v>315</v>
      </c>
      <c r="C25" s="580">
        <v>0</v>
      </c>
      <c r="D25" s="580">
        <v>0</v>
      </c>
      <c r="E25" s="580">
        <v>0</v>
      </c>
      <c r="F25" s="580">
        <v>0</v>
      </c>
      <c r="G25" s="580">
        <v>0</v>
      </c>
      <c r="H25" s="580">
        <v>0</v>
      </c>
      <c r="I25" s="580">
        <v>0</v>
      </c>
      <c r="J25" s="580">
        <v>0</v>
      </c>
      <c r="K25" s="580">
        <v>0</v>
      </c>
      <c r="L25" s="580">
        <v>0</v>
      </c>
      <c r="M25" s="580">
        <v>0</v>
      </c>
      <c r="N25" s="580">
        <v>0</v>
      </c>
      <c r="O25" s="135">
        <f t="shared" ref="O25" si="7">SUM(C25:N25)</f>
        <v>0</v>
      </c>
      <c r="P25" s="340"/>
    </row>
    <row r="26" spans="1:26" ht="23.25" thickBot="1" x14ac:dyDescent="0.25">
      <c r="A26" s="574" t="s">
        <v>1403</v>
      </c>
      <c r="B26" s="575" t="s">
        <v>468</v>
      </c>
      <c r="C26" s="576"/>
      <c r="D26" s="576"/>
      <c r="E26" s="576"/>
      <c r="F26" s="576"/>
      <c r="G26" s="576"/>
      <c r="H26" s="576"/>
      <c r="I26" s="576"/>
      <c r="J26" s="576"/>
      <c r="K26" s="576"/>
      <c r="L26" s="576"/>
      <c r="M26" s="576"/>
      <c r="N26" s="576">
        <v>5000000</v>
      </c>
      <c r="O26" s="577">
        <f t="shared" si="4"/>
        <v>5000000</v>
      </c>
      <c r="P26" s="340"/>
    </row>
    <row r="27" spans="1:26" ht="12" thickBot="1" x14ac:dyDescent="0.25">
      <c r="A27" s="137" t="s">
        <v>255</v>
      </c>
      <c r="B27" s="138"/>
      <c r="C27" s="127">
        <f t="shared" ref="C27:H27" si="8">SUM(C22:C26)</f>
        <v>632605.39404607913</v>
      </c>
      <c r="D27" s="127">
        <f t="shared" si="8"/>
        <v>647105.39404607925</v>
      </c>
      <c r="E27" s="127">
        <f t="shared" si="8"/>
        <v>649505.39404607925</v>
      </c>
      <c r="F27" s="127">
        <f t="shared" si="8"/>
        <v>0</v>
      </c>
      <c r="G27" s="127">
        <f t="shared" si="8"/>
        <v>0</v>
      </c>
      <c r="H27" s="127">
        <f t="shared" si="8"/>
        <v>0</v>
      </c>
      <c r="I27" s="127">
        <f t="shared" ref="I27:N27" si="9">SUM(I22:I26)</f>
        <v>0</v>
      </c>
      <c r="J27" s="127">
        <f t="shared" si="9"/>
        <v>0</v>
      </c>
      <c r="K27" s="127">
        <f t="shared" si="9"/>
        <v>0</v>
      </c>
      <c r="L27" s="127">
        <f t="shared" si="9"/>
        <v>0</v>
      </c>
      <c r="M27" s="127">
        <f t="shared" si="9"/>
        <v>0</v>
      </c>
      <c r="N27" s="127">
        <f t="shared" si="9"/>
        <v>5000000</v>
      </c>
      <c r="O27" s="127">
        <f t="shared" si="4"/>
        <v>6929216.1821382381</v>
      </c>
      <c r="P27" s="340"/>
    </row>
    <row r="28" spans="1:26" ht="12.75" customHeight="1" thickBot="1" x14ac:dyDescent="0.25">
      <c r="A28" s="289"/>
      <c r="B28" s="290"/>
      <c r="C28" s="271"/>
      <c r="D28" s="271"/>
      <c r="E28" s="271"/>
      <c r="F28" s="271"/>
      <c r="G28" s="271"/>
      <c r="H28" s="271"/>
      <c r="I28" s="271"/>
      <c r="J28" s="271"/>
      <c r="K28" s="271"/>
      <c r="L28" s="271"/>
      <c r="M28" s="271"/>
      <c r="N28" s="271"/>
      <c r="O28" s="271"/>
      <c r="P28" s="271"/>
      <c r="Q28" s="271"/>
      <c r="R28" s="271"/>
      <c r="S28" s="271"/>
      <c r="T28" s="271"/>
      <c r="U28" s="271"/>
      <c r="V28" s="271"/>
      <c r="W28" s="271"/>
      <c r="X28" s="271"/>
      <c r="Y28" s="291"/>
      <c r="Z28" s="271"/>
    </row>
    <row r="29" spans="1:26" ht="12.75" customHeight="1" thickBot="1" x14ac:dyDescent="0.25">
      <c r="A29" s="289"/>
      <c r="B29" s="290"/>
      <c r="C29" s="704" t="s">
        <v>160</v>
      </c>
      <c r="D29" s="704"/>
      <c r="E29" s="704"/>
      <c r="F29" s="704"/>
      <c r="G29" s="704"/>
      <c r="H29" s="704"/>
      <c r="I29" s="704"/>
      <c r="J29" s="704"/>
      <c r="K29" s="704"/>
      <c r="L29" s="704"/>
      <c r="M29" s="704"/>
      <c r="N29" s="704"/>
      <c r="O29" s="704"/>
      <c r="P29" s="141"/>
      <c r="Q29" s="701" t="s">
        <v>292</v>
      </c>
      <c r="R29" s="701" t="s">
        <v>158</v>
      </c>
      <c r="S29" s="271"/>
      <c r="T29" s="271"/>
      <c r="U29" s="271"/>
      <c r="V29" s="271"/>
      <c r="W29" s="271"/>
      <c r="X29" s="271"/>
      <c r="Y29" s="291"/>
      <c r="Z29" s="271"/>
    </row>
    <row r="30" spans="1:26" ht="12.75" customHeight="1" x14ac:dyDescent="0.2">
      <c r="A30" s="717">
        <v>1</v>
      </c>
      <c r="B30" s="706" t="s">
        <v>156</v>
      </c>
      <c r="C30" s="116" t="str">
        <f>Resumo!C4</f>
        <v>Janeiro</v>
      </c>
      <c r="D30" s="116" t="str">
        <f>Resumo!D4</f>
        <v>Fevereiro</v>
      </c>
      <c r="E30" s="116" t="str">
        <f>Resumo!E4</f>
        <v>Março</v>
      </c>
      <c r="F30" s="116" t="str">
        <f>Resumo!F4</f>
        <v>Abril</v>
      </c>
      <c r="G30" s="116" t="str">
        <f>Resumo!G4</f>
        <v>Maio</v>
      </c>
      <c r="H30" s="116" t="str">
        <f>Resumo!H4</f>
        <v>Junho</v>
      </c>
      <c r="I30" s="116" t="str">
        <f>Resumo!I4</f>
        <v>Julho</v>
      </c>
      <c r="J30" s="116" t="str">
        <f>Resumo!J4</f>
        <v>Agosto</v>
      </c>
      <c r="K30" s="116" t="str">
        <f>Resumo!K4</f>
        <v>Setembro</v>
      </c>
      <c r="L30" s="116" t="str">
        <f>Resumo!L4</f>
        <v>Outubro</v>
      </c>
      <c r="M30" s="116" t="str">
        <f>Resumo!M4</f>
        <v>Novembro</v>
      </c>
      <c r="N30" s="116" t="str">
        <f>Resumo!N4</f>
        <v>Dezembro</v>
      </c>
      <c r="O30" s="702" t="s">
        <v>5</v>
      </c>
      <c r="P30" s="117"/>
      <c r="Q30" s="702"/>
      <c r="R30" s="702"/>
      <c r="T30" s="292"/>
    </row>
    <row r="31" spans="1:26" ht="12.75" customHeight="1" x14ac:dyDescent="0.2">
      <c r="A31" s="712"/>
      <c r="B31" s="707"/>
      <c r="C31" s="346">
        <f>Resumo!C5</f>
        <v>44562</v>
      </c>
      <c r="D31" s="346">
        <f>Resumo!D5</f>
        <v>44593</v>
      </c>
      <c r="E31" s="346">
        <f>Resumo!E5</f>
        <v>44621</v>
      </c>
      <c r="F31" s="346">
        <f>Resumo!F5</f>
        <v>44652</v>
      </c>
      <c r="G31" s="346">
        <f>Resumo!G5</f>
        <v>44682</v>
      </c>
      <c r="H31" s="346">
        <f>Resumo!H5</f>
        <v>44713</v>
      </c>
      <c r="I31" s="346">
        <f>Resumo!I5</f>
        <v>44743</v>
      </c>
      <c r="J31" s="346">
        <f>Resumo!J5</f>
        <v>44774</v>
      </c>
      <c r="K31" s="346">
        <f>Resumo!K5</f>
        <v>44805</v>
      </c>
      <c r="L31" s="346">
        <f>Resumo!L5</f>
        <v>44835</v>
      </c>
      <c r="M31" s="346">
        <f>Resumo!M5</f>
        <v>44866</v>
      </c>
      <c r="N31" s="346">
        <f>Resumo!N5</f>
        <v>44896</v>
      </c>
      <c r="O31" s="702"/>
      <c r="P31" s="338"/>
      <c r="Q31" s="702"/>
      <c r="R31" s="702"/>
      <c r="T31" s="292"/>
    </row>
    <row r="32" spans="1:26" ht="12.75" customHeight="1" x14ac:dyDescent="0.2">
      <c r="A32" s="712"/>
      <c r="B32" s="707"/>
      <c r="C32" s="354" t="str">
        <f>Resumo!C6</f>
        <v>a</v>
      </c>
      <c r="D32" s="354" t="str">
        <f>Resumo!D6</f>
        <v>a</v>
      </c>
      <c r="E32" s="354" t="str">
        <f>Resumo!E6</f>
        <v>a</v>
      </c>
      <c r="F32" s="354" t="str">
        <f>Resumo!F6</f>
        <v>a</v>
      </c>
      <c r="G32" s="354" t="str">
        <f>Resumo!G6</f>
        <v>a</v>
      </c>
      <c r="H32" s="354" t="str">
        <f>Resumo!H6</f>
        <v>a</v>
      </c>
      <c r="I32" s="354" t="str">
        <f>Resumo!I6</f>
        <v>a</v>
      </c>
      <c r="J32" s="354" t="str">
        <f>Resumo!J6</f>
        <v>a</v>
      </c>
      <c r="K32" s="354" t="str">
        <f>Resumo!K6</f>
        <v>a</v>
      </c>
      <c r="L32" s="354" t="str">
        <f>Resumo!L6</f>
        <v>a</v>
      </c>
      <c r="M32" s="354" t="str">
        <f>Resumo!M6</f>
        <v>a</v>
      </c>
      <c r="N32" s="354" t="str">
        <f>Resumo!N6</f>
        <v>a</v>
      </c>
      <c r="O32" s="702"/>
      <c r="P32" s="338"/>
      <c r="Q32" s="702"/>
      <c r="R32" s="702"/>
      <c r="T32" s="292"/>
    </row>
    <row r="33" spans="1:24" s="295" customFormat="1" ht="15.75" thickBot="1" x14ac:dyDescent="0.25">
      <c r="A33" s="713"/>
      <c r="B33" s="708"/>
      <c r="C33" s="347">
        <f>Resumo!C7</f>
        <v>44592</v>
      </c>
      <c r="D33" s="347">
        <f>Resumo!D7</f>
        <v>44620</v>
      </c>
      <c r="E33" s="347">
        <f>Resumo!E7</f>
        <v>44651</v>
      </c>
      <c r="F33" s="347">
        <f>Resumo!F7</f>
        <v>44681</v>
      </c>
      <c r="G33" s="347">
        <f>Resumo!G7</f>
        <v>44712</v>
      </c>
      <c r="H33" s="347">
        <f>Resumo!H7</f>
        <v>44742</v>
      </c>
      <c r="I33" s="347">
        <f>Resumo!I7</f>
        <v>44773</v>
      </c>
      <c r="J33" s="347">
        <f>Resumo!J7</f>
        <v>44804</v>
      </c>
      <c r="K33" s="347">
        <f>Resumo!K7</f>
        <v>44834</v>
      </c>
      <c r="L33" s="347">
        <f>Resumo!L7</f>
        <v>44865</v>
      </c>
      <c r="M33" s="347">
        <f>Resumo!M7</f>
        <v>44895</v>
      </c>
      <c r="N33" s="347">
        <f>Resumo!N7</f>
        <v>44926</v>
      </c>
      <c r="O33" s="703"/>
      <c r="P33" s="117"/>
      <c r="Q33" s="703"/>
      <c r="R33" s="703"/>
      <c r="S33" s="296"/>
      <c r="T33" s="297"/>
      <c r="X33" s="298"/>
    </row>
    <row r="34" spans="1:24" ht="39" customHeight="1" x14ac:dyDescent="0.2">
      <c r="A34" s="120" t="s">
        <v>15</v>
      </c>
      <c r="B34" s="121" t="s">
        <v>34</v>
      </c>
      <c r="C34" s="122"/>
      <c r="D34" s="122"/>
      <c r="E34" s="122"/>
      <c r="F34" s="122"/>
      <c r="G34" s="122"/>
      <c r="H34" s="122"/>
      <c r="I34" s="122"/>
      <c r="J34" s="122"/>
      <c r="K34" s="122"/>
      <c r="L34" s="122"/>
      <c r="M34" s="122"/>
      <c r="N34" s="122"/>
      <c r="O34" s="122"/>
      <c r="P34" s="122"/>
      <c r="Q34" s="117"/>
      <c r="R34" s="117"/>
    </row>
    <row r="35" spans="1:24" ht="22.5" x14ac:dyDescent="0.2">
      <c r="A35" s="123" t="s">
        <v>42</v>
      </c>
      <c r="B35" s="124" t="s">
        <v>330</v>
      </c>
      <c r="C35" s="122">
        <f>'Analítico Cp.'!C11</f>
        <v>0</v>
      </c>
      <c r="D35" s="122">
        <f>'Analítico Cp.'!D11</f>
        <v>2620189.0700000003</v>
      </c>
      <c r="E35" s="122">
        <f>'Analítico Cp.'!E11</f>
        <v>0</v>
      </c>
      <c r="F35" s="122">
        <f>'Analítico Cp.'!F11</f>
        <v>0</v>
      </c>
      <c r="G35" s="122">
        <f>'Analítico Cp.'!G11</f>
        <v>0</v>
      </c>
      <c r="H35" s="122">
        <f>'Analítico Cp.'!H11</f>
        <v>0</v>
      </c>
      <c r="I35" s="122">
        <f>'Analítico Cp.'!I11</f>
        <v>0</v>
      </c>
      <c r="J35" s="122">
        <f>'Analítico Cp.'!J11</f>
        <v>0</v>
      </c>
      <c r="K35" s="122">
        <f>'Analítico Cp.'!K11</f>
        <v>0</v>
      </c>
      <c r="L35" s="122">
        <f>'Analítico Cp.'!L11</f>
        <v>0</v>
      </c>
      <c r="M35" s="122">
        <f>'Analítico Cp.'!M11</f>
        <v>0</v>
      </c>
      <c r="N35" s="122">
        <f>'Analítico Cp.'!N11</f>
        <v>0</v>
      </c>
      <c r="O35" s="125">
        <f>SUM(C35:N35)</f>
        <v>2620189.0700000003</v>
      </c>
      <c r="P35" s="122"/>
      <c r="Q35" s="153">
        <f>IF(O10=0,"-",O35/O10)</f>
        <v>0.99999999998874367</v>
      </c>
      <c r="R35" s="122">
        <f>O10-O35</f>
        <v>2.9493588954210281E-5</v>
      </c>
      <c r="S35" s="301"/>
    </row>
    <row r="36" spans="1:24" ht="22.5" x14ac:dyDescent="0.2">
      <c r="A36" s="123" t="s">
        <v>43</v>
      </c>
      <c r="B36" s="124" t="s">
        <v>331</v>
      </c>
      <c r="C36" s="122">
        <f>'Analítico Cp.'!C12</f>
        <v>0</v>
      </c>
      <c r="D36" s="122">
        <f>'Analítico Cp.'!D12</f>
        <v>0</v>
      </c>
      <c r="E36" s="122">
        <f>'Analítico Cp.'!E12</f>
        <v>0</v>
      </c>
      <c r="F36" s="122">
        <f>'Analítico Cp.'!F12</f>
        <v>0</v>
      </c>
      <c r="G36" s="122">
        <f>'Analítico Cp.'!G12</f>
        <v>0</v>
      </c>
      <c r="H36" s="122">
        <f>'Analítico Cp.'!H12</f>
        <v>0</v>
      </c>
      <c r="I36" s="122">
        <f>'Analítico Cp.'!I12</f>
        <v>0</v>
      </c>
      <c r="J36" s="122">
        <f>'Analítico Cp.'!J12</f>
        <v>0</v>
      </c>
      <c r="K36" s="122">
        <f>'Analítico Cp.'!K12</f>
        <v>0</v>
      </c>
      <c r="L36" s="122">
        <f>'Analítico Cp.'!L12</f>
        <v>0</v>
      </c>
      <c r="M36" s="122">
        <f>'Analítico Cp.'!M12</f>
        <v>0</v>
      </c>
      <c r="N36" s="122">
        <f>'Analítico Cp.'!N12</f>
        <v>0</v>
      </c>
      <c r="O36" s="125">
        <f>SUM(C36:N36)</f>
        <v>0</v>
      </c>
      <c r="P36" s="122"/>
      <c r="Q36" s="153" t="str">
        <f>IF(O11=0,"-",O36/O11)</f>
        <v>-</v>
      </c>
      <c r="R36" s="122">
        <f>O11-O36</f>
        <v>0</v>
      </c>
      <c r="S36" s="301"/>
    </row>
    <row r="37" spans="1:24" ht="11.25" x14ac:dyDescent="0.2">
      <c r="A37" s="123" t="s">
        <v>45</v>
      </c>
      <c r="B37" s="124" t="s">
        <v>167</v>
      </c>
      <c r="C37" s="126">
        <f>'Analítico Cp.'!C13</f>
        <v>1030</v>
      </c>
      <c r="D37" s="126">
        <f>'Analítico Cp.'!D13</f>
        <v>0</v>
      </c>
      <c r="E37" s="126">
        <f>'Analítico Cp.'!E13</f>
        <v>1820</v>
      </c>
      <c r="F37" s="126">
        <f>'Analítico Cp.'!F13</f>
        <v>0</v>
      </c>
      <c r="G37" s="126">
        <f>'Analítico Cp.'!G13</f>
        <v>0</v>
      </c>
      <c r="H37" s="126">
        <f>'Analítico Cp.'!H13</f>
        <v>0</v>
      </c>
      <c r="I37" s="126">
        <f>'Analítico Cp.'!I13</f>
        <v>0</v>
      </c>
      <c r="J37" s="126">
        <f>'Analítico Cp.'!J13</f>
        <v>0</v>
      </c>
      <c r="K37" s="126">
        <f>'Analítico Cp.'!K13</f>
        <v>0</v>
      </c>
      <c r="L37" s="126">
        <f>'Analítico Cp.'!L13</f>
        <v>0</v>
      </c>
      <c r="M37" s="126">
        <f>'Analítico Cp.'!M13</f>
        <v>0</v>
      </c>
      <c r="N37" s="126">
        <f>'Analítico Cp.'!N13</f>
        <v>0</v>
      </c>
      <c r="O37" s="173">
        <f>SUM(C37:N37)</f>
        <v>2850</v>
      </c>
      <c r="P37" s="122"/>
      <c r="Q37" s="154" t="str">
        <f>IF(O12=0,"-",O37/O12)</f>
        <v>-</v>
      </c>
      <c r="R37" s="126">
        <f>O12-O37</f>
        <v>-2850</v>
      </c>
    </row>
    <row r="38" spans="1:24" ht="23.25" thickBot="1" x14ac:dyDescent="0.25">
      <c r="A38" s="308" t="s">
        <v>39</v>
      </c>
      <c r="B38" s="309" t="s">
        <v>295</v>
      </c>
      <c r="C38" s="122">
        <f>'Analítico Cp.'!C14</f>
        <v>6654.84</v>
      </c>
      <c r="D38" s="122">
        <f>'Analítico Cp.'!D14</f>
        <v>6342.27</v>
      </c>
      <c r="E38" s="122">
        <f>'Analítico Cp.'!E14</f>
        <v>12394.21</v>
      </c>
      <c r="F38" s="122">
        <f>'Analítico Cp.'!F14</f>
        <v>0</v>
      </c>
      <c r="G38" s="122">
        <f>'Analítico Cp.'!G14</f>
        <v>0</v>
      </c>
      <c r="H38" s="122">
        <f>'Analítico Cp.'!H14</f>
        <v>0</v>
      </c>
      <c r="I38" s="122">
        <f>'Analítico Cp.'!I14</f>
        <v>0</v>
      </c>
      <c r="J38" s="122">
        <f>'Analítico Cp.'!J14</f>
        <v>0</v>
      </c>
      <c r="K38" s="122">
        <f>'Analítico Cp.'!K14</f>
        <v>0</v>
      </c>
      <c r="L38" s="122">
        <f>'Analítico Cp.'!L14</f>
        <v>0</v>
      </c>
      <c r="M38" s="122">
        <f>'Analítico Cp.'!M14</f>
        <v>0</v>
      </c>
      <c r="N38" s="122">
        <f>'Analítico Cp.'!N14</f>
        <v>0</v>
      </c>
      <c r="O38" s="125">
        <f>SUM(C38:N38)</f>
        <v>25391.32</v>
      </c>
      <c r="P38" s="122"/>
      <c r="Q38" s="153" t="str">
        <f>IF(O13=0,"-",O38/O13)</f>
        <v>-</v>
      </c>
      <c r="R38" s="122">
        <f>O13-O38</f>
        <v>-25391.32</v>
      </c>
    </row>
    <row r="39" spans="1:24" ht="12" thickBot="1" x14ac:dyDescent="0.25">
      <c r="A39" s="709" t="s">
        <v>256</v>
      </c>
      <c r="B39" s="709"/>
      <c r="C39" s="127">
        <f t="shared" ref="C39:H39" si="10">SUM(C35:C38)</f>
        <v>7684.84</v>
      </c>
      <c r="D39" s="127">
        <f t="shared" si="10"/>
        <v>2626531.3400000003</v>
      </c>
      <c r="E39" s="127">
        <f t="shared" si="10"/>
        <v>14214.21</v>
      </c>
      <c r="F39" s="127">
        <f t="shared" si="10"/>
        <v>0</v>
      </c>
      <c r="G39" s="127">
        <f t="shared" si="10"/>
        <v>0</v>
      </c>
      <c r="H39" s="127">
        <f t="shared" si="10"/>
        <v>0</v>
      </c>
      <c r="I39" s="127">
        <f t="shared" ref="I39:N39" si="11">SUM(I35:I38)</f>
        <v>0</v>
      </c>
      <c r="J39" s="127">
        <f t="shared" si="11"/>
        <v>0</v>
      </c>
      <c r="K39" s="127">
        <f t="shared" si="11"/>
        <v>0</v>
      </c>
      <c r="L39" s="127">
        <f t="shared" si="11"/>
        <v>0</v>
      </c>
      <c r="M39" s="127">
        <f t="shared" si="11"/>
        <v>0</v>
      </c>
      <c r="N39" s="127">
        <f t="shared" si="11"/>
        <v>0</v>
      </c>
      <c r="O39" s="127">
        <f>SUM(C39:N39)</f>
        <v>2648430.39</v>
      </c>
      <c r="P39" s="125"/>
      <c r="Q39" s="152">
        <f>IF(O14=0,"-",O39/O14)</f>
        <v>1.0107783519493074</v>
      </c>
      <c r="R39" s="127">
        <f>O14-O39</f>
        <v>-28241.319970506243</v>
      </c>
    </row>
    <row r="40" spans="1:24" ht="12" customHeight="1" thickBot="1" x14ac:dyDescent="0.25">
      <c r="A40" s="128"/>
      <c r="B40" s="129"/>
      <c r="C40" s="130"/>
      <c r="D40" s="130"/>
      <c r="E40" s="130"/>
      <c r="F40" s="130"/>
      <c r="G40" s="130"/>
      <c r="H40" s="130"/>
      <c r="I40" s="130"/>
      <c r="J40" s="130"/>
      <c r="K40" s="130"/>
      <c r="L40" s="130"/>
      <c r="M40" s="130"/>
      <c r="N40" s="130"/>
      <c r="O40" s="130"/>
      <c r="P40" s="142"/>
      <c r="Q40" s="130"/>
      <c r="R40" s="130"/>
    </row>
    <row r="41" spans="1:24" s="298" customFormat="1" ht="23.25" thickBot="1" x14ac:dyDescent="0.25">
      <c r="A41" s="336">
        <v>2</v>
      </c>
      <c r="B41" s="337" t="s">
        <v>157</v>
      </c>
      <c r="C41" s="131" t="str">
        <f t="shared" ref="C41:H41" si="12">C30</f>
        <v>Janeiro</v>
      </c>
      <c r="D41" s="131" t="str">
        <f t="shared" si="12"/>
        <v>Fevereiro</v>
      </c>
      <c r="E41" s="131" t="str">
        <f t="shared" si="12"/>
        <v>Março</v>
      </c>
      <c r="F41" s="131" t="str">
        <f t="shared" si="12"/>
        <v>Abril</v>
      </c>
      <c r="G41" s="131" t="str">
        <f t="shared" si="12"/>
        <v>Maio</v>
      </c>
      <c r="H41" s="131" t="str">
        <f t="shared" si="12"/>
        <v>Junho</v>
      </c>
      <c r="I41" s="131" t="str">
        <f t="shared" ref="I41:N41" si="13">I30</f>
        <v>Julho</v>
      </c>
      <c r="J41" s="131" t="str">
        <f t="shared" si="13"/>
        <v>Agosto</v>
      </c>
      <c r="K41" s="131" t="str">
        <f t="shared" si="13"/>
        <v>Setembro</v>
      </c>
      <c r="L41" s="131" t="str">
        <f t="shared" si="13"/>
        <v>Outubro</v>
      </c>
      <c r="M41" s="131" t="str">
        <f t="shared" si="13"/>
        <v>Novembro</v>
      </c>
      <c r="N41" s="131" t="str">
        <f t="shared" si="13"/>
        <v>Dezembro</v>
      </c>
      <c r="O41" s="131" t="str">
        <f>O30</f>
        <v>TOTAL</v>
      </c>
      <c r="P41" s="116"/>
      <c r="Q41" s="132" t="str">
        <f>Q29</f>
        <v>Realizado
(/) Previsto</v>
      </c>
      <c r="R41" s="132" t="str">
        <f>R29</f>
        <v>Previsto
(-) Realizado</v>
      </c>
      <c r="T41" s="302"/>
    </row>
    <row r="42" spans="1:24" ht="21" customHeight="1" x14ac:dyDescent="0.2">
      <c r="A42" s="120" t="s">
        <v>39</v>
      </c>
      <c r="B42" s="121" t="s">
        <v>182</v>
      </c>
      <c r="C42" s="133"/>
      <c r="D42" s="133"/>
      <c r="E42" s="133"/>
      <c r="F42" s="133"/>
      <c r="G42" s="133"/>
      <c r="H42" s="133"/>
      <c r="I42" s="133"/>
      <c r="J42" s="133"/>
      <c r="K42" s="133"/>
      <c r="L42" s="133"/>
      <c r="M42" s="133"/>
      <c r="N42" s="133"/>
      <c r="O42" s="133"/>
      <c r="P42" s="133"/>
      <c r="Q42" s="133"/>
      <c r="R42" s="133"/>
    </row>
    <row r="43" spans="1:24" ht="11.25" x14ac:dyDescent="0.2">
      <c r="A43" s="134" t="s">
        <v>11</v>
      </c>
      <c r="B43" s="121" t="s">
        <v>1</v>
      </c>
      <c r="C43" s="122">
        <f>'Analítico Cp.'!C25</f>
        <v>226582.59000000003</v>
      </c>
      <c r="D43" s="122">
        <f>'Analítico Cp.'!D25</f>
        <v>242600.68</v>
      </c>
      <c r="E43" s="122">
        <f>'Analítico Cp.'!E25</f>
        <v>235178.33</v>
      </c>
      <c r="F43" s="122">
        <f>'Analítico Cp.'!F25</f>
        <v>0</v>
      </c>
      <c r="G43" s="122">
        <f>'Analítico Cp.'!G25</f>
        <v>0</v>
      </c>
      <c r="H43" s="122">
        <f>'Analítico Cp.'!H25</f>
        <v>0</v>
      </c>
      <c r="I43" s="122">
        <f>'Analítico Cp.'!I25</f>
        <v>0</v>
      </c>
      <c r="J43" s="122">
        <f>'Analítico Cp.'!J25</f>
        <v>0</v>
      </c>
      <c r="K43" s="122">
        <f>'Analítico Cp.'!K25</f>
        <v>0</v>
      </c>
      <c r="L43" s="122">
        <f>'Analítico Cp.'!L25</f>
        <v>0</v>
      </c>
      <c r="M43" s="122">
        <f>'Analítico Cp.'!M25</f>
        <v>0</v>
      </c>
      <c r="N43" s="122">
        <f>'Analítico Cp.'!N25</f>
        <v>0</v>
      </c>
      <c r="O43" s="125">
        <f>SUM(C43:N43)</f>
        <v>704361.6</v>
      </c>
      <c r="P43" s="122"/>
      <c r="Q43" s="155">
        <f t="shared" ref="Q43:Q52" si="14">IF(O18=0,"-",O43/O18)</f>
        <v>0.94904782166559254</v>
      </c>
      <c r="R43" s="122">
        <f t="shared" ref="R43:R52" si="15">O18-O43</f>
        <v>37815.542100000079</v>
      </c>
    </row>
    <row r="44" spans="1:24" ht="11.25" x14ac:dyDescent="0.2">
      <c r="A44" s="134" t="s">
        <v>12</v>
      </c>
      <c r="B44" s="121" t="s">
        <v>7</v>
      </c>
      <c r="C44" s="122">
        <f>'Analítico Cp.'!C29</f>
        <v>0</v>
      </c>
      <c r="D44" s="122">
        <f>'Analítico Cp.'!D29</f>
        <v>0</v>
      </c>
      <c r="E44" s="122">
        <f>'Analítico Cp.'!E29</f>
        <v>0</v>
      </c>
      <c r="F44" s="122">
        <f>'Analítico Cp.'!F29</f>
        <v>0</v>
      </c>
      <c r="G44" s="122">
        <f>'Analítico Cp.'!G29</f>
        <v>0</v>
      </c>
      <c r="H44" s="122">
        <f>'Analítico Cp.'!H29</f>
        <v>0</v>
      </c>
      <c r="I44" s="122">
        <f>'Analítico Cp.'!I29</f>
        <v>0</v>
      </c>
      <c r="J44" s="122">
        <f>'Analítico Cp.'!J29</f>
        <v>0</v>
      </c>
      <c r="K44" s="122">
        <f>'Analítico Cp.'!K29</f>
        <v>0</v>
      </c>
      <c r="L44" s="122">
        <f>'Analítico Cp.'!L29</f>
        <v>0</v>
      </c>
      <c r="M44" s="122">
        <f>'Analítico Cp.'!M29</f>
        <v>0</v>
      </c>
      <c r="N44" s="122">
        <f>'Analítico Cp.'!N29</f>
        <v>0</v>
      </c>
      <c r="O44" s="125">
        <f t="shared" ref="O44:O51" si="16">SUM(C44:N44)</f>
        <v>0</v>
      </c>
      <c r="P44" s="122"/>
      <c r="Q44" s="155" t="str">
        <f t="shared" si="14"/>
        <v>-</v>
      </c>
      <c r="R44" s="122">
        <f t="shared" si="15"/>
        <v>0</v>
      </c>
    </row>
    <row r="45" spans="1:24" ht="11.25" x14ac:dyDescent="0.2">
      <c r="A45" s="134" t="s">
        <v>13</v>
      </c>
      <c r="B45" s="121" t="s">
        <v>37</v>
      </c>
      <c r="C45" s="122">
        <f>'Analítico Cp.'!C43</f>
        <v>130770.36550000001</v>
      </c>
      <c r="D45" s="122">
        <f>'Analítico Cp.'!D43</f>
        <v>124063.73196038857</v>
      </c>
      <c r="E45" s="122">
        <f>'Analítico Cp.'!E43</f>
        <v>131271.11933587337</v>
      </c>
      <c r="F45" s="122">
        <f>'Analítico Cp.'!F43</f>
        <v>0</v>
      </c>
      <c r="G45" s="122">
        <f>'Analítico Cp.'!G43</f>
        <v>0</v>
      </c>
      <c r="H45" s="122">
        <f>'Analítico Cp.'!H43</f>
        <v>0</v>
      </c>
      <c r="I45" s="122">
        <f>'Analítico Cp.'!I43</f>
        <v>0</v>
      </c>
      <c r="J45" s="122">
        <f>'Analítico Cp.'!J43</f>
        <v>0</v>
      </c>
      <c r="K45" s="122">
        <f>'Analítico Cp.'!K43</f>
        <v>0</v>
      </c>
      <c r="L45" s="122">
        <f>'Analítico Cp.'!L43</f>
        <v>0</v>
      </c>
      <c r="M45" s="122">
        <f>'Analítico Cp.'!M43</f>
        <v>0</v>
      </c>
      <c r="N45" s="122">
        <f>'Analítico Cp.'!N43</f>
        <v>0</v>
      </c>
      <c r="O45" s="125">
        <f t="shared" si="16"/>
        <v>386105.21679626196</v>
      </c>
      <c r="P45" s="122"/>
      <c r="Q45" s="155">
        <f t="shared" si="14"/>
        <v>0.78083787863688414</v>
      </c>
      <c r="R45" s="122">
        <f t="shared" si="15"/>
        <v>108370.30412786303</v>
      </c>
    </row>
    <row r="46" spans="1:24" ht="11.25" x14ac:dyDescent="0.2">
      <c r="A46" s="134" t="s">
        <v>14</v>
      </c>
      <c r="B46" s="121" t="s">
        <v>38</v>
      </c>
      <c r="C46" s="122">
        <f>'Analítico Cp.'!C53</f>
        <v>46045.77</v>
      </c>
      <c r="D46" s="122">
        <f>'Analítico Cp.'!D53</f>
        <v>48526.750000000007</v>
      </c>
      <c r="E46" s="122">
        <f>'Analítico Cp.'!E53</f>
        <v>57317.130000000005</v>
      </c>
      <c r="F46" s="122">
        <f>'Analítico Cp.'!F53</f>
        <v>0</v>
      </c>
      <c r="G46" s="122">
        <f>'Analítico Cp.'!G53</f>
        <v>0</v>
      </c>
      <c r="H46" s="122">
        <f>'Analítico Cp.'!H53</f>
        <v>0</v>
      </c>
      <c r="I46" s="122">
        <f>'Analítico Cp.'!I53</f>
        <v>0</v>
      </c>
      <c r="J46" s="122">
        <f>'Analítico Cp.'!J53</f>
        <v>0</v>
      </c>
      <c r="K46" s="122">
        <f>'Analítico Cp.'!K53</f>
        <v>0</v>
      </c>
      <c r="L46" s="122">
        <f>'Analítico Cp.'!L53</f>
        <v>0</v>
      </c>
      <c r="M46" s="122">
        <f>'Analítico Cp.'!M53</f>
        <v>0</v>
      </c>
      <c r="N46" s="122">
        <f>'Analítico Cp.'!N53</f>
        <v>0</v>
      </c>
      <c r="O46" s="125">
        <f t="shared" si="16"/>
        <v>151889.65000000002</v>
      </c>
      <c r="P46" s="122"/>
      <c r="Q46" s="155">
        <f t="shared" si="14"/>
        <v>0.67410908601008335</v>
      </c>
      <c r="R46" s="122">
        <f t="shared" si="15"/>
        <v>73429.446199999948</v>
      </c>
    </row>
    <row r="47" spans="1:24" ht="11.25" x14ac:dyDescent="0.2">
      <c r="A47" s="710" t="s">
        <v>53</v>
      </c>
      <c r="B47" s="710"/>
      <c r="C47" s="135">
        <f t="shared" ref="C47:H47" si="17">SUM(C43:C46)</f>
        <v>403398.72550000006</v>
      </c>
      <c r="D47" s="135">
        <f t="shared" si="17"/>
        <v>415191.16196038853</v>
      </c>
      <c r="E47" s="135">
        <f t="shared" si="17"/>
        <v>423766.57933587336</v>
      </c>
      <c r="F47" s="135">
        <f t="shared" si="17"/>
        <v>0</v>
      </c>
      <c r="G47" s="135">
        <f t="shared" si="17"/>
        <v>0</v>
      </c>
      <c r="H47" s="135">
        <f t="shared" si="17"/>
        <v>0</v>
      </c>
      <c r="I47" s="135">
        <f t="shared" ref="I47:N47" si="18">SUM(I43:I46)</f>
        <v>0</v>
      </c>
      <c r="J47" s="135">
        <f t="shared" si="18"/>
        <v>0</v>
      </c>
      <c r="K47" s="135">
        <f t="shared" si="18"/>
        <v>0</v>
      </c>
      <c r="L47" s="135">
        <f t="shared" si="18"/>
        <v>0</v>
      </c>
      <c r="M47" s="135">
        <f t="shared" si="18"/>
        <v>0</v>
      </c>
      <c r="N47" s="135">
        <f t="shared" si="18"/>
        <v>0</v>
      </c>
      <c r="O47" s="135">
        <f t="shared" si="16"/>
        <v>1242356.466796262</v>
      </c>
      <c r="P47" s="125"/>
      <c r="Q47" s="151">
        <f t="shared" si="14"/>
        <v>0.84978144000236089</v>
      </c>
      <c r="R47" s="136">
        <f t="shared" si="15"/>
        <v>219615.29242786323</v>
      </c>
    </row>
    <row r="48" spans="1:24" ht="11.25" x14ac:dyDescent="0.2">
      <c r="A48" s="120" t="s">
        <v>40</v>
      </c>
      <c r="B48" s="121" t="s">
        <v>271</v>
      </c>
      <c r="C48" s="122">
        <f>'Analítico Cp.'!C146</f>
        <v>209593.92</v>
      </c>
      <c r="D48" s="122">
        <f>'Analítico Cp.'!D146</f>
        <v>214285.55000000002</v>
      </c>
      <c r="E48" s="122">
        <f>'Analítico Cp.'!E146</f>
        <v>309542.85000000003</v>
      </c>
      <c r="F48" s="122">
        <f>'Analítico Cp.'!F146</f>
        <v>0</v>
      </c>
      <c r="G48" s="122">
        <f>'Analítico Cp.'!G146</f>
        <v>0</v>
      </c>
      <c r="H48" s="122">
        <f>'Analítico Cp.'!H146</f>
        <v>0</v>
      </c>
      <c r="I48" s="122">
        <f>'Analítico Cp.'!I146</f>
        <v>0</v>
      </c>
      <c r="J48" s="122">
        <f>'Analítico Cp.'!J146</f>
        <v>0</v>
      </c>
      <c r="K48" s="122">
        <f>'Analítico Cp.'!K146</f>
        <v>0</v>
      </c>
      <c r="L48" s="122">
        <f>'Analítico Cp.'!L146</f>
        <v>0</v>
      </c>
      <c r="M48" s="122">
        <f>'Analítico Cp.'!M146</f>
        <v>0</v>
      </c>
      <c r="N48" s="122">
        <f>'Analítico Cp.'!N146</f>
        <v>0</v>
      </c>
      <c r="O48" s="125">
        <f t="shared" si="16"/>
        <v>733422.32000000007</v>
      </c>
      <c r="P48" s="122"/>
      <c r="Q48" s="155">
        <f t="shared" si="14"/>
        <v>1.5696759212786056</v>
      </c>
      <c r="R48" s="122">
        <f t="shared" si="15"/>
        <v>-266177.8970858875</v>
      </c>
    </row>
    <row r="49" spans="1:20" ht="22.5" x14ac:dyDescent="0.2">
      <c r="A49" s="120" t="s">
        <v>41</v>
      </c>
      <c r="B49" s="121" t="s">
        <v>144</v>
      </c>
      <c r="C49" s="306">
        <f>'Analítico Cp.'!C161</f>
        <v>0</v>
      </c>
      <c r="D49" s="306">
        <f>'Analítico Cp.'!D161</f>
        <v>0</v>
      </c>
      <c r="E49" s="306">
        <f>'Analítico Cp.'!E161</f>
        <v>0</v>
      </c>
      <c r="F49" s="306">
        <f>'Analítico Cp.'!F161</f>
        <v>0</v>
      </c>
      <c r="G49" s="306">
        <f>'Analítico Cp.'!G161</f>
        <v>0</v>
      </c>
      <c r="H49" s="306">
        <f>'Analítico Cp.'!H161</f>
        <v>0</v>
      </c>
      <c r="I49" s="306">
        <f>'Analítico Cp.'!I161</f>
        <v>0</v>
      </c>
      <c r="J49" s="306">
        <f>'Analítico Cp.'!J161</f>
        <v>0</v>
      </c>
      <c r="K49" s="306">
        <f>'Analítico Cp.'!K161</f>
        <v>0</v>
      </c>
      <c r="L49" s="306">
        <f>'Analítico Cp.'!L161</f>
        <v>0</v>
      </c>
      <c r="M49" s="306">
        <f>'Analítico Cp.'!M161</f>
        <v>0</v>
      </c>
      <c r="N49" s="306">
        <f>'Analítico Cp.'!N161</f>
        <v>0</v>
      </c>
      <c r="O49" s="125">
        <f t="shared" si="16"/>
        <v>0</v>
      </c>
      <c r="P49" s="122"/>
      <c r="Q49" s="155" t="str">
        <f t="shared" si="14"/>
        <v>-</v>
      </c>
      <c r="R49" s="122">
        <f t="shared" si="15"/>
        <v>0</v>
      </c>
    </row>
    <row r="50" spans="1:20" ht="33.75" x14ac:dyDescent="0.2">
      <c r="A50" s="578" t="s">
        <v>318</v>
      </c>
      <c r="B50" s="579" t="s">
        <v>315</v>
      </c>
      <c r="C50" s="586">
        <f>'Analítico Cp.'!C162</f>
        <v>5090.76</v>
      </c>
      <c r="D50" s="586">
        <f>'Analítico Cp.'!D162</f>
        <v>5030.43</v>
      </c>
      <c r="E50" s="586">
        <f>'Analítico Cp.'!E162</f>
        <v>10906.71</v>
      </c>
      <c r="F50" s="586">
        <f>'Analítico Cp.'!F162</f>
        <v>0</v>
      </c>
      <c r="G50" s="586">
        <f>'Analítico Cp.'!G162</f>
        <v>0</v>
      </c>
      <c r="H50" s="586">
        <f>'Analítico Cp.'!H162</f>
        <v>0</v>
      </c>
      <c r="I50" s="586">
        <f>'Analítico Cp.'!I162</f>
        <v>0</v>
      </c>
      <c r="J50" s="586">
        <f>'Analítico Cp.'!J162</f>
        <v>0</v>
      </c>
      <c r="K50" s="586">
        <f>'Analítico Cp.'!K162</f>
        <v>0</v>
      </c>
      <c r="L50" s="586">
        <f>'Analítico Cp.'!L162</f>
        <v>0</v>
      </c>
      <c r="M50" s="586">
        <f>'Analítico Cp.'!M162</f>
        <v>0</v>
      </c>
      <c r="N50" s="586">
        <f>'Analítico Cp.'!N162</f>
        <v>0</v>
      </c>
      <c r="O50" s="135">
        <f t="shared" ref="O50" si="19">SUM(C50:N50)</f>
        <v>21027.9</v>
      </c>
      <c r="P50" s="122"/>
      <c r="Q50" s="584" t="str">
        <f t="shared" si="14"/>
        <v>-</v>
      </c>
      <c r="R50" s="585">
        <f t="shared" si="15"/>
        <v>-21027.9</v>
      </c>
    </row>
    <row r="51" spans="1:20" ht="23.25" thickBot="1" x14ac:dyDescent="0.25">
      <c r="A51" s="574" t="s">
        <v>1403</v>
      </c>
      <c r="B51" s="575" t="s">
        <v>468</v>
      </c>
      <c r="C51" s="583">
        <f>'Analítico Cp.'!C163</f>
        <v>311501.81000000006</v>
      </c>
      <c r="D51" s="583">
        <f>'Analítico Cp.'!D163</f>
        <v>256517.28999999992</v>
      </c>
      <c r="E51" s="583">
        <f>'Analítico Cp.'!E163</f>
        <v>784304.40999999992</v>
      </c>
      <c r="F51" s="583">
        <f>'Analítico Cp.'!F163</f>
        <v>0</v>
      </c>
      <c r="G51" s="583">
        <f>'Analítico Cp.'!G163</f>
        <v>0</v>
      </c>
      <c r="H51" s="583">
        <f>'Analítico Cp.'!H163</f>
        <v>0</v>
      </c>
      <c r="I51" s="583">
        <f>'Analítico Cp.'!I163</f>
        <v>0</v>
      </c>
      <c r="J51" s="583">
        <f>'Analítico Cp.'!J163</f>
        <v>0</v>
      </c>
      <c r="K51" s="583">
        <f>'Analítico Cp.'!K163</f>
        <v>0</v>
      </c>
      <c r="L51" s="583">
        <f>'Analítico Cp.'!L163</f>
        <v>0</v>
      </c>
      <c r="M51" s="583">
        <f>'Analítico Cp.'!M163</f>
        <v>0</v>
      </c>
      <c r="N51" s="583">
        <f>'Analítico Cp.'!N163</f>
        <v>0</v>
      </c>
      <c r="O51" s="577">
        <f t="shared" si="16"/>
        <v>1352323.5099999998</v>
      </c>
      <c r="P51" s="122"/>
      <c r="Q51" s="581">
        <f t="shared" si="14"/>
        <v>0.27046470199999995</v>
      </c>
      <c r="R51" s="582">
        <f t="shared" si="15"/>
        <v>3647676.49</v>
      </c>
      <c r="T51" s="292"/>
    </row>
    <row r="52" spans="1:20" ht="12" thickBot="1" x14ac:dyDescent="0.25">
      <c r="A52" s="137" t="s">
        <v>255</v>
      </c>
      <c r="B52" s="138"/>
      <c r="C52" s="127">
        <f t="shared" ref="C52:H52" si="20">SUM(C47:C51)</f>
        <v>929585.21550000017</v>
      </c>
      <c r="D52" s="127">
        <f t="shared" si="20"/>
        <v>891024.43196038855</v>
      </c>
      <c r="E52" s="127">
        <f t="shared" si="20"/>
        <v>1528520.5493358732</v>
      </c>
      <c r="F52" s="127">
        <f t="shared" si="20"/>
        <v>0</v>
      </c>
      <c r="G52" s="127">
        <f t="shared" si="20"/>
        <v>0</v>
      </c>
      <c r="H52" s="127">
        <f t="shared" si="20"/>
        <v>0</v>
      </c>
      <c r="I52" s="127">
        <f t="shared" ref="I52:N52" si="21">SUM(I47:I51)</f>
        <v>0</v>
      </c>
      <c r="J52" s="127">
        <f t="shared" si="21"/>
        <v>0</v>
      </c>
      <c r="K52" s="127">
        <f t="shared" si="21"/>
        <v>0</v>
      </c>
      <c r="L52" s="127">
        <f t="shared" si="21"/>
        <v>0</v>
      </c>
      <c r="M52" s="127">
        <f t="shared" si="21"/>
        <v>0</v>
      </c>
      <c r="N52" s="127">
        <f t="shared" si="21"/>
        <v>0</v>
      </c>
      <c r="O52" s="127">
        <f>SUM(C52:N52)</f>
        <v>3349130.1967962617</v>
      </c>
      <c r="P52" s="125"/>
      <c r="Q52" s="152">
        <f t="shared" si="14"/>
        <v>0.48333463825670064</v>
      </c>
      <c r="R52" s="127">
        <f t="shared" si="15"/>
        <v>3580085.9853419764</v>
      </c>
      <c r="T52" s="292"/>
    </row>
    <row r="53" spans="1:20" ht="15.75" x14ac:dyDescent="0.2">
      <c r="A53" s="303"/>
      <c r="B53" s="303"/>
      <c r="C53" s="303"/>
      <c r="D53" s="303"/>
      <c r="E53" s="303"/>
      <c r="F53" s="303"/>
      <c r="G53" s="303"/>
      <c r="H53" s="303"/>
      <c r="I53" s="303"/>
      <c r="J53" s="303"/>
      <c r="K53" s="303"/>
      <c r="L53" s="303"/>
      <c r="M53" s="303"/>
      <c r="N53" s="303"/>
      <c r="O53" s="293"/>
      <c r="P53" s="293"/>
      <c r="T53" s="292"/>
    </row>
    <row r="54" spans="1:20" ht="63.75" customHeight="1" x14ac:dyDescent="0.2">
      <c r="A54" s="303"/>
      <c r="B54" s="303"/>
      <c r="C54" s="303"/>
      <c r="D54" s="303"/>
      <c r="E54" s="303"/>
      <c r="F54" s="303"/>
      <c r="G54" s="303"/>
      <c r="H54" s="303"/>
      <c r="I54" s="303"/>
      <c r="J54" s="303"/>
      <c r="K54" s="303"/>
      <c r="L54" s="303"/>
      <c r="M54" s="303"/>
      <c r="N54" s="303"/>
      <c r="O54" s="303"/>
      <c r="P54" s="303"/>
      <c r="T54" s="292"/>
    </row>
    <row r="55" spans="1:20" ht="30" customHeight="1" x14ac:dyDescent="0.2">
      <c r="A55" s="303"/>
      <c r="B55" s="303"/>
      <c r="C55" s="303"/>
      <c r="D55" s="303"/>
      <c r="E55" s="303"/>
      <c r="F55" s="303"/>
      <c r="G55" s="303"/>
      <c r="H55" s="303"/>
      <c r="I55" s="303"/>
      <c r="J55" s="303"/>
      <c r="K55" s="303"/>
      <c r="L55" s="303"/>
      <c r="M55" s="303"/>
      <c r="N55" s="303"/>
      <c r="O55" s="303"/>
      <c r="P55" s="303"/>
      <c r="T55" s="292"/>
    </row>
    <row r="56" spans="1:20" ht="46.5" customHeight="1" x14ac:dyDescent="0.2">
      <c r="A56" s="303"/>
      <c r="B56" s="303"/>
      <c r="C56" s="303"/>
      <c r="D56" s="303"/>
      <c r="E56" s="303"/>
      <c r="F56" s="303"/>
      <c r="G56" s="303"/>
      <c r="H56" s="303"/>
      <c r="I56" s="303"/>
      <c r="J56" s="303"/>
      <c r="K56" s="303"/>
      <c r="L56" s="303"/>
      <c r="M56" s="303"/>
      <c r="N56" s="303"/>
      <c r="O56" s="303"/>
      <c r="P56" s="303"/>
      <c r="T56" s="292"/>
    </row>
    <row r="57" spans="1:20" ht="30" customHeight="1" x14ac:dyDescent="0.2">
      <c r="A57" s="303"/>
      <c r="B57" s="303"/>
      <c r="C57" s="303"/>
      <c r="D57" s="303"/>
      <c r="E57" s="303"/>
      <c r="F57" s="303"/>
      <c r="G57" s="303"/>
      <c r="H57" s="303"/>
      <c r="I57" s="303"/>
      <c r="J57" s="303"/>
      <c r="K57" s="303"/>
      <c r="L57" s="303"/>
      <c r="M57" s="303"/>
      <c r="N57" s="303"/>
      <c r="O57" s="303"/>
      <c r="P57" s="303"/>
      <c r="T57" s="292"/>
    </row>
    <row r="58" spans="1:20" ht="30" customHeight="1" x14ac:dyDescent="0.2">
      <c r="A58" s="303"/>
      <c r="B58" s="303"/>
      <c r="C58" s="303"/>
      <c r="D58" s="303"/>
      <c r="E58" s="303"/>
      <c r="F58" s="303"/>
      <c r="G58" s="303"/>
      <c r="H58" s="303"/>
      <c r="I58" s="303"/>
      <c r="J58" s="303"/>
      <c r="K58" s="303"/>
      <c r="L58" s="303"/>
      <c r="M58" s="303"/>
      <c r="N58" s="303"/>
      <c r="O58" s="303"/>
      <c r="P58" s="303"/>
      <c r="T58" s="292"/>
    </row>
    <row r="59" spans="1:20" ht="30" customHeight="1" x14ac:dyDescent="0.2">
      <c r="O59" s="303"/>
      <c r="P59" s="303"/>
      <c r="T59" s="292"/>
    </row>
  </sheetData>
  <sheetProtection algorithmName="SHA-512" hashValue="qjBJzrN163J6B/RTMeRSu9Vha6Kywb7LGHOe+/Cs4I9fMVMM75CSo1OINwAqNteC1s/RGsMsY3vABOhaIYDrDA==" saltValue="7Hz/1kolZssCcfL+CZby9A==" spinCount="100000" sheet="1" formatColumns="0"/>
  <mergeCells count="17">
    <mergeCell ref="A1:O1"/>
    <mergeCell ref="B30:B33"/>
    <mergeCell ref="A39:B39"/>
    <mergeCell ref="A47:B47"/>
    <mergeCell ref="A3:O3"/>
    <mergeCell ref="A2:O2"/>
    <mergeCell ref="A22:B22"/>
    <mergeCell ref="A5:A8"/>
    <mergeCell ref="B5:B8"/>
    <mergeCell ref="A14:B14"/>
    <mergeCell ref="A30:A33"/>
    <mergeCell ref="R29:R33"/>
    <mergeCell ref="C4:O4"/>
    <mergeCell ref="C29:O29"/>
    <mergeCell ref="O5:O8"/>
    <mergeCell ref="O30:O33"/>
    <mergeCell ref="Q29:Q33"/>
  </mergeCells>
  <phoneticPr fontId="0" type="noConversion"/>
  <printOptions horizontalCentered="1"/>
  <pageMargins left="0.19685039370078741" right="0.19685039370078741" top="0.59055118110236227" bottom="0.59055118110236227" header="0" footer="0"/>
  <pageSetup paperSize="9" scale="89" pageOrder="overThenDown" orientation="portrait" r:id="rId1"/>
  <headerFooter>
    <oddFooter>Página &amp;P de &amp;N</oddFooter>
  </headerFooter>
  <rowBreaks count="1" manualBreakCount="1">
    <brk id="29" max="1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E46"/>
  <sheetViews>
    <sheetView view="pageBreakPreview" zoomScaleSheetLayoutView="100" workbookViewId="0">
      <pane xSplit="1" ySplit="5" topLeftCell="B6" activePane="bottomRight" state="frozen"/>
      <selection activeCell="G29" sqref="G29"/>
      <selection pane="topRight" activeCell="G29" sqref="G29"/>
      <selection pane="bottomLeft" activeCell="G29" sqref="G29"/>
      <selection pane="bottomRight" activeCell="B13" sqref="B13"/>
    </sheetView>
  </sheetViews>
  <sheetFormatPr defaultColWidth="9.140625" defaultRowHeight="12.75" x14ac:dyDescent="0.2"/>
  <cols>
    <col min="1" max="1" width="4.7109375" style="255" customWidth="1"/>
    <col min="2" max="2" width="49.42578125" style="255" customWidth="1"/>
    <col min="3" max="5" width="14.85546875" style="255" customWidth="1"/>
    <col min="6" max="16384" width="9.140625" style="255"/>
  </cols>
  <sheetData>
    <row r="1" spans="1:5" ht="27" customHeight="1" x14ac:dyDescent="0.2">
      <c r="A1" s="719" t="str">
        <f>Capa!A1</f>
        <v>Contrato de Gestão nº. 05/20 celebrado entre a Fundação Clóvis Salgado e a Associação Pró-Cultura e Promoção das Artes</v>
      </c>
      <c r="B1" s="719"/>
      <c r="C1" s="719"/>
      <c r="D1" s="719"/>
      <c r="E1" s="719"/>
    </row>
    <row r="2" spans="1:5" ht="15" customHeight="1" x14ac:dyDescent="0.2">
      <c r="A2" s="719" t="str">
        <f>Capa!A3</f>
        <v>9º Relatório Gerencial Financeiro</v>
      </c>
      <c r="B2" s="719"/>
      <c r="C2" s="719"/>
      <c r="D2" s="719"/>
      <c r="E2" s="719"/>
    </row>
    <row r="3" spans="1:5" ht="17.25" customHeight="1" thickBot="1" x14ac:dyDescent="0.25">
      <c r="A3" s="719" t="s">
        <v>332</v>
      </c>
      <c r="B3" s="719"/>
      <c r="C3" s="719"/>
      <c r="D3" s="719"/>
      <c r="E3" s="719"/>
    </row>
    <row r="4" spans="1:5" ht="33" customHeight="1" thickBot="1" x14ac:dyDescent="0.25">
      <c r="A4" s="480" t="s">
        <v>308</v>
      </c>
      <c r="B4" s="481" t="s">
        <v>333</v>
      </c>
      <c r="C4" s="405" t="s">
        <v>159</v>
      </c>
      <c r="D4" s="484" t="s">
        <v>160</v>
      </c>
      <c r="E4" s="492" t="s">
        <v>391</v>
      </c>
    </row>
    <row r="5" spans="1:5" ht="13.5" hidden="1" thickBot="1" x14ac:dyDescent="0.25">
      <c r="A5" s="480"/>
      <c r="B5" s="482" t="s">
        <v>310</v>
      </c>
      <c r="C5" s="256"/>
      <c r="D5" s="485"/>
      <c r="E5" s="486"/>
    </row>
    <row r="6" spans="1:5" ht="24" customHeight="1" x14ac:dyDescent="0.2">
      <c r="A6" s="279">
        <v>1</v>
      </c>
      <c r="B6" s="304" t="s">
        <v>309</v>
      </c>
      <c r="C6" s="366">
        <v>438721.24</v>
      </c>
      <c r="D6" s="487">
        <f t="array" ref="D6">SUMPRODUCT(-('Diário 1º PA'!$H$4:$H$2632='Gasto das Atividades'!B6),-('Diário 1º PA'!$Q$4:$Q$2632&gt;=1),('Diário 1º PA'!$F$4:$F$2632))+
SUMPRODUCT(-('Diário 2º PA'!$H$4:$H$2000='Gasto das Atividades'!B6),-('Diário 2º PA'!$Q$4:$Q$2000&gt;=1),('Diário 2º PA'!$F$4:$F$2000))+
SUMPRODUCT(-('Diário 3º PA'!$H$4:$H$2000='Gasto das Atividades'!B6),-('Diário 3º PA'!$Q$4:$Q$2000&gt;=1),('Diário 3º PA'!$F$4:$F$2000))+
SUMPRODUCT(-('Diário 4º PA'!$H$4:$H$2000='Gasto das Atividades'!B6),-('Diário 4º PA'!$Q$4:$Q$2000&gt;=1),('Diário 4º PA'!$F$4:$F$2000))+
SUMPRODUCT(-('Comp.'!$F$5:$F$1161='Gasto das Atividades'!B6),-('Comp.'!$K$5:'Comp.'!$K$1161&gt;=1),('Comp.'!$E$5:$E$1161))</f>
        <v>106257.54</v>
      </c>
      <c r="E6" s="488">
        <f t="shared" ref="E6:E35" si="0">IF(OR(D6=0,C6=0),"-",D6/C6)</f>
        <v>0.24219830341471499</v>
      </c>
    </row>
    <row r="7" spans="1:5" ht="24" customHeight="1" x14ac:dyDescent="0.2">
      <c r="A7" s="280">
        <v>2</v>
      </c>
      <c r="B7" s="512" t="s">
        <v>769</v>
      </c>
      <c r="C7" s="367">
        <v>41800</v>
      </c>
      <c r="D7" s="489">
        <f t="array" ref="D7">SUMPRODUCT(-('Diário 1º PA'!$H$4:$H$2632='Gasto das Atividades'!B7),-('Diário 1º PA'!$Q$4:$Q$2632&gt;=1),('Diário 1º PA'!$F$4:$F$2632))+
SUMPRODUCT(-('Diário 2º PA'!$H$4:$H$2000='Gasto das Atividades'!B7),-('Diário 2º PA'!$Q$4:$Q$2000&gt;=1),('Diário 2º PA'!$F$4:$F$2000))+
SUMPRODUCT(-('Diário 3º PA'!$H$4:$H$2000='Gasto das Atividades'!B7),-('Diário 3º PA'!$Q$4:$Q$2000&gt;=1),('Diário 3º PA'!$F$4:$F$2000))+
SUMPRODUCT(-('Diário 4º PA'!$H$4:$H$2000='Gasto das Atividades'!B7),-('Diário 4º PA'!$Q$4:$Q$2000&gt;=1),('Diário 4º PA'!$F$4:$F$2000))+
SUMPRODUCT(-('Comp.'!$F$5:$F$1161='Gasto das Atividades'!B7),-('Comp.'!$K$5:'Comp.'!$K$1161&gt;=1),('Comp.'!$E$5:$E$1161))</f>
        <v>84246.98000000001</v>
      </c>
      <c r="E7" s="490">
        <f t="shared" si="0"/>
        <v>2.0154779904306221</v>
      </c>
    </row>
    <row r="8" spans="1:5" ht="24" customHeight="1" x14ac:dyDescent="0.2">
      <c r="A8" s="280">
        <v>3</v>
      </c>
      <c r="B8" s="512" t="s">
        <v>871</v>
      </c>
      <c r="C8" s="367">
        <v>36300</v>
      </c>
      <c r="D8" s="489">
        <f t="array" ref="D8">SUMPRODUCT(-('Diário 1º PA'!$H$4:$H$2632='Gasto das Atividades'!B8),-('Diário 1º PA'!$Q$4:$Q$2632&gt;=1),('Diário 1º PA'!$F$4:$F$2632))+
SUMPRODUCT(-('Diário 2º PA'!$H$4:$H$2000='Gasto das Atividades'!B8),-('Diário 2º PA'!$Q$4:$Q$2000&gt;=1),('Diário 2º PA'!$F$4:$F$2000))+
SUMPRODUCT(-('Diário 3º PA'!$H$4:$H$2000='Gasto das Atividades'!B8),-('Diário 3º PA'!$Q$4:$Q$2000&gt;=1),('Diário 3º PA'!$F$4:$F$2000))+
SUMPRODUCT(-('Diário 4º PA'!$H$4:$H$2000='Gasto das Atividades'!B8),-('Diário 4º PA'!$Q$4:$Q$2000&gt;=1),('Diário 4º PA'!$F$4:$F$2000))+
SUMPRODUCT(-('Comp.'!$F$5:$F$1161='Gasto das Atividades'!B8),-('Comp.'!$K$5:'Comp.'!$K$1161&gt;=1),('Comp.'!$E$5:$E$1161))</f>
        <v>26005.769999999997</v>
      </c>
      <c r="E8" s="490">
        <f t="shared" si="0"/>
        <v>0.71641239669421475</v>
      </c>
    </row>
    <row r="9" spans="1:5" ht="24" customHeight="1" x14ac:dyDescent="0.2">
      <c r="A9" s="280">
        <v>4</v>
      </c>
      <c r="B9" s="512" t="s">
        <v>771</v>
      </c>
      <c r="C9" s="367">
        <v>50600</v>
      </c>
      <c r="D9" s="489">
        <f t="array" ref="D9">SUMPRODUCT(-('Diário 1º PA'!$H$4:$H$2632='Gasto das Atividades'!B9),-('Diário 1º PA'!$Q$4:$Q$2632&gt;=1),('Diário 1º PA'!$F$4:$F$2632))+
SUMPRODUCT(-('Diário 2º PA'!$H$4:$H$2000='Gasto das Atividades'!B9),-('Diário 2º PA'!$Q$4:$Q$2000&gt;=1),('Diário 2º PA'!$F$4:$F$2000))+
SUMPRODUCT(-('Diário 3º PA'!$H$4:$H$2000='Gasto das Atividades'!B9),-('Diário 3º PA'!$Q$4:$Q$2000&gt;=1),('Diário 3º PA'!$F$4:$F$2000))+
SUMPRODUCT(-('Diário 4º PA'!$H$4:$H$2000='Gasto das Atividades'!B9),-('Diário 4º PA'!$Q$4:$Q$2000&gt;=1),('Diário 4º PA'!$F$4:$F$2000))+
SUMPRODUCT(-('Comp.'!$F$5:$F$1161='Gasto das Atividades'!B9),-('Comp.'!$K$5:'Comp.'!$K$1161&gt;=1),('Comp.'!$E$5:$E$1161))</f>
        <v>17090.32</v>
      </c>
      <c r="E9" s="490">
        <f t="shared" si="0"/>
        <v>0.33775335968379444</v>
      </c>
    </row>
    <row r="10" spans="1:5" ht="24" customHeight="1" x14ac:dyDescent="0.2">
      <c r="A10" s="280">
        <v>5</v>
      </c>
      <c r="B10" s="512" t="s">
        <v>872</v>
      </c>
      <c r="C10" s="367">
        <v>19200</v>
      </c>
      <c r="D10" s="489">
        <f t="array" ref="D10">SUMPRODUCT(-('Diário 1º PA'!$H$4:$H$2632='Gasto das Atividades'!B10),-('Diário 1º PA'!$Q$4:$Q$2632&gt;=1),('Diário 1º PA'!$F$4:$F$2632))+
SUMPRODUCT(-('Diário 2º PA'!$H$4:$H$2000='Gasto das Atividades'!B10),-('Diário 2º PA'!$Q$4:$Q$2000&gt;=1),('Diário 2º PA'!$F$4:$F$2000))+
SUMPRODUCT(-('Diário 3º PA'!$H$4:$H$2000='Gasto das Atividades'!B10),-('Diário 3º PA'!$Q$4:$Q$2000&gt;=1),('Diário 3º PA'!$F$4:$F$2000))+
SUMPRODUCT(-('Diário 4º PA'!$H$4:$H$2000='Gasto das Atividades'!B10),-('Diário 4º PA'!$Q$4:$Q$2000&gt;=1),('Diário 4º PA'!$F$4:$F$2000))+
SUMPRODUCT(-('Comp.'!$F$5:$F$1161='Gasto das Atividades'!B10),-('Comp.'!$K$5:'Comp.'!$K$1161&gt;=1),('Comp.'!$E$5:$E$1161))</f>
        <v>0</v>
      </c>
      <c r="E10" s="490" t="str">
        <f t="shared" si="0"/>
        <v>-</v>
      </c>
    </row>
    <row r="11" spans="1:5" ht="24" customHeight="1" x14ac:dyDescent="0.2">
      <c r="A11" s="280">
        <v>6</v>
      </c>
      <c r="B11" s="512" t="s">
        <v>873</v>
      </c>
      <c r="C11" s="367">
        <v>63000</v>
      </c>
      <c r="D11" s="489">
        <f t="array" ref="D11">SUMPRODUCT(-('Diário 1º PA'!$H$4:$H$2632='Gasto das Atividades'!B11),-('Diário 1º PA'!$Q$4:$Q$2632&gt;=1),('Diário 1º PA'!$F$4:$F$2632))+
SUMPRODUCT(-('Diário 2º PA'!$H$4:$H$2000='Gasto das Atividades'!B11),-('Diário 2º PA'!$Q$4:$Q$2000&gt;=1),('Diário 2º PA'!$F$4:$F$2000))+
SUMPRODUCT(-('Diário 3º PA'!$H$4:$H$2000='Gasto das Atividades'!B11),-('Diário 3º PA'!$Q$4:$Q$2000&gt;=1),('Diário 3º PA'!$F$4:$F$2000))+
SUMPRODUCT(-('Diário 4º PA'!$H$4:$H$2000='Gasto das Atividades'!B11),-('Diário 4º PA'!$Q$4:$Q$2000&gt;=1),('Diário 4º PA'!$F$4:$F$2000))+
SUMPRODUCT(-('Comp.'!$F$5:$F$1161='Gasto das Atividades'!B11),-('Comp.'!$K$5:'Comp.'!$K$1161&gt;=1),('Comp.'!$E$5:$E$1161))</f>
        <v>28411</v>
      </c>
      <c r="E11" s="490">
        <f t="shared" si="0"/>
        <v>0.45096825396825396</v>
      </c>
    </row>
    <row r="12" spans="1:5" ht="24" customHeight="1" x14ac:dyDescent="0.2">
      <c r="A12" s="280">
        <v>7</v>
      </c>
      <c r="B12" s="513" t="s">
        <v>874</v>
      </c>
      <c r="C12" s="367">
        <v>96659.08</v>
      </c>
      <c r="D12" s="489">
        <f t="array" ref="D12">SUMPRODUCT(-('Diário 1º PA'!$H$4:$H$2632='Gasto das Atividades'!B12),-('Diário 1º PA'!$Q$4:$Q$2632&gt;=1),('Diário 1º PA'!$F$4:$F$2632))+
SUMPRODUCT(-('Diário 2º PA'!$H$4:$H$2000='Gasto das Atividades'!B12),-('Diário 2º PA'!$Q$4:$Q$2000&gt;=1),('Diário 2º PA'!$F$4:$F$2000))+
SUMPRODUCT(-('Diário 3º PA'!$H$4:$H$2000='Gasto das Atividades'!B12),-('Diário 3º PA'!$Q$4:$Q$2000&gt;=1),('Diário 3º PA'!$F$4:$F$2000))+
SUMPRODUCT(-('Diário 4º PA'!$H$4:$H$2000='Gasto das Atividades'!B12),-('Diário 4º PA'!$Q$4:$Q$2000&gt;=1),('Diário 4º PA'!$F$4:$F$2000))+
SUMPRODUCT(-('Comp.'!$F$5:$F$1161='Gasto das Atividades'!B12),-('Comp.'!$K$5:'Comp.'!$K$1161&gt;=1),('Comp.'!$E$5:$E$1161))</f>
        <v>9382.2999999999993</v>
      </c>
      <c r="E12" s="490">
        <f t="shared" si="0"/>
        <v>9.7065893861187164E-2</v>
      </c>
    </row>
    <row r="13" spans="1:5" ht="24" customHeight="1" x14ac:dyDescent="0.2">
      <c r="A13" s="280">
        <v>8</v>
      </c>
      <c r="B13" s="512" t="s">
        <v>774</v>
      </c>
      <c r="C13" s="367">
        <v>23000</v>
      </c>
      <c r="D13" s="489">
        <f t="array" ref="D13">SUMPRODUCT(-('Diário 1º PA'!$H$4:$H$2632='Gasto das Atividades'!B13),-('Diário 1º PA'!$Q$4:$Q$2632&gt;=1),('Diário 1º PA'!$F$4:$F$2632))+
SUMPRODUCT(-('Diário 2º PA'!$H$4:$H$2000='Gasto das Atividades'!B13),-('Diário 2º PA'!$Q$4:$Q$2000&gt;=1),('Diário 2º PA'!$F$4:$F$2000))+
SUMPRODUCT(-('Diário 3º PA'!$H$4:$H$2000='Gasto das Atividades'!B13),-('Diário 3º PA'!$Q$4:$Q$2000&gt;=1),('Diário 3º PA'!$F$4:$F$2000))+
SUMPRODUCT(-('Diário 4º PA'!$H$4:$H$2000='Gasto das Atividades'!B13),-('Diário 4º PA'!$Q$4:$Q$2000&gt;=1),('Diário 4º PA'!$F$4:$F$2000))+
SUMPRODUCT(-('Comp.'!$F$5:$F$1161='Gasto das Atividades'!B13),-('Comp.'!$K$5:'Comp.'!$K$1161&gt;=1),('Comp.'!$E$5:$E$1161))</f>
        <v>26226.300000000003</v>
      </c>
      <c r="E13" s="490">
        <f t="shared" si="0"/>
        <v>1.1402739130434785</v>
      </c>
    </row>
    <row r="14" spans="1:5" ht="24" customHeight="1" x14ac:dyDescent="0.2">
      <c r="A14" s="280">
        <v>9</v>
      </c>
      <c r="B14" s="512" t="s">
        <v>762</v>
      </c>
      <c r="C14" s="367">
        <v>30000</v>
      </c>
      <c r="D14" s="489">
        <f t="array" ref="D14">SUMPRODUCT(-('Diário 1º PA'!$H$4:$H$2632='Gasto das Atividades'!B14),-('Diário 1º PA'!$Q$4:$Q$2632&gt;=1),('Diário 1º PA'!$F$4:$F$2632))+
SUMPRODUCT(-('Diário 2º PA'!$H$4:$H$2000='Gasto das Atividades'!B14),-('Diário 2º PA'!$Q$4:$Q$2000&gt;=1),('Diário 2º PA'!$F$4:$F$2000))+
SUMPRODUCT(-('Diário 3º PA'!$H$4:$H$2000='Gasto das Atividades'!B14),-('Diário 3º PA'!$Q$4:$Q$2000&gt;=1),('Diário 3º PA'!$F$4:$F$2000))+
SUMPRODUCT(-('Diário 4º PA'!$H$4:$H$2000='Gasto das Atividades'!B14),-('Diário 4º PA'!$Q$4:$Q$2000&gt;=1),('Diário 4º PA'!$F$4:$F$2000))+
SUMPRODUCT(-('Comp.'!$F$5:$F$1161='Gasto das Atividades'!B14),-('Comp.'!$K$5:'Comp.'!$K$1161&gt;=1),('Comp.'!$E$5:$E$1161))</f>
        <v>84167.35</v>
      </c>
      <c r="E14" s="490">
        <f t="shared" si="0"/>
        <v>2.8055783333333335</v>
      </c>
    </row>
    <row r="15" spans="1:5" ht="24" customHeight="1" x14ac:dyDescent="0.2">
      <c r="A15" s="280">
        <v>10</v>
      </c>
      <c r="B15" s="512" t="s">
        <v>763</v>
      </c>
      <c r="C15" s="367">
        <v>28200</v>
      </c>
      <c r="D15" s="489">
        <f t="array" ref="D15">SUMPRODUCT(-('Diário 1º PA'!$H$4:$H$2632='Gasto das Atividades'!B15),-('Diário 1º PA'!$Q$4:$Q$2632&gt;=1),('Diário 1º PA'!$F$4:$F$2632))+
SUMPRODUCT(-('Diário 2º PA'!$H$4:$H$2000='Gasto das Atividades'!B15),-('Diário 2º PA'!$Q$4:$Q$2000&gt;=1),('Diário 2º PA'!$F$4:$F$2000))+
SUMPRODUCT(-('Diário 3º PA'!$H$4:$H$2000='Gasto das Atividades'!B15),-('Diário 3º PA'!$Q$4:$Q$2000&gt;=1),('Diário 3º PA'!$F$4:$F$2000))+
SUMPRODUCT(-('Diário 4º PA'!$H$4:$H$2000='Gasto das Atividades'!B15),-('Diário 4º PA'!$Q$4:$Q$2000&gt;=1),('Diário 4º PA'!$F$4:$F$2000))+
SUMPRODUCT(-('Comp.'!$F$5:$F$1161='Gasto das Atividades'!B15),-('Comp.'!$K$5:'Comp.'!$K$1161&gt;=1),('Comp.'!$E$5:$E$1161))</f>
        <v>10786.899999999998</v>
      </c>
      <c r="E15" s="490">
        <f t="shared" si="0"/>
        <v>0.38251418439716306</v>
      </c>
    </row>
    <row r="16" spans="1:5" ht="24" customHeight="1" x14ac:dyDescent="0.2">
      <c r="A16" s="280">
        <v>11</v>
      </c>
      <c r="B16" s="512" t="s">
        <v>772</v>
      </c>
      <c r="C16" s="367">
        <v>40000</v>
      </c>
      <c r="D16" s="489">
        <f t="array" ref="D16">SUMPRODUCT(-('Diário 1º PA'!$H$4:$H$2632='Gasto das Atividades'!B16),-('Diário 1º PA'!$Q$4:$Q$2632&gt;=1),('Diário 1º PA'!$F$4:$F$2632))+
SUMPRODUCT(-('Diário 2º PA'!$H$4:$H$2000='Gasto das Atividades'!B16),-('Diário 2º PA'!$Q$4:$Q$2000&gt;=1),('Diário 2º PA'!$F$4:$F$2000))+
SUMPRODUCT(-('Diário 3º PA'!$H$4:$H$2000='Gasto das Atividades'!B16),-('Diário 3º PA'!$Q$4:$Q$2000&gt;=1),('Diário 3º PA'!$F$4:$F$2000))+
SUMPRODUCT(-('Diário 4º PA'!$H$4:$H$2000='Gasto das Atividades'!B16),-('Diário 4º PA'!$Q$4:$Q$2000&gt;=1),('Diário 4º PA'!$F$4:$F$2000))+
SUMPRODUCT(-('Comp.'!$F$5:$F$1161='Gasto das Atividades'!B16),-('Comp.'!$K$5:'Comp.'!$K$1161&gt;=1),('Comp.'!$E$5:$E$1161))</f>
        <v>73333.350000000006</v>
      </c>
      <c r="E16" s="490">
        <f t="shared" si="0"/>
        <v>1.8333337500000002</v>
      </c>
    </row>
    <row r="17" spans="1:5" ht="24" customHeight="1" x14ac:dyDescent="0.2">
      <c r="A17" s="280">
        <v>12</v>
      </c>
      <c r="B17" s="512" t="s">
        <v>768</v>
      </c>
      <c r="C17" s="282">
        <v>34000</v>
      </c>
      <c r="D17" s="489">
        <f t="array" ref="D17">SUMPRODUCT(-('Diário 1º PA'!$H$4:$H$2632='Gasto das Atividades'!B17),-('Diário 1º PA'!$Q$4:$Q$2632&gt;=1),('Diário 1º PA'!$F$4:$F$2632))+
SUMPRODUCT(-('Diário 2º PA'!$H$4:$H$2000='Gasto das Atividades'!B17),-('Diário 2º PA'!$Q$4:$Q$2000&gt;=1),('Diário 2º PA'!$F$4:$F$2000))+
SUMPRODUCT(-('Diário 3º PA'!$H$4:$H$2000='Gasto das Atividades'!B17),-('Diário 3º PA'!$Q$4:$Q$2000&gt;=1),('Diário 3º PA'!$F$4:$F$2000))+
SUMPRODUCT(-('Diário 4º PA'!$H$4:$H$2000='Gasto das Atividades'!B17),-('Diário 4º PA'!$Q$4:$Q$2000&gt;=1),('Diário 4º PA'!$F$4:$F$2000))+
SUMPRODUCT(-('Comp.'!$F$5:$F$1161='Gasto das Atividades'!B17),-('Comp.'!$K$5:'Comp.'!$K$1161&gt;=1),('Comp.'!$E$5:$E$1161))</f>
        <v>18990.53</v>
      </c>
      <c r="E17" s="490">
        <f t="shared" si="0"/>
        <v>0.55854499999999996</v>
      </c>
    </row>
    <row r="18" spans="1:5" ht="24" customHeight="1" x14ac:dyDescent="0.2">
      <c r="A18" s="280">
        <v>13</v>
      </c>
      <c r="B18" s="512" t="s">
        <v>773</v>
      </c>
      <c r="C18" s="282">
        <v>19000</v>
      </c>
      <c r="D18" s="489">
        <f t="array" ref="D18">SUMPRODUCT(-('Diário 1º PA'!$H$4:$H$2632='Gasto das Atividades'!B18),-('Diário 1º PA'!$Q$4:$Q$2632&gt;=1),('Diário 1º PA'!$F$4:$F$2632))+
SUMPRODUCT(-('Diário 2º PA'!$H$4:$H$2000='Gasto das Atividades'!B18),-('Diário 2º PA'!$Q$4:$Q$2000&gt;=1),('Diário 2º PA'!$F$4:$F$2000))+
SUMPRODUCT(-('Diário 3º PA'!$H$4:$H$2000='Gasto das Atividades'!B18),-('Diário 3º PA'!$Q$4:$Q$2000&gt;=1),('Diário 3º PA'!$F$4:$F$2000))+
SUMPRODUCT(-('Diário 4º PA'!$H$4:$H$2000='Gasto das Atividades'!B18),-('Diário 4º PA'!$Q$4:$Q$2000&gt;=1),('Diário 4º PA'!$F$4:$F$2000))+
SUMPRODUCT(-('Comp.'!$F$5:$F$1161='Gasto das Atividades'!B18),-('Comp.'!$K$5:'Comp.'!$K$1161&gt;=1),('Comp.'!$E$5:$E$1161))</f>
        <v>4125.3600000000006</v>
      </c>
      <c r="E18" s="490">
        <f t="shared" si="0"/>
        <v>0.21712421052631581</v>
      </c>
    </row>
    <row r="19" spans="1:5" ht="24" customHeight="1" x14ac:dyDescent="0.2">
      <c r="A19" s="280">
        <v>14</v>
      </c>
      <c r="B19" s="512" t="s">
        <v>765</v>
      </c>
      <c r="C19" s="282">
        <v>32600</v>
      </c>
      <c r="D19" s="489">
        <f t="array" ref="D19">SUMPRODUCT(-('Diário 1º PA'!$H$4:$H$2632='Gasto das Atividades'!B19),-('Diário 1º PA'!$Q$4:$Q$2632&gt;=1),('Diário 1º PA'!$F$4:$F$2632))+
SUMPRODUCT(-('Diário 2º PA'!$H$4:$H$2000='Gasto das Atividades'!B19),-('Diário 2º PA'!$Q$4:$Q$2000&gt;=1),('Diário 2º PA'!$F$4:$F$2000))+
SUMPRODUCT(-('Diário 3º PA'!$H$4:$H$2000='Gasto das Atividades'!B19),-('Diário 3º PA'!$Q$4:$Q$2000&gt;=1),('Diário 3º PA'!$F$4:$F$2000))+
SUMPRODUCT(-('Diário 4º PA'!$H$4:$H$2000='Gasto das Atividades'!B19),-('Diário 4º PA'!$Q$4:$Q$2000&gt;=1),('Diário 4º PA'!$F$4:$F$2000))+
SUMPRODUCT(-('Comp.'!$F$5:$F$1161='Gasto das Atividades'!B19),-('Comp.'!$K$5:'Comp.'!$K$1161&gt;=1),('Comp.'!$E$5:$E$1161))</f>
        <v>9889.5300000000007</v>
      </c>
      <c r="E19" s="490">
        <f t="shared" si="0"/>
        <v>0.30335981595092026</v>
      </c>
    </row>
    <row r="20" spans="1:5" ht="24" customHeight="1" x14ac:dyDescent="0.2">
      <c r="A20" s="280">
        <v>15</v>
      </c>
      <c r="B20" s="512" t="s">
        <v>764</v>
      </c>
      <c r="C20" s="282">
        <v>219861.48</v>
      </c>
      <c r="D20" s="489">
        <f t="array" ref="D20">SUMPRODUCT(-('Diário 1º PA'!$H$4:$H$2632='Gasto das Atividades'!B20),-('Diário 1º PA'!$Q$4:$Q$2632&gt;=1),('Diário 1º PA'!$F$4:$F$2632))+
SUMPRODUCT(-('Diário 2º PA'!$H$4:$H$2000='Gasto das Atividades'!B20),-('Diário 2º PA'!$Q$4:$Q$2000&gt;=1),('Diário 2º PA'!$F$4:$F$2000))+
SUMPRODUCT(-('Diário 3º PA'!$H$4:$H$2000='Gasto das Atividades'!B20),-('Diário 3º PA'!$Q$4:$Q$2000&gt;=1),('Diário 3º PA'!$F$4:$F$2000))+
SUMPRODUCT(-('Diário 4º PA'!$H$4:$H$2000='Gasto das Atividades'!B20),-('Diário 4º PA'!$Q$4:$Q$2000&gt;=1),('Diário 4º PA'!$F$4:$F$2000))+
SUMPRODUCT(-('Comp.'!$F$5:$F$1161='Gasto das Atividades'!B20),-('Comp.'!$K$5:'Comp.'!$K$1161&gt;=1),('Comp.'!$E$5:$E$1161))</f>
        <v>89778.829999999987</v>
      </c>
      <c r="E20" s="490">
        <f t="shared" si="0"/>
        <v>0.40834269832077896</v>
      </c>
    </row>
    <row r="21" spans="1:5" ht="24" customHeight="1" x14ac:dyDescent="0.2">
      <c r="A21" s="280">
        <v>16</v>
      </c>
      <c r="B21" s="512" t="s">
        <v>767</v>
      </c>
      <c r="C21" s="282">
        <v>50000</v>
      </c>
      <c r="D21" s="489">
        <f t="array" ref="D21">SUMPRODUCT(-('Diário 1º PA'!$H$4:$H$2632='Gasto das Atividades'!B21),-('Diário 1º PA'!$Q$4:$Q$2632&gt;=1),('Diário 1º PA'!$F$4:$F$2632))+
SUMPRODUCT(-('Diário 2º PA'!$H$4:$H$2000='Gasto das Atividades'!B21),-('Diário 2º PA'!$Q$4:$Q$2000&gt;=1),('Diário 2º PA'!$F$4:$F$2000))+
SUMPRODUCT(-('Diário 3º PA'!$H$4:$H$2000='Gasto das Atividades'!B21),-('Diário 3º PA'!$Q$4:$Q$2000&gt;=1),('Diário 3º PA'!$F$4:$F$2000))+
SUMPRODUCT(-('Diário 4º PA'!$H$4:$H$2000='Gasto das Atividades'!B21),-('Diário 4º PA'!$Q$4:$Q$2000&gt;=1),('Diário 4º PA'!$F$4:$F$2000))+
SUMPRODUCT(-('Comp.'!$F$5:$F$1161='Gasto das Atividades'!B21),-('Comp.'!$K$5:'Comp.'!$K$1161&gt;=1),('Comp.'!$E$5:$E$1161))</f>
        <v>4560.1499999999996</v>
      </c>
      <c r="E21" s="490">
        <f t="shared" si="0"/>
        <v>9.1202999999999992E-2</v>
      </c>
    </row>
    <row r="22" spans="1:5" ht="24" customHeight="1" x14ac:dyDescent="0.2">
      <c r="A22" s="280">
        <v>17</v>
      </c>
      <c r="B22" s="512" t="s">
        <v>766</v>
      </c>
      <c r="C22" s="282">
        <v>309384.59000000003</v>
      </c>
      <c r="D22" s="489">
        <f t="array" ref="D22">SUMPRODUCT(-('Diário 1º PA'!$H$4:$H$2632='Gasto das Atividades'!B22),-('Diário 1º PA'!$Q$4:$Q$2632&gt;=1),('Diário 1º PA'!$F$4:$F$2632))+
SUMPRODUCT(-('Diário 2º PA'!$H$4:$H$2000='Gasto das Atividades'!B22),-('Diário 2º PA'!$Q$4:$Q$2000&gt;=1),('Diário 2º PA'!$F$4:$F$2000))+
SUMPRODUCT(-('Diário 3º PA'!$H$4:$H$2000='Gasto das Atividades'!B22),-('Diário 3º PA'!$Q$4:$Q$2000&gt;=1),('Diário 3º PA'!$F$4:$F$2000))+
SUMPRODUCT(-('Diário 4º PA'!$H$4:$H$2000='Gasto das Atividades'!B22),-('Diário 4º PA'!$Q$4:$Q$2000&gt;=1),('Diário 4º PA'!$F$4:$F$2000))+
SUMPRODUCT(-('Comp.'!$F$5:$F$1161='Gasto das Atividades'!B22),-('Comp.'!$K$5:'Comp.'!$K$1161&gt;=1),('Comp.'!$E$5:$E$1161))</f>
        <v>117792.63</v>
      </c>
      <c r="E22" s="490">
        <f t="shared" si="0"/>
        <v>0.38073205262097892</v>
      </c>
    </row>
    <row r="23" spans="1:5" ht="24" customHeight="1" x14ac:dyDescent="0.2">
      <c r="A23" s="280">
        <v>18</v>
      </c>
      <c r="B23" s="512" t="s">
        <v>770</v>
      </c>
      <c r="C23" s="282">
        <v>222927.71</v>
      </c>
      <c r="D23" s="489">
        <f t="array" ref="D23">SUMPRODUCT(-('Diário 1º PA'!$H$4:$H$2632='Gasto das Atividades'!B23),-('Diário 1º PA'!$Q$4:$Q$2632&gt;=1),('Diário 1º PA'!$F$4:$F$2632))+
SUMPRODUCT(-('Diário 2º PA'!$H$4:$H$2000='Gasto das Atividades'!B23),-('Diário 2º PA'!$Q$4:$Q$2000&gt;=1),('Diário 2º PA'!$F$4:$F$2000))+
SUMPRODUCT(-('Diário 3º PA'!$H$4:$H$2000='Gasto das Atividades'!B23),-('Diário 3º PA'!$Q$4:$Q$2000&gt;=1),('Diário 3º PA'!$F$4:$F$2000))+
SUMPRODUCT(-('Diário 4º PA'!$H$4:$H$2000='Gasto das Atividades'!B23),-('Diário 4º PA'!$Q$4:$Q$2000&gt;=1),('Diário 4º PA'!$F$4:$F$2000))+
SUMPRODUCT(-('Comp.'!$F$5:$F$1161='Gasto das Atividades'!B23),-('Comp.'!$K$5:'Comp.'!$K$1161&gt;=1),('Comp.'!$E$5:$E$1161))</f>
        <v>15143.81</v>
      </c>
      <c r="E23" s="490">
        <f t="shared" si="0"/>
        <v>6.7931483259752679E-2</v>
      </c>
    </row>
    <row r="24" spans="1:5" ht="24" customHeight="1" x14ac:dyDescent="0.2">
      <c r="A24" s="280">
        <v>19</v>
      </c>
      <c r="B24" s="512" t="s">
        <v>775</v>
      </c>
      <c r="C24" s="282">
        <v>11369.25</v>
      </c>
      <c r="D24" s="489">
        <f t="array" ref="D24">SUMPRODUCT(-('Diário 1º PA'!$H$4:$H$2632='Gasto das Atividades'!B24),-('Diário 1º PA'!$Q$4:$Q$2632&gt;=1),('Diário 1º PA'!$F$4:$F$2632))+
SUMPRODUCT(-('Diário 2º PA'!$H$4:$H$2000='Gasto das Atividades'!B24),-('Diário 2º PA'!$Q$4:$Q$2000&gt;=1),('Diário 2º PA'!$F$4:$F$2000))+
SUMPRODUCT(-('Diário 3º PA'!$H$4:$H$2000='Gasto das Atividades'!B24),-('Diário 3º PA'!$Q$4:$Q$2000&gt;=1),('Diário 3º PA'!$F$4:$F$2000))+
SUMPRODUCT(-('Diário 4º PA'!$H$4:$H$2000='Gasto das Atividades'!B24),-('Diário 4º PA'!$Q$4:$Q$2000&gt;=1),('Diário 4º PA'!$F$4:$F$2000))+
SUMPRODUCT(-('Comp.'!$F$5:$F$1161='Gasto das Atividades'!B24),-('Comp.'!$K$5:'Comp.'!$K$1161&gt;=1),('Comp.'!$E$5:$E$1161))</f>
        <v>2700</v>
      </c>
      <c r="E24" s="490">
        <f t="shared" si="0"/>
        <v>0.23748268355432417</v>
      </c>
    </row>
    <row r="25" spans="1:5" ht="24" customHeight="1" x14ac:dyDescent="0.2">
      <c r="A25" s="280">
        <v>20</v>
      </c>
      <c r="B25" s="512" t="s">
        <v>468</v>
      </c>
      <c r="C25" s="282">
        <v>4900000</v>
      </c>
      <c r="D25" s="489">
        <f t="array" ref="D25">SUMPRODUCT(-('Diário 1º PA'!$H$4:$H$2632='Gasto das Atividades'!B25),-('Diário 1º PA'!$Q$4:$Q$2632&gt;=1),('Diário 1º PA'!$F$4:$F$2632))+
SUMPRODUCT(-('Diário 2º PA'!$H$4:$H$2000='Gasto das Atividades'!B25),-('Diário 2º PA'!$Q$4:$Q$2000&gt;=1),('Diário 2º PA'!$F$4:$F$2000))+
SUMPRODUCT(-('Diário 3º PA'!$H$4:$H$2000='Gasto das Atividades'!B25),-('Diário 3º PA'!$Q$4:$Q$2000&gt;=1),('Diário 3º PA'!$F$4:$F$2000))+
SUMPRODUCT(-('Diário 4º PA'!$H$4:$H$2000='Gasto das Atividades'!B25),-('Diário 4º PA'!$Q$4:$Q$2000&gt;=1),('Diário 4º PA'!$F$4:$F$2000))+
SUMPRODUCT(-('Comp.'!$F$5:$F$1161='Gasto das Atividades'!B25),-('Comp.'!$K$5:'Comp.'!$K$1161&gt;=1),('Comp.'!$E$5:$E$1161))</f>
        <v>1351855.7599999998</v>
      </c>
      <c r="E25" s="490">
        <f t="shared" si="0"/>
        <v>0.27588893061224484</v>
      </c>
    </row>
    <row r="26" spans="1:5" ht="24" customHeight="1" thickBot="1" x14ac:dyDescent="0.25">
      <c r="A26" s="280">
        <v>21</v>
      </c>
      <c r="B26" s="512" t="s">
        <v>776</v>
      </c>
      <c r="C26" s="282">
        <v>100000</v>
      </c>
      <c r="D26" s="489">
        <f t="array" ref="D26">SUMPRODUCT(-('Diário 1º PA'!$H$4:$H$2632='Gasto das Atividades'!B26),-('Diário 1º PA'!$Q$4:$Q$2632&gt;=1),('Diário 1º PA'!$F$4:$F$2632))+
SUMPRODUCT(-('Diário 2º PA'!$H$4:$H$2000='Gasto das Atividades'!B26),-('Diário 2º PA'!$Q$4:$Q$2000&gt;=1),('Diário 2º PA'!$F$4:$F$2000))+
SUMPRODUCT(-('Diário 3º PA'!$H$4:$H$2000='Gasto das Atividades'!B26),-('Diário 3º PA'!$Q$4:$Q$2000&gt;=1),('Diário 3º PA'!$F$4:$F$2000))+
SUMPRODUCT(-('Diário 4º PA'!$H$4:$H$2000='Gasto das Atividades'!B26),-('Diário 4º PA'!$Q$4:$Q$2000&gt;=1),('Diário 4º PA'!$F$4:$F$2000))+
SUMPRODUCT(-('Comp.'!$F$5:$F$1161='Gasto das Atividades'!B26),-('Comp.'!$K$5:'Comp.'!$K$1161&gt;=1),('Comp.'!$E$5:$E$1161))</f>
        <v>0</v>
      </c>
      <c r="E26" s="490" t="str">
        <f t="shared" si="0"/>
        <v>-</v>
      </c>
    </row>
    <row r="27" spans="1:5" hidden="1" x14ac:dyDescent="0.2">
      <c r="A27" s="280">
        <v>22</v>
      </c>
      <c r="B27" s="305"/>
      <c r="C27" s="282">
        <v>0</v>
      </c>
      <c r="D27" s="489">
        <f t="array" ref="D27">SUMPRODUCT(-('Diário 1º PA'!$H$4:$H$2632='Gasto das Atividades'!B27),-('Diário 1º PA'!$Q$4:$Q$2632&gt;=1),('Diário 1º PA'!$F$4:$F$2632))+
SUMPRODUCT(-('Diário 2º PA'!$H$4:$H$2000='Gasto das Atividades'!B27),-('Diário 2º PA'!$Q$4:$Q$2000&gt;=1),('Diário 2º PA'!$F$4:$F$2000))+
SUMPRODUCT(-('Diário 3º PA'!$H$4:$H$2000='Gasto das Atividades'!B27),-('Diário 3º PA'!$Q$4:$Q$2000&gt;=1),('Diário 3º PA'!$F$4:$F$2000))+
SUMPRODUCT(-('Diário 4º PA'!$H$4:$H$2000='Gasto das Atividades'!B27),-('Diário 4º PA'!$Q$4:$Q$2000&gt;=1),('Diário 4º PA'!$F$4:$F$2000))+
SUMPRODUCT(-('Comp.'!$F$5:$F$1161='Gasto das Atividades'!B27),-('Comp.'!$K$5:'Comp.'!$K$1161&gt;=1),('Comp.'!$E$5:$E$1161))</f>
        <v>0</v>
      </c>
      <c r="E27" s="490" t="str">
        <f t="shared" si="0"/>
        <v>-</v>
      </c>
    </row>
    <row r="28" spans="1:5" hidden="1" x14ac:dyDescent="0.2">
      <c r="A28" s="280">
        <v>23</v>
      </c>
      <c r="B28" s="305"/>
      <c r="C28" s="282">
        <v>0</v>
      </c>
      <c r="D28" s="489">
        <f t="array" ref="D28">SUMPRODUCT(-('Diário 1º PA'!$H$4:$H$2632='Gasto das Atividades'!B28),-('Diário 1º PA'!$Q$4:$Q$2632&gt;=1),('Diário 1º PA'!$F$4:$F$2632))+
SUMPRODUCT(-('Diário 2º PA'!$H$4:$H$2000='Gasto das Atividades'!B28),-('Diário 2º PA'!$Q$4:$Q$2000&gt;=1),('Diário 2º PA'!$F$4:$F$2000))+
SUMPRODUCT(-('Diário 3º PA'!$H$4:$H$2000='Gasto das Atividades'!B28),-('Diário 3º PA'!$Q$4:$Q$2000&gt;=1),('Diário 3º PA'!$F$4:$F$2000))+
SUMPRODUCT(-('Diário 4º PA'!$H$4:$H$2000='Gasto das Atividades'!B28),-('Diário 4º PA'!$Q$4:$Q$2000&gt;=1),('Diário 4º PA'!$F$4:$F$2000))+
SUMPRODUCT(-('Comp.'!$F$5:$F$1161='Gasto das Atividades'!B28),-('Comp.'!$K$5:'Comp.'!$K$1161&gt;=1),('Comp.'!$E$5:$E$1161))</f>
        <v>0</v>
      </c>
      <c r="E28" s="490" t="str">
        <f t="shared" si="0"/>
        <v>-</v>
      </c>
    </row>
    <row r="29" spans="1:5" hidden="1" x14ac:dyDescent="0.2">
      <c r="A29" s="280">
        <v>24</v>
      </c>
      <c r="B29" s="305"/>
      <c r="C29" s="282">
        <v>0</v>
      </c>
      <c r="D29" s="489">
        <f t="array" ref="D29">SUMPRODUCT(-('Diário 1º PA'!$H$4:$H$2632='Gasto das Atividades'!B29),-('Diário 1º PA'!$Q$4:$Q$2632&gt;=1),('Diário 1º PA'!$F$4:$F$2632))+
SUMPRODUCT(-('Diário 2º PA'!$H$4:$H$2000='Gasto das Atividades'!B29),-('Diário 2º PA'!$Q$4:$Q$2000&gt;=1),('Diário 2º PA'!$F$4:$F$2000))+
SUMPRODUCT(-('Diário 3º PA'!$H$4:$H$2000='Gasto das Atividades'!B29),-('Diário 3º PA'!$Q$4:$Q$2000&gt;=1),('Diário 3º PA'!$F$4:$F$2000))+
SUMPRODUCT(-('Diário 4º PA'!$H$4:$H$2000='Gasto das Atividades'!B29),-('Diário 4º PA'!$Q$4:$Q$2000&gt;=1),('Diário 4º PA'!$F$4:$F$2000))+
SUMPRODUCT(-('Comp.'!$F$5:$F$1161='Gasto das Atividades'!B29),-('Comp.'!$K$5:'Comp.'!$K$1161&gt;=1),('Comp.'!$E$5:$E$1161))</f>
        <v>0</v>
      </c>
      <c r="E29" s="490" t="str">
        <f t="shared" si="0"/>
        <v>-</v>
      </c>
    </row>
    <row r="30" spans="1:5" hidden="1" x14ac:dyDescent="0.2">
      <c r="A30" s="280">
        <v>25</v>
      </c>
      <c r="B30" s="305"/>
      <c r="C30" s="282">
        <v>0</v>
      </c>
      <c r="D30" s="489">
        <f t="array" ref="D30">SUMPRODUCT(-('Diário 1º PA'!$H$4:$H$2632='Gasto das Atividades'!B30),-('Diário 1º PA'!$Q$4:$Q$2632&gt;=1),('Diário 1º PA'!$F$4:$F$2632))+
SUMPRODUCT(-('Diário 2º PA'!$H$4:$H$2000='Gasto das Atividades'!B30),-('Diário 2º PA'!$Q$4:$Q$2000&gt;=1),('Diário 2º PA'!$F$4:$F$2000))+
SUMPRODUCT(-('Diário 3º PA'!$H$4:$H$2000='Gasto das Atividades'!B30),-('Diário 3º PA'!$Q$4:$Q$2000&gt;=1),('Diário 3º PA'!$F$4:$F$2000))+
SUMPRODUCT(-('Diário 4º PA'!$H$4:$H$2000='Gasto das Atividades'!B30),-('Diário 4º PA'!$Q$4:$Q$2000&gt;=1),('Diário 4º PA'!$F$4:$F$2000))+
SUMPRODUCT(-('Comp.'!$F$5:$F$1161='Gasto das Atividades'!B30),-('Comp.'!$K$5:'Comp.'!$K$1161&gt;=1),('Comp.'!$E$5:$E$1161))</f>
        <v>0</v>
      </c>
      <c r="E30" s="490" t="str">
        <f t="shared" si="0"/>
        <v>-</v>
      </c>
    </row>
    <row r="31" spans="1:5" hidden="1" x14ac:dyDescent="0.2">
      <c r="A31" s="280">
        <v>26</v>
      </c>
      <c r="B31" s="305"/>
      <c r="C31" s="282">
        <v>0</v>
      </c>
      <c r="D31" s="489">
        <f t="array" ref="D31">SUMPRODUCT(-('Diário 1º PA'!$H$4:$H$2632='Gasto das Atividades'!B31),-('Diário 1º PA'!$Q$4:$Q$2632&gt;=1),('Diário 1º PA'!$F$4:$F$2632))+
SUMPRODUCT(-('Diário 2º PA'!$H$4:$H$2000='Gasto das Atividades'!B31),-('Diário 2º PA'!$Q$4:$Q$2000&gt;=1),('Diário 2º PA'!$F$4:$F$2000))+
SUMPRODUCT(-('Diário 3º PA'!$H$4:$H$2000='Gasto das Atividades'!B31),-('Diário 3º PA'!$Q$4:$Q$2000&gt;=1),('Diário 3º PA'!$F$4:$F$2000))+
SUMPRODUCT(-('Diário 4º PA'!$H$4:$H$2000='Gasto das Atividades'!B31),-('Diário 4º PA'!$Q$4:$Q$2000&gt;=1),('Diário 4º PA'!$F$4:$F$2000))+
SUMPRODUCT(-('Comp.'!$F$5:$F$1161='Gasto das Atividades'!B31),-('Comp.'!$K$5:'Comp.'!$K$1161&gt;=1),('Comp.'!$E$5:$E$1161))</f>
        <v>0</v>
      </c>
      <c r="E31" s="490" t="str">
        <f t="shared" si="0"/>
        <v>-</v>
      </c>
    </row>
    <row r="32" spans="1:5" hidden="1" x14ac:dyDescent="0.2">
      <c r="A32" s="280">
        <v>27</v>
      </c>
      <c r="B32" s="305"/>
      <c r="C32" s="282">
        <v>0</v>
      </c>
      <c r="D32" s="489">
        <f t="array" ref="D32">SUMPRODUCT(-('Diário 1º PA'!$H$4:$H$2632='Gasto das Atividades'!B32),-('Diário 1º PA'!$Q$4:$Q$2632&gt;=1),('Diário 1º PA'!$F$4:$F$2632))+
SUMPRODUCT(-('Diário 2º PA'!$H$4:$H$2000='Gasto das Atividades'!B32),-('Diário 2º PA'!$Q$4:$Q$2000&gt;=1),('Diário 2º PA'!$F$4:$F$2000))+
SUMPRODUCT(-('Diário 3º PA'!$H$4:$H$2000='Gasto das Atividades'!B32),-('Diário 3º PA'!$Q$4:$Q$2000&gt;=1),('Diário 3º PA'!$F$4:$F$2000))+
SUMPRODUCT(-('Diário 4º PA'!$H$4:$H$2000='Gasto das Atividades'!B32),-('Diário 4º PA'!$Q$4:$Q$2000&gt;=1),('Diário 4º PA'!$F$4:$F$2000))+
SUMPRODUCT(-('Comp.'!$F$5:$F$1161='Gasto das Atividades'!B32),-('Comp.'!$K$5:'Comp.'!$K$1161&gt;=1),('Comp.'!$E$5:$E$1161))</f>
        <v>0</v>
      </c>
      <c r="E32" s="490" t="str">
        <f t="shared" si="0"/>
        <v>-</v>
      </c>
    </row>
    <row r="33" spans="1:5" hidden="1" x14ac:dyDescent="0.2">
      <c r="A33" s="280">
        <v>28</v>
      </c>
      <c r="B33" s="305"/>
      <c r="C33" s="282">
        <v>0</v>
      </c>
      <c r="D33" s="489">
        <f t="array" ref="D33">SUMPRODUCT(-('Diário 1º PA'!$H$4:$H$2632='Gasto das Atividades'!B33),-('Diário 1º PA'!$Q$4:$Q$2632&gt;=1),('Diário 1º PA'!$F$4:$F$2632))+
SUMPRODUCT(-('Diário 2º PA'!$H$4:$H$2000='Gasto das Atividades'!B33),-('Diário 2º PA'!$Q$4:$Q$2000&gt;=1),('Diário 2º PA'!$F$4:$F$2000))+
SUMPRODUCT(-('Diário 3º PA'!$H$4:$H$2000='Gasto das Atividades'!B33),-('Diário 3º PA'!$Q$4:$Q$2000&gt;=1),('Diário 3º PA'!$F$4:$F$2000))+
SUMPRODUCT(-('Diário 4º PA'!$H$4:$H$2000='Gasto das Atividades'!B33),-('Diário 4º PA'!$Q$4:$Q$2000&gt;=1),('Diário 4º PA'!$F$4:$F$2000))+
SUMPRODUCT(-('Comp.'!$F$5:$F$1161='Gasto das Atividades'!B33),-('Comp.'!$K$5:'Comp.'!$K$1161&gt;=1),('Comp.'!$E$5:$E$1161))</f>
        <v>0</v>
      </c>
      <c r="E33" s="490" t="str">
        <f t="shared" si="0"/>
        <v>-</v>
      </c>
    </row>
    <row r="34" spans="1:5" hidden="1" x14ac:dyDescent="0.2">
      <c r="A34" s="280">
        <v>29</v>
      </c>
      <c r="B34" s="305"/>
      <c r="C34" s="282">
        <v>0</v>
      </c>
      <c r="D34" s="489">
        <f t="array" ref="D34">SUMPRODUCT(-('Diário 1º PA'!$H$4:$H$2632='Gasto das Atividades'!B34),-('Diário 1º PA'!$Q$4:$Q$2632&gt;=1),('Diário 1º PA'!$F$4:$F$2632))+
SUMPRODUCT(-('Diário 2º PA'!$H$4:$H$2000='Gasto das Atividades'!B34),-('Diário 2º PA'!$Q$4:$Q$2000&gt;=1),('Diário 2º PA'!$F$4:$F$2000))+
SUMPRODUCT(-('Diário 3º PA'!$H$4:$H$2000='Gasto das Atividades'!B34),-('Diário 3º PA'!$Q$4:$Q$2000&gt;=1),('Diário 3º PA'!$F$4:$F$2000))+
SUMPRODUCT(-('Diário 4º PA'!$H$4:$H$2000='Gasto das Atividades'!B34),-('Diário 4º PA'!$Q$4:$Q$2000&gt;=1),('Diário 4º PA'!$F$4:$F$2000))+
SUMPRODUCT(-('Comp.'!$F$5:$F$1161='Gasto das Atividades'!B34),-('Comp.'!$K$5:'Comp.'!$K$1161&gt;=1),('Comp.'!$E$5:$E$1161))</f>
        <v>0</v>
      </c>
      <c r="E34" s="490" t="str">
        <f t="shared" si="0"/>
        <v>-</v>
      </c>
    </row>
    <row r="35" spans="1:5" ht="13.5" hidden="1" thickBot="1" x14ac:dyDescent="0.25">
      <c r="A35" s="281">
        <v>30</v>
      </c>
      <c r="B35" s="305"/>
      <c r="C35" s="283">
        <v>0</v>
      </c>
      <c r="D35" s="489">
        <f t="array" ref="D35">SUMPRODUCT(-('Diário 1º PA'!$H$4:$H$2632='Gasto das Atividades'!B35),-('Diário 1º PA'!$Q$4:$Q$2632&gt;=1),('Diário 1º PA'!$F$4:$F$2632))+
SUMPRODUCT(-('Diário 2º PA'!$H$4:$H$2000='Gasto das Atividades'!B35),-('Diário 2º PA'!$Q$4:$Q$2000&gt;=1),('Diário 2º PA'!$F$4:$F$2000))+
SUMPRODUCT(-('Diário 3º PA'!$H$4:$H$2000='Gasto das Atividades'!B35),-('Diário 3º PA'!$Q$4:$Q$2000&gt;=1),('Diário 3º PA'!$F$4:$F$2000))+
SUMPRODUCT(-('Diário 4º PA'!$H$4:$H$2000='Gasto das Atividades'!B35),-('Diário 4º PA'!$Q$4:$Q$2000&gt;=1),('Diário 4º PA'!$F$4:$F$2000))+
SUMPRODUCT(-('Comp.'!$F$5:$F$1161='Gasto das Atividades'!B35),-('Comp.'!$K$5:'Comp.'!$K$1161&gt;=1),('Comp.'!$E$5:$E$1161))</f>
        <v>0</v>
      </c>
      <c r="E35" s="491" t="str">
        <f t="shared" si="0"/>
        <v>-</v>
      </c>
    </row>
    <row r="36" spans="1:5" ht="13.5" thickBot="1" x14ac:dyDescent="0.25">
      <c r="A36" s="331"/>
      <c r="B36" s="333" t="s">
        <v>273</v>
      </c>
      <c r="C36" s="334">
        <f>SUM(C6:C35)</f>
        <v>6766623.3499999996</v>
      </c>
      <c r="D36" s="332">
        <f>SUM(D6:D35)</f>
        <v>2080744.41</v>
      </c>
      <c r="E36" s="254"/>
    </row>
    <row r="37" spans="1:5" x14ac:dyDescent="0.2">
      <c r="A37" s="284"/>
      <c r="B37" s="284"/>
      <c r="C37" s="254"/>
      <c r="D37" s="254"/>
      <c r="E37" s="254"/>
    </row>
    <row r="38" spans="1:5" ht="13.5" customHeight="1" thickBot="1" x14ac:dyDescent="0.3">
      <c r="A38" s="254"/>
      <c r="B38" s="718" t="s">
        <v>313</v>
      </c>
      <c r="C38" s="718"/>
      <c r="D38" s="254"/>
      <c r="E38" s="254"/>
    </row>
    <row r="39" spans="1:5" x14ac:dyDescent="0.2">
      <c r="A39" s="254"/>
      <c r="B39" s="273" t="s">
        <v>312</v>
      </c>
      <c r="C39" s="285" t="s">
        <v>314</v>
      </c>
      <c r="D39" s="254"/>
      <c r="E39" s="254"/>
    </row>
    <row r="40" spans="1:5" x14ac:dyDescent="0.2">
      <c r="A40" s="254"/>
      <c r="B40" s="286" t="s">
        <v>307</v>
      </c>
      <c r="C40" s="274">
        <v>9.9500000000000005E-2</v>
      </c>
      <c r="D40" s="254"/>
      <c r="E40" s="254"/>
    </row>
    <row r="41" spans="1:5" ht="13.5" customHeight="1" thickBot="1" x14ac:dyDescent="0.25">
      <c r="A41" s="254"/>
      <c r="B41" s="288" t="s">
        <v>306</v>
      </c>
      <c r="C41" s="275">
        <v>0.90049999999999997</v>
      </c>
      <c r="D41" s="254"/>
      <c r="E41" s="254"/>
    </row>
    <row r="42" spans="1:5" ht="12.75" customHeight="1" x14ac:dyDescent="0.2">
      <c r="A42" s="254"/>
      <c r="B42" s="254"/>
      <c r="C42" s="254"/>
      <c r="D42" s="254"/>
      <c r="E42" s="254"/>
    </row>
    <row r="43" spans="1:5" ht="15.75" thickBot="1" x14ac:dyDescent="0.3">
      <c r="A43" s="254"/>
      <c r="B43" s="718" t="s">
        <v>311</v>
      </c>
      <c r="C43" s="718"/>
      <c r="D43" s="254"/>
      <c r="E43" s="254"/>
    </row>
    <row r="44" spans="1:5" x14ac:dyDescent="0.2">
      <c r="A44" s="254"/>
      <c r="B44" s="273" t="s">
        <v>312</v>
      </c>
      <c r="C44" s="285" t="s">
        <v>162</v>
      </c>
      <c r="D44" s="254"/>
      <c r="E44" s="254"/>
    </row>
    <row r="45" spans="1:5" x14ac:dyDescent="0.2">
      <c r="A45" s="254"/>
      <c r="B45" s="286" t="s">
        <v>307</v>
      </c>
      <c r="C45" s="287">
        <f>D6</f>
        <v>106257.54</v>
      </c>
      <c r="D45" s="254"/>
      <c r="E45" s="254"/>
    </row>
    <row r="46" spans="1:5" ht="13.5" thickBot="1" x14ac:dyDescent="0.25">
      <c r="A46" s="254"/>
      <c r="B46" s="288" t="s">
        <v>306</v>
      </c>
      <c r="C46" s="540">
        <f>SUM(D7:D35)</f>
        <v>1974486.8699999999</v>
      </c>
      <c r="D46" s="254"/>
      <c r="E46" s="254"/>
    </row>
  </sheetData>
  <sheetProtection algorithmName="SHA-512" hashValue="JTic5c1/zRhonQNddRXUX1y+a71yTJLqf/zMJ8GWT0ac0Yv13TU2UDTHwfj0d4CokiKASsg85HeR/alLe8CJFA==" saltValue="oKjYvvLvohySky4P2wczbA==" spinCount="100000" sheet="1" objects="1" scenarios="1" formatRows="0"/>
  <mergeCells count="5">
    <mergeCell ref="B38:C38"/>
    <mergeCell ref="B43:C43"/>
    <mergeCell ref="A1:E1"/>
    <mergeCell ref="A2:E2"/>
    <mergeCell ref="A3:E3"/>
  </mergeCells>
  <printOptions horizontalCentered="1"/>
  <pageMargins left="0.19685039370078741" right="0.19685039370078741" top="0.59055118110236227" bottom="0.59055118110236227" header="0" footer="0"/>
  <pageSetup paperSize="9" orientation="portrait" r:id="rId1"/>
  <headerFooter>
    <oddFooter>Página &amp;P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P168"/>
  <sheetViews>
    <sheetView showGridLines="0" topLeftCell="A2" zoomScaleSheetLayoutView="85" workbookViewId="0">
      <pane xSplit="2" ySplit="7" topLeftCell="C9" activePane="bottomRight" state="frozen"/>
      <selection activeCell="G29" sqref="G29"/>
      <selection pane="topRight" activeCell="G29" sqref="G29"/>
      <selection pane="bottomLeft" activeCell="G29" sqref="G29"/>
      <selection pane="bottomRight" activeCell="F5" sqref="F1:N1048576"/>
    </sheetView>
  </sheetViews>
  <sheetFormatPr defaultColWidth="9.140625" defaultRowHeight="12.75" x14ac:dyDescent="0.2"/>
  <cols>
    <col min="1" max="1" width="7.28515625" style="22" customWidth="1"/>
    <col min="2" max="2" width="25" style="22" bestFit="1" customWidth="1"/>
    <col min="3" max="5" width="12.42578125" style="22" bestFit="1" customWidth="1"/>
    <col min="6" max="14" width="12.42578125" style="22" hidden="1" customWidth="1"/>
    <col min="15" max="16" width="12" style="22" bestFit="1" customWidth="1"/>
    <col min="17" max="16384" width="9.140625" style="22"/>
  </cols>
  <sheetData>
    <row r="1" spans="1:16" ht="15.75" hidden="1" x14ac:dyDescent="0.2">
      <c r="A1" s="42"/>
      <c r="B1" s="43" t="s">
        <v>145</v>
      </c>
      <c r="C1" s="44">
        <v>1</v>
      </c>
      <c r="D1" s="44">
        <v>2</v>
      </c>
      <c r="E1" s="44">
        <v>3</v>
      </c>
      <c r="F1" s="44">
        <v>4</v>
      </c>
      <c r="G1" s="44">
        <v>5</v>
      </c>
      <c r="H1" s="44">
        <v>6</v>
      </c>
      <c r="I1" s="44">
        <v>7</v>
      </c>
      <c r="J1" s="44">
        <v>8</v>
      </c>
      <c r="K1" s="44">
        <v>9</v>
      </c>
      <c r="L1" s="44">
        <v>10</v>
      </c>
      <c r="M1" s="44">
        <v>11</v>
      </c>
      <c r="N1" s="44">
        <v>12</v>
      </c>
      <c r="O1" s="42"/>
    </row>
    <row r="2" spans="1:16" ht="27.75" customHeight="1" x14ac:dyDescent="0.2">
      <c r="A2" s="726" t="str">
        <f>Capa!A1</f>
        <v>Contrato de Gestão nº. 05/20 celebrado entre a Fundação Clóvis Salgado e a Associação Pró-Cultura e Promoção das Artes</v>
      </c>
      <c r="B2" s="726"/>
      <c r="C2" s="726"/>
      <c r="D2" s="726"/>
      <c r="E2" s="726"/>
      <c r="F2" s="726"/>
      <c r="G2" s="726"/>
      <c r="H2" s="726"/>
      <c r="I2" s="726"/>
      <c r="J2" s="726"/>
      <c r="K2" s="726"/>
      <c r="L2" s="726"/>
      <c r="M2" s="726"/>
      <c r="N2" s="726"/>
      <c r="O2" s="726"/>
      <c r="P2" s="726"/>
    </row>
    <row r="3" spans="1:16" ht="19.5" customHeight="1" x14ac:dyDescent="0.2">
      <c r="A3" s="726" t="str">
        <f>Capa!A3</f>
        <v>9º Relatório Gerencial Financeiro</v>
      </c>
      <c r="B3" s="726"/>
      <c r="C3" s="726"/>
      <c r="D3" s="726"/>
      <c r="E3" s="726"/>
      <c r="F3" s="726"/>
      <c r="G3" s="726"/>
      <c r="H3" s="726"/>
      <c r="I3" s="726"/>
      <c r="J3" s="726"/>
      <c r="K3" s="726"/>
      <c r="L3" s="726"/>
      <c r="M3" s="726"/>
      <c r="N3" s="726"/>
      <c r="O3" s="726"/>
      <c r="P3" s="726"/>
    </row>
    <row r="4" spans="1:16" ht="19.5" customHeight="1" thickBot="1" x14ac:dyDescent="0.25">
      <c r="A4" s="727" t="s">
        <v>316</v>
      </c>
      <c r="B4" s="727"/>
      <c r="C4" s="727"/>
      <c r="D4" s="727"/>
      <c r="E4" s="727"/>
      <c r="F4" s="727"/>
      <c r="G4" s="727"/>
      <c r="H4" s="727"/>
      <c r="I4" s="727"/>
      <c r="J4" s="727"/>
      <c r="K4" s="727"/>
      <c r="L4" s="727"/>
      <c r="M4" s="727"/>
      <c r="N4" s="727"/>
      <c r="O4" s="727"/>
      <c r="P4" s="727"/>
    </row>
    <row r="5" spans="1:16" ht="15" x14ac:dyDescent="0.2">
      <c r="A5" s="190"/>
      <c r="B5" s="190"/>
      <c r="C5" s="191" t="str">
        <f>Resumo!C4</f>
        <v>Janeiro</v>
      </c>
      <c r="D5" s="191" t="str">
        <f>Resumo!D4</f>
        <v>Fevereiro</v>
      </c>
      <c r="E5" s="191" t="str">
        <f>Resumo!E4</f>
        <v>Março</v>
      </c>
      <c r="F5" s="191" t="str">
        <f>Resumo!F4</f>
        <v>Abril</v>
      </c>
      <c r="G5" s="191" t="str">
        <f>Resumo!G4</f>
        <v>Maio</v>
      </c>
      <c r="H5" s="191" t="str">
        <f>Resumo!H4</f>
        <v>Junho</v>
      </c>
      <c r="I5" s="191" t="str">
        <f>Resumo!I4</f>
        <v>Julho</v>
      </c>
      <c r="J5" s="191" t="str">
        <f>Resumo!J4</f>
        <v>Agosto</v>
      </c>
      <c r="K5" s="191" t="str">
        <f>Resumo!K4</f>
        <v>Setembro</v>
      </c>
      <c r="L5" s="191" t="str">
        <f>Resumo!L4</f>
        <v>Outubro</v>
      </c>
      <c r="M5" s="191" t="str">
        <f>Resumo!M4</f>
        <v>Novembro</v>
      </c>
      <c r="N5" s="191" t="str">
        <f>Resumo!N4</f>
        <v>Dezembro</v>
      </c>
      <c r="O5" s="720" t="s">
        <v>5</v>
      </c>
      <c r="P5" s="723" t="s">
        <v>293</v>
      </c>
    </row>
    <row r="6" spans="1:16" ht="15" x14ac:dyDescent="0.2">
      <c r="A6" s="339"/>
      <c r="B6" s="339"/>
      <c r="C6" s="348">
        <f>Resumo!C5</f>
        <v>44562</v>
      </c>
      <c r="D6" s="348">
        <f>Resumo!D5</f>
        <v>44593</v>
      </c>
      <c r="E6" s="348">
        <f>Resumo!E5</f>
        <v>44621</v>
      </c>
      <c r="F6" s="348">
        <f>Resumo!F5</f>
        <v>44652</v>
      </c>
      <c r="G6" s="348">
        <f>Resumo!G5</f>
        <v>44682</v>
      </c>
      <c r="H6" s="348">
        <f>Resumo!H5</f>
        <v>44713</v>
      </c>
      <c r="I6" s="348">
        <f>Resumo!I5</f>
        <v>44743</v>
      </c>
      <c r="J6" s="348">
        <f>Resumo!J5</f>
        <v>44774</v>
      </c>
      <c r="K6" s="348">
        <f>Resumo!K5</f>
        <v>44805</v>
      </c>
      <c r="L6" s="348">
        <f>Resumo!L5</f>
        <v>44835</v>
      </c>
      <c r="M6" s="348">
        <f>Resumo!M5</f>
        <v>44866</v>
      </c>
      <c r="N6" s="348">
        <f>Resumo!N5</f>
        <v>44896</v>
      </c>
      <c r="O6" s="721"/>
      <c r="P6" s="724"/>
    </row>
    <row r="7" spans="1:16" ht="15" x14ac:dyDescent="0.2">
      <c r="A7" s="339"/>
      <c r="B7" s="339"/>
      <c r="C7" s="353" t="str">
        <f>Resumo!C6</f>
        <v>a</v>
      </c>
      <c r="D7" s="353" t="str">
        <f>Resumo!D6</f>
        <v>a</v>
      </c>
      <c r="E7" s="353" t="str">
        <f>Resumo!E6</f>
        <v>a</v>
      </c>
      <c r="F7" s="353" t="str">
        <f>Resumo!F6</f>
        <v>a</v>
      </c>
      <c r="G7" s="353" t="str">
        <f>Resumo!G6</f>
        <v>a</v>
      </c>
      <c r="H7" s="353" t="str">
        <f>Resumo!H6</f>
        <v>a</v>
      </c>
      <c r="I7" s="353" t="str">
        <f>Resumo!I6</f>
        <v>a</v>
      </c>
      <c r="J7" s="353" t="str">
        <f>Resumo!J6</f>
        <v>a</v>
      </c>
      <c r="K7" s="353" t="str">
        <f>Resumo!K6</f>
        <v>a</v>
      </c>
      <c r="L7" s="353" t="str">
        <f>Resumo!L6</f>
        <v>a</v>
      </c>
      <c r="M7" s="353" t="str">
        <f>Resumo!M6</f>
        <v>a</v>
      </c>
      <c r="N7" s="353" t="str">
        <f>Resumo!N6</f>
        <v>a</v>
      </c>
      <c r="O7" s="721"/>
      <c r="P7" s="724"/>
    </row>
    <row r="8" spans="1:16" ht="15.75" thickBot="1" x14ac:dyDescent="0.25">
      <c r="A8" s="166"/>
      <c r="B8" s="166"/>
      <c r="C8" s="349">
        <f>Resumo!C7</f>
        <v>44592</v>
      </c>
      <c r="D8" s="349">
        <f>Resumo!D7</f>
        <v>44620</v>
      </c>
      <c r="E8" s="349">
        <f>Resumo!E7</f>
        <v>44651</v>
      </c>
      <c r="F8" s="349">
        <f>Resumo!F7</f>
        <v>44681</v>
      </c>
      <c r="G8" s="349">
        <f>Resumo!G7</f>
        <v>44712</v>
      </c>
      <c r="H8" s="349">
        <f>Resumo!H7</f>
        <v>44742</v>
      </c>
      <c r="I8" s="349">
        <f>Resumo!I7</f>
        <v>44773</v>
      </c>
      <c r="J8" s="349">
        <f>Resumo!J7</f>
        <v>44804</v>
      </c>
      <c r="K8" s="349">
        <f>Resumo!K7</f>
        <v>44834</v>
      </c>
      <c r="L8" s="349">
        <f>Resumo!L7</f>
        <v>44865</v>
      </c>
      <c r="M8" s="349">
        <f>Resumo!M7</f>
        <v>44895</v>
      </c>
      <c r="N8" s="349">
        <f>Resumo!N7</f>
        <v>44926</v>
      </c>
      <c r="O8" s="722"/>
      <c r="P8" s="725"/>
    </row>
    <row r="9" spans="1:16" ht="23.25" customHeight="1" thickBot="1" x14ac:dyDescent="0.25">
      <c r="A9" s="192"/>
      <c r="B9" s="193"/>
      <c r="C9" s="194"/>
      <c r="D9" s="194"/>
      <c r="E9" s="194"/>
      <c r="F9" s="194"/>
      <c r="G9" s="194"/>
      <c r="H9" s="194"/>
      <c r="I9" s="195"/>
      <c r="J9" s="195"/>
      <c r="K9" s="195"/>
      <c r="L9" s="195"/>
      <c r="M9" s="195"/>
      <c r="N9" s="195"/>
      <c r="O9" s="195"/>
      <c r="P9" s="196"/>
    </row>
    <row r="10" spans="1:16" ht="23.25" customHeight="1" thickBot="1" x14ac:dyDescent="0.25">
      <c r="A10" s="137" t="s">
        <v>47</v>
      </c>
      <c r="B10" s="197" t="s">
        <v>291</v>
      </c>
      <c r="C10" s="174">
        <f>Resumo!C8</f>
        <v>6776491.0300000003</v>
      </c>
      <c r="D10" s="174">
        <f t="shared" ref="D10:N10" si="0">C10+C18-C167</f>
        <v>5840798.8799999999</v>
      </c>
      <c r="E10" s="174">
        <f t="shared" si="0"/>
        <v>5686086.1699999999</v>
      </c>
      <c r="F10" s="174">
        <f t="shared" si="0"/>
        <v>6710554.9500000002</v>
      </c>
      <c r="G10" s="174">
        <f t="shared" si="0"/>
        <v>6710554.9500000002</v>
      </c>
      <c r="H10" s="174">
        <f t="shared" si="0"/>
        <v>6710554.9500000002</v>
      </c>
      <c r="I10" s="174">
        <f t="shared" si="0"/>
        <v>6710554.9500000002</v>
      </c>
      <c r="J10" s="174">
        <f t="shared" si="0"/>
        <v>6710554.9500000002</v>
      </c>
      <c r="K10" s="174">
        <f t="shared" si="0"/>
        <v>6710554.9500000002</v>
      </c>
      <c r="L10" s="174">
        <f t="shared" si="0"/>
        <v>6710554.9500000002</v>
      </c>
      <c r="M10" s="174">
        <f t="shared" si="0"/>
        <v>6710554.9500000002</v>
      </c>
      <c r="N10" s="174">
        <f t="shared" si="0"/>
        <v>6710554.9500000002</v>
      </c>
      <c r="O10" s="343">
        <f>SUM(C10:N10)</f>
        <v>78698370.63000001</v>
      </c>
      <c r="P10" s="344">
        <f>IF($O$18=0,0,O10/$O$18)</f>
        <v>29.715098772144813</v>
      </c>
    </row>
    <row r="11" spans="1:16" ht="23.25" customHeight="1" thickBot="1" x14ac:dyDescent="0.25">
      <c r="A11" s="167"/>
      <c r="B11" s="167"/>
      <c r="C11" s="199"/>
      <c r="D11" s="199"/>
      <c r="E11" s="199"/>
      <c r="F11" s="199"/>
      <c r="G11" s="199"/>
      <c r="H11" s="199"/>
      <c r="I11" s="199"/>
      <c r="J11" s="199"/>
      <c r="K11" s="199"/>
      <c r="L11" s="199"/>
      <c r="M11" s="199"/>
      <c r="N11" s="199"/>
      <c r="O11" s="198"/>
      <c r="P11" s="196"/>
    </row>
    <row r="12" spans="1:16" ht="23.25" customHeight="1" thickBot="1" x14ac:dyDescent="0.25">
      <c r="A12" s="200">
        <v>1</v>
      </c>
      <c r="B12" s="200" t="s">
        <v>156</v>
      </c>
      <c r="C12" s="201"/>
      <c r="D12" s="201"/>
      <c r="E12" s="201"/>
      <c r="F12" s="201"/>
      <c r="G12" s="201"/>
      <c r="H12" s="201"/>
      <c r="I12" s="201"/>
      <c r="J12" s="201"/>
      <c r="K12" s="201"/>
      <c r="L12" s="201"/>
      <c r="M12" s="201"/>
      <c r="N12" s="201"/>
      <c r="O12" s="201"/>
      <c r="P12" s="178"/>
    </row>
    <row r="13" spans="1:16" ht="23.25" customHeight="1" x14ac:dyDescent="0.2">
      <c r="A13" s="202" t="s">
        <v>15</v>
      </c>
      <c r="B13" s="202" t="s">
        <v>34</v>
      </c>
      <c r="C13" s="203"/>
      <c r="D13" s="203"/>
      <c r="E13" s="203"/>
      <c r="F13" s="203"/>
      <c r="G13" s="203"/>
      <c r="H13" s="203"/>
      <c r="I13" s="203"/>
      <c r="J13" s="203"/>
      <c r="K13" s="203"/>
      <c r="L13" s="203"/>
      <c r="M13" s="203"/>
      <c r="N13" s="203"/>
      <c r="O13" s="203"/>
      <c r="P13" s="179"/>
    </row>
    <row r="14" spans="1:16" ht="23.25" customHeight="1" x14ac:dyDescent="0.2">
      <c r="A14" s="204" t="s">
        <v>42</v>
      </c>
      <c r="B14" s="124" t="s">
        <v>330</v>
      </c>
      <c r="C14" s="205">
        <f>SUMPRODUCT(-('Diário 1º PA'!$E$4:$E$2634='Analítico Cx.'!$B14),-('Diário 1º PA'!$P$4:$P$2634=C$1),('Diário 1º PA'!$F$4:$F$2634))+SUMPRODUCT(-('Diário 2º PA'!$E$4:$E$2000='Analítico Cx.'!$B14),-('Diário 2º PA'!$P$4:$P$2000=C$1),('Diário 2º PA'!$F$4:$F$2000))+SUMPRODUCT(-('Diário 3º PA'!$E$4:$E$2000='Analítico Cx.'!$B14),-('Diário 3º PA'!$P$4:$P$2000=C$1),('Diário 3º PA'!$F$4:$F$2000))+SUMPRODUCT(-('Diário 4º PA'!$E$4:$E$2000='Analítico Cx.'!$B14),-('Diário 4º PA'!$P$4:$P$2000=C$1),('Diário 4º PA'!$F$4:$F$2000))</f>
        <v>0</v>
      </c>
      <c r="D14" s="205">
        <f>SUMPRODUCT(-('Diário 1º PA'!$E$4:$E$2634='Analítico Cx.'!$B14),-('Diário 1º PA'!$P$4:$P$2634=D$1),('Diário 1º PA'!$F$4:$F$2634))+SUMPRODUCT(-('Diário 2º PA'!$E$4:$E$2000='Analítico Cx.'!$B14),-('Diário 2º PA'!$P$4:$P$2000=D$1),('Diário 2º PA'!$F$4:$F$2000))+SUMPRODUCT(-('Diário 3º PA'!$E$4:$E$2000='Analítico Cx.'!$B14),-('Diário 3º PA'!$P$4:$P$2000=D$1),('Diário 3º PA'!$F$4:$F$2000))+SUMPRODUCT(-('Diário 4º PA'!$E$4:$E$2000='Analítico Cx.'!$B14),-('Diário 4º PA'!$P$4:$P$2000=D$1),('Diário 4º PA'!$F$4:$F$2000))</f>
        <v>650000</v>
      </c>
      <c r="E14" s="205">
        <f>SUMPRODUCT(-('Diário 1º PA'!$E$4:$E$2634='Analítico Cx.'!$B14),-('Diário 1º PA'!$P$4:$P$2634=E$1),('Diário 1º PA'!$F$4:$F$2634))+SUMPRODUCT(-('Diário 2º PA'!$E$4:$E$2000='Analítico Cx.'!$B14),-('Diário 2º PA'!$P$4:$P$2000=E$1),('Diário 2º PA'!$F$4:$F$2000))+SUMPRODUCT(-('Diário 3º PA'!$E$4:$E$2000='Analítico Cx.'!$B14),-('Diário 3º PA'!$P$4:$P$2000=E$1),('Diário 3º PA'!$F$4:$F$2000))+SUMPRODUCT(-('Diário 4º PA'!$E$4:$E$2000='Analítico Cx.'!$B14),-('Diário 4º PA'!$P$4:$P$2000=E$1),('Diário 4º PA'!$F$4:$F$2000))</f>
        <v>1970189.07</v>
      </c>
      <c r="F14" s="205">
        <f>SUMPRODUCT(-('Diário 1º PA'!$E$4:$E$2634='Analítico Cx.'!$B14),-('Diário 1º PA'!$P$4:$P$2634=F$1),('Diário 1º PA'!$F$4:$F$2634))+SUMPRODUCT(-('Diário 2º PA'!$E$4:$E$2000='Analítico Cx.'!$B14),-('Diário 2º PA'!$P$4:$P$2000=F$1),('Diário 2º PA'!$F$4:$F$2000))+SUMPRODUCT(-('Diário 3º PA'!$E$4:$E$2000='Analítico Cx.'!$B14),-('Diário 3º PA'!$P$4:$P$2000=F$1),('Diário 3º PA'!$F$4:$F$2000))+SUMPRODUCT(-('Diário 4º PA'!$E$4:$E$2000='Analítico Cx.'!$B14),-('Diário 4º PA'!$P$4:$P$2000=F$1),('Diário 4º PA'!$F$4:$F$2000))</f>
        <v>0</v>
      </c>
      <c r="G14" s="205">
        <f>SUMPRODUCT(-('Diário 1º PA'!$E$4:$E$2634='Analítico Cx.'!$B14),-('Diário 1º PA'!$P$4:$P$2634=G$1),('Diário 1º PA'!$F$4:$F$2634))+SUMPRODUCT(-('Diário 2º PA'!$E$4:$E$2000='Analítico Cx.'!$B14),-('Diário 2º PA'!$P$4:$P$2000=G$1),('Diário 2º PA'!$F$4:$F$2000))+SUMPRODUCT(-('Diário 3º PA'!$E$4:$E$2000='Analítico Cx.'!$B14),-('Diário 3º PA'!$P$4:$P$2000=G$1),('Diário 3º PA'!$F$4:$F$2000))+SUMPRODUCT(-('Diário 4º PA'!$E$4:$E$2000='Analítico Cx.'!$B14),-('Diário 4º PA'!$P$4:$P$2000=G$1),('Diário 4º PA'!$F$4:$F$2000))</f>
        <v>0</v>
      </c>
      <c r="H14" s="205">
        <f>SUMPRODUCT(-('Diário 1º PA'!$E$4:$E$2634='Analítico Cx.'!$B14),-('Diário 1º PA'!$P$4:$P$2634=H$1),('Diário 1º PA'!$F$4:$F$2634))+SUMPRODUCT(-('Diário 2º PA'!$E$4:$E$2000='Analítico Cx.'!$B14),-('Diário 2º PA'!$P$4:$P$2000=H$1),('Diário 2º PA'!$F$4:$F$2000))+SUMPRODUCT(-('Diário 3º PA'!$E$4:$E$2000='Analítico Cx.'!$B14),-('Diário 3º PA'!$P$4:$P$2000=H$1),('Diário 3º PA'!$F$4:$F$2000))+SUMPRODUCT(-('Diário 4º PA'!$E$4:$E$2000='Analítico Cx.'!$B14),-('Diário 4º PA'!$P$4:$P$2000=H$1),('Diário 4º PA'!$F$4:$F$2000))</f>
        <v>0</v>
      </c>
      <c r="I14" s="205">
        <f>SUMPRODUCT(-('Diário 1º PA'!$E$4:$E$2634='Analítico Cx.'!$B14),-('Diário 1º PA'!$P$4:$P$2634=I$1),('Diário 1º PA'!$F$4:$F$2634))+SUMPRODUCT(-('Diário 2º PA'!$E$4:$E$2000='Analítico Cx.'!$B14),-('Diário 2º PA'!$P$4:$P$2000=I$1),('Diário 2º PA'!$F$4:$F$2000))+SUMPRODUCT(-('Diário 3º PA'!$E$4:$E$2000='Analítico Cx.'!$B14),-('Diário 3º PA'!$P$4:$P$2000=I$1),('Diário 3º PA'!$F$4:$F$2000))+SUMPRODUCT(-('Diário 4º PA'!$E$4:$E$2000='Analítico Cx.'!$B14),-('Diário 4º PA'!$P$4:$P$2000=I$1),('Diário 4º PA'!$F$4:$F$2000))</f>
        <v>0</v>
      </c>
      <c r="J14" s="205">
        <f>SUMPRODUCT(-('Diário 1º PA'!$E$4:$E$2634='Analítico Cx.'!$B14),-('Diário 1º PA'!$P$4:$P$2634=J$1),('Diário 1º PA'!$F$4:$F$2634))+SUMPRODUCT(-('Diário 2º PA'!$E$4:$E$2000='Analítico Cx.'!$B14),-('Diário 2º PA'!$P$4:$P$2000=J$1),('Diário 2º PA'!$F$4:$F$2000))+SUMPRODUCT(-('Diário 3º PA'!$E$4:$E$2000='Analítico Cx.'!$B14),-('Diário 3º PA'!$P$4:$P$2000=J$1),('Diário 3º PA'!$F$4:$F$2000))+SUMPRODUCT(-('Diário 4º PA'!$E$4:$E$2000='Analítico Cx.'!$B14),-('Diário 4º PA'!$P$4:$P$2000=J$1),('Diário 4º PA'!$F$4:$F$2000))</f>
        <v>0</v>
      </c>
      <c r="K14" s="205">
        <f>SUMPRODUCT(-('Diário 1º PA'!$E$4:$E$2634='Analítico Cx.'!$B14),-('Diário 1º PA'!$P$4:$P$2634=K$1),('Diário 1º PA'!$F$4:$F$2634))+SUMPRODUCT(-('Diário 2º PA'!$E$4:$E$2000='Analítico Cx.'!$B14),-('Diário 2º PA'!$P$4:$P$2000=K$1),('Diário 2º PA'!$F$4:$F$2000))+SUMPRODUCT(-('Diário 3º PA'!$E$4:$E$2000='Analítico Cx.'!$B14),-('Diário 3º PA'!$P$4:$P$2000=K$1),('Diário 3º PA'!$F$4:$F$2000))+SUMPRODUCT(-('Diário 4º PA'!$E$4:$E$2000='Analítico Cx.'!$B14),-('Diário 4º PA'!$P$4:$P$2000=K$1),('Diário 4º PA'!$F$4:$F$2000))</f>
        <v>0</v>
      </c>
      <c r="L14" s="205">
        <f>SUMPRODUCT(-('Diário 1º PA'!$E$4:$E$2634='Analítico Cx.'!$B14),-('Diário 1º PA'!$P$4:$P$2634=L$1),('Diário 1º PA'!$F$4:$F$2634))+SUMPRODUCT(-('Diário 2º PA'!$E$4:$E$2000='Analítico Cx.'!$B14),-('Diário 2º PA'!$P$4:$P$2000=L$1),('Diário 2º PA'!$F$4:$F$2000))+SUMPRODUCT(-('Diário 3º PA'!$E$4:$E$2000='Analítico Cx.'!$B14),-('Diário 3º PA'!$P$4:$P$2000=L$1),('Diário 3º PA'!$F$4:$F$2000))+SUMPRODUCT(-('Diário 4º PA'!$E$4:$E$2000='Analítico Cx.'!$B14),-('Diário 4º PA'!$P$4:$P$2000=L$1),('Diário 4º PA'!$F$4:$F$2000))</f>
        <v>0</v>
      </c>
      <c r="M14" s="205">
        <f>SUMPRODUCT(-('Diário 1º PA'!$E$4:$E$2634='Analítico Cx.'!$B14),-('Diário 1º PA'!$P$4:$P$2634=M$1),('Diário 1º PA'!$F$4:$F$2634))+SUMPRODUCT(-('Diário 2º PA'!$E$4:$E$2000='Analítico Cx.'!$B14),-('Diário 2º PA'!$P$4:$P$2000=M$1),('Diário 2º PA'!$F$4:$F$2000))+SUMPRODUCT(-('Diário 3º PA'!$E$4:$E$2000='Analítico Cx.'!$B14),-('Diário 3º PA'!$P$4:$P$2000=M$1),('Diário 3º PA'!$F$4:$F$2000))+SUMPRODUCT(-('Diário 4º PA'!$E$4:$E$2000='Analítico Cx.'!$B14),-('Diário 4º PA'!$P$4:$P$2000=M$1),('Diário 4º PA'!$F$4:$F$2000))</f>
        <v>0</v>
      </c>
      <c r="N14" s="205">
        <f>SUMPRODUCT(-('Diário 1º PA'!$E$4:$E$2634='Analítico Cx.'!$B14),-('Diário 1º PA'!$P$4:$P$2634=N$1),('Diário 1º PA'!$F$4:$F$2634))+SUMPRODUCT(-('Diário 2º PA'!$E$4:$E$2000='Analítico Cx.'!$B14),-('Diário 2º PA'!$P$4:$P$2000=N$1),('Diário 2º PA'!$F$4:$F$2000))+SUMPRODUCT(-('Diário 3º PA'!$E$4:$E$2000='Analítico Cx.'!$B14),-('Diário 3º PA'!$P$4:$P$2000=N$1),('Diário 3º PA'!$F$4:$F$2000))+SUMPRODUCT(-('Diário 4º PA'!$E$4:$E$2000='Analítico Cx.'!$B14),-('Diário 4º PA'!$P$4:$P$2000=N$1),('Diário 4º PA'!$F$4:$F$2000))</f>
        <v>0</v>
      </c>
      <c r="O14" s="206">
        <f>SUM(C14:N14)</f>
        <v>2620189.0700000003</v>
      </c>
      <c r="P14" s="180">
        <f>IF($O$18=0,0,O14/$O$18)</f>
        <v>0.98933658211043263</v>
      </c>
    </row>
    <row r="15" spans="1:16" ht="23.25" customHeight="1" x14ac:dyDescent="0.2">
      <c r="A15" s="204" t="s">
        <v>43</v>
      </c>
      <c r="B15" s="124" t="s">
        <v>331</v>
      </c>
      <c r="C15" s="205">
        <f>SUMPRODUCT(-('Diário 1º PA'!$E$4:$E$2634='Analítico Cx.'!$B15),-('Diário 1º PA'!$P$4:$P$2634=C$1),('Diário 1º PA'!$F$4:$F$2634))+SUMPRODUCT(-('Diário 2º PA'!$E$4:$E$2000='Analítico Cx.'!$B15),-('Diário 2º PA'!$P$4:$P$2000=C$1),('Diário 2º PA'!$F$4:$F$2000))+SUMPRODUCT(-('Diário 3º PA'!$E$4:$E$2000='Analítico Cx.'!$B15),-('Diário 3º PA'!$P$4:$P$2000=C$1),('Diário 3º PA'!$F$4:$F$2000))+SUMPRODUCT(-('Diário 4º PA'!$E$4:$E$2000='Analítico Cx.'!$B15),-('Diário 4º PA'!$P$4:$P$2000=C$1),('Diário 4º PA'!$F$4:$F$2000))</f>
        <v>0</v>
      </c>
      <c r="D15" s="205">
        <f>SUMPRODUCT(-('Diário 1º PA'!$E$4:$E$2634='Analítico Cx.'!$B15),-('Diário 1º PA'!$P$4:$P$2634=D$1),('Diário 1º PA'!$F$4:$F$2634))+SUMPRODUCT(-('Diário 2º PA'!$E$4:$E$2000='Analítico Cx.'!$B15),-('Diário 2º PA'!$P$4:$P$2000=D$1),('Diário 2º PA'!$F$4:$F$2000))+SUMPRODUCT(-('Diário 3º PA'!$E$4:$E$2000='Analítico Cx.'!$B15),-('Diário 3º PA'!$P$4:$P$2000=D$1),('Diário 3º PA'!$F$4:$F$2000))+SUMPRODUCT(-('Diário 4º PA'!$E$4:$E$2000='Analítico Cx.'!$B15),-('Diário 4º PA'!$P$4:$P$2000=D$1),('Diário 4º PA'!$F$4:$F$2000))</f>
        <v>0</v>
      </c>
      <c r="E15" s="205">
        <f>SUMPRODUCT(-('Diário 1º PA'!$E$4:$E$2634='Analítico Cx.'!$B15),-('Diário 1º PA'!$P$4:$P$2634=E$1),('Diário 1º PA'!$F$4:$F$2634))+SUMPRODUCT(-('Diário 2º PA'!$E$4:$E$2000='Analítico Cx.'!$B15),-('Diário 2º PA'!$P$4:$P$2000=E$1),('Diário 2º PA'!$F$4:$F$2000))+SUMPRODUCT(-('Diário 3º PA'!$E$4:$E$2000='Analítico Cx.'!$B15),-('Diário 3º PA'!$P$4:$P$2000=E$1),('Diário 3º PA'!$F$4:$F$2000))+SUMPRODUCT(-('Diário 4º PA'!$E$4:$E$2000='Analítico Cx.'!$B15),-('Diário 4º PA'!$P$4:$P$2000=E$1),('Diário 4º PA'!$F$4:$F$2000))</f>
        <v>0</v>
      </c>
      <c r="F15" s="205">
        <f>SUMPRODUCT(-('Diário 1º PA'!$E$4:$E$2634='Analítico Cx.'!$B15),-('Diário 1º PA'!$P$4:$P$2634=F$1),('Diário 1º PA'!$F$4:$F$2634))+SUMPRODUCT(-('Diário 2º PA'!$E$4:$E$2000='Analítico Cx.'!$B15),-('Diário 2º PA'!$P$4:$P$2000=F$1),('Diário 2º PA'!$F$4:$F$2000))+SUMPRODUCT(-('Diário 3º PA'!$E$4:$E$2000='Analítico Cx.'!$B15),-('Diário 3º PA'!$P$4:$P$2000=F$1),('Diário 3º PA'!$F$4:$F$2000))+SUMPRODUCT(-('Diário 4º PA'!$E$4:$E$2000='Analítico Cx.'!$B15),-('Diário 4º PA'!$P$4:$P$2000=F$1),('Diário 4º PA'!$F$4:$F$2000))</f>
        <v>0</v>
      </c>
      <c r="G15" s="205">
        <f>SUMPRODUCT(-('Diário 1º PA'!$E$4:$E$2634='Analítico Cx.'!$B15),-('Diário 1º PA'!$P$4:$P$2634=G$1),('Diário 1º PA'!$F$4:$F$2634))+SUMPRODUCT(-('Diário 2º PA'!$E$4:$E$2000='Analítico Cx.'!$B15),-('Diário 2º PA'!$P$4:$P$2000=G$1),('Diário 2º PA'!$F$4:$F$2000))+SUMPRODUCT(-('Diário 3º PA'!$E$4:$E$2000='Analítico Cx.'!$B15),-('Diário 3º PA'!$P$4:$P$2000=G$1),('Diário 3º PA'!$F$4:$F$2000))+SUMPRODUCT(-('Diário 4º PA'!$E$4:$E$2000='Analítico Cx.'!$B15),-('Diário 4º PA'!$P$4:$P$2000=G$1),('Diário 4º PA'!$F$4:$F$2000))</f>
        <v>0</v>
      </c>
      <c r="H15" s="205">
        <f>SUMPRODUCT(-('Diário 1º PA'!$E$4:$E$2634='Analítico Cx.'!$B15),-('Diário 1º PA'!$P$4:$P$2634=H$1),('Diário 1º PA'!$F$4:$F$2634))+SUMPRODUCT(-('Diário 2º PA'!$E$4:$E$2000='Analítico Cx.'!$B15),-('Diário 2º PA'!$P$4:$P$2000=H$1),('Diário 2º PA'!$F$4:$F$2000))+SUMPRODUCT(-('Diário 3º PA'!$E$4:$E$2000='Analítico Cx.'!$B15),-('Diário 3º PA'!$P$4:$P$2000=H$1),('Diário 3º PA'!$F$4:$F$2000))+SUMPRODUCT(-('Diário 4º PA'!$E$4:$E$2000='Analítico Cx.'!$B15),-('Diário 4º PA'!$P$4:$P$2000=H$1),('Diário 4º PA'!$F$4:$F$2000))</f>
        <v>0</v>
      </c>
      <c r="I15" s="205">
        <f>SUMPRODUCT(-('Diário 1º PA'!$E$4:$E$2634='Analítico Cx.'!$B15),-('Diário 1º PA'!$P$4:$P$2634=I$1),('Diário 1º PA'!$F$4:$F$2634))+SUMPRODUCT(-('Diário 2º PA'!$E$4:$E$2000='Analítico Cx.'!$B15),-('Diário 2º PA'!$P$4:$P$2000=I$1),('Diário 2º PA'!$F$4:$F$2000))+SUMPRODUCT(-('Diário 3º PA'!$E$4:$E$2000='Analítico Cx.'!$B15),-('Diário 3º PA'!$P$4:$P$2000=I$1),('Diário 3º PA'!$F$4:$F$2000))+SUMPRODUCT(-('Diário 4º PA'!$E$4:$E$2000='Analítico Cx.'!$B15),-('Diário 4º PA'!$P$4:$P$2000=I$1),('Diário 4º PA'!$F$4:$F$2000))</f>
        <v>0</v>
      </c>
      <c r="J15" s="205">
        <f>SUMPRODUCT(-('Diário 1º PA'!$E$4:$E$2634='Analítico Cx.'!$B15),-('Diário 1º PA'!$P$4:$P$2634=J$1),('Diário 1º PA'!$F$4:$F$2634))+SUMPRODUCT(-('Diário 2º PA'!$E$4:$E$2000='Analítico Cx.'!$B15),-('Diário 2º PA'!$P$4:$P$2000=J$1),('Diário 2º PA'!$F$4:$F$2000))+SUMPRODUCT(-('Diário 3º PA'!$E$4:$E$2000='Analítico Cx.'!$B15),-('Diário 3º PA'!$P$4:$P$2000=J$1),('Diário 3º PA'!$F$4:$F$2000))+SUMPRODUCT(-('Diário 4º PA'!$E$4:$E$2000='Analítico Cx.'!$B15),-('Diário 4º PA'!$P$4:$P$2000=J$1),('Diário 4º PA'!$F$4:$F$2000))</f>
        <v>0</v>
      </c>
      <c r="K15" s="205">
        <f>SUMPRODUCT(-('Diário 1º PA'!$E$4:$E$2634='Analítico Cx.'!$B15),-('Diário 1º PA'!$P$4:$P$2634=K$1),('Diário 1º PA'!$F$4:$F$2634))+SUMPRODUCT(-('Diário 2º PA'!$E$4:$E$2000='Analítico Cx.'!$B15),-('Diário 2º PA'!$P$4:$P$2000=K$1),('Diário 2º PA'!$F$4:$F$2000))+SUMPRODUCT(-('Diário 3º PA'!$E$4:$E$2000='Analítico Cx.'!$B15),-('Diário 3º PA'!$P$4:$P$2000=K$1),('Diário 3º PA'!$F$4:$F$2000))+SUMPRODUCT(-('Diário 4º PA'!$E$4:$E$2000='Analítico Cx.'!$B15),-('Diário 4º PA'!$P$4:$P$2000=K$1),('Diário 4º PA'!$F$4:$F$2000))</f>
        <v>0</v>
      </c>
      <c r="L15" s="205">
        <f>SUMPRODUCT(-('Diário 1º PA'!$E$4:$E$2634='Analítico Cx.'!$B15),-('Diário 1º PA'!$P$4:$P$2634=L$1),('Diário 1º PA'!$F$4:$F$2634))+SUMPRODUCT(-('Diário 2º PA'!$E$4:$E$2000='Analítico Cx.'!$B15),-('Diário 2º PA'!$P$4:$P$2000=L$1),('Diário 2º PA'!$F$4:$F$2000))+SUMPRODUCT(-('Diário 3º PA'!$E$4:$E$2000='Analítico Cx.'!$B15),-('Diário 3º PA'!$P$4:$P$2000=L$1),('Diário 3º PA'!$F$4:$F$2000))+SUMPRODUCT(-('Diário 4º PA'!$E$4:$E$2000='Analítico Cx.'!$B15),-('Diário 4º PA'!$P$4:$P$2000=L$1),('Diário 4º PA'!$F$4:$F$2000))</f>
        <v>0</v>
      </c>
      <c r="M15" s="205">
        <f>SUMPRODUCT(-('Diário 1º PA'!$E$4:$E$2634='Analítico Cx.'!$B15),-('Diário 1º PA'!$P$4:$P$2634=M$1),('Diário 1º PA'!$F$4:$F$2634))+SUMPRODUCT(-('Diário 2º PA'!$E$4:$E$2000='Analítico Cx.'!$B15),-('Diário 2º PA'!$P$4:$P$2000=M$1),('Diário 2º PA'!$F$4:$F$2000))+SUMPRODUCT(-('Diário 3º PA'!$E$4:$E$2000='Analítico Cx.'!$B15),-('Diário 3º PA'!$P$4:$P$2000=M$1),('Diário 3º PA'!$F$4:$F$2000))+SUMPRODUCT(-('Diário 4º PA'!$E$4:$E$2000='Analítico Cx.'!$B15),-('Diário 4º PA'!$P$4:$P$2000=M$1),('Diário 4º PA'!$F$4:$F$2000))</f>
        <v>0</v>
      </c>
      <c r="N15" s="205">
        <f>SUMPRODUCT(-('Diário 1º PA'!$E$4:$E$2634='Analítico Cx.'!$B15),-('Diário 1º PA'!$P$4:$P$2634=N$1),('Diário 1º PA'!$F$4:$F$2634))+SUMPRODUCT(-('Diário 2º PA'!$E$4:$E$2000='Analítico Cx.'!$B15),-('Diário 2º PA'!$P$4:$P$2000=N$1),('Diário 2º PA'!$F$4:$F$2000))+SUMPRODUCT(-('Diário 3º PA'!$E$4:$E$2000='Analítico Cx.'!$B15),-('Diário 3º PA'!$P$4:$P$2000=N$1),('Diário 3º PA'!$F$4:$F$2000))+SUMPRODUCT(-('Diário 4º PA'!$E$4:$E$2000='Analítico Cx.'!$B15),-('Diário 4º PA'!$P$4:$P$2000=N$1),('Diário 4º PA'!$F$4:$F$2000))</f>
        <v>0</v>
      </c>
      <c r="O15" s="206">
        <f>SUM(C15:N15)</f>
        <v>0</v>
      </c>
      <c r="P15" s="180">
        <f>IF($O$18=0,0,O15/$O$18)</f>
        <v>0</v>
      </c>
    </row>
    <row r="16" spans="1:16" ht="23.25" customHeight="1" x14ac:dyDescent="0.2">
      <c r="A16" s="204" t="s">
        <v>45</v>
      </c>
      <c r="B16" s="124" t="s">
        <v>167</v>
      </c>
      <c r="C16" s="205">
        <f>SUMPRODUCT(-('Diário 1º PA'!$E$4:$E$2634='Analítico Cx.'!$B16),-('Diário 1º PA'!$P$4:$P$2634=C$1),('Diário 1º PA'!$F$4:$F$2634))+SUMPRODUCT(-('Diário 2º PA'!$E$4:$E$2000='Analítico Cx.'!$B16),-('Diário 2º PA'!$P$4:$P$2000=C$1),('Diário 2º PA'!$F$4:$F$2000))+SUMPRODUCT(-('Diário 3º PA'!$E$4:$E$2000='Analítico Cx.'!$B16),-('Diário 3º PA'!$P$4:$P$2000=C$1),('Diário 3º PA'!$F$4:$F$2000))+SUMPRODUCT(-('Diário 4º PA'!$E$4:$E$2000='Analítico Cx.'!$B16),-('Diário 4º PA'!$P$4:$P$2000=C$1),('Diário 4º PA'!$F$4:$F$2000))</f>
        <v>1030</v>
      </c>
      <c r="D16" s="205">
        <f>SUMPRODUCT(-('Diário 1º PA'!$E$4:$E$2634='Analítico Cx.'!$B16),-('Diário 1º PA'!$P$4:$P$2634=D$1),('Diário 1º PA'!$F$4:$F$2634))+SUMPRODUCT(-('Diário 2º PA'!$E$4:$E$2000='Analítico Cx.'!$B16),-('Diário 2º PA'!$P$4:$P$2000=D$1),('Diário 2º PA'!$F$4:$F$2000))+SUMPRODUCT(-('Diário 3º PA'!$E$4:$E$2000='Analítico Cx.'!$B16),-('Diário 3º PA'!$P$4:$P$2000=D$1),('Diário 3º PA'!$F$4:$F$2000))+SUMPRODUCT(-('Diário 4º PA'!$E$4:$E$2000='Analítico Cx.'!$B16),-('Diário 4º PA'!$P$4:$P$2000=D$1),('Diário 4º PA'!$F$4:$F$2000))</f>
        <v>0</v>
      </c>
      <c r="E16" s="205">
        <f>SUMPRODUCT(-('Diário 1º PA'!$E$4:$E$2634='Analítico Cx.'!$B16),-('Diário 1º PA'!$P$4:$P$2634=E$1),('Diário 1º PA'!$F$4:$F$2634))+SUMPRODUCT(-('Diário 2º PA'!$E$4:$E$2000='Analítico Cx.'!$B16),-('Diário 2º PA'!$P$4:$P$2000=E$1),('Diário 2º PA'!$F$4:$F$2000))+SUMPRODUCT(-('Diário 3º PA'!$E$4:$E$2000='Analítico Cx.'!$B16),-('Diário 3º PA'!$P$4:$P$2000=E$1),('Diário 3º PA'!$F$4:$F$2000))+SUMPRODUCT(-('Diário 4º PA'!$E$4:$E$2000='Analítico Cx.'!$B16),-('Diário 4º PA'!$P$4:$P$2000=E$1),('Diário 4º PA'!$F$4:$F$2000))</f>
        <v>1820</v>
      </c>
      <c r="F16" s="205">
        <f>SUMPRODUCT(-('Diário 1º PA'!$E$4:$E$2634='Analítico Cx.'!$B16),-('Diário 1º PA'!$P$4:$P$2634=F$1),('Diário 1º PA'!$F$4:$F$2634))+SUMPRODUCT(-('Diário 2º PA'!$E$4:$E$2000='Analítico Cx.'!$B16),-('Diário 2º PA'!$P$4:$P$2000=F$1),('Diário 2º PA'!$F$4:$F$2000))+SUMPRODUCT(-('Diário 3º PA'!$E$4:$E$2000='Analítico Cx.'!$B16),-('Diário 3º PA'!$P$4:$P$2000=F$1),('Diário 3º PA'!$F$4:$F$2000))+SUMPRODUCT(-('Diário 4º PA'!$E$4:$E$2000='Analítico Cx.'!$B16),-('Diário 4º PA'!$P$4:$P$2000=F$1),('Diário 4º PA'!$F$4:$F$2000))</f>
        <v>0</v>
      </c>
      <c r="G16" s="205">
        <f>SUMPRODUCT(-('Diário 1º PA'!$E$4:$E$2634='Analítico Cx.'!$B16),-('Diário 1º PA'!$P$4:$P$2634=G$1),('Diário 1º PA'!$F$4:$F$2634))+SUMPRODUCT(-('Diário 2º PA'!$E$4:$E$2000='Analítico Cx.'!$B16),-('Diário 2º PA'!$P$4:$P$2000=G$1),('Diário 2º PA'!$F$4:$F$2000))+SUMPRODUCT(-('Diário 3º PA'!$E$4:$E$2000='Analítico Cx.'!$B16),-('Diário 3º PA'!$P$4:$P$2000=G$1),('Diário 3º PA'!$F$4:$F$2000))+SUMPRODUCT(-('Diário 4º PA'!$E$4:$E$2000='Analítico Cx.'!$B16),-('Diário 4º PA'!$P$4:$P$2000=G$1),('Diário 4º PA'!$F$4:$F$2000))</f>
        <v>0</v>
      </c>
      <c r="H16" s="205">
        <f>SUMPRODUCT(-('Diário 1º PA'!$E$4:$E$2634='Analítico Cx.'!$B16),-('Diário 1º PA'!$P$4:$P$2634=H$1),('Diário 1º PA'!$F$4:$F$2634))+SUMPRODUCT(-('Diário 2º PA'!$E$4:$E$2000='Analítico Cx.'!$B16),-('Diário 2º PA'!$P$4:$P$2000=H$1),('Diário 2º PA'!$F$4:$F$2000))+SUMPRODUCT(-('Diário 3º PA'!$E$4:$E$2000='Analítico Cx.'!$B16),-('Diário 3º PA'!$P$4:$P$2000=H$1),('Diário 3º PA'!$F$4:$F$2000))+SUMPRODUCT(-('Diário 4º PA'!$E$4:$E$2000='Analítico Cx.'!$B16),-('Diário 4º PA'!$P$4:$P$2000=H$1),('Diário 4º PA'!$F$4:$F$2000))</f>
        <v>0</v>
      </c>
      <c r="I16" s="205">
        <f>SUMPRODUCT(-('Diário 1º PA'!$E$4:$E$2634='Analítico Cx.'!$B16),-('Diário 1º PA'!$P$4:$P$2634=I$1),('Diário 1º PA'!$F$4:$F$2634))+SUMPRODUCT(-('Diário 2º PA'!$E$4:$E$2000='Analítico Cx.'!$B16),-('Diário 2º PA'!$P$4:$P$2000=I$1),('Diário 2º PA'!$F$4:$F$2000))+SUMPRODUCT(-('Diário 3º PA'!$E$4:$E$2000='Analítico Cx.'!$B16),-('Diário 3º PA'!$P$4:$P$2000=I$1),('Diário 3º PA'!$F$4:$F$2000))+SUMPRODUCT(-('Diário 4º PA'!$E$4:$E$2000='Analítico Cx.'!$B16),-('Diário 4º PA'!$P$4:$P$2000=I$1),('Diário 4º PA'!$F$4:$F$2000))</f>
        <v>0</v>
      </c>
      <c r="J16" s="205">
        <f>SUMPRODUCT(-('Diário 1º PA'!$E$4:$E$2634='Analítico Cx.'!$B16),-('Diário 1º PA'!$P$4:$P$2634=J$1),('Diário 1º PA'!$F$4:$F$2634))+SUMPRODUCT(-('Diário 2º PA'!$E$4:$E$2000='Analítico Cx.'!$B16),-('Diário 2º PA'!$P$4:$P$2000=J$1),('Diário 2º PA'!$F$4:$F$2000))+SUMPRODUCT(-('Diário 3º PA'!$E$4:$E$2000='Analítico Cx.'!$B16),-('Diário 3º PA'!$P$4:$P$2000=J$1),('Diário 3º PA'!$F$4:$F$2000))+SUMPRODUCT(-('Diário 4º PA'!$E$4:$E$2000='Analítico Cx.'!$B16),-('Diário 4º PA'!$P$4:$P$2000=J$1),('Diário 4º PA'!$F$4:$F$2000))</f>
        <v>0</v>
      </c>
      <c r="K16" s="205">
        <f>SUMPRODUCT(-('Diário 1º PA'!$E$4:$E$2634='Analítico Cx.'!$B16),-('Diário 1º PA'!$P$4:$P$2634=K$1),('Diário 1º PA'!$F$4:$F$2634))+SUMPRODUCT(-('Diário 2º PA'!$E$4:$E$2000='Analítico Cx.'!$B16),-('Diário 2º PA'!$P$4:$P$2000=K$1),('Diário 2º PA'!$F$4:$F$2000))+SUMPRODUCT(-('Diário 3º PA'!$E$4:$E$2000='Analítico Cx.'!$B16),-('Diário 3º PA'!$P$4:$P$2000=K$1),('Diário 3º PA'!$F$4:$F$2000))+SUMPRODUCT(-('Diário 4º PA'!$E$4:$E$2000='Analítico Cx.'!$B16),-('Diário 4º PA'!$P$4:$P$2000=K$1),('Diário 4º PA'!$F$4:$F$2000))</f>
        <v>0</v>
      </c>
      <c r="L16" s="205">
        <f>SUMPRODUCT(-('Diário 1º PA'!$E$4:$E$2634='Analítico Cx.'!$B16),-('Diário 1º PA'!$P$4:$P$2634=L$1),('Diário 1º PA'!$F$4:$F$2634))+SUMPRODUCT(-('Diário 2º PA'!$E$4:$E$2000='Analítico Cx.'!$B16),-('Diário 2º PA'!$P$4:$P$2000=L$1),('Diário 2º PA'!$F$4:$F$2000))+SUMPRODUCT(-('Diário 3º PA'!$E$4:$E$2000='Analítico Cx.'!$B16),-('Diário 3º PA'!$P$4:$P$2000=L$1),('Diário 3º PA'!$F$4:$F$2000))+SUMPRODUCT(-('Diário 4º PA'!$E$4:$E$2000='Analítico Cx.'!$B16),-('Diário 4º PA'!$P$4:$P$2000=L$1),('Diário 4º PA'!$F$4:$F$2000))</f>
        <v>0</v>
      </c>
      <c r="M16" s="205">
        <f>SUMPRODUCT(-('Diário 1º PA'!$E$4:$E$2634='Analítico Cx.'!$B16),-('Diário 1º PA'!$P$4:$P$2634=M$1),('Diário 1º PA'!$F$4:$F$2634))+SUMPRODUCT(-('Diário 2º PA'!$E$4:$E$2000='Analítico Cx.'!$B16),-('Diário 2º PA'!$P$4:$P$2000=M$1),('Diário 2º PA'!$F$4:$F$2000))+SUMPRODUCT(-('Diário 3º PA'!$E$4:$E$2000='Analítico Cx.'!$B16),-('Diário 3º PA'!$P$4:$P$2000=M$1),('Diário 3º PA'!$F$4:$F$2000))+SUMPRODUCT(-('Diário 4º PA'!$E$4:$E$2000='Analítico Cx.'!$B16),-('Diário 4º PA'!$P$4:$P$2000=M$1),('Diário 4º PA'!$F$4:$F$2000))</f>
        <v>0</v>
      </c>
      <c r="N16" s="205">
        <f>SUMPRODUCT(-('Diário 1º PA'!$E$4:$E$2634='Analítico Cx.'!$B16),-('Diário 1º PA'!$P$4:$P$2634=N$1),('Diário 1º PA'!$F$4:$F$2634))+SUMPRODUCT(-('Diário 2º PA'!$E$4:$E$2000='Analítico Cx.'!$B16),-('Diário 2º PA'!$P$4:$P$2000=N$1),('Diário 2º PA'!$F$4:$F$2000))+SUMPRODUCT(-('Diário 3º PA'!$E$4:$E$2000='Analítico Cx.'!$B16),-('Diário 3º PA'!$P$4:$P$2000=N$1),('Diário 3º PA'!$F$4:$F$2000))+SUMPRODUCT(-('Diário 4º PA'!$E$4:$E$2000='Analítico Cx.'!$B16),-('Diário 4º PA'!$P$4:$P$2000=N$1),('Diário 4º PA'!$F$4:$F$2000))</f>
        <v>0</v>
      </c>
      <c r="O16" s="206">
        <f>SUM(C16:N16)</f>
        <v>2850</v>
      </c>
      <c r="P16" s="180">
        <f>IF($O$18=0,0,O16/$O$18)</f>
        <v>1.0761090836146159E-3</v>
      </c>
    </row>
    <row r="17" spans="1:16" ht="23.25" customHeight="1" thickBot="1" x14ac:dyDescent="0.25">
      <c r="A17" s="313" t="s">
        <v>319</v>
      </c>
      <c r="B17" s="314" t="s">
        <v>295</v>
      </c>
      <c r="C17" s="310">
        <f>SUMPRODUCT(-('Diário 1º PA'!$E$4:$E$2634='Analítico Cx.'!$B17),-('Diário 1º PA'!$P$4:$P$2634=C$1),('Diário 1º PA'!$F$4:$F$2634))+SUMPRODUCT(-('Diário 2º PA'!$E$4:$E$2000='Analítico Cx.'!$B17),-('Diário 2º PA'!$P$4:$P$2000=C$1),('Diário 2º PA'!$F$4:$F$2000))+SUMPRODUCT(-('Diário 3º PA'!$E$4:$E$2000='Analítico Cx.'!$B17),-('Diário 3º PA'!$P$4:$P$2000=C$1),('Diário 3º PA'!$F$4:$F$2000))+SUMPRODUCT(-('Diário 4º PA'!$E$4:$E$2000='Analítico Cx.'!$B17),-('Diário 4º PA'!$P$4:$P$2000=C$1),('Diário 4º PA'!$F$4:$F$2000))</f>
        <v>6654.84</v>
      </c>
      <c r="D17" s="310">
        <f>SUMPRODUCT(-('Diário 1º PA'!$E$4:$E$2634='Analítico Cx.'!$B17),-('Diário 1º PA'!$P$4:$P$2634=D$1),('Diário 1º PA'!$F$4:$F$2634))+SUMPRODUCT(-('Diário 2º PA'!$E$4:$E$2000='Analítico Cx.'!$B17),-('Diário 2º PA'!$P$4:$P$2000=D$1),('Diário 2º PA'!$F$4:$F$2000))+SUMPRODUCT(-('Diário 3º PA'!$E$4:$E$2000='Analítico Cx.'!$B17),-('Diário 3º PA'!$P$4:$P$2000=D$1),('Diário 3º PA'!$F$4:$F$2000))+SUMPRODUCT(-('Diário 4º PA'!$E$4:$E$2000='Analítico Cx.'!$B17),-('Diário 4º PA'!$P$4:$P$2000=D$1),('Diário 4º PA'!$F$4:$F$2000))</f>
        <v>6342.27</v>
      </c>
      <c r="E17" s="310">
        <f>SUMPRODUCT(-('Diário 1º PA'!$E$4:$E$2634='Analítico Cx.'!$B17),-('Diário 1º PA'!$P$4:$P$2634=E$1),('Diário 1º PA'!$F$4:$F$2634))+SUMPRODUCT(-('Diário 2º PA'!$E$4:$E$2000='Analítico Cx.'!$B17),-('Diário 2º PA'!$P$4:$P$2000=E$1),('Diário 2º PA'!$F$4:$F$2000))+SUMPRODUCT(-('Diário 3º PA'!$E$4:$E$2000='Analítico Cx.'!$B17),-('Diário 3º PA'!$P$4:$P$2000=E$1),('Diário 3º PA'!$F$4:$F$2000))+SUMPRODUCT(-('Diário 4º PA'!$E$4:$E$2000='Analítico Cx.'!$B17),-('Diário 4º PA'!$P$4:$P$2000=E$1),('Diário 4º PA'!$F$4:$F$2000))</f>
        <v>12394.21</v>
      </c>
      <c r="F17" s="310">
        <f>SUMPRODUCT(-('Diário 1º PA'!$E$4:$E$2634='Analítico Cx.'!$B17),-('Diário 1º PA'!$P$4:$P$2634=F$1),('Diário 1º PA'!$F$4:$F$2634))+SUMPRODUCT(-('Diário 2º PA'!$E$4:$E$2000='Analítico Cx.'!$B17),-('Diário 2º PA'!$P$4:$P$2000=F$1),('Diário 2º PA'!$F$4:$F$2000))+SUMPRODUCT(-('Diário 3º PA'!$E$4:$E$2000='Analítico Cx.'!$B17),-('Diário 3º PA'!$P$4:$P$2000=F$1),('Diário 3º PA'!$F$4:$F$2000))+SUMPRODUCT(-('Diário 4º PA'!$E$4:$E$2000='Analítico Cx.'!$B17),-('Diário 4º PA'!$P$4:$P$2000=F$1),('Diário 4º PA'!$F$4:$F$2000))</f>
        <v>0</v>
      </c>
      <c r="G17" s="310">
        <f>SUMPRODUCT(-('Diário 1º PA'!$E$4:$E$2634='Analítico Cx.'!$B17),-('Diário 1º PA'!$P$4:$P$2634=G$1),('Diário 1º PA'!$F$4:$F$2634))+SUMPRODUCT(-('Diário 2º PA'!$E$4:$E$2000='Analítico Cx.'!$B17),-('Diário 2º PA'!$P$4:$P$2000=G$1),('Diário 2º PA'!$F$4:$F$2000))+SUMPRODUCT(-('Diário 3º PA'!$E$4:$E$2000='Analítico Cx.'!$B17),-('Diário 3º PA'!$P$4:$P$2000=G$1),('Diário 3º PA'!$F$4:$F$2000))+SUMPRODUCT(-('Diário 4º PA'!$E$4:$E$2000='Analítico Cx.'!$B17),-('Diário 4º PA'!$P$4:$P$2000=G$1),('Diário 4º PA'!$F$4:$F$2000))</f>
        <v>0</v>
      </c>
      <c r="H17" s="310">
        <f>SUMPRODUCT(-('Diário 1º PA'!$E$4:$E$2634='Analítico Cx.'!$B17),-('Diário 1º PA'!$P$4:$P$2634=H$1),('Diário 1º PA'!$F$4:$F$2634))+SUMPRODUCT(-('Diário 2º PA'!$E$4:$E$2000='Analítico Cx.'!$B17),-('Diário 2º PA'!$P$4:$P$2000=H$1),('Diário 2º PA'!$F$4:$F$2000))+SUMPRODUCT(-('Diário 3º PA'!$E$4:$E$2000='Analítico Cx.'!$B17),-('Diário 3º PA'!$P$4:$P$2000=H$1),('Diário 3º PA'!$F$4:$F$2000))+SUMPRODUCT(-('Diário 4º PA'!$E$4:$E$2000='Analítico Cx.'!$B17),-('Diário 4º PA'!$P$4:$P$2000=H$1),('Diário 4º PA'!$F$4:$F$2000))</f>
        <v>0</v>
      </c>
      <c r="I17" s="310">
        <f>SUMPRODUCT(-('Diário 1º PA'!$E$4:$E$2634='Analítico Cx.'!$B17),-('Diário 1º PA'!$P$4:$P$2634=I$1),('Diário 1º PA'!$F$4:$F$2634))+SUMPRODUCT(-('Diário 2º PA'!$E$4:$E$2000='Analítico Cx.'!$B17),-('Diário 2º PA'!$P$4:$P$2000=I$1),('Diário 2º PA'!$F$4:$F$2000))+SUMPRODUCT(-('Diário 3º PA'!$E$4:$E$2000='Analítico Cx.'!$B17),-('Diário 3º PA'!$P$4:$P$2000=I$1),('Diário 3º PA'!$F$4:$F$2000))+SUMPRODUCT(-('Diário 4º PA'!$E$4:$E$2000='Analítico Cx.'!$B17),-('Diário 4º PA'!$P$4:$P$2000=I$1),('Diário 4º PA'!$F$4:$F$2000))</f>
        <v>0</v>
      </c>
      <c r="J17" s="310">
        <f>SUMPRODUCT(-('Diário 1º PA'!$E$4:$E$2634='Analítico Cx.'!$B17),-('Diário 1º PA'!$P$4:$P$2634=J$1),('Diário 1º PA'!$F$4:$F$2634))+SUMPRODUCT(-('Diário 2º PA'!$E$4:$E$2000='Analítico Cx.'!$B17),-('Diário 2º PA'!$P$4:$P$2000=J$1),('Diário 2º PA'!$F$4:$F$2000))+SUMPRODUCT(-('Diário 3º PA'!$E$4:$E$2000='Analítico Cx.'!$B17),-('Diário 3º PA'!$P$4:$P$2000=J$1),('Diário 3º PA'!$F$4:$F$2000))+SUMPRODUCT(-('Diário 4º PA'!$E$4:$E$2000='Analítico Cx.'!$B17),-('Diário 4º PA'!$P$4:$P$2000=J$1),('Diário 4º PA'!$F$4:$F$2000))</f>
        <v>0</v>
      </c>
      <c r="K17" s="310">
        <f>SUMPRODUCT(-('Diário 1º PA'!$E$4:$E$2634='Analítico Cx.'!$B17),-('Diário 1º PA'!$P$4:$P$2634=K$1),('Diário 1º PA'!$F$4:$F$2634))+SUMPRODUCT(-('Diário 2º PA'!$E$4:$E$2000='Analítico Cx.'!$B17),-('Diário 2º PA'!$P$4:$P$2000=K$1),('Diário 2º PA'!$F$4:$F$2000))+SUMPRODUCT(-('Diário 3º PA'!$E$4:$E$2000='Analítico Cx.'!$B17),-('Diário 3º PA'!$P$4:$P$2000=K$1),('Diário 3º PA'!$F$4:$F$2000))+SUMPRODUCT(-('Diário 4º PA'!$E$4:$E$2000='Analítico Cx.'!$B17),-('Diário 4º PA'!$P$4:$P$2000=K$1),('Diário 4º PA'!$F$4:$F$2000))</f>
        <v>0</v>
      </c>
      <c r="L17" s="310">
        <f>SUMPRODUCT(-('Diário 1º PA'!$E$4:$E$2634='Analítico Cx.'!$B17),-('Diário 1º PA'!$P$4:$P$2634=L$1),('Diário 1º PA'!$F$4:$F$2634))+SUMPRODUCT(-('Diário 2º PA'!$E$4:$E$2000='Analítico Cx.'!$B17),-('Diário 2º PA'!$P$4:$P$2000=L$1),('Diário 2º PA'!$F$4:$F$2000))+SUMPRODUCT(-('Diário 3º PA'!$E$4:$E$2000='Analítico Cx.'!$B17),-('Diário 3º PA'!$P$4:$P$2000=L$1),('Diário 3º PA'!$F$4:$F$2000))+SUMPRODUCT(-('Diário 4º PA'!$E$4:$E$2000='Analítico Cx.'!$B17),-('Diário 4º PA'!$P$4:$P$2000=L$1),('Diário 4º PA'!$F$4:$F$2000))</f>
        <v>0</v>
      </c>
      <c r="M17" s="310">
        <f>SUMPRODUCT(-('Diário 1º PA'!$E$4:$E$2634='Analítico Cx.'!$B17),-('Diário 1º PA'!$P$4:$P$2634=M$1),('Diário 1º PA'!$F$4:$F$2634))+SUMPRODUCT(-('Diário 2º PA'!$E$4:$E$2000='Analítico Cx.'!$B17),-('Diário 2º PA'!$P$4:$P$2000=M$1),('Diário 2º PA'!$F$4:$F$2000))+SUMPRODUCT(-('Diário 3º PA'!$E$4:$E$2000='Analítico Cx.'!$B17),-('Diário 3º PA'!$P$4:$P$2000=M$1),('Diário 3º PA'!$F$4:$F$2000))+SUMPRODUCT(-('Diário 4º PA'!$E$4:$E$2000='Analítico Cx.'!$B17),-('Diário 4º PA'!$P$4:$P$2000=M$1),('Diário 4º PA'!$F$4:$F$2000))</f>
        <v>0</v>
      </c>
      <c r="N17" s="310">
        <f>SUMPRODUCT(-('Diário 1º PA'!$E$4:$E$2634='Analítico Cx.'!$B17),-('Diário 1º PA'!$P$4:$P$2634=N$1),('Diário 1º PA'!$F$4:$F$2634))+SUMPRODUCT(-('Diário 2º PA'!$E$4:$E$2000='Analítico Cx.'!$B17),-('Diário 2º PA'!$P$4:$P$2000=N$1),('Diário 2º PA'!$F$4:$F$2000))+SUMPRODUCT(-('Diário 3º PA'!$E$4:$E$2000='Analítico Cx.'!$B17),-('Diário 3º PA'!$P$4:$P$2000=N$1),('Diário 3º PA'!$F$4:$F$2000))+SUMPRODUCT(-('Diário 4º PA'!$E$4:$E$2000='Analítico Cx.'!$B17),-('Diário 4º PA'!$P$4:$P$2000=N$1),('Diário 4º PA'!$F$4:$F$2000))</f>
        <v>0</v>
      </c>
      <c r="O17" s="232">
        <f>SUM(C17:N17)</f>
        <v>25391.32</v>
      </c>
      <c r="P17" s="311">
        <f>IF($O$18=0,0,O17/$O$18)</f>
        <v>9.5873088059527968E-3</v>
      </c>
    </row>
    <row r="18" spans="1:16" ht="23.25" customHeight="1" thickBot="1" x14ac:dyDescent="0.25">
      <c r="A18" s="193" t="s">
        <v>263</v>
      </c>
      <c r="B18" s="207"/>
      <c r="C18" s="208">
        <f>SUBTOTAL(109,C14:C17)</f>
        <v>7684.84</v>
      </c>
      <c r="D18" s="208">
        <f t="shared" ref="D18:O18" si="1">SUBTOTAL(109,D14:D17)</f>
        <v>656342.27</v>
      </c>
      <c r="E18" s="208">
        <f t="shared" si="1"/>
        <v>1984403.28</v>
      </c>
      <c r="F18" s="208">
        <f t="shared" si="1"/>
        <v>0</v>
      </c>
      <c r="G18" s="208">
        <f t="shared" si="1"/>
        <v>0</v>
      </c>
      <c r="H18" s="208">
        <f t="shared" si="1"/>
        <v>0</v>
      </c>
      <c r="I18" s="208">
        <f t="shared" ref="I18:N18" si="2">SUBTOTAL(109,I14:I17)</f>
        <v>0</v>
      </c>
      <c r="J18" s="208">
        <f t="shared" si="2"/>
        <v>0</v>
      </c>
      <c r="K18" s="208">
        <f t="shared" si="2"/>
        <v>0</v>
      </c>
      <c r="L18" s="208">
        <f t="shared" si="2"/>
        <v>0</v>
      </c>
      <c r="M18" s="208">
        <f t="shared" si="2"/>
        <v>0</v>
      </c>
      <c r="N18" s="208">
        <f t="shared" si="2"/>
        <v>0</v>
      </c>
      <c r="O18" s="208">
        <f t="shared" si="1"/>
        <v>2648430.39</v>
      </c>
      <c r="P18" s="177">
        <f>IF($O$18=0,0,O18/$O$18)</f>
        <v>1</v>
      </c>
    </row>
    <row r="19" spans="1:16" ht="23.25" customHeight="1" thickBot="1" x14ac:dyDescent="0.25">
      <c r="A19" s="209"/>
      <c r="B19" s="210"/>
      <c r="C19" s="211"/>
      <c r="D19" s="211"/>
      <c r="E19" s="211"/>
      <c r="F19" s="211"/>
      <c r="G19" s="211"/>
      <c r="H19" s="211"/>
      <c r="I19" s="211"/>
      <c r="J19" s="211"/>
      <c r="K19" s="211"/>
      <c r="L19" s="211"/>
      <c r="M19" s="211"/>
      <c r="N19" s="211"/>
      <c r="O19" s="211"/>
      <c r="P19" s="196"/>
    </row>
    <row r="20" spans="1:16" ht="23.25" customHeight="1" thickBot="1" x14ac:dyDescent="0.25">
      <c r="A20" s="212">
        <v>2</v>
      </c>
      <c r="B20" s="210" t="s">
        <v>157</v>
      </c>
      <c r="C20" s="201"/>
      <c r="D20" s="201"/>
      <c r="E20" s="201"/>
      <c r="F20" s="201"/>
      <c r="G20" s="201"/>
      <c r="H20" s="201"/>
      <c r="I20" s="201"/>
      <c r="J20" s="201"/>
      <c r="K20" s="201"/>
      <c r="L20" s="201"/>
      <c r="M20" s="201"/>
      <c r="N20" s="201"/>
      <c r="O20" s="201"/>
      <c r="P20" s="201"/>
    </row>
    <row r="21" spans="1:16" ht="23.25" customHeight="1" x14ac:dyDescent="0.2">
      <c r="A21" s="202" t="s">
        <v>39</v>
      </c>
      <c r="B21" s="109" t="s">
        <v>182</v>
      </c>
      <c r="C21" s="195"/>
      <c r="D21" s="195"/>
      <c r="E21" s="195"/>
      <c r="F21" s="195"/>
      <c r="G21" s="195"/>
      <c r="H21" s="195"/>
      <c r="I21" s="195"/>
      <c r="J21" s="195"/>
      <c r="K21" s="195"/>
      <c r="L21" s="195"/>
      <c r="M21" s="195"/>
      <c r="N21" s="195"/>
      <c r="O21" s="195"/>
      <c r="P21" s="182"/>
    </row>
    <row r="22" spans="1:16" ht="23.25" customHeight="1" x14ac:dyDescent="0.2">
      <c r="A22" s="213" t="s">
        <v>11</v>
      </c>
      <c r="B22" s="214" t="s">
        <v>93</v>
      </c>
      <c r="C22" s="203"/>
      <c r="D22" s="203"/>
      <c r="E22" s="203"/>
      <c r="F22" s="203"/>
      <c r="G22" s="203"/>
      <c r="H22" s="203"/>
      <c r="I22" s="203"/>
      <c r="J22" s="203"/>
      <c r="K22" s="203"/>
      <c r="L22" s="203"/>
      <c r="M22" s="203"/>
      <c r="N22" s="203"/>
      <c r="O22" s="203"/>
      <c r="P22" s="183"/>
    </row>
    <row r="23" spans="1:16" ht="23.25" customHeight="1" x14ac:dyDescent="0.2">
      <c r="A23" s="215" t="s">
        <v>100</v>
      </c>
      <c r="B23" s="124" t="s">
        <v>1</v>
      </c>
      <c r="C23" s="205">
        <f>SUMPRODUCT(-('Diário 1º PA'!$E$4:$E$2634='Analítico Cx.'!$B23),-('Diário 1º PA'!$P$4:$P$2634=C$1),('Diário 1º PA'!$F$4:$F$2634))+SUMPRODUCT(-('Diário 2º PA'!$E$4:$E$2000='Analítico Cx.'!$B23),-('Diário 2º PA'!$P$4:$P$2000=C$1),('Diário 2º PA'!$F$4:$F$2000))+SUMPRODUCT(-('Diário 3º PA'!$E$4:$E$2000='Analítico Cx.'!$B23),-('Diário 3º PA'!$P$4:$P$2000=C$1),('Diário 3º PA'!$F$4:$F$2000))+SUMPRODUCT(-('Diário 4º PA'!$E$4:$E$2000='Analítico Cx.'!$B23),-('Diário 4º PA'!$P$4:$P$2000=C$1),('Diário 4º PA'!$F$4:$F$2000))</f>
        <v>195767.93000000002</v>
      </c>
      <c r="D23" s="205">
        <f>SUMPRODUCT(-('Diário 1º PA'!$E$4:$E$2634='Analítico Cx.'!$B23),-('Diário 1º PA'!$P$4:$P$2634=D$1),('Diário 1º PA'!$F$4:$F$2634))+SUMPRODUCT(-('Diário 2º PA'!$E$4:$E$2000='Analítico Cx.'!$B23),-('Diário 2º PA'!$P$4:$P$2000=D$1),('Diário 2º PA'!$F$4:$F$2000))+SUMPRODUCT(-('Diário 3º PA'!$E$4:$E$2000='Analítico Cx.'!$B23),-('Diário 3º PA'!$P$4:$P$2000=D$1),('Diário 3º PA'!$F$4:$F$2000))+SUMPRODUCT(-('Diário 4º PA'!$E$4:$E$2000='Analítico Cx.'!$B23),-('Diário 4º PA'!$P$4:$P$2000=D$1),('Diário 4º PA'!$F$4:$F$2000))</f>
        <v>177722.46000000005</v>
      </c>
      <c r="E23" s="205">
        <f>SUMPRODUCT(-('Diário 1º PA'!$E$4:$E$2634='Analítico Cx.'!$B23),-('Diário 1º PA'!$P$4:$P$2634=E$1),('Diário 1º PA'!$F$4:$F$2634))+SUMPRODUCT(-('Diário 2º PA'!$E$4:$E$2000='Analítico Cx.'!$B23),-('Diário 2º PA'!$P$4:$P$2000=E$1),('Diário 2º PA'!$F$4:$F$2000))+SUMPRODUCT(-('Diário 3º PA'!$E$4:$E$2000='Analítico Cx.'!$B23),-('Diário 3º PA'!$P$4:$P$2000=E$1),('Diário 3º PA'!$F$4:$F$2000))+SUMPRODUCT(-('Diário 4º PA'!$E$4:$E$2000='Analítico Cx.'!$B23),-('Diário 4º PA'!$P$4:$P$2000=E$1),('Diário 4º PA'!$F$4:$F$2000))</f>
        <v>185178.21</v>
      </c>
      <c r="F23" s="205">
        <f>SUMPRODUCT(-('Diário 1º PA'!$E$4:$E$2634='Analítico Cx.'!$B23),-('Diário 1º PA'!$P$4:$P$2634=F$1),('Diário 1º PA'!$F$4:$F$2634))+SUMPRODUCT(-('Diário 2º PA'!$E$4:$E$2000='Analítico Cx.'!$B23),-('Diário 2º PA'!$P$4:$P$2000=F$1),('Diário 2º PA'!$F$4:$F$2000))+SUMPRODUCT(-('Diário 3º PA'!$E$4:$E$2000='Analítico Cx.'!$B23),-('Diário 3º PA'!$P$4:$P$2000=F$1),('Diário 3º PA'!$F$4:$F$2000))+SUMPRODUCT(-('Diário 4º PA'!$E$4:$E$2000='Analítico Cx.'!$B23),-('Diário 4º PA'!$P$4:$P$2000=F$1),('Diário 4º PA'!$F$4:$F$2000))</f>
        <v>0</v>
      </c>
      <c r="G23" s="205">
        <f>SUMPRODUCT(-('Diário 1º PA'!$E$4:$E$2634='Analítico Cx.'!$B23),-('Diário 1º PA'!$P$4:$P$2634=G$1),('Diário 1º PA'!$F$4:$F$2634))+SUMPRODUCT(-('Diário 2º PA'!$E$4:$E$2000='Analítico Cx.'!$B23),-('Diário 2º PA'!$P$4:$P$2000=G$1),('Diário 2º PA'!$F$4:$F$2000))+SUMPRODUCT(-('Diário 3º PA'!$E$4:$E$2000='Analítico Cx.'!$B23),-('Diário 3º PA'!$P$4:$P$2000=G$1),('Diário 3º PA'!$F$4:$F$2000))+SUMPRODUCT(-('Diário 4º PA'!$E$4:$E$2000='Analítico Cx.'!$B23),-('Diário 4º PA'!$P$4:$P$2000=G$1),('Diário 4º PA'!$F$4:$F$2000))</f>
        <v>0</v>
      </c>
      <c r="H23" s="205">
        <f>SUMPRODUCT(-('Diário 1º PA'!$E$4:$E$2634='Analítico Cx.'!$B23),-('Diário 1º PA'!$P$4:$P$2634=H$1),('Diário 1º PA'!$F$4:$F$2634))+SUMPRODUCT(-('Diário 2º PA'!$E$4:$E$2000='Analítico Cx.'!$B23),-('Diário 2º PA'!$P$4:$P$2000=H$1),('Diário 2º PA'!$F$4:$F$2000))+SUMPRODUCT(-('Diário 3º PA'!$E$4:$E$2000='Analítico Cx.'!$B23),-('Diário 3º PA'!$P$4:$P$2000=H$1),('Diário 3º PA'!$F$4:$F$2000))+SUMPRODUCT(-('Diário 4º PA'!$E$4:$E$2000='Analítico Cx.'!$B23),-('Diário 4º PA'!$P$4:$P$2000=H$1),('Diário 4º PA'!$F$4:$F$2000))</f>
        <v>0</v>
      </c>
      <c r="I23" s="205">
        <f>SUMPRODUCT(-('Diário 1º PA'!$E$4:$E$2634='Analítico Cx.'!$B23),-('Diário 1º PA'!$P$4:$P$2634=I$1),('Diário 1º PA'!$F$4:$F$2634))+SUMPRODUCT(-('Diário 2º PA'!$E$4:$E$2000='Analítico Cx.'!$B23),-('Diário 2º PA'!$P$4:$P$2000=I$1),('Diário 2º PA'!$F$4:$F$2000))+SUMPRODUCT(-('Diário 3º PA'!$E$4:$E$2000='Analítico Cx.'!$B23),-('Diário 3º PA'!$P$4:$P$2000=I$1),('Diário 3º PA'!$F$4:$F$2000))+SUMPRODUCT(-('Diário 4º PA'!$E$4:$E$2000='Analítico Cx.'!$B23),-('Diário 4º PA'!$P$4:$P$2000=I$1),('Diário 4º PA'!$F$4:$F$2000))</f>
        <v>0</v>
      </c>
      <c r="J23" s="205">
        <f>SUMPRODUCT(-('Diário 1º PA'!$E$4:$E$2634='Analítico Cx.'!$B23),-('Diário 1º PA'!$P$4:$P$2634=J$1),('Diário 1º PA'!$F$4:$F$2634))+SUMPRODUCT(-('Diário 2º PA'!$E$4:$E$2000='Analítico Cx.'!$B23),-('Diário 2º PA'!$P$4:$P$2000=J$1),('Diário 2º PA'!$F$4:$F$2000))+SUMPRODUCT(-('Diário 3º PA'!$E$4:$E$2000='Analítico Cx.'!$B23),-('Diário 3º PA'!$P$4:$P$2000=J$1),('Diário 3º PA'!$F$4:$F$2000))+SUMPRODUCT(-('Diário 4º PA'!$E$4:$E$2000='Analítico Cx.'!$B23),-('Diário 4º PA'!$P$4:$P$2000=J$1),('Diário 4º PA'!$F$4:$F$2000))</f>
        <v>0</v>
      </c>
      <c r="K23" s="205">
        <f>SUMPRODUCT(-('Diário 1º PA'!$E$4:$E$2634='Analítico Cx.'!$B23),-('Diário 1º PA'!$P$4:$P$2634=K$1),('Diário 1º PA'!$F$4:$F$2634))+SUMPRODUCT(-('Diário 2º PA'!$E$4:$E$2000='Analítico Cx.'!$B23),-('Diário 2º PA'!$P$4:$P$2000=K$1),('Diário 2º PA'!$F$4:$F$2000))+SUMPRODUCT(-('Diário 3º PA'!$E$4:$E$2000='Analítico Cx.'!$B23),-('Diário 3º PA'!$P$4:$P$2000=K$1),('Diário 3º PA'!$F$4:$F$2000))+SUMPRODUCT(-('Diário 4º PA'!$E$4:$E$2000='Analítico Cx.'!$B23),-('Diário 4º PA'!$P$4:$P$2000=K$1),('Diário 4º PA'!$F$4:$F$2000))</f>
        <v>0</v>
      </c>
      <c r="L23" s="205">
        <f>SUMPRODUCT(-('Diário 1º PA'!$E$4:$E$2634='Analítico Cx.'!$B23),-('Diário 1º PA'!$P$4:$P$2634=L$1),('Diário 1º PA'!$F$4:$F$2634))+SUMPRODUCT(-('Diário 2º PA'!$E$4:$E$2000='Analítico Cx.'!$B23),-('Diário 2º PA'!$P$4:$P$2000=L$1),('Diário 2º PA'!$F$4:$F$2000))+SUMPRODUCT(-('Diário 3º PA'!$E$4:$E$2000='Analítico Cx.'!$B23),-('Diário 3º PA'!$P$4:$P$2000=L$1),('Diário 3º PA'!$F$4:$F$2000))+SUMPRODUCT(-('Diário 4º PA'!$E$4:$E$2000='Analítico Cx.'!$B23),-('Diário 4º PA'!$P$4:$P$2000=L$1),('Diário 4º PA'!$F$4:$F$2000))</f>
        <v>0</v>
      </c>
      <c r="M23" s="205">
        <f>SUMPRODUCT(-('Diário 1º PA'!$E$4:$E$2634='Analítico Cx.'!$B23),-('Diário 1º PA'!$P$4:$P$2634=M$1),('Diário 1º PA'!$F$4:$F$2634))+SUMPRODUCT(-('Diário 2º PA'!$E$4:$E$2000='Analítico Cx.'!$B23),-('Diário 2º PA'!$P$4:$P$2000=M$1),('Diário 2º PA'!$F$4:$F$2000))+SUMPRODUCT(-('Diário 3º PA'!$E$4:$E$2000='Analítico Cx.'!$B23),-('Diário 3º PA'!$P$4:$P$2000=M$1),('Diário 3º PA'!$F$4:$F$2000))+SUMPRODUCT(-('Diário 4º PA'!$E$4:$E$2000='Analítico Cx.'!$B23),-('Diário 4º PA'!$P$4:$P$2000=M$1),('Diário 4º PA'!$F$4:$F$2000))</f>
        <v>0</v>
      </c>
      <c r="N23" s="205">
        <f>SUMPRODUCT(-('Diário 1º PA'!$E$4:$E$2634='Analítico Cx.'!$B23),-('Diário 1º PA'!$P$4:$P$2634=N$1),('Diário 1º PA'!$F$4:$F$2634))+SUMPRODUCT(-('Diário 2º PA'!$E$4:$E$2000='Analítico Cx.'!$B23),-('Diário 2º PA'!$P$4:$P$2000=N$1),('Diário 2º PA'!$F$4:$F$2000))+SUMPRODUCT(-('Diário 3º PA'!$E$4:$E$2000='Analítico Cx.'!$B23),-('Diário 3º PA'!$P$4:$P$2000=N$1),('Diário 3º PA'!$F$4:$F$2000))+SUMPRODUCT(-('Diário 4º PA'!$E$4:$E$2000='Analítico Cx.'!$B23),-('Diário 4º PA'!$P$4:$P$2000=N$1),('Diário 4º PA'!$F$4:$F$2000))</f>
        <v>0</v>
      </c>
      <c r="O23" s="206">
        <f>SUM(C23:N23)</f>
        <v>558668.60000000009</v>
      </c>
      <c r="P23" s="180">
        <f t="shared" ref="P23:P28" si="3">IF($O$167=0,0,O23/$O$167)</f>
        <v>0.2058191501311907</v>
      </c>
    </row>
    <row r="24" spans="1:16" ht="23.25" customHeight="1" x14ac:dyDescent="0.2">
      <c r="A24" s="215" t="s">
        <v>101</v>
      </c>
      <c r="B24" s="216" t="s">
        <v>169</v>
      </c>
      <c r="C24" s="205">
        <f>SUMPRODUCT(-('Diário 1º PA'!$E$4:$E$2634='Analítico Cx.'!$B24),-('Diário 1º PA'!$P$4:$P$2634=C$1),('Diário 1º PA'!$F$4:$F$2634))+SUMPRODUCT(-('Diário 2º PA'!$E$4:$E$2000='Analítico Cx.'!$B24),-('Diário 2º PA'!$P$4:$P$2000=C$1),('Diário 2º PA'!$F$4:$F$2000))+SUMPRODUCT(-('Diário 3º PA'!$E$4:$E$2000='Analítico Cx.'!$B24),-('Diário 3º PA'!$P$4:$P$2000=C$1),('Diário 3º PA'!$F$4:$F$2000))+SUMPRODUCT(-('Diário 4º PA'!$E$4:$E$2000='Analítico Cx.'!$B24),-('Diário 4º PA'!$P$4:$P$2000=C$1),('Diário 4º PA'!$F$4:$F$2000))</f>
        <v>0</v>
      </c>
      <c r="D24" s="205">
        <f>SUMPRODUCT(-('Diário 1º PA'!$E$4:$E$2634='Analítico Cx.'!$B24),-('Diário 1º PA'!$P$4:$P$2634=D$1),('Diário 1º PA'!$F$4:$F$2634))+SUMPRODUCT(-('Diário 2º PA'!$E$4:$E$2000='Analítico Cx.'!$B24),-('Diário 2º PA'!$P$4:$P$2000=D$1),('Diário 2º PA'!$F$4:$F$2000))+SUMPRODUCT(-('Diário 3º PA'!$E$4:$E$2000='Analítico Cx.'!$B24),-('Diário 3º PA'!$P$4:$P$2000=D$1),('Diário 3º PA'!$F$4:$F$2000))+SUMPRODUCT(-('Diário 4º PA'!$E$4:$E$2000='Analítico Cx.'!$B24),-('Diário 4º PA'!$P$4:$P$2000=D$1),('Diário 4º PA'!$F$4:$F$2000))</f>
        <v>0</v>
      </c>
      <c r="E24" s="205">
        <f>SUMPRODUCT(-('Diário 1º PA'!$E$4:$E$2634='Analítico Cx.'!$B24),-('Diário 1º PA'!$P$4:$P$2634=E$1),('Diário 1º PA'!$F$4:$F$2634))+SUMPRODUCT(-('Diário 2º PA'!$E$4:$E$2000='Analítico Cx.'!$B24),-('Diário 2º PA'!$P$4:$P$2000=E$1),('Diário 2º PA'!$F$4:$F$2000))+SUMPRODUCT(-('Diário 3º PA'!$E$4:$E$2000='Analítico Cx.'!$B24),-('Diário 3º PA'!$P$4:$P$2000=E$1),('Diário 3º PA'!$F$4:$F$2000))+SUMPRODUCT(-('Diário 4º PA'!$E$4:$E$2000='Analítico Cx.'!$B24),-('Diário 4º PA'!$P$4:$P$2000=E$1),('Diário 4º PA'!$F$4:$F$2000))</f>
        <v>0</v>
      </c>
      <c r="F24" s="205">
        <f>SUMPRODUCT(-('Diário 1º PA'!$E$4:$E$2634='Analítico Cx.'!$B24),-('Diário 1º PA'!$P$4:$P$2634=F$1),('Diário 1º PA'!$F$4:$F$2634))+SUMPRODUCT(-('Diário 2º PA'!$E$4:$E$2000='Analítico Cx.'!$B24),-('Diário 2º PA'!$P$4:$P$2000=F$1),('Diário 2º PA'!$F$4:$F$2000))+SUMPRODUCT(-('Diário 3º PA'!$E$4:$E$2000='Analítico Cx.'!$B24),-('Diário 3º PA'!$P$4:$P$2000=F$1),('Diário 3º PA'!$F$4:$F$2000))+SUMPRODUCT(-('Diário 4º PA'!$E$4:$E$2000='Analítico Cx.'!$B24),-('Diário 4º PA'!$P$4:$P$2000=F$1),('Diário 4º PA'!$F$4:$F$2000))</f>
        <v>0</v>
      </c>
      <c r="G24" s="205">
        <f>SUMPRODUCT(-('Diário 1º PA'!$E$4:$E$2634='Analítico Cx.'!$B24),-('Diário 1º PA'!$P$4:$P$2634=G$1),('Diário 1º PA'!$F$4:$F$2634))+SUMPRODUCT(-('Diário 2º PA'!$E$4:$E$2000='Analítico Cx.'!$B24),-('Diário 2º PA'!$P$4:$P$2000=G$1),('Diário 2º PA'!$F$4:$F$2000))+SUMPRODUCT(-('Diário 3º PA'!$E$4:$E$2000='Analítico Cx.'!$B24),-('Diário 3º PA'!$P$4:$P$2000=G$1),('Diário 3º PA'!$F$4:$F$2000))+SUMPRODUCT(-('Diário 4º PA'!$E$4:$E$2000='Analítico Cx.'!$B24),-('Diário 4º PA'!$P$4:$P$2000=G$1),('Diário 4º PA'!$F$4:$F$2000))</f>
        <v>0</v>
      </c>
      <c r="H24" s="205">
        <f>SUMPRODUCT(-('Diário 1º PA'!$E$4:$E$2634='Analítico Cx.'!$B24),-('Diário 1º PA'!$P$4:$P$2634=H$1),('Diário 1º PA'!$F$4:$F$2634))+SUMPRODUCT(-('Diário 2º PA'!$E$4:$E$2000='Analítico Cx.'!$B24),-('Diário 2º PA'!$P$4:$P$2000=H$1),('Diário 2º PA'!$F$4:$F$2000))+SUMPRODUCT(-('Diário 3º PA'!$E$4:$E$2000='Analítico Cx.'!$B24),-('Diário 3º PA'!$P$4:$P$2000=H$1),('Diário 3º PA'!$F$4:$F$2000))+SUMPRODUCT(-('Diário 4º PA'!$E$4:$E$2000='Analítico Cx.'!$B24),-('Diário 4º PA'!$P$4:$P$2000=H$1),('Diário 4º PA'!$F$4:$F$2000))</f>
        <v>0</v>
      </c>
      <c r="I24" s="205">
        <f>SUMPRODUCT(-('Diário 1º PA'!$E$4:$E$2634='Analítico Cx.'!$B24),-('Diário 1º PA'!$P$4:$P$2634=I$1),('Diário 1º PA'!$F$4:$F$2634))+SUMPRODUCT(-('Diário 2º PA'!$E$4:$E$2000='Analítico Cx.'!$B24),-('Diário 2º PA'!$P$4:$P$2000=I$1),('Diário 2º PA'!$F$4:$F$2000))+SUMPRODUCT(-('Diário 3º PA'!$E$4:$E$2000='Analítico Cx.'!$B24),-('Diário 3º PA'!$P$4:$P$2000=I$1),('Diário 3º PA'!$F$4:$F$2000))+SUMPRODUCT(-('Diário 4º PA'!$E$4:$E$2000='Analítico Cx.'!$B24),-('Diário 4º PA'!$P$4:$P$2000=I$1),('Diário 4º PA'!$F$4:$F$2000))</f>
        <v>0</v>
      </c>
      <c r="J24" s="205">
        <f>SUMPRODUCT(-('Diário 1º PA'!$E$4:$E$2634='Analítico Cx.'!$B24),-('Diário 1º PA'!$P$4:$P$2634=J$1),('Diário 1º PA'!$F$4:$F$2634))+SUMPRODUCT(-('Diário 2º PA'!$E$4:$E$2000='Analítico Cx.'!$B24),-('Diário 2º PA'!$P$4:$P$2000=J$1),('Diário 2º PA'!$F$4:$F$2000))+SUMPRODUCT(-('Diário 3º PA'!$E$4:$E$2000='Analítico Cx.'!$B24),-('Diário 3º PA'!$P$4:$P$2000=J$1),('Diário 3º PA'!$F$4:$F$2000))+SUMPRODUCT(-('Diário 4º PA'!$E$4:$E$2000='Analítico Cx.'!$B24),-('Diário 4º PA'!$P$4:$P$2000=J$1),('Diário 4º PA'!$F$4:$F$2000))</f>
        <v>0</v>
      </c>
      <c r="K24" s="205">
        <f>SUMPRODUCT(-('Diário 1º PA'!$E$4:$E$2634='Analítico Cx.'!$B24),-('Diário 1º PA'!$P$4:$P$2634=K$1),('Diário 1º PA'!$F$4:$F$2634))+SUMPRODUCT(-('Diário 2º PA'!$E$4:$E$2000='Analítico Cx.'!$B24),-('Diário 2º PA'!$P$4:$P$2000=K$1),('Diário 2º PA'!$F$4:$F$2000))+SUMPRODUCT(-('Diário 3º PA'!$E$4:$E$2000='Analítico Cx.'!$B24),-('Diário 3º PA'!$P$4:$P$2000=K$1),('Diário 3º PA'!$F$4:$F$2000))+SUMPRODUCT(-('Diário 4º PA'!$E$4:$E$2000='Analítico Cx.'!$B24),-('Diário 4º PA'!$P$4:$P$2000=K$1),('Diário 4º PA'!$F$4:$F$2000))</f>
        <v>0</v>
      </c>
      <c r="L24" s="205">
        <f>SUMPRODUCT(-('Diário 1º PA'!$E$4:$E$2634='Analítico Cx.'!$B24),-('Diário 1º PA'!$P$4:$P$2634=L$1),('Diário 1º PA'!$F$4:$F$2634))+SUMPRODUCT(-('Diário 2º PA'!$E$4:$E$2000='Analítico Cx.'!$B24),-('Diário 2º PA'!$P$4:$P$2000=L$1),('Diário 2º PA'!$F$4:$F$2000))+SUMPRODUCT(-('Diário 3º PA'!$E$4:$E$2000='Analítico Cx.'!$B24),-('Diário 3º PA'!$P$4:$P$2000=L$1),('Diário 3º PA'!$F$4:$F$2000))+SUMPRODUCT(-('Diário 4º PA'!$E$4:$E$2000='Analítico Cx.'!$B24),-('Diário 4º PA'!$P$4:$P$2000=L$1),('Diário 4º PA'!$F$4:$F$2000))</f>
        <v>0</v>
      </c>
      <c r="M24" s="205">
        <f>SUMPRODUCT(-('Diário 1º PA'!$E$4:$E$2634='Analítico Cx.'!$B24),-('Diário 1º PA'!$P$4:$P$2634=M$1),('Diário 1º PA'!$F$4:$F$2634))+SUMPRODUCT(-('Diário 2º PA'!$E$4:$E$2000='Analítico Cx.'!$B24),-('Diário 2º PA'!$P$4:$P$2000=M$1),('Diário 2º PA'!$F$4:$F$2000))+SUMPRODUCT(-('Diário 3º PA'!$E$4:$E$2000='Analítico Cx.'!$B24),-('Diário 3º PA'!$P$4:$P$2000=M$1),('Diário 3º PA'!$F$4:$F$2000))+SUMPRODUCT(-('Diário 4º PA'!$E$4:$E$2000='Analítico Cx.'!$B24),-('Diário 4º PA'!$P$4:$P$2000=M$1),('Diário 4º PA'!$F$4:$F$2000))</f>
        <v>0</v>
      </c>
      <c r="N24" s="205">
        <f>SUMPRODUCT(-('Diário 1º PA'!$E$4:$E$2634='Analítico Cx.'!$B24),-('Diário 1º PA'!$P$4:$P$2634=N$1),('Diário 1º PA'!$F$4:$F$2634))+SUMPRODUCT(-('Diário 2º PA'!$E$4:$E$2000='Analítico Cx.'!$B24),-('Diário 2º PA'!$P$4:$P$2000=N$1),('Diário 2º PA'!$F$4:$F$2000))+SUMPRODUCT(-('Diário 3º PA'!$E$4:$E$2000='Analítico Cx.'!$B24),-('Diário 3º PA'!$P$4:$P$2000=N$1),('Diário 3º PA'!$F$4:$F$2000))+SUMPRODUCT(-('Diário 4º PA'!$E$4:$E$2000='Analítico Cx.'!$B24),-('Diário 4º PA'!$P$4:$P$2000=N$1),('Diário 4º PA'!$F$4:$F$2000))</f>
        <v>0</v>
      </c>
      <c r="O24" s="206">
        <f>SUM(C24:N24)</f>
        <v>0</v>
      </c>
      <c r="P24" s="180">
        <f t="shared" si="3"/>
        <v>0</v>
      </c>
    </row>
    <row r="25" spans="1:16" ht="23.25" customHeight="1" x14ac:dyDescent="0.2">
      <c r="A25" s="215" t="s">
        <v>102</v>
      </c>
      <c r="B25" s="216" t="s">
        <v>173</v>
      </c>
      <c r="C25" s="205">
        <f>SUMPRODUCT(-('Diário 1º PA'!$E$4:$E$2634='Analítico Cx.'!$B25),-('Diário 1º PA'!$P$4:$P$2634=C$1),('Diário 1º PA'!$F$4:$F$2634))+SUMPRODUCT(-('Diário 2º PA'!$E$4:$E$2000='Analítico Cx.'!$B25),-('Diário 2º PA'!$P$4:$P$2000=C$1),('Diário 2º PA'!$F$4:$F$2000))+SUMPRODUCT(-('Diário 3º PA'!$E$4:$E$2000='Analítico Cx.'!$B25),-('Diário 3º PA'!$P$4:$P$2000=C$1),('Diário 3º PA'!$F$4:$F$2000))+SUMPRODUCT(-('Diário 4º PA'!$E$4:$E$2000='Analítico Cx.'!$B25),-('Diário 4º PA'!$P$4:$P$2000=C$1),('Diário 4º PA'!$F$4:$F$2000))</f>
        <v>0</v>
      </c>
      <c r="D25" s="205">
        <f>SUMPRODUCT(-('Diário 1º PA'!$E$4:$E$2634='Analítico Cx.'!$B25),-('Diário 1º PA'!$P$4:$P$2634=D$1),('Diário 1º PA'!$F$4:$F$2634))+SUMPRODUCT(-('Diário 2º PA'!$E$4:$E$2000='Analítico Cx.'!$B25),-('Diário 2º PA'!$P$4:$P$2000=D$1),('Diário 2º PA'!$F$4:$F$2000))+SUMPRODUCT(-('Diário 3º PA'!$E$4:$E$2000='Analítico Cx.'!$B25),-('Diário 3º PA'!$P$4:$P$2000=D$1),('Diário 3º PA'!$F$4:$F$2000))+SUMPRODUCT(-('Diário 4º PA'!$E$4:$E$2000='Analítico Cx.'!$B25),-('Diário 4º PA'!$P$4:$P$2000=D$1),('Diário 4º PA'!$F$4:$F$2000))</f>
        <v>0</v>
      </c>
      <c r="E25" s="205">
        <f>SUMPRODUCT(-('Diário 1º PA'!$E$4:$E$2634='Analítico Cx.'!$B25),-('Diário 1º PA'!$P$4:$P$2634=E$1),('Diário 1º PA'!$F$4:$F$2634))+SUMPRODUCT(-('Diário 2º PA'!$E$4:$E$2000='Analítico Cx.'!$B25),-('Diário 2º PA'!$P$4:$P$2000=E$1),('Diário 2º PA'!$F$4:$F$2000))+SUMPRODUCT(-('Diário 3º PA'!$E$4:$E$2000='Analítico Cx.'!$B25),-('Diário 3º PA'!$P$4:$P$2000=E$1),('Diário 3º PA'!$F$4:$F$2000))+SUMPRODUCT(-('Diário 4º PA'!$E$4:$E$2000='Analítico Cx.'!$B25),-('Diário 4º PA'!$P$4:$P$2000=E$1),('Diário 4º PA'!$F$4:$F$2000))</f>
        <v>0</v>
      </c>
      <c r="F25" s="205">
        <f>SUMPRODUCT(-('Diário 1º PA'!$E$4:$E$2634='Analítico Cx.'!$B25),-('Diário 1º PA'!$P$4:$P$2634=F$1),('Diário 1º PA'!$F$4:$F$2634))+SUMPRODUCT(-('Diário 2º PA'!$E$4:$E$2000='Analítico Cx.'!$B25),-('Diário 2º PA'!$P$4:$P$2000=F$1),('Diário 2º PA'!$F$4:$F$2000))+SUMPRODUCT(-('Diário 3º PA'!$E$4:$E$2000='Analítico Cx.'!$B25),-('Diário 3º PA'!$P$4:$P$2000=F$1),('Diário 3º PA'!$F$4:$F$2000))+SUMPRODUCT(-('Diário 4º PA'!$E$4:$E$2000='Analítico Cx.'!$B25),-('Diário 4º PA'!$P$4:$P$2000=F$1),('Diário 4º PA'!$F$4:$F$2000))</f>
        <v>0</v>
      </c>
      <c r="G25" s="205">
        <f>SUMPRODUCT(-('Diário 1º PA'!$E$4:$E$2634='Analítico Cx.'!$B25),-('Diário 1º PA'!$P$4:$P$2634=G$1),('Diário 1º PA'!$F$4:$F$2634))+SUMPRODUCT(-('Diário 2º PA'!$E$4:$E$2000='Analítico Cx.'!$B25),-('Diário 2º PA'!$P$4:$P$2000=G$1),('Diário 2º PA'!$F$4:$F$2000))+SUMPRODUCT(-('Diário 3º PA'!$E$4:$E$2000='Analítico Cx.'!$B25),-('Diário 3º PA'!$P$4:$P$2000=G$1),('Diário 3º PA'!$F$4:$F$2000))+SUMPRODUCT(-('Diário 4º PA'!$E$4:$E$2000='Analítico Cx.'!$B25),-('Diário 4º PA'!$P$4:$P$2000=G$1),('Diário 4º PA'!$F$4:$F$2000))</f>
        <v>0</v>
      </c>
      <c r="H25" s="205">
        <f>SUMPRODUCT(-('Diário 1º PA'!$E$4:$E$2634='Analítico Cx.'!$B25),-('Diário 1º PA'!$P$4:$P$2634=H$1),('Diário 1º PA'!$F$4:$F$2634))+SUMPRODUCT(-('Diário 2º PA'!$E$4:$E$2000='Analítico Cx.'!$B25),-('Diário 2º PA'!$P$4:$P$2000=H$1),('Diário 2º PA'!$F$4:$F$2000))+SUMPRODUCT(-('Diário 3º PA'!$E$4:$E$2000='Analítico Cx.'!$B25),-('Diário 3º PA'!$P$4:$P$2000=H$1),('Diário 3º PA'!$F$4:$F$2000))+SUMPRODUCT(-('Diário 4º PA'!$E$4:$E$2000='Analítico Cx.'!$B25),-('Diário 4º PA'!$P$4:$P$2000=H$1),('Diário 4º PA'!$F$4:$F$2000))</f>
        <v>0</v>
      </c>
      <c r="I25" s="205">
        <f>SUMPRODUCT(-('Diário 1º PA'!$E$4:$E$2634='Analítico Cx.'!$B25),-('Diário 1º PA'!$P$4:$P$2634=I$1),('Diário 1º PA'!$F$4:$F$2634))+SUMPRODUCT(-('Diário 2º PA'!$E$4:$E$2000='Analítico Cx.'!$B25),-('Diário 2º PA'!$P$4:$P$2000=I$1),('Diário 2º PA'!$F$4:$F$2000))+SUMPRODUCT(-('Diário 3º PA'!$E$4:$E$2000='Analítico Cx.'!$B25),-('Diário 3º PA'!$P$4:$P$2000=I$1),('Diário 3º PA'!$F$4:$F$2000))+SUMPRODUCT(-('Diário 4º PA'!$E$4:$E$2000='Analítico Cx.'!$B25),-('Diário 4º PA'!$P$4:$P$2000=I$1),('Diário 4º PA'!$F$4:$F$2000))</f>
        <v>0</v>
      </c>
      <c r="J25" s="205">
        <f>SUMPRODUCT(-('Diário 1º PA'!$E$4:$E$2634='Analítico Cx.'!$B25),-('Diário 1º PA'!$P$4:$P$2634=J$1),('Diário 1º PA'!$F$4:$F$2634))+SUMPRODUCT(-('Diário 2º PA'!$E$4:$E$2000='Analítico Cx.'!$B25),-('Diário 2º PA'!$P$4:$P$2000=J$1),('Diário 2º PA'!$F$4:$F$2000))+SUMPRODUCT(-('Diário 3º PA'!$E$4:$E$2000='Analítico Cx.'!$B25),-('Diário 3º PA'!$P$4:$P$2000=J$1),('Diário 3º PA'!$F$4:$F$2000))+SUMPRODUCT(-('Diário 4º PA'!$E$4:$E$2000='Analítico Cx.'!$B25),-('Diário 4º PA'!$P$4:$P$2000=J$1),('Diário 4º PA'!$F$4:$F$2000))</f>
        <v>0</v>
      </c>
      <c r="K25" s="205">
        <f>SUMPRODUCT(-('Diário 1º PA'!$E$4:$E$2634='Analítico Cx.'!$B25),-('Diário 1º PA'!$P$4:$P$2634=K$1),('Diário 1º PA'!$F$4:$F$2634))+SUMPRODUCT(-('Diário 2º PA'!$E$4:$E$2000='Analítico Cx.'!$B25),-('Diário 2º PA'!$P$4:$P$2000=K$1),('Diário 2º PA'!$F$4:$F$2000))+SUMPRODUCT(-('Diário 3º PA'!$E$4:$E$2000='Analítico Cx.'!$B25),-('Diário 3º PA'!$P$4:$P$2000=K$1),('Diário 3º PA'!$F$4:$F$2000))+SUMPRODUCT(-('Diário 4º PA'!$E$4:$E$2000='Analítico Cx.'!$B25),-('Diário 4º PA'!$P$4:$P$2000=K$1),('Diário 4º PA'!$F$4:$F$2000))</f>
        <v>0</v>
      </c>
      <c r="L25" s="205">
        <f>SUMPRODUCT(-('Diário 1º PA'!$E$4:$E$2634='Analítico Cx.'!$B25),-('Diário 1º PA'!$P$4:$P$2634=L$1),('Diário 1º PA'!$F$4:$F$2634))+SUMPRODUCT(-('Diário 2º PA'!$E$4:$E$2000='Analítico Cx.'!$B25),-('Diário 2º PA'!$P$4:$P$2000=L$1),('Diário 2º PA'!$F$4:$F$2000))+SUMPRODUCT(-('Diário 3º PA'!$E$4:$E$2000='Analítico Cx.'!$B25),-('Diário 3º PA'!$P$4:$P$2000=L$1),('Diário 3º PA'!$F$4:$F$2000))+SUMPRODUCT(-('Diário 4º PA'!$E$4:$E$2000='Analítico Cx.'!$B25),-('Diário 4º PA'!$P$4:$P$2000=L$1),('Diário 4º PA'!$F$4:$F$2000))</f>
        <v>0</v>
      </c>
      <c r="M25" s="205">
        <f>SUMPRODUCT(-('Diário 1º PA'!$E$4:$E$2634='Analítico Cx.'!$B25),-('Diário 1º PA'!$P$4:$P$2634=M$1),('Diário 1º PA'!$F$4:$F$2634))+SUMPRODUCT(-('Diário 2º PA'!$E$4:$E$2000='Analítico Cx.'!$B25),-('Diário 2º PA'!$P$4:$P$2000=M$1),('Diário 2º PA'!$F$4:$F$2000))+SUMPRODUCT(-('Diário 3º PA'!$E$4:$E$2000='Analítico Cx.'!$B25),-('Diário 3º PA'!$P$4:$P$2000=M$1),('Diário 3º PA'!$F$4:$F$2000))+SUMPRODUCT(-('Diário 4º PA'!$E$4:$E$2000='Analítico Cx.'!$B25),-('Diário 4º PA'!$P$4:$P$2000=M$1),('Diário 4º PA'!$F$4:$F$2000))</f>
        <v>0</v>
      </c>
      <c r="N25" s="205">
        <f>SUMPRODUCT(-('Diário 1º PA'!$E$4:$E$2634='Analítico Cx.'!$B25),-('Diário 1º PA'!$P$4:$P$2634=N$1),('Diário 1º PA'!$F$4:$F$2634))+SUMPRODUCT(-('Diário 2º PA'!$E$4:$E$2000='Analítico Cx.'!$B25),-('Diário 2º PA'!$P$4:$P$2000=N$1),('Diário 2º PA'!$F$4:$F$2000))+SUMPRODUCT(-('Diário 3º PA'!$E$4:$E$2000='Analítico Cx.'!$B25),-('Diário 3º PA'!$P$4:$P$2000=N$1),('Diário 3º PA'!$F$4:$F$2000))+SUMPRODUCT(-('Diário 4º PA'!$E$4:$E$2000='Analítico Cx.'!$B25),-('Diário 4º PA'!$P$4:$P$2000=N$1),('Diário 4º PA'!$F$4:$F$2000))</f>
        <v>0</v>
      </c>
      <c r="O25" s="206">
        <f>SUM(C25:N25)</f>
        <v>0</v>
      </c>
      <c r="P25" s="180">
        <f t="shared" si="3"/>
        <v>0</v>
      </c>
    </row>
    <row r="26" spans="1:16" ht="23.25" customHeight="1" x14ac:dyDescent="0.2">
      <c r="A26" s="215" t="s">
        <v>103</v>
      </c>
      <c r="B26" s="216" t="s">
        <v>174</v>
      </c>
      <c r="C26" s="205">
        <f>SUMPRODUCT(-('Diário 1º PA'!$E$4:$E$2634='Analítico Cx.'!$B26),-('Diário 1º PA'!$P$4:$P$2634=C$1),('Diário 1º PA'!$F$4:$F$2634))+SUMPRODUCT(-('Diário 2º PA'!$E$4:$E$2000='Analítico Cx.'!$B26),-('Diário 2º PA'!$P$4:$P$2000=C$1),('Diário 2º PA'!$F$4:$F$2000))+SUMPRODUCT(-('Diário 3º PA'!$E$4:$E$2000='Analítico Cx.'!$B26),-('Diário 3º PA'!$P$4:$P$2000=C$1),('Diário 3º PA'!$F$4:$F$2000))+SUMPRODUCT(-('Diário 4º PA'!$E$4:$E$2000='Analítico Cx.'!$B26),-('Diário 4º PA'!$P$4:$P$2000=C$1),('Diário 4º PA'!$F$4:$F$2000))</f>
        <v>0</v>
      </c>
      <c r="D26" s="205">
        <f>SUMPRODUCT(-('Diário 1º PA'!$E$4:$E$2634='Analítico Cx.'!$B26),-('Diário 1º PA'!$P$4:$P$2634=D$1),('Diário 1º PA'!$F$4:$F$2634))+SUMPRODUCT(-('Diário 2º PA'!$E$4:$E$2000='Analítico Cx.'!$B26),-('Diário 2º PA'!$P$4:$P$2000=D$1),('Diário 2º PA'!$F$4:$F$2000))+SUMPRODUCT(-('Diário 3º PA'!$E$4:$E$2000='Analítico Cx.'!$B26),-('Diário 3º PA'!$P$4:$P$2000=D$1),('Diário 3º PA'!$F$4:$F$2000))+SUMPRODUCT(-('Diário 4º PA'!$E$4:$E$2000='Analítico Cx.'!$B26),-('Diário 4º PA'!$P$4:$P$2000=D$1),('Diário 4º PA'!$F$4:$F$2000))</f>
        <v>0</v>
      </c>
      <c r="E26" s="205">
        <f>SUMPRODUCT(-('Diário 1º PA'!$E$4:$E$2634='Analítico Cx.'!$B26),-('Diário 1º PA'!$P$4:$P$2634=E$1),('Diário 1º PA'!$F$4:$F$2634))+SUMPRODUCT(-('Diário 2º PA'!$E$4:$E$2000='Analítico Cx.'!$B26),-('Diário 2º PA'!$P$4:$P$2000=E$1),('Diário 2º PA'!$F$4:$F$2000))+SUMPRODUCT(-('Diário 3º PA'!$E$4:$E$2000='Analítico Cx.'!$B26),-('Diário 3º PA'!$P$4:$P$2000=E$1),('Diário 3º PA'!$F$4:$F$2000))+SUMPRODUCT(-('Diário 4º PA'!$E$4:$E$2000='Analítico Cx.'!$B26),-('Diário 4º PA'!$P$4:$P$2000=E$1),('Diário 4º PA'!$F$4:$F$2000))</f>
        <v>0</v>
      </c>
      <c r="F26" s="205">
        <f>SUMPRODUCT(-('Diário 1º PA'!$E$4:$E$2634='Analítico Cx.'!$B26),-('Diário 1º PA'!$P$4:$P$2634=F$1),('Diário 1º PA'!$F$4:$F$2634))+SUMPRODUCT(-('Diário 2º PA'!$E$4:$E$2000='Analítico Cx.'!$B26),-('Diário 2º PA'!$P$4:$P$2000=F$1),('Diário 2º PA'!$F$4:$F$2000))+SUMPRODUCT(-('Diário 3º PA'!$E$4:$E$2000='Analítico Cx.'!$B26),-('Diário 3º PA'!$P$4:$P$2000=F$1),('Diário 3º PA'!$F$4:$F$2000))+SUMPRODUCT(-('Diário 4º PA'!$E$4:$E$2000='Analítico Cx.'!$B26),-('Diário 4º PA'!$P$4:$P$2000=F$1),('Diário 4º PA'!$F$4:$F$2000))</f>
        <v>0</v>
      </c>
      <c r="G26" s="205">
        <f>SUMPRODUCT(-('Diário 1º PA'!$E$4:$E$2634='Analítico Cx.'!$B26),-('Diário 1º PA'!$P$4:$P$2634=G$1),('Diário 1º PA'!$F$4:$F$2634))+SUMPRODUCT(-('Diário 2º PA'!$E$4:$E$2000='Analítico Cx.'!$B26),-('Diário 2º PA'!$P$4:$P$2000=G$1),('Diário 2º PA'!$F$4:$F$2000))+SUMPRODUCT(-('Diário 3º PA'!$E$4:$E$2000='Analítico Cx.'!$B26),-('Diário 3º PA'!$P$4:$P$2000=G$1),('Diário 3º PA'!$F$4:$F$2000))+SUMPRODUCT(-('Diário 4º PA'!$E$4:$E$2000='Analítico Cx.'!$B26),-('Diário 4º PA'!$P$4:$P$2000=G$1),('Diário 4º PA'!$F$4:$F$2000))</f>
        <v>0</v>
      </c>
      <c r="H26" s="205">
        <f>SUMPRODUCT(-('Diário 1º PA'!$E$4:$E$2634='Analítico Cx.'!$B26),-('Diário 1º PA'!$P$4:$P$2634=H$1),('Diário 1º PA'!$F$4:$F$2634))+SUMPRODUCT(-('Diário 2º PA'!$E$4:$E$2000='Analítico Cx.'!$B26),-('Diário 2º PA'!$P$4:$P$2000=H$1),('Diário 2º PA'!$F$4:$F$2000))+SUMPRODUCT(-('Diário 3º PA'!$E$4:$E$2000='Analítico Cx.'!$B26),-('Diário 3º PA'!$P$4:$P$2000=H$1),('Diário 3º PA'!$F$4:$F$2000))+SUMPRODUCT(-('Diário 4º PA'!$E$4:$E$2000='Analítico Cx.'!$B26),-('Diário 4º PA'!$P$4:$P$2000=H$1),('Diário 4º PA'!$F$4:$F$2000))</f>
        <v>0</v>
      </c>
      <c r="I26" s="205">
        <f>SUMPRODUCT(-('Diário 1º PA'!$E$4:$E$2634='Analítico Cx.'!$B26),-('Diário 1º PA'!$P$4:$P$2634=I$1),('Diário 1º PA'!$F$4:$F$2634))+SUMPRODUCT(-('Diário 2º PA'!$E$4:$E$2000='Analítico Cx.'!$B26),-('Diário 2º PA'!$P$4:$P$2000=I$1),('Diário 2º PA'!$F$4:$F$2000))+SUMPRODUCT(-('Diário 3º PA'!$E$4:$E$2000='Analítico Cx.'!$B26),-('Diário 3º PA'!$P$4:$P$2000=I$1),('Diário 3º PA'!$F$4:$F$2000))+SUMPRODUCT(-('Diário 4º PA'!$E$4:$E$2000='Analítico Cx.'!$B26),-('Diário 4º PA'!$P$4:$P$2000=I$1),('Diário 4º PA'!$F$4:$F$2000))</f>
        <v>0</v>
      </c>
      <c r="J26" s="205">
        <f>SUMPRODUCT(-('Diário 1º PA'!$E$4:$E$2634='Analítico Cx.'!$B26),-('Diário 1º PA'!$P$4:$P$2634=J$1),('Diário 1º PA'!$F$4:$F$2634))+SUMPRODUCT(-('Diário 2º PA'!$E$4:$E$2000='Analítico Cx.'!$B26),-('Diário 2º PA'!$P$4:$P$2000=J$1),('Diário 2º PA'!$F$4:$F$2000))+SUMPRODUCT(-('Diário 3º PA'!$E$4:$E$2000='Analítico Cx.'!$B26),-('Diário 3º PA'!$P$4:$P$2000=J$1),('Diário 3º PA'!$F$4:$F$2000))+SUMPRODUCT(-('Diário 4º PA'!$E$4:$E$2000='Analítico Cx.'!$B26),-('Diário 4º PA'!$P$4:$P$2000=J$1),('Diário 4º PA'!$F$4:$F$2000))</f>
        <v>0</v>
      </c>
      <c r="K26" s="205">
        <f>SUMPRODUCT(-('Diário 1º PA'!$E$4:$E$2634='Analítico Cx.'!$B26),-('Diário 1º PA'!$P$4:$P$2634=K$1),('Diário 1º PA'!$F$4:$F$2634))+SUMPRODUCT(-('Diário 2º PA'!$E$4:$E$2000='Analítico Cx.'!$B26),-('Diário 2º PA'!$P$4:$P$2000=K$1),('Diário 2º PA'!$F$4:$F$2000))+SUMPRODUCT(-('Diário 3º PA'!$E$4:$E$2000='Analítico Cx.'!$B26),-('Diário 3º PA'!$P$4:$P$2000=K$1),('Diário 3º PA'!$F$4:$F$2000))+SUMPRODUCT(-('Diário 4º PA'!$E$4:$E$2000='Analítico Cx.'!$B26),-('Diário 4º PA'!$P$4:$P$2000=K$1),('Diário 4º PA'!$F$4:$F$2000))</f>
        <v>0</v>
      </c>
      <c r="L26" s="205">
        <f>SUMPRODUCT(-('Diário 1º PA'!$E$4:$E$2634='Analítico Cx.'!$B26),-('Diário 1º PA'!$P$4:$P$2634=L$1),('Diário 1º PA'!$F$4:$F$2634))+SUMPRODUCT(-('Diário 2º PA'!$E$4:$E$2000='Analítico Cx.'!$B26),-('Diário 2º PA'!$P$4:$P$2000=L$1),('Diário 2º PA'!$F$4:$F$2000))+SUMPRODUCT(-('Diário 3º PA'!$E$4:$E$2000='Analítico Cx.'!$B26),-('Diário 3º PA'!$P$4:$P$2000=L$1),('Diário 3º PA'!$F$4:$F$2000))+SUMPRODUCT(-('Diário 4º PA'!$E$4:$E$2000='Analítico Cx.'!$B26),-('Diário 4º PA'!$P$4:$P$2000=L$1),('Diário 4º PA'!$F$4:$F$2000))</f>
        <v>0</v>
      </c>
      <c r="M26" s="205">
        <f>SUMPRODUCT(-('Diário 1º PA'!$E$4:$E$2634='Analítico Cx.'!$B26),-('Diário 1º PA'!$P$4:$P$2634=M$1),('Diário 1º PA'!$F$4:$F$2634))+SUMPRODUCT(-('Diário 2º PA'!$E$4:$E$2000='Analítico Cx.'!$B26),-('Diário 2º PA'!$P$4:$P$2000=M$1),('Diário 2º PA'!$F$4:$F$2000))+SUMPRODUCT(-('Diário 3º PA'!$E$4:$E$2000='Analítico Cx.'!$B26),-('Diário 3º PA'!$P$4:$P$2000=M$1),('Diário 3º PA'!$F$4:$F$2000))+SUMPRODUCT(-('Diário 4º PA'!$E$4:$E$2000='Analítico Cx.'!$B26),-('Diário 4º PA'!$P$4:$P$2000=M$1),('Diário 4º PA'!$F$4:$F$2000))</f>
        <v>0</v>
      </c>
      <c r="N26" s="205">
        <f>SUMPRODUCT(-('Diário 1º PA'!$E$4:$E$2634='Analítico Cx.'!$B26),-('Diário 1º PA'!$P$4:$P$2634=N$1),('Diário 1º PA'!$F$4:$F$2634))+SUMPRODUCT(-('Diário 2º PA'!$E$4:$E$2000='Analítico Cx.'!$B26),-('Diário 2º PA'!$P$4:$P$2000=N$1),('Diário 2º PA'!$F$4:$F$2000))+SUMPRODUCT(-('Diário 3º PA'!$E$4:$E$2000='Analítico Cx.'!$B26),-('Diário 3º PA'!$P$4:$P$2000=N$1),('Diário 3º PA'!$F$4:$F$2000))+SUMPRODUCT(-('Diário 4º PA'!$E$4:$E$2000='Analítico Cx.'!$B26),-('Diário 4º PA'!$P$4:$P$2000=N$1),('Diário 4º PA'!$F$4:$F$2000))</f>
        <v>0</v>
      </c>
      <c r="O26" s="206">
        <f>SUM(C26:N26)</f>
        <v>0</v>
      </c>
      <c r="P26" s="180">
        <f t="shared" si="3"/>
        <v>0</v>
      </c>
    </row>
    <row r="27" spans="1:16" ht="23.25" customHeight="1" x14ac:dyDescent="0.2">
      <c r="A27" s="215" t="s">
        <v>104</v>
      </c>
      <c r="B27" s="216" t="s">
        <v>94</v>
      </c>
      <c r="C27" s="205">
        <f>SUMPRODUCT(-('Diário 1º PA'!$E$4:$E$2634='Analítico Cx.'!$B27),-('Diário 1º PA'!$P$4:$P$2634=C$1),('Diário 1º PA'!$F$4:$F$2634))+SUMPRODUCT(-('Diário 2º PA'!$E$4:$E$2000='Analítico Cx.'!$B27),-('Diário 2º PA'!$P$4:$P$2000=C$1),('Diário 2º PA'!$F$4:$F$2000))+SUMPRODUCT(-('Diário 3º PA'!$E$4:$E$2000='Analítico Cx.'!$B27),-('Diário 3º PA'!$P$4:$P$2000=C$1),('Diário 3º PA'!$F$4:$F$2000))+SUMPRODUCT(-('Diário 4º PA'!$E$4:$E$2000='Analítico Cx.'!$B27),-('Diário 4º PA'!$P$4:$P$2000=C$1),('Diário 4º PA'!$F$4:$F$2000))</f>
        <v>0</v>
      </c>
      <c r="D27" s="205">
        <f>SUMPRODUCT(-('Diário 1º PA'!$E$4:$E$2634='Analítico Cx.'!$B27),-('Diário 1º PA'!$P$4:$P$2634=D$1),('Diário 1º PA'!$F$4:$F$2634))+SUMPRODUCT(-('Diário 2º PA'!$E$4:$E$2000='Analítico Cx.'!$B27),-('Diário 2º PA'!$P$4:$P$2000=D$1),('Diário 2º PA'!$F$4:$F$2000))+SUMPRODUCT(-('Diário 3º PA'!$E$4:$E$2000='Analítico Cx.'!$B27),-('Diário 3º PA'!$P$4:$P$2000=D$1),('Diário 3º PA'!$F$4:$F$2000))+SUMPRODUCT(-('Diário 4º PA'!$E$4:$E$2000='Analítico Cx.'!$B27),-('Diário 4º PA'!$P$4:$P$2000=D$1),('Diário 4º PA'!$F$4:$F$2000))</f>
        <v>0</v>
      </c>
      <c r="E27" s="205">
        <f>SUMPRODUCT(-('Diário 1º PA'!$E$4:$E$2634='Analítico Cx.'!$B27),-('Diário 1º PA'!$P$4:$P$2634=E$1),('Diário 1º PA'!$F$4:$F$2634))+SUMPRODUCT(-('Diário 2º PA'!$E$4:$E$2000='Analítico Cx.'!$B27),-('Diário 2º PA'!$P$4:$P$2000=E$1),('Diário 2º PA'!$F$4:$F$2000))+SUMPRODUCT(-('Diário 3º PA'!$E$4:$E$2000='Analítico Cx.'!$B27),-('Diário 3º PA'!$P$4:$P$2000=E$1),('Diário 3º PA'!$F$4:$F$2000))+SUMPRODUCT(-('Diário 4º PA'!$E$4:$E$2000='Analítico Cx.'!$B27),-('Diário 4º PA'!$P$4:$P$2000=E$1),('Diário 4º PA'!$F$4:$F$2000))</f>
        <v>0</v>
      </c>
      <c r="F27" s="205">
        <f>SUMPRODUCT(-('Diário 1º PA'!$E$4:$E$2634='Analítico Cx.'!$B27),-('Diário 1º PA'!$P$4:$P$2634=F$1),('Diário 1º PA'!$F$4:$F$2634))+SUMPRODUCT(-('Diário 2º PA'!$E$4:$E$2000='Analítico Cx.'!$B27),-('Diário 2º PA'!$P$4:$P$2000=F$1),('Diário 2º PA'!$F$4:$F$2000))+SUMPRODUCT(-('Diário 3º PA'!$E$4:$E$2000='Analítico Cx.'!$B27),-('Diário 3º PA'!$P$4:$P$2000=F$1),('Diário 3º PA'!$F$4:$F$2000))+SUMPRODUCT(-('Diário 4º PA'!$E$4:$E$2000='Analítico Cx.'!$B27),-('Diário 4º PA'!$P$4:$P$2000=F$1),('Diário 4º PA'!$F$4:$F$2000))</f>
        <v>0</v>
      </c>
      <c r="G27" s="205">
        <f>SUMPRODUCT(-('Diário 1º PA'!$E$4:$E$2634='Analítico Cx.'!$B27),-('Diário 1º PA'!$P$4:$P$2634=G$1),('Diário 1º PA'!$F$4:$F$2634))+SUMPRODUCT(-('Diário 2º PA'!$E$4:$E$2000='Analítico Cx.'!$B27),-('Diário 2º PA'!$P$4:$P$2000=G$1),('Diário 2º PA'!$F$4:$F$2000))+SUMPRODUCT(-('Diário 3º PA'!$E$4:$E$2000='Analítico Cx.'!$B27),-('Diário 3º PA'!$P$4:$P$2000=G$1),('Diário 3º PA'!$F$4:$F$2000))+SUMPRODUCT(-('Diário 4º PA'!$E$4:$E$2000='Analítico Cx.'!$B27),-('Diário 4º PA'!$P$4:$P$2000=G$1),('Diário 4º PA'!$F$4:$F$2000))</f>
        <v>0</v>
      </c>
      <c r="H27" s="205">
        <f>SUMPRODUCT(-('Diário 1º PA'!$E$4:$E$2634='Analítico Cx.'!$B27),-('Diário 1º PA'!$P$4:$P$2634=H$1),('Diário 1º PA'!$F$4:$F$2634))+SUMPRODUCT(-('Diário 2º PA'!$E$4:$E$2000='Analítico Cx.'!$B27),-('Diário 2º PA'!$P$4:$P$2000=H$1),('Diário 2º PA'!$F$4:$F$2000))+SUMPRODUCT(-('Diário 3º PA'!$E$4:$E$2000='Analítico Cx.'!$B27),-('Diário 3º PA'!$P$4:$P$2000=H$1),('Diário 3º PA'!$F$4:$F$2000))+SUMPRODUCT(-('Diário 4º PA'!$E$4:$E$2000='Analítico Cx.'!$B27),-('Diário 4º PA'!$P$4:$P$2000=H$1),('Diário 4º PA'!$F$4:$F$2000))</f>
        <v>0</v>
      </c>
      <c r="I27" s="205">
        <f>SUMPRODUCT(-('Diário 1º PA'!$E$4:$E$2634='Analítico Cx.'!$B27),-('Diário 1º PA'!$P$4:$P$2634=I$1),('Diário 1º PA'!$F$4:$F$2634))+SUMPRODUCT(-('Diário 2º PA'!$E$4:$E$2000='Analítico Cx.'!$B27),-('Diário 2º PA'!$P$4:$P$2000=I$1),('Diário 2º PA'!$F$4:$F$2000))+SUMPRODUCT(-('Diário 3º PA'!$E$4:$E$2000='Analítico Cx.'!$B27),-('Diário 3º PA'!$P$4:$P$2000=I$1),('Diário 3º PA'!$F$4:$F$2000))+SUMPRODUCT(-('Diário 4º PA'!$E$4:$E$2000='Analítico Cx.'!$B27),-('Diário 4º PA'!$P$4:$P$2000=I$1),('Diário 4º PA'!$F$4:$F$2000))</f>
        <v>0</v>
      </c>
      <c r="J27" s="205">
        <f>SUMPRODUCT(-('Diário 1º PA'!$E$4:$E$2634='Analítico Cx.'!$B27),-('Diário 1º PA'!$P$4:$P$2634=J$1),('Diário 1º PA'!$F$4:$F$2634))+SUMPRODUCT(-('Diário 2º PA'!$E$4:$E$2000='Analítico Cx.'!$B27),-('Diário 2º PA'!$P$4:$P$2000=J$1),('Diário 2º PA'!$F$4:$F$2000))+SUMPRODUCT(-('Diário 3º PA'!$E$4:$E$2000='Analítico Cx.'!$B27),-('Diário 3º PA'!$P$4:$P$2000=J$1),('Diário 3º PA'!$F$4:$F$2000))+SUMPRODUCT(-('Diário 4º PA'!$E$4:$E$2000='Analítico Cx.'!$B27),-('Diário 4º PA'!$P$4:$P$2000=J$1),('Diário 4º PA'!$F$4:$F$2000))</f>
        <v>0</v>
      </c>
      <c r="K27" s="205">
        <f>SUMPRODUCT(-('Diário 1º PA'!$E$4:$E$2634='Analítico Cx.'!$B27),-('Diário 1º PA'!$P$4:$P$2634=K$1),('Diário 1º PA'!$F$4:$F$2634))+SUMPRODUCT(-('Diário 2º PA'!$E$4:$E$2000='Analítico Cx.'!$B27),-('Diário 2º PA'!$P$4:$P$2000=K$1),('Diário 2º PA'!$F$4:$F$2000))+SUMPRODUCT(-('Diário 3º PA'!$E$4:$E$2000='Analítico Cx.'!$B27),-('Diário 3º PA'!$P$4:$P$2000=K$1),('Diário 3º PA'!$F$4:$F$2000))+SUMPRODUCT(-('Diário 4º PA'!$E$4:$E$2000='Analítico Cx.'!$B27),-('Diário 4º PA'!$P$4:$P$2000=K$1),('Diário 4º PA'!$F$4:$F$2000))</f>
        <v>0</v>
      </c>
      <c r="L27" s="205">
        <f>SUMPRODUCT(-('Diário 1º PA'!$E$4:$E$2634='Analítico Cx.'!$B27),-('Diário 1º PA'!$P$4:$P$2634=L$1),('Diário 1º PA'!$F$4:$F$2634))+SUMPRODUCT(-('Diário 2º PA'!$E$4:$E$2000='Analítico Cx.'!$B27),-('Diário 2º PA'!$P$4:$P$2000=L$1),('Diário 2º PA'!$F$4:$F$2000))+SUMPRODUCT(-('Diário 3º PA'!$E$4:$E$2000='Analítico Cx.'!$B27),-('Diário 3º PA'!$P$4:$P$2000=L$1),('Diário 3º PA'!$F$4:$F$2000))+SUMPRODUCT(-('Diário 4º PA'!$E$4:$E$2000='Analítico Cx.'!$B27),-('Diário 4º PA'!$P$4:$P$2000=L$1),('Diário 4º PA'!$F$4:$F$2000))</f>
        <v>0</v>
      </c>
      <c r="M27" s="205">
        <f>SUMPRODUCT(-('Diário 1º PA'!$E$4:$E$2634='Analítico Cx.'!$B27),-('Diário 1º PA'!$P$4:$P$2634=M$1),('Diário 1º PA'!$F$4:$F$2634))+SUMPRODUCT(-('Diário 2º PA'!$E$4:$E$2000='Analítico Cx.'!$B27),-('Diário 2º PA'!$P$4:$P$2000=M$1),('Diário 2º PA'!$F$4:$F$2000))+SUMPRODUCT(-('Diário 3º PA'!$E$4:$E$2000='Analítico Cx.'!$B27),-('Diário 3º PA'!$P$4:$P$2000=M$1),('Diário 3º PA'!$F$4:$F$2000))+SUMPRODUCT(-('Diário 4º PA'!$E$4:$E$2000='Analítico Cx.'!$B27),-('Diário 4º PA'!$P$4:$P$2000=M$1),('Diário 4º PA'!$F$4:$F$2000))</f>
        <v>0</v>
      </c>
      <c r="N27" s="205">
        <f>SUMPRODUCT(-('Diário 1º PA'!$E$4:$E$2634='Analítico Cx.'!$B27),-('Diário 1º PA'!$P$4:$P$2634=N$1),('Diário 1º PA'!$F$4:$F$2634))+SUMPRODUCT(-('Diário 2º PA'!$E$4:$E$2000='Analítico Cx.'!$B27),-('Diário 2º PA'!$P$4:$P$2000=N$1),('Diário 2º PA'!$F$4:$F$2000))+SUMPRODUCT(-('Diário 3º PA'!$E$4:$E$2000='Analítico Cx.'!$B27),-('Diário 3º PA'!$P$4:$P$2000=N$1),('Diário 3º PA'!$F$4:$F$2000))+SUMPRODUCT(-('Diário 4º PA'!$E$4:$E$2000='Analítico Cx.'!$B27),-('Diário 4º PA'!$P$4:$P$2000=N$1),('Diário 4º PA'!$F$4:$F$2000))</f>
        <v>0</v>
      </c>
      <c r="O27" s="206">
        <f>SUM(C27:N27)</f>
        <v>0</v>
      </c>
      <c r="P27" s="180">
        <f t="shared" si="3"/>
        <v>0</v>
      </c>
    </row>
    <row r="28" spans="1:16" ht="23.25" customHeight="1" x14ac:dyDescent="0.2">
      <c r="A28" s="217"/>
      <c r="B28" s="218" t="s">
        <v>105</v>
      </c>
      <c r="C28" s="219">
        <f t="shared" ref="C28:O28" si="4">SUBTOTAL(109,C23:C27)</f>
        <v>195767.93000000002</v>
      </c>
      <c r="D28" s="219">
        <f t="shared" si="4"/>
        <v>177722.46000000005</v>
      </c>
      <c r="E28" s="219">
        <f t="shared" si="4"/>
        <v>185178.21</v>
      </c>
      <c r="F28" s="219">
        <f t="shared" si="4"/>
        <v>0</v>
      </c>
      <c r="G28" s="219">
        <f t="shared" si="4"/>
        <v>0</v>
      </c>
      <c r="H28" s="219">
        <f t="shared" si="4"/>
        <v>0</v>
      </c>
      <c r="I28" s="219">
        <f t="shared" si="4"/>
        <v>0</v>
      </c>
      <c r="J28" s="219">
        <f t="shared" si="4"/>
        <v>0</v>
      </c>
      <c r="K28" s="219">
        <f t="shared" si="4"/>
        <v>0</v>
      </c>
      <c r="L28" s="219">
        <f t="shared" si="4"/>
        <v>0</v>
      </c>
      <c r="M28" s="219">
        <f t="shared" si="4"/>
        <v>0</v>
      </c>
      <c r="N28" s="219">
        <f t="shared" si="4"/>
        <v>0</v>
      </c>
      <c r="O28" s="219">
        <f t="shared" si="4"/>
        <v>558668.60000000009</v>
      </c>
      <c r="P28" s="184">
        <f t="shared" si="3"/>
        <v>0.2058191501311907</v>
      </c>
    </row>
    <row r="29" spans="1:16" s="37" customFormat="1" ht="23.25" customHeight="1" x14ac:dyDescent="0.2">
      <c r="A29" s="107" t="s">
        <v>12</v>
      </c>
      <c r="B29" s="108" t="s">
        <v>7</v>
      </c>
      <c r="C29" s="220"/>
      <c r="D29" s="220"/>
      <c r="E29" s="220"/>
      <c r="F29" s="220"/>
      <c r="G29" s="220"/>
      <c r="H29" s="220"/>
      <c r="I29" s="220"/>
      <c r="J29" s="220"/>
      <c r="K29" s="220"/>
      <c r="L29" s="220"/>
      <c r="M29" s="220"/>
      <c r="N29" s="220"/>
      <c r="O29" s="220"/>
      <c r="P29" s="185"/>
    </row>
    <row r="30" spans="1:16" ht="23.25" customHeight="1" x14ac:dyDescent="0.2">
      <c r="A30" s="215" t="s">
        <v>106</v>
      </c>
      <c r="B30" s="124" t="s">
        <v>249</v>
      </c>
      <c r="C30" s="205">
        <f>SUMPRODUCT(-('Diário 1º PA'!$E$4:$E$2634='Analítico Cx.'!$B30),-('Diário 1º PA'!$P$4:$P$2634=C$1),('Diário 1º PA'!$F$4:$F$2634))+SUMPRODUCT(-('Diário 2º PA'!$E$4:$E$2000='Analítico Cx.'!$B30),-('Diário 2º PA'!$P$4:$P$2000=C$1),('Diário 2º PA'!$F$4:$F$2000))+SUMPRODUCT(-('Diário 3º PA'!$E$4:$E$2000='Analítico Cx.'!$B30),-('Diário 3º PA'!$P$4:$P$2000=C$1),('Diário 3º PA'!$F$4:$F$2000))+SUMPRODUCT(-('Diário 4º PA'!$E$4:$E$2000='Analítico Cx.'!$B30),-('Diário 4º PA'!$P$4:$P$2000=C$1),('Diário 4º PA'!$F$4:$F$2000))</f>
        <v>0</v>
      </c>
      <c r="D30" s="205">
        <f>SUMPRODUCT(-('Diário 1º PA'!$E$4:$E$2634='Analítico Cx.'!$B30),-('Diário 1º PA'!$P$4:$P$2634=D$1),('Diário 1º PA'!$F$4:$F$2634))+SUMPRODUCT(-('Diário 2º PA'!$E$4:$E$2000='Analítico Cx.'!$B30),-('Diário 2º PA'!$P$4:$P$2000=D$1),('Diário 2º PA'!$F$4:$F$2000))+SUMPRODUCT(-('Diário 3º PA'!$E$4:$E$2000='Analítico Cx.'!$B30),-('Diário 3º PA'!$P$4:$P$2000=D$1),('Diário 3º PA'!$F$4:$F$2000))+SUMPRODUCT(-('Diário 4º PA'!$E$4:$E$2000='Analítico Cx.'!$B30),-('Diário 4º PA'!$P$4:$P$2000=D$1),('Diário 4º PA'!$F$4:$F$2000))</f>
        <v>0</v>
      </c>
      <c r="E30" s="205">
        <f>SUMPRODUCT(-('Diário 1º PA'!$E$4:$E$2634='Analítico Cx.'!$B30),-('Diário 1º PA'!$P$4:$P$2634=E$1),('Diário 1º PA'!$F$4:$F$2634))+SUMPRODUCT(-('Diário 2º PA'!$E$4:$E$2000='Analítico Cx.'!$B30),-('Diário 2º PA'!$P$4:$P$2000=E$1),('Diário 2º PA'!$F$4:$F$2000))+SUMPRODUCT(-('Diário 3º PA'!$E$4:$E$2000='Analítico Cx.'!$B30),-('Diário 3º PA'!$P$4:$P$2000=E$1),('Diário 3º PA'!$F$4:$F$2000))+SUMPRODUCT(-('Diário 4º PA'!$E$4:$E$2000='Analítico Cx.'!$B30),-('Diário 4º PA'!$P$4:$P$2000=E$1),('Diário 4º PA'!$F$4:$F$2000))</f>
        <v>0</v>
      </c>
      <c r="F30" s="205">
        <f>SUMPRODUCT(-('Diário 1º PA'!$E$4:$E$2634='Analítico Cx.'!$B30),-('Diário 1º PA'!$P$4:$P$2634=F$1),('Diário 1º PA'!$F$4:$F$2634))+SUMPRODUCT(-('Diário 2º PA'!$E$4:$E$2000='Analítico Cx.'!$B30),-('Diário 2º PA'!$P$4:$P$2000=F$1),('Diário 2º PA'!$F$4:$F$2000))+SUMPRODUCT(-('Diário 3º PA'!$E$4:$E$2000='Analítico Cx.'!$B30),-('Diário 3º PA'!$P$4:$P$2000=F$1),('Diário 3º PA'!$F$4:$F$2000))+SUMPRODUCT(-('Diário 4º PA'!$E$4:$E$2000='Analítico Cx.'!$B30),-('Diário 4º PA'!$P$4:$P$2000=F$1),('Diário 4º PA'!$F$4:$F$2000))</f>
        <v>0</v>
      </c>
      <c r="G30" s="205">
        <f>SUMPRODUCT(-('Diário 1º PA'!$E$4:$E$2634='Analítico Cx.'!$B30),-('Diário 1º PA'!$P$4:$P$2634=G$1),('Diário 1º PA'!$F$4:$F$2634))+SUMPRODUCT(-('Diário 2º PA'!$E$4:$E$2000='Analítico Cx.'!$B30),-('Diário 2º PA'!$P$4:$P$2000=G$1),('Diário 2º PA'!$F$4:$F$2000))+SUMPRODUCT(-('Diário 3º PA'!$E$4:$E$2000='Analítico Cx.'!$B30),-('Diário 3º PA'!$P$4:$P$2000=G$1),('Diário 3º PA'!$F$4:$F$2000))+SUMPRODUCT(-('Diário 4º PA'!$E$4:$E$2000='Analítico Cx.'!$B30),-('Diário 4º PA'!$P$4:$P$2000=G$1),('Diário 4º PA'!$F$4:$F$2000))</f>
        <v>0</v>
      </c>
      <c r="H30" s="205">
        <f>SUMPRODUCT(-('Diário 1º PA'!$E$4:$E$2634='Analítico Cx.'!$B30),-('Diário 1º PA'!$P$4:$P$2634=H$1),('Diário 1º PA'!$F$4:$F$2634))+SUMPRODUCT(-('Diário 2º PA'!$E$4:$E$2000='Analítico Cx.'!$B30),-('Diário 2º PA'!$P$4:$P$2000=H$1),('Diário 2º PA'!$F$4:$F$2000))+SUMPRODUCT(-('Diário 3º PA'!$E$4:$E$2000='Analítico Cx.'!$B30),-('Diário 3º PA'!$P$4:$P$2000=H$1),('Diário 3º PA'!$F$4:$F$2000))+SUMPRODUCT(-('Diário 4º PA'!$E$4:$E$2000='Analítico Cx.'!$B30),-('Diário 4º PA'!$P$4:$P$2000=H$1),('Diário 4º PA'!$F$4:$F$2000))</f>
        <v>0</v>
      </c>
      <c r="I30" s="205">
        <f>SUMPRODUCT(-('Diário 1º PA'!$E$4:$E$2634='Analítico Cx.'!$B30),-('Diário 1º PA'!$P$4:$P$2634=I$1),('Diário 1º PA'!$F$4:$F$2634))+SUMPRODUCT(-('Diário 2º PA'!$E$4:$E$2000='Analítico Cx.'!$B30),-('Diário 2º PA'!$P$4:$P$2000=I$1),('Diário 2º PA'!$F$4:$F$2000))+SUMPRODUCT(-('Diário 3º PA'!$E$4:$E$2000='Analítico Cx.'!$B30),-('Diário 3º PA'!$P$4:$P$2000=I$1),('Diário 3º PA'!$F$4:$F$2000))+SUMPRODUCT(-('Diário 4º PA'!$E$4:$E$2000='Analítico Cx.'!$B30),-('Diário 4º PA'!$P$4:$P$2000=I$1),('Diário 4º PA'!$F$4:$F$2000))</f>
        <v>0</v>
      </c>
      <c r="J30" s="205">
        <f>SUMPRODUCT(-('Diário 1º PA'!$E$4:$E$2634='Analítico Cx.'!$B30),-('Diário 1º PA'!$P$4:$P$2634=J$1),('Diário 1º PA'!$F$4:$F$2634))+SUMPRODUCT(-('Diário 2º PA'!$E$4:$E$2000='Analítico Cx.'!$B30),-('Diário 2º PA'!$P$4:$P$2000=J$1),('Diário 2º PA'!$F$4:$F$2000))+SUMPRODUCT(-('Diário 3º PA'!$E$4:$E$2000='Analítico Cx.'!$B30),-('Diário 3º PA'!$P$4:$P$2000=J$1),('Diário 3º PA'!$F$4:$F$2000))+SUMPRODUCT(-('Diário 4º PA'!$E$4:$E$2000='Analítico Cx.'!$B30),-('Diário 4º PA'!$P$4:$P$2000=J$1),('Diário 4º PA'!$F$4:$F$2000))</f>
        <v>0</v>
      </c>
      <c r="K30" s="205">
        <f>SUMPRODUCT(-('Diário 1º PA'!$E$4:$E$2634='Analítico Cx.'!$B30),-('Diário 1º PA'!$P$4:$P$2634=K$1),('Diário 1º PA'!$F$4:$F$2634))+SUMPRODUCT(-('Diário 2º PA'!$E$4:$E$2000='Analítico Cx.'!$B30),-('Diário 2º PA'!$P$4:$P$2000=K$1),('Diário 2º PA'!$F$4:$F$2000))+SUMPRODUCT(-('Diário 3º PA'!$E$4:$E$2000='Analítico Cx.'!$B30),-('Diário 3º PA'!$P$4:$P$2000=K$1),('Diário 3º PA'!$F$4:$F$2000))+SUMPRODUCT(-('Diário 4º PA'!$E$4:$E$2000='Analítico Cx.'!$B30),-('Diário 4º PA'!$P$4:$P$2000=K$1),('Diário 4º PA'!$F$4:$F$2000))</f>
        <v>0</v>
      </c>
      <c r="L30" s="205">
        <f>SUMPRODUCT(-('Diário 1º PA'!$E$4:$E$2634='Analítico Cx.'!$B30),-('Diário 1º PA'!$P$4:$P$2634=L$1),('Diário 1º PA'!$F$4:$F$2634))+SUMPRODUCT(-('Diário 2º PA'!$E$4:$E$2000='Analítico Cx.'!$B30),-('Diário 2º PA'!$P$4:$P$2000=L$1),('Diário 2º PA'!$F$4:$F$2000))+SUMPRODUCT(-('Diário 3º PA'!$E$4:$E$2000='Analítico Cx.'!$B30),-('Diário 3º PA'!$P$4:$P$2000=L$1),('Diário 3º PA'!$F$4:$F$2000))+SUMPRODUCT(-('Diário 4º PA'!$E$4:$E$2000='Analítico Cx.'!$B30),-('Diário 4º PA'!$P$4:$P$2000=L$1),('Diário 4º PA'!$F$4:$F$2000))</f>
        <v>0</v>
      </c>
      <c r="M30" s="205">
        <f>SUMPRODUCT(-('Diário 1º PA'!$E$4:$E$2634='Analítico Cx.'!$B30),-('Diário 1º PA'!$P$4:$P$2634=M$1),('Diário 1º PA'!$F$4:$F$2634))+SUMPRODUCT(-('Diário 2º PA'!$E$4:$E$2000='Analítico Cx.'!$B30),-('Diário 2º PA'!$P$4:$P$2000=M$1),('Diário 2º PA'!$F$4:$F$2000))+SUMPRODUCT(-('Diário 3º PA'!$E$4:$E$2000='Analítico Cx.'!$B30),-('Diário 3º PA'!$P$4:$P$2000=M$1),('Diário 3º PA'!$F$4:$F$2000))+SUMPRODUCT(-('Diário 4º PA'!$E$4:$E$2000='Analítico Cx.'!$B30),-('Diário 4º PA'!$P$4:$P$2000=M$1),('Diário 4º PA'!$F$4:$F$2000))</f>
        <v>0</v>
      </c>
      <c r="N30" s="205">
        <f>SUMPRODUCT(-('Diário 1º PA'!$E$4:$E$2634='Analítico Cx.'!$B30),-('Diário 1º PA'!$P$4:$P$2634=N$1),('Diário 1º PA'!$F$4:$F$2634))+SUMPRODUCT(-('Diário 2º PA'!$E$4:$E$2000='Analítico Cx.'!$B30),-('Diário 2º PA'!$P$4:$P$2000=N$1),('Diário 2º PA'!$F$4:$F$2000))+SUMPRODUCT(-('Diário 3º PA'!$E$4:$E$2000='Analítico Cx.'!$B30),-('Diário 3º PA'!$P$4:$P$2000=N$1),('Diário 3º PA'!$F$4:$F$2000))+SUMPRODUCT(-('Diário 4º PA'!$E$4:$E$2000='Analítico Cx.'!$B30),-('Diário 4º PA'!$P$4:$P$2000=N$1),('Diário 4º PA'!$F$4:$F$2000))</f>
        <v>0</v>
      </c>
      <c r="O30" s="206">
        <f>SUM(C30:N30)</f>
        <v>0</v>
      </c>
      <c r="P30" s="180">
        <f>IF($O$167=0,0,O30/$O$167)</f>
        <v>0</v>
      </c>
    </row>
    <row r="31" spans="1:16" ht="23.25" customHeight="1" x14ac:dyDescent="0.2">
      <c r="A31" s="215" t="s">
        <v>250</v>
      </c>
      <c r="B31" s="124" t="s">
        <v>251</v>
      </c>
      <c r="C31" s="205">
        <f>SUMPRODUCT(-('Diário 1º PA'!$E$4:$E$2634='Analítico Cx.'!$B31),-('Diário 1º PA'!$P$4:$P$2634=C$1),('Diário 1º PA'!$F$4:$F$2634))+SUMPRODUCT(-('Diário 2º PA'!$E$4:$E$2000='Analítico Cx.'!$B31),-('Diário 2º PA'!$P$4:$P$2000=C$1),('Diário 2º PA'!$F$4:$F$2000))+SUMPRODUCT(-('Diário 3º PA'!$E$4:$E$2000='Analítico Cx.'!$B31),-('Diário 3º PA'!$P$4:$P$2000=C$1),('Diário 3º PA'!$F$4:$F$2000))+SUMPRODUCT(-('Diário 4º PA'!$E$4:$E$2000='Analítico Cx.'!$B31),-('Diário 4º PA'!$P$4:$P$2000=C$1),('Diário 4º PA'!$F$4:$F$2000))</f>
        <v>0</v>
      </c>
      <c r="D31" s="205">
        <f>SUMPRODUCT(-('Diário 1º PA'!$E$4:$E$2634='Analítico Cx.'!$B31),-('Diário 1º PA'!$P$4:$P$2634=D$1),('Diário 1º PA'!$F$4:$F$2634))+SUMPRODUCT(-('Diário 2º PA'!$E$4:$E$2000='Analítico Cx.'!$B31),-('Diário 2º PA'!$P$4:$P$2000=D$1),('Diário 2º PA'!$F$4:$F$2000))+SUMPRODUCT(-('Diário 3º PA'!$E$4:$E$2000='Analítico Cx.'!$B31),-('Diário 3º PA'!$P$4:$P$2000=D$1),('Diário 3º PA'!$F$4:$F$2000))+SUMPRODUCT(-('Diário 4º PA'!$E$4:$E$2000='Analítico Cx.'!$B31),-('Diário 4º PA'!$P$4:$P$2000=D$1),('Diário 4º PA'!$F$4:$F$2000))</f>
        <v>0</v>
      </c>
      <c r="E31" s="205">
        <f>SUMPRODUCT(-('Diário 1º PA'!$E$4:$E$2634='Analítico Cx.'!$B31),-('Diário 1º PA'!$P$4:$P$2634=E$1),('Diário 1º PA'!$F$4:$F$2634))+SUMPRODUCT(-('Diário 2º PA'!$E$4:$E$2000='Analítico Cx.'!$B31),-('Diário 2º PA'!$P$4:$P$2000=E$1),('Diário 2º PA'!$F$4:$F$2000))+SUMPRODUCT(-('Diário 3º PA'!$E$4:$E$2000='Analítico Cx.'!$B31),-('Diário 3º PA'!$P$4:$P$2000=E$1),('Diário 3º PA'!$F$4:$F$2000))+SUMPRODUCT(-('Diário 4º PA'!$E$4:$E$2000='Analítico Cx.'!$B31),-('Diário 4º PA'!$P$4:$P$2000=E$1),('Diário 4º PA'!$F$4:$F$2000))</f>
        <v>0</v>
      </c>
      <c r="F31" s="205">
        <f>SUMPRODUCT(-('Diário 1º PA'!$E$4:$E$2634='Analítico Cx.'!$B31),-('Diário 1º PA'!$P$4:$P$2634=F$1),('Diário 1º PA'!$F$4:$F$2634))+SUMPRODUCT(-('Diário 2º PA'!$E$4:$E$2000='Analítico Cx.'!$B31),-('Diário 2º PA'!$P$4:$P$2000=F$1),('Diário 2º PA'!$F$4:$F$2000))+SUMPRODUCT(-('Diário 3º PA'!$E$4:$E$2000='Analítico Cx.'!$B31),-('Diário 3º PA'!$P$4:$P$2000=F$1),('Diário 3º PA'!$F$4:$F$2000))+SUMPRODUCT(-('Diário 4º PA'!$E$4:$E$2000='Analítico Cx.'!$B31),-('Diário 4º PA'!$P$4:$P$2000=F$1),('Diário 4º PA'!$F$4:$F$2000))</f>
        <v>0</v>
      </c>
      <c r="G31" s="205">
        <f>SUMPRODUCT(-('Diário 1º PA'!$E$4:$E$2634='Analítico Cx.'!$B31),-('Diário 1º PA'!$P$4:$P$2634=G$1),('Diário 1º PA'!$F$4:$F$2634))+SUMPRODUCT(-('Diário 2º PA'!$E$4:$E$2000='Analítico Cx.'!$B31),-('Diário 2º PA'!$P$4:$P$2000=G$1),('Diário 2º PA'!$F$4:$F$2000))+SUMPRODUCT(-('Diário 3º PA'!$E$4:$E$2000='Analítico Cx.'!$B31),-('Diário 3º PA'!$P$4:$P$2000=G$1),('Diário 3º PA'!$F$4:$F$2000))+SUMPRODUCT(-('Diário 4º PA'!$E$4:$E$2000='Analítico Cx.'!$B31),-('Diário 4º PA'!$P$4:$P$2000=G$1),('Diário 4º PA'!$F$4:$F$2000))</f>
        <v>0</v>
      </c>
      <c r="H31" s="205">
        <f>SUMPRODUCT(-('Diário 1º PA'!$E$4:$E$2634='Analítico Cx.'!$B31),-('Diário 1º PA'!$P$4:$P$2634=H$1),('Diário 1º PA'!$F$4:$F$2634))+SUMPRODUCT(-('Diário 2º PA'!$E$4:$E$2000='Analítico Cx.'!$B31),-('Diário 2º PA'!$P$4:$P$2000=H$1),('Diário 2º PA'!$F$4:$F$2000))+SUMPRODUCT(-('Diário 3º PA'!$E$4:$E$2000='Analítico Cx.'!$B31),-('Diário 3º PA'!$P$4:$P$2000=H$1),('Diário 3º PA'!$F$4:$F$2000))+SUMPRODUCT(-('Diário 4º PA'!$E$4:$E$2000='Analítico Cx.'!$B31),-('Diário 4º PA'!$P$4:$P$2000=H$1),('Diário 4º PA'!$F$4:$F$2000))</f>
        <v>0</v>
      </c>
      <c r="I31" s="205">
        <f>SUMPRODUCT(-('Diário 1º PA'!$E$4:$E$2634='Analítico Cx.'!$B31),-('Diário 1º PA'!$P$4:$P$2634=I$1),('Diário 1º PA'!$F$4:$F$2634))+SUMPRODUCT(-('Diário 2º PA'!$E$4:$E$2000='Analítico Cx.'!$B31),-('Diário 2º PA'!$P$4:$P$2000=I$1),('Diário 2º PA'!$F$4:$F$2000))+SUMPRODUCT(-('Diário 3º PA'!$E$4:$E$2000='Analítico Cx.'!$B31),-('Diário 3º PA'!$P$4:$P$2000=I$1),('Diário 3º PA'!$F$4:$F$2000))+SUMPRODUCT(-('Diário 4º PA'!$E$4:$E$2000='Analítico Cx.'!$B31),-('Diário 4º PA'!$P$4:$P$2000=I$1),('Diário 4º PA'!$F$4:$F$2000))</f>
        <v>0</v>
      </c>
      <c r="J31" s="205">
        <f>SUMPRODUCT(-('Diário 1º PA'!$E$4:$E$2634='Analítico Cx.'!$B31),-('Diário 1º PA'!$P$4:$P$2634=J$1),('Diário 1º PA'!$F$4:$F$2634))+SUMPRODUCT(-('Diário 2º PA'!$E$4:$E$2000='Analítico Cx.'!$B31),-('Diário 2º PA'!$P$4:$P$2000=J$1),('Diário 2º PA'!$F$4:$F$2000))+SUMPRODUCT(-('Diário 3º PA'!$E$4:$E$2000='Analítico Cx.'!$B31),-('Diário 3º PA'!$P$4:$P$2000=J$1),('Diário 3º PA'!$F$4:$F$2000))+SUMPRODUCT(-('Diário 4º PA'!$E$4:$E$2000='Analítico Cx.'!$B31),-('Diário 4º PA'!$P$4:$P$2000=J$1),('Diário 4º PA'!$F$4:$F$2000))</f>
        <v>0</v>
      </c>
      <c r="K31" s="205">
        <f>SUMPRODUCT(-('Diário 1º PA'!$E$4:$E$2634='Analítico Cx.'!$B31),-('Diário 1º PA'!$P$4:$P$2634=K$1),('Diário 1º PA'!$F$4:$F$2634))+SUMPRODUCT(-('Diário 2º PA'!$E$4:$E$2000='Analítico Cx.'!$B31),-('Diário 2º PA'!$P$4:$P$2000=K$1),('Diário 2º PA'!$F$4:$F$2000))+SUMPRODUCT(-('Diário 3º PA'!$E$4:$E$2000='Analítico Cx.'!$B31),-('Diário 3º PA'!$P$4:$P$2000=K$1),('Diário 3º PA'!$F$4:$F$2000))+SUMPRODUCT(-('Diário 4º PA'!$E$4:$E$2000='Analítico Cx.'!$B31),-('Diário 4º PA'!$P$4:$P$2000=K$1),('Diário 4º PA'!$F$4:$F$2000))</f>
        <v>0</v>
      </c>
      <c r="L31" s="205">
        <f>SUMPRODUCT(-('Diário 1º PA'!$E$4:$E$2634='Analítico Cx.'!$B31),-('Diário 1º PA'!$P$4:$P$2634=L$1),('Diário 1º PA'!$F$4:$F$2634))+SUMPRODUCT(-('Diário 2º PA'!$E$4:$E$2000='Analítico Cx.'!$B31),-('Diário 2º PA'!$P$4:$P$2000=L$1),('Diário 2º PA'!$F$4:$F$2000))+SUMPRODUCT(-('Diário 3º PA'!$E$4:$E$2000='Analítico Cx.'!$B31),-('Diário 3º PA'!$P$4:$P$2000=L$1),('Diário 3º PA'!$F$4:$F$2000))+SUMPRODUCT(-('Diário 4º PA'!$E$4:$E$2000='Analítico Cx.'!$B31),-('Diário 4º PA'!$P$4:$P$2000=L$1),('Diário 4º PA'!$F$4:$F$2000))</f>
        <v>0</v>
      </c>
      <c r="M31" s="205">
        <f>SUMPRODUCT(-('Diário 1º PA'!$E$4:$E$2634='Analítico Cx.'!$B31),-('Diário 1º PA'!$P$4:$P$2634=M$1),('Diário 1º PA'!$F$4:$F$2634))+SUMPRODUCT(-('Diário 2º PA'!$E$4:$E$2000='Analítico Cx.'!$B31),-('Diário 2º PA'!$P$4:$P$2000=M$1),('Diário 2º PA'!$F$4:$F$2000))+SUMPRODUCT(-('Diário 3º PA'!$E$4:$E$2000='Analítico Cx.'!$B31),-('Diário 3º PA'!$P$4:$P$2000=M$1),('Diário 3º PA'!$F$4:$F$2000))+SUMPRODUCT(-('Diário 4º PA'!$E$4:$E$2000='Analítico Cx.'!$B31),-('Diário 4º PA'!$P$4:$P$2000=M$1),('Diário 4º PA'!$F$4:$F$2000))</f>
        <v>0</v>
      </c>
      <c r="N31" s="205">
        <f>SUMPRODUCT(-('Diário 1º PA'!$E$4:$E$2634='Analítico Cx.'!$B31),-('Diário 1º PA'!$P$4:$P$2634=N$1),('Diário 1º PA'!$F$4:$F$2634))+SUMPRODUCT(-('Diário 2º PA'!$E$4:$E$2000='Analítico Cx.'!$B31),-('Diário 2º PA'!$P$4:$P$2000=N$1),('Diário 2º PA'!$F$4:$F$2000))+SUMPRODUCT(-('Diário 3º PA'!$E$4:$E$2000='Analítico Cx.'!$B31),-('Diário 3º PA'!$P$4:$P$2000=N$1),('Diário 3º PA'!$F$4:$F$2000))+SUMPRODUCT(-('Diário 4º PA'!$E$4:$E$2000='Analítico Cx.'!$B31),-('Diário 4º PA'!$P$4:$P$2000=N$1),('Diário 4º PA'!$F$4:$F$2000))</f>
        <v>0</v>
      </c>
      <c r="O31" s="206">
        <f>SUM(C31:N31)</f>
        <v>0</v>
      </c>
      <c r="P31" s="180">
        <f>IF($O$167=0,0,O31/$O$167)</f>
        <v>0</v>
      </c>
    </row>
    <row r="32" spans="1:16" ht="23.25" customHeight="1" x14ac:dyDescent="0.2">
      <c r="A32" s="217"/>
      <c r="B32" s="218" t="s">
        <v>107</v>
      </c>
      <c r="C32" s="219">
        <f>SUBTOTAL(109,C30:C31)</f>
        <v>0</v>
      </c>
      <c r="D32" s="219">
        <f t="shared" ref="D32:O32" si="5">SUBTOTAL(109,D30:D31)</f>
        <v>0</v>
      </c>
      <c r="E32" s="219">
        <f t="shared" si="5"/>
        <v>0</v>
      </c>
      <c r="F32" s="219">
        <f t="shared" si="5"/>
        <v>0</v>
      </c>
      <c r="G32" s="219">
        <f t="shared" si="5"/>
        <v>0</v>
      </c>
      <c r="H32" s="219">
        <f t="shared" si="5"/>
        <v>0</v>
      </c>
      <c r="I32" s="219">
        <f t="shared" ref="I32:N32" si="6">SUBTOTAL(109,I30:I31)</f>
        <v>0</v>
      </c>
      <c r="J32" s="219">
        <f t="shared" si="6"/>
        <v>0</v>
      </c>
      <c r="K32" s="219">
        <f t="shared" si="6"/>
        <v>0</v>
      </c>
      <c r="L32" s="219">
        <f t="shared" si="6"/>
        <v>0</v>
      </c>
      <c r="M32" s="219">
        <f t="shared" si="6"/>
        <v>0</v>
      </c>
      <c r="N32" s="219">
        <f t="shared" si="6"/>
        <v>0</v>
      </c>
      <c r="O32" s="219">
        <f t="shared" si="5"/>
        <v>0</v>
      </c>
      <c r="P32" s="184">
        <f>IF($O$167=0,0,O32/$O$167)</f>
        <v>0</v>
      </c>
    </row>
    <row r="33" spans="1:16" ht="23.25" customHeight="1" x14ac:dyDescent="0.2">
      <c r="A33" s="202" t="s">
        <v>13</v>
      </c>
      <c r="B33" s="214" t="s">
        <v>37</v>
      </c>
      <c r="C33" s="220"/>
      <c r="D33" s="220"/>
      <c r="E33" s="220"/>
      <c r="F33" s="220"/>
      <c r="G33" s="220"/>
      <c r="H33" s="220"/>
      <c r="I33" s="220"/>
      <c r="J33" s="220"/>
      <c r="K33" s="220"/>
      <c r="L33" s="220"/>
      <c r="M33" s="220"/>
      <c r="N33" s="220"/>
      <c r="O33" s="220"/>
      <c r="P33" s="185"/>
    </row>
    <row r="34" spans="1:16" ht="23.25" customHeight="1" x14ac:dyDescent="0.2">
      <c r="A34" s="215" t="s">
        <v>108</v>
      </c>
      <c r="B34" s="124" t="s">
        <v>252</v>
      </c>
      <c r="C34" s="205">
        <f>SUMPRODUCT(-('Diário 1º PA'!$E$4:$E$2634='Analítico Cx.'!$B34),-('Diário 1º PA'!$P$4:$P$2634=C$1),('Diário 1º PA'!$F$4:$F$2634))+SUMPRODUCT(-('Diário 2º PA'!$E$4:$E$2000='Analítico Cx.'!$B34),-('Diário 2º PA'!$P$4:$P$2000=C$1),('Diário 2º PA'!$F$4:$F$2000))+SUMPRODUCT(-('Diário 3º PA'!$E$4:$E$2000='Analítico Cx.'!$B34),-('Diário 3º PA'!$P$4:$P$2000=C$1),('Diário 3º PA'!$F$4:$F$2000))+SUMPRODUCT(-('Diário 4º PA'!$E$4:$E$2000='Analítico Cx.'!$B34),-('Diário 4º PA'!$P$4:$P$2000=C$1),('Diário 4º PA'!$F$4:$F$2000))</f>
        <v>49914.73</v>
      </c>
      <c r="D34" s="205">
        <f>SUMPRODUCT(-('Diário 1º PA'!$E$4:$E$2634='Analítico Cx.'!$B34),-('Diário 1º PA'!$P$4:$P$2634=D$1),('Diário 1º PA'!$F$4:$F$2634))+SUMPRODUCT(-('Diário 2º PA'!$E$4:$E$2000='Analítico Cx.'!$B34),-('Diário 2º PA'!$P$4:$P$2000=D$1),('Diário 2º PA'!$F$4:$F$2000))+SUMPRODUCT(-('Diário 3º PA'!$E$4:$E$2000='Analítico Cx.'!$B34),-('Diário 3º PA'!$P$4:$P$2000=D$1),('Diário 3º PA'!$F$4:$F$2000))+SUMPRODUCT(-('Diário 4º PA'!$E$4:$E$2000='Analítico Cx.'!$B34),-('Diário 4º PA'!$P$4:$P$2000=D$1),('Diário 4º PA'!$F$4:$F$2000))</f>
        <v>51916.51</v>
      </c>
      <c r="E34" s="205">
        <f>SUMPRODUCT(-('Diário 1º PA'!$E$4:$E$2634='Analítico Cx.'!$B34),-('Diário 1º PA'!$P$4:$P$2634=E$1),('Diário 1º PA'!$F$4:$F$2634))+SUMPRODUCT(-('Diário 2º PA'!$E$4:$E$2000='Analítico Cx.'!$B34),-('Diário 2º PA'!$P$4:$P$2000=E$1),('Diário 2º PA'!$F$4:$F$2000))+SUMPRODUCT(-('Diário 3º PA'!$E$4:$E$2000='Analítico Cx.'!$B34),-('Diário 3º PA'!$P$4:$P$2000=E$1),('Diário 3º PA'!$F$4:$F$2000))+SUMPRODUCT(-('Diário 4º PA'!$E$4:$E$2000='Analítico Cx.'!$B34),-('Diário 4º PA'!$P$4:$P$2000=E$1),('Diário 4º PA'!$F$4:$F$2000))</f>
        <v>50454.01</v>
      </c>
      <c r="F34" s="205">
        <f>SUMPRODUCT(-('Diário 1º PA'!$E$4:$E$2634='Analítico Cx.'!$B34),-('Diário 1º PA'!$P$4:$P$2634=F$1),('Diário 1º PA'!$F$4:$F$2634))+SUMPRODUCT(-('Diário 2º PA'!$E$4:$E$2000='Analítico Cx.'!$B34),-('Diário 2º PA'!$P$4:$P$2000=F$1),('Diário 2º PA'!$F$4:$F$2000))+SUMPRODUCT(-('Diário 3º PA'!$E$4:$E$2000='Analítico Cx.'!$B34),-('Diário 3º PA'!$P$4:$P$2000=F$1),('Diário 3º PA'!$F$4:$F$2000))+SUMPRODUCT(-('Diário 4º PA'!$E$4:$E$2000='Analítico Cx.'!$B34),-('Diário 4º PA'!$P$4:$P$2000=F$1),('Diário 4º PA'!$F$4:$F$2000))</f>
        <v>0</v>
      </c>
      <c r="G34" s="205">
        <f>SUMPRODUCT(-('Diário 1º PA'!$E$4:$E$2634='Analítico Cx.'!$B34),-('Diário 1º PA'!$P$4:$P$2634=G$1),('Diário 1º PA'!$F$4:$F$2634))+SUMPRODUCT(-('Diário 2º PA'!$E$4:$E$2000='Analítico Cx.'!$B34),-('Diário 2º PA'!$P$4:$P$2000=G$1),('Diário 2º PA'!$F$4:$F$2000))+SUMPRODUCT(-('Diário 3º PA'!$E$4:$E$2000='Analítico Cx.'!$B34),-('Diário 3º PA'!$P$4:$P$2000=G$1),('Diário 3º PA'!$F$4:$F$2000))+SUMPRODUCT(-('Diário 4º PA'!$E$4:$E$2000='Analítico Cx.'!$B34),-('Diário 4º PA'!$P$4:$P$2000=G$1),('Diário 4º PA'!$F$4:$F$2000))</f>
        <v>0</v>
      </c>
      <c r="H34" s="205">
        <f>SUMPRODUCT(-('Diário 1º PA'!$E$4:$E$2634='Analítico Cx.'!$B34),-('Diário 1º PA'!$P$4:$P$2634=H$1),('Diário 1º PA'!$F$4:$F$2634))+SUMPRODUCT(-('Diário 2º PA'!$E$4:$E$2000='Analítico Cx.'!$B34),-('Diário 2º PA'!$P$4:$P$2000=H$1),('Diário 2º PA'!$F$4:$F$2000))+SUMPRODUCT(-('Diário 3º PA'!$E$4:$E$2000='Analítico Cx.'!$B34),-('Diário 3º PA'!$P$4:$P$2000=H$1),('Diário 3º PA'!$F$4:$F$2000))+SUMPRODUCT(-('Diário 4º PA'!$E$4:$E$2000='Analítico Cx.'!$B34),-('Diário 4º PA'!$P$4:$P$2000=H$1),('Diário 4º PA'!$F$4:$F$2000))</f>
        <v>0</v>
      </c>
      <c r="I34" s="205">
        <f>SUMPRODUCT(-('Diário 1º PA'!$E$4:$E$2634='Analítico Cx.'!$B34),-('Diário 1º PA'!$P$4:$P$2634=I$1),('Diário 1º PA'!$F$4:$F$2634))+SUMPRODUCT(-('Diário 2º PA'!$E$4:$E$2000='Analítico Cx.'!$B34),-('Diário 2º PA'!$P$4:$P$2000=I$1),('Diário 2º PA'!$F$4:$F$2000))+SUMPRODUCT(-('Diário 3º PA'!$E$4:$E$2000='Analítico Cx.'!$B34),-('Diário 3º PA'!$P$4:$P$2000=I$1),('Diário 3º PA'!$F$4:$F$2000))+SUMPRODUCT(-('Diário 4º PA'!$E$4:$E$2000='Analítico Cx.'!$B34),-('Diário 4º PA'!$P$4:$P$2000=I$1),('Diário 4º PA'!$F$4:$F$2000))</f>
        <v>0</v>
      </c>
      <c r="J34" s="205">
        <f>SUMPRODUCT(-('Diário 1º PA'!$E$4:$E$2634='Analítico Cx.'!$B34),-('Diário 1º PA'!$P$4:$P$2634=J$1),('Diário 1º PA'!$F$4:$F$2634))+SUMPRODUCT(-('Diário 2º PA'!$E$4:$E$2000='Analítico Cx.'!$B34),-('Diário 2º PA'!$P$4:$P$2000=J$1),('Diário 2º PA'!$F$4:$F$2000))+SUMPRODUCT(-('Diário 3º PA'!$E$4:$E$2000='Analítico Cx.'!$B34),-('Diário 3º PA'!$P$4:$P$2000=J$1),('Diário 3º PA'!$F$4:$F$2000))+SUMPRODUCT(-('Diário 4º PA'!$E$4:$E$2000='Analítico Cx.'!$B34),-('Diário 4º PA'!$P$4:$P$2000=J$1),('Diário 4º PA'!$F$4:$F$2000))</f>
        <v>0</v>
      </c>
      <c r="K34" s="205">
        <f>SUMPRODUCT(-('Diário 1º PA'!$E$4:$E$2634='Analítico Cx.'!$B34),-('Diário 1º PA'!$P$4:$P$2634=K$1),('Diário 1º PA'!$F$4:$F$2634))+SUMPRODUCT(-('Diário 2º PA'!$E$4:$E$2000='Analítico Cx.'!$B34),-('Diário 2º PA'!$P$4:$P$2000=K$1),('Diário 2º PA'!$F$4:$F$2000))+SUMPRODUCT(-('Diário 3º PA'!$E$4:$E$2000='Analítico Cx.'!$B34),-('Diário 3º PA'!$P$4:$P$2000=K$1),('Diário 3º PA'!$F$4:$F$2000))+SUMPRODUCT(-('Diário 4º PA'!$E$4:$E$2000='Analítico Cx.'!$B34),-('Diário 4º PA'!$P$4:$P$2000=K$1),('Diário 4º PA'!$F$4:$F$2000))</f>
        <v>0</v>
      </c>
      <c r="L34" s="205">
        <f>SUMPRODUCT(-('Diário 1º PA'!$E$4:$E$2634='Analítico Cx.'!$B34),-('Diário 1º PA'!$P$4:$P$2634=L$1),('Diário 1º PA'!$F$4:$F$2634))+SUMPRODUCT(-('Diário 2º PA'!$E$4:$E$2000='Analítico Cx.'!$B34),-('Diário 2º PA'!$P$4:$P$2000=L$1),('Diário 2º PA'!$F$4:$F$2000))+SUMPRODUCT(-('Diário 3º PA'!$E$4:$E$2000='Analítico Cx.'!$B34),-('Diário 3º PA'!$P$4:$P$2000=L$1),('Diário 3º PA'!$F$4:$F$2000))+SUMPRODUCT(-('Diário 4º PA'!$E$4:$E$2000='Analítico Cx.'!$B34),-('Diário 4º PA'!$P$4:$P$2000=L$1),('Diário 4º PA'!$F$4:$F$2000))</f>
        <v>0</v>
      </c>
      <c r="M34" s="205">
        <f>SUMPRODUCT(-('Diário 1º PA'!$E$4:$E$2634='Analítico Cx.'!$B34),-('Diário 1º PA'!$P$4:$P$2634=M$1),('Diário 1º PA'!$F$4:$F$2634))+SUMPRODUCT(-('Diário 2º PA'!$E$4:$E$2000='Analítico Cx.'!$B34),-('Diário 2º PA'!$P$4:$P$2000=M$1),('Diário 2º PA'!$F$4:$F$2000))+SUMPRODUCT(-('Diário 3º PA'!$E$4:$E$2000='Analítico Cx.'!$B34),-('Diário 3º PA'!$P$4:$P$2000=M$1),('Diário 3º PA'!$F$4:$F$2000))+SUMPRODUCT(-('Diário 4º PA'!$E$4:$E$2000='Analítico Cx.'!$B34),-('Diário 4º PA'!$P$4:$P$2000=M$1),('Diário 4º PA'!$F$4:$F$2000))</f>
        <v>0</v>
      </c>
      <c r="N34" s="205">
        <f>SUMPRODUCT(-('Diário 1º PA'!$E$4:$E$2634='Analítico Cx.'!$B34),-('Diário 1º PA'!$P$4:$P$2634=N$1),('Diário 1º PA'!$F$4:$F$2634))+SUMPRODUCT(-('Diário 2º PA'!$E$4:$E$2000='Analítico Cx.'!$B34),-('Diário 2º PA'!$P$4:$P$2000=N$1),('Diário 2º PA'!$F$4:$F$2000))+SUMPRODUCT(-('Diário 3º PA'!$E$4:$E$2000='Analítico Cx.'!$B34),-('Diário 3º PA'!$P$4:$P$2000=N$1),('Diário 3º PA'!$F$4:$F$2000))+SUMPRODUCT(-('Diário 4º PA'!$E$4:$E$2000='Analítico Cx.'!$B34),-('Diário 4º PA'!$P$4:$P$2000=N$1),('Diário 4º PA'!$F$4:$F$2000))</f>
        <v>0</v>
      </c>
      <c r="O34" s="206">
        <f>SUM(C34:N34)</f>
        <v>152285.25</v>
      </c>
      <c r="P34" s="180">
        <f t="shared" ref="P34:P57" si="7">IF($O$167=0,0,O34/$O$167)</f>
        <v>5.6103422910319112E-2</v>
      </c>
    </row>
    <row r="35" spans="1:16" ht="23.25" customHeight="1" x14ac:dyDescent="0.2">
      <c r="A35" s="215" t="s">
        <v>172</v>
      </c>
      <c r="B35" s="124" t="s">
        <v>267</v>
      </c>
      <c r="C35" s="205">
        <f>SUMPRODUCT(-('Diário 1º PA'!$E$4:$E$2634='Analítico Cx.'!$B35),-('Diário 1º PA'!$P$4:$P$2634=C$1),('Diário 1º PA'!$F$4:$F$2634))+SUMPRODUCT(-('Diário 2º PA'!$E$4:$E$2000='Analítico Cx.'!$B35),-('Diário 2º PA'!$P$4:$P$2000=C$1),('Diário 2º PA'!$F$4:$F$2000))+SUMPRODUCT(-('Diário 3º PA'!$E$4:$E$2000='Analítico Cx.'!$B35),-('Diário 3º PA'!$P$4:$P$2000=C$1),('Diário 3º PA'!$F$4:$F$2000))+SUMPRODUCT(-('Diário 4º PA'!$E$4:$E$2000='Analítico Cx.'!$B35),-('Diário 4º PA'!$P$4:$P$2000=C$1),('Diário 4º PA'!$F$4:$F$2000))</f>
        <v>1959.45</v>
      </c>
      <c r="D35" s="205">
        <f>SUMPRODUCT(-('Diário 1º PA'!$E$4:$E$2634='Analítico Cx.'!$B35),-('Diário 1º PA'!$P$4:$P$2634=D$1),('Diário 1º PA'!$F$4:$F$2634))+SUMPRODUCT(-('Diário 2º PA'!$E$4:$E$2000='Analítico Cx.'!$B35),-('Diário 2º PA'!$P$4:$P$2000=D$1),('Diário 2º PA'!$F$4:$F$2000))+SUMPRODUCT(-('Diário 3º PA'!$E$4:$E$2000='Analítico Cx.'!$B35),-('Diário 3º PA'!$P$4:$P$2000=D$1),('Diário 3º PA'!$F$4:$F$2000))+SUMPRODUCT(-('Diário 4º PA'!$E$4:$E$2000='Analítico Cx.'!$B35),-('Diário 4º PA'!$P$4:$P$2000=D$1),('Diário 4º PA'!$F$4:$F$2000))</f>
        <v>2038.16</v>
      </c>
      <c r="E35" s="205">
        <f>SUMPRODUCT(-('Diário 1º PA'!$E$4:$E$2634='Analítico Cx.'!$B35),-('Diário 1º PA'!$P$4:$P$2634=E$1),('Diário 1º PA'!$F$4:$F$2634))+SUMPRODUCT(-('Diário 2º PA'!$E$4:$E$2000='Analítico Cx.'!$B35),-('Diário 2º PA'!$P$4:$P$2000=E$1),('Diário 2º PA'!$F$4:$F$2000))+SUMPRODUCT(-('Diário 3º PA'!$E$4:$E$2000='Analítico Cx.'!$B35),-('Diário 3º PA'!$P$4:$P$2000=E$1),('Diário 3º PA'!$F$4:$F$2000))+SUMPRODUCT(-('Diário 4º PA'!$E$4:$E$2000='Analítico Cx.'!$B35),-('Diário 4º PA'!$P$4:$P$2000=E$1),('Diário 4º PA'!$F$4:$F$2000))</f>
        <v>1980.8</v>
      </c>
      <c r="F35" s="205">
        <f>SUMPRODUCT(-('Diário 1º PA'!$E$4:$E$2634='Analítico Cx.'!$B35),-('Diário 1º PA'!$P$4:$P$2634=F$1),('Diário 1º PA'!$F$4:$F$2634))+SUMPRODUCT(-('Diário 2º PA'!$E$4:$E$2000='Analítico Cx.'!$B35),-('Diário 2º PA'!$P$4:$P$2000=F$1),('Diário 2º PA'!$F$4:$F$2000))+SUMPRODUCT(-('Diário 3º PA'!$E$4:$E$2000='Analítico Cx.'!$B35),-('Diário 3º PA'!$P$4:$P$2000=F$1),('Diário 3º PA'!$F$4:$F$2000))+SUMPRODUCT(-('Diário 4º PA'!$E$4:$E$2000='Analítico Cx.'!$B35),-('Diário 4º PA'!$P$4:$P$2000=F$1),('Diário 4º PA'!$F$4:$F$2000))</f>
        <v>0</v>
      </c>
      <c r="G35" s="205">
        <f>SUMPRODUCT(-('Diário 1º PA'!$E$4:$E$2634='Analítico Cx.'!$B35),-('Diário 1º PA'!$P$4:$P$2634=G$1),('Diário 1º PA'!$F$4:$F$2634))+SUMPRODUCT(-('Diário 2º PA'!$E$4:$E$2000='Analítico Cx.'!$B35),-('Diário 2º PA'!$P$4:$P$2000=G$1),('Diário 2º PA'!$F$4:$F$2000))+SUMPRODUCT(-('Diário 3º PA'!$E$4:$E$2000='Analítico Cx.'!$B35),-('Diário 3º PA'!$P$4:$P$2000=G$1),('Diário 3º PA'!$F$4:$F$2000))+SUMPRODUCT(-('Diário 4º PA'!$E$4:$E$2000='Analítico Cx.'!$B35),-('Diário 4º PA'!$P$4:$P$2000=G$1),('Diário 4º PA'!$F$4:$F$2000))</f>
        <v>0</v>
      </c>
      <c r="H35" s="205">
        <f>SUMPRODUCT(-('Diário 1º PA'!$E$4:$E$2634='Analítico Cx.'!$B35),-('Diário 1º PA'!$P$4:$P$2634=H$1),('Diário 1º PA'!$F$4:$F$2634))+SUMPRODUCT(-('Diário 2º PA'!$E$4:$E$2000='Analítico Cx.'!$B35),-('Diário 2º PA'!$P$4:$P$2000=H$1),('Diário 2º PA'!$F$4:$F$2000))+SUMPRODUCT(-('Diário 3º PA'!$E$4:$E$2000='Analítico Cx.'!$B35),-('Diário 3º PA'!$P$4:$P$2000=H$1),('Diário 3º PA'!$F$4:$F$2000))+SUMPRODUCT(-('Diário 4º PA'!$E$4:$E$2000='Analítico Cx.'!$B35),-('Diário 4º PA'!$P$4:$P$2000=H$1),('Diário 4º PA'!$F$4:$F$2000))</f>
        <v>0</v>
      </c>
      <c r="I35" s="205">
        <f>SUMPRODUCT(-('Diário 1º PA'!$E$4:$E$2634='Analítico Cx.'!$B35),-('Diário 1º PA'!$P$4:$P$2634=I$1),('Diário 1º PA'!$F$4:$F$2634))+SUMPRODUCT(-('Diário 2º PA'!$E$4:$E$2000='Analítico Cx.'!$B35),-('Diário 2º PA'!$P$4:$P$2000=I$1),('Diário 2º PA'!$F$4:$F$2000))+SUMPRODUCT(-('Diário 3º PA'!$E$4:$E$2000='Analítico Cx.'!$B35),-('Diário 3º PA'!$P$4:$P$2000=I$1),('Diário 3º PA'!$F$4:$F$2000))+SUMPRODUCT(-('Diário 4º PA'!$E$4:$E$2000='Analítico Cx.'!$B35),-('Diário 4º PA'!$P$4:$P$2000=I$1),('Diário 4º PA'!$F$4:$F$2000))</f>
        <v>0</v>
      </c>
      <c r="J35" s="205">
        <f>SUMPRODUCT(-('Diário 1º PA'!$E$4:$E$2634='Analítico Cx.'!$B35),-('Diário 1º PA'!$P$4:$P$2634=J$1),('Diário 1º PA'!$F$4:$F$2634))+SUMPRODUCT(-('Diário 2º PA'!$E$4:$E$2000='Analítico Cx.'!$B35),-('Diário 2º PA'!$P$4:$P$2000=J$1),('Diário 2º PA'!$F$4:$F$2000))+SUMPRODUCT(-('Diário 3º PA'!$E$4:$E$2000='Analítico Cx.'!$B35),-('Diário 3º PA'!$P$4:$P$2000=J$1),('Diário 3º PA'!$F$4:$F$2000))+SUMPRODUCT(-('Diário 4º PA'!$E$4:$E$2000='Analítico Cx.'!$B35),-('Diário 4º PA'!$P$4:$P$2000=J$1),('Diário 4º PA'!$F$4:$F$2000))</f>
        <v>0</v>
      </c>
      <c r="K35" s="205">
        <f>SUMPRODUCT(-('Diário 1º PA'!$E$4:$E$2634='Analítico Cx.'!$B35),-('Diário 1º PA'!$P$4:$P$2634=K$1),('Diário 1º PA'!$F$4:$F$2634))+SUMPRODUCT(-('Diário 2º PA'!$E$4:$E$2000='Analítico Cx.'!$B35),-('Diário 2º PA'!$P$4:$P$2000=K$1),('Diário 2º PA'!$F$4:$F$2000))+SUMPRODUCT(-('Diário 3º PA'!$E$4:$E$2000='Analítico Cx.'!$B35),-('Diário 3º PA'!$P$4:$P$2000=K$1),('Diário 3º PA'!$F$4:$F$2000))+SUMPRODUCT(-('Diário 4º PA'!$E$4:$E$2000='Analítico Cx.'!$B35),-('Diário 4º PA'!$P$4:$P$2000=K$1),('Diário 4º PA'!$F$4:$F$2000))</f>
        <v>0</v>
      </c>
      <c r="L35" s="205">
        <f>SUMPRODUCT(-('Diário 1º PA'!$E$4:$E$2634='Analítico Cx.'!$B35),-('Diário 1º PA'!$P$4:$P$2634=L$1),('Diário 1º PA'!$F$4:$F$2634))+SUMPRODUCT(-('Diário 2º PA'!$E$4:$E$2000='Analítico Cx.'!$B35),-('Diário 2º PA'!$P$4:$P$2000=L$1),('Diário 2º PA'!$F$4:$F$2000))+SUMPRODUCT(-('Diário 3º PA'!$E$4:$E$2000='Analítico Cx.'!$B35),-('Diário 3º PA'!$P$4:$P$2000=L$1),('Diário 3º PA'!$F$4:$F$2000))+SUMPRODUCT(-('Diário 4º PA'!$E$4:$E$2000='Analítico Cx.'!$B35),-('Diário 4º PA'!$P$4:$P$2000=L$1),('Diário 4º PA'!$F$4:$F$2000))</f>
        <v>0</v>
      </c>
      <c r="M35" s="205">
        <f>SUMPRODUCT(-('Diário 1º PA'!$E$4:$E$2634='Analítico Cx.'!$B35),-('Diário 1º PA'!$P$4:$P$2634=M$1),('Diário 1º PA'!$F$4:$F$2634))+SUMPRODUCT(-('Diário 2º PA'!$E$4:$E$2000='Analítico Cx.'!$B35),-('Diário 2º PA'!$P$4:$P$2000=M$1),('Diário 2º PA'!$F$4:$F$2000))+SUMPRODUCT(-('Diário 3º PA'!$E$4:$E$2000='Analítico Cx.'!$B35),-('Diário 3º PA'!$P$4:$P$2000=M$1),('Diário 3º PA'!$F$4:$F$2000))+SUMPRODUCT(-('Diário 4º PA'!$E$4:$E$2000='Analítico Cx.'!$B35),-('Diário 4º PA'!$P$4:$P$2000=M$1),('Diário 4º PA'!$F$4:$F$2000))</f>
        <v>0</v>
      </c>
      <c r="N35" s="205">
        <f>SUMPRODUCT(-('Diário 1º PA'!$E$4:$E$2634='Analítico Cx.'!$B35),-('Diário 1º PA'!$P$4:$P$2634=N$1),('Diário 1º PA'!$F$4:$F$2634))+SUMPRODUCT(-('Diário 2º PA'!$E$4:$E$2000='Analítico Cx.'!$B35),-('Diário 2º PA'!$P$4:$P$2000=N$1),('Diário 2º PA'!$F$4:$F$2000))+SUMPRODUCT(-('Diário 3º PA'!$E$4:$E$2000='Analítico Cx.'!$B35),-('Diário 3º PA'!$P$4:$P$2000=N$1),('Diário 3º PA'!$F$4:$F$2000))+SUMPRODUCT(-('Diário 4º PA'!$E$4:$E$2000='Analítico Cx.'!$B35),-('Diário 4º PA'!$P$4:$P$2000=N$1),('Diário 4º PA'!$F$4:$F$2000))</f>
        <v>0</v>
      </c>
      <c r="O35" s="206">
        <f t="shared" ref="O35:O45" si="8">SUM(C35:N35)</f>
        <v>5978.41</v>
      </c>
      <c r="P35" s="180">
        <f t="shared" si="7"/>
        <v>2.2025065760556644E-3</v>
      </c>
    </row>
    <row r="36" spans="1:16" ht="23.25" customHeight="1" x14ac:dyDescent="0.2">
      <c r="A36" s="215" t="s">
        <v>239</v>
      </c>
      <c r="B36" s="124" t="s">
        <v>4</v>
      </c>
      <c r="C36" s="205">
        <f>SUMPRODUCT(-('Diário 1º PA'!$E$4:$E$2634='Analítico Cx.'!$B36),-('Diário 1º PA'!$P$4:$P$2634=C$1),('Diário 1º PA'!$F$4:$F$2634))+SUMPRODUCT(-('Diário 2º PA'!$E$4:$E$2000='Analítico Cx.'!$B36),-('Diário 2º PA'!$P$4:$P$2000=C$1),('Diário 2º PA'!$F$4:$F$2000))+SUMPRODUCT(-('Diário 3º PA'!$E$4:$E$2000='Analítico Cx.'!$B36),-('Diário 3º PA'!$P$4:$P$2000=C$1),('Diário 3º PA'!$F$4:$F$2000))+SUMPRODUCT(-('Diário 4º PA'!$E$4:$E$2000='Analítico Cx.'!$B36),-('Diário 4º PA'!$P$4:$P$2000=C$1),('Diário 4º PA'!$F$4:$F$2000))</f>
        <v>15675.609999999999</v>
      </c>
      <c r="D36" s="205">
        <f>SUMPRODUCT(-('Diário 1º PA'!$E$4:$E$2634='Analítico Cx.'!$B36),-('Diário 1º PA'!$P$4:$P$2634=D$1),('Diário 1º PA'!$F$4:$F$2634))+SUMPRODUCT(-('Diário 2º PA'!$E$4:$E$2000='Analítico Cx.'!$B36),-('Diário 2º PA'!$P$4:$P$2000=D$1),('Diário 2º PA'!$F$4:$F$2000))+SUMPRODUCT(-('Diário 3º PA'!$E$4:$E$2000='Analítico Cx.'!$B36),-('Diário 3º PA'!$P$4:$P$2000=D$1),('Diário 3º PA'!$F$4:$F$2000))+SUMPRODUCT(-('Diário 4º PA'!$E$4:$E$2000='Analítico Cx.'!$B36),-('Diário 4º PA'!$P$4:$P$2000=D$1),('Diário 4º PA'!$F$4:$F$2000))</f>
        <v>16305.25</v>
      </c>
      <c r="E36" s="205">
        <f>SUMPRODUCT(-('Diário 1º PA'!$E$4:$E$2634='Analítico Cx.'!$B36),-('Diário 1º PA'!$P$4:$P$2634=E$1),('Diário 1º PA'!$F$4:$F$2634))+SUMPRODUCT(-('Diário 2º PA'!$E$4:$E$2000='Analítico Cx.'!$B36),-('Diário 2º PA'!$P$4:$P$2000=E$1),('Diário 2º PA'!$F$4:$F$2000))+SUMPRODUCT(-('Diário 3º PA'!$E$4:$E$2000='Analítico Cx.'!$B36),-('Diário 3º PA'!$P$4:$P$2000=E$1),('Diário 3º PA'!$F$4:$F$2000))+SUMPRODUCT(-('Diário 4º PA'!$E$4:$E$2000='Analítico Cx.'!$B36),-('Diário 4º PA'!$P$4:$P$2000=E$1),('Diário 4º PA'!$F$4:$F$2000))</f>
        <v>15846.41</v>
      </c>
      <c r="F36" s="205">
        <f>SUMPRODUCT(-('Diário 1º PA'!$E$4:$E$2634='Analítico Cx.'!$B36),-('Diário 1º PA'!$P$4:$P$2634=F$1),('Diário 1º PA'!$F$4:$F$2634))+SUMPRODUCT(-('Diário 2º PA'!$E$4:$E$2000='Analítico Cx.'!$B36),-('Diário 2º PA'!$P$4:$P$2000=F$1),('Diário 2º PA'!$F$4:$F$2000))+SUMPRODUCT(-('Diário 3º PA'!$E$4:$E$2000='Analítico Cx.'!$B36),-('Diário 3º PA'!$P$4:$P$2000=F$1),('Diário 3º PA'!$F$4:$F$2000))+SUMPRODUCT(-('Diário 4º PA'!$E$4:$E$2000='Analítico Cx.'!$B36),-('Diário 4º PA'!$P$4:$P$2000=F$1),('Diário 4º PA'!$F$4:$F$2000))</f>
        <v>0</v>
      </c>
      <c r="G36" s="205">
        <f>SUMPRODUCT(-('Diário 1º PA'!$E$4:$E$2634='Analítico Cx.'!$B36),-('Diário 1º PA'!$P$4:$P$2634=G$1),('Diário 1º PA'!$F$4:$F$2634))+SUMPRODUCT(-('Diário 2º PA'!$E$4:$E$2000='Analítico Cx.'!$B36),-('Diário 2º PA'!$P$4:$P$2000=G$1),('Diário 2º PA'!$F$4:$F$2000))+SUMPRODUCT(-('Diário 3º PA'!$E$4:$E$2000='Analítico Cx.'!$B36),-('Diário 3º PA'!$P$4:$P$2000=G$1),('Diário 3º PA'!$F$4:$F$2000))+SUMPRODUCT(-('Diário 4º PA'!$E$4:$E$2000='Analítico Cx.'!$B36),-('Diário 4º PA'!$P$4:$P$2000=G$1),('Diário 4º PA'!$F$4:$F$2000))</f>
        <v>0</v>
      </c>
      <c r="H36" s="205">
        <f>SUMPRODUCT(-('Diário 1º PA'!$E$4:$E$2634='Analítico Cx.'!$B36),-('Diário 1º PA'!$P$4:$P$2634=H$1),('Diário 1º PA'!$F$4:$F$2634))+SUMPRODUCT(-('Diário 2º PA'!$E$4:$E$2000='Analítico Cx.'!$B36),-('Diário 2º PA'!$P$4:$P$2000=H$1),('Diário 2º PA'!$F$4:$F$2000))+SUMPRODUCT(-('Diário 3º PA'!$E$4:$E$2000='Analítico Cx.'!$B36),-('Diário 3º PA'!$P$4:$P$2000=H$1),('Diário 3º PA'!$F$4:$F$2000))+SUMPRODUCT(-('Diário 4º PA'!$E$4:$E$2000='Analítico Cx.'!$B36),-('Diário 4º PA'!$P$4:$P$2000=H$1),('Diário 4º PA'!$F$4:$F$2000))</f>
        <v>0</v>
      </c>
      <c r="I36" s="205">
        <f>SUMPRODUCT(-('Diário 1º PA'!$E$4:$E$2634='Analítico Cx.'!$B36),-('Diário 1º PA'!$P$4:$P$2634=I$1),('Diário 1º PA'!$F$4:$F$2634))+SUMPRODUCT(-('Diário 2º PA'!$E$4:$E$2000='Analítico Cx.'!$B36),-('Diário 2º PA'!$P$4:$P$2000=I$1),('Diário 2º PA'!$F$4:$F$2000))+SUMPRODUCT(-('Diário 3º PA'!$E$4:$E$2000='Analítico Cx.'!$B36),-('Diário 3º PA'!$P$4:$P$2000=I$1),('Diário 3º PA'!$F$4:$F$2000))+SUMPRODUCT(-('Diário 4º PA'!$E$4:$E$2000='Analítico Cx.'!$B36),-('Diário 4º PA'!$P$4:$P$2000=I$1),('Diário 4º PA'!$F$4:$F$2000))</f>
        <v>0</v>
      </c>
      <c r="J36" s="205">
        <f>SUMPRODUCT(-('Diário 1º PA'!$E$4:$E$2634='Analítico Cx.'!$B36),-('Diário 1º PA'!$P$4:$P$2634=J$1),('Diário 1º PA'!$F$4:$F$2634))+SUMPRODUCT(-('Diário 2º PA'!$E$4:$E$2000='Analítico Cx.'!$B36),-('Diário 2º PA'!$P$4:$P$2000=J$1),('Diário 2º PA'!$F$4:$F$2000))+SUMPRODUCT(-('Diário 3º PA'!$E$4:$E$2000='Analítico Cx.'!$B36),-('Diário 3º PA'!$P$4:$P$2000=J$1),('Diário 3º PA'!$F$4:$F$2000))+SUMPRODUCT(-('Diário 4º PA'!$E$4:$E$2000='Analítico Cx.'!$B36),-('Diário 4º PA'!$P$4:$P$2000=J$1),('Diário 4º PA'!$F$4:$F$2000))</f>
        <v>0</v>
      </c>
      <c r="K36" s="205">
        <f>SUMPRODUCT(-('Diário 1º PA'!$E$4:$E$2634='Analítico Cx.'!$B36),-('Diário 1º PA'!$P$4:$P$2634=K$1),('Diário 1º PA'!$F$4:$F$2634))+SUMPRODUCT(-('Diário 2º PA'!$E$4:$E$2000='Analítico Cx.'!$B36),-('Diário 2º PA'!$P$4:$P$2000=K$1),('Diário 2º PA'!$F$4:$F$2000))+SUMPRODUCT(-('Diário 3º PA'!$E$4:$E$2000='Analítico Cx.'!$B36),-('Diário 3º PA'!$P$4:$P$2000=K$1),('Diário 3º PA'!$F$4:$F$2000))+SUMPRODUCT(-('Diário 4º PA'!$E$4:$E$2000='Analítico Cx.'!$B36),-('Diário 4º PA'!$P$4:$P$2000=K$1),('Diário 4º PA'!$F$4:$F$2000))</f>
        <v>0</v>
      </c>
      <c r="L36" s="205">
        <f>SUMPRODUCT(-('Diário 1º PA'!$E$4:$E$2634='Analítico Cx.'!$B36),-('Diário 1º PA'!$P$4:$P$2634=L$1),('Diário 1º PA'!$F$4:$F$2634))+SUMPRODUCT(-('Diário 2º PA'!$E$4:$E$2000='Analítico Cx.'!$B36),-('Diário 2º PA'!$P$4:$P$2000=L$1),('Diário 2º PA'!$F$4:$F$2000))+SUMPRODUCT(-('Diário 3º PA'!$E$4:$E$2000='Analítico Cx.'!$B36),-('Diário 3º PA'!$P$4:$P$2000=L$1),('Diário 3º PA'!$F$4:$F$2000))+SUMPRODUCT(-('Diário 4º PA'!$E$4:$E$2000='Analítico Cx.'!$B36),-('Diário 4º PA'!$P$4:$P$2000=L$1),('Diário 4º PA'!$F$4:$F$2000))</f>
        <v>0</v>
      </c>
      <c r="M36" s="205">
        <f>SUMPRODUCT(-('Diário 1º PA'!$E$4:$E$2634='Analítico Cx.'!$B36),-('Diário 1º PA'!$P$4:$P$2634=M$1),('Diário 1º PA'!$F$4:$F$2634))+SUMPRODUCT(-('Diário 2º PA'!$E$4:$E$2000='Analítico Cx.'!$B36),-('Diário 2º PA'!$P$4:$P$2000=M$1),('Diário 2º PA'!$F$4:$F$2000))+SUMPRODUCT(-('Diário 3º PA'!$E$4:$E$2000='Analítico Cx.'!$B36),-('Diário 3º PA'!$P$4:$P$2000=M$1),('Diário 3º PA'!$F$4:$F$2000))+SUMPRODUCT(-('Diário 4º PA'!$E$4:$E$2000='Analítico Cx.'!$B36),-('Diário 4º PA'!$P$4:$P$2000=M$1),('Diário 4º PA'!$F$4:$F$2000))</f>
        <v>0</v>
      </c>
      <c r="N36" s="205">
        <f>SUMPRODUCT(-('Diário 1º PA'!$E$4:$E$2634='Analítico Cx.'!$B36),-('Diário 1º PA'!$P$4:$P$2634=N$1),('Diário 1º PA'!$F$4:$F$2634))+SUMPRODUCT(-('Diário 2º PA'!$E$4:$E$2000='Analítico Cx.'!$B36),-('Diário 2º PA'!$P$4:$P$2000=N$1),('Diário 2º PA'!$F$4:$F$2000))+SUMPRODUCT(-('Diário 3º PA'!$E$4:$E$2000='Analítico Cx.'!$B36),-('Diário 3º PA'!$P$4:$P$2000=N$1),('Diário 3º PA'!$F$4:$F$2000))+SUMPRODUCT(-('Diário 4º PA'!$E$4:$E$2000='Analítico Cx.'!$B36),-('Diário 4º PA'!$P$4:$P$2000=N$1),('Diário 4º PA'!$F$4:$F$2000))</f>
        <v>0</v>
      </c>
      <c r="O36" s="206">
        <f t="shared" si="8"/>
        <v>47827.270000000004</v>
      </c>
      <c r="P36" s="180">
        <f t="shared" si="7"/>
        <v>1.7620048924344402E-2</v>
      </c>
    </row>
    <row r="37" spans="1:16" ht="23.25" customHeight="1" x14ac:dyDescent="0.2">
      <c r="A37" s="215" t="s">
        <v>240</v>
      </c>
      <c r="B37" s="124" t="s">
        <v>10</v>
      </c>
      <c r="C37" s="205">
        <f>SUMPRODUCT(-('Diário 1º PA'!$E$4:$E$2634='Analítico Cx.'!$B37),-('Diário 1º PA'!$P$4:$P$2634=C$1),('Diário 1º PA'!$F$4:$F$2634))+SUMPRODUCT(-('Diário 2º PA'!$E$4:$E$2000='Analítico Cx.'!$B37),-('Diário 2º PA'!$P$4:$P$2000=C$1),('Diário 2º PA'!$F$4:$F$2000))+SUMPRODUCT(-('Diário 3º PA'!$E$4:$E$2000='Analítico Cx.'!$B37),-('Diário 3º PA'!$P$4:$P$2000=C$1),('Diário 3º PA'!$F$4:$F$2000))+SUMPRODUCT(-('Diário 4º PA'!$E$4:$E$2000='Analítico Cx.'!$B37),-('Diário 4º PA'!$P$4:$P$2000=C$1),('Diário 4º PA'!$F$4:$F$2000))</f>
        <v>0</v>
      </c>
      <c r="D37" s="205">
        <f>SUMPRODUCT(-('Diário 1º PA'!$E$4:$E$2634='Analítico Cx.'!$B37),-('Diário 1º PA'!$P$4:$P$2634=D$1),('Diário 1º PA'!$F$4:$F$2634))+SUMPRODUCT(-('Diário 2º PA'!$E$4:$E$2000='Analítico Cx.'!$B37),-('Diário 2º PA'!$P$4:$P$2000=D$1),('Diário 2º PA'!$F$4:$F$2000))+SUMPRODUCT(-('Diário 3º PA'!$E$4:$E$2000='Analítico Cx.'!$B37),-('Diário 3º PA'!$P$4:$P$2000=D$1),('Diário 3º PA'!$F$4:$F$2000))+SUMPRODUCT(-('Diário 4º PA'!$E$4:$E$2000='Analítico Cx.'!$B37),-('Diário 4º PA'!$P$4:$P$2000=D$1),('Diário 4º PA'!$F$4:$F$2000))</f>
        <v>0</v>
      </c>
      <c r="E37" s="205">
        <f>SUMPRODUCT(-('Diário 1º PA'!$E$4:$E$2634='Analítico Cx.'!$B37),-('Diário 1º PA'!$P$4:$P$2634=E$1),('Diário 1º PA'!$F$4:$F$2634))+SUMPRODUCT(-('Diário 2º PA'!$E$4:$E$2000='Analítico Cx.'!$B37),-('Diário 2º PA'!$P$4:$P$2000=E$1),('Diário 2º PA'!$F$4:$F$2000))+SUMPRODUCT(-('Diário 3º PA'!$E$4:$E$2000='Analítico Cx.'!$B37),-('Diário 3º PA'!$P$4:$P$2000=E$1),('Diário 3º PA'!$F$4:$F$2000))+SUMPRODUCT(-('Diário 4º PA'!$E$4:$E$2000='Analítico Cx.'!$B37),-('Diário 4º PA'!$P$4:$P$2000=E$1),('Diário 4º PA'!$F$4:$F$2000))</f>
        <v>0</v>
      </c>
      <c r="F37" s="205">
        <f>SUMPRODUCT(-('Diário 1º PA'!$E$4:$E$2634='Analítico Cx.'!$B37),-('Diário 1º PA'!$P$4:$P$2634=F$1),('Diário 1º PA'!$F$4:$F$2634))+SUMPRODUCT(-('Diário 2º PA'!$E$4:$E$2000='Analítico Cx.'!$B37),-('Diário 2º PA'!$P$4:$P$2000=F$1),('Diário 2º PA'!$F$4:$F$2000))+SUMPRODUCT(-('Diário 3º PA'!$E$4:$E$2000='Analítico Cx.'!$B37),-('Diário 3º PA'!$P$4:$P$2000=F$1),('Diário 3º PA'!$F$4:$F$2000))+SUMPRODUCT(-('Diário 4º PA'!$E$4:$E$2000='Analítico Cx.'!$B37),-('Diário 4º PA'!$P$4:$P$2000=F$1),('Diário 4º PA'!$F$4:$F$2000))</f>
        <v>0</v>
      </c>
      <c r="G37" s="205">
        <f>SUMPRODUCT(-('Diário 1º PA'!$E$4:$E$2634='Analítico Cx.'!$B37),-('Diário 1º PA'!$P$4:$P$2634=G$1),('Diário 1º PA'!$F$4:$F$2634))+SUMPRODUCT(-('Diário 2º PA'!$E$4:$E$2000='Analítico Cx.'!$B37),-('Diário 2º PA'!$P$4:$P$2000=G$1),('Diário 2º PA'!$F$4:$F$2000))+SUMPRODUCT(-('Diário 3º PA'!$E$4:$E$2000='Analítico Cx.'!$B37),-('Diário 3º PA'!$P$4:$P$2000=G$1),('Diário 3º PA'!$F$4:$F$2000))+SUMPRODUCT(-('Diário 4º PA'!$E$4:$E$2000='Analítico Cx.'!$B37),-('Diário 4º PA'!$P$4:$P$2000=G$1),('Diário 4º PA'!$F$4:$F$2000))</f>
        <v>0</v>
      </c>
      <c r="H37" s="205">
        <f>SUMPRODUCT(-('Diário 1º PA'!$E$4:$E$2634='Analítico Cx.'!$B37),-('Diário 1º PA'!$P$4:$P$2634=H$1),('Diário 1º PA'!$F$4:$F$2634))+SUMPRODUCT(-('Diário 2º PA'!$E$4:$E$2000='Analítico Cx.'!$B37),-('Diário 2º PA'!$P$4:$P$2000=H$1),('Diário 2º PA'!$F$4:$F$2000))+SUMPRODUCT(-('Diário 3º PA'!$E$4:$E$2000='Analítico Cx.'!$B37),-('Diário 3º PA'!$P$4:$P$2000=H$1),('Diário 3º PA'!$F$4:$F$2000))+SUMPRODUCT(-('Diário 4º PA'!$E$4:$E$2000='Analítico Cx.'!$B37),-('Diário 4º PA'!$P$4:$P$2000=H$1),('Diário 4º PA'!$F$4:$F$2000))</f>
        <v>0</v>
      </c>
      <c r="I37" s="205">
        <f>SUMPRODUCT(-('Diário 1º PA'!$E$4:$E$2634='Analítico Cx.'!$B37),-('Diário 1º PA'!$P$4:$P$2634=I$1),('Diário 1º PA'!$F$4:$F$2634))+SUMPRODUCT(-('Diário 2º PA'!$E$4:$E$2000='Analítico Cx.'!$B37),-('Diário 2º PA'!$P$4:$P$2000=I$1),('Diário 2º PA'!$F$4:$F$2000))+SUMPRODUCT(-('Diário 3º PA'!$E$4:$E$2000='Analítico Cx.'!$B37),-('Diário 3º PA'!$P$4:$P$2000=I$1),('Diário 3º PA'!$F$4:$F$2000))+SUMPRODUCT(-('Diário 4º PA'!$E$4:$E$2000='Analítico Cx.'!$B37),-('Diário 4º PA'!$P$4:$P$2000=I$1),('Diário 4º PA'!$F$4:$F$2000))</f>
        <v>0</v>
      </c>
      <c r="J37" s="205">
        <f>SUMPRODUCT(-('Diário 1º PA'!$E$4:$E$2634='Analítico Cx.'!$B37),-('Diário 1º PA'!$P$4:$P$2634=J$1),('Diário 1º PA'!$F$4:$F$2634))+SUMPRODUCT(-('Diário 2º PA'!$E$4:$E$2000='Analítico Cx.'!$B37),-('Diário 2º PA'!$P$4:$P$2000=J$1),('Diário 2º PA'!$F$4:$F$2000))+SUMPRODUCT(-('Diário 3º PA'!$E$4:$E$2000='Analítico Cx.'!$B37),-('Diário 3º PA'!$P$4:$P$2000=J$1),('Diário 3º PA'!$F$4:$F$2000))+SUMPRODUCT(-('Diário 4º PA'!$E$4:$E$2000='Analítico Cx.'!$B37),-('Diário 4º PA'!$P$4:$P$2000=J$1),('Diário 4º PA'!$F$4:$F$2000))</f>
        <v>0</v>
      </c>
      <c r="K37" s="205">
        <f>SUMPRODUCT(-('Diário 1º PA'!$E$4:$E$2634='Analítico Cx.'!$B37),-('Diário 1º PA'!$P$4:$P$2634=K$1),('Diário 1º PA'!$F$4:$F$2634))+SUMPRODUCT(-('Diário 2º PA'!$E$4:$E$2000='Analítico Cx.'!$B37),-('Diário 2º PA'!$P$4:$P$2000=K$1),('Diário 2º PA'!$F$4:$F$2000))+SUMPRODUCT(-('Diário 3º PA'!$E$4:$E$2000='Analítico Cx.'!$B37),-('Diário 3º PA'!$P$4:$P$2000=K$1),('Diário 3º PA'!$F$4:$F$2000))+SUMPRODUCT(-('Diário 4º PA'!$E$4:$E$2000='Analítico Cx.'!$B37),-('Diário 4º PA'!$P$4:$P$2000=K$1),('Diário 4º PA'!$F$4:$F$2000))</f>
        <v>0</v>
      </c>
      <c r="L37" s="205">
        <f>SUMPRODUCT(-('Diário 1º PA'!$E$4:$E$2634='Analítico Cx.'!$B37),-('Diário 1º PA'!$P$4:$P$2634=L$1),('Diário 1º PA'!$F$4:$F$2634))+SUMPRODUCT(-('Diário 2º PA'!$E$4:$E$2000='Analítico Cx.'!$B37),-('Diário 2º PA'!$P$4:$P$2000=L$1),('Diário 2º PA'!$F$4:$F$2000))+SUMPRODUCT(-('Diário 3º PA'!$E$4:$E$2000='Analítico Cx.'!$B37),-('Diário 3º PA'!$P$4:$P$2000=L$1),('Diário 3º PA'!$F$4:$F$2000))+SUMPRODUCT(-('Diário 4º PA'!$E$4:$E$2000='Analítico Cx.'!$B37),-('Diário 4º PA'!$P$4:$P$2000=L$1),('Diário 4º PA'!$F$4:$F$2000))</f>
        <v>0</v>
      </c>
      <c r="M37" s="205">
        <f>SUMPRODUCT(-('Diário 1º PA'!$E$4:$E$2634='Analítico Cx.'!$B37),-('Diário 1º PA'!$P$4:$P$2634=M$1),('Diário 1º PA'!$F$4:$F$2634))+SUMPRODUCT(-('Diário 2º PA'!$E$4:$E$2000='Analítico Cx.'!$B37),-('Diário 2º PA'!$P$4:$P$2000=M$1),('Diário 2º PA'!$F$4:$F$2000))+SUMPRODUCT(-('Diário 3º PA'!$E$4:$E$2000='Analítico Cx.'!$B37),-('Diário 3º PA'!$P$4:$P$2000=M$1),('Diário 3º PA'!$F$4:$F$2000))+SUMPRODUCT(-('Diário 4º PA'!$E$4:$E$2000='Analítico Cx.'!$B37),-('Diário 4º PA'!$P$4:$P$2000=M$1),('Diário 4º PA'!$F$4:$F$2000))</f>
        <v>0</v>
      </c>
      <c r="N37" s="205">
        <f>SUMPRODUCT(-('Diário 1º PA'!$E$4:$E$2634='Analítico Cx.'!$B37),-('Diário 1º PA'!$P$4:$P$2634=N$1),('Diário 1º PA'!$F$4:$F$2634))+SUMPRODUCT(-('Diário 2º PA'!$E$4:$E$2000='Analítico Cx.'!$B37),-('Diário 2º PA'!$P$4:$P$2000=N$1),('Diário 2º PA'!$F$4:$F$2000))+SUMPRODUCT(-('Diário 3º PA'!$E$4:$E$2000='Analítico Cx.'!$B37),-('Diário 3º PA'!$P$4:$P$2000=N$1),('Diário 3º PA'!$F$4:$F$2000))+SUMPRODUCT(-('Diário 4º PA'!$E$4:$E$2000='Analítico Cx.'!$B37),-('Diário 4º PA'!$P$4:$P$2000=N$1),('Diário 4º PA'!$F$4:$F$2000))</f>
        <v>0</v>
      </c>
      <c r="O37" s="206">
        <f t="shared" si="8"/>
        <v>0</v>
      </c>
      <c r="P37" s="180">
        <f t="shared" si="7"/>
        <v>0</v>
      </c>
    </row>
    <row r="38" spans="1:16" ht="23.25" customHeight="1" x14ac:dyDescent="0.2">
      <c r="A38" s="215" t="s">
        <v>241</v>
      </c>
      <c r="B38" s="124" t="s">
        <v>268</v>
      </c>
      <c r="C38" s="205">
        <f>SUMPRODUCT(-('Diário 1º PA'!$E$4:$E$2634='Analítico Cx.'!$B38),-('Diário 1º PA'!$P$4:$P$2634=C$1),('Diário 1º PA'!$F$4:$F$2634))+SUMPRODUCT(-('Diário 2º PA'!$E$4:$E$2000='Analítico Cx.'!$B38),-('Diário 2º PA'!$P$4:$P$2000=C$1),('Diário 2º PA'!$F$4:$F$2000))+SUMPRODUCT(-('Diário 3º PA'!$E$4:$E$2000='Analítico Cx.'!$B38),-('Diário 3º PA'!$P$4:$P$2000=C$1),('Diário 3º PA'!$F$4:$F$2000))+SUMPRODUCT(-('Diário 4º PA'!$E$4:$E$2000='Analítico Cx.'!$B38),-('Diário 4º PA'!$P$4:$P$2000=C$1),('Diário 4º PA'!$F$4:$F$2000))</f>
        <v>17075.289999999997</v>
      </c>
      <c r="D38" s="205">
        <f>SUMPRODUCT(-('Diário 1º PA'!$E$4:$E$2634='Analítico Cx.'!$B38),-('Diário 1º PA'!$P$4:$P$2634=D$1),('Diário 1º PA'!$F$4:$F$2634))+SUMPRODUCT(-('Diário 2º PA'!$E$4:$E$2000='Analítico Cx.'!$B38),-('Diário 2º PA'!$P$4:$P$2000=D$1),('Diário 2º PA'!$F$4:$F$2000))+SUMPRODUCT(-('Diário 3º PA'!$E$4:$E$2000='Analítico Cx.'!$B38),-('Diário 3º PA'!$P$4:$P$2000=D$1),('Diário 3º PA'!$F$4:$F$2000))+SUMPRODUCT(-('Diário 4º PA'!$E$4:$E$2000='Analítico Cx.'!$B38),-('Diário 4º PA'!$P$4:$P$2000=D$1),('Diário 4º PA'!$F$4:$F$2000))</f>
        <v>0</v>
      </c>
      <c r="E38" s="205">
        <f>SUMPRODUCT(-('Diário 1º PA'!$E$4:$E$2634='Analítico Cx.'!$B38),-('Diário 1º PA'!$P$4:$P$2634=E$1),('Diário 1º PA'!$F$4:$F$2634))+SUMPRODUCT(-('Diário 2º PA'!$E$4:$E$2000='Analítico Cx.'!$B38),-('Diário 2º PA'!$P$4:$P$2000=E$1),('Diário 2º PA'!$F$4:$F$2000))+SUMPRODUCT(-('Diário 3º PA'!$E$4:$E$2000='Analítico Cx.'!$B38),-('Diário 3º PA'!$P$4:$P$2000=E$1),('Diário 3º PA'!$F$4:$F$2000))+SUMPRODUCT(-('Diário 4º PA'!$E$4:$E$2000='Analítico Cx.'!$B38),-('Diário 4º PA'!$P$4:$P$2000=E$1),('Diário 4º PA'!$F$4:$F$2000))</f>
        <v>0</v>
      </c>
      <c r="F38" s="205">
        <f>SUMPRODUCT(-('Diário 1º PA'!$E$4:$E$2634='Analítico Cx.'!$B38),-('Diário 1º PA'!$P$4:$P$2634=F$1),('Diário 1º PA'!$F$4:$F$2634))+SUMPRODUCT(-('Diário 2º PA'!$E$4:$E$2000='Analítico Cx.'!$B38),-('Diário 2º PA'!$P$4:$P$2000=F$1),('Diário 2º PA'!$F$4:$F$2000))+SUMPRODUCT(-('Diário 3º PA'!$E$4:$E$2000='Analítico Cx.'!$B38),-('Diário 3º PA'!$P$4:$P$2000=F$1),('Diário 3º PA'!$F$4:$F$2000))+SUMPRODUCT(-('Diário 4º PA'!$E$4:$E$2000='Analítico Cx.'!$B38),-('Diário 4º PA'!$P$4:$P$2000=F$1),('Diário 4º PA'!$F$4:$F$2000))</f>
        <v>0</v>
      </c>
      <c r="G38" s="205">
        <f>SUMPRODUCT(-('Diário 1º PA'!$E$4:$E$2634='Analítico Cx.'!$B38),-('Diário 1º PA'!$P$4:$P$2634=G$1),('Diário 1º PA'!$F$4:$F$2634))+SUMPRODUCT(-('Diário 2º PA'!$E$4:$E$2000='Analítico Cx.'!$B38),-('Diário 2º PA'!$P$4:$P$2000=G$1),('Diário 2º PA'!$F$4:$F$2000))+SUMPRODUCT(-('Diário 3º PA'!$E$4:$E$2000='Analítico Cx.'!$B38),-('Diário 3º PA'!$P$4:$P$2000=G$1),('Diário 3º PA'!$F$4:$F$2000))+SUMPRODUCT(-('Diário 4º PA'!$E$4:$E$2000='Analítico Cx.'!$B38),-('Diário 4º PA'!$P$4:$P$2000=G$1),('Diário 4º PA'!$F$4:$F$2000))</f>
        <v>0</v>
      </c>
      <c r="H38" s="205">
        <f>SUMPRODUCT(-('Diário 1º PA'!$E$4:$E$2634='Analítico Cx.'!$B38),-('Diário 1º PA'!$P$4:$P$2634=H$1),('Diário 1º PA'!$F$4:$F$2634))+SUMPRODUCT(-('Diário 2º PA'!$E$4:$E$2000='Analítico Cx.'!$B38),-('Diário 2º PA'!$P$4:$P$2000=H$1),('Diário 2º PA'!$F$4:$F$2000))+SUMPRODUCT(-('Diário 3º PA'!$E$4:$E$2000='Analítico Cx.'!$B38),-('Diário 3º PA'!$P$4:$P$2000=H$1),('Diário 3º PA'!$F$4:$F$2000))+SUMPRODUCT(-('Diário 4º PA'!$E$4:$E$2000='Analítico Cx.'!$B38),-('Diário 4º PA'!$P$4:$P$2000=H$1),('Diário 4º PA'!$F$4:$F$2000))</f>
        <v>0</v>
      </c>
      <c r="I38" s="205">
        <f>SUMPRODUCT(-('Diário 1º PA'!$E$4:$E$2634='Analítico Cx.'!$B38),-('Diário 1º PA'!$P$4:$P$2634=I$1),('Diário 1º PA'!$F$4:$F$2634))+SUMPRODUCT(-('Diário 2º PA'!$E$4:$E$2000='Analítico Cx.'!$B38),-('Diário 2º PA'!$P$4:$P$2000=I$1),('Diário 2º PA'!$F$4:$F$2000))+SUMPRODUCT(-('Diário 3º PA'!$E$4:$E$2000='Analítico Cx.'!$B38),-('Diário 3º PA'!$P$4:$P$2000=I$1),('Diário 3º PA'!$F$4:$F$2000))+SUMPRODUCT(-('Diário 4º PA'!$E$4:$E$2000='Analítico Cx.'!$B38),-('Diário 4º PA'!$P$4:$P$2000=I$1),('Diário 4º PA'!$F$4:$F$2000))</f>
        <v>0</v>
      </c>
      <c r="J38" s="205">
        <f>SUMPRODUCT(-('Diário 1º PA'!$E$4:$E$2634='Analítico Cx.'!$B38),-('Diário 1º PA'!$P$4:$P$2634=J$1),('Diário 1º PA'!$F$4:$F$2634))+SUMPRODUCT(-('Diário 2º PA'!$E$4:$E$2000='Analítico Cx.'!$B38),-('Diário 2º PA'!$P$4:$P$2000=J$1),('Diário 2º PA'!$F$4:$F$2000))+SUMPRODUCT(-('Diário 3º PA'!$E$4:$E$2000='Analítico Cx.'!$B38),-('Diário 3º PA'!$P$4:$P$2000=J$1),('Diário 3º PA'!$F$4:$F$2000))+SUMPRODUCT(-('Diário 4º PA'!$E$4:$E$2000='Analítico Cx.'!$B38),-('Diário 4º PA'!$P$4:$P$2000=J$1),('Diário 4º PA'!$F$4:$F$2000))</f>
        <v>0</v>
      </c>
      <c r="K38" s="205">
        <f>SUMPRODUCT(-('Diário 1º PA'!$E$4:$E$2634='Analítico Cx.'!$B38),-('Diário 1º PA'!$P$4:$P$2634=K$1),('Diário 1º PA'!$F$4:$F$2634))+SUMPRODUCT(-('Diário 2º PA'!$E$4:$E$2000='Analítico Cx.'!$B38),-('Diário 2º PA'!$P$4:$P$2000=K$1),('Diário 2º PA'!$F$4:$F$2000))+SUMPRODUCT(-('Diário 3º PA'!$E$4:$E$2000='Analítico Cx.'!$B38),-('Diário 3º PA'!$P$4:$P$2000=K$1),('Diário 3º PA'!$F$4:$F$2000))+SUMPRODUCT(-('Diário 4º PA'!$E$4:$E$2000='Analítico Cx.'!$B38),-('Diário 4º PA'!$P$4:$P$2000=K$1),('Diário 4º PA'!$F$4:$F$2000))</f>
        <v>0</v>
      </c>
      <c r="L38" s="205">
        <f>SUMPRODUCT(-('Diário 1º PA'!$E$4:$E$2634='Analítico Cx.'!$B38),-('Diário 1º PA'!$P$4:$P$2634=L$1),('Diário 1º PA'!$F$4:$F$2634))+SUMPRODUCT(-('Diário 2º PA'!$E$4:$E$2000='Analítico Cx.'!$B38),-('Diário 2º PA'!$P$4:$P$2000=L$1),('Diário 2º PA'!$F$4:$F$2000))+SUMPRODUCT(-('Diário 3º PA'!$E$4:$E$2000='Analítico Cx.'!$B38),-('Diário 3º PA'!$P$4:$P$2000=L$1),('Diário 3º PA'!$F$4:$F$2000))+SUMPRODUCT(-('Diário 4º PA'!$E$4:$E$2000='Analítico Cx.'!$B38),-('Diário 4º PA'!$P$4:$P$2000=L$1),('Diário 4º PA'!$F$4:$F$2000))</f>
        <v>0</v>
      </c>
      <c r="M38" s="205">
        <f>SUMPRODUCT(-('Diário 1º PA'!$E$4:$E$2634='Analítico Cx.'!$B38),-('Diário 1º PA'!$P$4:$P$2634=M$1),('Diário 1º PA'!$F$4:$F$2634))+SUMPRODUCT(-('Diário 2º PA'!$E$4:$E$2000='Analítico Cx.'!$B38),-('Diário 2º PA'!$P$4:$P$2000=M$1),('Diário 2º PA'!$F$4:$F$2000))+SUMPRODUCT(-('Diário 3º PA'!$E$4:$E$2000='Analítico Cx.'!$B38),-('Diário 3º PA'!$P$4:$P$2000=M$1),('Diário 3º PA'!$F$4:$F$2000))+SUMPRODUCT(-('Diário 4º PA'!$E$4:$E$2000='Analítico Cx.'!$B38),-('Diário 4º PA'!$P$4:$P$2000=M$1),('Diário 4º PA'!$F$4:$F$2000))</f>
        <v>0</v>
      </c>
      <c r="N38" s="205">
        <f>SUMPRODUCT(-('Diário 1º PA'!$E$4:$E$2634='Analítico Cx.'!$B38),-('Diário 1º PA'!$P$4:$P$2634=N$1),('Diário 1º PA'!$F$4:$F$2634))+SUMPRODUCT(-('Diário 2º PA'!$E$4:$E$2000='Analítico Cx.'!$B38),-('Diário 2º PA'!$P$4:$P$2000=N$1),('Diário 2º PA'!$F$4:$F$2000))+SUMPRODUCT(-('Diário 3º PA'!$E$4:$E$2000='Analítico Cx.'!$B38),-('Diário 3º PA'!$P$4:$P$2000=N$1),('Diário 3º PA'!$F$4:$F$2000))+SUMPRODUCT(-('Diário 4º PA'!$E$4:$E$2000='Analítico Cx.'!$B38),-('Diário 4º PA'!$P$4:$P$2000=N$1),('Diário 4º PA'!$F$4:$F$2000))</f>
        <v>0</v>
      </c>
      <c r="O38" s="206">
        <f t="shared" si="8"/>
        <v>17075.289999999997</v>
      </c>
      <c r="P38" s="180">
        <f t="shared" si="7"/>
        <v>6.2907091539485451E-3</v>
      </c>
    </row>
    <row r="39" spans="1:16" ht="23.25" customHeight="1" x14ac:dyDescent="0.2">
      <c r="A39" s="215" t="s">
        <v>242</v>
      </c>
      <c r="B39" s="124" t="s">
        <v>287</v>
      </c>
      <c r="C39" s="205">
        <f>SUMPRODUCT(-('Diário 1º PA'!$E$4:$E$2634='Analítico Cx.'!$B39),-('Diário 1º PA'!$P$4:$P$2634=C$1),('Diário 1º PA'!$F$4:$F$2634))+SUMPRODUCT(-('Diário 2º PA'!$E$4:$E$2000='Analítico Cx.'!$B39),-('Diário 2º PA'!$P$4:$P$2000=C$1),('Diário 2º PA'!$F$4:$F$2000))+SUMPRODUCT(-('Diário 3º PA'!$E$4:$E$2000='Analítico Cx.'!$B39),-('Diário 3º PA'!$P$4:$P$2000=C$1),('Diário 3º PA'!$F$4:$F$2000))+SUMPRODUCT(-('Diário 4º PA'!$E$4:$E$2000='Analítico Cx.'!$B39),-('Diário 4º PA'!$P$4:$P$2000=C$1),('Diário 4º PA'!$F$4:$F$2000))</f>
        <v>19913.919999999998</v>
      </c>
      <c r="D39" s="205">
        <f>SUMPRODUCT(-('Diário 1º PA'!$E$4:$E$2634='Analítico Cx.'!$B39),-('Diário 1º PA'!$P$4:$P$2634=D$1),('Diário 1º PA'!$F$4:$F$2634))+SUMPRODUCT(-('Diário 2º PA'!$E$4:$E$2000='Analítico Cx.'!$B39),-('Diário 2º PA'!$P$4:$P$2000=D$1),('Diário 2º PA'!$F$4:$F$2000))+SUMPRODUCT(-('Diário 3º PA'!$E$4:$E$2000='Analítico Cx.'!$B39),-('Diário 3º PA'!$P$4:$P$2000=D$1),('Diário 3º PA'!$F$4:$F$2000))+SUMPRODUCT(-('Diário 4º PA'!$E$4:$E$2000='Analítico Cx.'!$B39),-('Diário 4º PA'!$P$4:$P$2000=D$1),('Diário 4º PA'!$F$4:$F$2000))</f>
        <v>3114.73</v>
      </c>
      <c r="E39" s="205">
        <f>SUMPRODUCT(-('Diário 1º PA'!$E$4:$E$2634='Analítico Cx.'!$B39),-('Diário 1º PA'!$P$4:$P$2634=E$1),('Diário 1º PA'!$F$4:$F$2634))+SUMPRODUCT(-('Diário 2º PA'!$E$4:$E$2000='Analítico Cx.'!$B39),-('Diário 2º PA'!$P$4:$P$2000=E$1),('Diário 2º PA'!$F$4:$F$2000))+SUMPRODUCT(-('Diário 3º PA'!$E$4:$E$2000='Analítico Cx.'!$B39),-('Diário 3º PA'!$P$4:$P$2000=E$1),('Diário 3º PA'!$F$4:$F$2000))+SUMPRODUCT(-('Diário 4º PA'!$E$4:$E$2000='Analítico Cx.'!$B39),-('Diário 4º PA'!$P$4:$P$2000=E$1),('Diário 4º PA'!$F$4:$F$2000))</f>
        <v>13.72</v>
      </c>
      <c r="F39" s="205">
        <f>SUMPRODUCT(-('Diário 1º PA'!$E$4:$E$2634='Analítico Cx.'!$B39),-('Diário 1º PA'!$P$4:$P$2634=F$1),('Diário 1º PA'!$F$4:$F$2634))+SUMPRODUCT(-('Diário 2º PA'!$E$4:$E$2000='Analítico Cx.'!$B39),-('Diário 2º PA'!$P$4:$P$2000=F$1),('Diário 2º PA'!$F$4:$F$2000))+SUMPRODUCT(-('Diário 3º PA'!$E$4:$E$2000='Analítico Cx.'!$B39),-('Diário 3º PA'!$P$4:$P$2000=F$1),('Diário 3º PA'!$F$4:$F$2000))+SUMPRODUCT(-('Diário 4º PA'!$E$4:$E$2000='Analítico Cx.'!$B39),-('Diário 4º PA'!$P$4:$P$2000=F$1),('Diário 4º PA'!$F$4:$F$2000))</f>
        <v>0</v>
      </c>
      <c r="G39" s="205">
        <f>SUMPRODUCT(-('Diário 1º PA'!$E$4:$E$2634='Analítico Cx.'!$B39),-('Diário 1º PA'!$P$4:$P$2634=G$1),('Diário 1º PA'!$F$4:$F$2634))+SUMPRODUCT(-('Diário 2º PA'!$E$4:$E$2000='Analítico Cx.'!$B39),-('Diário 2º PA'!$P$4:$P$2000=G$1),('Diário 2º PA'!$F$4:$F$2000))+SUMPRODUCT(-('Diário 3º PA'!$E$4:$E$2000='Analítico Cx.'!$B39),-('Diário 3º PA'!$P$4:$P$2000=G$1),('Diário 3º PA'!$F$4:$F$2000))+SUMPRODUCT(-('Diário 4º PA'!$E$4:$E$2000='Analítico Cx.'!$B39),-('Diário 4º PA'!$P$4:$P$2000=G$1),('Diário 4º PA'!$F$4:$F$2000))</f>
        <v>0</v>
      </c>
      <c r="H39" s="205">
        <f>SUMPRODUCT(-('Diário 1º PA'!$E$4:$E$2634='Analítico Cx.'!$B39),-('Diário 1º PA'!$P$4:$P$2634=H$1),('Diário 1º PA'!$F$4:$F$2634))+SUMPRODUCT(-('Diário 2º PA'!$E$4:$E$2000='Analítico Cx.'!$B39),-('Diário 2º PA'!$P$4:$P$2000=H$1),('Diário 2º PA'!$F$4:$F$2000))+SUMPRODUCT(-('Diário 3º PA'!$E$4:$E$2000='Analítico Cx.'!$B39),-('Diário 3º PA'!$P$4:$P$2000=H$1),('Diário 3º PA'!$F$4:$F$2000))+SUMPRODUCT(-('Diário 4º PA'!$E$4:$E$2000='Analítico Cx.'!$B39),-('Diário 4º PA'!$P$4:$P$2000=H$1),('Diário 4º PA'!$F$4:$F$2000))</f>
        <v>0</v>
      </c>
      <c r="I39" s="205">
        <f>SUMPRODUCT(-('Diário 1º PA'!$E$4:$E$2634='Analítico Cx.'!$B39),-('Diário 1º PA'!$P$4:$P$2634=I$1),('Diário 1º PA'!$F$4:$F$2634))+SUMPRODUCT(-('Diário 2º PA'!$E$4:$E$2000='Analítico Cx.'!$B39),-('Diário 2º PA'!$P$4:$P$2000=I$1),('Diário 2º PA'!$F$4:$F$2000))+SUMPRODUCT(-('Diário 3º PA'!$E$4:$E$2000='Analítico Cx.'!$B39),-('Diário 3º PA'!$P$4:$P$2000=I$1),('Diário 3º PA'!$F$4:$F$2000))+SUMPRODUCT(-('Diário 4º PA'!$E$4:$E$2000='Analítico Cx.'!$B39),-('Diário 4º PA'!$P$4:$P$2000=I$1),('Diário 4º PA'!$F$4:$F$2000))</f>
        <v>0</v>
      </c>
      <c r="J39" s="205">
        <f>SUMPRODUCT(-('Diário 1º PA'!$E$4:$E$2634='Analítico Cx.'!$B39),-('Diário 1º PA'!$P$4:$P$2634=J$1),('Diário 1º PA'!$F$4:$F$2634))+SUMPRODUCT(-('Diário 2º PA'!$E$4:$E$2000='Analítico Cx.'!$B39),-('Diário 2º PA'!$P$4:$P$2000=J$1),('Diário 2º PA'!$F$4:$F$2000))+SUMPRODUCT(-('Diário 3º PA'!$E$4:$E$2000='Analítico Cx.'!$B39),-('Diário 3º PA'!$P$4:$P$2000=J$1),('Diário 3º PA'!$F$4:$F$2000))+SUMPRODUCT(-('Diário 4º PA'!$E$4:$E$2000='Analítico Cx.'!$B39),-('Diário 4º PA'!$P$4:$P$2000=J$1),('Diário 4º PA'!$F$4:$F$2000))</f>
        <v>0</v>
      </c>
      <c r="K39" s="205">
        <f>SUMPRODUCT(-('Diário 1º PA'!$E$4:$E$2634='Analítico Cx.'!$B39),-('Diário 1º PA'!$P$4:$P$2634=K$1),('Diário 1º PA'!$F$4:$F$2634))+SUMPRODUCT(-('Diário 2º PA'!$E$4:$E$2000='Analítico Cx.'!$B39),-('Diário 2º PA'!$P$4:$P$2000=K$1),('Diário 2º PA'!$F$4:$F$2000))+SUMPRODUCT(-('Diário 3º PA'!$E$4:$E$2000='Analítico Cx.'!$B39),-('Diário 3º PA'!$P$4:$P$2000=K$1),('Diário 3º PA'!$F$4:$F$2000))+SUMPRODUCT(-('Diário 4º PA'!$E$4:$E$2000='Analítico Cx.'!$B39),-('Diário 4º PA'!$P$4:$P$2000=K$1),('Diário 4º PA'!$F$4:$F$2000))</f>
        <v>0</v>
      </c>
      <c r="L39" s="205">
        <f>SUMPRODUCT(-('Diário 1º PA'!$E$4:$E$2634='Analítico Cx.'!$B39),-('Diário 1º PA'!$P$4:$P$2634=L$1),('Diário 1º PA'!$F$4:$F$2634))+SUMPRODUCT(-('Diário 2º PA'!$E$4:$E$2000='Analítico Cx.'!$B39),-('Diário 2º PA'!$P$4:$P$2000=L$1),('Diário 2º PA'!$F$4:$F$2000))+SUMPRODUCT(-('Diário 3º PA'!$E$4:$E$2000='Analítico Cx.'!$B39),-('Diário 3º PA'!$P$4:$P$2000=L$1),('Diário 3º PA'!$F$4:$F$2000))+SUMPRODUCT(-('Diário 4º PA'!$E$4:$E$2000='Analítico Cx.'!$B39),-('Diário 4º PA'!$P$4:$P$2000=L$1),('Diário 4º PA'!$F$4:$F$2000))</f>
        <v>0</v>
      </c>
      <c r="M39" s="205">
        <f>SUMPRODUCT(-('Diário 1º PA'!$E$4:$E$2634='Analítico Cx.'!$B39),-('Diário 1º PA'!$P$4:$P$2634=M$1),('Diário 1º PA'!$F$4:$F$2634))+SUMPRODUCT(-('Diário 2º PA'!$E$4:$E$2000='Analítico Cx.'!$B39),-('Diário 2º PA'!$P$4:$P$2000=M$1),('Diário 2º PA'!$F$4:$F$2000))+SUMPRODUCT(-('Diário 3º PA'!$E$4:$E$2000='Analítico Cx.'!$B39),-('Diário 3º PA'!$P$4:$P$2000=M$1),('Diário 3º PA'!$F$4:$F$2000))+SUMPRODUCT(-('Diário 4º PA'!$E$4:$E$2000='Analítico Cx.'!$B39),-('Diário 4º PA'!$P$4:$P$2000=M$1),('Diário 4º PA'!$F$4:$F$2000))</f>
        <v>0</v>
      </c>
      <c r="N39" s="205">
        <f>SUMPRODUCT(-('Diário 1º PA'!$E$4:$E$2634='Analítico Cx.'!$B39),-('Diário 1º PA'!$P$4:$P$2634=N$1),('Diário 1º PA'!$F$4:$F$2634))+SUMPRODUCT(-('Diário 2º PA'!$E$4:$E$2000='Analítico Cx.'!$B39),-('Diário 2º PA'!$P$4:$P$2000=N$1),('Diário 2º PA'!$F$4:$F$2000))+SUMPRODUCT(-('Diário 3º PA'!$E$4:$E$2000='Analítico Cx.'!$B39),-('Diário 3º PA'!$P$4:$P$2000=N$1),('Diário 3º PA'!$F$4:$F$2000))+SUMPRODUCT(-('Diário 4º PA'!$E$4:$E$2000='Analítico Cx.'!$B39),-('Diário 4º PA'!$P$4:$P$2000=N$1),('Diário 4º PA'!$F$4:$F$2000))</f>
        <v>0</v>
      </c>
      <c r="O39" s="206">
        <f t="shared" si="8"/>
        <v>23042.37</v>
      </c>
      <c r="P39" s="180">
        <f t="shared" si="7"/>
        <v>8.4890416436657502E-3</v>
      </c>
    </row>
    <row r="40" spans="1:16" ht="23.25" customHeight="1" x14ac:dyDescent="0.2">
      <c r="A40" s="215" t="s">
        <v>243</v>
      </c>
      <c r="B40" s="124" t="s">
        <v>269</v>
      </c>
      <c r="C40" s="205">
        <f>SUMPRODUCT(-('Diário 1º PA'!$E$4:$E$2634='Analítico Cx.'!$B40),-('Diário 1º PA'!$P$4:$P$2634=C$1),('Diário 1º PA'!$F$4:$F$2634))+SUMPRODUCT(-('Diário 2º PA'!$E$4:$E$2000='Analítico Cx.'!$B40),-('Diário 2º PA'!$P$4:$P$2000=C$1),('Diário 2º PA'!$F$4:$F$2000))+SUMPRODUCT(-('Diário 3º PA'!$E$4:$E$2000='Analítico Cx.'!$B40),-('Diário 3º PA'!$P$4:$P$2000=C$1),('Diário 3º PA'!$F$4:$F$2000))+SUMPRODUCT(-('Diário 4º PA'!$E$4:$E$2000='Analítico Cx.'!$B40),-('Diário 4º PA'!$P$4:$P$2000=C$1),('Diário 4º PA'!$F$4:$F$2000))</f>
        <v>0</v>
      </c>
      <c r="D40" s="205">
        <f>SUMPRODUCT(-('Diário 1º PA'!$E$4:$E$2634='Analítico Cx.'!$B40),-('Diário 1º PA'!$P$4:$P$2634=D$1),('Diário 1º PA'!$F$4:$F$2634))+SUMPRODUCT(-('Diário 2º PA'!$E$4:$E$2000='Analítico Cx.'!$B40),-('Diário 2º PA'!$P$4:$P$2000=D$1),('Diário 2º PA'!$F$4:$F$2000))+SUMPRODUCT(-('Diário 3º PA'!$E$4:$E$2000='Analítico Cx.'!$B40),-('Diário 3º PA'!$P$4:$P$2000=D$1),('Diário 3º PA'!$F$4:$F$2000))+SUMPRODUCT(-('Diário 4º PA'!$E$4:$E$2000='Analítico Cx.'!$B40),-('Diário 4º PA'!$P$4:$P$2000=D$1),('Diário 4º PA'!$F$4:$F$2000))</f>
        <v>0</v>
      </c>
      <c r="E40" s="205">
        <f>SUMPRODUCT(-('Diário 1º PA'!$E$4:$E$2634='Analítico Cx.'!$B40),-('Diário 1º PA'!$P$4:$P$2634=E$1),('Diário 1º PA'!$F$4:$F$2634))+SUMPRODUCT(-('Diário 2º PA'!$E$4:$E$2000='Analítico Cx.'!$B40),-('Diário 2º PA'!$P$4:$P$2000=E$1),('Diário 2º PA'!$F$4:$F$2000))+SUMPRODUCT(-('Diário 3º PA'!$E$4:$E$2000='Analítico Cx.'!$B40),-('Diário 3º PA'!$P$4:$P$2000=E$1),('Diário 3º PA'!$F$4:$F$2000))+SUMPRODUCT(-('Diário 4º PA'!$E$4:$E$2000='Analítico Cx.'!$B40),-('Diário 4º PA'!$P$4:$P$2000=E$1),('Diário 4º PA'!$F$4:$F$2000))</f>
        <v>0</v>
      </c>
      <c r="F40" s="205">
        <f>SUMPRODUCT(-('Diário 1º PA'!$E$4:$E$2634='Analítico Cx.'!$B40),-('Diário 1º PA'!$P$4:$P$2634=F$1),('Diário 1º PA'!$F$4:$F$2634))+SUMPRODUCT(-('Diário 2º PA'!$E$4:$E$2000='Analítico Cx.'!$B40),-('Diário 2º PA'!$P$4:$P$2000=F$1),('Diário 2º PA'!$F$4:$F$2000))+SUMPRODUCT(-('Diário 3º PA'!$E$4:$E$2000='Analítico Cx.'!$B40),-('Diário 3º PA'!$P$4:$P$2000=F$1),('Diário 3º PA'!$F$4:$F$2000))+SUMPRODUCT(-('Diário 4º PA'!$E$4:$E$2000='Analítico Cx.'!$B40),-('Diário 4º PA'!$P$4:$P$2000=F$1),('Diário 4º PA'!$F$4:$F$2000))</f>
        <v>0</v>
      </c>
      <c r="G40" s="205">
        <f>SUMPRODUCT(-('Diário 1º PA'!$E$4:$E$2634='Analítico Cx.'!$B40),-('Diário 1º PA'!$P$4:$P$2634=G$1),('Diário 1º PA'!$F$4:$F$2634))+SUMPRODUCT(-('Diário 2º PA'!$E$4:$E$2000='Analítico Cx.'!$B40),-('Diário 2º PA'!$P$4:$P$2000=G$1),('Diário 2º PA'!$F$4:$F$2000))+SUMPRODUCT(-('Diário 3º PA'!$E$4:$E$2000='Analítico Cx.'!$B40),-('Diário 3º PA'!$P$4:$P$2000=G$1),('Diário 3º PA'!$F$4:$F$2000))+SUMPRODUCT(-('Diário 4º PA'!$E$4:$E$2000='Analítico Cx.'!$B40),-('Diário 4º PA'!$P$4:$P$2000=G$1),('Diário 4º PA'!$F$4:$F$2000))</f>
        <v>0</v>
      </c>
      <c r="H40" s="205">
        <f>SUMPRODUCT(-('Diário 1º PA'!$E$4:$E$2634='Analítico Cx.'!$B40),-('Diário 1º PA'!$P$4:$P$2634=H$1),('Diário 1º PA'!$F$4:$F$2634))+SUMPRODUCT(-('Diário 2º PA'!$E$4:$E$2000='Analítico Cx.'!$B40),-('Diário 2º PA'!$P$4:$P$2000=H$1),('Diário 2º PA'!$F$4:$F$2000))+SUMPRODUCT(-('Diário 3º PA'!$E$4:$E$2000='Analítico Cx.'!$B40),-('Diário 3º PA'!$P$4:$P$2000=H$1),('Diário 3º PA'!$F$4:$F$2000))+SUMPRODUCT(-('Diário 4º PA'!$E$4:$E$2000='Analítico Cx.'!$B40),-('Diário 4º PA'!$P$4:$P$2000=H$1),('Diário 4º PA'!$F$4:$F$2000))</f>
        <v>0</v>
      </c>
      <c r="I40" s="205">
        <f>SUMPRODUCT(-('Diário 1º PA'!$E$4:$E$2634='Analítico Cx.'!$B40),-('Diário 1º PA'!$P$4:$P$2634=I$1),('Diário 1º PA'!$F$4:$F$2634))+SUMPRODUCT(-('Diário 2º PA'!$E$4:$E$2000='Analítico Cx.'!$B40),-('Diário 2º PA'!$P$4:$P$2000=I$1),('Diário 2º PA'!$F$4:$F$2000))+SUMPRODUCT(-('Diário 3º PA'!$E$4:$E$2000='Analítico Cx.'!$B40),-('Diário 3º PA'!$P$4:$P$2000=I$1),('Diário 3º PA'!$F$4:$F$2000))+SUMPRODUCT(-('Diário 4º PA'!$E$4:$E$2000='Analítico Cx.'!$B40),-('Diário 4º PA'!$P$4:$P$2000=I$1),('Diário 4º PA'!$F$4:$F$2000))</f>
        <v>0</v>
      </c>
      <c r="J40" s="205">
        <f>SUMPRODUCT(-('Diário 1º PA'!$E$4:$E$2634='Analítico Cx.'!$B40),-('Diário 1º PA'!$P$4:$P$2634=J$1),('Diário 1º PA'!$F$4:$F$2634))+SUMPRODUCT(-('Diário 2º PA'!$E$4:$E$2000='Analítico Cx.'!$B40),-('Diário 2º PA'!$P$4:$P$2000=J$1),('Diário 2º PA'!$F$4:$F$2000))+SUMPRODUCT(-('Diário 3º PA'!$E$4:$E$2000='Analítico Cx.'!$B40),-('Diário 3º PA'!$P$4:$P$2000=J$1),('Diário 3º PA'!$F$4:$F$2000))+SUMPRODUCT(-('Diário 4º PA'!$E$4:$E$2000='Analítico Cx.'!$B40),-('Diário 4º PA'!$P$4:$P$2000=J$1),('Diário 4º PA'!$F$4:$F$2000))</f>
        <v>0</v>
      </c>
      <c r="K40" s="205">
        <f>SUMPRODUCT(-('Diário 1º PA'!$E$4:$E$2634='Analítico Cx.'!$B40),-('Diário 1º PA'!$P$4:$P$2634=K$1),('Diário 1º PA'!$F$4:$F$2634))+SUMPRODUCT(-('Diário 2º PA'!$E$4:$E$2000='Analítico Cx.'!$B40),-('Diário 2º PA'!$P$4:$P$2000=K$1),('Diário 2º PA'!$F$4:$F$2000))+SUMPRODUCT(-('Diário 3º PA'!$E$4:$E$2000='Analítico Cx.'!$B40),-('Diário 3º PA'!$P$4:$P$2000=K$1),('Diário 3º PA'!$F$4:$F$2000))+SUMPRODUCT(-('Diário 4º PA'!$E$4:$E$2000='Analítico Cx.'!$B40),-('Diário 4º PA'!$P$4:$P$2000=K$1),('Diário 4º PA'!$F$4:$F$2000))</f>
        <v>0</v>
      </c>
      <c r="L40" s="205">
        <f>SUMPRODUCT(-('Diário 1º PA'!$E$4:$E$2634='Analítico Cx.'!$B40),-('Diário 1º PA'!$P$4:$P$2634=L$1),('Diário 1º PA'!$F$4:$F$2634))+SUMPRODUCT(-('Diário 2º PA'!$E$4:$E$2000='Analítico Cx.'!$B40),-('Diário 2º PA'!$P$4:$P$2000=L$1),('Diário 2º PA'!$F$4:$F$2000))+SUMPRODUCT(-('Diário 3º PA'!$E$4:$E$2000='Analítico Cx.'!$B40),-('Diário 3º PA'!$P$4:$P$2000=L$1),('Diário 3º PA'!$F$4:$F$2000))+SUMPRODUCT(-('Diário 4º PA'!$E$4:$E$2000='Analítico Cx.'!$B40),-('Diário 4º PA'!$P$4:$P$2000=L$1),('Diário 4º PA'!$F$4:$F$2000))</f>
        <v>0</v>
      </c>
      <c r="M40" s="205">
        <f>SUMPRODUCT(-('Diário 1º PA'!$E$4:$E$2634='Analítico Cx.'!$B40),-('Diário 1º PA'!$P$4:$P$2634=M$1),('Diário 1º PA'!$F$4:$F$2634))+SUMPRODUCT(-('Diário 2º PA'!$E$4:$E$2000='Analítico Cx.'!$B40),-('Diário 2º PA'!$P$4:$P$2000=M$1),('Diário 2º PA'!$F$4:$F$2000))+SUMPRODUCT(-('Diário 3º PA'!$E$4:$E$2000='Analítico Cx.'!$B40),-('Diário 3º PA'!$P$4:$P$2000=M$1),('Diário 3º PA'!$F$4:$F$2000))+SUMPRODUCT(-('Diário 4º PA'!$E$4:$E$2000='Analítico Cx.'!$B40),-('Diário 4º PA'!$P$4:$P$2000=M$1),('Diário 4º PA'!$F$4:$F$2000))</f>
        <v>0</v>
      </c>
      <c r="N40" s="205">
        <f>SUMPRODUCT(-('Diário 1º PA'!$E$4:$E$2634='Analítico Cx.'!$B40),-('Diário 1º PA'!$P$4:$P$2634=N$1),('Diário 1º PA'!$F$4:$F$2634))+SUMPRODUCT(-('Diário 2º PA'!$E$4:$E$2000='Analítico Cx.'!$B40),-('Diário 2º PA'!$P$4:$P$2000=N$1),('Diário 2º PA'!$F$4:$F$2000))+SUMPRODUCT(-('Diário 3º PA'!$E$4:$E$2000='Analítico Cx.'!$B40),-('Diário 3º PA'!$P$4:$P$2000=N$1),('Diário 3º PA'!$F$4:$F$2000))+SUMPRODUCT(-('Diário 4º PA'!$E$4:$E$2000='Analítico Cx.'!$B40),-('Diário 4º PA'!$P$4:$P$2000=N$1),('Diário 4º PA'!$F$4:$F$2000))</f>
        <v>0</v>
      </c>
      <c r="O40" s="206">
        <f t="shared" si="8"/>
        <v>0</v>
      </c>
      <c r="P40" s="180">
        <f t="shared" si="7"/>
        <v>0</v>
      </c>
    </row>
    <row r="41" spans="1:16" ht="23.25" customHeight="1" x14ac:dyDescent="0.2">
      <c r="A41" s="215" t="s">
        <v>244</v>
      </c>
      <c r="B41" s="124" t="s">
        <v>175</v>
      </c>
      <c r="C41" s="205">
        <f>SUMPRODUCT(-('Diário 1º PA'!$E$4:$E$2634='Analítico Cx.'!$B41),-('Diário 1º PA'!$P$4:$P$2634=C$1),('Diário 1º PA'!$F$4:$F$2634))+SUMPRODUCT(-('Diário 2º PA'!$E$4:$E$2000='Analítico Cx.'!$B41),-('Diário 2º PA'!$P$4:$P$2000=C$1),('Diário 2º PA'!$F$4:$F$2000))+SUMPRODUCT(-('Diário 3º PA'!$E$4:$E$2000='Analítico Cx.'!$B41),-('Diário 3º PA'!$P$4:$P$2000=C$1),('Diário 3º PA'!$F$4:$F$2000))+SUMPRODUCT(-('Diário 4º PA'!$E$4:$E$2000='Analítico Cx.'!$B41),-('Diário 4º PA'!$P$4:$P$2000=C$1),('Diário 4º PA'!$F$4:$F$2000))</f>
        <v>0</v>
      </c>
      <c r="D41" s="205">
        <f>SUMPRODUCT(-('Diário 1º PA'!$E$4:$E$2634='Analítico Cx.'!$B41),-('Diário 1º PA'!$P$4:$P$2634=D$1),('Diário 1º PA'!$F$4:$F$2634))+SUMPRODUCT(-('Diário 2º PA'!$E$4:$E$2000='Analítico Cx.'!$B41),-('Diário 2º PA'!$P$4:$P$2000=D$1),('Diário 2º PA'!$F$4:$F$2000))+SUMPRODUCT(-('Diário 3º PA'!$E$4:$E$2000='Analítico Cx.'!$B41),-('Diário 3º PA'!$P$4:$P$2000=D$1),('Diário 3º PA'!$F$4:$F$2000))+SUMPRODUCT(-('Diário 4º PA'!$E$4:$E$2000='Analítico Cx.'!$B41),-('Diário 4º PA'!$P$4:$P$2000=D$1),('Diário 4º PA'!$F$4:$F$2000))</f>
        <v>0</v>
      </c>
      <c r="E41" s="205">
        <f>SUMPRODUCT(-('Diário 1º PA'!$E$4:$E$2634='Analítico Cx.'!$B41),-('Diário 1º PA'!$P$4:$P$2634=E$1),('Diário 1º PA'!$F$4:$F$2634))+SUMPRODUCT(-('Diário 2º PA'!$E$4:$E$2000='Analítico Cx.'!$B41),-('Diário 2º PA'!$P$4:$P$2000=E$1),('Diário 2º PA'!$F$4:$F$2000))+SUMPRODUCT(-('Diário 3º PA'!$E$4:$E$2000='Analítico Cx.'!$B41),-('Diário 3º PA'!$P$4:$P$2000=E$1),('Diário 3º PA'!$F$4:$F$2000))+SUMPRODUCT(-('Diário 4º PA'!$E$4:$E$2000='Analítico Cx.'!$B41),-('Diário 4º PA'!$P$4:$P$2000=E$1),('Diário 4º PA'!$F$4:$F$2000))</f>
        <v>0</v>
      </c>
      <c r="F41" s="205">
        <f>SUMPRODUCT(-('Diário 1º PA'!$E$4:$E$2634='Analítico Cx.'!$B41),-('Diário 1º PA'!$P$4:$P$2634=F$1),('Diário 1º PA'!$F$4:$F$2634))+SUMPRODUCT(-('Diário 2º PA'!$E$4:$E$2000='Analítico Cx.'!$B41),-('Diário 2º PA'!$P$4:$P$2000=F$1),('Diário 2º PA'!$F$4:$F$2000))+SUMPRODUCT(-('Diário 3º PA'!$E$4:$E$2000='Analítico Cx.'!$B41),-('Diário 3º PA'!$P$4:$P$2000=F$1),('Diário 3º PA'!$F$4:$F$2000))+SUMPRODUCT(-('Diário 4º PA'!$E$4:$E$2000='Analítico Cx.'!$B41),-('Diário 4º PA'!$P$4:$P$2000=F$1),('Diário 4º PA'!$F$4:$F$2000))</f>
        <v>0</v>
      </c>
      <c r="G41" s="205">
        <f>SUMPRODUCT(-('Diário 1º PA'!$E$4:$E$2634='Analítico Cx.'!$B41),-('Diário 1º PA'!$P$4:$P$2634=G$1),('Diário 1º PA'!$F$4:$F$2634))+SUMPRODUCT(-('Diário 2º PA'!$E$4:$E$2000='Analítico Cx.'!$B41),-('Diário 2º PA'!$P$4:$P$2000=G$1),('Diário 2º PA'!$F$4:$F$2000))+SUMPRODUCT(-('Diário 3º PA'!$E$4:$E$2000='Analítico Cx.'!$B41),-('Diário 3º PA'!$P$4:$P$2000=G$1),('Diário 3º PA'!$F$4:$F$2000))+SUMPRODUCT(-('Diário 4º PA'!$E$4:$E$2000='Analítico Cx.'!$B41),-('Diário 4º PA'!$P$4:$P$2000=G$1),('Diário 4º PA'!$F$4:$F$2000))</f>
        <v>0</v>
      </c>
      <c r="H41" s="205">
        <f>SUMPRODUCT(-('Diário 1º PA'!$E$4:$E$2634='Analítico Cx.'!$B41),-('Diário 1º PA'!$P$4:$P$2634=H$1),('Diário 1º PA'!$F$4:$F$2634))+SUMPRODUCT(-('Diário 2º PA'!$E$4:$E$2000='Analítico Cx.'!$B41),-('Diário 2º PA'!$P$4:$P$2000=H$1),('Diário 2º PA'!$F$4:$F$2000))+SUMPRODUCT(-('Diário 3º PA'!$E$4:$E$2000='Analítico Cx.'!$B41),-('Diário 3º PA'!$P$4:$P$2000=H$1),('Diário 3º PA'!$F$4:$F$2000))+SUMPRODUCT(-('Diário 4º PA'!$E$4:$E$2000='Analítico Cx.'!$B41),-('Diário 4º PA'!$P$4:$P$2000=H$1),('Diário 4º PA'!$F$4:$F$2000))</f>
        <v>0</v>
      </c>
      <c r="I41" s="205">
        <f>SUMPRODUCT(-('Diário 1º PA'!$E$4:$E$2634='Analítico Cx.'!$B41),-('Diário 1º PA'!$P$4:$P$2634=I$1),('Diário 1º PA'!$F$4:$F$2634))+SUMPRODUCT(-('Diário 2º PA'!$E$4:$E$2000='Analítico Cx.'!$B41),-('Diário 2º PA'!$P$4:$P$2000=I$1),('Diário 2º PA'!$F$4:$F$2000))+SUMPRODUCT(-('Diário 3º PA'!$E$4:$E$2000='Analítico Cx.'!$B41),-('Diário 3º PA'!$P$4:$P$2000=I$1),('Diário 3º PA'!$F$4:$F$2000))+SUMPRODUCT(-('Diário 4º PA'!$E$4:$E$2000='Analítico Cx.'!$B41),-('Diário 4º PA'!$P$4:$P$2000=I$1),('Diário 4º PA'!$F$4:$F$2000))</f>
        <v>0</v>
      </c>
      <c r="J41" s="205">
        <f>SUMPRODUCT(-('Diário 1º PA'!$E$4:$E$2634='Analítico Cx.'!$B41),-('Diário 1º PA'!$P$4:$P$2634=J$1),('Diário 1º PA'!$F$4:$F$2634))+SUMPRODUCT(-('Diário 2º PA'!$E$4:$E$2000='Analítico Cx.'!$B41),-('Diário 2º PA'!$P$4:$P$2000=J$1),('Diário 2º PA'!$F$4:$F$2000))+SUMPRODUCT(-('Diário 3º PA'!$E$4:$E$2000='Analítico Cx.'!$B41),-('Diário 3º PA'!$P$4:$P$2000=J$1),('Diário 3º PA'!$F$4:$F$2000))+SUMPRODUCT(-('Diário 4º PA'!$E$4:$E$2000='Analítico Cx.'!$B41),-('Diário 4º PA'!$P$4:$P$2000=J$1),('Diário 4º PA'!$F$4:$F$2000))</f>
        <v>0</v>
      </c>
      <c r="K41" s="205">
        <f>SUMPRODUCT(-('Diário 1º PA'!$E$4:$E$2634='Analítico Cx.'!$B41),-('Diário 1º PA'!$P$4:$P$2634=K$1),('Diário 1º PA'!$F$4:$F$2634))+SUMPRODUCT(-('Diário 2º PA'!$E$4:$E$2000='Analítico Cx.'!$B41),-('Diário 2º PA'!$P$4:$P$2000=K$1),('Diário 2º PA'!$F$4:$F$2000))+SUMPRODUCT(-('Diário 3º PA'!$E$4:$E$2000='Analítico Cx.'!$B41),-('Diário 3º PA'!$P$4:$P$2000=K$1),('Diário 3º PA'!$F$4:$F$2000))+SUMPRODUCT(-('Diário 4º PA'!$E$4:$E$2000='Analítico Cx.'!$B41),-('Diário 4º PA'!$P$4:$P$2000=K$1),('Diário 4º PA'!$F$4:$F$2000))</f>
        <v>0</v>
      </c>
      <c r="L41" s="205">
        <f>SUMPRODUCT(-('Diário 1º PA'!$E$4:$E$2634='Analítico Cx.'!$B41),-('Diário 1º PA'!$P$4:$P$2634=L$1),('Diário 1º PA'!$F$4:$F$2634))+SUMPRODUCT(-('Diário 2º PA'!$E$4:$E$2000='Analítico Cx.'!$B41),-('Diário 2º PA'!$P$4:$P$2000=L$1),('Diário 2º PA'!$F$4:$F$2000))+SUMPRODUCT(-('Diário 3º PA'!$E$4:$E$2000='Analítico Cx.'!$B41),-('Diário 3º PA'!$P$4:$P$2000=L$1),('Diário 3º PA'!$F$4:$F$2000))+SUMPRODUCT(-('Diário 4º PA'!$E$4:$E$2000='Analítico Cx.'!$B41),-('Diário 4º PA'!$P$4:$P$2000=L$1),('Diário 4º PA'!$F$4:$F$2000))</f>
        <v>0</v>
      </c>
      <c r="M41" s="205">
        <f>SUMPRODUCT(-('Diário 1º PA'!$E$4:$E$2634='Analítico Cx.'!$B41),-('Diário 1º PA'!$P$4:$P$2634=M$1),('Diário 1º PA'!$F$4:$F$2634))+SUMPRODUCT(-('Diário 2º PA'!$E$4:$E$2000='Analítico Cx.'!$B41),-('Diário 2º PA'!$P$4:$P$2000=M$1),('Diário 2º PA'!$F$4:$F$2000))+SUMPRODUCT(-('Diário 3º PA'!$E$4:$E$2000='Analítico Cx.'!$B41),-('Diário 3º PA'!$P$4:$P$2000=M$1),('Diário 3º PA'!$F$4:$F$2000))+SUMPRODUCT(-('Diário 4º PA'!$E$4:$E$2000='Analítico Cx.'!$B41),-('Diário 4º PA'!$P$4:$P$2000=M$1),('Diário 4º PA'!$F$4:$F$2000))</f>
        <v>0</v>
      </c>
      <c r="N41" s="205">
        <f>SUMPRODUCT(-('Diário 1º PA'!$E$4:$E$2634='Analítico Cx.'!$B41),-('Diário 1º PA'!$P$4:$P$2634=N$1),('Diário 1º PA'!$F$4:$F$2634))+SUMPRODUCT(-('Diário 2º PA'!$E$4:$E$2000='Analítico Cx.'!$B41),-('Diário 2º PA'!$P$4:$P$2000=N$1),('Diário 2º PA'!$F$4:$F$2000))+SUMPRODUCT(-('Diário 3º PA'!$E$4:$E$2000='Analítico Cx.'!$B41),-('Diário 3º PA'!$P$4:$P$2000=N$1),('Diário 3º PA'!$F$4:$F$2000))+SUMPRODUCT(-('Diário 4º PA'!$E$4:$E$2000='Analítico Cx.'!$B41),-('Diário 4º PA'!$P$4:$P$2000=N$1),('Diário 4º PA'!$F$4:$F$2000))</f>
        <v>0</v>
      </c>
      <c r="O41" s="206">
        <f t="shared" si="8"/>
        <v>0</v>
      </c>
      <c r="P41" s="180">
        <f t="shared" si="7"/>
        <v>0</v>
      </c>
    </row>
    <row r="42" spans="1:16" ht="23.25" customHeight="1" x14ac:dyDescent="0.2">
      <c r="A42" s="215" t="s">
        <v>245</v>
      </c>
      <c r="B42" s="124" t="s">
        <v>179</v>
      </c>
      <c r="C42" s="205">
        <f>SUMPRODUCT(-('Diário 1º PA'!$E$4:$E$2634='Analítico Cx.'!$B42),-('Diário 1º PA'!$P$4:$P$2634=C$1),('Diário 1º PA'!$F$4:$F$2634))+SUMPRODUCT(-('Diário 2º PA'!$E$4:$E$2000='Analítico Cx.'!$B42),-('Diário 2º PA'!$P$4:$P$2000=C$1),('Diário 2º PA'!$F$4:$F$2000))+SUMPRODUCT(-('Diário 3º PA'!$E$4:$E$2000='Analítico Cx.'!$B42),-('Diário 3º PA'!$P$4:$P$2000=C$1),('Diário 3º PA'!$F$4:$F$2000))+SUMPRODUCT(-('Diário 4º PA'!$E$4:$E$2000='Analítico Cx.'!$B42),-('Diário 4º PA'!$P$4:$P$2000=C$1),('Diário 4º PA'!$F$4:$F$2000))</f>
        <v>997.03</v>
      </c>
      <c r="D42" s="205">
        <f>SUMPRODUCT(-('Diário 1º PA'!$E$4:$E$2634='Analítico Cx.'!$B42),-('Diário 1º PA'!$P$4:$P$2634=D$1),('Diário 1º PA'!$F$4:$F$2634))+SUMPRODUCT(-('Diário 2º PA'!$E$4:$E$2000='Analítico Cx.'!$B42),-('Diário 2º PA'!$P$4:$P$2000=D$1),('Diário 2º PA'!$F$4:$F$2000))+SUMPRODUCT(-('Diário 3º PA'!$E$4:$E$2000='Analítico Cx.'!$B42),-('Diário 3º PA'!$P$4:$P$2000=D$1),('Diário 3º PA'!$F$4:$F$2000))+SUMPRODUCT(-('Diário 4º PA'!$E$4:$E$2000='Analítico Cx.'!$B42),-('Diário 4º PA'!$P$4:$P$2000=D$1),('Diário 4º PA'!$F$4:$F$2000))</f>
        <v>910.88</v>
      </c>
      <c r="E42" s="205">
        <f>SUMPRODUCT(-('Diário 1º PA'!$E$4:$E$2634='Analítico Cx.'!$B42),-('Diário 1º PA'!$P$4:$P$2634=E$1),('Diário 1º PA'!$F$4:$F$2634))+SUMPRODUCT(-('Diário 2º PA'!$E$4:$E$2000='Analítico Cx.'!$B42),-('Diário 2º PA'!$P$4:$P$2000=E$1),('Diário 2º PA'!$F$4:$F$2000))+SUMPRODUCT(-('Diário 3º PA'!$E$4:$E$2000='Analítico Cx.'!$B42),-('Diário 3º PA'!$P$4:$P$2000=E$1),('Diário 3º PA'!$F$4:$F$2000))+SUMPRODUCT(-('Diário 4º PA'!$E$4:$E$2000='Analítico Cx.'!$B42),-('Diário 4º PA'!$P$4:$P$2000=E$1),('Diário 4º PA'!$F$4:$F$2000))</f>
        <v>879.06999999999994</v>
      </c>
      <c r="F42" s="205">
        <f>SUMPRODUCT(-('Diário 1º PA'!$E$4:$E$2634='Analítico Cx.'!$B42),-('Diário 1º PA'!$P$4:$P$2634=F$1),('Diário 1º PA'!$F$4:$F$2634))+SUMPRODUCT(-('Diário 2º PA'!$E$4:$E$2000='Analítico Cx.'!$B42),-('Diário 2º PA'!$P$4:$P$2000=F$1),('Diário 2º PA'!$F$4:$F$2000))+SUMPRODUCT(-('Diário 3º PA'!$E$4:$E$2000='Analítico Cx.'!$B42),-('Diário 3º PA'!$P$4:$P$2000=F$1),('Diário 3º PA'!$F$4:$F$2000))+SUMPRODUCT(-('Diário 4º PA'!$E$4:$E$2000='Analítico Cx.'!$B42),-('Diário 4º PA'!$P$4:$P$2000=F$1),('Diário 4º PA'!$F$4:$F$2000))</f>
        <v>0</v>
      </c>
      <c r="G42" s="205">
        <f>SUMPRODUCT(-('Diário 1º PA'!$E$4:$E$2634='Analítico Cx.'!$B42),-('Diário 1º PA'!$P$4:$P$2634=G$1),('Diário 1º PA'!$F$4:$F$2634))+SUMPRODUCT(-('Diário 2º PA'!$E$4:$E$2000='Analítico Cx.'!$B42),-('Diário 2º PA'!$P$4:$P$2000=G$1),('Diário 2º PA'!$F$4:$F$2000))+SUMPRODUCT(-('Diário 3º PA'!$E$4:$E$2000='Analítico Cx.'!$B42),-('Diário 3º PA'!$P$4:$P$2000=G$1),('Diário 3º PA'!$F$4:$F$2000))+SUMPRODUCT(-('Diário 4º PA'!$E$4:$E$2000='Analítico Cx.'!$B42),-('Diário 4º PA'!$P$4:$P$2000=G$1),('Diário 4º PA'!$F$4:$F$2000))</f>
        <v>0</v>
      </c>
      <c r="H42" s="205">
        <f>SUMPRODUCT(-('Diário 1º PA'!$E$4:$E$2634='Analítico Cx.'!$B42),-('Diário 1º PA'!$P$4:$P$2634=H$1),('Diário 1º PA'!$F$4:$F$2634))+SUMPRODUCT(-('Diário 2º PA'!$E$4:$E$2000='Analítico Cx.'!$B42),-('Diário 2º PA'!$P$4:$P$2000=H$1),('Diário 2º PA'!$F$4:$F$2000))+SUMPRODUCT(-('Diário 3º PA'!$E$4:$E$2000='Analítico Cx.'!$B42),-('Diário 3º PA'!$P$4:$P$2000=H$1),('Diário 3º PA'!$F$4:$F$2000))+SUMPRODUCT(-('Diário 4º PA'!$E$4:$E$2000='Analítico Cx.'!$B42),-('Diário 4º PA'!$P$4:$P$2000=H$1),('Diário 4º PA'!$F$4:$F$2000))</f>
        <v>0</v>
      </c>
      <c r="I42" s="205">
        <f>SUMPRODUCT(-('Diário 1º PA'!$E$4:$E$2634='Analítico Cx.'!$B42),-('Diário 1º PA'!$P$4:$P$2634=I$1),('Diário 1º PA'!$F$4:$F$2634))+SUMPRODUCT(-('Diário 2º PA'!$E$4:$E$2000='Analítico Cx.'!$B42),-('Diário 2º PA'!$P$4:$P$2000=I$1),('Diário 2º PA'!$F$4:$F$2000))+SUMPRODUCT(-('Diário 3º PA'!$E$4:$E$2000='Analítico Cx.'!$B42),-('Diário 3º PA'!$P$4:$P$2000=I$1),('Diário 3º PA'!$F$4:$F$2000))+SUMPRODUCT(-('Diário 4º PA'!$E$4:$E$2000='Analítico Cx.'!$B42),-('Diário 4º PA'!$P$4:$P$2000=I$1),('Diário 4º PA'!$F$4:$F$2000))</f>
        <v>0</v>
      </c>
      <c r="J42" s="205">
        <f>SUMPRODUCT(-('Diário 1º PA'!$E$4:$E$2634='Analítico Cx.'!$B42),-('Diário 1º PA'!$P$4:$P$2634=J$1),('Diário 1º PA'!$F$4:$F$2634))+SUMPRODUCT(-('Diário 2º PA'!$E$4:$E$2000='Analítico Cx.'!$B42),-('Diário 2º PA'!$P$4:$P$2000=J$1),('Diário 2º PA'!$F$4:$F$2000))+SUMPRODUCT(-('Diário 3º PA'!$E$4:$E$2000='Analítico Cx.'!$B42),-('Diário 3º PA'!$P$4:$P$2000=J$1),('Diário 3º PA'!$F$4:$F$2000))+SUMPRODUCT(-('Diário 4º PA'!$E$4:$E$2000='Analítico Cx.'!$B42),-('Diário 4º PA'!$P$4:$P$2000=J$1),('Diário 4º PA'!$F$4:$F$2000))</f>
        <v>0</v>
      </c>
      <c r="K42" s="205">
        <f>SUMPRODUCT(-('Diário 1º PA'!$E$4:$E$2634='Analítico Cx.'!$B42),-('Diário 1º PA'!$P$4:$P$2634=K$1),('Diário 1º PA'!$F$4:$F$2634))+SUMPRODUCT(-('Diário 2º PA'!$E$4:$E$2000='Analítico Cx.'!$B42),-('Diário 2º PA'!$P$4:$P$2000=K$1),('Diário 2º PA'!$F$4:$F$2000))+SUMPRODUCT(-('Diário 3º PA'!$E$4:$E$2000='Analítico Cx.'!$B42),-('Diário 3º PA'!$P$4:$P$2000=K$1),('Diário 3º PA'!$F$4:$F$2000))+SUMPRODUCT(-('Diário 4º PA'!$E$4:$E$2000='Analítico Cx.'!$B42),-('Diário 4º PA'!$P$4:$P$2000=K$1),('Diário 4º PA'!$F$4:$F$2000))</f>
        <v>0</v>
      </c>
      <c r="L42" s="205">
        <f>SUMPRODUCT(-('Diário 1º PA'!$E$4:$E$2634='Analítico Cx.'!$B42),-('Diário 1º PA'!$P$4:$P$2634=L$1),('Diário 1º PA'!$F$4:$F$2634))+SUMPRODUCT(-('Diário 2º PA'!$E$4:$E$2000='Analítico Cx.'!$B42),-('Diário 2º PA'!$P$4:$P$2000=L$1),('Diário 2º PA'!$F$4:$F$2000))+SUMPRODUCT(-('Diário 3º PA'!$E$4:$E$2000='Analítico Cx.'!$B42),-('Diário 3º PA'!$P$4:$P$2000=L$1),('Diário 3º PA'!$F$4:$F$2000))+SUMPRODUCT(-('Diário 4º PA'!$E$4:$E$2000='Analítico Cx.'!$B42),-('Diário 4º PA'!$P$4:$P$2000=L$1),('Diário 4º PA'!$F$4:$F$2000))</f>
        <v>0</v>
      </c>
      <c r="M42" s="205">
        <f>SUMPRODUCT(-('Diário 1º PA'!$E$4:$E$2634='Analítico Cx.'!$B42),-('Diário 1º PA'!$P$4:$P$2634=M$1),('Diário 1º PA'!$F$4:$F$2634))+SUMPRODUCT(-('Diário 2º PA'!$E$4:$E$2000='Analítico Cx.'!$B42),-('Diário 2º PA'!$P$4:$P$2000=M$1),('Diário 2º PA'!$F$4:$F$2000))+SUMPRODUCT(-('Diário 3º PA'!$E$4:$E$2000='Analítico Cx.'!$B42),-('Diário 3º PA'!$P$4:$P$2000=M$1),('Diário 3º PA'!$F$4:$F$2000))+SUMPRODUCT(-('Diário 4º PA'!$E$4:$E$2000='Analítico Cx.'!$B42),-('Diário 4º PA'!$P$4:$P$2000=M$1),('Diário 4º PA'!$F$4:$F$2000))</f>
        <v>0</v>
      </c>
      <c r="N42" s="205">
        <f>SUMPRODUCT(-('Diário 1º PA'!$E$4:$E$2634='Analítico Cx.'!$B42),-('Diário 1º PA'!$P$4:$P$2634=N$1),('Diário 1º PA'!$F$4:$F$2634))+SUMPRODUCT(-('Diário 2º PA'!$E$4:$E$2000='Analítico Cx.'!$B42),-('Diário 2º PA'!$P$4:$P$2000=N$1),('Diário 2º PA'!$F$4:$F$2000))+SUMPRODUCT(-('Diário 3º PA'!$E$4:$E$2000='Analítico Cx.'!$B42),-('Diário 3º PA'!$P$4:$P$2000=N$1),('Diário 3º PA'!$F$4:$F$2000))+SUMPRODUCT(-('Diário 4º PA'!$E$4:$E$2000='Analítico Cx.'!$B42),-('Diário 4º PA'!$P$4:$P$2000=N$1),('Diário 4º PA'!$F$4:$F$2000))</f>
        <v>0</v>
      </c>
      <c r="O42" s="206">
        <f t="shared" si="8"/>
        <v>2786.9799999999996</v>
      </c>
      <c r="P42" s="180">
        <f t="shared" si="7"/>
        <v>1.0267515572427476E-3</v>
      </c>
    </row>
    <row r="43" spans="1:16" ht="23.25" customHeight="1" x14ac:dyDescent="0.2">
      <c r="A43" s="215" t="s">
        <v>246</v>
      </c>
      <c r="B43" s="124" t="s">
        <v>286</v>
      </c>
      <c r="C43" s="205">
        <f>SUMPRODUCT(-('Diário 1º PA'!$E$4:$E$2634='Analítico Cx.'!$B43),-('Diário 1º PA'!$P$4:$P$2634=C$1),('Diário 1º PA'!$F$4:$F$2634))+SUMPRODUCT(-('Diário 2º PA'!$E$4:$E$2000='Analítico Cx.'!$B43),-('Diário 2º PA'!$P$4:$P$2000=C$1),('Diário 2º PA'!$F$4:$F$2000))+SUMPRODUCT(-('Diário 3º PA'!$E$4:$E$2000='Analítico Cx.'!$B43),-('Diário 3º PA'!$P$4:$P$2000=C$1),('Diário 3º PA'!$F$4:$F$2000))+SUMPRODUCT(-('Diário 4º PA'!$E$4:$E$2000='Analítico Cx.'!$B43),-('Diário 4º PA'!$P$4:$P$2000=C$1),('Diário 4º PA'!$F$4:$F$2000))</f>
        <v>0</v>
      </c>
      <c r="D43" s="205">
        <f>SUMPRODUCT(-('Diário 1º PA'!$E$4:$E$2634='Analítico Cx.'!$B43),-('Diário 1º PA'!$P$4:$P$2634=D$1),('Diário 1º PA'!$F$4:$F$2634))+SUMPRODUCT(-('Diário 2º PA'!$E$4:$E$2000='Analítico Cx.'!$B43),-('Diário 2º PA'!$P$4:$P$2000=D$1),('Diário 2º PA'!$F$4:$F$2000))+SUMPRODUCT(-('Diário 3º PA'!$E$4:$E$2000='Analítico Cx.'!$B43),-('Diário 3º PA'!$P$4:$P$2000=D$1),('Diário 3º PA'!$F$4:$F$2000))+SUMPRODUCT(-('Diário 4º PA'!$E$4:$E$2000='Analítico Cx.'!$B43),-('Diário 4º PA'!$P$4:$P$2000=D$1),('Diário 4º PA'!$F$4:$F$2000))</f>
        <v>0</v>
      </c>
      <c r="E43" s="205">
        <f>SUMPRODUCT(-('Diário 1º PA'!$E$4:$E$2634='Analítico Cx.'!$B43),-('Diário 1º PA'!$P$4:$P$2634=E$1),('Diário 1º PA'!$F$4:$F$2634))+SUMPRODUCT(-('Diário 2º PA'!$E$4:$E$2000='Analítico Cx.'!$B43),-('Diário 2º PA'!$P$4:$P$2000=E$1),('Diário 2º PA'!$F$4:$F$2000))+SUMPRODUCT(-('Diário 3º PA'!$E$4:$E$2000='Analítico Cx.'!$B43),-('Diário 3º PA'!$P$4:$P$2000=E$1),('Diário 3º PA'!$F$4:$F$2000))+SUMPRODUCT(-('Diário 4º PA'!$E$4:$E$2000='Analítico Cx.'!$B43),-('Diário 4º PA'!$P$4:$P$2000=E$1),('Diário 4º PA'!$F$4:$F$2000))</f>
        <v>0</v>
      </c>
      <c r="F43" s="205">
        <f>SUMPRODUCT(-('Diário 1º PA'!$E$4:$E$2634='Analítico Cx.'!$B43),-('Diário 1º PA'!$P$4:$P$2634=F$1),('Diário 1º PA'!$F$4:$F$2634))+SUMPRODUCT(-('Diário 2º PA'!$E$4:$E$2000='Analítico Cx.'!$B43),-('Diário 2º PA'!$P$4:$P$2000=F$1),('Diário 2º PA'!$F$4:$F$2000))+SUMPRODUCT(-('Diário 3º PA'!$E$4:$E$2000='Analítico Cx.'!$B43),-('Diário 3º PA'!$P$4:$P$2000=F$1),('Diário 3º PA'!$F$4:$F$2000))+SUMPRODUCT(-('Diário 4º PA'!$E$4:$E$2000='Analítico Cx.'!$B43),-('Diário 4º PA'!$P$4:$P$2000=F$1),('Diário 4º PA'!$F$4:$F$2000))</f>
        <v>0</v>
      </c>
      <c r="G43" s="205">
        <f>SUMPRODUCT(-('Diário 1º PA'!$E$4:$E$2634='Analítico Cx.'!$B43),-('Diário 1º PA'!$P$4:$P$2634=G$1),('Diário 1º PA'!$F$4:$F$2634))+SUMPRODUCT(-('Diário 2º PA'!$E$4:$E$2000='Analítico Cx.'!$B43),-('Diário 2º PA'!$P$4:$P$2000=G$1),('Diário 2º PA'!$F$4:$F$2000))+SUMPRODUCT(-('Diário 3º PA'!$E$4:$E$2000='Analítico Cx.'!$B43),-('Diário 3º PA'!$P$4:$P$2000=G$1),('Diário 3º PA'!$F$4:$F$2000))+SUMPRODUCT(-('Diário 4º PA'!$E$4:$E$2000='Analítico Cx.'!$B43),-('Diário 4º PA'!$P$4:$P$2000=G$1),('Diário 4º PA'!$F$4:$F$2000))</f>
        <v>0</v>
      </c>
      <c r="H43" s="205">
        <f>SUMPRODUCT(-('Diário 1º PA'!$E$4:$E$2634='Analítico Cx.'!$B43),-('Diário 1º PA'!$P$4:$P$2634=H$1),('Diário 1º PA'!$F$4:$F$2634))+SUMPRODUCT(-('Diário 2º PA'!$E$4:$E$2000='Analítico Cx.'!$B43),-('Diário 2º PA'!$P$4:$P$2000=H$1),('Diário 2º PA'!$F$4:$F$2000))+SUMPRODUCT(-('Diário 3º PA'!$E$4:$E$2000='Analítico Cx.'!$B43),-('Diário 3º PA'!$P$4:$P$2000=H$1),('Diário 3º PA'!$F$4:$F$2000))+SUMPRODUCT(-('Diário 4º PA'!$E$4:$E$2000='Analítico Cx.'!$B43),-('Diário 4º PA'!$P$4:$P$2000=H$1),('Diário 4º PA'!$F$4:$F$2000))</f>
        <v>0</v>
      </c>
      <c r="I43" s="205">
        <f>SUMPRODUCT(-('Diário 1º PA'!$E$4:$E$2634='Analítico Cx.'!$B43),-('Diário 1º PA'!$P$4:$P$2634=I$1),('Diário 1º PA'!$F$4:$F$2634))+SUMPRODUCT(-('Diário 2º PA'!$E$4:$E$2000='Analítico Cx.'!$B43),-('Diário 2º PA'!$P$4:$P$2000=I$1),('Diário 2º PA'!$F$4:$F$2000))+SUMPRODUCT(-('Diário 3º PA'!$E$4:$E$2000='Analítico Cx.'!$B43),-('Diário 3º PA'!$P$4:$P$2000=I$1),('Diário 3º PA'!$F$4:$F$2000))+SUMPRODUCT(-('Diário 4º PA'!$E$4:$E$2000='Analítico Cx.'!$B43),-('Diário 4º PA'!$P$4:$P$2000=I$1),('Diário 4º PA'!$F$4:$F$2000))</f>
        <v>0</v>
      </c>
      <c r="J43" s="205">
        <f>SUMPRODUCT(-('Diário 1º PA'!$E$4:$E$2634='Analítico Cx.'!$B43),-('Diário 1º PA'!$P$4:$P$2634=J$1),('Diário 1º PA'!$F$4:$F$2634))+SUMPRODUCT(-('Diário 2º PA'!$E$4:$E$2000='Analítico Cx.'!$B43),-('Diário 2º PA'!$P$4:$P$2000=J$1),('Diário 2º PA'!$F$4:$F$2000))+SUMPRODUCT(-('Diário 3º PA'!$E$4:$E$2000='Analítico Cx.'!$B43),-('Diário 3º PA'!$P$4:$P$2000=J$1),('Diário 3º PA'!$F$4:$F$2000))+SUMPRODUCT(-('Diário 4º PA'!$E$4:$E$2000='Analítico Cx.'!$B43),-('Diário 4º PA'!$P$4:$P$2000=J$1),('Diário 4º PA'!$F$4:$F$2000))</f>
        <v>0</v>
      </c>
      <c r="K43" s="205">
        <f>SUMPRODUCT(-('Diário 1º PA'!$E$4:$E$2634='Analítico Cx.'!$B43),-('Diário 1º PA'!$P$4:$P$2634=K$1),('Diário 1º PA'!$F$4:$F$2634))+SUMPRODUCT(-('Diário 2º PA'!$E$4:$E$2000='Analítico Cx.'!$B43),-('Diário 2º PA'!$P$4:$P$2000=K$1),('Diário 2º PA'!$F$4:$F$2000))+SUMPRODUCT(-('Diário 3º PA'!$E$4:$E$2000='Analítico Cx.'!$B43),-('Diário 3º PA'!$P$4:$P$2000=K$1),('Diário 3º PA'!$F$4:$F$2000))+SUMPRODUCT(-('Diário 4º PA'!$E$4:$E$2000='Analítico Cx.'!$B43),-('Diário 4º PA'!$P$4:$P$2000=K$1),('Diário 4º PA'!$F$4:$F$2000))</f>
        <v>0</v>
      </c>
      <c r="L43" s="205">
        <f>SUMPRODUCT(-('Diário 1º PA'!$E$4:$E$2634='Analítico Cx.'!$B43),-('Diário 1º PA'!$P$4:$P$2634=L$1),('Diário 1º PA'!$F$4:$F$2634))+SUMPRODUCT(-('Diário 2º PA'!$E$4:$E$2000='Analítico Cx.'!$B43),-('Diário 2º PA'!$P$4:$P$2000=L$1),('Diário 2º PA'!$F$4:$F$2000))+SUMPRODUCT(-('Diário 3º PA'!$E$4:$E$2000='Analítico Cx.'!$B43),-('Diário 3º PA'!$P$4:$P$2000=L$1),('Diário 3º PA'!$F$4:$F$2000))+SUMPRODUCT(-('Diário 4º PA'!$E$4:$E$2000='Analítico Cx.'!$B43),-('Diário 4º PA'!$P$4:$P$2000=L$1),('Diário 4º PA'!$F$4:$F$2000))</f>
        <v>0</v>
      </c>
      <c r="M43" s="205">
        <f>SUMPRODUCT(-('Diário 1º PA'!$E$4:$E$2634='Analítico Cx.'!$B43),-('Diário 1º PA'!$P$4:$P$2634=M$1),('Diário 1º PA'!$F$4:$F$2634))+SUMPRODUCT(-('Diário 2º PA'!$E$4:$E$2000='Analítico Cx.'!$B43),-('Diário 2º PA'!$P$4:$P$2000=M$1),('Diário 2º PA'!$F$4:$F$2000))+SUMPRODUCT(-('Diário 3º PA'!$E$4:$E$2000='Analítico Cx.'!$B43),-('Diário 3º PA'!$P$4:$P$2000=M$1),('Diário 3º PA'!$F$4:$F$2000))+SUMPRODUCT(-('Diário 4º PA'!$E$4:$E$2000='Analítico Cx.'!$B43),-('Diário 4º PA'!$P$4:$P$2000=M$1),('Diário 4º PA'!$F$4:$F$2000))</f>
        <v>0</v>
      </c>
      <c r="N43" s="205">
        <f>SUMPRODUCT(-('Diário 1º PA'!$E$4:$E$2634='Analítico Cx.'!$B43),-('Diário 1º PA'!$P$4:$P$2634=N$1),('Diário 1º PA'!$F$4:$F$2634))+SUMPRODUCT(-('Diário 2º PA'!$E$4:$E$2000='Analítico Cx.'!$B43),-('Diário 2º PA'!$P$4:$P$2000=N$1),('Diário 2º PA'!$F$4:$F$2000))+SUMPRODUCT(-('Diário 3º PA'!$E$4:$E$2000='Analítico Cx.'!$B43),-('Diário 3º PA'!$P$4:$P$2000=N$1),('Diário 3º PA'!$F$4:$F$2000))+SUMPRODUCT(-('Diário 4º PA'!$E$4:$E$2000='Analítico Cx.'!$B43),-('Diário 4º PA'!$P$4:$P$2000=N$1),('Diário 4º PA'!$F$4:$F$2000))</f>
        <v>0</v>
      </c>
      <c r="O43" s="206">
        <f t="shared" si="8"/>
        <v>0</v>
      </c>
      <c r="P43" s="180">
        <f t="shared" si="7"/>
        <v>0</v>
      </c>
    </row>
    <row r="44" spans="1:16" ht="23.25" customHeight="1" x14ac:dyDescent="0.2">
      <c r="A44" s="215" t="s">
        <v>247</v>
      </c>
      <c r="B44" s="124" t="s">
        <v>176</v>
      </c>
      <c r="C44" s="205">
        <f>SUMPRODUCT(-('Diário 1º PA'!$E$4:$E$2634='Analítico Cx.'!$B44),-('Diário 1º PA'!$P$4:$P$2634=C$1),('Diário 1º PA'!$F$4:$F$2634))+SUMPRODUCT(-('Diário 2º PA'!$E$4:$E$2000='Analítico Cx.'!$B44),-('Diário 2º PA'!$P$4:$P$2000=C$1),('Diário 2º PA'!$F$4:$F$2000))+SUMPRODUCT(-('Diário 3º PA'!$E$4:$E$2000='Analítico Cx.'!$B44),-('Diário 3º PA'!$P$4:$P$2000=C$1),('Diário 3º PA'!$F$4:$F$2000))+SUMPRODUCT(-('Diário 4º PA'!$E$4:$E$2000='Analítico Cx.'!$B44),-('Diário 4º PA'!$P$4:$P$2000=C$1),('Diário 4º PA'!$F$4:$F$2000))</f>
        <v>0</v>
      </c>
      <c r="D44" s="205">
        <f>SUMPRODUCT(-('Diário 1º PA'!$E$4:$E$2634='Analítico Cx.'!$B44),-('Diário 1º PA'!$P$4:$P$2634=D$1),('Diário 1º PA'!$F$4:$F$2634))+SUMPRODUCT(-('Diário 2º PA'!$E$4:$E$2000='Analítico Cx.'!$B44),-('Diário 2º PA'!$P$4:$P$2000=D$1),('Diário 2º PA'!$F$4:$F$2000))+SUMPRODUCT(-('Diário 3º PA'!$E$4:$E$2000='Analítico Cx.'!$B44),-('Diário 3º PA'!$P$4:$P$2000=D$1),('Diário 3º PA'!$F$4:$F$2000))+SUMPRODUCT(-('Diário 4º PA'!$E$4:$E$2000='Analítico Cx.'!$B44),-('Diário 4º PA'!$P$4:$P$2000=D$1),('Diário 4º PA'!$F$4:$F$2000))</f>
        <v>0</v>
      </c>
      <c r="E44" s="205">
        <f>SUMPRODUCT(-('Diário 1º PA'!$E$4:$E$2634='Analítico Cx.'!$B44),-('Diário 1º PA'!$P$4:$P$2634=E$1),('Diário 1º PA'!$F$4:$F$2634))+SUMPRODUCT(-('Diário 2º PA'!$E$4:$E$2000='Analítico Cx.'!$B44),-('Diário 2º PA'!$P$4:$P$2000=E$1),('Diário 2º PA'!$F$4:$F$2000))+SUMPRODUCT(-('Diário 3º PA'!$E$4:$E$2000='Analítico Cx.'!$B44),-('Diário 3º PA'!$P$4:$P$2000=E$1),('Diário 3º PA'!$F$4:$F$2000))+SUMPRODUCT(-('Diário 4º PA'!$E$4:$E$2000='Analítico Cx.'!$B44),-('Diário 4º PA'!$P$4:$P$2000=E$1),('Diário 4º PA'!$F$4:$F$2000))</f>
        <v>0</v>
      </c>
      <c r="F44" s="205">
        <f>SUMPRODUCT(-('Diário 1º PA'!$E$4:$E$2634='Analítico Cx.'!$B44),-('Diário 1º PA'!$P$4:$P$2634=F$1),('Diário 1º PA'!$F$4:$F$2634))+SUMPRODUCT(-('Diário 2º PA'!$E$4:$E$2000='Analítico Cx.'!$B44),-('Diário 2º PA'!$P$4:$P$2000=F$1),('Diário 2º PA'!$F$4:$F$2000))+SUMPRODUCT(-('Diário 3º PA'!$E$4:$E$2000='Analítico Cx.'!$B44),-('Diário 3º PA'!$P$4:$P$2000=F$1),('Diário 3º PA'!$F$4:$F$2000))+SUMPRODUCT(-('Diário 4º PA'!$E$4:$E$2000='Analítico Cx.'!$B44),-('Diário 4º PA'!$P$4:$P$2000=F$1),('Diário 4º PA'!$F$4:$F$2000))</f>
        <v>0</v>
      </c>
      <c r="G44" s="205">
        <f>SUMPRODUCT(-('Diário 1º PA'!$E$4:$E$2634='Analítico Cx.'!$B44),-('Diário 1º PA'!$P$4:$P$2634=G$1),('Diário 1º PA'!$F$4:$F$2634))+SUMPRODUCT(-('Diário 2º PA'!$E$4:$E$2000='Analítico Cx.'!$B44),-('Diário 2º PA'!$P$4:$P$2000=G$1),('Diário 2º PA'!$F$4:$F$2000))+SUMPRODUCT(-('Diário 3º PA'!$E$4:$E$2000='Analítico Cx.'!$B44),-('Diário 3º PA'!$P$4:$P$2000=G$1),('Diário 3º PA'!$F$4:$F$2000))+SUMPRODUCT(-('Diário 4º PA'!$E$4:$E$2000='Analítico Cx.'!$B44),-('Diário 4º PA'!$P$4:$P$2000=G$1),('Diário 4º PA'!$F$4:$F$2000))</f>
        <v>0</v>
      </c>
      <c r="H44" s="205">
        <f>SUMPRODUCT(-('Diário 1º PA'!$E$4:$E$2634='Analítico Cx.'!$B44),-('Diário 1º PA'!$P$4:$P$2634=H$1),('Diário 1º PA'!$F$4:$F$2634))+SUMPRODUCT(-('Diário 2º PA'!$E$4:$E$2000='Analítico Cx.'!$B44),-('Diário 2º PA'!$P$4:$P$2000=H$1),('Diário 2º PA'!$F$4:$F$2000))+SUMPRODUCT(-('Diário 3º PA'!$E$4:$E$2000='Analítico Cx.'!$B44),-('Diário 3º PA'!$P$4:$P$2000=H$1),('Diário 3º PA'!$F$4:$F$2000))+SUMPRODUCT(-('Diário 4º PA'!$E$4:$E$2000='Analítico Cx.'!$B44),-('Diário 4º PA'!$P$4:$P$2000=H$1),('Diário 4º PA'!$F$4:$F$2000))</f>
        <v>0</v>
      </c>
      <c r="I44" s="205">
        <f>SUMPRODUCT(-('Diário 1º PA'!$E$4:$E$2634='Analítico Cx.'!$B44),-('Diário 1º PA'!$P$4:$P$2634=I$1),('Diário 1º PA'!$F$4:$F$2634))+SUMPRODUCT(-('Diário 2º PA'!$E$4:$E$2000='Analítico Cx.'!$B44),-('Diário 2º PA'!$P$4:$P$2000=I$1),('Diário 2º PA'!$F$4:$F$2000))+SUMPRODUCT(-('Diário 3º PA'!$E$4:$E$2000='Analítico Cx.'!$B44),-('Diário 3º PA'!$P$4:$P$2000=I$1),('Diário 3º PA'!$F$4:$F$2000))+SUMPRODUCT(-('Diário 4º PA'!$E$4:$E$2000='Analítico Cx.'!$B44),-('Diário 4º PA'!$P$4:$P$2000=I$1),('Diário 4º PA'!$F$4:$F$2000))</f>
        <v>0</v>
      </c>
      <c r="J44" s="205">
        <f>SUMPRODUCT(-('Diário 1º PA'!$E$4:$E$2634='Analítico Cx.'!$B44),-('Diário 1º PA'!$P$4:$P$2634=J$1),('Diário 1º PA'!$F$4:$F$2634))+SUMPRODUCT(-('Diário 2º PA'!$E$4:$E$2000='Analítico Cx.'!$B44),-('Diário 2º PA'!$P$4:$P$2000=J$1),('Diário 2º PA'!$F$4:$F$2000))+SUMPRODUCT(-('Diário 3º PA'!$E$4:$E$2000='Analítico Cx.'!$B44),-('Diário 3º PA'!$P$4:$P$2000=J$1),('Diário 3º PA'!$F$4:$F$2000))+SUMPRODUCT(-('Diário 4º PA'!$E$4:$E$2000='Analítico Cx.'!$B44),-('Diário 4º PA'!$P$4:$P$2000=J$1),('Diário 4º PA'!$F$4:$F$2000))</f>
        <v>0</v>
      </c>
      <c r="K44" s="205">
        <f>SUMPRODUCT(-('Diário 1º PA'!$E$4:$E$2634='Analítico Cx.'!$B44),-('Diário 1º PA'!$P$4:$P$2634=K$1),('Diário 1º PA'!$F$4:$F$2634))+SUMPRODUCT(-('Diário 2º PA'!$E$4:$E$2000='Analítico Cx.'!$B44),-('Diário 2º PA'!$P$4:$P$2000=K$1),('Diário 2º PA'!$F$4:$F$2000))+SUMPRODUCT(-('Diário 3º PA'!$E$4:$E$2000='Analítico Cx.'!$B44),-('Diário 3º PA'!$P$4:$P$2000=K$1),('Diário 3º PA'!$F$4:$F$2000))+SUMPRODUCT(-('Diário 4º PA'!$E$4:$E$2000='Analítico Cx.'!$B44),-('Diário 4º PA'!$P$4:$P$2000=K$1),('Diário 4º PA'!$F$4:$F$2000))</f>
        <v>0</v>
      </c>
      <c r="L44" s="205">
        <f>SUMPRODUCT(-('Diário 1º PA'!$E$4:$E$2634='Analítico Cx.'!$B44),-('Diário 1º PA'!$P$4:$P$2634=L$1),('Diário 1º PA'!$F$4:$F$2634))+SUMPRODUCT(-('Diário 2º PA'!$E$4:$E$2000='Analítico Cx.'!$B44),-('Diário 2º PA'!$P$4:$P$2000=L$1),('Diário 2º PA'!$F$4:$F$2000))+SUMPRODUCT(-('Diário 3º PA'!$E$4:$E$2000='Analítico Cx.'!$B44),-('Diário 3º PA'!$P$4:$P$2000=L$1),('Diário 3º PA'!$F$4:$F$2000))+SUMPRODUCT(-('Diário 4º PA'!$E$4:$E$2000='Analítico Cx.'!$B44),-('Diário 4º PA'!$P$4:$P$2000=L$1),('Diário 4º PA'!$F$4:$F$2000))</f>
        <v>0</v>
      </c>
      <c r="M44" s="205">
        <f>SUMPRODUCT(-('Diário 1º PA'!$E$4:$E$2634='Analítico Cx.'!$B44),-('Diário 1º PA'!$P$4:$P$2634=M$1),('Diário 1º PA'!$F$4:$F$2634))+SUMPRODUCT(-('Diário 2º PA'!$E$4:$E$2000='Analítico Cx.'!$B44),-('Diário 2º PA'!$P$4:$P$2000=M$1),('Diário 2º PA'!$F$4:$F$2000))+SUMPRODUCT(-('Diário 3º PA'!$E$4:$E$2000='Analítico Cx.'!$B44),-('Diário 3º PA'!$P$4:$P$2000=M$1),('Diário 3º PA'!$F$4:$F$2000))+SUMPRODUCT(-('Diário 4º PA'!$E$4:$E$2000='Analítico Cx.'!$B44),-('Diário 4º PA'!$P$4:$P$2000=M$1),('Diário 4º PA'!$F$4:$F$2000))</f>
        <v>0</v>
      </c>
      <c r="N44" s="205">
        <f>SUMPRODUCT(-('Diário 1º PA'!$E$4:$E$2634='Analítico Cx.'!$B44),-('Diário 1º PA'!$P$4:$P$2634=N$1),('Diário 1º PA'!$F$4:$F$2634))+SUMPRODUCT(-('Diário 2º PA'!$E$4:$E$2000='Analítico Cx.'!$B44),-('Diário 2º PA'!$P$4:$P$2000=N$1),('Diário 2º PA'!$F$4:$F$2000))+SUMPRODUCT(-('Diário 3º PA'!$E$4:$E$2000='Analítico Cx.'!$B44),-('Diário 3º PA'!$P$4:$P$2000=N$1),('Diário 3º PA'!$F$4:$F$2000))+SUMPRODUCT(-('Diário 4º PA'!$E$4:$E$2000='Analítico Cx.'!$B44),-('Diário 4º PA'!$P$4:$P$2000=N$1),('Diário 4º PA'!$F$4:$F$2000))</f>
        <v>0</v>
      </c>
      <c r="O44" s="206">
        <f t="shared" si="8"/>
        <v>0</v>
      </c>
      <c r="P44" s="180">
        <f t="shared" si="7"/>
        <v>0</v>
      </c>
    </row>
    <row r="45" spans="1:16" s="37" customFormat="1" ht="23.25" customHeight="1" x14ac:dyDescent="0.2">
      <c r="A45" s="215" t="s">
        <v>248</v>
      </c>
      <c r="B45" s="65" t="s">
        <v>296</v>
      </c>
      <c r="C45" s="205">
        <f>SUMPRODUCT(-('Diário 1º PA'!$E$4:$E$2634='Analítico Cx.'!$B45),-('Diário 1º PA'!$P$4:$P$2634=C$1),('Diário 1º PA'!$F$4:$F$2634))+SUMPRODUCT(-('Diário 2º PA'!$E$4:$E$2000='Analítico Cx.'!$B45),-('Diário 2º PA'!$P$4:$P$2000=C$1),('Diário 2º PA'!$F$4:$F$2000))+SUMPRODUCT(-('Diário 3º PA'!$E$4:$E$2000='Analítico Cx.'!$B45),-('Diário 3º PA'!$P$4:$P$2000=C$1),('Diário 3º PA'!$F$4:$F$2000))+SUMPRODUCT(-('Diário 4º PA'!$E$4:$E$2000='Analítico Cx.'!$B45),-('Diário 4º PA'!$P$4:$P$2000=C$1),('Diário 4º PA'!$F$4:$F$2000))</f>
        <v>0</v>
      </c>
      <c r="D45" s="205">
        <f>SUMPRODUCT(-('Diário 1º PA'!$E$4:$E$2634='Analítico Cx.'!$B45),-('Diário 1º PA'!$P$4:$P$2634=D$1),('Diário 1º PA'!$F$4:$F$2634))+SUMPRODUCT(-('Diário 2º PA'!$E$4:$E$2000='Analítico Cx.'!$B45),-('Diário 2º PA'!$P$4:$P$2000=D$1),('Diário 2º PA'!$F$4:$F$2000))+SUMPRODUCT(-('Diário 3º PA'!$E$4:$E$2000='Analítico Cx.'!$B45),-('Diário 3º PA'!$P$4:$P$2000=D$1),('Diário 3º PA'!$F$4:$F$2000))+SUMPRODUCT(-('Diário 4º PA'!$E$4:$E$2000='Analítico Cx.'!$B45),-('Diário 4º PA'!$P$4:$P$2000=D$1),('Diário 4º PA'!$F$4:$F$2000))</f>
        <v>0</v>
      </c>
      <c r="E45" s="205">
        <f>SUMPRODUCT(-('Diário 1º PA'!$E$4:$E$2634='Analítico Cx.'!$B45),-('Diário 1º PA'!$P$4:$P$2634=E$1),('Diário 1º PA'!$F$4:$F$2634))+SUMPRODUCT(-('Diário 2º PA'!$E$4:$E$2000='Analítico Cx.'!$B45),-('Diário 2º PA'!$P$4:$P$2000=E$1),('Diário 2º PA'!$F$4:$F$2000))+SUMPRODUCT(-('Diário 3º PA'!$E$4:$E$2000='Analítico Cx.'!$B45),-('Diário 3º PA'!$P$4:$P$2000=E$1),('Diário 3º PA'!$F$4:$F$2000))+SUMPRODUCT(-('Diário 4º PA'!$E$4:$E$2000='Analítico Cx.'!$B45),-('Diário 4º PA'!$P$4:$P$2000=E$1),('Diário 4º PA'!$F$4:$F$2000))</f>
        <v>0</v>
      </c>
      <c r="F45" s="205">
        <f>SUMPRODUCT(-('Diário 1º PA'!$E$4:$E$2634='Analítico Cx.'!$B45),-('Diário 1º PA'!$P$4:$P$2634=F$1),('Diário 1º PA'!$F$4:$F$2634))+SUMPRODUCT(-('Diário 2º PA'!$E$4:$E$2000='Analítico Cx.'!$B45),-('Diário 2º PA'!$P$4:$P$2000=F$1),('Diário 2º PA'!$F$4:$F$2000))+SUMPRODUCT(-('Diário 3º PA'!$E$4:$E$2000='Analítico Cx.'!$B45),-('Diário 3º PA'!$P$4:$P$2000=F$1),('Diário 3º PA'!$F$4:$F$2000))+SUMPRODUCT(-('Diário 4º PA'!$E$4:$E$2000='Analítico Cx.'!$B45),-('Diário 4º PA'!$P$4:$P$2000=F$1),('Diário 4º PA'!$F$4:$F$2000))</f>
        <v>0</v>
      </c>
      <c r="G45" s="205">
        <f>SUMPRODUCT(-('Diário 1º PA'!$E$4:$E$2634='Analítico Cx.'!$B45),-('Diário 1º PA'!$P$4:$P$2634=G$1),('Diário 1º PA'!$F$4:$F$2634))+SUMPRODUCT(-('Diário 2º PA'!$E$4:$E$2000='Analítico Cx.'!$B45),-('Diário 2º PA'!$P$4:$P$2000=G$1),('Diário 2º PA'!$F$4:$F$2000))+SUMPRODUCT(-('Diário 3º PA'!$E$4:$E$2000='Analítico Cx.'!$B45),-('Diário 3º PA'!$P$4:$P$2000=G$1),('Diário 3º PA'!$F$4:$F$2000))+SUMPRODUCT(-('Diário 4º PA'!$E$4:$E$2000='Analítico Cx.'!$B45),-('Diário 4º PA'!$P$4:$P$2000=G$1),('Diário 4º PA'!$F$4:$F$2000))</f>
        <v>0</v>
      </c>
      <c r="H45" s="205">
        <f>SUMPRODUCT(-('Diário 1º PA'!$E$4:$E$2634='Analítico Cx.'!$B45),-('Diário 1º PA'!$P$4:$P$2634=H$1),('Diário 1º PA'!$F$4:$F$2634))+SUMPRODUCT(-('Diário 2º PA'!$E$4:$E$2000='Analítico Cx.'!$B45),-('Diário 2º PA'!$P$4:$P$2000=H$1),('Diário 2º PA'!$F$4:$F$2000))+SUMPRODUCT(-('Diário 3º PA'!$E$4:$E$2000='Analítico Cx.'!$B45),-('Diário 3º PA'!$P$4:$P$2000=H$1),('Diário 3º PA'!$F$4:$F$2000))+SUMPRODUCT(-('Diário 4º PA'!$E$4:$E$2000='Analítico Cx.'!$B45),-('Diário 4º PA'!$P$4:$P$2000=H$1),('Diário 4º PA'!$F$4:$F$2000))</f>
        <v>0</v>
      </c>
      <c r="I45" s="205">
        <f>SUMPRODUCT(-('Diário 1º PA'!$E$4:$E$2634='Analítico Cx.'!$B45),-('Diário 1º PA'!$P$4:$P$2634=I$1),('Diário 1º PA'!$F$4:$F$2634))+SUMPRODUCT(-('Diário 2º PA'!$E$4:$E$2000='Analítico Cx.'!$B45),-('Diário 2º PA'!$P$4:$P$2000=I$1),('Diário 2º PA'!$F$4:$F$2000))+SUMPRODUCT(-('Diário 3º PA'!$E$4:$E$2000='Analítico Cx.'!$B45),-('Diário 3º PA'!$P$4:$P$2000=I$1),('Diário 3º PA'!$F$4:$F$2000))+SUMPRODUCT(-('Diário 4º PA'!$E$4:$E$2000='Analítico Cx.'!$B45),-('Diário 4º PA'!$P$4:$P$2000=I$1),('Diário 4º PA'!$F$4:$F$2000))</f>
        <v>0</v>
      </c>
      <c r="J45" s="205">
        <f>SUMPRODUCT(-('Diário 1º PA'!$E$4:$E$2634='Analítico Cx.'!$B45),-('Diário 1º PA'!$P$4:$P$2634=J$1),('Diário 1º PA'!$F$4:$F$2634))+SUMPRODUCT(-('Diário 2º PA'!$E$4:$E$2000='Analítico Cx.'!$B45),-('Diário 2º PA'!$P$4:$P$2000=J$1),('Diário 2º PA'!$F$4:$F$2000))+SUMPRODUCT(-('Diário 3º PA'!$E$4:$E$2000='Analítico Cx.'!$B45),-('Diário 3º PA'!$P$4:$P$2000=J$1),('Diário 3º PA'!$F$4:$F$2000))+SUMPRODUCT(-('Diário 4º PA'!$E$4:$E$2000='Analítico Cx.'!$B45),-('Diário 4º PA'!$P$4:$P$2000=J$1),('Diário 4º PA'!$F$4:$F$2000))</f>
        <v>0</v>
      </c>
      <c r="K45" s="205">
        <f>SUMPRODUCT(-('Diário 1º PA'!$E$4:$E$2634='Analítico Cx.'!$B45),-('Diário 1º PA'!$P$4:$P$2634=K$1),('Diário 1º PA'!$F$4:$F$2634))+SUMPRODUCT(-('Diário 2º PA'!$E$4:$E$2000='Analítico Cx.'!$B45),-('Diário 2º PA'!$P$4:$P$2000=K$1),('Diário 2º PA'!$F$4:$F$2000))+SUMPRODUCT(-('Diário 3º PA'!$E$4:$E$2000='Analítico Cx.'!$B45),-('Diário 3º PA'!$P$4:$P$2000=K$1),('Diário 3º PA'!$F$4:$F$2000))+SUMPRODUCT(-('Diário 4º PA'!$E$4:$E$2000='Analítico Cx.'!$B45),-('Diário 4º PA'!$P$4:$P$2000=K$1),('Diário 4º PA'!$F$4:$F$2000))</f>
        <v>0</v>
      </c>
      <c r="L45" s="205">
        <f>SUMPRODUCT(-('Diário 1º PA'!$E$4:$E$2634='Analítico Cx.'!$B45),-('Diário 1º PA'!$P$4:$P$2634=L$1),('Diário 1º PA'!$F$4:$F$2634))+SUMPRODUCT(-('Diário 2º PA'!$E$4:$E$2000='Analítico Cx.'!$B45),-('Diário 2º PA'!$P$4:$P$2000=L$1),('Diário 2º PA'!$F$4:$F$2000))+SUMPRODUCT(-('Diário 3º PA'!$E$4:$E$2000='Analítico Cx.'!$B45),-('Diário 3º PA'!$P$4:$P$2000=L$1),('Diário 3º PA'!$F$4:$F$2000))+SUMPRODUCT(-('Diário 4º PA'!$E$4:$E$2000='Analítico Cx.'!$B45),-('Diário 4º PA'!$P$4:$P$2000=L$1),('Diário 4º PA'!$F$4:$F$2000))</f>
        <v>0</v>
      </c>
      <c r="M45" s="205">
        <f>SUMPRODUCT(-('Diário 1º PA'!$E$4:$E$2634='Analítico Cx.'!$B45),-('Diário 1º PA'!$P$4:$P$2634=M$1),('Diário 1º PA'!$F$4:$F$2634))+SUMPRODUCT(-('Diário 2º PA'!$E$4:$E$2000='Analítico Cx.'!$B45),-('Diário 2º PA'!$P$4:$P$2000=M$1),('Diário 2º PA'!$F$4:$F$2000))+SUMPRODUCT(-('Diário 3º PA'!$E$4:$E$2000='Analítico Cx.'!$B45),-('Diário 3º PA'!$P$4:$P$2000=M$1),('Diário 3º PA'!$F$4:$F$2000))+SUMPRODUCT(-('Diário 4º PA'!$E$4:$E$2000='Analítico Cx.'!$B45),-('Diário 4º PA'!$P$4:$P$2000=M$1),('Diário 4º PA'!$F$4:$F$2000))</f>
        <v>0</v>
      </c>
      <c r="N45" s="205">
        <f>SUMPRODUCT(-('Diário 1º PA'!$E$4:$E$2634='Analítico Cx.'!$B45),-('Diário 1º PA'!$P$4:$P$2634=N$1),('Diário 1º PA'!$F$4:$F$2634))+SUMPRODUCT(-('Diário 2º PA'!$E$4:$E$2000='Analítico Cx.'!$B45),-('Diário 2º PA'!$P$4:$P$2000=N$1),('Diário 2º PA'!$F$4:$F$2000))+SUMPRODUCT(-('Diário 3º PA'!$E$4:$E$2000='Analítico Cx.'!$B45),-('Diário 3º PA'!$P$4:$P$2000=N$1),('Diário 3º PA'!$F$4:$F$2000))+SUMPRODUCT(-('Diário 4º PA'!$E$4:$E$2000='Analítico Cx.'!$B45),-('Diário 4º PA'!$P$4:$P$2000=N$1),('Diário 4º PA'!$F$4:$F$2000))</f>
        <v>0</v>
      </c>
      <c r="O45" s="206">
        <f t="shared" si="8"/>
        <v>0</v>
      </c>
      <c r="P45" s="180">
        <f t="shared" si="7"/>
        <v>0</v>
      </c>
    </row>
    <row r="46" spans="1:16" ht="23.25" customHeight="1" x14ac:dyDescent="0.2">
      <c r="A46" s="217"/>
      <c r="B46" s="218" t="s">
        <v>114</v>
      </c>
      <c r="C46" s="219">
        <f t="shared" ref="C46:O46" si="9">SUBTOTAL(109,C34:C45)</f>
        <v>105536.02999999998</v>
      </c>
      <c r="D46" s="219">
        <f t="shared" si="9"/>
        <v>74285.530000000013</v>
      </c>
      <c r="E46" s="219">
        <f t="shared" si="9"/>
        <v>69174.010000000009</v>
      </c>
      <c r="F46" s="219">
        <f t="shared" si="9"/>
        <v>0</v>
      </c>
      <c r="G46" s="219">
        <f t="shared" si="9"/>
        <v>0</v>
      </c>
      <c r="H46" s="219">
        <f t="shared" si="9"/>
        <v>0</v>
      </c>
      <c r="I46" s="219">
        <f t="shared" ref="I46:N46" si="10">SUBTOTAL(109,I34:I45)</f>
        <v>0</v>
      </c>
      <c r="J46" s="219">
        <f t="shared" si="10"/>
        <v>0</v>
      </c>
      <c r="K46" s="219">
        <f t="shared" si="10"/>
        <v>0</v>
      </c>
      <c r="L46" s="219">
        <f t="shared" si="10"/>
        <v>0</v>
      </c>
      <c r="M46" s="219">
        <f t="shared" si="10"/>
        <v>0</v>
      </c>
      <c r="N46" s="219">
        <f t="shared" si="10"/>
        <v>0</v>
      </c>
      <c r="O46" s="219">
        <f t="shared" si="9"/>
        <v>248995.57</v>
      </c>
      <c r="P46" s="186">
        <f t="shared" si="7"/>
        <v>9.1732480765576219E-2</v>
      </c>
    </row>
    <row r="47" spans="1:16" ht="23.25" customHeight="1" x14ac:dyDescent="0.2">
      <c r="A47" s="202" t="s">
        <v>14</v>
      </c>
      <c r="B47" s="214" t="s">
        <v>38</v>
      </c>
      <c r="C47" s="220"/>
      <c r="D47" s="220"/>
      <c r="E47" s="220"/>
      <c r="F47" s="220"/>
      <c r="G47" s="220"/>
      <c r="H47" s="220"/>
      <c r="I47" s="220"/>
      <c r="J47" s="220"/>
      <c r="K47" s="220"/>
      <c r="L47" s="220"/>
      <c r="M47" s="220"/>
      <c r="N47" s="220"/>
      <c r="O47" s="220"/>
      <c r="P47" s="180">
        <f t="shared" si="7"/>
        <v>0</v>
      </c>
    </row>
    <row r="48" spans="1:16" ht="23.25" customHeight="1" x14ac:dyDescent="0.2">
      <c r="A48" s="221" t="s">
        <v>109</v>
      </c>
      <c r="B48" s="124" t="s">
        <v>161</v>
      </c>
      <c r="C48" s="205">
        <f>SUMPRODUCT(-('Diário 1º PA'!$E$4:$E$2634='Analítico Cx.'!$B48),-('Diário 1º PA'!$P$4:$P$2634=C$1),('Diário 1º PA'!$F$4:$F$2634))+SUMPRODUCT(-('Diário 2º PA'!$E$4:$E$2000='Analítico Cx.'!$B48),-('Diário 2º PA'!$P$4:$P$2000=C$1),('Diário 2º PA'!$F$4:$F$2000))+SUMPRODUCT(-('Diário 3º PA'!$E$4:$E$2000='Analítico Cx.'!$B48),-('Diário 3º PA'!$P$4:$P$2000=C$1),('Diário 3º PA'!$F$4:$F$2000))+SUMPRODUCT(-('Diário 4º PA'!$E$4:$E$2000='Analítico Cx.'!$B48),-('Diário 4º PA'!$P$4:$P$2000=C$1),('Diário 4º PA'!$F$4:$F$2000))</f>
        <v>238.6</v>
      </c>
      <c r="D48" s="205">
        <f>SUMPRODUCT(-('Diário 1º PA'!$E$4:$E$2634='Analítico Cx.'!$B48),-('Diário 1º PA'!$P$4:$P$2634=D$1),('Diário 1º PA'!$F$4:$F$2634))+SUMPRODUCT(-('Diário 2º PA'!$E$4:$E$2000='Analítico Cx.'!$B48),-('Diário 2º PA'!$P$4:$P$2000=D$1),('Diário 2º PA'!$F$4:$F$2000))+SUMPRODUCT(-('Diário 3º PA'!$E$4:$E$2000='Analítico Cx.'!$B48),-('Diário 3º PA'!$P$4:$P$2000=D$1),('Diário 3º PA'!$F$4:$F$2000))+SUMPRODUCT(-('Diário 4º PA'!$E$4:$E$2000='Analítico Cx.'!$B48),-('Diário 4º PA'!$P$4:$P$2000=D$1),('Diário 4º PA'!$F$4:$F$2000))</f>
        <v>14.51</v>
      </c>
      <c r="E48" s="205">
        <f>SUMPRODUCT(-('Diário 1º PA'!$E$4:$E$2634='Analítico Cx.'!$B48),-('Diário 1º PA'!$P$4:$P$2634=E$1),('Diário 1º PA'!$F$4:$F$2634))+SUMPRODUCT(-('Diário 2º PA'!$E$4:$E$2000='Analítico Cx.'!$B48),-('Diário 2º PA'!$P$4:$P$2000=E$1),('Diário 2º PA'!$F$4:$F$2000))+SUMPRODUCT(-('Diário 3º PA'!$E$4:$E$2000='Analítico Cx.'!$B48),-('Diário 3º PA'!$P$4:$P$2000=E$1),('Diário 3º PA'!$F$4:$F$2000))+SUMPRODUCT(-('Diário 4º PA'!$E$4:$E$2000='Analítico Cx.'!$B48),-('Diário 4º PA'!$P$4:$P$2000=E$1),('Diário 4º PA'!$F$4:$F$2000))</f>
        <v>5463.11</v>
      </c>
      <c r="F48" s="205">
        <f>SUMPRODUCT(-('Diário 1º PA'!$E$4:$E$2634='Analítico Cx.'!$B48),-('Diário 1º PA'!$P$4:$P$2634=F$1),('Diário 1º PA'!$F$4:$F$2634))+SUMPRODUCT(-('Diário 2º PA'!$E$4:$E$2000='Analítico Cx.'!$B48),-('Diário 2º PA'!$P$4:$P$2000=F$1),('Diário 2º PA'!$F$4:$F$2000))+SUMPRODUCT(-('Diário 3º PA'!$E$4:$E$2000='Analítico Cx.'!$B48),-('Diário 3º PA'!$P$4:$P$2000=F$1),('Diário 3º PA'!$F$4:$F$2000))+SUMPRODUCT(-('Diário 4º PA'!$E$4:$E$2000='Analítico Cx.'!$B48),-('Diário 4º PA'!$P$4:$P$2000=F$1),('Diário 4º PA'!$F$4:$F$2000))</f>
        <v>0</v>
      </c>
      <c r="G48" s="205">
        <f>SUMPRODUCT(-('Diário 1º PA'!$E$4:$E$2634='Analítico Cx.'!$B48),-('Diário 1º PA'!$P$4:$P$2634=G$1),('Diário 1º PA'!$F$4:$F$2634))+SUMPRODUCT(-('Diário 2º PA'!$E$4:$E$2000='Analítico Cx.'!$B48),-('Diário 2º PA'!$P$4:$P$2000=G$1),('Diário 2º PA'!$F$4:$F$2000))+SUMPRODUCT(-('Diário 3º PA'!$E$4:$E$2000='Analítico Cx.'!$B48),-('Diário 3º PA'!$P$4:$P$2000=G$1),('Diário 3º PA'!$F$4:$F$2000))+SUMPRODUCT(-('Diário 4º PA'!$E$4:$E$2000='Analítico Cx.'!$B48),-('Diário 4º PA'!$P$4:$P$2000=G$1),('Diário 4º PA'!$F$4:$F$2000))</f>
        <v>0</v>
      </c>
      <c r="H48" s="205">
        <f>SUMPRODUCT(-('Diário 1º PA'!$E$4:$E$2634='Analítico Cx.'!$B48),-('Diário 1º PA'!$P$4:$P$2634=H$1),('Diário 1º PA'!$F$4:$F$2634))+SUMPRODUCT(-('Diário 2º PA'!$E$4:$E$2000='Analítico Cx.'!$B48),-('Diário 2º PA'!$P$4:$P$2000=H$1),('Diário 2º PA'!$F$4:$F$2000))+SUMPRODUCT(-('Diário 3º PA'!$E$4:$E$2000='Analítico Cx.'!$B48),-('Diário 3º PA'!$P$4:$P$2000=H$1),('Diário 3º PA'!$F$4:$F$2000))+SUMPRODUCT(-('Diário 4º PA'!$E$4:$E$2000='Analítico Cx.'!$B48),-('Diário 4º PA'!$P$4:$P$2000=H$1),('Diário 4º PA'!$F$4:$F$2000))</f>
        <v>0</v>
      </c>
      <c r="I48" s="205">
        <f>SUMPRODUCT(-('Diário 1º PA'!$E$4:$E$2634='Analítico Cx.'!$B48),-('Diário 1º PA'!$P$4:$P$2634=I$1),('Diário 1º PA'!$F$4:$F$2634))+SUMPRODUCT(-('Diário 2º PA'!$E$4:$E$2000='Analítico Cx.'!$B48),-('Diário 2º PA'!$P$4:$P$2000=I$1),('Diário 2º PA'!$F$4:$F$2000))+SUMPRODUCT(-('Diário 3º PA'!$E$4:$E$2000='Analítico Cx.'!$B48),-('Diário 3º PA'!$P$4:$P$2000=I$1),('Diário 3º PA'!$F$4:$F$2000))+SUMPRODUCT(-('Diário 4º PA'!$E$4:$E$2000='Analítico Cx.'!$B48),-('Diário 4º PA'!$P$4:$P$2000=I$1),('Diário 4º PA'!$F$4:$F$2000))</f>
        <v>0</v>
      </c>
      <c r="J48" s="205">
        <f>SUMPRODUCT(-('Diário 1º PA'!$E$4:$E$2634='Analítico Cx.'!$B48),-('Diário 1º PA'!$P$4:$P$2634=J$1),('Diário 1º PA'!$F$4:$F$2634))+SUMPRODUCT(-('Diário 2º PA'!$E$4:$E$2000='Analítico Cx.'!$B48),-('Diário 2º PA'!$P$4:$P$2000=J$1),('Diário 2º PA'!$F$4:$F$2000))+SUMPRODUCT(-('Diário 3º PA'!$E$4:$E$2000='Analítico Cx.'!$B48),-('Diário 3º PA'!$P$4:$P$2000=J$1),('Diário 3º PA'!$F$4:$F$2000))+SUMPRODUCT(-('Diário 4º PA'!$E$4:$E$2000='Analítico Cx.'!$B48),-('Diário 4º PA'!$P$4:$P$2000=J$1),('Diário 4º PA'!$F$4:$F$2000))</f>
        <v>0</v>
      </c>
      <c r="K48" s="205">
        <f>SUMPRODUCT(-('Diário 1º PA'!$E$4:$E$2634='Analítico Cx.'!$B48),-('Diário 1º PA'!$P$4:$P$2634=K$1),('Diário 1º PA'!$F$4:$F$2634))+SUMPRODUCT(-('Diário 2º PA'!$E$4:$E$2000='Analítico Cx.'!$B48),-('Diário 2º PA'!$P$4:$P$2000=K$1),('Diário 2º PA'!$F$4:$F$2000))+SUMPRODUCT(-('Diário 3º PA'!$E$4:$E$2000='Analítico Cx.'!$B48),-('Diário 3º PA'!$P$4:$P$2000=K$1),('Diário 3º PA'!$F$4:$F$2000))+SUMPRODUCT(-('Diário 4º PA'!$E$4:$E$2000='Analítico Cx.'!$B48),-('Diário 4º PA'!$P$4:$P$2000=K$1),('Diário 4º PA'!$F$4:$F$2000))</f>
        <v>0</v>
      </c>
      <c r="L48" s="205">
        <f>SUMPRODUCT(-('Diário 1º PA'!$E$4:$E$2634='Analítico Cx.'!$B48),-('Diário 1º PA'!$P$4:$P$2634=L$1),('Diário 1º PA'!$F$4:$F$2634))+SUMPRODUCT(-('Diário 2º PA'!$E$4:$E$2000='Analítico Cx.'!$B48),-('Diário 2º PA'!$P$4:$P$2000=L$1),('Diário 2º PA'!$F$4:$F$2000))+SUMPRODUCT(-('Diário 3º PA'!$E$4:$E$2000='Analítico Cx.'!$B48),-('Diário 3º PA'!$P$4:$P$2000=L$1),('Diário 3º PA'!$F$4:$F$2000))+SUMPRODUCT(-('Diário 4º PA'!$E$4:$E$2000='Analítico Cx.'!$B48),-('Diário 4º PA'!$P$4:$P$2000=L$1),('Diário 4º PA'!$F$4:$F$2000))</f>
        <v>0</v>
      </c>
      <c r="M48" s="205">
        <f>SUMPRODUCT(-('Diário 1º PA'!$E$4:$E$2634='Analítico Cx.'!$B48),-('Diário 1º PA'!$P$4:$P$2634=M$1),('Diário 1º PA'!$F$4:$F$2634))+SUMPRODUCT(-('Diário 2º PA'!$E$4:$E$2000='Analítico Cx.'!$B48),-('Diário 2º PA'!$P$4:$P$2000=M$1),('Diário 2º PA'!$F$4:$F$2000))+SUMPRODUCT(-('Diário 3º PA'!$E$4:$E$2000='Analítico Cx.'!$B48),-('Diário 3º PA'!$P$4:$P$2000=M$1),('Diário 3º PA'!$F$4:$F$2000))+SUMPRODUCT(-('Diário 4º PA'!$E$4:$E$2000='Analítico Cx.'!$B48),-('Diário 4º PA'!$P$4:$P$2000=M$1),('Diário 4º PA'!$F$4:$F$2000))</f>
        <v>0</v>
      </c>
      <c r="N48" s="205">
        <f>SUMPRODUCT(-('Diário 1º PA'!$E$4:$E$2634='Analítico Cx.'!$B48),-('Diário 1º PA'!$P$4:$P$2634=N$1),('Diário 1º PA'!$F$4:$F$2634))+SUMPRODUCT(-('Diário 2º PA'!$E$4:$E$2000='Analítico Cx.'!$B48),-('Diário 2º PA'!$P$4:$P$2000=N$1),('Diário 2º PA'!$F$4:$F$2000))+SUMPRODUCT(-('Diário 3º PA'!$E$4:$E$2000='Analítico Cx.'!$B48),-('Diário 3º PA'!$P$4:$P$2000=N$1),('Diário 3º PA'!$F$4:$F$2000))+SUMPRODUCT(-('Diário 4º PA'!$E$4:$E$2000='Analítico Cx.'!$B48),-('Diário 4º PA'!$P$4:$P$2000=N$1),('Diário 4º PA'!$F$4:$F$2000))</f>
        <v>0</v>
      </c>
      <c r="O48" s="206">
        <f>SUM(C48:N48)</f>
        <v>5716.2199999999993</v>
      </c>
      <c r="P48" s="180">
        <f t="shared" si="7"/>
        <v>2.1059131341244425E-3</v>
      </c>
    </row>
    <row r="49" spans="1:16" ht="23.25" customHeight="1" x14ac:dyDescent="0.2">
      <c r="A49" s="221" t="s">
        <v>110</v>
      </c>
      <c r="B49" s="124" t="s">
        <v>6</v>
      </c>
      <c r="C49" s="205">
        <f>SUMPRODUCT(-('Diário 1º PA'!$E$4:$E$2634='Analítico Cx.'!$B49),-('Diário 1º PA'!$P$4:$P$2634=C$1),('Diário 1º PA'!$F$4:$F$2634))+SUMPRODUCT(-('Diário 2º PA'!$E$4:$E$2000='Analítico Cx.'!$B49),-('Diário 2º PA'!$P$4:$P$2000=C$1),('Diário 2º PA'!$F$4:$F$2000))+SUMPRODUCT(-('Diário 3º PA'!$E$4:$E$2000='Analítico Cx.'!$B49),-('Diário 3º PA'!$P$4:$P$2000=C$1),('Diário 3º PA'!$F$4:$F$2000))+SUMPRODUCT(-('Diário 4º PA'!$E$4:$E$2000='Analítico Cx.'!$B49),-('Diário 4º PA'!$P$4:$P$2000=C$1),('Diário 4º PA'!$F$4:$F$2000))</f>
        <v>23068.629999999997</v>
      </c>
      <c r="D49" s="205">
        <f>SUMPRODUCT(-('Diário 1º PA'!$E$4:$E$2634='Analítico Cx.'!$B49),-('Diário 1º PA'!$P$4:$P$2634=D$1),('Diário 1º PA'!$F$4:$F$2634))+SUMPRODUCT(-('Diário 2º PA'!$E$4:$E$2000='Analítico Cx.'!$B49),-('Diário 2º PA'!$P$4:$P$2000=D$1),('Diário 2º PA'!$F$4:$F$2000))+SUMPRODUCT(-('Diário 3º PA'!$E$4:$E$2000='Analítico Cx.'!$B49),-('Diário 3º PA'!$P$4:$P$2000=D$1),('Diário 3º PA'!$F$4:$F$2000))+SUMPRODUCT(-('Diário 4º PA'!$E$4:$E$2000='Analítico Cx.'!$B49),-('Diário 4º PA'!$P$4:$P$2000=D$1),('Diário 4º PA'!$F$4:$F$2000))</f>
        <v>29816.260000000002</v>
      </c>
      <c r="E49" s="205">
        <f>SUMPRODUCT(-('Diário 1º PA'!$E$4:$E$2634='Analítico Cx.'!$B49),-('Diário 1º PA'!$P$4:$P$2634=E$1),('Diário 1º PA'!$F$4:$F$2634))+SUMPRODUCT(-('Diário 2º PA'!$E$4:$E$2000='Analítico Cx.'!$B49),-('Diário 2º PA'!$P$4:$P$2000=E$1),('Diário 2º PA'!$F$4:$F$2000))+SUMPRODUCT(-('Diário 3º PA'!$E$4:$E$2000='Analítico Cx.'!$B49),-('Diário 3º PA'!$P$4:$P$2000=E$1),('Diário 3º PA'!$F$4:$F$2000))+SUMPRODUCT(-('Diário 4º PA'!$E$4:$E$2000='Analítico Cx.'!$B49),-('Diário 4º PA'!$P$4:$P$2000=E$1),('Diário 4º PA'!$F$4:$F$2000))</f>
        <v>29410.260000000002</v>
      </c>
      <c r="F49" s="205">
        <f>SUMPRODUCT(-('Diário 1º PA'!$E$4:$E$2634='Analítico Cx.'!$B49),-('Diário 1º PA'!$P$4:$P$2634=F$1),('Diário 1º PA'!$F$4:$F$2634))+SUMPRODUCT(-('Diário 2º PA'!$E$4:$E$2000='Analítico Cx.'!$B49),-('Diário 2º PA'!$P$4:$P$2000=F$1),('Diário 2º PA'!$F$4:$F$2000))+SUMPRODUCT(-('Diário 3º PA'!$E$4:$E$2000='Analítico Cx.'!$B49),-('Diário 3º PA'!$P$4:$P$2000=F$1),('Diário 3º PA'!$F$4:$F$2000))+SUMPRODUCT(-('Diário 4º PA'!$E$4:$E$2000='Analítico Cx.'!$B49),-('Diário 4º PA'!$P$4:$P$2000=F$1),('Diário 4º PA'!$F$4:$F$2000))</f>
        <v>0</v>
      </c>
      <c r="G49" s="205">
        <f>SUMPRODUCT(-('Diário 1º PA'!$E$4:$E$2634='Analítico Cx.'!$B49),-('Diário 1º PA'!$P$4:$P$2634=G$1),('Diário 1º PA'!$F$4:$F$2634))+SUMPRODUCT(-('Diário 2º PA'!$E$4:$E$2000='Analítico Cx.'!$B49),-('Diário 2º PA'!$P$4:$P$2000=G$1),('Diário 2º PA'!$F$4:$F$2000))+SUMPRODUCT(-('Diário 3º PA'!$E$4:$E$2000='Analítico Cx.'!$B49),-('Diário 3º PA'!$P$4:$P$2000=G$1),('Diário 3º PA'!$F$4:$F$2000))+SUMPRODUCT(-('Diário 4º PA'!$E$4:$E$2000='Analítico Cx.'!$B49),-('Diário 4º PA'!$P$4:$P$2000=G$1),('Diário 4º PA'!$F$4:$F$2000))</f>
        <v>0</v>
      </c>
      <c r="H49" s="205">
        <f>SUMPRODUCT(-('Diário 1º PA'!$E$4:$E$2634='Analítico Cx.'!$B49),-('Diário 1º PA'!$P$4:$P$2634=H$1),('Diário 1º PA'!$F$4:$F$2634))+SUMPRODUCT(-('Diário 2º PA'!$E$4:$E$2000='Analítico Cx.'!$B49),-('Diário 2º PA'!$P$4:$P$2000=H$1),('Diário 2º PA'!$F$4:$F$2000))+SUMPRODUCT(-('Diário 3º PA'!$E$4:$E$2000='Analítico Cx.'!$B49),-('Diário 3º PA'!$P$4:$P$2000=H$1),('Diário 3º PA'!$F$4:$F$2000))+SUMPRODUCT(-('Diário 4º PA'!$E$4:$E$2000='Analítico Cx.'!$B49),-('Diário 4º PA'!$P$4:$P$2000=H$1),('Diário 4º PA'!$F$4:$F$2000))</f>
        <v>0</v>
      </c>
      <c r="I49" s="205">
        <f>SUMPRODUCT(-('Diário 1º PA'!$E$4:$E$2634='Analítico Cx.'!$B49),-('Diário 1º PA'!$P$4:$P$2634=I$1),('Diário 1º PA'!$F$4:$F$2634))+SUMPRODUCT(-('Diário 2º PA'!$E$4:$E$2000='Analítico Cx.'!$B49),-('Diário 2º PA'!$P$4:$P$2000=I$1),('Diário 2º PA'!$F$4:$F$2000))+SUMPRODUCT(-('Diário 3º PA'!$E$4:$E$2000='Analítico Cx.'!$B49),-('Diário 3º PA'!$P$4:$P$2000=I$1),('Diário 3º PA'!$F$4:$F$2000))+SUMPRODUCT(-('Diário 4º PA'!$E$4:$E$2000='Analítico Cx.'!$B49),-('Diário 4º PA'!$P$4:$P$2000=I$1),('Diário 4º PA'!$F$4:$F$2000))</f>
        <v>0</v>
      </c>
      <c r="J49" s="205">
        <f>SUMPRODUCT(-('Diário 1º PA'!$E$4:$E$2634='Analítico Cx.'!$B49),-('Diário 1º PA'!$P$4:$P$2634=J$1),('Diário 1º PA'!$F$4:$F$2634))+SUMPRODUCT(-('Diário 2º PA'!$E$4:$E$2000='Analítico Cx.'!$B49),-('Diário 2º PA'!$P$4:$P$2000=J$1),('Diário 2º PA'!$F$4:$F$2000))+SUMPRODUCT(-('Diário 3º PA'!$E$4:$E$2000='Analítico Cx.'!$B49),-('Diário 3º PA'!$P$4:$P$2000=J$1),('Diário 3º PA'!$F$4:$F$2000))+SUMPRODUCT(-('Diário 4º PA'!$E$4:$E$2000='Analítico Cx.'!$B49),-('Diário 4º PA'!$P$4:$P$2000=J$1),('Diário 4º PA'!$F$4:$F$2000))</f>
        <v>0</v>
      </c>
      <c r="K49" s="205">
        <f>SUMPRODUCT(-('Diário 1º PA'!$E$4:$E$2634='Analítico Cx.'!$B49),-('Diário 1º PA'!$P$4:$P$2634=K$1),('Diário 1º PA'!$F$4:$F$2634))+SUMPRODUCT(-('Diário 2º PA'!$E$4:$E$2000='Analítico Cx.'!$B49),-('Diário 2º PA'!$P$4:$P$2000=K$1),('Diário 2º PA'!$F$4:$F$2000))+SUMPRODUCT(-('Diário 3º PA'!$E$4:$E$2000='Analítico Cx.'!$B49),-('Diário 3º PA'!$P$4:$P$2000=K$1),('Diário 3º PA'!$F$4:$F$2000))+SUMPRODUCT(-('Diário 4º PA'!$E$4:$E$2000='Analítico Cx.'!$B49),-('Diário 4º PA'!$P$4:$P$2000=K$1),('Diário 4º PA'!$F$4:$F$2000))</f>
        <v>0</v>
      </c>
      <c r="L49" s="205">
        <f>SUMPRODUCT(-('Diário 1º PA'!$E$4:$E$2634='Analítico Cx.'!$B49),-('Diário 1º PA'!$P$4:$P$2634=L$1),('Diário 1º PA'!$F$4:$F$2634))+SUMPRODUCT(-('Diário 2º PA'!$E$4:$E$2000='Analítico Cx.'!$B49),-('Diário 2º PA'!$P$4:$P$2000=L$1),('Diário 2º PA'!$F$4:$F$2000))+SUMPRODUCT(-('Diário 3º PA'!$E$4:$E$2000='Analítico Cx.'!$B49),-('Diário 3º PA'!$P$4:$P$2000=L$1),('Diário 3º PA'!$F$4:$F$2000))+SUMPRODUCT(-('Diário 4º PA'!$E$4:$E$2000='Analítico Cx.'!$B49),-('Diário 4º PA'!$P$4:$P$2000=L$1),('Diário 4º PA'!$F$4:$F$2000))</f>
        <v>0</v>
      </c>
      <c r="M49" s="205">
        <f>SUMPRODUCT(-('Diário 1º PA'!$E$4:$E$2634='Analítico Cx.'!$B49),-('Diário 1º PA'!$P$4:$P$2634=M$1),('Diário 1º PA'!$F$4:$F$2634))+SUMPRODUCT(-('Diário 2º PA'!$E$4:$E$2000='Analítico Cx.'!$B49),-('Diário 2º PA'!$P$4:$P$2000=M$1),('Diário 2º PA'!$F$4:$F$2000))+SUMPRODUCT(-('Diário 3º PA'!$E$4:$E$2000='Analítico Cx.'!$B49),-('Diário 3º PA'!$P$4:$P$2000=M$1),('Diário 3º PA'!$F$4:$F$2000))+SUMPRODUCT(-('Diário 4º PA'!$E$4:$E$2000='Analítico Cx.'!$B49),-('Diário 4º PA'!$P$4:$P$2000=M$1),('Diário 4º PA'!$F$4:$F$2000))</f>
        <v>0</v>
      </c>
      <c r="N49" s="205">
        <f>SUMPRODUCT(-('Diário 1º PA'!$E$4:$E$2634='Analítico Cx.'!$B49),-('Diário 1º PA'!$P$4:$P$2634=N$1),('Diário 1º PA'!$F$4:$F$2634))+SUMPRODUCT(-('Diário 2º PA'!$E$4:$E$2000='Analítico Cx.'!$B49),-('Diário 2º PA'!$P$4:$P$2000=N$1),('Diário 2º PA'!$F$4:$F$2000))+SUMPRODUCT(-('Diário 3º PA'!$E$4:$E$2000='Analítico Cx.'!$B49),-('Diário 3º PA'!$P$4:$P$2000=N$1),('Diário 3º PA'!$F$4:$F$2000))+SUMPRODUCT(-('Diário 4º PA'!$E$4:$E$2000='Analítico Cx.'!$B49),-('Diário 4º PA'!$P$4:$P$2000=N$1),('Diário 4º PA'!$F$4:$F$2000))</f>
        <v>0</v>
      </c>
      <c r="O49" s="206">
        <f t="shared" ref="O49:O55" si="11">SUM(C49:N49)</f>
        <v>82295.149999999994</v>
      </c>
      <c r="P49" s="180">
        <f t="shared" si="7"/>
        <v>3.0318363754323861E-2</v>
      </c>
    </row>
    <row r="50" spans="1:16" ht="23.25" customHeight="1" x14ac:dyDescent="0.2">
      <c r="A50" s="221" t="s">
        <v>111</v>
      </c>
      <c r="B50" s="124" t="s">
        <v>325</v>
      </c>
      <c r="C50" s="205">
        <f>SUMPRODUCT(-('Diário 1º PA'!$E$4:$E$2634='Analítico Cx.'!$B50),-('Diário 1º PA'!$P$4:$P$2634=C$1),('Diário 1º PA'!$F$4:$F$2634))+SUMPRODUCT(-('Diário 2º PA'!$E$4:$E$2000='Analítico Cx.'!$B50),-('Diário 2º PA'!$P$4:$P$2000=C$1),('Diário 2º PA'!$F$4:$F$2000))+SUMPRODUCT(-('Diário 3º PA'!$E$4:$E$2000='Analítico Cx.'!$B50),-('Diário 3º PA'!$P$4:$P$2000=C$1),('Diário 3º PA'!$F$4:$F$2000))+SUMPRODUCT(-('Diário 4º PA'!$E$4:$E$2000='Analítico Cx.'!$B50),-('Diário 4º PA'!$P$4:$P$2000=C$1),('Diário 4º PA'!$F$4:$F$2000))</f>
        <v>19084.39</v>
      </c>
      <c r="D50" s="205">
        <f>SUMPRODUCT(-('Diário 1º PA'!$E$4:$E$2634='Analítico Cx.'!$B50),-('Diário 1º PA'!$P$4:$P$2634=D$1),('Diário 1º PA'!$F$4:$F$2634))+SUMPRODUCT(-('Diário 2º PA'!$E$4:$E$2000='Analítico Cx.'!$B50),-('Diário 2º PA'!$P$4:$P$2000=D$1),('Diário 2º PA'!$F$4:$F$2000))+SUMPRODUCT(-('Diário 3º PA'!$E$4:$E$2000='Analítico Cx.'!$B50),-('Diário 3º PA'!$P$4:$P$2000=D$1),('Diário 3º PA'!$F$4:$F$2000))+SUMPRODUCT(-('Diário 4º PA'!$E$4:$E$2000='Analítico Cx.'!$B50),-('Diário 4º PA'!$P$4:$P$2000=D$1),('Diário 4º PA'!$F$4:$F$2000))</f>
        <v>19613.91</v>
      </c>
      <c r="E50" s="205">
        <f>SUMPRODUCT(-('Diário 1º PA'!$E$4:$E$2634='Analítico Cx.'!$B50),-('Diário 1º PA'!$P$4:$P$2634=E$1),('Diário 1º PA'!$F$4:$F$2634))+SUMPRODUCT(-('Diário 2º PA'!$E$4:$E$2000='Analítico Cx.'!$B50),-('Diário 2º PA'!$P$4:$P$2000=E$1),('Diário 2º PA'!$F$4:$F$2000))+SUMPRODUCT(-('Diário 3º PA'!$E$4:$E$2000='Analítico Cx.'!$B50),-('Diário 3º PA'!$P$4:$P$2000=E$1),('Diário 3º PA'!$F$4:$F$2000))+SUMPRODUCT(-('Diário 4º PA'!$E$4:$E$2000='Analítico Cx.'!$B50),-('Diário 4º PA'!$P$4:$P$2000=E$1),('Diário 4º PA'!$F$4:$F$2000))</f>
        <v>21072.79</v>
      </c>
      <c r="F50" s="205">
        <f>SUMPRODUCT(-('Diário 1º PA'!$E$4:$E$2634='Analítico Cx.'!$B50),-('Diário 1º PA'!$P$4:$P$2634=F$1),('Diário 1º PA'!$F$4:$F$2634))+SUMPRODUCT(-('Diário 2º PA'!$E$4:$E$2000='Analítico Cx.'!$B50),-('Diário 2º PA'!$P$4:$P$2000=F$1),('Diário 2º PA'!$F$4:$F$2000))+SUMPRODUCT(-('Diário 3º PA'!$E$4:$E$2000='Analítico Cx.'!$B50),-('Diário 3º PA'!$P$4:$P$2000=F$1),('Diário 3º PA'!$F$4:$F$2000))+SUMPRODUCT(-('Diário 4º PA'!$E$4:$E$2000='Analítico Cx.'!$B50),-('Diário 4º PA'!$P$4:$P$2000=F$1),('Diário 4º PA'!$F$4:$F$2000))</f>
        <v>0</v>
      </c>
      <c r="G50" s="205">
        <f>SUMPRODUCT(-('Diário 1º PA'!$E$4:$E$2634='Analítico Cx.'!$B50),-('Diário 1º PA'!$P$4:$P$2634=G$1),('Diário 1º PA'!$F$4:$F$2634))+SUMPRODUCT(-('Diário 2º PA'!$E$4:$E$2000='Analítico Cx.'!$B50),-('Diário 2º PA'!$P$4:$P$2000=G$1),('Diário 2º PA'!$F$4:$F$2000))+SUMPRODUCT(-('Diário 3º PA'!$E$4:$E$2000='Analítico Cx.'!$B50),-('Diário 3º PA'!$P$4:$P$2000=G$1),('Diário 3º PA'!$F$4:$F$2000))+SUMPRODUCT(-('Diário 4º PA'!$E$4:$E$2000='Analítico Cx.'!$B50),-('Diário 4º PA'!$P$4:$P$2000=G$1),('Diário 4º PA'!$F$4:$F$2000))</f>
        <v>0</v>
      </c>
      <c r="H50" s="205">
        <f>SUMPRODUCT(-('Diário 1º PA'!$E$4:$E$2634='Analítico Cx.'!$B50),-('Diário 1º PA'!$P$4:$P$2634=H$1),('Diário 1º PA'!$F$4:$F$2634))+SUMPRODUCT(-('Diário 2º PA'!$E$4:$E$2000='Analítico Cx.'!$B50),-('Diário 2º PA'!$P$4:$P$2000=H$1),('Diário 2º PA'!$F$4:$F$2000))+SUMPRODUCT(-('Diário 3º PA'!$E$4:$E$2000='Analítico Cx.'!$B50),-('Diário 3º PA'!$P$4:$P$2000=H$1),('Diário 3º PA'!$F$4:$F$2000))+SUMPRODUCT(-('Diário 4º PA'!$E$4:$E$2000='Analítico Cx.'!$B50),-('Diário 4º PA'!$P$4:$P$2000=H$1),('Diário 4º PA'!$F$4:$F$2000))</f>
        <v>0</v>
      </c>
      <c r="I50" s="205">
        <f>SUMPRODUCT(-('Diário 1º PA'!$E$4:$E$2634='Analítico Cx.'!$B50),-('Diário 1º PA'!$P$4:$P$2634=I$1),('Diário 1º PA'!$F$4:$F$2634))+SUMPRODUCT(-('Diário 2º PA'!$E$4:$E$2000='Analítico Cx.'!$B50),-('Diário 2º PA'!$P$4:$P$2000=I$1),('Diário 2º PA'!$F$4:$F$2000))+SUMPRODUCT(-('Diário 3º PA'!$E$4:$E$2000='Analítico Cx.'!$B50),-('Diário 3º PA'!$P$4:$P$2000=I$1),('Diário 3º PA'!$F$4:$F$2000))+SUMPRODUCT(-('Diário 4º PA'!$E$4:$E$2000='Analítico Cx.'!$B50),-('Diário 4º PA'!$P$4:$P$2000=I$1),('Diário 4º PA'!$F$4:$F$2000))</f>
        <v>0</v>
      </c>
      <c r="J50" s="205">
        <f>SUMPRODUCT(-('Diário 1º PA'!$E$4:$E$2634='Analítico Cx.'!$B50),-('Diário 1º PA'!$P$4:$P$2634=J$1),('Diário 1º PA'!$F$4:$F$2634))+SUMPRODUCT(-('Diário 2º PA'!$E$4:$E$2000='Analítico Cx.'!$B50),-('Diário 2º PA'!$P$4:$P$2000=J$1),('Diário 2º PA'!$F$4:$F$2000))+SUMPRODUCT(-('Diário 3º PA'!$E$4:$E$2000='Analítico Cx.'!$B50),-('Diário 3º PA'!$P$4:$P$2000=J$1),('Diário 3º PA'!$F$4:$F$2000))+SUMPRODUCT(-('Diário 4º PA'!$E$4:$E$2000='Analítico Cx.'!$B50),-('Diário 4º PA'!$P$4:$P$2000=J$1),('Diário 4º PA'!$F$4:$F$2000))</f>
        <v>0</v>
      </c>
      <c r="K50" s="205">
        <f>SUMPRODUCT(-('Diário 1º PA'!$E$4:$E$2634='Analítico Cx.'!$B50),-('Diário 1º PA'!$P$4:$P$2634=K$1),('Diário 1º PA'!$F$4:$F$2634))+SUMPRODUCT(-('Diário 2º PA'!$E$4:$E$2000='Analítico Cx.'!$B50),-('Diário 2º PA'!$P$4:$P$2000=K$1),('Diário 2º PA'!$F$4:$F$2000))+SUMPRODUCT(-('Diário 3º PA'!$E$4:$E$2000='Analítico Cx.'!$B50),-('Diário 3º PA'!$P$4:$P$2000=K$1),('Diário 3º PA'!$F$4:$F$2000))+SUMPRODUCT(-('Diário 4º PA'!$E$4:$E$2000='Analítico Cx.'!$B50),-('Diário 4º PA'!$P$4:$P$2000=K$1),('Diário 4º PA'!$F$4:$F$2000))</f>
        <v>0</v>
      </c>
      <c r="L50" s="205">
        <f>SUMPRODUCT(-('Diário 1º PA'!$E$4:$E$2634='Analítico Cx.'!$B50),-('Diário 1º PA'!$P$4:$P$2634=L$1),('Diário 1º PA'!$F$4:$F$2634))+SUMPRODUCT(-('Diário 2º PA'!$E$4:$E$2000='Analítico Cx.'!$B50),-('Diário 2º PA'!$P$4:$P$2000=L$1),('Diário 2º PA'!$F$4:$F$2000))+SUMPRODUCT(-('Diário 3º PA'!$E$4:$E$2000='Analítico Cx.'!$B50),-('Diário 3º PA'!$P$4:$P$2000=L$1),('Diário 3º PA'!$F$4:$F$2000))+SUMPRODUCT(-('Diário 4º PA'!$E$4:$E$2000='Analítico Cx.'!$B50),-('Diário 4º PA'!$P$4:$P$2000=L$1),('Diário 4º PA'!$F$4:$F$2000))</f>
        <v>0</v>
      </c>
      <c r="M50" s="205">
        <f>SUMPRODUCT(-('Diário 1º PA'!$E$4:$E$2634='Analítico Cx.'!$B50),-('Diário 1º PA'!$P$4:$P$2634=M$1),('Diário 1º PA'!$F$4:$F$2634))+SUMPRODUCT(-('Diário 2º PA'!$E$4:$E$2000='Analítico Cx.'!$B50),-('Diário 2º PA'!$P$4:$P$2000=M$1),('Diário 2º PA'!$F$4:$F$2000))+SUMPRODUCT(-('Diário 3º PA'!$E$4:$E$2000='Analítico Cx.'!$B50),-('Diário 3º PA'!$P$4:$P$2000=M$1),('Diário 3º PA'!$F$4:$F$2000))+SUMPRODUCT(-('Diário 4º PA'!$E$4:$E$2000='Analítico Cx.'!$B50),-('Diário 4º PA'!$P$4:$P$2000=M$1),('Diário 4º PA'!$F$4:$F$2000))</f>
        <v>0</v>
      </c>
      <c r="N50" s="205">
        <f>SUMPRODUCT(-('Diário 1º PA'!$E$4:$E$2634='Analítico Cx.'!$B50),-('Diário 1º PA'!$P$4:$P$2634=N$1),('Diário 1º PA'!$F$4:$F$2634))+SUMPRODUCT(-('Diário 2º PA'!$E$4:$E$2000='Analítico Cx.'!$B50),-('Diário 2º PA'!$P$4:$P$2000=N$1),('Diário 2º PA'!$F$4:$F$2000))+SUMPRODUCT(-('Diário 3º PA'!$E$4:$E$2000='Analítico Cx.'!$B50),-('Diário 3º PA'!$P$4:$P$2000=N$1),('Diário 3º PA'!$F$4:$F$2000))+SUMPRODUCT(-('Diário 4º PA'!$E$4:$E$2000='Analítico Cx.'!$B50),-('Diário 4º PA'!$P$4:$P$2000=N$1),('Diário 4º PA'!$F$4:$F$2000))</f>
        <v>0</v>
      </c>
      <c r="O50" s="206">
        <f t="shared" si="11"/>
        <v>59771.090000000004</v>
      </c>
      <c r="P50" s="180">
        <f t="shared" si="7"/>
        <v>2.2020272745264205E-2</v>
      </c>
    </row>
    <row r="51" spans="1:16" ht="23.25" customHeight="1" x14ac:dyDescent="0.2">
      <c r="A51" s="221" t="s">
        <v>112</v>
      </c>
      <c r="B51" s="124" t="s">
        <v>8</v>
      </c>
      <c r="C51" s="205">
        <f>SUMPRODUCT(-('Diário 1º PA'!$E$4:$E$2634='Analítico Cx.'!$B51),-('Diário 1º PA'!$P$4:$P$2634=C$1),('Diário 1º PA'!$F$4:$F$2634))+SUMPRODUCT(-('Diário 2º PA'!$E$4:$E$2000='Analítico Cx.'!$B51),-('Diário 2º PA'!$P$4:$P$2000=C$1),('Diário 2º PA'!$F$4:$F$2000))+SUMPRODUCT(-('Diário 3º PA'!$E$4:$E$2000='Analítico Cx.'!$B51),-('Diário 3º PA'!$P$4:$P$2000=C$1),('Diário 3º PA'!$F$4:$F$2000))+SUMPRODUCT(-('Diário 4º PA'!$E$4:$E$2000='Analítico Cx.'!$B51),-('Diário 4º PA'!$P$4:$P$2000=C$1),('Diário 4º PA'!$F$4:$F$2000))</f>
        <v>1368.7900000000002</v>
      </c>
      <c r="D51" s="205">
        <f>SUMPRODUCT(-('Diário 1º PA'!$E$4:$E$2634='Analítico Cx.'!$B51),-('Diário 1º PA'!$P$4:$P$2634=D$1),('Diário 1º PA'!$F$4:$F$2634))+SUMPRODUCT(-('Diário 2º PA'!$E$4:$E$2000='Analítico Cx.'!$B51),-('Diário 2º PA'!$P$4:$P$2000=D$1),('Diário 2º PA'!$F$4:$F$2000))+SUMPRODUCT(-('Diário 3º PA'!$E$4:$E$2000='Analítico Cx.'!$B51),-('Diário 3º PA'!$P$4:$P$2000=D$1),('Diário 3º PA'!$F$4:$F$2000))+SUMPRODUCT(-('Diário 4º PA'!$E$4:$E$2000='Analítico Cx.'!$B51),-('Diário 4º PA'!$P$4:$P$2000=D$1),('Diário 4º PA'!$F$4:$F$2000))</f>
        <v>1368.7900000000002</v>
      </c>
      <c r="E51" s="205">
        <f>SUMPRODUCT(-('Diário 1º PA'!$E$4:$E$2634='Analítico Cx.'!$B51),-('Diário 1º PA'!$P$4:$P$2634=E$1),('Diário 1º PA'!$F$4:$F$2634))+SUMPRODUCT(-('Diário 2º PA'!$E$4:$E$2000='Analítico Cx.'!$B51),-('Diário 2º PA'!$P$4:$P$2000=E$1),('Diário 2º PA'!$F$4:$F$2000))+SUMPRODUCT(-('Diário 3º PA'!$E$4:$E$2000='Analítico Cx.'!$B51),-('Diário 3º PA'!$P$4:$P$2000=E$1),('Diário 3º PA'!$F$4:$F$2000))+SUMPRODUCT(-('Diário 4º PA'!$E$4:$E$2000='Analítico Cx.'!$B51),-('Diário 4º PA'!$P$4:$P$2000=E$1),('Diário 4º PA'!$F$4:$F$2000))</f>
        <v>1368.7900000000002</v>
      </c>
      <c r="F51" s="205">
        <f>SUMPRODUCT(-('Diário 1º PA'!$E$4:$E$2634='Analítico Cx.'!$B51),-('Diário 1º PA'!$P$4:$P$2634=F$1),('Diário 1º PA'!$F$4:$F$2634))+SUMPRODUCT(-('Diário 2º PA'!$E$4:$E$2000='Analítico Cx.'!$B51),-('Diário 2º PA'!$P$4:$P$2000=F$1),('Diário 2º PA'!$F$4:$F$2000))+SUMPRODUCT(-('Diário 3º PA'!$E$4:$E$2000='Analítico Cx.'!$B51),-('Diário 3º PA'!$P$4:$P$2000=F$1),('Diário 3º PA'!$F$4:$F$2000))+SUMPRODUCT(-('Diário 4º PA'!$E$4:$E$2000='Analítico Cx.'!$B51),-('Diário 4º PA'!$P$4:$P$2000=F$1),('Diário 4º PA'!$F$4:$F$2000))</f>
        <v>0</v>
      </c>
      <c r="G51" s="205">
        <f>SUMPRODUCT(-('Diário 1º PA'!$E$4:$E$2634='Analítico Cx.'!$B51),-('Diário 1º PA'!$P$4:$P$2634=G$1),('Diário 1º PA'!$F$4:$F$2634))+SUMPRODUCT(-('Diário 2º PA'!$E$4:$E$2000='Analítico Cx.'!$B51),-('Diário 2º PA'!$P$4:$P$2000=G$1),('Diário 2º PA'!$F$4:$F$2000))+SUMPRODUCT(-('Diário 3º PA'!$E$4:$E$2000='Analítico Cx.'!$B51),-('Diário 3º PA'!$P$4:$P$2000=G$1),('Diário 3º PA'!$F$4:$F$2000))+SUMPRODUCT(-('Diário 4º PA'!$E$4:$E$2000='Analítico Cx.'!$B51),-('Diário 4º PA'!$P$4:$P$2000=G$1),('Diário 4º PA'!$F$4:$F$2000))</f>
        <v>0</v>
      </c>
      <c r="H51" s="205">
        <f>SUMPRODUCT(-('Diário 1º PA'!$E$4:$E$2634='Analítico Cx.'!$B51),-('Diário 1º PA'!$P$4:$P$2634=H$1),('Diário 1º PA'!$F$4:$F$2634))+SUMPRODUCT(-('Diário 2º PA'!$E$4:$E$2000='Analítico Cx.'!$B51),-('Diário 2º PA'!$P$4:$P$2000=H$1),('Diário 2º PA'!$F$4:$F$2000))+SUMPRODUCT(-('Diário 3º PA'!$E$4:$E$2000='Analítico Cx.'!$B51),-('Diário 3º PA'!$P$4:$P$2000=H$1),('Diário 3º PA'!$F$4:$F$2000))+SUMPRODUCT(-('Diário 4º PA'!$E$4:$E$2000='Analítico Cx.'!$B51),-('Diário 4º PA'!$P$4:$P$2000=H$1),('Diário 4º PA'!$F$4:$F$2000))</f>
        <v>0</v>
      </c>
      <c r="I51" s="205">
        <f>SUMPRODUCT(-('Diário 1º PA'!$E$4:$E$2634='Analítico Cx.'!$B51),-('Diário 1º PA'!$P$4:$P$2634=I$1),('Diário 1º PA'!$F$4:$F$2634))+SUMPRODUCT(-('Diário 2º PA'!$E$4:$E$2000='Analítico Cx.'!$B51),-('Diário 2º PA'!$P$4:$P$2000=I$1),('Diário 2º PA'!$F$4:$F$2000))+SUMPRODUCT(-('Diário 3º PA'!$E$4:$E$2000='Analítico Cx.'!$B51),-('Diário 3º PA'!$P$4:$P$2000=I$1),('Diário 3º PA'!$F$4:$F$2000))+SUMPRODUCT(-('Diário 4º PA'!$E$4:$E$2000='Analítico Cx.'!$B51),-('Diário 4º PA'!$P$4:$P$2000=I$1),('Diário 4º PA'!$F$4:$F$2000))</f>
        <v>0</v>
      </c>
      <c r="J51" s="205">
        <f>SUMPRODUCT(-('Diário 1º PA'!$E$4:$E$2634='Analítico Cx.'!$B51),-('Diário 1º PA'!$P$4:$P$2634=J$1),('Diário 1º PA'!$F$4:$F$2634))+SUMPRODUCT(-('Diário 2º PA'!$E$4:$E$2000='Analítico Cx.'!$B51),-('Diário 2º PA'!$P$4:$P$2000=J$1),('Diário 2º PA'!$F$4:$F$2000))+SUMPRODUCT(-('Diário 3º PA'!$E$4:$E$2000='Analítico Cx.'!$B51),-('Diário 3º PA'!$P$4:$P$2000=J$1),('Diário 3º PA'!$F$4:$F$2000))+SUMPRODUCT(-('Diário 4º PA'!$E$4:$E$2000='Analítico Cx.'!$B51),-('Diário 4º PA'!$P$4:$P$2000=J$1),('Diário 4º PA'!$F$4:$F$2000))</f>
        <v>0</v>
      </c>
      <c r="K51" s="205">
        <f>SUMPRODUCT(-('Diário 1º PA'!$E$4:$E$2634='Analítico Cx.'!$B51),-('Diário 1º PA'!$P$4:$P$2634=K$1),('Diário 1º PA'!$F$4:$F$2634))+SUMPRODUCT(-('Diário 2º PA'!$E$4:$E$2000='Analítico Cx.'!$B51),-('Diário 2º PA'!$P$4:$P$2000=K$1),('Diário 2º PA'!$F$4:$F$2000))+SUMPRODUCT(-('Diário 3º PA'!$E$4:$E$2000='Analítico Cx.'!$B51),-('Diário 3º PA'!$P$4:$P$2000=K$1),('Diário 3º PA'!$F$4:$F$2000))+SUMPRODUCT(-('Diário 4º PA'!$E$4:$E$2000='Analítico Cx.'!$B51),-('Diário 4º PA'!$P$4:$P$2000=K$1),('Diário 4º PA'!$F$4:$F$2000))</f>
        <v>0</v>
      </c>
      <c r="L51" s="205">
        <f>SUMPRODUCT(-('Diário 1º PA'!$E$4:$E$2634='Analítico Cx.'!$B51),-('Diário 1º PA'!$P$4:$P$2634=L$1),('Diário 1º PA'!$F$4:$F$2634))+SUMPRODUCT(-('Diário 2º PA'!$E$4:$E$2000='Analítico Cx.'!$B51),-('Diário 2º PA'!$P$4:$P$2000=L$1),('Diário 2º PA'!$F$4:$F$2000))+SUMPRODUCT(-('Diário 3º PA'!$E$4:$E$2000='Analítico Cx.'!$B51),-('Diário 3º PA'!$P$4:$P$2000=L$1),('Diário 3º PA'!$F$4:$F$2000))+SUMPRODUCT(-('Diário 4º PA'!$E$4:$E$2000='Analítico Cx.'!$B51),-('Diário 4º PA'!$P$4:$P$2000=L$1),('Diário 4º PA'!$F$4:$F$2000))</f>
        <v>0</v>
      </c>
      <c r="M51" s="205">
        <f>SUMPRODUCT(-('Diário 1º PA'!$E$4:$E$2634='Analítico Cx.'!$B51),-('Diário 1º PA'!$P$4:$P$2634=M$1),('Diário 1º PA'!$F$4:$F$2634))+SUMPRODUCT(-('Diário 2º PA'!$E$4:$E$2000='Analítico Cx.'!$B51),-('Diário 2º PA'!$P$4:$P$2000=M$1),('Diário 2º PA'!$F$4:$F$2000))+SUMPRODUCT(-('Diário 3º PA'!$E$4:$E$2000='Analítico Cx.'!$B51),-('Diário 3º PA'!$P$4:$P$2000=M$1),('Diário 3º PA'!$F$4:$F$2000))+SUMPRODUCT(-('Diário 4º PA'!$E$4:$E$2000='Analítico Cx.'!$B51),-('Diário 4º PA'!$P$4:$P$2000=M$1),('Diário 4º PA'!$F$4:$F$2000))</f>
        <v>0</v>
      </c>
      <c r="N51" s="205">
        <f>SUMPRODUCT(-('Diário 1º PA'!$E$4:$E$2634='Analítico Cx.'!$B51),-('Diário 1º PA'!$P$4:$P$2634=N$1),('Diário 1º PA'!$F$4:$F$2634))+SUMPRODUCT(-('Diário 2º PA'!$E$4:$E$2000='Analítico Cx.'!$B51),-('Diário 2º PA'!$P$4:$P$2000=N$1),('Diário 2º PA'!$F$4:$F$2000))+SUMPRODUCT(-('Diário 3º PA'!$E$4:$E$2000='Analítico Cx.'!$B51),-('Diário 3º PA'!$P$4:$P$2000=N$1),('Diário 3º PA'!$F$4:$F$2000))+SUMPRODUCT(-('Diário 4º PA'!$E$4:$E$2000='Analítico Cx.'!$B51),-('Diário 4º PA'!$P$4:$P$2000=N$1),('Diário 4º PA'!$F$4:$F$2000))</f>
        <v>0</v>
      </c>
      <c r="O51" s="206">
        <f t="shared" si="11"/>
        <v>4106.3700000000008</v>
      </c>
      <c r="P51" s="180">
        <f t="shared" si="7"/>
        <v>1.5128281480724308E-3</v>
      </c>
    </row>
    <row r="52" spans="1:16" ht="23.25" customHeight="1" x14ac:dyDescent="0.2">
      <c r="A52" s="221" t="s">
        <v>113</v>
      </c>
      <c r="B52" s="124" t="s">
        <v>57</v>
      </c>
      <c r="C52" s="205">
        <f>SUMPRODUCT(-('Diário 1º PA'!$E$4:$E$2634='Analítico Cx.'!$B52),-('Diário 1º PA'!$P$4:$P$2634=C$1),('Diário 1º PA'!$F$4:$F$2634))+SUMPRODUCT(-('Diário 2º PA'!$E$4:$E$2000='Analítico Cx.'!$B52),-('Diário 2º PA'!$P$4:$P$2000=C$1),('Diário 2º PA'!$F$4:$F$2000))+SUMPRODUCT(-('Diário 3º PA'!$E$4:$E$2000='Analítico Cx.'!$B52),-('Diário 3º PA'!$P$4:$P$2000=C$1),('Diário 3º PA'!$F$4:$F$2000))+SUMPRODUCT(-('Diário 4º PA'!$E$4:$E$2000='Analítico Cx.'!$B52),-('Diário 4º PA'!$P$4:$P$2000=C$1),('Diário 4º PA'!$F$4:$F$2000))</f>
        <v>0</v>
      </c>
      <c r="D52" s="205">
        <f>SUMPRODUCT(-('Diário 1º PA'!$E$4:$E$2634='Analítico Cx.'!$B52),-('Diário 1º PA'!$P$4:$P$2634=D$1),('Diário 1º PA'!$F$4:$F$2634))+SUMPRODUCT(-('Diário 2º PA'!$E$4:$E$2000='Analítico Cx.'!$B52),-('Diário 2º PA'!$P$4:$P$2000=D$1),('Diário 2º PA'!$F$4:$F$2000))+SUMPRODUCT(-('Diário 3º PA'!$E$4:$E$2000='Analítico Cx.'!$B52),-('Diário 3º PA'!$P$4:$P$2000=D$1),('Diário 3º PA'!$F$4:$F$2000))+SUMPRODUCT(-('Diário 4º PA'!$E$4:$E$2000='Analítico Cx.'!$B52),-('Diário 4º PA'!$P$4:$P$2000=D$1),('Diário 4º PA'!$F$4:$F$2000))</f>
        <v>0</v>
      </c>
      <c r="E52" s="205">
        <f>SUMPRODUCT(-('Diário 1º PA'!$E$4:$E$2634='Analítico Cx.'!$B52),-('Diário 1º PA'!$P$4:$P$2634=E$1),('Diário 1º PA'!$F$4:$F$2634))+SUMPRODUCT(-('Diário 2º PA'!$E$4:$E$2000='Analítico Cx.'!$B52),-('Diário 2º PA'!$P$4:$P$2000=E$1),('Diário 2º PA'!$F$4:$F$2000))+SUMPRODUCT(-('Diário 3º PA'!$E$4:$E$2000='Analítico Cx.'!$B52),-('Diário 3º PA'!$P$4:$P$2000=E$1),('Diário 3º PA'!$F$4:$F$2000))+SUMPRODUCT(-('Diário 4º PA'!$E$4:$E$2000='Analítico Cx.'!$B52),-('Diário 4º PA'!$P$4:$P$2000=E$1),('Diário 4º PA'!$F$4:$F$2000))</f>
        <v>0</v>
      </c>
      <c r="F52" s="205">
        <f>SUMPRODUCT(-('Diário 1º PA'!$E$4:$E$2634='Analítico Cx.'!$B52),-('Diário 1º PA'!$P$4:$P$2634=F$1),('Diário 1º PA'!$F$4:$F$2634))+SUMPRODUCT(-('Diário 2º PA'!$E$4:$E$2000='Analítico Cx.'!$B52),-('Diário 2º PA'!$P$4:$P$2000=F$1),('Diário 2º PA'!$F$4:$F$2000))+SUMPRODUCT(-('Diário 3º PA'!$E$4:$E$2000='Analítico Cx.'!$B52),-('Diário 3º PA'!$P$4:$P$2000=F$1),('Diário 3º PA'!$F$4:$F$2000))+SUMPRODUCT(-('Diário 4º PA'!$E$4:$E$2000='Analítico Cx.'!$B52),-('Diário 4º PA'!$P$4:$P$2000=F$1),('Diário 4º PA'!$F$4:$F$2000))</f>
        <v>0</v>
      </c>
      <c r="G52" s="205">
        <f>SUMPRODUCT(-('Diário 1º PA'!$E$4:$E$2634='Analítico Cx.'!$B52),-('Diário 1º PA'!$P$4:$P$2634=G$1),('Diário 1º PA'!$F$4:$F$2634))+SUMPRODUCT(-('Diário 2º PA'!$E$4:$E$2000='Analítico Cx.'!$B52),-('Diário 2º PA'!$P$4:$P$2000=G$1),('Diário 2º PA'!$F$4:$F$2000))+SUMPRODUCT(-('Diário 3º PA'!$E$4:$E$2000='Analítico Cx.'!$B52),-('Diário 3º PA'!$P$4:$P$2000=G$1),('Diário 3º PA'!$F$4:$F$2000))+SUMPRODUCT(-('Diário 4º PA'!$E$4:$E$2000='Analítico Cx.'!$B52),-('Diário 4º PA'!$P$4:$P$2000=G$1),('Diário 4º PA'!$F$4:$F$2000))</f>
        <v>0</v>
      </c>
      <c r="H52" s="205">
        <f>SUMPRODUCT(-('Diário 1º PA'!$E$4:$E$2634='Analítico Cx.'!$B52),-('Diário 1º PA'!$P$4:$P$2634=H$1),('Diário 1º PA'!$F$4:$F$2634))+SUMPRODUCT(-('Diário 2º PA'!$E$4:$E$2000='Analítico Cx.'!$B52),-('Diário 2º PA'!$P$4:$P$2000=H$1),('Diário 2º PA'!$F$4:$F$2000))+SUMPRODUCT(-('Diário 3º PA'!$E$4:$E$2000='Analítico Cx.'!$B52),-('Diário 3º PA'!$P$4:$P$2000=H$1),('Diário 3º PA'!$F$4:$F$2000))+SUMPRODUCT(-('Diário 4º PA'!$E$4:$E$2000='Analítico Cx.'!$B52),-('Diário 4º PA'!$P$4:$P$2000=H$1),('Diário 4º PA'!$F$4:$F$2000))</f>
        <v>0</v>
      </c>
      <c r="I52" s="205">
        <f>SUMPRODUCT(-('Diário 1º PA'!$E$4:$E$2634='Analítico Cx.'!$B52),-('Diário 1º PA'!$P$4:$P$2634=I$1),('Diário 1º PA'!$F$4:$F$2634))+SUMPRODUCT(-('Diário 2º PA'!$E$4:$E$2000='Analítico Cx.'!$B52),-('Diário 2º PA'!$P$4:$P$2000=I$1),('Diário 2º PA'!$F$4:$F$2000))+SUMPRODUCT(-('Diário 3º PA'!$E$4:$E$2000='Analítico Cx.'!$B52),-('Diário 3º PA'!$P$4:$P$2000=I$1),('Diário 3º PA'!$F$4:$F$2000))+SUMPRODUCT(-('Diário 4º PA'!$E$4:$E$2000='Analítico Cx.'!$B52),-('Diário 4º PA'!$P$4:$P$2000=I$1),('Diário 4º PA'!$F$4:$F$2000))</f>
        <v>0</v>
      </c>
      <c r="J52" s="205">
        <f>SUMPRODUCT(-('Diário 1º PA'!$E$4:$E$2634='Analítico Cx.'!$B52),-('Diário 1º PA'!$P$4:$P$2634=J$1),('Diário 1º PA'!$F$4:$F$2634))+SUMPRODUCT(-('Diário 2º PA'!$E$4:$E$2000='Analítico Cx.'!$B52),-('Diário 2º PA'!$P$4:$P$2000=J$1),('Diário 2º PA'!$F$4:$F$2000))+SUMPRODUCT(-('Diário 3º PA'!$E$4:$E$2000='Analítico Cx.'!$B52),-('Diário 3º PA'!$P$4:$P$2000=J$1),('Diário 3º PA'!$F$4:$F$2000))+SUMPRODUCT(-('Diário 4º PA'!$E$4:$E$2000='Analítico Cx.'!$B52),-('Diário 4º PA'!$P$4:$P$2000=J$1),('Diário 4º PA'!$F$4:$F$2000))</f>
        <v>0</v>
      </c>
      <c r="K52" s="205">
        <f>SUMPRODUCT(-('Diário 1º PA'!$E$4:$E$2634='Analítico Cx.'!$B52),-('Diário 1º PA'!$P$4:$P$2634=K$1),('Diário 1º PA'!$F$4:$F$2634))+SUMPRODUCT(-('Diário 2º PA'!$E$4:$E$2000='Analítico Cx.'!$B52),-('Diário 2º PA'!$P$4:$P$2000=K$1),('Diário 2º PA'!$F$4:$F$2000))+SUMPRODUCT(-('Diário 3º PA'!$E$4:$E$2000='Analítico Cx.'!$B52),-('Diário 3º PA'!$P$4:$P$2000=K$1),('Diário 3º PA'!$F$4:$F$2000))+SUMPRODUCT(-('Diário 4º PA'!$E$4:$E$2000='Analítico Cx.'!$B52),-('Diário 4º PA'!$P$4:$P$2000=K$1),('Diário 4º PA'!$F$4:$F$2000))</f>
        <v>0</v>
      </c>
      <c r="L52" s="205">
        <f>SUMPRODUCT(-('Diário 1º PA'!$E$4:$E$2634='Analítico Cx.'!$B52),-('Diário 1º PA'!$P$4:$P$2634=L$1),('Diário 1º PA'!$F$4:$F$2634))+SUMPRODUCT(-('Diário 2º PA'!$E$4:$E$2000='Analítico Cx.'!$B52),-('Diário 2º PA'!$P$4:$P$2000=L$1),('Diário 2º PA'!$F$4:$F$2000))+SUMPRODUCT(-('Diário 3º PA'!$E$4:$E$2000='Analítico Cx.'!$B52),-('Diário 3º PA'!$P$4:$P$2000=L$1),('Diário 3º PA'!$F$4:$F$2000))+SUMPRODUCT(-('Diário 4º PA'!$E$4:$E$2000='Analítico Cx.'!$B52),-('Diário 4º PA'!$P$4:$P$2000=L$1),('Diário 4º PA'!$F$4:$F$2000))</f>
        <v>0</v>
      </c>
      <c r="M52" s="205">
        <f>SUMPRODUCT(-('Diário 1º PA'!$E$4:$E$2634='Analítico Cx.'!$B52),-('Diário 1º PA'!$P$4:$P$2634=M$1),('Diário 1º PA'!$F$4:$F$2634))+SUMPRODUCT(-('Diário 2º PA'!$E$4:$E$2000='Analítico Cx.'!$B52),-('Diário 2º PA'!$P$4:$P$2000=M$1),('Diário 2º PA'!$F$4:$F$2000))+SUMPRODUCT(-('Diário 3º PA'!$E$4:$E$2000='Analítico Cx.'!$B52),-('Diário 3º PA'!$P$4:$P$2000=M$1),('Diário 3º PA'!$F$4:$F$2000))+SUMPRODUCT(-('Diário 4º PA'!$E$4:$E$2000='Analítico Cx.'!$B52),-('Diário 4º PA'!$P$4:$P$2000=M$1),('Diário 4º PA'!$F$4:$F$2000))</f>
        <v>0</v>
      </c>
      <c r="N52" s="205">
        <f>SUMPRODUCT(-('Diário 1º PA'!$E$4:$E$2634='Analítico Cx.'!$B52),-('Diário 1º PA'!$P$4:$P$2634=N$1),('Diário 1º PA'!$F$4:$F$2634))+SUMPRODUCT(-('Diário 2º PA'!$E$4:$E$2000='Analítico Cx.'!$B52),-('Diário 2º PA'!$P$4:$P$2000=N$1),('Diário 2º PA'!$F$4:$F$2000))+SUMPRODUCT(-('Diário 3º PA'!$E$4:$E$2000='Analítico Cx.'!$B52),-('Diário 3º PA'!$P$4:$P$2000=N$1),('Diário 3º PA'!$F$4:$F$2000))+SUMPRODUCT(-('Diário 4º PA'!$E$4:$E$2000='Analítico Cx.'!$B52),-('Diário 4º PA'!$P$4:$P$2000=N$1),('Diário 4º PA'!$F$4:$F$2000))</f>
        <v>0</v>
      </c>
      <c r="O52" s="206">
        <f t="shared" si="11"/>
        <v>0</v>
      </c>
      <c r="P52" s="180">
        <f t="shared" si="7"/>
        <v>0</v>
      </c>
    </row>
    <row r="53" spans="1:16" ht="23.25" customHeight="1" x14ac:dyDescent="0.2">
      <c r="A53" s="221" t="s">
        <v>170</v>
      </c>
      <c r="B53" s="124" t="s">
        <v>58</v>
      </c>
      <c r="C53" s="205">
        <f>SUMPRODUCT(-('Diário 1º PA'!$E$4:$E$2634='Analítico Cx.'!$B53),-('Diário 1º PA'!$P$4:$P$2634=C$1),('Diário 1º PA'!$F$4:$F$2634))+SUMPRODUCT(-('Diário 2º PA'!$E$4:$E$2000='Analítico Cx.'!$B53),-('Diário 2º PA'!$P$4:$P$2000=C$1),('Diário 2º PA'!$F$4:$F$2000))+SUMPRODUCT(-('Diário 3º PA'!$E$4:$E$2000='Analítico Cx.'!$B53),-('Diário 3º PA'!$P$4:$P$2000=C$1),('Diário 3º PA'!$F$4:$F$2000))+SUMPRODUCT(-('Diário 4º PA'!$E$4:$E$2000='Analítico Cx.'!$B53),-('Diário 4º PA'!$P$4:$P$2000=C$1),('Diário 4º PA'!$F$4:$F$2000))</f>
        <v>0</v>
      </c>
      <c r="D53" s="205">
        <f>SUMPRODUCT(-('Diário 1º PA'!$E$4:$E$2634='Analítico Cx.'!$B53),-('Diário 1º PA'!$P$4:$P$2634=D$1),('Diário 1º PA'!$F$4:$F$2634))+SUMPRODUCT(-('Diário 2º PA'!$E$4:$E$2000='Analítico Cx.'!$B53),-('Diário 2º PA'!$P$4:$P$2000=D$1),('Diário 2º PA'!$F$4:$F$2000))+SUMPRODUCT(-('Diário 3º PA'!$E$4:$E$2000='Analítico Cx.'!$B53),-('Diário 3º PA'!$P$4:$P$2000=D$1),('Diário 3º PA'!$F$4:$F$2000))+SUMPRODUCT(-('Diário 4º PA'!$E$4:$E$2000='Analítico Cx.'!$B53),-('Diário 4º PA'!$P$4:$P$2000=D$1),('Diário 4º PA'!$F$4:$F$2000))</f>
        <v>0</v>
      </c>
      <c r="E53" s="205">
        <f>SUMPRODUCT(-('Diário 1º PA'!$E$4:$E$2634='Analítico Cx.'!$B53),-('Diário 1º PA'!$P$4:$P$2634=E$1),('Diário 1º PA'!$F$4:$F$2634))+SUMPRODUCT(-('Diário 2º PA'!$E$4:$E$2000='Analítico Cx.'!$B53),-('Diário 2º PA'!$P$4:$P$2000=E$1),('Diário 2º PA'!$F$4:$F$2000))+SUMPRODUCT(-('Diário 3º PA'!$E$4:$E$2000='Analítico Cx.'!$B53),-('Diário 3º PA'!$P$4:$P$2000=E$1),('Diário 3º PA'!$F$4:$F$2000))+SUMPRODUCT(-('Diário 4º PA'!$E$4:$E$2000='Analítico Cx.'!$B53),-('Diário 4º PA'!$P$4:$P$2000=E$1),('Diário 4º PA'!$F$4:$F$2000))</f>
        <v>0</v>
      </c>
      <c r="F53" s="205">
        <f>SUMPRODUCT(-('Diário 1º PA'!$E$4:$E$2634='Analítico Cx.'!$B53),-('Diário 1º PA'!$P$4:$P$2634=F$1),('Diário 1º PA'!$F$4:$F$2634))+SUMPRODUCT(-('Diário 2º PA'!$E$4:$E$2000='Analítico Cx.'!$B53),-('Diário 2º PA'!$P$4:$P$2000=F$1),('Diário 2º PA'!$F$4:$F$2000))+SUMPRODUCT(-('Diário 3º PA'!$E$4:$E$2000='Analítico Cx.'!$B53),-('Diário 3º PA'!$P$4:$P$2000=F$1),('Diário 3º PA'!$F$4:$F$2000))+SUMPRODUCT(-('Diário 4º PA'!$E$4:$E$2000='Analítico Cx.'!$B53),-('Diário 4º PA'!$P$4:$P$2000=F$1),('Diário 4º PA'!$F$4:$F$2000))</f>
        <v>0</v>
      </c>
      <c r="G53" s="205">
        <f>SUMPRODUCT(-('Diário 1º PA'!$E$4:$E$2634='Analítico Cx.'!$B53),-('Diário 1º PA'!$P$4:$P$2634=G$1),('Diário 1º PA'!$F$4:$F$2634))+SUMPRODUCT(-('Diário 2º PA'!$E$4:$E$2000='Analítico Cx.'!$B53),-('Diário 2º PA'!$P$4:$P$2000=G$1),('Diário 2º PA'!$F$4:$F$2000))+SUMPRODUCT(-('Diário 3º PA'!$E$4:$E$2000='Analítico Cx.'!$B53),-('Diário 3º PA'!$P$4:$P$2000=G$1),('Diário 3º PA'!$F$4:$F$2000))+SUMPRODUCT(-('Diário 4º PA'!$E$4:$E$2000='Analítico Cx.'!$B53),-('Diário 4º PA'!$P$4:$P$2000=G$1),('Diário 4º PA'!$F$4:$F$2000))</f>
        <v>0</v>
      </c>
      <c r="H53" s="205">
        <f>SUMPRODUCT(-('Diário 1º PA'!$E$4:$E$2634='Analítico Cx.'!$B53),-('Diário 1º PA'!$P$4:$P$2634=H$1),('Diário 1º PA'!$F$4:$F$2634))+SUMPRODUCT(-('Diário 2º PA'!$E$4:$E$2000='Analítico Cx.'!$B53),-('Diário 2º PA'!$P$4:$P$2000=H$1),('Diário 2º PA'!$F$4:$F$2000))+SUMPRODUCT(-('Diário 3º PA'!$E$4:$E$2000='Analítico Cx.'!$B53),-('Diário 3º PA'!$P$4:$P$2000=H$1),('Diário 3º PA'!$F$4:$F$2000))+SUMPRODUCT(-('Diário 4º PA'!$E$4:$E$2000='Analítico Cx.'!$B53),-('Diário 4º PA'!$P$4:$P$2000=H$1),('Diário 4º PA'!$F$4:$F$2000))</f>
        <v>0</v>
      </c>
      <c r="I53" s="205">
        <f>SUMPRODUCT(-('Diário 1º PA'!$E$4:$E$2634='Analítico Cx.'!$B53),-('Diário 1º PA'!$P$4:$P$2634=I$1),('Diário 1º PA'!$F$4:$F$2634))+SUMPRODUCT(-('Diário 2º PA'!$E$4:$E$2000='Analítico Cx.'!$B53),-('Diário 2º PA'!$P$4:$P$2000=I$1),('Diário 2º PA'!$F$4:$F$2000))+SUMPRODUCT(-('Diário 3º PA'!$E$4:$E$2000='Analítico Cx.'!$B53),-('Diário 3º PA'!$P$4:$P$2000=I$1),('Diário 3º PA'!$F$4:$F$2000))+SUMPRODUCT(-('Diário 4º PA'!$E$4:$E$2000='Analítico Cx.'!$B53),-('Diário 4º PA'!$P$4:$P$2000=I$1),('Diário 4º PA'!$F$4:$F$2000))</f>
        <v>0</v>
      </c>
      <c r="J53" s="205">
        <f>SUMPRODUCT(-('Diário 1º PA'!$E$4:$E$2634='Analítico Cx.'!$B53),-('Diário 1º PA'!$P$4:$P$2634=J$1),('Diário 1º PA'!$F$4:$F$2634))+SUMPRODUCT(-('Diário 2º PA'!$E$4:$E$2000='Analítico Cx.'!$B53),-('Diário 2º PA'!$P$4:$P$2000=J$1),('Diário 2º PA'!$F$4:$F$2000))+SUMPRODUCT(-('Diário 3º PA'!$E$4:$E$2000='Analítico Cx.'!$B53),-('Diário 3º PA'!$P$4:$P$2000=J$1),('Diário 3º PA'!$F$4:$F$2000))+SUMPRODUCT(-('Diário 4º PA'!$E$4:$E$2000='Analítico Cx.'!$B53),-('Diário 4º PA'!$P$4:$P$2000=J$1),('Diário 4º PA'!$F$4:$F$2000))</f>
        <v>0</v>
      </c>
      <c r="K53" s="205">
        <f>SUMPRODUCT(-('Diário 1º PA'!$E$4:$E$2634='Analítico Cx.'!$B53),-('Diário 1º PA'!$P$4:$P$2634=K$1),('Diário 1º PA'!$F$4:$F$2634))+SUMPRODUCT(-('Diário 2º PA'!$E$4:$E$2000='Analítico Cx.'!$B53),-('Diário 2º PA'!$P$4:$P$2000=K$1),('Diário 2º PA'!$F$4:$F$2000))+SUMPRODUCT(-('Diário 3º PA'!$E$4:$E$2000='Analítico Cx.'!$B53),-('Diário 3º PA'!$P$4:$P$2000=K$1),('Diário 3º PA'!$F$4:$F$2000))+SUMPRODUCT(-('Diário 4º PA'!$E$4:$E$2000='Analítico Cx.'!$B53),-('Diário 4º PA'!$P$4:$P$2000=K$1),('Diário 4º PA'!$F$4:$F$2000))</f>
        <v>0</v>
      </c>
      <c r="L53" s="205">
        <f>SUMPRODUCT(-('Diário 1º PA'!$E$4:$E$2634='Analítico Cx.'!$B53),-('Diário 1º PA'!$P$4:$P$2634=L$1),('Diário 1º PA'!$F$4:$F$2634))+SUMPRODUCT(-('Diário 2º PA'!$E$4:$E$2000='Analítico Cx.'!$B53),-('Diário 2º PA'!$P$4:$P$2000=L$1),('Diário 2º PA'!$F$4:$F$2000))+SUMPRODUCT(-('Diário 3º PA'!$E$4:$E$2000='Analítico Cx.'!$B53),-('Diário 3º PA'!$P$4:$P$2000=L$1),('Diário 3º PA'!$F$4:$F$2000))+SUMPRODUCT(-('Diário 4º PA'!$E$4:$E$2000='Analítico Cx.'!$B53),-('Diário 4º PA'!$P$4:$P$2000=L$1),('Diário 4º PA'!$F$4:$F$2000))</f>
        <v>0</v>
      </c>
      <c r="M53" s="205">
        <f>SUMPRODUCT(-('Diário 1º PA'!$E$4:$E$2634='Analítico Cx.'!$B53),-('Diário 1º PA'!$P$4:$P$2634=M$1),('Diário 1º PA'!$F$4:$F$2634))+SUMPRODUCT(-('Diário 2º PA'!$E$4:$E$2000='Analítico Cx.'!$B53),-('Diário 2º PA'!$P$4:$P$2000=M$1),('Diário 2º PA'!$F$4:$F$2000))+SUMPRODUCT(-('Diário 3º PA'!$E$4:$E$2000='Analítico Cx.'!$B53),-('Diário 3º PA'!$P$4:$P$2000=M$1),('Diário 3º PA'!$F$4:$F$2000))+SUMPRODUCT(-('Diário 4º PA'!$E$4:$E$2000='Analítico Cx.'!$B53),-('Diário 4º PA'!$P$4:$P$2000=M$1),('Diário 4º PA'!$F$4:$F$2000))</f>
        <v>0</v>
      </c>
      <c r="N53" s="205">
        <f>SUMPRODUCT(-('Diário 1º PA'!$E$4:$E$2634='Analítico Cx.'!$B53),-('Diário 1º PA'!$P$4:$P$2634=N$1),('Diário 1º PA'!$F$4:$F$2634))+SUMPRODUCT(-('Diário 2º PA'!$E$4:$E$2000='Analítico Cx.'!$B53),-('Diário 2º PA'!$P$4:$P$2000=N$1),('Diário 2º PA'!$F$4:$F$2000))+SUMPRODUCT(-('Diário 3º PA'!$E$4:$E$2000='Analítico Cx.'!$B53),-('Diário 3º PA'!$P$4:$P$2000=N$1),('Diário 3º PA'!$F$4:$F$2000))+SUMPRODUCT(-('Diário 4º PA'!$E$4:$E$2000='Analítico Cx.'!$B53),-('Diário 4º PA'!$P$4:$P$2000=N$1),('Diário 4º PA'!$F$4:$F$2000))</f>
        <v>0</v>
      </c>
      <c r="O53" s="206">
        <f t="shared" si="11"/>
        <v>0</v>
      </c>
      <c r="P53" s="180">
        <f t="shared" si="7"/>
        <v>0</v>
      </c>
    </row>
    <row r="54" spans="1:16" ht="23.25" customHeight="1" x14ac:dyDescent="0.2">
      <c r="A54" s="221" t="s">
        <v>171</v>
      </c>
      <c r="B54" s="124" t="s">
        <v>338</v>
      </c>
      <c r="C54" s="205">
        <f>SUMPRODUCT(-('Diário 1º PA'!$E$4:$E$2634='Analítico Cx.'!$B54),-('Diário 1º PA'!$P$4:$P$2634=C$1),('Diário 1º PA'!$F$4:$F$2634))+SUMPRODUCT(-('Diário 2º PA'!$E$4:$E$2000='Analítico Cx.'!$B54),-('Diário 2º PA'!$P$4:$P$2000=C$1),('Diário 2º PA'!$F$4:$F$2000))+SUMPRODUCT(-('Diário 3º PA'!$E$4:$E$2000='Analítico Cx.'!$B54),-('Diário 3º PA'!$P$4:$P$2000=C$1),('Diário 3º PA'!$F$4:$F$2000))+SUMPRODUCT(-('Diário 4º PA'!$E$4:$E$2000='Analítico Cx.'!$B54),-('Diário 4º PA'!$P$4:$P$2000=C$1),('Diário 4º PA'!$F$4:$F$2000))</f>
        <v>0</v>
      </c>
      <c r="D54" s="205">
        <f>SUMPRODUCT(-('Diário 1º PA'!$E$4:$E$2634='Analítico Cx.'!$B54),-('Diário 1º PA'!$P$4:$P$2634=D$1),('Diário 1º PA'!$F$4:$F$2634))+SUMPRODUCT(-('Diário 2º PA'!$E$4:$E$2000='Analítico Cx.'!$B54),-('Diário 2º PA'!$P$4:$P$2000=D$1),('Diário 2º PA'!$F$4:$F$2000))+SUMPRODUCT(-('Diário 3º PA'!$E$4:$E$2000='Analítico Cx.'!$B54),-('Diário 3º PA'!$P$4:$P$2000=D$1),('Diário 3º PA'!$F$4:$F$2000))+SUMPRODUCT(-('Diário 4º PA'!$E$4:$E$2000='Analítico Cx.'!$B54),-('Diário 4º PA'!$P$4:$P$2000=D$1),('Diário 4º PA'!$F$4:$F$2000))</f>
        <v>0</v>
      </c>
      <c r="E54" s="205">
        <f>SUMPRODUCT(-('Diário 1º PA'!$E$4:$E$2634='Analítico Cx.'!$B54),-('Diário 1º PA'!$P$4:$P$2634=E$1),('Diário 1º PA'!$F$4:$F$2634))+SUMPRODUCT(-('Diário 2º PA'!$E$4:$E$2000='Analítico Cx.'!$B54),-('Diário 2º PA'!$P$4:$P$2000=E$1),('Diário 2º PA'!$F$4:$F$2000))+SUMPRODUCT(-('Diário 3º PA'!$E$4:$E$2000='Analítico Cx.'!$B54),-('Diário 3º PA'!$P$4:$P$2000=E$1),('Diário 3º PA'!$F$4:$F$2000))+SUMPRODUCT(-('Diário 4º PA'!$E$4:$E$2000='Analítico Cx.'!$B54),-('Diário 4º PA'!$P$4:$P$2000=E$1),('Diário 4º PA'!$F$4:$F$2000))</f>
        <v>0</v>
      </c>
      <c r="F54" s="205">
        <f>SUMPRODUCT(-('Diário 1º PA'!$E$4:$E$2634='Analítico Cx.'!$B54),-('Diário 1º PA'!$P$4:$P$2634=F$1),('Diário 1º PA'!$F$4:$F$2634))+SUMPRODUCT(-('Diário 2º PA'!$E$4:$E$2000='Analítico Cx.'!$B54),-('Diário 2º PA'!$P$4:$P$2000=F$1),('Diário 2º PA'!$F$4:$F$2000))+SUMPRODUCT(-('Diário 3º PA'!$E$4:$E$2000='Analítico Cx.'!$B54),-('Diário 3º PA'!$P$4:$P$2000=F$1),('Diário 3º PA'!$F$4:$F$2000))+SUMPRODUCT(-('Diário 4º PA'!$E$4:$E$2000='Analítico Cx.'!$B54),-('Diário 4º PA'!$P$4:$P$2000=F$1),('Diário 4º PA'!$F$4:$F$2000))</f>
        <v>0</v>
      </c>
      <c r="G54" s="205">
        <f>SUMPRODUCT(-('Diário 1º PA'!$E$4:$E$2634='Analítico Cx.'!$B54),-('Diário 1º PA'!$P$4:$P$2634=G$1),('Diário 1º PA'!$F$4:$F$2634))+SUMPRODUCT(-('Diário 2º PA'!$E$4:$E$2000='Analítico Cx.'!$B54),-('Diário 2º PA'!$P$4:$P$2000=G$1),('Diário 2º PA'!$F$4:$F$2000))+SUMPRODUCT(-('Diário 3º PA'!$E$4:$E$2000='Analítico Cx.'!$B54),-('Diário 3º PA'!$P$4:$P$2000=G$1),('Diário 3º PA'!$F$4:$F$2000))+SUMPRODUCT(-('Diário 4º PA'!$E$4:$E$2000='Analítico Cx.'!$B54),-('Diário 4º PA'!$P$4:$P$2000=G$1),('Diário 4º PA'!$F$4:$F$2000))</f>
        <v>0</v>
      </c>
      <c r="H54" s="205">
        <f>SUMPRODUCT(-('Diário 1º PA'!$E$4:$E$2634='Analítico Cx.'!$B54),-('Diário 1º PA'!$P$4:$P$2634=H$1),('Diário 1º PA'!$F$4:$F$2634))+SUMPRODUCT(-('Diário 2º PA'!$E$4:$E$2000='Analítico Cx.'!$B54),-('Diário 2º PA'!$P$4:$P$2000=H$1),('Diário 2º PA'!$F$4:$F$2000))+SUMPRODUCT(-('Diário 3º PA'!$E$4:$E$2000='Analítico Cx.'!$B54),-('Diário 3º PA'!$P$4:$P$2000=H$1),('Diário 3º PA'!$F$4:$F$2000))+SUMPRODUCT(-('Diário 4º PA'!$E$4:$E$2000='Analítico Cx.'!$B54),-('Diário 4º PA'!$P$4:$P$2000=H$1),('Diário 4º PA'!$F$4:$F$2000))</f>
        <v>0</v>
      </c>
      <c r="I54" s="205">
        <f>SUMPRODUCT(-('Diário 1º PA'!$E$4:$E$2634='Analítico Cx.'!$B54),-('Diário 1º PA'!$P$4:$P$2634=I$1),('Diário 1º PA'!$F$4:$F$2634))+SUMPRODUCT(-('Diário 2º PA'!$E$4:$E$2000='Analítico Cx.'!$B54),-('Diário 2º PA'!$P$4:$P$2000=I$1),('Diário 2º PA'!$F$4:$F$2000))+SUMPRODUCT(-('Diário 3º PA'!$E$4:$E$2000='Analítico Cx.'!$B54),-('Diário 3º PA'!$P$4:$P$2000=I$1),('Diário 3º PA'!$F$4:$F$2000))+SUMPRODUCT(-('Diário 4º PA'!$E$4:$E$2000='Analítico Cx.'!$B54),-('Diário 4º PA'!$P$4:$P$2000=I$1),('Diário 4º PA'!$F$4:$F$2000))</f>
        <v>0</v>
      </c>
      <c r="J54" s="205">
        <f>SUMPRODUCT(-('Diário 1º PA'!$E$4:$E$2634='Analítico Cx.'!$B54),-('Diário 1º PA'!$P$4:$P$2634=J$1),('Diário 1º PA'!$F$4:$F$2634))+SUMPRODUCT(-('Diário 2º PA'!$E$4:$E$2000='Analítico Cx.'!$B54),-('Diário 2º PA'!$P$4:$P$2000=J$1),('Diário 2º PA'!$F$4:$F$2000))+SUMPRODUCT(-('Diário 3º PA'!$E$4:$E$2000='Analítico Cx.'!$B54),-('Diário 3º PA'!$P$4:$P$2000=J$1),('Diário 3º PA'!$F$4:$F$2000))+SUMPRODUCT(-('Diário 4º PA'!$E$4:$E$2000='Analítico Cx.'!$B54),-('Diário 4º PA'!$P$4:$P$2000=J$1),('Diário 4º PA'!$F$4:$F$2000))</f>
        <v>0</v>
      </c>
      <c r="K54" s="205">
        <f>SUMPRODUCT(-('Diário 1º PA'!$E$4:$E$2634='Analítico Cx.'!$B54),-('Diário 1º PA'!$P$4:$P$2634=K$1),('Diário 1º PA'!$F$4:$F$2634))+SUMPRODUCT(-('Diário 2º PA'!$E$4:$E$2000='Analítico Cx.'!$B54),-('Diário 2º PA'!$P$4:$P$2000=K$1),('Diário 2º PA'!$F$4:$F$2000))+SUMPRODUCT(-('Diário 3º PA'!$E$4:$E$2000='Analítico Cx.'!$B54),-('Diário 3º PA'!$P$4:$P$2000=K$1),('Diário 3º PA'!$F$4:$F$2000))+SUMPRODUCT(-('Diário 4º PA'!$E$4:$E$2000='Analítico Cx.'!$B54),-('Diário 4º PA'!$P$4:$P$2000=K$1),('Diário 4º PA'!$F$4:$F$2000))</f>
        <v>0</v>
      </c>
      <c r="L54" s="205">
        <f>SUMPRODUCT(-('Diário 1º PA'!$E$4:$E$2634='Analítico Cx.'!$B54),-('Diário 1º PA'!$P$4:$P$2634=L$1),('Diário 1º PA'!$F$4:$F$2634))+SUMPRODUCT(-('Diário 2º PA'!$E$4:$E$2000='Analítico Cx.'!$B54),-('Diário 2º PA'!$P$4:$P$2000=L$1),('Diário 2º PA'!$F$4:$F$2000))+SUMPRODUCT(-('Diário 3º PA'!$E$4:$E$2000='Analítico Cx.'!$B54),-('Diário 3º PA'!$P$4:$P$2000=L$1),('Diário 3º PA'!$F$4:$F$2000))+SUMPRODUCT(-('Diário 4º PA'!$E$4:$E$2000='Analítico Cx.'!$B54),-('Diário 4º PA'!$P$4:$P$2000=L$1),('Diário 4º PA'!$F$4:$F$2000))</f>
        <v>0</v>
      </c>
      <c r="M54" s="205">
        <f>SUMPRODUCT(-('Diário 1º PA'!$E$4:$E$2634='Analítico Cx.'!$B54),-('Diário 1º PA'!$P$4:$P$2634=M$1),('Diário 1º PA'!$F$4:$F$2634))+SUMPRODUCT(-('Diário 2º PA'!$E$4:$E$2000='Analítico Cx.'!$B54),-('Diário 2º PA'!$P$4:$P$2000=M$1),('Diário 2º PA'!$F$4:$F$2000))+SUMPRODUCT(-('Diário 3º PA'!$E$4:$E$2000='Analítico Cx.'!$B54),-('Diário 3º PA'!$P$4:$P$2000=M$1),('Diário 3º PA'!$F$4:$F$2000))+SUMPRODUCT(-('Diário 4º PA'!$E$4:$E$2000='Analítico Cx.'!$B54),-('Diário 4º PA'!$P$4:$P$2000=M$1),('Diário 4º PA'!$F$4:$F$2000))</f>
        <v>0</v>
      </c>
      <c r="N54" s="205">
        <f>SUMPRODUCT(-('Diário 1º PA'!$E$4:$E$2634='Analítico Cx.'!$B54),-('Diário 1º PA'!$P$4:$P$2634=N$1),('Diário 1º PA'!$F$4:$F$2634))+SUMPRODUCT(-('Diário 2º PA'!$E$4:$E$2000='Analítico Cx.'!$B54),-('Diário 2º PA'!$P$4:$P$2000=N$1),('Diário 2º PA'!$F$4:$F$2000))+SUMPRODUCT(-('Diário 3º PA'!$E$4:$E$2000='Analítico Cx.'!$B54),-('Diário 3º PA'!$P$4:$P$2000=N$1),('Diário 3º PA'!$F$4:$F$2000))+SUMPRODUCT(-('Diário 4º PA'!$E$4:$E$2000='Analítico Cx.'!$B54),-('Diário 4º PA'!$P$4:$P$2000=N$1),('Diário 4º PA'!$F$4:$F$2000))</f>
        <v>0</v>
      </c>
      <c r="O54" s="206">
        <f>SUM(C54:N54)</f>
        <v>0</v>
      </c>
      <c r="P54" s="180">
        <f t="shared" si="7"/>
        <v>0</v>
      </c>
    </row>
    <row r="55" spans="1:16" ht="23.25" customHeight="1" x14ac:dyDescent="0.2">
      <c r="A55" s="221" t="s">
        <v>337</v>
      </c>
      <c r="B55" s="222" t="s">
        <v>77</v>
      </c>
      <c r="C55" s="205">
        <f>SUMPRODUCT(-('Diário 1º PA'!$E$4:$E$2634='Analítico Cx.'!$B55),-('Diário 1º PA'!$P$4:$P$2634=C$1),('Diário 1º PA'!$F$4:$F$2634))+SUMPRODUCT(-('Diário 2º PA'!$E$4:$E$2000='Analítico Cx.'!$B55),-('Diário 2º PA'!$P$4:$P$2000=C$1),('Diário 2º PA'!$F$4:$F$2000))+SUMPRODUCT(-('Diário 3º PA'!$E$4:$E$2000='Analítico Cx.'!$B55),-('Diário 3º PA'!$P$4:$P$2000=C$1),('Diário 3º PA'!$F$4:$F$2000))+SUMPRODUCT(-('Diário 4º PA'!$E$4:$E$2000='Analítico Cx.'!$B55),-('Diário 4º PA'!$P$4:$P$2000=C$1),('Diário 4º PA'!$F$4:$F$2000))</f>
        <v>0</v>
      </c>
      <c r="D55" s="205">
        <f>SUMPRODUCT(-('Diário 1º PA'!$E$4:$E$2634='Analítico Cx.'!$B55),-('Diário 1º PA'!$P$4:$P$2634=D$1),('Diário 1º PA'!$F$4:$F$2634))+SUMPRODUCT(-('Diário 2º PA'!$E$4:$E$2000='Analítico Cx.'!$B55),-('Diário 2º PA'!$P$4:$P$2000=D$1),('Diário 2º PA'!$F$4:$F$2000))+SUMPRODUCT(-('Diário 3º PA'!$E$4:$E$2000='Analítico Cx.'!$B55),-('Diário 3º PA'!$P$4:$P$2000=D$1),('Diário 3º PA'!$F$4:$F$2000))+SUMPRODUCT(-('Diário 4º PA'!$E$4:$E$2000='Analítico Cx.'!$B55),-('Diário 4º PA'!$P$4:$P$2000=D$1),('Diário 4º PA'!$F$4:$F$2000))</f>
        <v>0</v>
      </c>
      <c r="E55" s="205">
        <f>SUMPRODUCT(-('Diário 1º PA'!$E$4:$E$2634='Analítico Cx.'!$B55),-('Diário 1º PA'!$P$4:$P$2634=E$1),('Diário 1º PA'!$F$4:$F$2634))+SUMPRODUCT(-('Diário 2º PA'!$E$4:$E$2000='Analítico Cx.'!$B55),-('Diário 2º PA'!$P$4:$P$2000=E$1),('Diário 2º PA'!$F$4:$F$2000))+SUMPRODUCT(-('Diário 3º PA'!$E$4:$E$2000='Analítico Cx.'!$B55),-('Diário 3º PA'!$P$4:$P$2000=E$1),('Diário 3º PA'!$F$4:$F$2000))+SUMPRODUCT(-('Diário 4º PA'!$E$4:$E$2000='Analítico Cx.'!$B55),-('Diário 4º PA'!$P$4:$P$2000=E$1),('Diário 4º PA'!$F$4:$F$2000))</f>
        <v>0</v>
      </c>
      <c r="F55" s="205">
        <f>SUMPRODUCT(-('Diário 1º PA'!$E$4:$E$2634='Analítico Cx.'!$B55),-('Diário 1º PA'!$P$4:$P$2634=F$1),('Diário 1º PA'!$F$4:$F$2634))+SUMPRODUCT(-('Diário 2º PA'!$E$4:$E$2000='Analítico Cx.'!$B55),-('Diário 2º PA'!$P$4:$P$2000=F$1),('Diário 2º PA'!$F$4:$F$2000))+SUMPRODUCT(-('Diário 3º PA'!$E$4:$E$2000='Analítico Cx.'!$B55),-('Diário 3º PA'!$P$4:$P$2000=F$1),('Diário 3º PA'!$F$4:$F$2000))+SUMPRODUCT(-('Diário 4º PA'!$E$4:$E$2000='Analítico Cx.'!$B55),-('Diário 4º PA'!$P$4:$P$2000=F$1),('Diário 4º PA'!$F$4:$F$2000))</f>
        <v>0</v>
      </c>
      <c r="G55" s="205">
        <f>SUMPRODUCT(-('Diário 1º PA'!$E$4:$E$2634='Analítico Cx.'!$B55),-('Diário 1º PA'!$P$4:$P$2634=G$1),('Diário 1º PA'!$F$4:$F$2634))+SUMPRODUCT(-('Diário 2º PA'!$E$4:$E$2000='Analítico Cx.'!$B55),-('Diário 2º PA'!$P$4:$P$2000=G$1),('Diário 2º PA'!$F$4:$F$2000))+SUMPRODUCT(-('Diário 3º PA'!$E$4:$E$2000='Analítico Cx.'!$B55),-('Diário 3º PA'!$P$4:$P$2000=G$1),('Diário 3º PA'!$F$4:$F$2000))+SUMPRODUCT(-('Diário 4º PA'!$E$4:$E$2000='Analítico Cx.'!$B55),-('Diário 4º PA'!$P$4:$P$2000=G$1),('Diário 4º PA'!$F$4:$F$2000))</f>
        <v>0</v>
      </c>
      <c r="H55" s="205">
        <f>SUMPRODUCT(-('Diário 1º PA'!$E$4:$E$2634='Analítico Cx.'!$B55),-('Diário 1º PA'!$P$4:$P$2634=H$1),('Diário 1º PA'!$F$4:$F$2634))+SUMPRODUCT(-('Diário 2º PA'!$E$4:$E$2000='Analítico Cx.'!$B55),-('Diário 2º PA'!$P$4:$P$2000=H$1),('Diário 2º PA'!$F$4:$F$2000))+SUMPRODUCT(-('Diário 3º PA'!$E$4:$E$2000='Analítico Cx.'!$B55),-('Diário 3º PA'!$P$4:$P$2000=H$1),('Diário 3º PA'!$F$4:$F$2000))+SUMPRODUCT(-('Diário 4º PA'!$E$4:$E$2000='Analítico Cx.'!$B55),-('Diário 4º PA'!$P$4:$P$2000=H$1),('Diário 4º PA'!$F$4:$F$2000))</f>
        <v>0</v>
      </c>
      <c r="I55" s="205">
        <f>SUMPRODUCT(-('Diário 1º PA'!$E$4:$E$2634='Analítico Cx.'!$B55),-('Diário 1º PA'!$P$4:$P$2634=I$1),('Diário 1º PA'!$F$4:$F$2634))+SUMPRODUCT(-('Diário 2º PA'!$E$4:$E$2000='Analítico Cx.'!$B55),-('Diário 2º PA'!$P$4:$P$2000=I$1),('Diário 2º PA'!$F$4:$F$2000))+SUMPRODUCT(-('Diário 3º PA'!$E$4:$E$2000='Analítico Cx.'!$B55),-('Diário 3º PA'!$P$4:$P$2000=I$1),('Diário 3º PA'!$F$4:$F$2000))+SUMPRODUCT(-('Diário 4º PA'!$E$4:$E$2000='Analítico Cx.'!$B55),-('Diário 4º PA'!$P$4:$P$2000=I$1),('Diário 4º PA'!$F$4:$F$2000))</f>
        <v>0</v>
      </c>
      <c r="J55" s="205">
        <f>SUMPRODUCT(-('Diário 1º PA'!$E$4:$E$2634='Analítico Cx.'!$B55),-('Diário 1º PA'!$P$4:$P$2634=J$1),('Diário 1º PA'!$F$4:$F$2634))+SUMPRODUCT(-('Diário 2º PA'!$E$4:$E$2000='Analítico Cx.'!$B55),-('Diário 2º PA'!$P$4:$P$2000=J$1),('Diário 2º PA'!$F$4:$F$2000))+SUMPRODUCT(-('Diário 3º PA'!$E$4:$E$2000='Analítico Cx.'!$B55),-('Diário 3º PA'!$P$4:$P$2000=J$1),('Diário 3º PA'!$F$4:$F$2000))+SUMPRODUCT(-('Diário 4º PA'!$E$4:$E$2000='Analítico Cx.'!$B55),-('Diário 4º PA'!$P$4:$P$2000=J$1),('Diário 4º PA'!$F$4:$F$2000))</f>
        <v>0</v>
      </c>
      <c r="K55" s="205">
        <f>SUMPRODUCT(-('Diário 1º PA'!$E$4:$E$2634='Analítico Cx.'!$B55),-('Diário 1º PA'!$P$4:$P$2634=K$1),('Diário 1º PA'!$F$4:$F$2634))+SUMPRODUCT(-('Diário 2º PA'!$E$4:$E$2000='Analítico Cx.'!$B55),-('Diário 2º PA'!$P$4:$P$2000=K$1),('Diário 2º PA'!$F$4:$F$2000))+SUMPRODUCT(-('Diário 3º PA'!$E$4:$E$2000='Analítico Cx.'!$B55),-('Diário 3º PA'!$P$4:$P$2000=K$1),('Diário 3º PA'!$F$4:$F$2000))+SUMPRODUCT(-('Diário 4º PA'!$E$4:$E$2000='Analítico Cx.'!$B55),-('Diário 4º PA'!$P$4:$P$2000=K$1),('Diário 4º PA'!$F$4:$F$2000))</f>
        <v>0</v>
      </c>
      <c r="L55" s="205">
        <f>SUMPRODUCT(-('Diário 1º PA'!$E$4:$E$2634='Analítico Cx.'!$B55),-('Diário 1º PA'!$P$4:$P$2634=L$1),('Diário 1º PA'!$F$4:$F$2634))+SUMPRODUCT(-('Diário 2º PA'!$E$4:$E$2000='Analítico Cx.'!$B55),-('Diário 2º PA'!$P$4:$P$2000=L$1),('Diário 2º PA'!$F$4:$F$2000))+SUMPRODUCT(-('Diário 3º PA'!$E$4:$E$2000='Analítico Cx.'!$B55),-('Diário 3º PA'!$P$4:$P$2000=L$1),('Diário 3º PA'!$F$4:$F$2000))+SUMPRODUCT(-('Diário 4º PA'!$E$4:$E$2000='Analítico Cx.'!$B55),-('Diário 4º PA'!$P$4:$P$2000=L$1),('Diário 4º PA'!$F$4:$F$2000))</f>
        <v>0</v>
      </c>
      <c r="M55" s="205">
        <f>SUMPRODUCT(-('Diário 1º PA'!$E$4:$E$2634='Analítico Cx.'!$B55),-('Diário 1º PA'!$P$4:$P$2634=M$1),('Diário 1º PA'!$F$4:$F$2634))+SUMPRODUCT(-('Diário 2º PA'!$E$4:$E$2000='Analítico Cx.'!$B55),-('Diário 2º PA'!$P$4:$P$2000=M$1),('Diário 2º PA'!$F$4:$F$2000))+SUMPRODUCT(-('Diário 3º PA'!$E$4:$E$2000='Analítico Cx.'!$B55),-('Diário 3º PA'!$P$4:$P$2000=M$1),('Diário 3º PA'!$F$4:$F$2000))+SUMPRODUCT(-('Diário 4º PA'!$E$4:$E$2000='Analítico Cx.'!$B55),-('Diário 4º PA'!$P$4:$P$2000=M$1),('Diário 4º PA'!$F$4:$F$2000))</f>
        <v>0</v>
      </c>
      <c r="N55" s="205">
        <f>SUMPRODUCT(-('Diário 1º PA'!$E$4:$E$2634='Analítico Cx.'!$B55),-('Diário 1º PA'!$P$4:$P$2634=N$1),('Diário 1º PA'!$F$4:$F$2634))+SUMPRODUCT(-('Diário 2º PA'!$E$4:$E$2000='Analítico Cx.'!$B55),-('Diário 2º PA'!$P$4:$P$2000=N$1),('Diário 2º PA'!$F$4:$F$2000))+SUMPRODUCT(-('Diário 3º PA'!$E$4:$E$2000='Analítico Cx.'!$B55),-('Diário 3º PA'!$P$4:$P$2000=N$1),('Diário 3º PA'!$F$4:$F$2000))+SUMPRODUCT(-('Diário 4º PA'!$E$4:$E$2000='Analítico Cx.'!$B55),-('Diário 4º PA'!$P$4:$P$2000=N$1),('Diário 4º PA'!$F$4:$F$2000))</f>
        <v>0</v>
      </c>
      <c r="O55" s="206">
        <f t="shared" si="11"/>
        <v>0</v>
      </c>
      <c r="P55" s="180">
        <f t="shared" si="7"/>
        <v>0</v>
      </c>
    </row>
    <row r="56" spans="1:16" ht="23.25" customHeight="1" x14ac:dyDescent="0.2">
      <c r="A56" s="217"/>
      <c r="B56" s="218" t="s">
        <v>115</v>
      </c>
      <c r="C56" s="219">
        <f t="shared" ref="C56:O56" si="12">SUBTOTAL(109,C48:C55)</f>
        <v>43760.409999999996</v>
      </c>
      <c r="D56" s="219">
        <f t="shared" si="12"/>
        <v>50813.47</v>
      </c>
      <c r="E56" s="219">
        <f t="shared" si="12"/>
        <v>57314.950000000004</v>
      </c>
      <c r="F56" s="219">
        <f t="shared" si="12"/>
        <v>0</v>
      </c>
      <c r="G56" s="219">
        <f t="shared" si="12"/>
        <v>0</v>
      </c>
      <c r="H56" s="219">
        <f t="shared" si="12"/>
        <v>0</v>
      </c>
      <c r="I56" s="219">
        <f t="shared" ref="I56:N56" si="13">SUBTOTAL(109,I48:I55)</f>
        <v>0</v>
      </c>
      <c r="J56" s="219">
        <f t="shared" si="13"/>
        <v>0</v>
      </c>
      <c r="K56" s="219">
        <f t="shared" si="13"/>
        <v>0</v>
      </c>
      <c r="L56" s="219">
        <f t="shared" si="13"/>
        <v>0</v>
      </c>
      <c r="M56" s="219">
        <f t="shared" si="13"/>
        <v>0</v>
      </c>
      <c r="N56" s="219">
        <f t="shared" si="13"/>
        <v>0</v>
      </c>
      <c r="O56" s="219">
        <f t="shared" si="12"/>
        <v>151888.82999999999</v>
      </c>
      <c r="P56" s="184">
        <f t="shared" si="7"/>
        <v>5.5957377781784931E-2</v>
      </c>
    </row>
    <row r="57" spans="1:16" ht="23.25" customHeight="1" thickBot="1" x14ac:dyDescent="0.25">
      <c r="A57" s="209"/>
      <c r="B57" s="223" t="s">
        <v>262</v>
      </c>
      <c r="C57" s="224">
        <f t="shared" ref="C57:O57" si="14">SUBTOTAL(109,C23:C56)</f>
        <v>345064.37</v>
      </c>
      <c r="D57" s="224">
        <f t="shared" si="14"/>
        <v>302821.46000000002</v>
      </c>
      <c r="E57" s="224">
        <f t="shared" si="14"/>
        <v>311667.16999999993</v>
      </c>
      <c r="F57" s="224">
        <f t="shared" si="14"/>
        <v>0</v>
      </c>
      <c r="G57" s="224">
        <f t="shared" si="14"/>
        <v>0</v>
      </c>
      <c r="H57" s="224">
        <f t="shared" si="14"/>
        <v>0</v>
      </c>
      <c r="I57" s="224">
        <f t="shared" si="14"/>
        <v>0</v>
      </c>
      <c r="J57" s="224">
        <f t="shared" si="14"/>
        <v>0</v>
      </c>
      <c r="K57" s="224">
        <f t="shared" si="14"/>
        <v>0</v>
      </c>
      <c r="L57" s="224">
        <f t="shared" si="14"/>
        <v>0</v>
      </c>
      <c r="M57" s="224">
        <f t="shared" si="14"/>
        <v>0</v>
      </c>
      <c r="N57" s="224">
        <f t="shared" si="14"/>
        <v>0</v>
      </c>
      <c r="O57" s="224">
        <f t="shared" si="14"/>
        <v>959553.00000000012</v>
      </c>
      <c r="P57" s="181">
        <f t="shared" si="7"/>
        <v>0.35350900867855189</v>
      </c>
    </row>
    <row r="58" spans="1:16" ht="23.25" customHeight="1" thickBot="1" x14ac:dyDescent="0.25">
      <c r="A58" s="76" t="s">
        <v>40</v>
      </c>
      <c r="B58" s="140" t="s">
        <v>271</v>
      </c>
      <c r="C58" s="225"/>
      <c r="D58" s="225"/>
      <c r="E58" s="225"/>
      <c r="F58" s="225"/>
      <c r="G58" s="225"/>
      <c r="H58" s="225"/>
      <c r="I58" s="225"/>
      <c r="J58" s="225"/>
      <c r="K58" s="225"/>
      <c r="L58" s="225"/>
      <c r="M58" s="225"/>
      <c r="N58" s="225"/>
      <c r="O58" s="225"/>
      <c r="P58" s="178"/>
    </row>
    <row r="59" spans="1:16" ht="23.25" customHeight="1" x14ac:dyDescent="0.2">
      <c r="A59" s="215" t="s">
        <v>16</v>
      </c>
      <c r="B59" s="226" t="s">
        <v>2</v>
      </c>
      <c r="C59" s="205">
        <f>SUMPRODUCT(-('Diário 1º PA'!$E$4:$E$2634='Analítico Cx.'!$B59),-('Diário 1º PA'!$P$4:$P$2634=C$1),('Diário 1º PA'!$F$4:$F$2634))+SUMPRODUCT(-('Diário 2º PA'!$E$4:$E$2000='Analítico Cx.'!$B59),-('Diário 2º PA'!$P$4:$P$2000=C$1),('Diário 2º PA'!$F$4:$F$2000))+SUMPRODUCT(-('Diário 3º PA'!$E$4:$E$2000='Analítico Cx.'!$B59),-('Diário 3º PA'!$P$4:$P$2000=C$1),('Diário 3º PA'!$F$4:$F$2000))+SUMPRODUCT(-('Diário 4º PA'!$E$4:$E$2000='Analítico Cx.'!$B59),-('Diário 4º PA'!$P$4:$P$2000=C$1),('Diário 4º PA'!$F$4:$F$2000))</f>
        <v>7862.9500000000007</v>
      </c>
      <c r="D59" s="205">
        <f>SUMPRODUCT(-('Diário 1º PA'!$E$4:$E$2634='Analítico Cx.'!$B59),-('Diário 1º PA'!$P$4:$P$2634=D$1),('Diário 1º PA'!$F$4:$F$2634))+SUMPRODUCT(-('Diário 2º PA'!$E$4:$E$2000='Analítico Cx.'!$B59),-('Diário 2º PA'!$P$4:$P$2000=D$1),('Diário 2º PA'!$F$4:$F$2000))+SUMPRODUCT(-('Diário 3º PA'!$E$4:$E$2000='Analítico Cx.'!$B59),-('Diário 3º PA'!$P$4:$P$2000=D$1),('Diário 3º PA'!$F$4:$F$2000))+SUMPRODUCT(-('Diário 4º PA'!$E$4:$E$2000='Analítico Cx.'!$B59),-('Diário 4º PA'!$P$4:$P$2000=D$1),('Diário 4º PA'!$F$4:$F$2000))</f>
        <v>7366.18</v>
      </c>
      <c r="E59" s="205">
        <f>SUMPRODUCT(-('Diário 1º PA'!$E$4:$E$2634='Analítico Cx.'!$B59),-('Diário 1º PA'!$P$4:$P$2634=E$1),('Diário 1º PA'!$F$4:$F$2634))+SUMPRODUCT(-('Diário 2º PA'!$E$4:$E$2000='Analítico Cx.'!$B59),-('Diário 2º PA'!$P$4:$P$2000=E$1),('Diário 2º PA'!$F$4:$F$2000))+SUMPRODUCT(-('Diário 3º PA'!$E$4:$E$2000='Analítico Cx.'!$B59),-('Diário 3º PA'!$P$4:$P$2000=E$1),('Diário 3º PA'!$F$4:$F$2000))+SUMPRODUCT(-('Diário 4º PA'!$E$4:$E$2000='Analítico Cx.'!$B59),-('Diário 4º PA'!$P$4:$P$2000=E$1),('Diário 4º PA'!$F$4:$F$2000))</f>
        <v>7366.18</v>
      </c>
      <c r="F59" s="205">
        <f>SUMPRODUCT(-('Diário 1º PA'!$E$4:$E$2634='Analítico Cx.'!$B59),-('Diário 1º PA'!$P$4:$P$2634=F$1),('Diário 1º PA'!$F$4:$F$2634))+SUMPRODUCT(-('Diário 2º PA'!$E$4:$E$2000='Analítico Cx.'!$B59),-('Diário 2º PA'!$P$4:$P$2000=F$1),('Diário 2º PA'!$F$4:$F$2000))+SUMPRODUCT(-('Diário 3º PA'!$E$4:$E$2000='Analítico Cx.'!$B59),-('Diário 3º PA'!$P$4:$P$2000=F$1),('Diário 3º PA'!$F$4:$F$2000))+SUMPRODUCT(-('Diário 4º PA'!$E$4:$E$2000='Analítico Cx.'!$B59),-('Diário 4º PA'!$P$4:$P$2000=F$1),('Diário 4º PA'!$F$4:$F$2000))</f>
        <v>0</v>
      </c>
      <c r="G59" s="205">
        <f>SUMPRODUCT(-('Diário 1º PA'!$E$4:$E$2634='Analítico Cx.'!$B59),-('Diário 1º PA'!$P$4:$P$2634=G$1),('Diário 1º PA'!$F$4:$F$2634))+SUMPRODUCT(-('Diário 2º PA'!$E$4:$E$2000='Analítico Cx.'!$B59),-('Diário 2º PA'!$P$4:$P$2000=G$1),('Diário 2º PA'!$F$4:$F$2000))+SUMPRODUCT(-('Diário 3º PA'!$E$4:$E$2000='Analítico Cx.'!$B59),-('Diário 3º PA'!$P$4:$P$2000=G$1),('Diário 3º PA'!$F$4:$F$2000))+SUMPRODUCT(-('Diário 4º PA'!$E$4:$E$2000='Analítico Cx.'!$B59),-('Diário 4º PA'!$P$4:$P$2000=G$1),('Diário 4º PA'!$F$4:$F$2000))</f>
        <v>0</v>
      </c>
      <c r="H59" s="205">
        <f>SUMPRODUCT(-('Diário 1º PA'!$E$4:$E$2634='Analítico Cx.'!$B59),-('Diário 1º PA'!$P$4:$P$2634=H$1),('Diário 1º PA'!$F$4:$F$2634))+SUMPRODUCT(-('Diário 2º PA'!$E$4:$E$2000='Analítico Cx.'!$B59),-('Diário 2º PA'!$P$4:$P$2000=H$1),('Diário 2º PA'!$F$4:$F$2000))+SUMPRODUCT(-('Diário 3º PA'!$E$4:$E$2000='Analítico Cx.'!$B59),-('Diário 3º PA'!$P$4:$P$2000=H$1),('Diário 3º PA'!$F$4:$F$2000))+SUMPRODUCT(-('Diário 4º PA'!$E$4:$E$2000='Analítico Cx.'!$B59),-('Diário 4º PA'!$P$4:$P$2000=H$1),('Diário 4º PA'!$F$4:$F$2000))</f>
        <v>0</v>
      </c>
      <c r="I59" s="205">
        <f>SUMPRODUCT(-('Diário 1º PA'!$E$4:$E$2634='Analítico Cx.'!$B59),-('Diário 1º PA'!$P$4:$P$2634=I$1),('Diário 1º PA'!$F$4:$F$2634))+SUMPRODUCT(-('Diário 2º PA'!$E$4:$E$2000='Analítico Cx.'!$B59),-('Diário 2º PA'!$P$4:$P$2000=I$1),('Diário 2º PA'!$F$4:$F$2000))+SUMPRODUCT(-('Diário 3º PA'!$E$4:$E$2000='Analítico Cx.'!$B59),-('Diário 3º PA'!$P$4:$P$2000=I$1),('Diário 3º PA'!$F$4:$F$2000))+SUMPRODUCT(-('Diário 4º PA'!$E$4:$E$2000='Analítico Cx.'!$B59),-('Diário 4º PA'!$P$4:$P$2000=I$1),('Diário 4º PA'!$F$4:$F$2000))</f>
        <v>0</v>
      </c>
      <c r="J59" s="205">
        <f>SUMPRODUCT(-('Diário 1º PA'!$E$4:$E$2634='Analítico Cx.'!$B59),-('Diário 1º PA'!$P$4:$P$2634=J$1),('Diário 1º PA'!$F$4:$F$2634))+SUMPRODUCT(-('Diário 2º PA'!$E$4:$E$2000='Analítico Cx.'!$B59),-('Diário 2º PA'!$P$4:$P$2000=J$1),('Diário 2º PA'!$F$4:$F$2000))+SUMPRODUCT(-('Diário 3º PA'!$E$4:$E$2000='Analítico Cx.'!$B59),-('Diário 3º PA'!$P$4:$P$2000=J$1),('Diário 3º PA'!$F$4:$F$2000))+SUMPRODUCT(-('Diário 4º PA'!$E$4:$E$2000='Analítico Cx.'!$B59),-('Diário 4º PA'!$P$4:$P$2000=J$1),('Diário 4º PA'!$F$4:$F$2000))</f>
        <v>0</v>
      </c>
      <c r="K59" s="205">
        <f>SUMPRODUCT(-('Diário 1º PA'!$E$4:$E$2634='Analítico Cx.'!$B59),-('Diário 1º PA'!$P$4:$P$2634=K$1),('Diário 1º PA'!$F$4:$F$2634))+SUMPRODUCT(-('Diário 2º PA'!$E$4:$E$2000='Analítico Cx.'!$B59),-('Diário 2º PA'!$P$4:$P$2000=K$1),('Diário 2º PA'!$F$4:$F$2000))+SUMPRODUCT(-('Diário 3º PA'!$E$4:$E$2000='Analítico Cx.'!$B59),-('Diário 3º PA'!$P$4:$P$2000=K$1),('Diário 3º PA'!$F$4:$F$2000))+SUMPRODUCT(-('Diário 4º PA'!$E$4:$E$2000='Analítico Cx.'!$B59),-('Diário 4º PA'!$P$4:$P$2000=K$1),('Diário 4º PA'!$F$4:$F$2000))</f>
        <v>0</v>
      </c>
      <c r="L59" s="205">
        <f>SUMPRODUCT(-('Diário 1º PA'!$E$4:$E$2634='Analítico Cx.'!$B59),-('Diário 1º PA'!$P$4:$P$2634=L$1),('Diário 1º PA'!$F$4:$F$2634))+SUMPRODUCT(-('Diário 2º PA'!$E$4:$E$2000='Analítico Cx.'!$B59),-('Diário 2º PA'!$P$4:$P$2000=L$1),('Diário 2º PA'!$F$4:$F$2000))+SUMPRODUCT(-('Diário 3º PA'!$E$4:$E$2000='Analítico Cx.'!$B59),-('Diário 3º PA'!$P$4:$P$2000=L$1),('Diário 3º PA'!$F$4:$F$2000))+SUMPRODUCT(-('Diário 4º PA'!$E$4:$E$2000='Analítico Cx.'!$B59),-('Diário 4º PA'!$P$4:$P$2000=L$1),('Diário 4º PA'!$F$4:$F$2000))</f>
        <v>0</v>
      </c>
      <c r="M59" s="205">
        <f>SUMPRODUCT(-('Diário 1º PA'!$E$4:$E$2634='Analítico Cx.'!$B59),-('Diário 1º PA'!$P$4:$P$2634=M$1),('Diário 1º PA'!$F$4:$F$2634))+SUMPRODUCT(-('Diário 2º PA'!$E$4:$E$2000='Analítico Cx.'!$B59),-('Diário 2º PA'!$P$4:$P$2000=M$1),('Diário 2º PA'!$F$4:$F$2000))+SUMPRODUCT(-('Diário 3º PA'!$E$4:$E$2000='Analítico Cx.'!$B59),-('Diário 3º PA'!$P$4:$P$2000=M$1),('Diário 3º PA'!$F$4:$F$2000))+SUMPRODUCT(-('Diário 4º PA'!$E$4:$E$2000='Analítico Cx.'!$B59),-('Diário 4º PA'!$P$4:$P$2000=M$1),('Diário 4º PA'!$F$4:$F$2000))</f>
        <v>0</v>
      </c>
      <c r="N59" s="205">
        <f>SUMPRODUCT(-('Diário 1º PA'!$E$4:$E$2634='Analítico Cx.'!$B59),-('Diário 1º PA'!$P$4:$P$2634=N$1),('Diário 1º PA'!$F$4:$F$2634))+SUMPRODUCT(-('Diário 2º PA'!$E$4:$E$2000='Analítico Cx.'!$B59),-('Diário 2º PA'!$P$4:$P$2000=N$1),('Diário 2º PA'!$F$4:$F$2000))+SUMPRODUCT(-('Diário 3º PA'!$E$4:$E$2000='Analítico Cx.'!$B59),-('Diário 3º PA'!$P$4:$P$2000=N$1),('Diário 3º PA'!$F$4:$F$2000))+SUMPRODUCT(-('Diário 4º PA'!$E$4:$E$2000='Analítico Cx.'!$B59),-('Diário 4º PA'!$P$4:$P$2000=N$1),('Diário 4º PA'!$F$4:$F$2000))</f>
        <v>0</v>
      </c>
      <c r="O59" s="206">
        <f>SUM(C59:N59)</f>
        <v>22595.31</v>
      </c>
      <c r="P59" s="180">
        <f t="shared" ref="P59:P90" si="15">IF($O$167=0,0,O59/$O$167)</f>
        <v>8.3243402280901314E-3</v>
      </c>
    </row>
    <row r="60" spans="1:16" ht="23.25" customHeight="1" x14ac:dyDescent="0.2">
      <c r="A60" s="215" t="s">
        <v>17</v>
      </c>
      <c r="B60" s="226" t="s">
        <v>155</v>
      </c>
      <c r="C60" s="205">
        <f>SUMPRODUCT(-('Diário 1º PA'!$E$4:$E$2634='Analítico Cx.'!$B60),-('Diário 1º PA'!$P$4:$P$2634=C$1),('Diário 1º PA'!$F$4:$F$2634))+SUMPRODUCT(-('Diário 2º PA'!$E$4:$E$2000='Analítico Cx.'!$B60),-('Diário 2º PA'!$P$4:$P$2000=C$1),('Diário 2º PA'!$F$4:$F$2000))+SUMPRODUCT(-('Diário 3º PA'!$E$4:$E$2000='Analítico Cx.'!$B60),-('Diário 3º PA'!$P$4:$P$2000=C$1),('Diário 3º PA'!$F$4:$F$2000))+SUMPRODUCT(-('Diário 4º PA'!$E$4:$E$2000='Analítico Cx.'!$B60),-('Diário 4º PA'!$P$4:$P$2000=C$1),('Diário 4º PA'!$F$4:$F$2000))</f>
        <v>0</v>
      </c>
      <c r="D60" s="205">
        <f>SUMPRODUCT(-('Diário 1º PA'!$E$4:$E$2634='Analítico Cx.'!$B60),-('Diário 1º PA'!$P$4:$P$2634=D$1),('Diário 1º PA'!$F$4:$F$2634))+SUMPRODUCT(-('Diário 2º PA'!$E$4:$E$2000='Analítico Cx.'!$B60),-('Diário 2º PA'!$P$4:$P$2000=D$1),('Diário 2º PA'!$F$4:$F$2000))+SUMPRODUCT(-('Diário 3º PA'!$E$4:$E$2000='Analítico Cx.'!$B60),-('Diário 3º PA'!$P$4:$P$2000=D$1),('Diário 3º PA'!$F$4:$F$2000))+SUMPRODUCT(-('Diário 4º PA'!$E$4:$E$2000='Analítico Cx.'!$B60),-('Diário 4º PA'!$P$4:$P$2000=D$1),('Diário 4º PA'!$F$4:$F$2000))</f>
        <v>0</v>
      </c>
      <c r="E60" s="205">
        <f>SUMPRODUCT(-('Diário 1º PA'!$E$4:$E$2634='Analítico Cx.'!$B60),-('Diário 1º PA'!$P$4:$P$2634=E$1),('Diário 1º PA'!$F$4:$F$2634))+SUMPRODUCT(-('Diário 2º PA'!$E$4:$E$2000='Analítico Cx.'!$B60),-('Diário 2º PA'!$P$4:$P$2000=E$1),('Diário 2º PA'!$F$4:$F$2000))+SUMPRODUCT(-('Diário 3º PA'!$E$4:$E$2000='Analítico Cx.'!$B60),-('Diário 3º PA'!$P$4:$P$2000=E$1),('Diário 3º PA'!$F$4:$F$2000))+SUMPRODUCT(-('Diário 4º PA'!$E$4:$E$2000='Analítico Cx.'!$B60),-('Diário 4º PA'!$P$4:$P$2000=E$1),('Diário 4º PA'!$F$4:$F$2000))</f>
        <v>0</v>
      </c>
      <c r="F60" s="205">
        <f>SUMPRODUCT(-('Diário 1º PA'!$E$4:$E$2634='Analítico Cx.'!$B60),-('Diário 1º PA'!$P$4:$P$2634=F$1),('Diário 1º PA'!$F$4:$F$2634))+SUMPRODUCT(-('Diário 2º PA'!$E$4:$E$2000='Analítico Cx.'!$B60),-('Diário 2º PA'!$P$4:$P$2000=F$1),('Diário 2º PA'!$F$4:$F$2000))+SUMPRODUCT(-('Diário 3º PA'!$E$4:$E$2000='Analítico Cx.'!$B60),-('Diário 3º PA'!$P$4:$P$2000=F$1),('Diário 3º PA'!$F$4:$F$2000))+SUMPRODUCT(-('Diário 4º PA'!$E$4:$E$2000='Analítico Cx.'!$B60),-('Diário 4º PA'!$P$4:$P$2000=F$1),('Diário 4º PA'!$F$4:$F$2000))</f>
        <v>0</v>
      </c>
      <c r="G60" s="205">
        <f>SUMPRODUCT(-('Diário 1º PA'!$E$4:$E$2634='Analítico Cx.'!$B60),-('Diário 1º PA'!$P$4:$P$2634=G$1),('Diário 1º PA'!$F$4:$F$2634))+SUMPRODUCT(-('Diário 2º PA'!$E$4:$E$2000='Analítico Cx.'!$B60),-('Diário 2º PA'!$P$4:$P$2000=G$1),('Diário 2º PA'!$F$4:$F$2000))+SUMPRODUCT(-('Diário 3º PA'!$E$4:$E$2000='Analítico Cx.'!$B60),-('Diário 3º PA'!$P$4:$P$2000=G$1),('Diário 3º PA'!$F$4:$F$2000))+SUMPRODUCT(-('Diário 4º PA'!$E$4:$E$2000='Analítico Cx.'!$B60),-('Diário 4º PA'!$P$4:$P$2000=G$1),('Diário 4º PA'!$F$4:$F$2000))</f>
        <v>0</v>
      </c>
      <c r="H60" s="205">
        <f>SUMPRODUCT(-('Diário 1º PA'!$E$4:$E$2634='Analítico Cx.'!$B60),-('Diário 1º PA'!$P$4:$P$2634=H$1),('Diário 1º PA'!$F$4:$F$2634))+SUMPRODUCT(-('Diário 2º PA'!$E$4:$E$2000='Analítico Cx.'!$B60),-('Diário 2º PA'!$P$4:$P$2000=H$1),('Diário 2º PA'!$F$4:$F$2000))+SUMPRODUCT(-('Diário 3º PA'!$E$4:$E$2000='Analítico Cx.'!$B60),-('Diário 3º PA'!$P$4:$P$2000=H$1),('Diário 3º PA'!$F$4:$F$2000))+SUMPRODUCT(-('Diário 4º PA'!$E$4:$E$2000='Analítico Cx.'!$B60),-('Diário 4º PA'!$P$4:$P$2000=H$1),('Diário 4º PA'!$F$4:$F$2000))</f>
        <v>0</v>
      </c>
      <c r="I60" s="205">
        <f>SUMPRODUCT(-('Diário 1º PA'!$E$4:$E$2634='Analítico Cx.'!$B60),-('Diário 1º PA'!$P$4:$P$2634=I$1),('Diário 1º PA'!$F$4:$F$2634))+SUMPRODUCT(-('Diário 2º PA'!$E$4:$E$2000='Analítico Cx.'!$B60),-('Diário 2º PA'!$P$4:$P$2000=I$1),('Diário 2º PA'!$F$4:$F$2000))+SUMPRODUCT(-('Diário 3º PA'!$E$4:$E$2000='Analítico Cx.'!$B60),-('Diário 3º PA'!$P$4:$P$2000=I$1),('Diário 3º PA'!$F$4:$F$2000))+SUMPRODUCT(-('Diário 4º PA'!$E$4:$E$2000='Analítico Cx.'!$B60),-('Diário 4º PA'!$P$4:$P$2000=I$1),('Diário 4º PA'!$F$4:$F$2000))</f>
        <v>0</v>
      </c>
      <c r="J60" s="205">
        <f>SUMPRODUCT(-('Diário 1º PA'!$E$4:$E$2634='Analítico Cx.'!$B60),-('Diário 1º PA'!$P$4:$P$2634=J$1),('Diário 1º PA'!$F$4:$F$2634))+SUMPRODUCT(-('Diário 2º PA'!$E$4:$E$2000='Analítico Cx.'!$B60),-('Diário 2º PA'!$P$4:$P$2000=J$1),('Diário 2º PA'!$F$4:$F$2000))+SUMPRODUCT(-('Diário 3º PA'!$E$4:$E$2000='Analítico Cx.'!$B60),-('Diário 3º PA'!$P$4:$P$2000=J$1),('Diário 3º PA'!$F$4:$F$2000))+SUMPRODUCT(-('Diário 4º PA'!$E$4:$E$2000='Analítico Cx.'!$B60),-('Diário 4º PA'!$P$4:$P$2000=J$1),('Diário 4º PA'!$F$4:$F$2000))</f>
        <v>0</v>
      </c>
      <c r="K60" s="205">
        <f>SUMPRODUCT(-('Diário 1º PA'!$E$4:$E$2634='Analítico Cx.'!$B60),-('Diário 1º PA'!$P$4:$P$2634=K$1),('Diário 1º PA'!$F$4:$F$2634))+SUMPRODUCT(-('Diário 2º PA'!$E$4:$E$2000='Analítico Cx.'!$B60),-('Diário 2º PA'!$P$4:$P$2000=K$1),('Diário 2º PA'!$F$4:$F$2000))+SUMPRODUCT(-('Diário 3º PA'!$E$4:$E$2000='Analítico Cx.'!$B60),-('Diário 3º PA'!$P$4:$P$2000=K$1),('Diário 3º PA'!$F$4:$F$2000))+SUMPRODUCT(-('Diário 4º PA'!$E$4:$E$2000='Analítico Cx.'!$B60),-('Diário 4º PA'!$P$4:$P$2000=K$1),('Diário 4º PA'!$F$4:$F$2000))</f>
        <v>0</v>
      </c>
      <c r="L60" s="205">
        <f>SUMPRODUCT(-('Diário 1º PA'!$E$4:$E$2634='Analítico Cx.'!$B60),-('Diário 1º PA'!$P$4:$P$2634=L$1),('Diário 1º PA'!$F$4:$F$2634))+SUMPRODUCT(-('Diário 2º PA'!$E$4:$E$2000='Analítico Cx.'!$B60),-('Diário 2º PA'!$P$4:$P$2000=L$1),('Diário 2º PA'!$F$4:$F$2000))+SUMPRODUCT(-('Diário 3º PA'!$E$4:$E$2000='Analítico Cx.'!$B60),-('Diário 3º PA'!$P$4:$P$2000=L$1),('Diário 3º PA'!$F$4:$F$2000))+SUMPRODUCT(-('Diário 4º PA'!$E$4:$E$2000='Analítico Cx.'!$B60),-('Diário 4º PA'!$P$4:$P$2000=L$1),('Diário 4º PA'!$F$4:$F$2000))</f>
        <v>0</v>
      </c>
      <c r="M60" s="205">
        <f>SUMPRODUCT(-('Diário 1º PA'!$E$4:$E$2634='Analítico Cx.'!$B60),-('Diário 1º PA'!$P$4:$P$2634=M$1),('Diário 1º PA'!$F$4:$F$2634))+SUMPRODUCT(-('Diário 2º PA'!$E$4:$E$2000='Analítico Cx.'!$B60),-('Diário 2º PA'!$P$4:$P$2000=M$1),('Diário 2º PA'!$F$4:$F$2000))+SUMPRODUCT(-('Diário 3º PA'!$E$4:$E$2000='Analítico Cx.'!$B60),-('Diário 3º PA'!$P$4:$P$2000=M$1),('Diário 3º PA'!$F$4:$F$2000))+SUMPRODUCT(-('Diário 4º PA'!$E$4:$E$2000='Analítico Cx.'!$B60),-('Diário 4º PA'!$P$4:$P$2000=M$1),('Diário 4º PA'!$F$4:$F$2000))</f>
        <v>0</v>
      </c>
      <c r="N60" s="205">
        <f>SUMPRODUCT(-('Diário 1º PA'!$E$4:$E$2634='Analítico Cx.'!$B60),-('Diário 1º PA'!$P$4:$P$2634=N$1),('Diário 1º PA'!$F$4:$F$2634))+SUMPRODUCT(-('Diário 2º PA'!$E$4:$E$2000='Analítico Cx.'!$B60),-('Diário 2º PA'!$P$4:$P$2000=N$1),('Diário 2º PA'!$F$4:$F$2000))+SUMPRODUCT(-('Diário 3º PA'!$E$4:$E$2000='Analítico Cx.'!$B60),-('Diário 3º PA'!$P$4:$P$2000=N$1),('Diário 3º PA'!$F$4:$F$2000))+SUMPRODUCT(-('Diário 4º PA'!$E$4:$E$2000='Analítico Cx.'!$B60),-('Diário 4º PA'!$P$4:$P$2000=N$1),('Diário 4º PA'!$F$4:$F$2000))</f>
        <v>0</v>
      </c>
      <c r="O60" s="206">
        <f t="shared" ref="O60:O119" si="16">SUM(C60:N60)</f>
        <v>0</v>
      </c>
      <c r="P60" s="180">
        <f t="shared" si="15"/>
        <v>0</v>
      </c>
    </row>
    <row r="61" spans="1:16" ht="23.25" customHeight="1" x14ac:dyDescent="0.2">
      <c r="A61" s="215" t="s">
        <v>18</v>
      </c>
      <c r="B61" s="226" t="s">
        <v>3</v>
      </c>
      <c r="C61" s="205">
        <f>SUMPRODUCT(-('Diário 1º PA'!$E$4:$E$2634='Analítico Cx.'!$B61),-('Diário 1º PA'!$P$4:$P$2634=C$1),('Diário 1º PA'!$F$4:$F$2634))+SUMPRODUCT(-('Diário 2º PA'!$E$4:$E$2000='Analítico Cx.'!$B61),-('Diário 2º PA'!$P$4:$P$2000=C$1),('Diário 2º PA'!$F$4:$F$2000))+SUMPRODUCT(-('Diário 3º PA'!$E$4:$E$2000='Analítico Cx.'!$B61),-('Diário 3º PA'!$P$4:$P$2000=C$1),('Diário 3º PA'!$F$4:$F$2000))+SUMPRODUCT(-('Diário 4º PA'!$E$4:$E$2000='Analítico Cx.'!$B61),-('Diário 4º PA'!$P$4:$P$2000=C$1),('Diário 4º PA'!$F$4:$F$2000))</f>
        <v>0</v>
      </c>
      <c r="D61" s="205">
        <f>SUMPRODUCT(-('Diário 1º PA'!$E$4:$E$2634='Analítico Cx.'!$B61),-('Diário 1º PA'!$P$4:$P$2634=D$1),('Diário 1º PA'!$F$4:$F$2634))+SUMPRODUCT(-('Diário 2º PA'!$E$4:$E$2000='Analítico Cx.'!$B61),-('Diário 2º PA'!$P$4:$P$2000=D$1),('Diário 2º PA'!$F$4:$F$2000))+SUMPRODUCT(-('Diário 3º PA'!$E$4:$E$2000='Analítico Cx.'!$B61),-('Diário 3º PA'!$P$4:$P$2000=D$1),('Diário 3º PA'!$F$4:$F$2000))+SUMPRODUCT(-('Diário 4º PA'!$E$4:$E$2000='Analítico Cx.'!$B61),-('Diário 4º PA'!$P$4:$P$2000=D$1),('Diário 4º PA'!$F$4:$F$2000))</f>
        <v>1257.44</v>
      </c>
      <c r="E61" s="205">
        <f>SUMPRODUCT(-('Diário 1º PA'!$E$4:$E$2634='Analítico Cx.'!$B61),-('Diário 1º PA'!$P$4:$P$2634=E$1),('Diário 1º PA'!$F$4:$F$2634))+SUMPRODUCT(-('Diário 2º PA'!$E$4:$E$2000='Analítico Cx.'!$B61),-('Diário 2º PA'!$P$4:$P$2000=E$1),('Diário 2º PA'!$F$4:$F$2000))+SUMPRODUCT(-('Diário 3º PA'!$E$4:$E$2000='Analítico Cx.'!$B61),-('Diário 3º PA'!$P$4:$P$2000=E$1),('Diário 3º PA'!$F$4:$F$2000))+SUMPRODUCT(-('Diário 4º PA'!$E$4:$E$2000='Analítico Cx.'!$B61),-('Diário 4º PA'!$P$4:$P$2000=E$1),('Diário 4º PA'!$F$4:$F$2000))</f>
        <v>1257.44</v>
      </c>
      <c r="F61" s="205">
        <f>SUMPRODUCT(-('Diário 1º PA'!$E$4:$E$2634='Analítico Cx.'!$B61),-('Diário 1º PA'!$P$4:$P$2634=F$1),('Diário 1º PA'!$F$4:$F$2634))+SUMPRODUCT(-('Diário 2º PA'!$E$4:$E$2000='Analítico Cx.'!$B61),-('Diário 2º PA'!$P$4:$P$2000=F$1),('Diário 2º PA'!$F$4:$F$2000))+SUMPRODUCT(-('Diário 3º PA'!$E$4:$E$2000='Analítico Cx.'!$B61),-('Diário 3º PA'!$P$4:$P$2000=F$1),('Diário 3º PA'!$F$4:$F$2000))+SUMPRODUCT(-('Diário 4º PA'!$E$4:$E$2000='Analítico Cx.'!$B61),-('Diário 4º PA'!$P$4:$P$2000=F$1),('Diário 4º PA'!$F$4:$F$2000))</f>
        <v>0</v>
      </c>
      <c r="G61" s="205">
        <f>SUMPRODUCT(-('Diário 1º PA'!$E$4:$E$2634='Analítico Cx.'!$B61),-('Diário 1º PA'!$P$4:$P$2634=G$1),('Diário 1º PA'!$F$4:$F$2634))+SUMPRODUCT(-('Diário 2º PA'!$E$4:$E$2000='Analítico Cx.'!$B61),-('Diário 2º PA'!$P$4:$P$2000=G$1),('Diário 2º PA'!$F$4:$F$2000))+SUMPRODUCT(-('Diário 3º PA'!$E$4:$E$2000='Analítico Cx.'!$B61),-('Diário 3º PA'!$P$4:$P$2000=G$1),('Diário 3º PA'!$F$4:$F$2000))+SUMPRODUCT(-('Diário 4º PA'!$E$4:$E$2000='Analítico Cx.'!$B61),-('Diário 4º PA'!$P$4:$P$2000=G$1),('Diário 4º PA'!$F$4:$F$2000))</f>
        <v>0</v>
      </c>
      <c r="H61" s="205">
        <f>SUMPRODUCT(-('Diário 1º PA'!$E$4:$E$2634='Analítico Cx.'!$B61),-('Diário 1º PA'!$P$4:$P$2634=H$1),('Diário 1º PA'!$F$4:$F$2634))+SUMPRODUCT(-('Diário 2º PA'!$E$4:$E$2000='Analítico Cx.'!$B61),-('Diário 2º PA'!$P$4:$P$2000=H$1),('Diário 2º PA'!$F$4:$F$2000))+SUMPRODUCT(-('Diário 3º PA'!$E$4:$E$2000='Analítico Cx.'!$B61),-('Diário 3º PA'!$P$4:$P$2000=H$1),('Diário 3º PA'!$F$4:$F$2000))+SUMPRODUCT(-('Diário 4º PA'!$E$4:$E$2000='Analítico Cx.'!$B61),-('Diário 4º PA'!$P$4:$P$2000=H$1),('Diário 4º PA'!$F$4:$F$2000))</f>
        <v>0</v>
      </c>
      <c r="I61" s="205">
        <f>SUMPRODUCT(-('Diário 1º PA'!$E$4:$E$2634='Analítico Cx.'!$B61),-('Diário 1º PA'!$P$4:$P$2634=I$1),('Diário 1º PA'!$F$4:$F$2634))+SUMPRODUCT(-('Diário 2º PA'!$E$4:$E$2000='Analítico Cx.'!$B61),-('Diário 2º PA'!$P$4:$P$2000=I$1),('Diário 2º PA'!$F$4:$F$2000))+SUMPRODUCT(-('Diário 3º PA'!$E$4:$E$2000='Analítico Cx.'!$B61),-('Diário 3º PA'!$P$4:$P$2000=I$1),('Diário 3º PA'!$F$4:$F$2000))+SUMPRODUCT(-('Diário 4º PA'!$E$4:$E$2000='Analítico Cx.'!$B61),-('Diário 4º PA'!$P$4:$P$2000=I$1),('Diário 4º PA'!$F$4:$F$2000))</f>
        <v>0</v>
      </c>
      <c r="J61" s="205">
        <f>SUMPRODUCT(-('Diário 1º PA'!$E$4:$E$2634='Analítico Cx.'!$B61),-('Diário 1º PA'!$P$4:$P$2634=J$1),('Diário 1º PA'!$F$4:$F$2634))+SUMPRODUCT(-('Diário 2º PA'!$E$4:$E$2000='Analítico Cx.'!$B61),-('Diário 2º PA'!$P$4:$P$2000=J$1),('Diário 2º PA'!$F$4:$F$2000))+SUMPRODUCT(-('Diário 3º PA'!$E$4:$E$2000='Analítico Cx.'!$B61),-('Diário 3º PA'!$P$4:$P$2000=J$1),('Diário 3º PA'!$F$4:$F$2000))+SUMPRODUCT(-('Diário 4º PA'!$E$4:$E$2000='Analítico Cx.'!$B61),-('Diário 4º PA'!$P$4:$P$2000=J$1),('Diário 4º PA'!$F$4:$F$2000))</f>
        <v>0</v>
      </c>
      <c r="K61" s="205">
        <f>SUMPRODUCT(-('Diário 1º PA'!$E$4:$E$2634='Analítico Cx.'!$B61),-('Diário 1º PA'!$P$4:$P$2634=K$1),('Diário 1º PA'!$F$4:$F$2634))+SUMPRODUCT(-('Diário 2º PA'!$E$4:$E$2000='Analítico Cx.'!$B61),-('Diário 2º PA'!$P$4:$P$2000=K$1),('Diário 2º PA'!$F$4:$F$2000))+SUMPRODUCT(-('Diário 3º PA'!$E$4:$E$2000='Analítico Cx.'!$B61),-('Diário 3º PA'!$P$4:$P$2000=K$1),('Diário 3º PA'!$F$4:$F$2000))+SUMPRODUCT(-('Diário 4º PA'!$E$4:$E$2000='Analítico Cx.'!$B61),-('Diário 4º PA'!$P$4:$P$2000=K$1),('Diário 4º PA'!$F$4:$F$2000))</f>
        <v>0</v>
      </c>
      <c r="L61" s="205">
        <f>SUMPRODUCT(-('Diário 1º PA'!$E$4:$E$2634='Analítico Cx.'!$B61),-('Diário 1º PA'!$P$4:$P$2634=L$1),('Diário 1º PA'!$F$4:$F$2634))+SUMPRODUCT(-('Diário 2º PA'!$E$4:$E$2000='Analítico Cx.'!$B61),-('Diário 2º PA'!$P$4:$P$2000=L$1),('Diário 2º PA'!$F$4:$F$2000))+SUMPRODUCT(-('Diário 3º PA'!$E$4:$E$2000='Analítico Cx.'!$B61),-('Diário 3º PA'!$P$4:$P$2000=L$1),('Diário 3º PA'!$F$4:$F$2000))+SUMPRODUCT(-('Diário 4º PA'!$E$4:$E$2000='Analítico Cx.'!$B61),-('Diário 4º PA'!$P$4:$P$2000=L$1),('Diário 4º PA'!$F$4:$F$2000))</f>
        <v>0</v>
      </c>
      <c r="M61" s="205">
        <f>SUMPRODUCT(-('Diário 1º PA'!$E$4:$E$2634='Analítico Cx.'!$B61),-('Diário 1º PA'!$P$4:$P$2634=M$1),('Diário 1º PA'!$F$4:$F$2634))+SUMPRODUCT(-('Diário 2º PA'!$E$4:$E$2000='Analítico Cx.'!$B61),-('Diário 2º PA'!$P$4:$P$2000=M$1),('Diário 2º PA'!$F$4:$F$2000))+SUMPRODUCT(-('Diário 3º PA'!$E$4:$E$2000='Analítico Cx.'!$B61),-('Diário 3º PA'!$P$4:$P$2000=M$1),('Diário 3º PA'!$F$4:$F$2000))+SUMPRODUCT(-('Diário 4º PA'!$E$4:$E$2000='Analítico Cx.'!$B61),-('Diário 4º PA'!$P$4:$P$2000=M$1),('Diário 4º PA'!$F$4:$F$2000))</f>
        <v>0</v>
      </c>
      <c r="N61" s="205">
        <f>SUMPRODUCT(-('Diário 1º PA'!$E$4:$E$2634='Analítico Cx.'!$B61),-('Diário 1º PA'!$P$4:$P$2634=N$1),('Diário 1º PA'!$F$4:$F$2634))+SUMPRODUCT(-('Diário 2º PA'!$E$4:$E$2000='Analítico Cx.'!$B61),-('Diário 2º PA'!$P$4:$P$2000=N$1),('Diário 2º PA'!$F$4:$F$2000))+SUMPRODUCT(-('Diário 3º PA'!$E$4:$E$2000='Analítico Cx.'!$B61),-('Diário 3º PA'!$P$4:$P$2000=N$1),('Diário 3º PA'!$F$4:$F$2000))+SUMPRODUCT(-('Diário 4º PA'!$E$4:$E$2000='Analítico Cx.'!$B61),-('Diário 4º PA'!$P$4:$P$2000=N$1),('Diário 4º PA'!$F$4:$F$2000))</f>
        <v>0</v>
      </c>
      <c r="O61" s="206">
        <f t="shared" si="16"/>
        <v>2514.88</v>
      </c>
      <c r="P61" s="180">
        <f t="shared" si="15"/>
        <v>9.2650717130321773E-4</v>
      </c>
    </row>
    <row r="62" spans="1:16" ht="23.25" customHeight="1" x14ac:dyDescent="0.2">
      <c r="A62" s="215" t="s">
        <v>19</v>
      </c>
      <c r="B62" s="226" t="s">
        <v>65</v>
      </c>
      <c r="C62" s="205">
        <f>SUMPRODUCT(-('Diário 1º PA'!$E$4:$E$2634='Analítico Cx.'!$B62),-('Diário 1º PA'!$P$4:$P$2634=C$1),('Diário 1º PA'!$F$4:$F$2634))+SUMPRODUCT(-('Diário 2º PA'!$E$4:$E$2000='Analítico Cx.'!$B62),-('Diário 2º PA'!$P$4:$P$2000=C$1),('Diário 2º PA'!$F$4:$F$2000))+SUMPRODUCT(-('Diário 3º PA'!$E$4:$E$2000='Analítico Cx.'!$B62),-('Diário 3º PA'!$P$4:$P$2000=C$1),('Diário 3º PA'!$F$4:$F$2000))+SUMPRODUCT(-('Diário 4º PA'!$E$4:$E$2000='Analítico Cx.'!$B62),-('Diário 4º PA'!$P$4:$P$2000=C$1),('Diário 4º PA'!$F$4:$F$2000))</f>
        <v>0</v>
      </c>
      <c r="D62" s="205">
        <f>SUMPRODUCT(-('Diário 1º PA'!$E$4:$E$2634='Analítico Cx.'!$B62),-('Diário 1º PA'!$P$4:$P$2634=D$1),('Diário 1º PA'!$F$4:$F$2634))+SUMPRODUCT(-('Diário 2º PA'!$E$4:$E$2000='Analítico Cx.'!$B62),-('Diário 2º PA'!$P$4:$P$2000=D$1),('Diário 2º PA'!$F$4:$F$2000))+SUMPRODUCT(-('Diário 3º PA'!$E$4:$E$2000='Analítico Cx.'!$B62),-('Diário 3º PA'!$P$4:$P$2000=D$1),('Diário 3º PA'!$F$4:$F$2000))+SUMPRODUCT(-('Diário 4º PA'!$E$4:$E$2000='Analítico Cx.'!$B62),-('Diário 4º PA'!$P$4:$P$2000=D$1),('Diário 4º PA'!$F$4:$F$2000))</f>
        <v>0</v>
      </c>
      <c r="E62" s="205">
        <f>SUMPRODUCT(-('Diário 1º PA'!$E$4:$E$2634='Analítico Cx.'!$B62),-('Diário 1º PA'!$P$4:$P$2634=E$1),('Diário 1º PA'!$F$4:$F$2634))+SUMPRODUCT(-('Diário 2º PA'!$E$4:$E$2000='Analítico Cx.'!$B62),-('Diário 2º PA'!$P$4:$P$2000=E$1),('Diário 2º PA'!$F$4:$F$2000))+SUMPRODUCT(-('Diário 3º PA'!$E$4:$E$2000='Analítico Cx.'!$B62),-('Diário 3º PA'!$P$4:$P$2000=E$1),('Diário 3º PA'!$F$4:$F$2000))+SUMPRODUCT(-('Diário 4º PA'!$E$4:$E$2000='Analítico Cx.'!$B62),-('Diário 4º PA'!$P$4:$P$2000=E$1),('Diário 4º PA'!$F$4:$F$2000))</f>
        <v>0</v>
      </c>
      <c r="F62" s="205">
        <f>SUMPRODUCT(-('Diário 1º PA'!$E$4:$E$2634='Analítico Cx.'!$B62),-('Diário 1º PA'!$P$4:$P$2634=F$1),('Diário 1º PA'!$F$4:$F$2634))+SUMPRODUCT(-('Diário 2º PA'!$E$4:$E$2000='Analítico Cx.'!$B62),-('Diário 2º PA'!$P$4:$P$2000=F$1),('Diário 2º PA'!$F$4:$F$2000))+SUMPRODUCT(-('Diário 3º PA'!$E$4:$E$2000='Analítico Cx.'!$B62),-('Diário 3º PA'!$P$4:$P$2000=F$1),('Diário 3º PA'!$F$4:$F$2000))+SUMPRODUCT(-('Diário 4º PA'!$E$4:$E$2000='Analítico Cx.'!$B62),-('Diário 4º PA'!$P$4:$P$2000=F$1),('Diário 4º PA'!$F$4:$F$2000))</f>
        <v>0</v>
      </c>
      <c r="G62" s="205">
        <f>SUMPRODUCT(-('Diário 1º PA'!$E$4:$E$2634='Analítico Cx.'!$B62),-('Diário 1º PA'!$P$4:$P$2634=G$1),('Diário 1º PA'!$F$4:$F$2634))+SUMPRODUCT(-('Diário 2º PA'!$E$4:$E$2000='Analítico Cx.'!$B62),-('Diário 2º PA'!$P$4:$P$2000=G$1),('Diário 2º PA'!$F$4:$F$2000))+SUMPRODUCT(-('Diário 3º PA'!$E$4:$E$2000='Analítico Cx.'!$B62),-('Diário 3º PA'!$P$4:$P$2000=G$1),('Diário 3º PA'!$F$4:$F$2000))+SUMPRODUCT(-('Diário 4º PA'!$E$4:$E$2000='Analítico Cx.'!$B62),-('Diário 4º PA'!$P$4:$P$2000=G$1),('Diário 4º PA'!$F$4:$F$2000))</f>
        <v>0</v>
      </c>
      <c r="H62" s="205">
        <f>SUMPRODUCT(-('Diário 1º PA'!$E$4:$E$2634='Analítico Cx.'!$B62),-('Diário 1º PA'!$P$4:$P$2634=H$1),('Diário 1º PA'!$F$4:$F$2634))+SUMPRODUCT(-('Diário 2º PA'!$E$4:$E$2000='Analítico Cx.'!$B62),-('Diário 2º PA'!$P$4:$P$2000=H$1),('Diário 2º PA'!$F$4:$F$2000))+SUMPRODUCT(-('Diário 3º PA'!$E$4:$E$2000='Analítico Cx.'!$B62),-('Diário 3º PA'!$P$4:$P$2000=H$1),('Diário 3º PA'!$F$4:$F$2000))+SUMPRODUCT(-('Diário 4º PA'!$E$4:$E$2000='Analítico Cx.'!$B62),-('Diário 4º PA'!$P$4:$P$2000=H$1),('Diário 4º PA'!$F$4:$F$2000))</f>
        <v>0</v>
      </c>
      <c r="I62" s="205">
        <f>SUMPRODUCT(-('Diário 1º PA'!$E$4:$E$2634='Analítico Cx.'!$B62),-('Diário 1º PA'!$P$4:$P$2634=I$1),('Diário 1º PA'!$F$4:$F$2634))+SUMPRODUCT(-('Diário 2º PA'!$E$4:$E$2000='Analítico Cx.'!$B62),-('Diário 2º PA'!$P$4:$P$2000=I$1),('Diário 2º PA'!$F$4:$F$2000))+SUMPRODUCT(-('Diário 3º PA'!$E$4:$E$2000='Analítico Cx.'!$B62),-('Diário 3º PA'!$P$4:$P$2000=I$1),('Diário 3º PA'!$F$4:$F$2000))+SUMPRODUCT(-('Diário 4º PA'!$E$4:$E$2000='Analítico Cx.'!$B62),-('Diário 4º PA'!$P$4:$P$2000=I$1),('Diário 4º PA'!$F$4:$F$2000))</f>
        <v>0</v>
      </c>
      <c r="J62" s="205">
        <f>SUMPRODUCT(-('Diário 1º PA'!$E$4:$E$2634='Analítico Cx.'!$B62),-('Diário 1º PA'!$P$4:$P$2634=J$1),('Diário 1º PA'!$F$4:$F$2634))+SUMPRODUCT(-('Diário 2º PA'!$E$4:$E$2000='Analítico Cx.'!$B62),-('Diário 2º PA'!$P$4:$P$2000=J$1),('Diário 2º PA'!$F$4:$F$2000))+SUMPRODUCT(-('Diário 3º PA'!$E$4:$E$2000='Analítico Cx.'!$B62),-('Diário 3º PA'!$P$4:$P$2000=J$1),('Diário 3º PA'!$F$4:$F$2000))+SUMPRODUCT(-('Diário 4º PA'!$E$4:$E$2000='Analítico Cx.'!$B62),-('Diário 4º PA'!$P$4:$P$2000=J$1),('Diário 4º PA'!$F$4:$F$2000))</f>
        <v>0</v>
      </c>
      <c r="K62" s="205">
        <f>SUMPRODUCT(-('Diário 1º PA'!$E$4:$E$2634='Analítico Cx.'!$B62),-('Diário 1º PA'!$P$4:$P$2634=K$1),('Diário 1º PA'!$F$4:$F$2634))+SUMPRODUCT(-('Diário 2º PA'!$E$4:$E$2000='Analítico Cx.'!$B62),-('Diário 2º PA'!$P$4:$P$2000=K$1),('Diário 2º PA'!$F$4:$F$2000))+SUMPRODUCT(-('Diário 3º PA'!$E$4:$E$2000='Analítico Cx.'!$B62),-('Diário 3º PA'!$P$4:$P$2000=K$1),('Diário 3º PA'!$F$4:$F$2000))+SUMPRODUCT(-('Diário 4º PA'!$E$4:$E$2000='Analítico Cx.'!$B62),-('Diário 4º PA'!$P$4:$P$2000=K$1),('Diário 4º PA'!$F$4:$F$2000))</f>
        <v>0</v>
      </c>
      <c r="L62" s="205">
        <f>SUMPRODUCT(-('Diário 1º PA'!$E$4:$E$2634='Analítico Cx.'!$B62),-('Diário 1º PA'!$P$4:$P$2634=L$1),('Diário 1º PA'!$F$4:$F$2634))+SUMPRODUCT(-('Diário 2º PA'!$E$4:$E$2000='Analítico Cx.'!$B62),-('Diário 2º PA'!$P$4:$P$2000=L$1),('Diário 2º PA'!$F$4:$F$2000))+SUMPRODUCT(-('Diário 3º PA'!$E$4:$E$2000='Analítico Cx.'!$B62),-('Diário 3º PA'!$P$4:$P$2000=L$1),('Diário 3º PA'!$F$4:$F$2000))+SUMPRODUCT(-('Diário 4º PA'!$E$4:$E$2000='Analítico Cx.'!$B62),-('Diário 4º PA'!$P$4:$P$2000=L$1),('Diário 4º PA'!$F$4:$F$2000))</f>
        <v>0</v>
      </c>
      <c r="M62" s="205">
        <f>SUMPRODUCT(-('Diário 1º PA'!$E$4:$E$2634='Analítico Cx.'!$B62),-('Diário 1º PA'!$P$4:$P$2634=M$1),('Diário 1º PA'!$F$4:$F$2634))+SUMPRODUCT(-('Diário 2º PA'!$E$4:$E$2000='Analítico Cx.'!$B62),-('Diário 2º PA'!$P$4:$P$2000=M$1),('Diário 2º PA'!$F$4:$F$2000))+SUMPRODUCT(-('Diário 3º PA'!$E$4:$E$2000='Analítico Cx.'!$B62),-('Diário 3º PA'!$P$4:$P$2000=M$1),('Diário 3º PA'!$F$4:$F$2000))+SUMPRODUCT(-('Diário 4º PA'!$E$4:$E$2000='Analítico Cx.'!$B62),-('Diário 4º PA'!$P$4:$P$2000=M$1),('Diário 4º PA'!$F$4:$F$2000))</f>
        <v>0</v>
      </c>
      <c r="N62" s="205">
        <f>SUMPRODUCT(-('Diário 1º PA'!$E$4:$E$2634='Analítico Cx.'!$B62),-('Diário 1º PA'!$P$4:$P$2634=N$1),('Diário 1º PA'!$F$4:$F$2634))+SUMPRODUCT(-('Diário 2º PA'!$E$4:$E$2000='Analítico Cx.'!$B62),-('Diário 2º PA'!$P$4:$P$2000=N$1),('Diário 2º PA'!$F$4:$F$2000))+SUMPRODUCT(-('Diário 3º PA'!$E$4:$E$2000='Analítico Cx.'!$B62),-('Diário 3º PA'!$P$4:$P$2000=N$1),('Diário 3º PA'!$F$4:$F$2000))+SUMPRODUCT(-('Diário 4º PA'!$E$4:$E$2000='Analítico Cx.'!$B62),-('Diário 4º PA'!$P$4:$P$2000=N$1),('Diário 4º PA'!$F$4:$F$2000))</f>
        <v>0</v>
      </c>
      <c r="O62" s="206">
        <f t="shared" si="16"/>
        <v>0</v>
      </c>
      <c r="P62" s="180">
        <f t="shared" si="15"/>
        <v>0</v>
      </c>
    </row>
    <row r="63" spans="1:16" ht="23.25" customHeight="1" x14ac:dyDescent="0.2">
      <c r="A63" s="215" t="s">
        <v>20</v>
      </c>
      <c r="B63" s="226" t="s">
        <v>85</v>
      </c>
      <c r="C63" s="205">
        <f>SUMPRODUCT(-('Diário 1º PA'!$E$4:$E$2634='Analítico Cx.'!$B63),-('Diário 1º PA'!$P$4:$P$2634=C$1),('Diário 1º PA'!$F$4:$F$2634))+SUMPRODUCT(-('Diário 2º PA'!$E$4:$E$2000='Analítico Cx.'!$B63),-('Diário 2º PA'!$P$4:$P$2000=C$1),('Diário 2º PA'!$F$4:$F$2000))+SUMPRODUCT(-('Diário 3º PA'!$E$4:$E$2000='Analítico Cx.'!$B63),-('Diário 3º PA'!$P$4:$P$2000=C$1),('Diário 3º PA'!$F$4:$F$2000))+SUMPRODUCT(-('Diário 4º PA'!$E$4:$E$2000='Analítico Cx.'!$B63),-('Diário 4º PA'!$P$4:$P$2000=C$1),('Diário 4º PA'!$F$4:$F$2000))</f>
        <v>411.30999999999995</v>
      </c>
      <c r="D63" s="205">
        <f>SUMPRODUCT(-('Diário 1º PA'!$E$4:$E$2634='Analítico Cx.'!$B63),-('Diário 1º PA'!$P$4:$P$2634=D$1),('Diário 1º PA'!$F$4:$F$2634))+SUMPRODUCT(-('Diário 2º PA'!$E$4:$E$2000='Analítico Cx.'!$B63),-('Diário 2º PA'!$P$4:$P$2000=D$1),('Diário 2º PA'!$F$4:$F$2000))+SUMPRODUCT(-('Diário 3º PA'!$E$4:$E$2000='Analítico Cx.'!$B63),-('Diário 3º PA'!$P$4:$P$2000=D$1),('Diário 3º PA'!$F$4:$F$2000))+SUMPRODUCT(-('Diário 4º PA'!$E$4:$E$2000='Analítico Cx.'!$B63),-('Diário 4º PA'!$P$4:$P$2000=D$1),('Diário 4º PA'!$F$4:$F$2000))</f>
        <v>318.36</v>
      </c>
      <c r="E63" s="205">
        <f>SUMPRODUCT(-('Diário 1º PA'!$E$4:$E$2634='Analítico Cx.'!$B63),-('Diário 1º PA'!$P$4:$P$2634=E$1),('Diário 1º PA'!$F$4:$F$2634))+SUMPRODUCT(-('Diário 2º PA'!$E$4:$E$2000='Analítico Cx.'!$B63),-('Diário 2º PA'!$P$4:$P$2000=E$1),('Diário 2º PA'!$F$4:$F$2000))+SUMPRODUCT(-('Diário 3º PA'!$E$4:$E$2000='Analítico Cx.'!$B63),-('Diário 3º PA'!$P$4:$P$2000=E$1),('Diário 3º PA'!$F$4:$F$2000))+SUMPRODUCT(-('Diário 4º PA'!$E$4:$E$2000='Analítico Cx.'!$B63),-('Diário 4º PA'!$P$4:$P$2000=E$1),('Diário 4º PA'!$F$4:$F$2000))</f>
        <v>340.08000000000004</v>
      </c>
      <c r="F63" s="205">
        <f>SUMPRODUCT(-('Diário 1º PA'!$E$4:$E$2634='Analítico Cx.'!$B63),-('Diário 1º PA'!$P$4:$P$2634=F$1),('Diário 1º PA'!$F$4:$F$2634))+SUMPRODUCT(-('Diário 2º PA'!$E$4:$E$2000='Analítico Cx.'!$B63),-('Diário 2º PA'!$P$4:$P$2000=F$1),('Diário 2º PA'!$F$4:$F$2000))+SUMPRODUCT(-('Diário 3º PA'!$E$4:$E$2000='Analítico Cx.'!$B63),-('Diário 3º PA'!$P$4:$P$2000=F$1),('Diário 3º PA'!$F$4:$F$2000))+SUMPRODUCT(-('Diário 4º PA'!$E$4:$E$2000='Analítico Cx.'!$B63),-('Diário 4º PA'!$P$4:$P$2000=F$1),('Diário 4º PA'!$F$4:$F$2000))</f>
        <v>0</v>
      </c>
      <c r="G63" s="205">
        <f>SUMPRODUCT(-('Diário 1º PA'!$E$4:$E$2634='Analítico Cx.'!$B63),-('Diário 1º PA'!$P$4:$P$2634=G$1),('Diário 1º PA'!$F$4:$F$2634))+SUMPRODUCT(-('Diário 2º PA'!$E$4:$E$2000='Analítico Cx.'!$B63),-('Diário 2º PA'!$P$4:$P$2000=G$1),('Diário 2º PA'!$F$4:$F$2000))+SUMPRODUCT(-('Diário 3º PA'!$E$4:$E$2000='Analítico Cx.'!$B63),-('Diário 3º PA'!$P$4:$P$2000=G$1),('Diário 3º PA'!$F$4:$F$2000))+SUMPRODUCT(-('Diário 4º PA'!$E$4:$E$2000='Analítico Cx.'!$B63),-('Diário 4º PA'!$P$4:$P$2000=G$1),('Diário 4º PA'!$F$4:$F$2000))</f>
        <v>0</v>
      </c>
      <c r="H63" s="205">
        <f>SUMPRODUCT(-('Diário 1º PA'!$E$4:$E$2634='Analítico Cx.'!$B63),-('Diário 1º PA'!$P$4:$P$2634=H$1),('Diário 1º PA'!$F$4:$F$2634))+SUMPRODUCT(-('Diário 2º PA'!$E$4:$E$2000='Analítico Cx.'!$B63),-('Diário 2º PA'!$P$4:$P$2000=H$1),('Diário 2º PA'!$F$4:$F$2000))+SUMPRODUCT(-('Diário 3º PA'!$E$4:$E$2000='Analítico Cx.'!$B63),-('Diário 3º PA'!$P$4:$P$2000=H$1),('Diário 3º PA'!$F$4:$F$2000))+SUMPRODUCT(-('Diário 4º PA'!$E$4:$E$2000='Analítico Cx.'!$B63),-('Diário 4º PA'!$P$4:$P$2000=H$1),('Diário 4º PA'!$F$4:$F$2000))</f>
        <v>0</v>
      </c>
      <c r="I63" s="205">
        <f>SUMPRODUCT(-('Diário 1º PA'!$E$4:$E$2634='Analítico Cx.'!$B63),-('Diário 1º PA'!$P$4:$P$2634=I$1),('Diário 1º PA'!$F$4:$F$2634))+SUMPRODUCT(-('Diário 2º PA'!$E$4:$E$2000='Analítico Cx.'!$B63),-('Diário 2º PA'!$P$4:$P$2000=I$1),('Diário 2º PA'!$F$4:$F$2000))+SUMPRODUCT(-('Diário 3º PA'!$E$4:$E$2000='Analítico Cx.'!$B63),-('Diário 3º PA'!$P$4:$P$2000=I$1),('Diário 3º PA'!$F$4:$F$2000))+SUMPRODUCT(-('Diário 4º PA'!$E$4:$E$2000='Analítico Cx.'!$B63),-('Diário 4º PA'!$P$4:$P$2000=I$1),('Diário 4º PA'!$F$4:$F$2000))</f>
        <v>0</v>
      </c>
      <c r="J63" s="205">
        <f>SUMPRODUCT(-('Diário 1º PA'!$E$4:$E$2634='Analítico Cx.'!$B63),-('Diário 1º PA'!$P$4:$P$2634=J$1),('Diário 1º PA'!$F$4:$F$2634))+SUMPRODUCT(-('Diário 2º PA'!$E$4:$E$2000='Analítico Cx.'!$B63),-('Diário 2º PA'!$P$4:$P$2000=J$1),('Diário 2º PA'!$F$4:$F$2000))+SUMPRODUCT(-('Diário 3º PA'!$E$4:$E$2000='Analítico Cx.'!$B63),-('Diário 3º PA'!$P$4:$P$2000=J$1),('Diário 3º PA'!$F$4:$F$2000))+SUMPRODUCT(-('Diário 4º PA'!$E$4:$E$2000='Analítico Cx.'!$B63),-('Diário 4º PA'!$P$4:$P$2000=J$1),('Diário 4º PA'!$F$4:$F$2000))</f>
        <v>0</v>
      </c>
      <c r="K63" s="205">
        <f>SUMPRODUCT(-('Diário 1º PA'!$E$4:$E$2634='Analítico Cx.'!$B63),-('Diário 1º PA'!$P$4:$P$2634=K$1),('Diário 1º PA'!$F$4:$F$2634))+SUMPRODUCT(-('Diário 2º PA'!$E$4:$E$2000='Analítico Cx.'!$B63),-('Diário 2º PA'!$P$4:$P$2000=K$1),('Diário 2º PA'!$F$4:$F$2000))+SUMPRODUCT(-('Diário 3º PA'!$E$4:$E$2000='Analítico Cx.'!$B63),-('Diário 3º PA'!$P$4:$P$2000=K$1),('Diário 3º PA'!$F$4:$F$2000))+SUMPRODUCT(-('Diário 4º PA'!$E$4:$E$2000='Analítico Cx.'!$B63),-('Diário 4º PA'!$P$4:$P$2000=K$1),('Diário 4º PA'!$F$4:$F$2000))</f>
        <v>0</v>
      </c>
      <c r="L63" s="205">
        <f>SUMPRODUCT(-('Diário 1º PA'!$E$4:$E$2634='Analítico Cx.'!$B63),-('Diário 1º PA'!$P$4:$P$2634=L$1),('Diário 1º PA'!$F$4:$F$2634))+SUMPRODUCT(-('Diário 2º PA'!$E$4:$E$2000='Analítico Cx.'!$B63),-('Diário 2º PA'!$P$4:$P$2000=L$1),('Diário 2º PA'!$F$4:$F$2000))+SUMPRODUCT(-('Diário 3º PA'!$E$4:$E$2000='Analítico Cx.'!$B63),-('Diário 3º PA'!$P$4:$P$2000=L$1),('Diário 3º PA'!$F$4:$F$2000))+SUMPRODUCT(-('Diário 4º PA'!$E$4:$E$2000='Analítico Cx.'!$B63),-('Diário 4º PA'!$P$4:$P$2000=L$1),('Diário 4º PA'!$F$4:$F$2000))</f>
        <v>0</v>
      </c>
      <c r="M63" s="205">
        <f>SUMPRODUCT(-('Diário 1º PA'!$E$4:$E$2634='Analítico Cx.'!$B63),-('Diário 1º PA'!$P$4:$P$2634=M$1),('Diário 1º PA'!$F$4:$F$2634))+SUMPRODUCT(-('Diário 2º PA'!$E$4:$E$2000='Analítico Cx.'!$B63),-('Diário 2º PA'!$P$4:$P$2000=M$1),('Diário 2º PA'!$F$4:$F$2000))+SUMPRODUCT(-('Diário 3º PA'!$E$4:$E$2000='Analítico Cx.'!$B63),-('Diário 3º PA'!$P$4:$P$2000=M$1),('Diário 3º PA'!$F$4:$F$2000))+SUMPRODUCT(-('Diário 4º PA'!$E$4:$E$2000='Analítico Cx.'!$B63),-('Diário 4º PA'!$P$4:$P$2000=M$1),('Diário 4º PA'!$F$4:$F$2000))</f>
        <v>0</v>
      </c>
      <c r="N63" s="205">
        <f>SUMPRODUCT(-('Diário 1º PA'!$E$4:$E$2634='Analítico Cx.'!$B63),-('Diário 1º PA'!$P$4:$P$2634=N$1),('Diário 1º PA'!$F$4:$F$2634))+SUMPRODUCT(-('Diário 2º PA'!$E$4:$E$2000='Analítico Cx.'!$B63),-('Diário 2º PA'!$P$4:$P$2000=N$1),('Diário 2º PA'!$F$4:$F$2000))+SUMPRODUCT(-('Diário 3º PA'!$E$4:$E$2000='Analítico Cx.'!$B63),-('Diário 3º PA'!$P$4:$P$2000=N$1),('Diário 3º PA'!$F$4:$F$2000))+SUMPRODUCT(-('Diário 4º PA'!$E$4:$E$2000='Analítico Cx.'!$B63),-('Diário 4º PA'!$P$4:$P$2000=N$1),('Diário 4º PA'!$F$4:$F$2000))</f>
        <v>0</v>
      </c>
      <c r="O63" s="206">
        <f t="shared" si="16"/>
        <v>1069.75</v>
      </c>
      <c r="P63" s="180">
        <f t="shared" si="15"/>
        <v>3.9410669554874075E-4</v>
      </c>
    </row>
    <row r="64" spans="1:16" ht="23.25" customHeight="1" x14ac:dyDescent="0.2">
      <c r="A64" s="215" t="s">
        <v>116</v>
      </c>
      <c r="B64" s="226" t="s">
        <v>84</v>
      </c>
      <c r="C64" s="205">
        <f>SUMPRODUCT(-('Diário 1º PA'!$E$4:$E$2634='Analítico Cx.'!$B64),-('Diário 1º PA'!$P$4:$P$2634=C$1),('Diário 1º PA'!$F$4:$F$2634))+SUMPRODUCT(-('Diário 2º PA'!$E$4:$E$2000='Analítico Cx.'!$B64),-('Diário 2º PA'!$P$4:$P$2000=C$1),('Diário 2º PA'!$F$4:$F$2000))+SUMPRODUCT(-('Diário 3º PA'!$E$4:$E$2000='Analítico Cx.'!$B64),-('Diário 3º PA'!$P$4:$P$2000=C$1),('Diário 3º PA'!$F$4:$F$2000))+SUMPRODUCT(-('Diário 4º PA'!$E$4:$E$2000='Analítico Cx.'!$B64),-('Diário 4º PA'!$P$4:$P$2000=C$1),('Diário 4º PA'!$F$4:$F$2000))</f>
        <v>345.80000000000007</v>
      </c>
      <c r="D64" s="205">
        <f>SUMPRODUCT(-('Diário 1º PA'!$E$4:$E$2634='Analítico Cx.'!$B64),-('Diário 1º PA'!$P$4:$P$2634=D$1),('Diário 1º PA'!$F$4:$F$2634))+SUMPRODUCT(-('Diário 2º PA'!$E$4:$E$2000='Analítico Cx.'!$B64),-('Diário 2º PA'!$P$4:$P$2000=D$1),('Diário 2º PA'!$F$4:$F$2000))+SUMPRODUCT(-('Diário 3º PA'!$E$4:$E$2000='Analítico Cx.'!$B64),-('Diário 3º PA'!$P$4:$P$2000=D$1),('Diário 3º PA'!$F$4:$F$2000))+SUMPRODUCT(-('Diário 4º PA'!$E$4:$E$2000='Analítico Cx.'!$B64),-('Diário 4º PA'!$P$4:$P$2000=D$1),('Diário 4º PA'!$F$4:$F$2000))</f>
        <v>117.42</v>
      </c>
      <c r="E64" s="205">
        <f>SUMPRODUCT(-('Diário 1º PA'!$E$4:$E$2634='Analítico Cx.'!$B64),-('Diário 1º PA'!$P$4:$P$2634=E$1),('Diário 1º PA'!$F$4:$F$2634))+SUMPRODUCT(-('Diário 2º PA'!$E$4:$E$2000='Analítico Cx.'!$B64),-('Diário 2º PA'!$P$4:$P$2000=E$1),('Diário 2º PA'!$F$4:$F$2000))+SUMPRODUCT(-('Diário 3º PA'!$E$4:$E$2000='Analítico Cx.'!$B64),-('Diário 3º PA'!$P$4:$P$2000=E$1),('Diário 3º PA'!$F$4:$F$2000))+SUMPRODUCT(-('Diário 4º PA'!$E$4:$E$2000='Analítico Cx.'!$B64),-('Diário 4º PA'!$P$4:$P$2000=E$1),('Diário 4º PA'!$F$4:$F$2000))</f>
        <v>171.44</v>
      </c>
      <c r="F64" s="205">
        <f>SUMPRODUCT(-('Diário 1º PA'!$E$4:$E$2634='Analítico Cx.'!$B64),-('Diário 1º PA'!$P$4:$P$2634=F$1),('Diário 1º PA'!$F$4:$F$2634))+SUMPRODUCT(-('Diário 2º PA'!$E$4:$E$2000='Analítico Cx.'!$B64),-('Diário 2º PA'!$P$4:$P$2000=F$1),('Diário 2º PA'!$F$4:$F$2000))+SUMPRODUCT(-('Diário 3º PA'!$E$4:$E$2000='Analítico Cx.'!$B64),-('Diário 3º PA'!$P$4:$P$2000=F$1),('Diário 3º PA'!$F$4:$F$2000))+SUMPRODUCT(-('Diário 4º PA'!$E$4:$E$2000='Analítico Cx.'!$B64),-('Diário 4º PA'!$P$4:$P$2000=F$1),('Diário 4º PA'!$F$4:$F$2000))</f>
        <v>0</v>
      </c>
      <c r="G64" s="205">
        <f>SUMPRODUCT(-('Diário 1º PA'!$E$4:$E$2634='Analítico Cx.'!$B64),-('Diário 1º PA'!$P$4:$P$2634=G$1),('Diário 1º PA'!$F$4:$F$2634))+SUMPRODUCT(-('Diário 2º PA'!$E$4:$E$2000='Analítico Cx.'!$B64),-('Diário 2º PA'!$P$4:$P$2000=G$1),('Diário 2º PA'!$F$4:$F$2000))+SUMPRODUCT(-('Diário 3º PA'!$E$4:$E$2000='Analítico Cx.'!$B64),-('Diário 3º PA'!$P$4:$P$2000=G$1),('Diário 3º PA'!$F$4:$F$2000))+SUMPRODUCT(-('Diário 4º PA'!$E$4:$E$2000='Analítico Cx.'!$B64),-('Diário 4º PA'!$P$4:$P$2000=G$1),('Diário 4º PA'!$F$4:$F$2000))</f>
        <v>0</v>
      </c>
      <c r="H64" s="205">
        <f>SUMPRODUCT(-('Diário 1º PA'!$E$4:$E$2634='Analítico Cx.'!$B64),-('Diário 1º PA'!$P$4:$P$2634=H$1),('Diário 1º PA'!$F$4:$F$2634))+SUMPRODUCT(-('Diário 2º PA'!$E$4:$E$2000='Analítico Cx.'!$B64),-('Diário 2º PA'!$P$4:$P$2000=H$1),('Diário 2º PA'!$F$4:$F$2000))+SUMPRODUCT(-('Diário 3º PA'!$E$4:$E$2000='Analítico Cx.'!$B64),-('Diário 3º PA'!$P$4:$P$2000=H$1),('Diário 3º PA'!$F$4:$F$2000))+SUMPRODUCT(-('Diário 4º PA'!$E$4:$E$2000='Analítico Cx.'!$B64),-('Diário 4º PA'!$P$4:$P$2000=H$1),('Diário 4º PA'!$F$4:$F$2000))</f>
        <v>0</v>
      </c>
      <c r="I64" s="205">
        <f>SUMPRODUCT(-('Diário 1º PA'!$E$4:$E$2634='Analítico Cx.'!$B64),-('Diário 1º PA'!$P$4:$P$2634=I$1),('Diário 1º PA'!$F$4:$F$2634))+SUMPRODUCT(-('Diário 2º PA'!$E$4:$E$2000='Analítico Cx.'!$B64),-('Diário 2º PA'!$P$4:$P$2000=I$1),('Diário 2º PA'!$F$4:$F$2000))+SUMPRODUCT(-('Diário 3º PA'!$E$4:$E$2000='Analítico Cx.'!$B64),-('Diário 3º PA'!$P$4:$P$2000=I$1),('Diário 3º PA'!$F$4:$F$2000))+SUMPRODUCT(-('Diário 4º PA'!$E$4:$E$2000='Analítico Cx.'!$B64),-('Diário 4º PA'!$P$4:$P$2000=I$1),('Diário 4º PA'!$F$4:$F$2000))</f>
        <v>0</v>
      </c>
      <c r="J64" s="205">
        <f>SUMPRODUCT(-('Diário 1º PA'!$E$4:$E$2634='Analítico Cx.'!$B64),-('Diário 1º PA'!$P$4:$P$2634=J$1),('Diário 1º PA'!$F$4:$F$2634))+SUMPRODUCT(-('Diário 2º PA'!$E$4:$E$2000='Analítico Cx.'!$B64),-('Diário 2º PA'!$P$4:$P$2000=J$1),('Diário 2º PA'!$F$4:$F$2000))+SUMPRODUCT(-('Diário 3º PA'!$E$4:$E$2000='Analítico Cx.'!$B64),-('Diário 3º PA'!$P$4:$P$2000=J$1),('Diário 3º PA'!$F$4:$F$2000))+SUMPRODUCT(-('Diário 4º PA'!$E$4:$E$2000='Analítico Cx.'!$B64),-('Diário 4º PA'!$P$4:$P$2000=J$1),('Diário 4º PA'!$F$4:$F$2000))</f>
        <v>0</v>
      </c>
      <c r="K64" s="205">
        <f>SUMPRODUCT(-('Diário 1º PA'!$E$4:$E$2634='Analítico Cx.'!$B64),-('Diário 1º PA'!$P$4:$P$2634=K$1),('Diário 1º PA'!$F$4:$F$2634))+SUMPRODUCT(-('Diário 2º PA'!$E$4:$E$2000='Analítico Cx.'!$B64),-('Diário 2º PA'!$P$4:$P$2000=K$1),('Diário 2º PA'!$F$4:$F$2000))+SUMPRODUCT(-('Diário 3º PA'!$E$4:$E$2000='Analítico Cx.'!$B64),-('Diário 3º PA'!$P$4:$P$2000=K$1),('Diário 3º PA'!$F$4:$F$2000))+SUMPRODUCT(-('Diário 4º PA'!$E$4:$E$2000='Analítico Cx.'!$B64),-('Diário 4º PA'!$P$4:$P$2000=K$1),('Diário 4º PA'!$F$4:$F$2000))</f>
        <v>0</v>
      </c>
      <c r="L64" s="205">
        <f>SUMPRODUCT(-('Diário 1º PA'!$E$4:$E$2634='Analítico Cx.'!$B64),-('Diário 1º PA'!$P$4:$P$2634=L$1),('Diário 1º PA'!$F$4:$F$2634))+SUMPRODUCT(-('Diário 2º PA'!$E$4:$E$2000='Analítico Cx.'!$B64),-('Diário 2º PA'!$P$4:$P$2000=L$1),('Diário 2º PA'!$F$4:$F$2000))+SUMPRODUCT(-('Diário 3º PA'!$E$4:$E$2000='Analítico Cx.'!$B64),-('Diário 3º PA'!$P$4:$P$2000=L$1),('Diário 3º PA'!$F$4:$F$2000))+SUMPRODUCT(-('Diário 4º PA'!$E$4:$E$2000='Analítico Cx.'!$B64),-('Diário 4º PA'!$P$4:$P$2000=L$1),('Diário 4º PA'!$F$4:$F$2000))</f>
        <v>0</v>
      </c>
      <c r="M64" s="205">
        <f>SUMPRODUCT(-('Diário 1º PA'!$E$4:$E$2634='Analítico Cx.'!$B64),-('Diário 1º PA'!$P$4:$P$2634=M$1),('Diário 1º PA'!$F$4:$F$2634))+SUMPRODUCT(-('Diário 2º PA'!$E$4:$E$2000='Analítico Cx.'!$B64),-('Diário 2º PA'!$P$4:$P$2000=M$1),('Diário 2º PA'!$F$4:$F$2000))+SUMPRODUCT(-('Diário 3º PA'!$E$4:$E$2000='Analítico Cx.'!$B64),-('Diário 3º PA'!$P$4:$P$2000=M$1),('Diário 3º PA'!$F$4:$F$2000))+SUMPRODUCT(-('Diário 4º PA'!$E$4:$E$2000='Analítico Cx.'!$B64),-('Diário 4º PA'!$P$4:$P$2000=M$1),('Diário 4º PA'!$F$4:$F$2000))</f>
        <v>0</v>
      </c>
      <c r="N64" s="205">
        <f>SUMPRODUCT(-('Diário 1º PA'!$E$4:$E$2634='Analítico Cx.'!$B64),-('Diário 1º PA'!$P$4:$P$2634=N$1),('Diário 1º PA'!$F$4:$F$2634))+SUMPRODUCT(-('Diário 2º PA'!$E$4:$E$2000='Analítico Cx.'!$B64),-('Diário 2º PA'!$P$4:$P$2000=N$1),('Diário 2º PA'!$F$4:$F$2000))+SUMPRODUCT(-('Diário 3º PA'!$E$4:$E$2000='Analítico Cx.'!$B64),-('Diário 3º PA'!$P$4:$P$2000=N$1),('Diário 3º PA'!$F$4:$F$2000))+SUMPRODUCT(-('Diário 4º PA'!$E$4:$E$2000='Analítico Cx.'!$B64),-('Diário 4º PA'!$P$4:$P$2000=N$1),('Diário 4º PA'!$F$4:$F$2000))</f>
        <v>0</v>
      </c>
      <c r="O64" s="206">
        <f t="shared" si="16"/>
        <v>634.66000000000008</v>
      </c>
      <c r="P64" s="180">
        <f t="shared" si="15"/>
        <v>2.3381514877023963E-4</v>
      </c>
    </row>
    <row r="65" spans="1:16" ht="23.25" customHeight="1" x14ac:dyDescent="0.2">
      <c r="A65" s="215" t="s">
        <v>117</v>
      </c>
      <c r="B65" s="226" t="s">
        <v>163</v>
      </c>
      <c r="C65" s="205">
        <f>SUMPRODUCT(-('Diário 1º PA'!$E$4:$E$2634='Analítico Cx.'!$B65),-('Diário 1º PA'!$P$4:$P$2634=C$1),('Diário 1º PA'!$F$4:$F$2634))+SUMPRODUCT(-('Diário 2º PA'!$E$4:$E$2000='Analítico Cx.'!$B65),-('Diário 2º PA'!$P$4:$P$2000=C$1),('Diário 2º PA'!$F$4:$F$2000))+SUMPRODUCT(-('Diário 3º PA'!$E$4:$E$2000='Analítico Cx.'!$B65),-('Diário 3º PA'!$P$4:$P$2000=C$1),('Diário 3º PA'!$F$4:$F$2000))+SUMPRODUCT(-('Diário 4º PA'!$E$4:$E$2000='Analítico Cx.'!$B65),-('Diário 4º PA'!$P$4:$P$2000=C$1),('Diário 4º PA'!$F$4:$F$2000))</f>
        <v>189.34000000000003</v>
      </c>
      <c r="D65" s="205">
        <f>SUMPRODUCT(-('Diário 1º PA'!$E$4:$E$2634='Analítico Cx.'!$B65),-('Diário 1º PA'!$P$4:$P$2634=D$1),('Diário 1º PA'!$F$4:$F$2634))+SUMPRODUCT(-('Diário 2º PA'!$E$4:$E$2000='Analítico Cx.'!$B65),-('Diário 2º PA'!$P$4:$P$2000=D$1),('Diário 2º PA'!$F$4:$F$2000))+SUMPRODUCT(-('Diário 3º PA'!$E$4:$E$2000='Analítico Cx.'!$B65),-('Diário 3º PA'!$P$4:$P$2000=D$1),('Diário 3º PA'!$F$4:$F$2000))+SUMPRODUCT(-('Diário 4º PA'!$E$4:$E$2000='Analítico Cx.'!$B65),-('Diário 4º PA'!$P$4:$P$2000=D$1),('Diário 4º PA'!$F$4:$F$2000))</f>
        <v>210.43</v>
      </c>
      <c r="E65" s="205">
        <f>SUMPRODUCT(-('Diário 1º PA'!$E$4:$E$2634='Analítico Cx.'!$B65),-('Diário 1º PA'!$P$4:$P$2634=E$1),('Diário 1º PA'!$F$4:$F$2634))+SUMPRODUCT(-('Diário 2º PA'!$E$4:$E$2000='Analítico Cx.'!$B65),-('Diário 2º PA'!$P$4:$P$2000=E$1),('Diário 2º PA'!$F$4:$F$2000))+SUMPRODUCT(-('Diário 3º PA'!$E$4:$E$2000='Analítico Cx.'!$B65),-('Diário 3º PA'!$P$4:$P$2000=E$1),('Diário 3º PA'!$F$4:$F$2000))+SUMPRODUCT(-('Diário 4º PA'!$E$4:$E$2000='Analítico Cx.'!$B65),-('Diário 4º PA'!$P$4:$P$2000=E$1),('Diário 4º PA'!$F$4:$F$2000))</f>
        <v>210.43</v>
      </c>
      <c r="F65" s="205">
        <f>SUMPRODUCT(-('Diário 1º PA'!$E$4:$E$2634='Analítico Cx.'!$B65),-('Diário 1º PA'!$P$4:$P$2634=F$1),('Diário 1º PA'!$F$4:$F$2634))+SUMPRODUCT(-('Diário 2º PA'!$E$4:$E$2000='Analítico Cx.'!$B65),-('Diário 2º PA'!$P$4:$P$2000=F$1),('Diário 2º PA'!$F$4:$F$2000))+SUMPRODUCT(-('Diário 3º PA'!$E$4:$E$2000='Analítico Cx.'!$B65),-('Diário 3º PA'!$P$4:$P$2000=F$1),('Diário 3º PA'!$F$4:$F$2000))+SUMPRODUCT(-('Diário 4º PA'!$E$4:$E$2000='Analítico Cx.'!$B65),-('Diário 4º PA'!$P$4:$P$2000=F$1),('Diário 4º PA'!$F$4:$F$2000))</f>
        <v>0</v>
      </c>
      <c r="G65" s="205">
        <f>SUMPRODUCT(-('Diário 1º PA'!$E$4:$E$2634='Analítico Cx.'!$B65),-('Diário 1º PA'!$P$4:$P$2634=G$1),('Diário 1º PA'!$F$4:$F$2634))+SUMPRODUCT(-('Diário 2º PA'!$E$4:$E$2000='Analítico Cx.'!$B65),-('Diário 2º PA'!$P$4:$P$2000=G$1),('Diário 2º PA'!$F$4:$F$2000))+SUMPRODUCT(-('Diário 3º PA'!$E$4:$E$2000='Analítico Cx.'!$B65),-('Diário 3º PA'!$P$4:$P$2000=G$1),('Diário 3º PA'!$F$4:$F$2000))+SUMPRODUCT(-('Diário 4º PA'!$E$4:$E$2000='Analítico Cx.'!$B65),-('Diário 4º PA'!$P$4:$P$2000=G$1),('Diário 4º PA'!$F$4:$F$2000))</f>
        <v>0</v>
      </c>
      <c r="H65" s="205">
        <f>SUMPRODUCT(-('Diário 1º PA'!$E$4:$E$2634='Analítico Cx.'!$B65),-('Diário 1º PA'!$P$4:$P$2634=H$1),('Diário 1º PA'!$F$4:$F$2634))+SUMPRODUCT(-('Diário 2º PA'!$E$4:$E$2000='Analítico Cx.'!$B65),-('Diário 2º PA'!$P$4:$P$2000=H$1),('Diário 2º PA'!$F$4:$F$2000))+SUMPRODUCT(-('Diário 3º PA'!$E$4:$E$2000='Analítico Cx.'!$B65),-('Diário 3º PA'!$P$4:$P$2000=H$1),('Diário 3º PA'!$F$4:$F$2000))+SUMPRODUCT(-('Diário 4º PA'!$E$4:$E$2000='Analítico Cx.'!$B65),-('Diário 4º PA'!$P$4:$P$2000=H$1),('Diário 4º PA'!$F$4:$F$2000))</f>
        <v>0</v>
      </c>
      <c r="I65" s="205">
        <f>SUMPRODUCT(-('Diário 1º PA'!$E$4:$E$2634='Analítico Cx.'!$B65),-('Diário 1º PA'!$P$4:$P$2634=I$1),('Diário 1º PA'!$F$4:$F$2634))+SUMPRODUCT(-('Diário 2º PA'!$E$4:$E$2000='Analítico Cx.'!$B65),-('Diário 2º PA'!$P$4:$P$2000=I$1),('Diário 2º PA'!$F$4:$F$2000))+SUMPRODUCT(-('Diário 3º PA'!$E$4:$E$2000='Analítico Cx.'!$B65),-('Diário 3º PA'!$P$4:$P$2000=I$1),('Diário 3º PA'!$F$4:$F$2000))+SUMPRODUCT(-('Diário 4º PA'!$E$4:$E$2000='Analítico Cx.'!$B65),-('Diário 4º PA'!$P$4:$P$2000=I$1),('Diário 4º PA'!$F$4:$F$2000))</f>
        <v>0</v>
      </c>
      <c r="J65" s="205">
        <f>SUMPRODUCT(-('Diário 1º PA'!$E$4:$E$2634='Analítico Cx.'!$B65),-('Diário 1º PA'!$P$4:$P$2634=J$1),('Diário 1º PA'!$F$4:$F$2634))+SUMPRODUCT(-('Diário 2º PA'!$E$4:$E$2000='Analítico Cx.'!$B65),-('Diário 2º PA'!$P$4:$P$2000=J$1),('Diário 2º PA'!$F$4:$F$2000))+SUMPRODUCT(-('Diário 3º PA'!$E$4:$E$2000='Analítico Cx.'!$B65),-('Diário 3º PA'!$P$4:$P$2000=J$1),('Diário 3º PA'!$F$4:$F$2000))+SUMPRODUCT(-('Diário 4º PA'!$E$4:$E$2000='Analítico Cx.'!$B65),-('Diário 4º PA'!$P$4:$P$2000=J$1),('Diário 4º PA'!$F$4:$F$2000))</f>
        <v>0</v>
      </c>
      <c r="K65" s="205">
        <f>SUMPRODUCT(-('Diário 1º PA'!$E$4:$E$2634='Analítico Cx.'!$B65),-('Diário 1º PA'!$P$4:$P$2634=K$1),('Diário 1º PA'!$F$4:$F$2634))+SUMPRODUCT(-('Diário 2º PA'!$E$4:$E$2000='Analítico Cx.'!$B65),-('Diário 2º PA'!$P$4:$P$2000=K$1),('Diário 2º PA'!$F$4:$F$2000))+SUMPRODUCT(-('Diário 3º PA'!$E$4:$E$2000='Analítico Cx.'!$B65),-('Diário 3º PA'!$P$4:$P$2000=K$1),('Diário 3º PA'!$F$4:$F$2000))+SUMPRODUCT(-('Diário 4º PA'!$E$4:$E$2000='Analítico Cx.'!$B65),-('Diário 4º PA'!$P$4:$P$2000=K$1),('Diário 4º PA'!$F$4:$F$2000))</f>
        <v>0</v>
      </c>
      <c r="L65" s="205">
        <f>SUMPRODUCT(-('Diário 1º PA'!$E$4:$E$2634='Analítico Cx.'!$B65),-('Diário 1º PA'!$P$4:$P$2634=L$1),('Diário 1º PA'!$F$4:$F$2634))+SUMPRODUCT(-('Diário 2º PA'!$E$4:$E$2000='Analítico Cx.'!$B65),-('Diário 2º PA'!$P$4:$P$2000=L$1),('Diário 2º PA'!$F$4:$F$2000))+SUMPRODUCT(-('Diário 3º PA'!$E$4:$E$2000='Analítico Cx.'!$B65),-('Diário 3º PA'!$P$4:$P$2000=L$1),('Diário 3º PA'!$F$4:$F$2000))+SUMPRODUCT(-('Diário 4º PA'!$E$4:$E$2000='Analítico Cx.'!$B65),-('Diário 4º PA'!$P$4:$P$2000=L$1),('Diário 4º PA'!$F$4:$F$2000))</f>
        <v>0</v>
      </c>
      <c r="M65" s="205">
        <f>SUMPRODUCT(-('Diário 1º PA'!$E$4:$E$2634='Analítico Cx.'!$B65),-('Diário 1º PA'!$P$4:$P$2634=M$1),('Diário 1º PA'!$F$4:$F$2634))+SUMPRODUCT(-('Diário 2º PA'!$E$4:$E$2000='Analítico Cx.'!$B65),-('Diário 2º PA'!$P$4:$P$2000=M$1),('Diário 2º PA'!$F$4:$F$2000))+SUMPRODUCT(-('Diário 3º PA'!$E$4:$E$2000='Analítico Cx.'!$B65),-('Diário 3º PA'!$P$4:$P$2000=M$1),('Diário 3º PA'!$F$4:$F$2000))+SUMPRODUCT(-('Diário 4º PA'!$E$4:$E$2000='Analítico Cx.'!$B65),-('Diário 4º PA'!$P$4:$P$2000=M$1),('Diário 4º PA'!$F$4:$F$2000))</f>
        <v>0</v>
      </c>
      <c r="N65" s="205">
        <f>SUMPRODUCT(-('Diário 1º PA'!$E$4:$E$2634='Analítico Cx.'!$B65),-('Diário 1º PA'!$P$4:$P$2634=N$1),('Diário 1º PA'!$F$4:$F$2634))+SUMPRODUCT(-('Diário 2º PA'!$E$4:$E$2000='Analítico Cx.'!$B65),-('Diário 2º PA'!$P$4:$P$2000=N$1),('Diário 2º PA'!$F$4:$F$2000))+SUMPRODUCT(-('Diário 3º PA'!$E$4:$E$2000='Analítico Cx.'!$B65),-('Diário 3º PA'!$P$4:$P$2000=N$1),('Diário 3º PA'!$F$4:$F$2000))+SUMPRODUCT(-('Diário 4º PA'!$E$4:$E$2000='Analítico Cx.'!$B65),-('Diário 4º PA'!$P$4:$P$2000=N$1),('Diário 4º PA'!$F$4:$F$2000))</f>
        <v>0</v>
      </c>
      <c r="O65" s="206">
        <f t="shared" si="16"/>
        <v>610.20000000000005</v>
      </c>
      <c r="P65" s="180">
        <f t="shared" si="15"/>
        <v>2.248038379283399E-4</v>
      </c>
    </row>
    <row r="66" spans="1:16" ht="23.25" customHeight="1" x14ac:dyDescent="0.2">
      <c r="A66" s="215" t="s">
        <v>118</v>
      </c>
      <c r="B66" s="226" t="s">
        <v>164</v>
      </c>
      <c r="C66" s="205">
        <f>SUMPRODUCT(-('Diário 1º PA'!$E$4:$E$2634='Analítico Cx.'!$B66),-('Diário 1º PA'!$P$4:$P$2634=C$1),('Diário 1º PA'!$F$4:$F$2634))+SUMPRODUCT(-('Diário 2º PA'!$E$4:$E$2000='Analítico Cx.'!$B66),-('Diário 2º PA'!$P$4:$P$2000=C$1),('Diário 2º PA'!$F$4:$F$2000))+SUMPRODUCT(-('Diário 3º PA'!$E$4:$E$2000='Analítico Cx.'!$B66),-('Diário 3º PA'!$P$4:$P$2000=C$1),('Diário 3º PA'!$F$4:$F$2000))+SUMPRODUCT(-('Diário 4º PA'!$E$4:$E$2000='Analítico Cx.'!$B66),-('Diário 4º PA'!$P$4:$P$2000=C$1),('Diário 4º PA'!$F$4:$F$2000))</f>
        <v>1060.3499999999999</v>
      </c>
      <c r="D66" s="205">
        <f>SUMPRODUCT(-('Diário 1º PA'!$E$4:$E$2634='Analítico Cx.'!$B66),-('Diário 1º PA'!$P$4:$P$2634=D$1),('Diário 1º PA'!$F$4:$F$2634))+SUMPRODUCT(-('Diário 2º PA'!$E$4:$E$2000='Analítico Cx.'!$B66),-('Diário 2º PA'!$P$4:$P$2000=D$1),('Diário 2º PA'!$F$4:$F$2000))+SUMPRODUCT(-('Diário 3º PA'!$E$4:$E$2000='Analítico Cx.'!$B66),-('Diário 3º PA'!$P$4:$P$2000=D$1),('Diário 3º PA'!$F$4:$F$2000))+SUMPRODUCT(-('Diário 4º PA'!$E$4:$E$2000='Analítico Cx.'!$B66),-('Diário 4º PA'!$P$4:$P$2000=D$1),('Diário 4º PA'!$F$4:$F$2000))</f>
        <v>490.76</v>
      </c>
      <c r="E66" s="205">
        <f>SUMPRODUCT(-('Diário 1º PA'!$E$4:$E$2634='Analítico Cx.'!$B66),-('Diário 1º PA'!$P$4:$P$2634=E$1),('Diário 1º PA'!$F$4:$F$2634))+SUMPRODUCT(-('Diário 2º PA'!$E$4:$E$2000='Analítico Cx.'!$B66),-('Diário 2º PA'!$P$4:$P$2000=E$1),('Diário 2º PA'!$F$4:$F$2000))+SUMPRODUCT(-('Diário 3º PA'!$E$4:$E$2000='Analítico Cx.'!$B66),-('Diário 3º PA'!$P$4:$P$2000=E$1),('Diário 3º PA'!$F$4:$F$2000))+SUMPRODUCT(-('Diário 4º PA'!$E$4:$E$2000='Analítico Cx.'!$B66),-('Diário 4º PA'!$P$4:$P$2000=E$1),('Diário 4º PA'!$F$4:$F$2000))</f>
        <v>1603.9599999999998</v>
      </c>
      <c r="F66" s="205">
        <f>SUMPRODUCT(-('Diário 1º PA'!$E$4:$E$2634='Analítico Cx.'!$B66),-('Diário 1º PA'!$P$4:$P$2634=F$1),('Diário 1º PA'!$F$4:$F$2634))+SUMPRODUCT(-('Diário 2º PA'!$E$4:$E$2000='Analítico Cx.'!$B66),-('Diário 2º PA'!$P$4:$P$2000=F$1),('Diário 2º PA'!$F$4:$F$2000))+SUMPRODUCT(-('Diário 3º PA'!$E$4:$E$2000='Analítico Cx.'!$B66),-('Diário 3º PA'!$P$4:$P$2000=F$1),('Diário 3º PA'!$F$4:$F$2000))+SUMPRODUCT(-('Diário 4º PA'!$E$4:$E$2000='Analítico Cx.'!$B66),-('Diário 4º PA'!$P$4:$P$2000=F$1),('Diário 4º PA'!$F$4:$F$2000))</f>
        <v>0</v>
      </c>
      <c r="G66" s="205">
        <f>SUMPRODUCT(-('Diário 1º PA'!$E$4:$E$2634='Analítico Cx.'!$B66),-('Diário 1º PA'!$P$4:$P$2634=G$1),('Diário 1º PA'!$F$4:$F$2634))+SUMPRODUCT(-('Diário 2º PA'!$E$4:$E$2000='Analítico Cx.'!$B66),-('Diário 2º PA'!$P$4:$P$2000=G$1),('Diário 2º PA'!$F$4:$F$2000))+SUMPRODUCT(-('Diário 3º PA'!$E$4:$E$2000='Analítico Cx.'!$B66),-('Diário 3º PA'!$P$4:$P$2000=G$1),('Diário 3º PA'!$F$4:$F$2000))+SUMPRODUCT(-('Diário 4º PA'!$E$4:$E$2000='Analítico Cx.'!$B66),-('Diário 4º PA'!$P$4:$P$2000=G$1),('Diário 4º PA'!$F$4:$F$2000))</f>
        <v>0</v>
      </c>
      <c r="H66" s="205">
        <f>SUMPRODUCT(-('Diário 1º PA'!$E$4:$E$2634='Analítico Cx.'!$B66),-('Diário 1º PA'!$P$4:$P$2634=H$1),('Diário 1º PA'!$F$4:$F$2634))+SUMPRODUCT(-('Diário 2º PA'!$E$4:$E$2000='Analítico Cx.'!$B66),-('Diário 2º PA'!$P$4:$P$2000=H$1),('Diário 2º PA'!$F$4:$F$2000))+SUMPRODUCT(-('Diário 3º PA'!$E$4:$E$2000='Analítico Cx.'!$B66),-('Diário 3º PA'!$P$4:$P$2000=H$1),('Diário 3º PA'!$F$4:$F$2000))+SUMPRODUCT(-('Diário 4º PA'!$E$4:$E$2000='Analítico Cx.'!$B66),-('Diário 4º PA'!$P$4:$P$2000=H$1),('Diário 4º PA'!$F$4:$F$2000))</f>
        <v>0</v>
      </c>
      <c r="I66" s="205">
        <f>SUMPRODUCT(-('Diário 1º PA'!$E$4:$E$2634='Analítico Cx.'!$B66),-('Diário 1º PA'!$P$4:$P$2634=I$1),('Diário 1º PA'!$F$4:$F$2634))+SUMPRODUCT(-('Diário 2º PA'!$E$4:$E$2000='Analítico Cx.'!$B66),-('Diário 2º PA'!$P$4:$P$2000=I$1),('Diário 2º PA'!$F$4:$F$2000))+SUMPRODUCT(-('Diário 3º PA'!$E$4:$E$2000='Analítico Cx.'!$B66),-('Diário 3º PA'!$P$4:$P$2000=I$1),('Diário 3º PA'!$F$4:$F$2000))+SUMPRODUCT(-('Diário 4º PA'!$E$4:$E$2000='Analítico Cx.'!$B66),-('Diário 4º PA'!$P$4:$P$2000=I$1),('Diário 4º PA'!$F$4:$F$2000))</f>
        <v>0</v>
      </c>
      <c r="J66" s="205">
        <f>SUMPRODUCT(-('Diário 1º PA'!$E$4:$E$2634='Analítico Cx.'!$B66),-('Diário 1º PA'!$P$4:$P$2634=J$1),('Diário 1º PA'!$F$4:$F$2634))+SUMPRODUCT(-('Diário 2º PA'!$E$4:$E$2000='Analítico Cx.'!$B66),-('Diário 2º PA'!$P$4:$P$2000=J$1),('Diário 2º PA'!$F$4:$F$2000))+SUMPRODUCT(-('Diário 3º PA'!$E$4:$E$2000='Analítico Cx.'!$B66),-('Diário 3º PA'!$P$4:$P$2000=J$1),('Diário 3º PA'!$F$4:$F$2000))+SUMPRODUCT(-('Diário 4º PA'!$E$4:$E$2000='Analítico Cx.'!$B66),-('Diário 4º PA'!$P$4:$P$2000=J$1),('Diário 4º PA'!$F$4:$F$2000))</f>
        <v>0</v>
      </c>
      <c r="K66" s="205">
        <f>SUMPRODUCT(-('Diário 1º PA'!$E$4:$E$2634='Analítico Cx.'!$B66),-('Diário 1º PA'!$P$4:$P$2634=K$1),('Diário 1º PA'!$F$4:$F$2634))+SUMPRODUCT(-('Diário 2º PA'!$E$4:$E$2000='Analítico Cx.'!$B66),-('Diário 2º PA'!$P$4:$P$2000=K$1),('Diário 2º PA'!$F$4:$F$2000))+SUMPRODUCT(-('Diário 3º PA'!$E$4:$E$2000='Analítico Cx.'!$B66),-('Diário 3º PA'!$P$4:$P$2000=K$1),('Diário 3º PA'!$F$4:$F$2000))+SUMPRODUCT(-('Diário 4º PA'!$E$4:$E$2000='Analítico Cx.'!$B66),-('Diário 4º PA'!$P$4:$P$2000=K$1),('Diário 4º PA'!$F$4:$F$2000))</f>
        <v>0</v>
      </c>
      <c r="L66" s="205">
        <f>SUMPRODUCT(-('Diário 1º PA'!$E$4:$E$2634='Analítico Cx.'!$B66),-('Diário 1º PA'!$P$4:$P$2634=L$1),('Diário 1º PA'!$F$4:$F$2634))+SUMPRODUCT(-('Diário 2º PA'!$E$4:$E$2000='Analítico Cx.'!$B66),-('Diário 2º PA'!$P$4:$P$2000=L$1),('Diário 2º PA'!$F$4:$F$2000))+SUMPRODUCT(-('Diário 3º PA'!$E$4:$E$2000='Analítico Cx.'!$B66),-('Diário 3º PA'!$P$4:$P$2000=L$1),('Diário 3º PA'!$F$4:$F$2000))+SUMPRODUCT(-('Diário 4º PA'!$E$4:$E$2000='Analítico Cx.'!$B66),-('Diário 4º PA'!$P$4:$P$2000=L$1),('Diário 4º PA'!$F$4:$F$2000))</f>
        <v>0</v>
      </c>
      <c r="M66" s="205">
        <f>SUMPRODUCT(-('Diário 1º PA'!$E$4:$E$2634='Analítico Cx.'!$B66),-('Diário 1º PA'!$P$4:$P$2634=M$1),('Diário 1º PA'!$F$4:$F$2634))+SUMPRODUCT(-('Diário 2º PA'!$E$4:$E$2000='Analítico Cx.'!$B66),-('Diário 2º PA'!$P$4:$P$2000=M$1),('Diário 2º PA'!$F$4:$F$2000))+SUMPRODUCT(-('Diário 3º PA'!$E$4:$E$2000='Analítico Cx.'!$B66),-('Diário 3º PA'!$P$4:$P$2000=M$1),('Diário 3º PA'!$F$4:$F$2000))+SUMPRODUCT(-('Diário 4º PA'!$E$4:$E$2000='Analítico Cx.'!$B66),-('Diário 4º PA'!$P$4:$P$2000=M$1),('Diário 4º PA'!$F$4:$F$2000))</f>
        <v>0</v>
      </c>
      <c r="N66" s="205">
        <f>SUMPRODUCT(-('Diário 1º PA'!$E$4:$E$2634='Analítico Cx.'!$B66),-('Diário 1º PA'!$P$4:$P$2634=N$1),('Diário 1º PA'!$F$4:$F$2634))+SUMPRODUCT(-('Diário 2º PA'!$E$4:$E$2000='Analítico Cx.'!$B66),-('Diário 2º PA'!$P$4:$P$2000=N$1),('Diário 2º PA'!$F$4:$F$2000))+SUMPRODUCT(-('Diário 3º PA'!$E$4:$E$2000='Analítico Cx.'!$B66),-('Diário 3º PA'!$P$4:$P$2000=N$1),('Diário 3º PA'!$F$4:$F$2000))+SUMPRODUCT(-('Diário 4º PA'!$E$4:$E$2000='Analítico Cx.'!$B66),-('Diário 4º PA'!$P$4:$P$2000=N$1),('Diário 4º PA'!$F$4:$F$2000))</f>
        <v>0</v>
      </c>
      <c r="O66" s="206">
        <f t="shared" si="16"/>
        <v>3155.0699999999997</v>
      </c>
      <c r="P66" s="180">
        <f t="shared" si="15"/>
        <v>1.1623596278803135E-3</v>
      </c>
    </row>
    <row r="67" spans="1:16" ht="23.25" customHeight="1" x14ac:dyDescent="0.2">
      <c r="A67" s="215" t="s">
        <v>119</v>
      </c>
      <c r="B67" s="226" t="s">
        <v>183</v>
      </c>
      <c r="C67" s="205">
        <f>SUMPRODUCT(-('Diário 1º PA'!$E$4:$E$2634='Analítico Cx.'!$B67),-('Diário 1º PA'!$P$4:$P$2634=C$1),('Diário 1º PA'!$F$4:$F$2634))+SUMPRODUCT(-('Diário 2º PA'!$E$4:$E$2000='Analítico Cx.'!$B67),-('Diário 2º PA'!$P$4:$P$2000=C$1),('Diário 2º PA'!$F$4:$F$2000))+SUMPRODUCT(-('Diário 3º PA'!$E$4:$E$2000='Analítico Cx.'!$B67),-('Diário 3º PA'!$P$4:$P$2000=C$1),('Diário 3º PA'!$F$4:$F$2000))+SUMPRODUCT(-('Diário 4º PA'!$E$4:$E$2000='Analítico Cx.'!$B67),-('Diário 4º PA'!$P$4:$P$2000=C$1),('Diário 4º PA'!$F$4:$F$2000))</f>
        <v>1424.58</v>
      </c>
      <c r="D67" s="205">
        <f>SUMPRODUCT(-('Diário 1º PA'!$E$4:$E$2634='Analítico Cx.'!$B67),-('Diário 1º PA'!$P$4:$P$2634=D$1),('Diário 1º PA'!$F$4:$F$2634))+SUMPRODUCT(-('Diário 2º PA'!$E$4:$E$2000='Analítico Cx.'!$B67),-('Diário 2º PA'!$P$4:$P$2000=D$1),('Diário 2º PA'!$F$4:$F$2000))+SUMPRODUCT(-('Diário 3º PA'!$E$4:$E$2000='Analítico Cx.'!$B67),-('Diário 3º PA'!$P$4:$P$2000=D$1),('Diário 3º PA'!$F$4:$F$2000))+SUMPRODUCT(-('Diário 4º PA'!$E$4:$E$2000='Analítico Cx.'!$B67),-('Diário 4º PA'!$P$4:$P$2000=D$1),('Diário 4º PA'!$F$4:$F$2000))</f>
        <v>1454.29</v>
      </c>
      <c r="E67" s="205">
        <f>SUMPRODUCT(-('Diário 1º PA'!$E$4:$E$2634='Analítico Cx.'!$B67),-('Diário 1º PA'!$P$4:$P$2634=E$1),('Diário 1º PA'!$F$4:$F$2634))+SUMPRODUCT(-('Diário 2º PA'!$E$4:$E$2000='Analítico Cx.'!$B67),-('Diário 2º PA'!$P$4:$P$2000=E$1),('Diário 2º PA'!$F$4:$F$2000))+SUMPRODUCT(-('Diário 3º PA'!$E$4:$E$2000='Analítico Cx.'!$B67),-('Diário 3º PA'!$P$4:$P$2000=E$1),('Diário 3º PA'!$F$4:$F$2000))+SUMPRODUCT(-('Diário 4º PA'!$E$4:$E$2000='Analítico Cx.'!$B67),-('Diário 4º PA'!$P$4:$P$2000=E$1),('Diário 4º PA'!$F$4:$F$2000))</f>
        <v>7174.06</v>
      </c>
      <c r="F67" s="205">
        <f>SUMPRODUCT(-('Diário 1º PA'!$E$4:$E$2634='Analítico Cx.'!$B67),-('Diário 1º PA'!$P$4:$P$2634=F$1),('Diário 1º PA'!$F$4:$F$2634))+SUMPRODUCT(-('Diário 2º PA'!$E$4:$E$2000='Analítico Cx.'!$B67),-('Diário 2º PA'!$P$4:$P$2000=F$1),('Diário 2º PA'!$F$4:$F$2000))+SUMPRODUCT(-('Diário 3º PA'!$E$4:$E$2000='Analítico Cx.'!$B67),-('Diário 3º PA'!$P$4:$P$2000=F$1),('Diário 3º PA'!$F$4:$F$2000))+SUMPRODUCT(-('Diário 4º PA'!$E$4:$E$2000='Analítico Cx.'!$B67),-('Diário 4º PA'!$P$4:$P$2000=F$1),('Diário 4º PA'!$F$4:$F$2000))</f>
        <v>0</v>
      </c>
      <c r="G67" s="205">
        <f>SUMPRODUCT(-('Diário 1º PA'!$E$4:$E$2634='Analítico Cx.'!$B67),-('Diário 1º PA'!$P$4:$P$2634=G$1),('Diário 1º PA'!$F$4:$F$2634))+SUMPRODUCT(-('Diário 2º PA'!$E$4:$E$2000='Analítico Cx.'!$B67),-('Diário 2º PA'!$P$4:$P$2000=G$1),('Diário 2º PA'!$F$4:$F$2000))+SUMPRODUCT(-('Diário 3º PA'!$E$4:$E$2000='Analítico Cx.'!$B67),-('Diário 3º PA'!$P$4:$P$2000=G$1),('Diário 3º PA'!$F$4:$F$2000))+SUMPRODUCT(-('Diário 4º PA'!$E$4:$E$2000='Analítico Cx.'!$B67),-('Diário 4º PA'!$P$4:$P$2000=G$1),('Diário 4º PA'!$F$4:$F$2000))</f>
        <v>0</v>
      </c>
      <c r="H67" s="205">
        <f>SUMPRODUCT(-('Diário 1º PA'!$E$4:$E$2634='Analítico Cx.'!$B67),-('Diário 1º PA'!$P$4:$P$2634=H$1),('Diário 1º PA'!$F$4:$F$2634))+SUMPRODUCT(-('Diário 2º PA'!$E$4:$E$2000='Analítico Cx.'!$B67),-('Diário 2º PA'!$P$4:$P$2000=H$1),('Diário 2º PA'!$F$4:$F$2000))+SUMPRODUCT(-('Diário 3º PA'!$E$4:$E$2000='Analítico Cx.'!$B67),-('Diário 3º PA'!$P$4:$P$2000=H$1),('Diário 3º PA'!$F$4:$F$2000))+SUMPRODUCT(-('Diário 4º PA'!$E$4:$E$2000='Analítico Cx.'!$B67),-('Diário 4º PA'!$P$4:$P$2000=H$1),('Diário 4º PA'!$F$4:$F$2000))</f>
        <v>0</v>
      </c>
      <c r="I67" s="205">
        <f>SUMPRODUCT(-('Diário 1º PA'!$E$4:$E$2634='Analítico Cx.'!$B67),-('Diário 1º PA'!$P$4:$P$2634=I$1),('Diário 1º PA'!$F$4:$F$2634))+SUMPRODUCT(-('Diário 2º PA'!$E$4:$E$2000='Analítico Cx.'!$B67),-('Diário 2º PA'!$P$4:$P$2000=I$1),('Diário 2º PA'!$F$4:$F$2000))+SUMPRODUCT(-('Diário 3º PA'!$E$4:$E$2000='Analítico Cx.'!$B67),-('Diário 3º PA'!$P$4:$P$2000=I$1),('Diário 3º PA'!$F$4:$F$2000))+SUMPRODUCT(-('Diário 4º PA'!$E$4:$E$2000='Analítico Cx.'!$B67),-('Diário 4º PA'!$P$4:$P$2000=I$1),('Diário 4º PA'!$F$4:$F$2000))</f>
        <v>0</v>
      </c>
      <c r="J67" s="205">
        <f>SUMPRODUCT(-('Diário 1º PA'!$E$4:$E$2634='Analítico Cx.'!$B67),-('Diário 1º PA'!$P$4:$P$2634=J$1),('Diário 1º PA'!$F$4:$F$2634))+SUMPRODUCT(-('Diário 2º PA'!$E$4:$E$2000='Analítico Cx.'!$B67),-('Diário 2º PA'!$P$4:$P$2000=J$1),('Diário 2º PA'!$F$4:$F$2000))+SUMPRODUCT(-('Diário 3º PA'!$E$4:$E$2000='Analítico Cx.'!$B67),-('Diário 3º PA'!$P$4:$P$2000=J$1),('Diário 3º PA'!$F$4:$F$2000))+SUMPRODUCT(-('Diário 4º PA'!$E$4:$E$2000='Analítico Cx.'!$B67),-('Diário 4º PA'!$P$4:$P$2000=J$1),('Diário 4º PA'!$F$4:$F$2000))</f>
        <v>0</v>
      </c>
      <c r="K67" s="205">
        <f>SUMPRODUCT(-('Diário 1º PA'!$E$4:$E$2634='Analítico Cx.'!$B67),-('Diário 1º PA'!$P$4:$P$2634=K$1),('Diário 1º PA'!$F$4:$F$2634))+SUMPRODUCT(-('Diário 2º PA'!$E$4:$E$2000='Analítico Cx.'!$B67),-('Diário 2º PA'!$P$4:$P$2000=K$1),('Diário 2º PA'!$F$4:$F$2000))+SUMPRODUCT(-('Diário 3º PA'!$E$4:$E$2000='Analítico Cx.'!$B67),-('Diário 3º PA'!$P$4:$P$2000=K$1),('Diário 3º PA'!$F$4:$F$2000))+SUMPRODUCT(-('Diário 4º PA'!$E$4:$E$2000='Analítico Cx.'!$B67),-('Diário 4º PA'!$P$4:$P$2000=K$1),('Diário 4º PA'!$F$4:$F$2000))</f>
        <v>0</v>
      </c>
      <c r="L67" s="205">
        <f>SUMPRODUCT(-('Diário 1º PA'!$E$4:$E$2634='Analítico Cx.'!$B67),-('Diário 1º PA'!$P$4:$P$2634=L$1),('Diário 1º PA'!$F$4:$F$2634))+SUMPRODUCT(-('Diário 2º PA'!$E$4:$E$2000='Analítico Cx.'!$B67),-('Diário 2º PA'!$P$4:$P$2000=L$1),('Diário 2º PA'!$F$4:$F$2000))+SUMPRODUCT(-('Diário 3º PA'!$E$4:$E$2000='Analítico Cx.'!$B67),-('Diário 3º PA'!$P$4:$P$2000=L$1),('Diário 3º PA'!$F$4:$F$2000))+SUMPRODUCT(-('Diário 4º PA'!$E$4:$E$2000='Analítico Cx.'!$B67),-('Diário 4º PA'!$P$4:$P$2000=L$1),('Diário 4º PA'!$F$4:$F$2000))</f>
        <v>0</v>
      </c>
      <c r="M67" s="205">
        <f>SUMPRODUCT(-('Diário 1º PA'!$E$4:$E$2634='Analítico Cx.'!$B67),-('Diário 1º PA'!$P$4:$P$2634=M$1),('Diário 1º PA'!$F$4:$F$2634))+SUMPRODUCT(-('Diário 2º PA'!$E$4:$E$2000='Analítico Cx.'!$B67),-('Diário 2º PA'!$P$4:$P$2000=M$1),('Diário 2º PA'!$F$4:$F$2000))+SUMPRODUCT(-('Diário 3º PA'!$E$4:$E$2000='Analítico Cx.'!$B67),-('Diário 3º PA'!$P$4:$P$2000=M$1),('Diário 3º PA'!$F$4:$F$2000))+SUMPRODUCT(-('Diário 4º PA'!$E$4:$E$2000='Analítico Cx.'!$B67),-('Diário 4º PA'!$P$4:$P$2000=M$1),('Diário 4º PA'!$F$4:$F$2000))</f>
        <v>0</v>
      </c>
      <c r="N67" s="205">
        <f>SUMPRODUCT(-('Diário 1º PA'!$E$4:$E$2634='Analítico Cx.'!$B67),-('Diário 1º PA'!$P$4:$P$2634=N$1),('Diário 1º PA'!$F$4:$F$2634))+SUMPRODUCT(-('Diário 2º PA'!$E$4:$E$2000='Analítico Cx.'!$B67),-('Diário 2º PA'!$P$4:$P$2000=N$1),('Diário 2º PA'!$F$4:$F$2000))+SUMPRODUCT(-('Diário 3º PA'!$E$4:$E$2000='Analítico Cx.'!$B67),-('Diário 3º PA'!$P$4:$P$2000=N$1),('Diário 3º PA'!$F$4:$F$2000))+SUMPRODUCT(-('Diário 4º PA'!$E$4:$E$2000='Analítico Cx.'!$B67),-('Diário 4º PA'!$P$4:$P$2000=N$1),('Diário 4º PA'!$F$4:$F$2000))</f>
        <v>0</v>
      </c>
      <c r="O67" s="206">
        <f t="shared" si="16"/>
        <v>10052.93</v>
      </c>
      <c r="P67" s="180">
        <f t="shared" si="15"/>
        <v>3.7036008627088592E-3</v>
      </c>
    </row>
    <row r="68" spans="1:16" ht="23.25" customHeight="1" x14ac:dyDescent="0.2">
      <c r="A68" s="215" t="s">
        <v>120</v>
      </c>
      <c r="B68" s="226" t="s">
        <v>180</v>
      </c>
      <c r="C68" s="205">
        <f>SUMPRODUCT(-('Diário 1º PA'!$E$4:$E$2634='Analítico Cx.'!$B68),-('Diário 1º PA'!$P$4:$P$2634=C$1),('Diário 1º PA'!$F$4:$F$2634))+SUMPRODUCT(-('Diário 2º PA'!$E$4:$E$2000='Analítico Cx.'!$B68),-('Diário 2º PA'!$P$4:$P$2000=C$1),('Diário 2º PA'!$F$4:$F$2000))+SUMPRODUCT(-('Diário 3º PA'!$E$4:$E$2000='Analítico Cx.'!$B68),-('Diário 3º PA'!$P$4:$P$2000=C$1),('Diário 3º PA'!$F$4:$F$2000))+SUMPRODUCT(-('Diário 4º PA'!$E$4:$E$2000='Analítico Cx.'!$B68),-('Diário 4º PA'!$P$4:$P$2000=C$1),('Diário 4º PA'!$F$4:$F$2000))</f>
        <v>0</v>
      </c>
      <c r="D68" s="205">
        <f>SUMPRODUCT(-('Diário 1º PA'!$E$4:$E$2634='Analítico Cx.'!$B68),-('Diário 1º PA'!$P$4:$P$2634=D$1),('Diário 1º PA'!$F$4:$F$2634))+SUMPRODUCT(-('Diário 2º PA'!$E$4:$E$2000='Analítico Cx.'!$B68),-('Diário 2º PA'!$P$4:$P$2000=D$1),('Diário 2º PA'!$F$4:$F$2000))+SUMPRODUCT(-('Diário 3º PA'!$E$4:$E$2000='Analítico Cx.'!$B68),-('Diário 3º PA'!$P$4:$P$2000=D$1),('Diário 3º PA'!$F$4:$F$2000))+SUMPRODUCT(-('Diário 4º PA'!$E$4:$E$2000='Analítico Cx.'!$B68),-('Diário 4º PA'!$P$4:$P$2000=D$1),('Diário 4º PA'!$F$4:$F$2000))</f>
        <v>0</v>
      </c>
      <c r="E68" s="205">
        <f>SUMPRODUCT(-('Diário 1º PA'!$E$4:$E$2634='Analítico Cx.'!$B68),-('Diário 1º PA'!$P$4:$P$2634=E$1),('Diário 1º PA'!$F$4:$F$2634))+SUMPRODUCT(-('Diário 2º PA'!$E$4:$E$2000='Analítico Cx.'!$B68),-('Diário 2º PA'!$P$4:$P$2000=E$1),('Diário 2º PA'!$F$4:$F$2000))+SUMPRODUCT(-('Diário 3º PA'!$E$4:$E$2000='Analítico Cx.'!$B68),-('Diário 3º PA'!$P$4:$P$2000=E$1),('Diário 3º PA'!$F$4:$F$2000))+SUMPRODUCT(-('Diário 4º PA'!$E$4:$E$2000='Analítico Cx.'!$B68),-('Diário 4º PA'!$P$4:$P$2000=E$1),('Diário 4º PA'!$F$4:$F$2000))</f>
        <v>0</v>
      </c>
      <c r="F68" s="205">
        <f>SUMPRODUCT(-('Diário 1º PA'!$E$4:$E$2634='Analítico Cx.'!$B68),-('Diário 1º PA'!$P$4:$P$2634=F$1),('Diário 1º PA'!$F$4:$F$2634))+SUMPRODUCT(-('Diário 2º PA'!$E$4:$E$2000='Analítico Cx.'!$B68),-('Diário 2º PA'!$P$4:$P$2000=F$1),('Diário 2º PA'!$F$4:$F$2000))+SUMPRODUCT(-('Diário 3º PA'!$E$4:$E$2000='Analítico Cx.'!$B68),-('Diário 3º PA'!$P$4:$P$2000=F$1),('Diário 3º PA'!$F$4:$F$2000))+SUMPRODUCT(-('Diário 4º PA'!$E$4:$E$2000='Analítico Cx.'!$B68),-('Diário 4º PA'!$P$4:$P$2000=F$1),('Diário 4º PA'!$F$4:$F$2000))</f>
        <v>0</v>
      </c>
      <c r="G68" s="205">
        <f>SUMPRODUCT(-('Diário 1º PA'!$E$4:$E$2634='Analítico Cx.'!$B68),-('Diário 1º PA'!$P$4:$P$2634=G$1),('Diário 1º PA'!$F$4:$F$2634))+SUMPRODUCT(-('Diário 2º PA'!$E$4:$E$2000='Analítico Cx.'!$B68),-('Diário 2º PA'!$P$4:$P$2000=G$1),('Diário 2º PA'!$F$4:$F$2000))+SUMPRODUCT(-('Diário 3º PA'!$E$4:$E$2000='Analítico Cx.'!$B68),-('Diário 3º PA'!$P$4:$P$2000=G$1),('Diário 3º PA'!$F$4:$F$2000))+SUMPRODUCT(-('Diário 4º PA'!$E$4:$E$2000='Analítico Cx.'!$B68),-('Diário 4º PA'!$P$4:$P$2000=G$1),('Diário 4º PA'!$F$4:$F$2000))</f>
        <v>0</v>
      </c>
      <c r="H68" s="205">
        <f>SUMPRODUCT(-('Diário 1º PA'!$E$4:$E$2634='Analítico Cx.'!$B68),-('Diário 1º PA'!$P$4:$P$2634=H$1),('Diário 1º PA'!$F$4:$F$2634))+SUMPRODUCT(-('Diário 2º PA'!$E$4:$E$2000='Analítico Cx.'!$B68),-('Diário 2º PA'!$P$4:$P$2000=H$1),('Diário 2º PA'!$F$4:$F$2000))+SUMPRODUCT(-('Diário 3º PA'!$E$4:$E$2000='Analítico Cx.'!$B68),-('Diário 3º PA'!$P$4:$P$2000=H$1),('Diário 3º PA'!$F$4:$F$2000))+SUMPRODUCT(-('Diário 4º PA'!$E$4:$E$2000='Analítico Cx.'!$B68),-('Diário 4º PA'!$P$4:$P$2000=H$1),('Diário 4º PA'!$F$4:$F$2000))</f>
        <v>0</v>
      </c>
      <c r="I68" s="205">
        <f>SUMPRODUCT(-('Diário 1º PA'!$E$4:$E$2634='Analítico Cx.'!$B68),-('Diário 1º PA'!$P$4:$P$2634=I$1),('Diário 1º PA'!$F$4:$F$2634))+SUMPRODUCT(-('Diário 2º PA'!$E$4:$E$2000='Analítico Cx.'!$B68),-('Diário 2º PA'!$P$4:$P$2000=I$1),('Diário 2º PA'!$F$4:$F$2000))+SUMPRODUCT(-('Diário 3º PA'!$E$4:$E$2000='Analítico Cx.'!$B68),-('Diário 3º PA'!$P$4:$P$2000=I$1),('Diário 3º PA'!$F$4:$F$2000))+SUMPRODUCT(-('Diário 4º PA'!$E$4:$E$2000='Analítico Cx.'!$B68),-('Diário 4º PA'!$P$4:$P$2000=I$1),('Diário 4º PA'!$F$4:$F$2000))</f>
        <v>0</v>
      </c>
      <c r="J68" s="205">
        <f>SUMPRODUCT(-('Diário 1º PA'!$E$4:$E$2634='Analítico Cx.'!$B68),-('Diário 1º PA'!$P$4:$P$2634=J$1),('Diário 1º PA'!$F$4:$F$2634))+SUMPRODUCT(-('Diário 2º PA'!$E$4:$E$2000='Analítico Cx.'!$B68),-('Diário 2º PA'!$P$4:$P$2000=J$1),('Diário 2º PA'!$F$4:$F$2000))+SUMPRODUCT(-('Diário 3º PA'!$E$4:$E$2000='Analítico Cx.'!$B68),-('Diário 3º PA'!$P$4:$P$2000=J$1),('Diário 3º PA'!$F$4:$F$2000))+SUMPRODUCT(-('Diário 4º PA'!$E$4:$E$2000='Analítico Cx.'!$B68),-('Diário 4º PA'!$P$4:$P$2000=J$1),('Diário 4º PA'!$F$4:$F$2000))</f>
        <v>0</v>
      </c>
      <c r="K68" s="205">
        <f>SUMPRODUCT(-('Diário 1º PA'!$E$4:$E$2634='Analítico Cx.'!$B68),-('Diário 1º PA'!$P$4:$P$2634=K$1),('Diário 1º PA'!$F$4:$F$2634))+SUMPRODUCT(-('Diário 2º PA'!$E$4:$E$2000='Analítico Cx.'!$B68),-('Diário 2º PA'!$P$4:$P$2000=K$1),('Diário 2º PA'!$F$4:$F$2000))+SUMPRODUCT(-('Diário 3º PA'!$E$4:$E$2000='Analítico Cx.'!$B68),-('Diário 3º PA'!$P$4:$P$2000=K$1),('Diário 3º PA'!$F$4:$F$2000))+SUMPRODUCT(-('Diário 4º PA'!$E$4:$E$2000='Analítico Cx.'!$B68),-('Diário 4º PA'!$P$4:$P$2000=K$1),('Diário 4º PA'!$F$4:$F$2000))</f>
        <v>0</v>
      </c>
      <c r="L68" s="205">
        <f>SUMPRODUCT(-('Diário 1º PA'!$E$4:$E$2634='Analítico Cx.'!$B68),-('Diário 1º PA'!$P$4:$P$2634=L$1),('Diário 1º PA'!$F$4:$F$2634))+SUMPRODUCT(-('Diário 2º PA'!$E$4:$E$2000='Analítico Cx.'!$B68),-('Diário 2º PA'!$P$4:$P$2000=L$1),('Diário 2º PA'!$F$4:$F$2000))+SUMPRODUCT(-('Diário 3º PA'!$E$4:$E$2000='Analítico Cx.'!$B68),-('Diário 3º PA'!$P$4:$P$2000=L$1),('Diário 3º PA'!$F$4:$F$2000))+SUMPRODUCT(-('Diário 4º PA'!$E$4:$E$2000='Analítico Cx.'!$B68),-('Diário 4º PA'!$P$4:$P$2000=L$1),('Diário 4º PA'!$F$4:$F$2000))</f>
        <v>0</v>
      </c>
      <c r="M68" s="205">
        <f>SUMPRODUCT(-('Diário 1º PA'!$E$4:$E$2634='Analítico Cx.'!$B68),-('Diário 1º PA'!$P$4:$P$2634=M$1),('Diário 1º PA'!$F$4:$F$2634))+SUMPRODUCT(-('Diário 2º PA'!$E$4:$E$2000='Analítico Cx.'!$B68),-('Diário 2º PA'!$P$4:$P$2000=M$1),('Diário 2º PA'!$F$4:$F$2000))+SUMPRODUCT(-('Diário 3º PA'!$E$4:$E$2000='Analítico Cx.'!$B68),-('Diário 3º PA'!$P$4:$P$2000=M$1),('Diário 3º PA'!$F$4:$F$2000))+SUMPRODUCT(-('Diário 4º PA'!$E$4:$E$2000='Analítico Cx.'!$B68),-('Diário 4º PA'!$P$4:$P$2000=M$1),('Diário 4º PA'!$F$4:$F$2000))</f>
        <v>0</v>
      </c>
      <c r="N68" s="205">
        <f>SUMPRODUCT(-('Diário 1º PA'!$E$4:$E$2634='Analítico Cx.'!$B68),-('Diário 1º PA'!$P$4:$P$2634=N$1),('Diário 1º PA'!$F$4:$F$2634))+SUMPRODUCT(-('Diário 2º PA'!$E$4:$E$2000='Analítico Cx.'!$B68),-('Diário 2º PA'!$P$4:$P$2000=N$1),('Diário 2º PA'!$F$4:$F$2000))+SUMPRODUCT(-('Diário 3º PA'!$E$4:$E$2000='Analítico Cx.'!$B68),-('Diário 3º PA'!$P$4:$P$2000=N$1),('Diário 3º PA'!$F$4:$F$2000))+SUMPRODUCT(-('Diário 4º PA'!$E$4:$E$2000='Analítico Cx.'!$B68),-('Diário 4º PA'!$P$4:$P$2000=N$1),('Diário 4º PA'!$F$4:$F$2000))</f>
        <v>0</v>
      </c>
      <c r="O68" s="206">
        <f t="shared" si="16"/>
        <v>0</v>
      </c>
      <c r="P68" s="180">
        <f t="shared" si="15"/>
        <v>0</v>
      </c>
    </row>
    <row r="69" spans="1:16" ht="23.25" customHeight="1" x14ac:dyDescent="0.2">
      <c r="A69" s="215" t="s">
        <v>121</v>
      </c>
      <c r="B69" s="226" t="s">
        <v>59</v>
      </c>
      <c r="C69" s="205">
        <f>SUMPRODUCT(-('Diário 1º PA'!$E$4:$E$2634='Analítico Cx.'!$B69),-('Diário 1º PA'!$P$4:$P$2634=C$1),('Diário 1º PA'!$F$4:$F$2634))+SUMPRODUCT(-('Diário 2º PA'!$E$4:$E$2000='Analítico Cx.'!$B69),-('Diário 2º PA'!$P$4:$P$2000=C$1),('Diário 2º PA'!$F$4:$F$2000))+SUMPRODUCT(-('Diário 3º PA'!$E$4:$E$2000='Analítico Cx.'!$B69),-('Diário 3º PA'!$P$4:$P$2000=C$1),('Diário 3º PA'!$F$4:$F$2000))+SUMPRODUCT(-('Diário 4º PA'!$E$4:$E$2000='Analítico Cx.'!$B69),-('Diário 4º PA'!$P$4:$P$2000=C$1),('Diário 4º PA'!$F$4:$F$2000))</f>
        <v>3447</v>
      </c>
      <c r="D69" s="205">
        <f>SUMPRODUCT(-('Diário 1º PA'!$E$4:$E$2634='Analítico Cx.'!$B69),-('Diário 1º PA'!$P$4:$P$2634=D$1),('Diário 1º PA'!$F$4:$F$2634))+SUMPRODUCT(-('Diário 2º PA'!$E$4:$E$2000='Analítico Cx.'!$B69),-('Diário 2º PA'!$P$4:$P$2000=D$1),('Diário 2º PA'!$F$4:$F$2000))+SUMPRODUCT(-('Diário 3º PA'!$E$4:$E$2000='Analítico Cx.'!$B69),-('Diário 3º PA'!$P$4:$P$2000=D$1),('Diário 3º PA'!$F$4:$F$2000))+SUMPRODUCT(-('Diário 4º PA'!$E$4:$E$2000='Analítico Cx.'!$B69),-('Diário 4º PA'!$P$4:$P$2000=D$1),('Diário 4º PA'!$F$4:$F$2000))</f>
        <v>6092.4</v>
      </c>
      <c r="E69" s="205">
        <f>SUMPRODUCT(-('Diário 1º PA'!$E$4:$E$2634='Analítico Cx.'!$B69),-('Diário 1º PA'!$P$4:$P$2634=E$1),('Diário 1º PA'!$F$4:$F$2634))+SUMPRODUCT(-('Diário 2º PA'!$E$4:$E$2000='Analítico Cx.'!$B69),-('Diário 2º PA'!$P$4:$P$2000=E$1),('Diário 2º PA'!$F$4:$F$2000))+SUMPRODUCT(-('Diário 3º PA'!$E$4:$E$2000='Analítico Cx.'!$B69),-('Diário 3º PA'!$P$4:$P$2000=E$1),('Diário 3º PA'!$F$4:$F$2000))+SUMPRODUCT(-('Diário 4º PA'!$E$4:$E$2000='Analítico Cx.'!$B69),-('Diário 4º PA'!$P$4:$P$2000=E$1),('Diário 4º PA'!$F$4:$F$2000))</f>
        <v>6255.15</v>
      </c>
      <c r="F69" s="205">
        <f>SUMPRODUCT(-('Diário 1º PA'!$E$4:$E$2634='Analítico Cx.'!$B69),-('Diário 1º PA'!$P$4:$P$2634=F$1),('Diário 1º PA'!$F$4:$F$2634))+SUMPRODUCT(-('Diário 2º PA'!$E$4:$E$2000='Analítico Cx.'!$B69),-('Diário 2º PA'!$P$4:$P$2000=F$1),('Diário 2º PA'!$F$4:$F$2000))+SUMPRODUCT(-('Diário 3º PA'!$E$4:$E$2000='Analítico Cx.'!$B69),-('Diário 3º PA'!$P$4:$P$2000=F$1),('Diário 3º PA'!$F$4:$F$2000))+SUMPRODUCT(-('Diário 4º PA'!$E$4:$E$2000='Analítico Cx.'!$B69),-('Diário 4º PA'!$P$4:$P$2000=F$1),('Diário 4º PA'!$F$4:$F$2000))</f>
        <v>0</v>
      </c>
      <c r="G69" s="205">
        <f>SUMPRODUCT(-('Diário 1º PA'!$E$4:$E$2634='Analítico Cx.'!$B69),-('Diário 1º PA'!$P$4:$P$2634=G$1),('Diário 1º PA'!$F$4:$F$2634))+SUMPRODUCT(-('Diário 2º PA'!$E$4:$E$2000='Analítico Cx.'!$B69),-('Diário 2º PA'!$P$4:$P$2000=G$1),('Diário 2º PA'!$F$4:$F$2000))+SUMPRODUCT(-('Diário 3º PA'!$E$4:$E$2000='Analítico Cx.'!$B69),-('Diário 3º PA'!$P$4:$P$2000=G$1),('Diário 3º PA'!$F$4:$F$2000))+SUMPRODUCT(-('Diário 4º PA'!$E$4:$E$2000='Analítico Cx.'!$B69),-('Diário 4º PA'!$P$4:$P$2000=G$1),('Diário 4º PA'!$F$4:$F$2000))</f>
        <v>0</v>
      </c>
      <c r="H69" s="205">
        <f>SUMPRODUCT(-('Diário 1º PA'!$E$4:$E$2634='Analítico Cx.'!$B69),-('Diário 1º PA'!$P$4:$P$2634=H$1),('Diário 1º PA'!$F$4:$F$2634))+SUMPRODUCT(-('Diário 2º PA'!$E$4:$E$2000='Analítico Cx.'!$B69),-('Diário 2º PA'!$P$4:$P$2000=H$1),('Diário 2º PA'!$F$4:$F$2000))+SUMPRODUCT(-('Diário 3º PA'!$E$4:$E$2000='Analítico Cx.'!$B69),-('Diário 3º PA'!$P$4:$P$2000=H$1),('Diário 3º PA'!$F$4:$F$2000))+SUMPRODUCT(-('Diário 4º PA'!$E$4:$E$2000='Analítico Cx.'!$B69),-('Diário 4º PA'!$P$4:$P$2000=H$1),('Diário 4º PA'!$F$4:$F$2000))</f>
        <v>0</v>
      </c>
      <c r="I69" s="205">
        <f>SUMPRODUCT(-('Diário 1º PA'!$E$4:$E$2634='Analítico Cx.'!$B69),-('Diário 1º PA'!$P$4:$P$2634=I$1),('Diário 1º PA'!$F$4:$F$2634))+SUMPRODUCT(-('Diário 2º PA'!$E$4:$E$2000='Analítico Cx.'!$B69),-('Diário 2º PA'!$P$4:$P$2000=I$1),('Diário 2º PA'!$F$4:$F$2000))+SUMPRODUCT(-('Diário 3º PA'!$E$4:$E$2000='Analítico Cx.'!$B69),-('Diário 3º PA'!$P$4:$P$2000=I$1),('Diário 3º PA'!$F$4:$F$2000))+SUMPRODUCT(-('Diário 4º PA'!$E$4:$E$2000='Analítico Cx.'!$B69),-('Diário 4º PA'!$P$4:$P$2000=I$1),('Diário 4º PA'!$F$4:$F$2000))</f>
        <v>0</v>
      </c>
      <c r="J69" s="205">
        <f>SUMPRODUCT(-('Diário 1º PA'!$E$4:$E$2634='Analítico Cx.'!$B69),-('Diário 1º PA'!$P$4:$P$2634=J$1),('Diário 1º PA'!$F$4:$F$2634))+SUMPRODUCT(-('Diário 2º PA'!$E$4:$E$2000='Analítico Cx.'!$B69),-('Diário 2º PA'!$P$4:$P$2000=J$1),('Diário 2º PA'!$F$4:$F$2000))+SUMPRODUCT(-('Diário 3º PA'!$E$4:$E$2000='Analítico Cx.'!$B69),-('Diário 3º PA'!$P$4:$P$2000=J$1),('Diário 3º PA'!$F$4:$F$2000))+SUMPRODUCT(-('Diário 4º PA'!$E$4:$E$2000='Analítico Cx.'!$B69),-('Diário 4º PA'!$P$4:$P$2000=J$1),('Diário 4º PA'!$F$4:$F$2000))</f>
        <v>0</v>
      </c>
      <c r="K69" s="205">
        <f>SUMPRODUCT(-('Diário 1º PA'!$E$4:$E$2634='Analítico Cx.'!$B69),-('Diário 1º PA'!$P$4:$P$2634=K$1),('Diário 1º PA'!$F$4:$F$2634))+SUMPRODUCT(-('Diário 2º PA'!$E$4:$E$2000='Analítico Cx.'!$B69),-('Diário 2º PA'!$P$4:$P$2000=K$1),('Diário 2º PA'!$F$4:$F$2000))+SUMPRODUCT(-('Diário 3º PA'!$E$4:$E$2000='Analítico Cx.'!$B69),-('Diário 3º PA'!$P$4:$P$2000=K$1),('Diário 3º PA'!$F$4:$F$2000))+SUMPRODUCT(-('Diário 4º PA'!$E$4:$E$2000='Analítico Cx.'!$B69),-('Diário 4º PA'!$P$4:$P$2000=K$1),('Diário 4º PA'!$F$4:$F$2000))</f>
        <v>0</v>
      </c>
      <c r="L69" s="205">
        <f>SUMPRODUCT(-('Diário 1º PA'!$E$4:$E$2634='Analítico Cx.'!$B69),-('Diário 1º PA'!$P$4:$P$2634=L$1),('Diário 1º PA'!$F$4:$F$2634))+SUMPRODUCT(-('Diário 2º PA'!$E$4:$E$2000='Analítico Cx.'!$B69),-('Diário 2º PA'!$P$4:$P$2000=L$1),('Diário 2º PA'!$F$4:$F$2000))+SUMPRODUCT(-('Diário 3º PA'!$E$4:$E$2000='Analítico Cx.'!$B69),-('Diário 3º PA'!$P$4:$P$2000=L$1),('Diário 3º PA'!$F$4:$F$2000))+SUMPRODUCT(-('Diário 4º PA'!$E$4:$E$2000='Analítico Cx.'!$B69),-('Diário 4º PA'!$P$4:$P$2000=L$1),('Diário 4º PA'!$F$4:$F$2000))</f>
        <v>0</v>
      </c>
      <c r="M69" s="205">
        <f>SUMPRODUCT(-('Diário 1º PA'!$E$4:$E$2634='Analítico Cx.'!$B69),-('Diário 1º PA'!$P$4:$P$2634=M$1),('Diário 1º PA'!$F$4:$F$2634))+SUMPRODUCT(-('Diário 2º PA'!$E$4:$E$2000='Analítico Cx.'!$B69),-('Diário 2º PA'!$P$4:$P$2000=M$1),('Diário 2º PA'!$F$4:$F$2000))+SUMPRODUCT(-('Diário 3º PA'!$E$4:$E$2000='Analítico Cx.'!$B69),-('Diário 3º PA'!$P$4:$P$2000=M$1),('Diário 3º PA'!$F$4:$F$2000))+SUMPRODUCT(-('Diário 4º PA'!$E$4:$E$2000='Analítico Cx.'!$B69),-('Diário 4º PA'!$P$4:$P$2000=M$1),('Diário 4º PA'!$F$4:$F$2000))</f>
        <v>0</v>
      </c>
      <c r="N69" s="205">
        <f>SUMPRODUCT(-('Diário 1º PA'!$E$4:$E$2634='Analítico Cx.'!$B69),-('Diário 1º PA'!$P$4:$P$2634=N$1),('Diário 1º PA'!$F$4:$F$2634))+SUMPRODUCT(-('Diário 2º PA'!$E$4:$E$2000='Analítico Cx.'!$B69),-('Diário 2º PA'!$P$4:$P$2000=N$1),('Diário 2º PA'!$F$4:$F$2000))+SUMPRODUCT(-('Diário 3º PA'!$E$4:$E$2000='Analítico Cx.'!$B69),-('Diário 3º PA'!$P$4:$P$2000=N$1),('Diário 3º PA'!$F$4:$F$2000))+SUMPRODUCT(-('Diário 4º PA'!$E$4:$E$2000='Analítico Cx.'!$B69),-('Diário 4º PA'!$P$4:$P$2000=N$1),('Diário 4º PA'!$F$4:$F$2000))</f>
        <v>0</v>
      </c>
      <c r="O69" s="206">
        <f t="shared" si="16"/>
        <v>15794.55</v>
      </c>
      <c r="P69" s="180">
        <f t="shared" si="15"/>
        <v>5.8188716131613583E-3</v>
      </c>
    </row>
    <row r="70" spans="1:16" ht="23.25" customHeight="1" x14ac:dyDescent="0.2">
      <c r="A70" s="215" t="s">
        <v>122</v>
      </c>
      <c r="B70" s="226" t="s">
        <v>9</v>
      </c>
      <c r="C70" s="205">
        <f>SUMPRODUCT(-('Diário 1º PA'!$E$4:$E$2634='Analítico Cx.'!$B70),-('Diário 1º PA'!$P$4:$P$2634=C$1),('Diário 1º PA'!$F$4:$F$2634))+SUMPRODUCT(-('Diário 2º PA'!$E$4:$E$2000='Analítico Cx.'!$B70),-('Diário 2º PA'!$P$4:$P$2000=C$1),('Diário 2º PA'!$F$4:$F$2000))+SUMPRODUCT(-('Diário 3º PA'!$E$4:$E$2000='Analítico Cx.'!$B70),-('Diário 3º PA'!$P$4:$P$2000=C$1),('Diário 3º PA'!$F$4:$F$2000))+SUMPRODUCT(-('Diário 4º PA'!$E$4:$E$2000='Analítico Cx.'!$B70),-('Diário 4º PA'!$P$4:$P$2000=C$1),('Diário 4º PA'!$F$4:$F$2000))</f>
        <v>1517.7199999999998</v>
      </c>
      <c r="D70" s="205">
        <f>SUMPRODUCT(-('Diário 1º PA'!$E$4:$E$2634='Analítico Cx.'!$B70),-('Diário 1º PA'!$P$4:$P$2634=D$1),('Diário 1º PA'!$F$4:$F$2634))+SUMPRODUCT(-('Diário 2º PA'!$E$4:$E$2000='Analítico Cx.'!$B70),-('Diário 2º PA'!$P$4:$P$2000=D$1),('Diário 2º PA'!$F$4:$F$2000))+SUMPRODUCT(-('Diário 3º PA'!$E$4:$E$2000='Analítico Cx.'!$B70),-('Diário 3º PA'!$P$4:$P$2000=D$1),('Diário 3º PA'!$F$4:$F$2000))+SUMPRODUCT(-('Diário 4º PA'!$E$4:$E$2000='Analítico Cx.'!$B70),-('Diário 4º PA'!$P$4:$P$2000=D$1),('Diário 4º PA'!$F$4:$F$2000))</f>
        <v>4666.6100000000006</v>
      </c>
      <c r="E70" s="205">
        <f>SUMPRODUCT(-('Diário 1º PA'!$E$4:$E$2634='Analítico Cx.'!$B70),-('Diário 1º PA'!$P$4:$P$2634=E$1),('Diário 1º PA'!$F$4:$F$2634))+SUMPRODUCT(-('Diário 2º PA'!$E$4:$E$2000='Analítico Cx.'!$B70),-('Diário 2º PA'!$P$4:$P$2000=E$1),('Diário 2º PA'!$F$4:$F$2000))+SUMPRODUCT(-('Diário 3º PA'!$E$4:$E$2000='Analítico Cx.'!$B70),-('Diário 3º PA'!$P$4:$P$2000=E$1),('Diário 3º PA'!$F$4:$F$2000))+SUMPRODUCT(-('Diário 4º PA'!$E$4:$E$2000='Analítico Cx.'!$B70),-('Diário 4º PA'!$P$4:$P$2000=E$1),('Diário 4º PA'!$F$4:$F$2000))</f>
        <v>4845.91</v>
      </c>
      <c r="F70" s="205">
        <f>SUMPRODUCT(-('Diário 1º PA'!$E$4:$E$2634='Analítico Cx.'!$B70),-('Diário 1º PA'!$P$4:$P$2634=F$1),('Diário 1º PA'!$F$4:$F$2634))+SUMPRODUCT(-('Diário 2º PA'!$E$4:$E$2000='Analítico Cx.'!$B70),-('Diário 2º PA'!$P$4:$P$2000=F$1),('Diário 2º PA'!$F$4:$F$2000))+SUMPRODUCT(-('Diário 3º PA'!$E$4:$E$2000='Analítico Cx.'!$B70),-('Diário 3º PA'!$P$4:$P$2000=F$1),('Diário 3º PA'!$F$4:$F$2000))+SUMPRODUCT(-('Diário 4º PA'!$E$4:$E$2000='Analítico Cx.'!$B70),-('Diário 4º PA'!$P$4:$P$2000=F$1),('Diário 4º PA'!$F$4:$F$2000))</f>
        <v>0</v>
      </c>
      <c r="G70" s="205">
        <f>SUMPRODUCT(-('Diário 1º PA'!$E$4:$E$2634='Analítico Cx.'!$B70),-('Diário 1º PA'!$P$4:$P$2634=G$1),('Diário 1º PA'!$F$4:$F$2634))+SUMPRODUCT(-('Diário 2º PA'!$E$4:$E$2000='Analítico Cx.'!$B70),-('Diário 2º PA'!$P$4:$P$2000=G$1),('Diário 2º PA'!$F$4:$F$2000))+SUMPRODUCT(-('Diário 3º PA'!$E$4:$E$2000='Analítico Cx.'!$B70),-('Diário 3º PA'!$P$4:$P$2000=G$1),('Diário 3º PA'!$F$4:$F$2000))+SUMPRODUCT(-('Diário 4º PA'!$E$4:$E$2000='Analítico Cx.'!$B70),-('Diário 4º PA'!$P$4:$P$2000=G$1),('Diário 4º PA'!$F$4:$F$2000))</f>
        <v>0</v>
      </c>
      <c r="H70" s="205">
        <f>SUMPRODUCT(-('Diário 1º PA'!$E$4:$E$2634='Analítico Cx.'!$B70),-('Diário 1º PA'!$P$4:$P$2634=H$1),('Diário 1º PA'!$F$4:$F$2634))+SUMPRODUCT(-('Diário 2º PA'!$E$4:$E$2000='Analítico Cx.'!$B70),-('Diário 2º PA'!$P$4:$P$2000=H$1),('Diário 2º PA'!$F$4:$F$2000))+SUMPRODUCT(-('Diário 3º PA'!$E$4:$E$2000='Analítico Cx.'!$B70),-('Diário 3º PA'!$P$4:$P$2000=H$1),('Diário 3º PA'!$F$4:$F$2000))+SUMPRODUCT(-('Diário 4º PA'!$E$4:$E$2000='Analítico Cx.'!$B70),-('Diário 4º PA'!$P$4:$P$2000=H$1),('Diário 4º PA'!$F$4:$F$2000))</f>
        <v>0</v>
      </c>
      <c r="I70" s="205">
        <f>SUMPRODUCT(-('Diário 1º PA'!$E$4:$E$2634='Analítico Cx.'!$B70),-('Diário 1º PA'!$P$4:$P$2634=I$1),('Diário 1º PA'!$F$4:$F$2634))+SUMPRODUCT(-('Diário 2º PA'!$E$4:$E$2000='Analítico Cx.'!$B70),-('Diário 2º PA'!$P$4:$P$2000=I$1),('Diário 2º PA'!$F$4:$F$2000))+SUMPRODUCT(-('Diário 3º PA'!$E$4:$E$2000='Analítico Cx.'!$B70),-('Diário 3º PA'!$P$4:$P$2000=I$1),('Diário 3º PA'!$F$4:$F$2000))+SUMPRODUCT(-('Diário 4º PA'!$E$4:$E$2000='Analítico Cx.'!$B70),-('Diário 4º PA'!$P$4:$P$2000=I$1),('Diário 4º PA'!$F$4:$F$2000))</f>
        <v>0</v>
      </c>
      <c r="J70" s="205">
        <f>SUMPRODUCT(-('Diário 1º PA'!$E$4:$E$2634='Analítico Cx.'!$B70),-('Diário 1º PA'!$P$4:$P$2634=J$1),('Diário 1º PA'!$F$4:$F$2634))+SUMPRODUCT(-('Diário 2º PA'!$E$4:$E$2000='Analítico Cx.'!$B70),-('Diário 2º PA'!$P$4:$P$2000=J$1),('Diário 2º PA'!$F$4:$F$2000))+SUMPRODUCT(-('Diário 3º PA'!$E$4:$E$2000='Analítico Cx.'!$B70),-('Diário 3º PA'!$P$4:$P$2000=J$1),('Diário 3º PA'!$F$4:$F$2000))+SUMPRODUCT(-('Diário 4º PA'!$E$4:$E$2000='Analítico Cx.'!$B70),-('Diário 4º PA'!$P$4:$P$2000=J$1),('Diário 4º PA'!$F$4:$F$2000))</f>
        <v>0</v>
      </c>
      <c r="K70" s="205">
        <f>SUMPRODUCT(-('Diário 1º PA'!$E$4:$E$2634='Analítico Cx.'!$B70),-('Diário 1º PA'!$P$4:$P$2634=K$1),('Diário 1º PA'!$F$4:$F$2634))+SUMPRODUCT(-('Diário 2º PA'!$E$4:$E$2000='Analítico Cx.'!$B70),-('Diário 2º PA'!$P$4:$P$2000=K$1),('Diário 2º PA'!$F$4:$F$2000))+SUMPRODUCT(-('Diário 3º PA'!$E$4:$E$2000='Analítico Cx.'!$B70),-('Diário 3º PA'!$P$4:$P$2000=K$1),('Diário 3º PA'!$F$4:$F$2000))+SUMPRODUCT(-('Diário 4º PA'!$E$4:$E$2000='Analítico Cx.'!$B70),-('Diário 4º PA'!$P$4:$P$2000=K$1),('Diário 4º PA'!$F$4:$F$2000))</f>
        <v>0</v>
      </c>
      <c r="L70" s="205">
        <f>SUMPRODUCT(-('Diário 1º PA'!$E$4:$E$2634='Analítico Cx.'!$B70),-('Diário 1º PA'!$P$4:$P$2634=L$1),('Diário 1º PA'!$F$4:$F$2634))+SUMPRODUCT(-('Diário 2º PA'!$E$4:$E$2000='Analítico Cx.'!$B70),-('Diário 2º PA'!$P$4:$P$2000=L$1),('Diário 2º PA'!$F$4:$F$2000))+SUMPRODUCT(-('Diário 3º PA'!$E$4:$E$2000='Analítico Cx.'!$B70),-('Diário 3º PA'!$P$4:$P$2000=L$1),('Diário 3º PA'!$F$4:$F$2000))+SUMPRODUCT(-('Diário 4º PA'!$E$4:$E$2000='Analítico Cx.'!$B70),-('Diário 4º PA'!$P$4:$P$2000=L$1),('Diário 4º PA'!$F$4:$F$2000))</f>
        <v>0</v>
      </c>
      <c r="M70" s="205">
        <f>SUMPRODUCT(-('Diário 1º PA'!$E$4:$E$2634='Analítico Cx.'!$B70),-('Diário 1º PA'!$P$4:$P$2634=M$1),('Diário 1º PA'!$F$4:$F$2634))+SUMPRODUCT(-('Diário 2º PA'!$E$4:$E$2000='Analítico Cx.'!$B70),-('Diário 2º PA'!$P$4:$P$2000=M$1),('Diário 2º PA'!$F$4:$F$2000))+SUMPRODUCT(-('Diário 3º PA'!$E$4:$E$2000='Analítico Cx.'!$B70),-('Diário 3º PA'!$P$4:$P$2000=M$1),('Diário 3º PA'!$F$4:$F$2000))+SUMPRODUCT(-('Diário 4º PA'!$E$4:$E$2000='Analítico Cx.'!$B70),-('Diário 4º PA'!$P$4:$P$2000=M$1),('Diário 4º PA'!$F$4:$F$2000))</f>
        <v>0</v>
      </c>
      <c r="N70" s="205">
        <f>SUMPRODUCT(-('Diário 1º PA'!$E$4:$E$2634='Analítico Cx.'!$B70),-('Diário 1º PA'!$P$4:$P$2634=N$1),('Diário 1º PA'!$F$4:$F$2634))+SUMPRODUCT(-('Diário 2º PA'!$E$4:$E$2000='Analítico Cx.'!$B70),-('Diário 2º PA'!$P$4:$P$2000=N$1),('Diário 2º PA'!$F$4:$F$2000))+SUMPRODUCT(-('Diário 3º PA'!$E$4:$E$2000='Analítico Cx.'!$B70),-('Diário 3º PA'!$P$4:$P$2000=N$1),('Diário 3º PA'!$F$4:$F$2000))+SUMPRODUCT(-('Diário 4º PA'!$E$4:$E$2000='Analítico Cx.'!$B70),-('Diário 4º PA'!$P$4:$P$2000=N$1),('Diário 4º PA'!$F$4:$F$2000))</f>
        <v>0</v>
      </c>
      <c r="O70" s="206">
        <f t="shared" si="16"/>
        <v>11030.24</v>
      </c>
      <c r="P70" s="180">
        <f t="shared" si="15"/>
        <v>4.0636517293849419E-3</v>
      </c>
    </row>
    <row r="71" spans="1:16" ht="23.25" customHeight="1" x14ac:dyDescent="0.2">
      <c r="A71" s="215" t="s">
        <v>123</v>
      </c>
      <c r="B71" s="226" t="s">
        <v>326</v>
      </c>
      <c r="C71" s="205">
        <f>SUMPRODUCT(-('Diário 1º PA'!$E$4:$E$2634='Analítico Cx.'!$B71),-('Diário 1º PA'!$P$4:$P$2634=C$1),('Diário 1º PA'!$F$4:$F$2634))+SUMPRODUCT(-('Diário 2º PA'!$E$4:$E$2000='Analítico Cx.'!$B71),-('Diário 2º PA'!$P$4:$P$2000=C$1),('Diário 2º PA'!$F$4:$F$2000))+SUMPRODUCT(-('Diário 3º PA'!$E$4:$E$2000='Analítico Cx.'!$B71),-('Diário 3º PA'!$P$4:$P$2000=C$1),('Diário 3º PA'!$F$4:$F$2000))+SUMPRODUCT(-('Diário 4º PA'!$E$4:$E$2000='Analítico Cx.'!$B71),-('Diário 4º PA'!$P$4:$P$2000=C$1),('Diário 4º PA'!$F$4:$F$2000))</f>
        <v>0</v>
      </c>
      <c r="D71" s="205">
        <f>SUMPRODUCT(-('Diário 1º PA'!$E$4:$E$2634='Analítico Cx.'!$B71),-('Diário 1º PA'!$P$4:$P$2634=D$1),('Diário 1º PA'!$F$4:$F$2634))+SUMPRODUCT(-('Diário 2º PA'!$E$4:$E$2000='Analítico Cx.'!$B71),-('Diário 2º PA'!$P$4:$P$2000=D$1),('Diário 2º PA'!$F$4:$F$2000))+SUMPRODUCT(-('Diário 3º PA'!$E$4:$E$2000='Analítico Cx.'!$B71),-('Diário 3º PA'!$P$4:$P$2000=D$1),('Diário 3º PA'!$F$4:$F$2000))+SUMPRODUCT(-('Diário 4º PA'!$E$4:$E$2000='Analítico Cx.'!$B71),-('Diário 4º PA'!$P$4:$P$2000=D$1),('Diário 4º PA'!$F$4:$F$2000))</f>
        <v>0</v>
      </c>
      <c r="E71" s="205">
        <f>SUMPRODUCT(-('Diário 1º PA'!$E$4:$E$2634='Analítico Cx.'!$B71),-('Diário 1º PA'!$P$4:$P$2634=E$1),('Diário 1º PA'!$F$4:$F$2634))+SUMPRODUCT(-('Diário 2º PA'!$E$4:$E$2000='Analítico Cx.'!$B71),-('Diário 2º PA'!$P$4:$P$2000=E$1),('Diário 2º PA'!$F$4:$F$2000))+SUMPRODUCT(-('Diário 3º PA'!$E$4:$E$2000='Analítico Cx.'!$B71),-('Diário 3º PA'!$P$4:$P$2000=E$1),('Diário 3º PA'!$F$4:$F$2000))+SUMPRODUCT(-('Diário 4º PA'!$E$4:$E$2000='Analítico Cx.'!$B71),-('Diário 4º PA'!$P$4:$P$2000=E$1),('Diário 4º PA'!$F$4:$F$2000))</f>
        <v>0</v>
      </c>
      <c r="F71" s="205">
        <f>SUMPRODUCT(-('Diário 1º PA'!$E$4:$E$2634='Analítico Cx.'!$B71),-('Diário 1º PA'!$P$4:$P$2634=F$1),('Diário 1º PA'!$F$4:$F$2634))+SUMPRODUCT(-('Diário 2º PA'!$E$4:$E$2000='Analítico Cx.'!$B71),-('Diário 2º PA'!$P$4:$P$2000=F$1),('Diário 2º PA'!$F$4:$F$2000))+SUMPRODUCT(-('Diário 3º PA'!$E$4:$E$2000='Analítico Cx.'!$B71),-('Diário 3º PA'!$P$4:$P$2000=F$1),('Diário 3º PA'!$F$4:$F$2000))+SUMPRODUCT(-('Diário 4º PA'!$E$4:$E$2000='Analítico Cx.'!$B71),-('Diário 4º PA'!$P$4:$P$2000=F$1),('Diário 4º PA'!$F$4:$F$2000))</f>
        <v>0</v>
      </c>
      <c r="G71" s="205">
        <f>SUMPRODUCT(-('Diário 1º PA'!$E$4:$E$2634='Analítico Cx.'!$B71),-('Diário 1º PA'!$P$4:$P$2634=G$1),('Diário 1º PA'!$F$4:$F$2634))+SUMPRODUCT(-('Diário 2º PA'!$E$4:$E$2000='Analítico Cx.'!$B71),-('Diário 2º PA'!$P$4:$P$2000=G$1),('Diário 2º PA'!$F$4:$F$2000))+SUMPRODUCT(-('Diário 3º PA'!$E$4:$E$2000='Analítico Cx.'!$B71),-('Diário 3º PA'!$P$4:$P$2000=G$1),('Diário 3º PA'!$F$4:$F$2000))+SUMPRODUCT(-('Diário 4º PA'!$E$4:$E$2000='Analítico Cx.'!$B71),-('Diário 4º PA'!$P$4:$P$2000=G$1),('Diário 4º PA'!$F$4:$F$2000))</f>
        <v>0</v>
      </c>
      <c r="H71" s="205">
        <f>SUMPRODUCT(-('Diário 1º PA'!$E$4:$E$2634='Analítico Cx.'!$B71),-('Diário 1º PA'!$P$4:$P$2634=H$1),('Diário 1º PA'!$F$4:$F$2634))+SUMPRODUCT(-('Diário 2º PA'!$E$4:$E$2000='Analítico Cx.'!$B71),-('Diário 2º PA'!$P$4:$P$2000=H$1),('Diário 2º PA'!$F$4:$F$2000))+SUMPRODUCT(-('Diário 3º PA'!$E$4:$E$2000='Analítico Cx.'!$B71),-('Diário 3º PA'!$P$4:$P$2000=H$1),('Diário 3º PA'!$F$4:$F$2000))+SUMPRODUCT(-('Diário 4º PA'!$E$4:$E$2000='Analítico Cx.'!$B71),-('Diário 4º PA'!$P$4:$P$2000=H$1),('Diário 4º PA'!$F$4:$F$2000))</f>
        <v>0</v>
      </c>
      <c r="I71" s="205">
        <f>SUMPRODUCT(-('Diário 1º PA'!$E$4:$E$2634='Analítico Cx.'!$B71),-('Diário 1º PA'!$P$4:$P$2634=I$1),('Diário 1º PA'!$F$4:$F$2634))+SUMPRODUCT(-('Diário 2º PA'!$E$4:$E$2000='Analítico Cx.'!$B71),-('Diário 2º PA'!$P$4:$P$2000=I$1),('Diário 2º PA'!$F$4:$F$2000))+SUMPRODUCT(-('Diário 3º PA'!$E$4:$E$2000='Analítico Cx.'!$B71),-('Diário 3º PA'!$P$4:$P$2000=I$1),('Diário 3º PA'!$F$4:$F$2000))+SUMPRODUCT(-('Diário 4º PA'!$E$4:$E$2000='Analítico Cx.'!$B71),-('Diário 4º PA'!$P$4:$P$2000=I$1),('Diário 4º PA'!$F$4:$F$2000))</f>
        <v>0</v>
      </c>
      <c r="J71" s="205">
        <f>SUMPRODUCT(-('Diário 1º PA'!$E$4:$E$2634='Analítico Cx.'!$B71),-('Diário 1º PA'!$P$4:$P$2634=J$1),('Diário 1º PA'!$F$4:$F$2634))+SUMPRODUCT(-('Diário 2º PA'!$E$4:$E$2000='Analítico Cx.'!$B71),-('Diário 2º PA'!$P$4:$P$2000=J$1),('Diário 2º PA'!$F$4:$F$2000))+SUMPRODUCT(-('Diário 3º PA'!$E$4:$E$2000='Analítico Cx.'!$B71),-('Diário 3º PA'!$P$4:$P$2000=J$1),('Diário 3º PA'!$F$4:$F$2000))+SUMPRODUCT(-('Diário 4º PA'!$E$4:$E$2000='Analítico Cx.'!$B71),-('Diário 4º PA'!$P$4:$P$2000=J$1),('Diário 4º PA'!$F$4:$F$2000))</f>
        <v>0</v>
      </c>
      <c r="K71" s="205">
        <f>SUMPRODUCT(-('Diário 1º PA'!$E$4:$E$2634='Analítico Cx.'!$B71),-('Diário 1º PA'!$P$4:$P$2634=K$1),('Diário 1º PA'!$F$4:$F$2634))+SUMPRODUCT(-('Diário 2º PA'!$E$4:$E$2000='Analítico Cx.'!$B71),-('Diário 2º PA'!$P$4:$P$2000=K$1),('Diário 2º PA'!$F$4:$F$2000))+SUMPRODUCT(-('Diário 3º PA'!$E$4:$E$2000='Analítico Cx.'!$B71),-('Diário 3º PA'!$P$4:$P$2000=K$1),('Diário 3º PA'!$F$4:$F$2000))+SUMPRODUCT(-('Diário 4º PA'!$E$4:$E$2000='Analítico Cx.'!$B71),-('Diário 4º PA'!$P$4:$P$2000=K$1),('Diário 4º PA'!$F$4:$F$2000))</f>
        <v>0</v>
      </c>
      <c r="L71" s="205">
        <f>SUMPRODUCT(-('Diário 1º PA'!$E$4:$E$2634='Analítico Cx.'!$B71),-('Diário 1º PA'!$P$4:$P$2634=L$1),('Diário 1º PA'!$F$4:$F$2634))+SUMPRODUCT(-('Diário 2º PA'!$E$4:$E$2000='Analítico Cx.'!$B71),-('Diário 2º PA'!$P$4:$P$2000=L$1),('Diário 2º PA'!$F$4:$F$2000))+SUMPRODUCT(-('Diário 3º PA'!$E$4:$E$2000='Analítico Cx.'!$B71),-('Diário 3º PA'!$P$4:$P$2000=L$1),('Diário 3º PA'!$F$4:$F$2000))+SUMPRODUCT(-('Diário 4º PA'!$E$4:$E$2000='Analítico Cx.'!$B71),-('Diário 4º PA'!$P$4:$P$2000=L$1),('Diário 4º PA'!$F$4:$F$2000))</f>
        <v>0</v>
      </c>
      <c r="M71" s="205">
        <f>SUMPRODUCT(-('Diário 1º PA'!$E$4:$E$2634='Analítico Cx.'!$B71),-('Diário 1º PA'!$P$4:$P$2634=M$1),('Diário 1º PA'!$F$4:$F$2634))+SUMPRODUCT(-('Diário 2º PA'!$E$4:$E$2000='Analítico Cx.'!$B71),-('Diário 2º PA'!$P$4:$P$2000=M$1),('Diário 2º PA'!$F$4:$F$2000))+SUMPRODUCT(-('Diário 3º PA'!$E$4:$E$2000='Analítico Cx.'!$B71),-('Diário 3º PA'!$P$4:$P$2000=M$1),('Diário 3º PA'!$F$4:$F$2000))+SUMPRODUCT(-('Diário 4º PA'!$E$4:$E$2000='Analítico Cx.'!$B71),-('Diário 4º PA'!$P$4:$P$2000=M$1),('Diário 4º PA'!$F$4:$F$2000))</f>
        <v>0</v>
      </c>
      <c r="N71" s="205">
        <f>SUMPRODUCT(-('Diário 1º PA'!$E$4:$E$2634='Analítico Cx.'!$B71),-('Diário 1º PA'!$P$4:$P$2634=N$1),('Diário 1º PA'!$F$4:$F$2634))+SUMPRODUCT(-('Diário 2º PA'!$E$4:$E$2000='Analítico Cx.'!$B71),-('Diário 2º PA'!$P$4:$P$2000=N$1),('Diário 2º PA'!$F$4:$F$2000))+SUMPRODUCT(-('Diário 3º PA'!$E$4:$E$2000='Analítico Cx.'!$B71),-('Diário 3º PA'!$P$4:$P$2000=N$1),('Diário 3º PA'!$F$4:$F$2000))+SUMPRODUCT(-('Diário 4º PA'!$E$4:$E$2000='Analítico Cx.'!$B71),-('Diário 4º PA'!$P$4:$P$2000=N$1),('Diário 4º PA'!$F$4:$F$2000))</f>
        <v>0</v>
      </c>
      <c r="O71" s="206">
        <f t="shared" si="16"/>
        <v>0</v>
      </c>
      <c r="P71" s="180">
        <f t="shared" si="15"/>
        <v>0</v>
      </c>
    </row>
    <row r="72" spans="1:16" ht="23.25" customHeight="1" x14ac:dyDescent="0.2">
      <c r="A72" s="215" t="s">
        <v>124</v>
      </c>
      <c r="B72" s="226" t="s">
        <v>177</v>
      </c>
      <c r="C72" s="205">
        <f>SUMPRODUCT(-('Diário 1º PA'!$E$4:$E$2634='Analítico Cx.'!$B72),-('Diário 1º PA'!$P$4:$P$2634=C$1),('Diário 1º PA'!$F$4:$F$2634))+SUMPRODUCT(-('Diário 2º PA'!$E$4:$E$2000='Analítico Cx.'!$B72),-('Diário 2º PA'!$P$4:$P$2000=C$1),('Diário 2º PA'!$F$4:$F$2000))+SUMPRODUCT(-('Diário 3º PA'!$E$4:$E$2000='Analítico Cx.'!$B72),-('Diário 3º PA'!$P$4:$P$2000=C$1),('Diário 3º PA'!$F$4:$F$2000))+SUMPRODUCT(-('Diário 4º PA'!$E$4:$E$2000='Analítico Cx.'!$B72),-('Diário 4º PA'!$P$4:$P$2000=C$1),('Diário 4º PA'!$F$4:$F$2000))</f>
        <v>0</v>
      </c>
      <c r="D72" s="205">
        <f>SUMPRODUCT(-('Diário 1º PA'!$E$4:$E$2634='Analítico Cx.'!$B72),-('Diário 1º PA'!$P$4:$P$2634=D$1),('Diário 1º PA'!$F$4:$F$2634))+SUMPRODUCT(-('Diário 2º PA'!$E$4:$E$2000='Analítico Cx.'!$B72),-('Diário 2º PA'!$P$4:$P$2000=D$1),('Diário 2º PA'!$F$4:$F$2000))+SUMPRODUCT(-('Diário 3º PA'!$E$4:$E$2000='Analítico Cx.'!$B72),-('Diário 3º PA'!$P$4:$P$2000=D$1),('Diário 3º PA'!$F$4:$F$2000))+SUMPRODUCT(-('Diário 4º PA'!$E$4:$E$2000='Analítico Cx.'!$B72),-('Diário 4º PA'!$P$4:$P$2000=D$1),('Diário 4º PA'!$F$4:$F$2000))</f>
        <v>0</v>
      </c>
      <c r="E72" s="205">
        <f>SUMPRODUCT(-('Diário 1º PA'!$E$4:$E$2634='Analítico Cx.'!$B72),-('Diário 1º PA'!$P$4:$P$2634=E$1),('Diário 1º PA'!$F$4:$F$2634))+SUMPRODUCT(-('Diário 2º PA'!$E$4:$E$2000='Analítico Cx.'!$B72),-('Diário 2º PA'!$P$4:$P$2000=E$1),('Diário 2º PA'!$F$4:$F$2000))+SUMPRODUCT(-('Diário 3º PA'!$E$4:$E$2000='Analítico Cx.'!$B72),-('Diário 3º PA'!$P$4:$P$2000=E$1),('Diário 3º PA'!$F$4:$F$2000))+SUMPRODUCT(-('Diário 4º PA'!$E$4:$E$2000='Analítico Cx.'!$B72),-('Diário 4º PA'!$P$4:$P$2000=E$1),('Diário 4º PA'!$F$4:$F$2000))</f>
        <v>0</v>
      </c>
      <c r="F72" s="205">
        <f>SUMPRODUCT(-('Diário 1º PA'!$E$4:$E$2634='Analítico Cx.'!$B72),-('Diário 1º PA'!$P$4:$P$2634=F$1),('Diário 1º PA'!$F$4:$F$2634))+SUMPRODUCT(-('Diário 2º PA'!$E$4:$E$2000='Analítico Cx.'!$B72),-('Diário 2º PA'!$P$4:$P$2000=F$1),('Diário 2º PA'!$F$4:$F$2000))+SUMPRODUCT(-('Diário 3º PA'!$E$4:$E$2000='Analítico Cx.'!$B72),-('Diário 3º PA'!$P$4:$P$2000=F$1),('Diário 3º PA'!$F$4:$F$2000))+SUMPRODUCT(-('Diário 4º PA'!$E$4:$E$2000='Analítico Cx.'!$B72),-('Diário 4º PA'!$P$4:$P$2000=F$1),('Diário 4º PA'!$F$4:$F$2000))</f>
        <v>0</v>
      </c>
      <c r="G72" s="205">
        <f>SUMPRODUCT(-('Diário 1º PA'!$E$4:$E$2634='Analítico Cx.'!$B72),-('Diário 1º PA'!$P$4:$P$2634=G$1),('Diário 1º PA'!$F$4:$F$2634))+SUMPRODUCT(-('Diário 2º PA'!$E$4:$E$2000='Analítico Cx.'!$B72),-('Diário 2º PA'!$P$4:$P$2000=G$1),('Diário 2º PA'!$F$4:$F$2000))+SUMPRODUCT(-('Diário 3º PA'!$E$4:$E$2000='Analítico Cx.'!$B72),-('Diário 3º PA'!$P$4:$P$2000=G$1),('Diário 3º PA'!$F$4:$F$2000))+SUMPRODUCT(-('Diário 4º PA'!$E$4:$E$2000='Analítico Cx.'!$B72),-('Diário 4º PA'!$P$4:$P$2000=G$1),('Diário 4º PA'!$F$4:$F$2000))</f>
        <v>0</v>
      </c>
      <c r="H72" s="205">
        <f>SUMPRODUCT(-('Diário 1º PA'!$E$4:$E$2634='Analítico Cx.'!$B72),-('Diário 1º PA'!$P$4:$P$2634=H$1),('Diário 1º PA'!$F$4:$F$2634))+SUMPRODUCT(-('Diário 2º PA'!$E$4:$E$2000='Analítico Cx.'!$B72),-('Diário 2º PA'!$P$4:$P$2000=H$1),('Diário 2º PA'!$F$4:$F$2000))+SUMPRODUCT(-('Diário 3º PA'!$E$4:$E$2000='Analítico Cx.'!$B72),-('Diário 3º PA'!$P$4:$P$2000=H$1),('Diário 3º PA'!$F$4:$F$2000))+SUMPRODUCT(-('Diário 4º PA'!$E$4:$E$2000='Analítico Cx.'!$B72),-('Diário 4º PA'!$P$4:$P$2000=H$1),('Diário 4º PA'!$F$4:$F$2000))</f>
        <v>0</v>
      </c>
      <c r="I72" s="205">
        <f>SUMPRODUCT(-('Diário 1º PA'!$E$4:$E$2634='Analítico Cx.'!$B72),-('Diário 1º PA'!$P$4:$P$2634=I$1),('Diário 1º PA'!$F$4:$F$2634))+SUMPRODUCT(-('Diário 2º PA'!$E$4:$E$2000='Analítico Cx.'!$B72),-('Diário 2º PA'!$P$4:$P$2000=I$1),('Diário 2º PA'!$F$4:$F$2000))+SUMPRODUCT(-('Diário 3º PA'!$E$4:$E$2000='Analítico Cx.'!$B72),-('Diário 3º PA'!$P$4:$P$2000=I$1),('Diário 3º PA'!$F$4:$F$2000))+SUMPRODUCT(-('Diário 4º PA'!$E$4:$E$2000='Analítico Cx.'!$B72),-('Diário 4º PA'!$P$4:$P$2000=I$1),('Diário 4º PA'!$F$4:$F$2000))</f>
        <v>0</v>
      </c>
      <c r="J72" s="205">
        <f>SUMPRODUCT(-('Diário 1º PA'!$E$4:$E$2634='Analítico Cx.'!$B72),-('Diário 1º PA'!$P$4:$P$2634=J$1),('Diário 1º PA'!$F$4:$F$2634))+SUMPRODUCT(-('Diário 2º PA'!$E$4:$E$2000='Analítico Cx.'!$B72),-('Diário 2º PA'!$P$4:$P$2000=J$1),('Diário 2º PA'!$F$4:$F$2000))+SUMPRODUCT(-('Diário 3º PA'!$E$4:$E$2000='Analítico Cx.'!$B72),-('Diário 3º PA'!$P$4:$P$2000=J$1),('Diário 3º PA'!$F$4:$F$2000))+SUMPRODUCT(-('Diário 4º PA'!$E$4:$E$2000='Analítico Cx.'!$B72),-('Diário 4º PA'!$P$4:$P$2000=J$1),('Diário 4º PA'!$F$4:$F$2000))</f>
        <v>0</v>
      </c>
      <c r="K72" s="205">
        <f>SUMPRODUCT(-('Diário 1º PA'!$E$4:$E$2634='Analítico Cx.'!$B72),-('Diário 1º PA'!$P$4:$P$2634=K$1),('Diário 1º PA'!$F$4:$F$2634))+SUMPRODUCT(-('Diário 2º PA'!$E$4:$E$2000='Analítico Cx.'!$B72),-('Diário 2º PA'!$P$4:$P$2000=K$1),('Diário 2º PA'!$F$4:$F$2000))+SUMPRODUCT(-('Diário 3º PA'!$E$4:$E$2000='Analítico Cx.'!$B72),-('Diário 3º PA'!$P$4:$P$2000=K$1),('Diário 3º PA'!$F$4:$F$2000))+SUMPRODUCT(-('Diário 4º PA'!$E$4:$E$2000='Analítico Cx.'!$B72),-('Diário 4º PA'!$P$4:$P$2000=K$1),('Diário 4º PA'!$F$4:$F$2000))</f>
        <v>0</v>
      </c>
      <c r="L72" s="205">
        <f>SUMPRODUCT(-('Diário 1º PA'!$E$4:$E$2634='Analítico Cx.'!$B72),-('Diário 1º PA'!$P$4:$P$2634=L$1),('Diário 1º PA'!$F$4:$F$2634))+SUMPRODUCT(-('Diário 2º PA'!$E$4:$E$2000='Analítico Cx.'!$B72),-('Diário 2º PA'!$P$4:$P$2000=L$1),('Diário 2º PA'!$F$4:$F$2000))+SUMPRODUCT(-('Diário 3º PA'!$E$4:$E$2000='Analítico Cx.'!$B72),-('Diário 3º PA'!$P$4:$P$2000=L$1),('Diário 3º PA'!$F$4:$F$2000))+SUMPRODUCT(-('Diário 4º PA'!$E$4:$E$2000='Analítico Cx.'!$B72),-('Diário 4º PA'!$P$4:$P$2000=L$1),('Diário 4º PA'!$F$4:$F$2000))</f>
        <v>0</v>
      </c>
      <c r="M72" s="205">
        <f>SUMPRODUCT(-('Diário 1º PA'!$E$4:$E$2634='Analítico Cx.'!$B72),-('Diário 1º PA'!$P$4:$P$2634=M$1),('Diário 1º PA'!$F$4:$F$2634))+SUMPRODUCT(-('Diário 2º PA'!$E$4:$E$2000='Analítico Cx.'!$B72),-('Diário 2º PA'!$P$4:$P$2000=M$1),('Diário 2º PA'!$F$4:$F$2000))+SUMPRODUCT(-('Diário 3º PA'!$E$4:$E$2000='Analítico Cx.'!$B72),-('Diário 3º PA'!$P$4:$P$2000=M$1),('Diário 3º PA'!$F$4:$F$2000))+SUMPRODUCT(-('Diário 4º PA'!$E$4:$E$2000='Analítico Cx.'!$B72),-('Diário 4º PA'!$P$4:$P$2000=M$1),('Diário 4º PA'!$F$4:$F$2000))</f>
        <v>0</v>
      </c>
      <c r="N72" s="205">
        <f>SUMPRODUCT(-('Diário 1º PA'!$E$4:$E$2634='Analítico Cx.'!$B72),-('Diário 1º PA'!$P$4:$P$2634=N$1),('Diário 1º PA'!$F$4:$F$2634))+SUMPRODUCT(-('Diário 2º PA'!$E$4:$E$2000='Analítico Cx.'!$B72),-('Diário 2º PA'!$P$4:$P$2000=N$1),('Diário 2º PA'!$F$4:$F$2000))+SUMPRODUCT(-('Diário 3º PA'!$E$4:$E$2000='Analítico Cx.'!$B72),-('Diário 3º PA'!$P$4:$P$2000=N$1),('Diário 3º PA'!$F$4:$F$2000))+SUMPRODUCT(-('Diário 4º PA'!$E$4:$E$2000='Analítico Cx.'!$B72),-('Diário 4º PA'!$P$4:$P$2000=N$1),('Diário 4º PA'!$F$4:$F$2000))</f>
        <v>0</v>
      </c>
      <c r="O72" s="206">
        <f t="shared" si="16"/>
        <v>0</v>
      </c>
      <c r="P72" s="180">
        <f t="shared" si="15"/>
        <v>0</v>
      </c>
    </row>
    <row r="73" spans="1:16" ht="23.25" customHeight="1" x14ac:dyDescent="0.2">
      <c r="A73" s="215" t="s">
        <v>125</v>
      </c>
      <c r="B73" s="226" t="s">
        <v>184</v>
      </c>
      <c r="C73" s="205">
        <f>SUMPRODUCT(-('Diário 1º PA'!$E$4:$E$2634='Analítico Cx.'!$B73),-('Diário 1º PA'!$P$4:$P$2634=C$1),('Diário 1º PA'!$F$4:$F$2634))+SUMPRODUCT(-('Diário 2º PA'!$E$4:$E$2000='Analítico Cx.'!$B73),-('Diário 2º PA'!$P$4:$P$2000=C$1),('Diário 2º PA'!$F$4:$F$2000))+SUMPRODUCT(-('Diário 3º PA'!$E$4:$E$2000='Analítico Cx.'!$B73),-('Diário 3º PA'!$P$4:$P$2000=C$1),('Diário 3º PA'!$F$4:$F$2000))+SUMPRODUCT(-('Diário 4º PA'!$E$4:$E$2000='Analítico Cx.'!$B73),-('Diário 4º PA'!$P$4:$P$2000=C$1),('Diário 4º PA'!$F$4:$F$2000))</f>
        <v>0</v>
      </c>
      <c r="D73" s="205">
        <f>SUMPRODUCT(-('Diário 1º PA'!$E$4:$E$2634='Analítico Cx.'!$B73),-('Diário 1º PA'!$P$4:$P$2634=D$1),('Diário 1º PA'!$F$4:$F$2634))+SUMPRODUCT(-('Diário 2º PA'!$E$4:$E$2000='Analítico Cx.'!$B73),-('Diário 2º PA'!$P$4:$P$2000=D$1),('Diário 2º PA'!$F$4:$F$2000))+SUMPRODUCT(-('Diário 3º PA'!$E$4:$E$2000='Analítico Cx.'!$B73),-('Diário 3º PA'!$P$4:$P$2000=D$1),('Diário 3º PA'!$F$4:$F$2000))+SUMPRODUCT(-('Diário 4º PA'!$E$4:$E$2000='Analítico Cx.'!$B73),-('Diário 4º PA'!$P$4:$P$2000=D$1),('Diário 4º PA'!$F$4:$F$2000))</f>
        <v>0</v>
      </c>
      <c r="E73" s="205">
        <f>SUMPRODUCT(-('Diário 1º PA'!$E$4:$E$2634='Analítico Cx.'!$B73),-('Diário 1º PA'!$P$4:$P$2634=E$1),('Diário 1º PA'!$F$4:$F$2634))+SUMPRODUCT(-('Diário 2º PA'!$E$4:$E$2000='Analítico Cx.'!$B73),-('Diário 2º PA'!$P$4:$P$2000=E$1),('Diário 2º PA'!$F$4:$F$2000))+SUMPRODUCT(-('Diário 3º PA'!$E$4:$E$2000='Analítico Cx.'!$B73),-('Diário 3º PA'!$P$4:$P$2000=E$1),('Diário 3º PA'!$F$4:$F$2000))+SUMPRODUCT(-('Diário 4º PA'!$E$4:$E$2000='Analítico Cx.'!$B73),-('Diário 4º PA'!$P$4:$P$2000=E$1),('Diário 4º PA'!$F$4:$F$2000))</f>
        <v>0</v>
      </c>
      <c r="F73" s="205">
        <f>SUMPRODUCT(-('Diário 1º PA'!$E$4:$E$2634='Analítico Cx.'!$B73),-('Diário 1º PA'!$P$4:$P$2634=F$1),('Diário 1º PA'!$F$4:$F$2634))+SUMPRODUCT(-('Diário 2º PA'!$E$4:$E$2000='Analítico Cx.'!$B73),-('Diário 2º PA'!$P$4:$P$2000=F$1),('Diário 2º PA'!$F$4:$F$2000))+SUMPRODUCT(-('Diário 3º PA'!$E$4:$E$2000='Analítico Cx.'!$B73),-('Diário 3º PA'!$P$4:$P$2000=F$1),('Diário 3º PA'!$F$4:$F$2000))+SUMPRODUCT(-('Diário 4º PA'!$E$4:$E$2000='Analítico Cx.'!$B73),-('Diário 4º PA'!$P$4:$P$2000=F$1),('Diário 4º PA'!$F$4:$F$2000))</f>
        <v>0</v>
      </c>
      <c r="G73" s="205">
        <f>SUMPRODUCT(-('Diário 1º PA'!$E$4:$E$2634='Analítico Cx.'!$B73),-('Diário 1º PA'!$P$4:$P$2634=G$1),('Diário 1º PA'!$F$4:$F$2634))+SUMPRODUCT(-('Diário 2º PA'!$E$4:$E$2000='Analítico Cx.'!$B73),-('Diário 2º PA'!$P$4:$P$2000=G$1),('Diário 2º PA'!$F$4:$F$2000))+SUMPRODUCT(-('Diário 3º PA'!$E$4:$E$2000='Analítico Cx.'!$B73),-('Diário 3º PA'!$P$4:$P$2000=G$1),('Diário 3º PA'!$F$4:$F$2000))+SUMPRODUCT(-('Diário 4º PA'!$E$4:$E$2000='Analítico Cx.'!$B73),-('Diário 4º PA'!$P$4:$P$2000=G$1),('Diário 4º PA'!$F$4:$F$2000))</f>
        <v>0</v>
      </c>
      <c r="H73" s="205">
        <f>SUMPRODUCT(-('Diário 1º PA'!$E$4:$E$2634='Analítico Cx.'!$B73),-('Diário 1º PA'!$P$4:$P$2634=H$1),('Diário 1º PA'!$F$4:$F$2634))+SUMPRODUCT(-('Diário 2º PA'!$E$4:$E$2000='Analítico Cx.'!$B73),-('Diário 2º PA'!$P$4:$P$2000=H$1),('Diário 2º PA'!$F$4:$F$2000))+SUMPRODUCT(-('Diário 3º PA'!$E$4:$E$2000='Analítico Cx.'!$B73),-('Diário 3º PA'!$P$4:$P$2000=H$1),('Diário 3º PA'!$F$4:$F$2000))+SUMPRODUCT(-('Diário 4º PA'!$E$4:$E$2000='Analítico Cx.'!$B73),-('Diário 4º PA'!$P$4:$P$2000=H$1),('Diário 4º PA'!$F$4:$F$2000))</f>
        <v>0</v>
      </c>
      <c r="I73" s="205">
        <f>SUMPRODUCT(-('Diário 1º PA'!$E$4:$E$2634='Analítico Cx.'!$B73),-('Diário 1º PA'!$P$4:$P$2634=I$1),('Diário 1º PA'!$F$4:$F$2634))+SUMPRODUCT(-('Diário 2º PA'!$E$4:$E$2000='Analítico Cx.'!$B73),-('Diário 2º PA'!$P$4:$P$2000=I$1),('Diário 2º PA'!$F$4:$F$2000))+SUMPRODUCT(-('Diário 3º PA'!$E$4:$E$2000='Analítico Cx.'!$B73),-('Diário 3º PA'!$P$4:$P$2000=I$1),('Diário 3º PA'!$F$4:$F$2000))+SUMPRODUCT(-('Diário 4º PA'!$E$4:$E$2000='Analítico Cx.'!$B73),-('Diário 4º PA'!$P$4:$P$2000=I$1),('Diário 4º PA'!$F$4:$F$2000))</f>
        <v>0</v>
      </c>
      <c r="J73" s="205">
        <f>SUMPRODUCT(-('Diário 1º PA'!$E$4:$E$2634='Analítico Cx.'!$B73),-('Diário 1º PA'!$P$4:$P$2634=J$1),('Diário 1º PA'!$F$4:$F$2634))+SUMPRODUCT(-('Diário 2º PA'!$E$4:$E$2000='Analítico Cx.'!$B73),-('Diário 2º PA'!$P$4:$P$2000=J$1),('Diário 2º PA'!$F$4:$F$2000))+SUMPRODUCT(-('Diário 3º PA'!$E$4:$E$2000='Analítico Cx.'!$B73),-('Diário 3º PA'!$P$4:$P$2000=J$1),('Diário 3º PA'!$F$4:$F$2000))+SUMPRODUCT(-('Diário 4º PA'!$E$4:$E$2000='Analítico Cx.'!$B73),-('Diário 4º PA'!$P$4:$P$2000=J$1),('Diário 4º PA'!$F$4:$F$2000))</f>
        <v>0</v>
      </c>
      <c r="K73" s="205">
        <f>SUMPRODUCT(-('Diário 1º PA'!$E$4:$E$2634='Analítico Cx.'!$B73),-('Diário 1º PA'!$P$4:$P$2634=K$1),('Diário 1º PA'!$F$4:$F$2634))+SUMPRODUCT(-('Diário 2º PA'!$E$4:$E$2000='Analítico Cx.'!$B73),-('Diário 2º PA'!$P$4:$P$2000=K$1),('Diário 2º PA'!$F$4:$F$2000))+SUMPRODUCT(-('Diário 3º PA'!$E$4:$E$2000='Analítico Cx.'!$B73),-('Diário 3º PA'!$P$4:$P$2000=K$1),('Diário 3º PA'!$F$4:$F$2000))+SUMPRODUCT(-('Diário 4º PA'!$E$4:$E$2000='Analítico Cx.'!$B73),-('Diário 4º PA'!$P$4:$P$2000=K$1),('Diário 4º PA'!$F$4:$F$2000))</f>
        <v>0</v>
      </c>
      <c r="L73" s="205">
        <f>SUMPRODUCT(-('Diário 1º PA'!$E$4:$E$2634='Analítico Cx.'!$B73),-('Diário 1º PA'!$P$4:$P$2634=L$1),('Diário 1º PA'!$F$4:$F$2634))+SUMPRODUCT(-('Diário 2º PA'!$E$4:$E$2000='Analítico Cx.'!$B73),-('Diário 2º PA'!$P$4:$P$2000=L$1),('Diário 2º PA'!$F$4:$F$2000))+SUMPRODUCT(-('Diário 3º PA'!$E$4:$E$2000='Analítico Cx.'!$B73),-('Diário 3º PA'!$P$4:$P$2000=L$1),('Diário 3º PA'!$F$4:$F$2000))+SUMPRODUCT(-('Diário 4º PA'!$E$4:$E$2000='Analítico Cx.'!$B73),-('Diário 4º PA'!$P$4:$P$2000=L$1),('Diário 4º PA'!$F$4:$F$2000))</f>
        <v>0</v>
      </c>
      <c r="M73" s="205">
        <f>SUMPRODUCT(-('Diário 1º PA'!$E$4:$E$2634='Analítico Cx.'!$B73),-('Diário 1º PA'!$P$4:$P$2634=M$1),('Diário 1º PA'!$F$4:$F$2634))+SUMPRODUCT(-('Diário 2º PA'!$E$4:$E$2000='Analítico Cx.'!$B73),-('Diário 2º PA'!$P$4:$P$2000=M$1),('Diário 2º PA'!$F$4:$F$2000))+SUMPRODUCT(-('Diário 3º PA'!$E$4:$E$2000='Analítico Cx.'!$B73),-('Diário 3º PA'!$P$4:$P$2000=M$1),('Diário 3º PA'!$F$4:$F$2000))+SUMPRODUCT(-('Diário 4º PA'!$E$4:$E$2000='Analítico Cx.'!$B73),-('Diário 4º PA'!$P$4:$P$2000=M$1),('Diário 4º PA'!$F$4:$F$2000))</f>
        <v>0</v>
      </c>
      <c r="N73" s="205">
        <f>SUMPRODUCT(-('Diário 1º PA'!$E$4:$E$2634='Analítico Cx.'!$B73),-('Diário 1º PA'!$P$4:$P$2634=N$1),('Diário 1º PA'!$F$4:$F$2634))+SUMPRODUCT(-('Diário 2º PA'!$E$4:$E$2000='Analítico Cx.'!$B73),-('Diário 2º PA'!$P$4:$P$2000=N$1),('Diário 2º PA'!$F$4:$F$2000))+SUMPRODUCT(-('Diário 3º PA'!$E$4:$E$2000='Analítico Cx.'!$B73),-('Diário 3º PA'!$P$4:$P$2000=N$1),('Diário 3º PA'!$F$4:$F$2000))+SUMPRODUCT(-('Diário 4º PA'!$E$4:$E$2000='Analítico Cx.'!$B73),-('Diário 4º PA'!$P$4:$P$2000=N$1),('Diário 4º PA'!$F$4:$F$2000))</f>
        <v>0</v>
      </c>
      <c r="O73" s="206">
        <f t="shared" si="16"/>
        <v>0</v>
      </c>
      <c r="P73" s="180">
        <f t="shared" si="15"/>
        <v>0</v>
      </c>
    </row>
    <row r="74" spans="1:16" ht="23.25" customHeight="1" x14ac:dyDescent="0.2">
      <c r="A74" s="215" t="s">
        <v>126</v>
      </c>
      <c r="B74" s="227" t="s">
        <v>222</v>
      </c>
      <c r="C74" s="205">
        <f>SUMPRODUCT(-('Diário 1º PA'!$E$4:$E$2634='Analítico Cx.'!$B74),-('Diário 1º PA'!$P$4:$P$2634=C$1),('Diário 1º PA'!$F$4:$F$2634))+SUMPRODUCT(-('Diário 2º PA'!$E$4:$E$2000='Analítico Cx.'!$B74),-('Diário 2º PA'!$P$4:$P$2000=C$1),('Diário 2º PA'!$F$4:$F$2000))+SUMPRODUCT(-('Diário 3º PA'!$E$4:$E$2000='Analítico Cx.'!$B74),-('Diário 3º PA'!$P$4:$P$2000=C$1),('Diário 3º PA'!$F$4:$F$2000))+SUMPRODUCT(-('Diário 4º PA'!$E$4:$E$2000='Analítico Cx.'!$B74),-('Diário 4º PA'!$P$4:$P$2000=C$1),('Diário 4º PA'!$F$4:$F$2000))</f>
        <v>0</v>
      </c>
      <c r="D74" s="205">
        <f>SUMPRODUCT(-('Diário 1º PA'!$E$4:$E$2634='Analítico Cx.'!$B74),-('Diário 1º PA'!$P$4:$P$2634=D$1),('Diário 1º PA'!$F$4:$F$2634))+SUMPRODUCT(-('Diário 2º PA'!$E$4:$E$2000='Analítico Cx.'!$B74),-('Diário 2º PA'!$P$4:$P$2000=D$1),('Diário 2º PA'!$F$4:$F$2000))+SUMPRODUCT(-('Diário 3º PA'!$E$4:$E$2000='Analítico Cx.'!$B74),-('Diário 3º PA'!$P$4:$P$2000=D$1),('Diário 3º PA'!$F$4:$F$2000))+SUMPRODUCT(-('Diário 4º PA'!$E$4:$E$2000='Analítico Cx.'!$B74),-('Diário 4º PA'!$P$4:$P$2000=D$1),('Diário 4º PA'!$F$4:$F$2000))</f>
        <v>0</v>
      </c>
      <c r="E74" s="205">
        <f>SUMPRODUCT(-('Diário 1º PA'!$E$4:$E$2634='Analítico Cx.'!$B74),-('Diário 1º PA'!$P$4:$P$2634=E$1),('Diário 1º PA'!$F$4:$F$2634))+SUMPRODUCT(-('Diário 2º PA'!$E$4:$E$2000='Analítico Cx.'!$B74),-('Diário 2º PA'!$P$4:$P$2000=E$1),('Diário 2º PA'!$F$4:$F$2000))+SUMPRODUCT(-('Diário 3º PA'!$E$4:$E$2000='Analítico Cx.'!$B74),-('Diário 3º PA'!$P$4:$P$2000=E$1),('Diário 3º PA'!$F$4:$F$2000))+SUMPRODUCT(-('Diário 4º PA'!$E$4:$E$2000='Analítico Cx.'!$B74),-('Diário 4º PA'!$P$4:$P$2000=E$1),('Diário 4º PA'!$F$4:$F$2000))</f>
        <v>0</v>
      </c>
      <c r="F74" s="205">
        <f>SUMPRODUCT(-('Diário 1º PA'!$E$4:$E$2634='Analítico Cx.'!$B74),-('Diário 1º PA'!$P$4:$P$2634=F$1),('Diário 1º PA'!$F$4:$F$2634))+SUMPRODUCT(-('Diário 2º PA'!$E$4:$E$2000='Analítico Cx.'!$B74),-('Diário 2º PA'!$P$4:$P$2000=F$1),('Diário 2º PA'!$F$4:$F$2000))+SUMPRODUCT(-('Diário 3º PA'!$E$4:$E$2000='Analítico Cx.'!$B74),-('Diário 3º PA'!$P$4:$P$2000=F$1),('Diário 3º PA'!$F$4:$F$2000))+SUMPRODUCT(-('Diário 4º PA'!$E$4:$E$2000='Analítico Cx.'!$B74),-('Diário 4º PA'!$P$4:$P$2000=F$1),('Diário 4º PA'!$F$4:$F$2000))</f>
        <v>0</v>
      </c>
      <c r="G74" s="205">
        <f>SUMPRODUCT(-('Diário 1º PA'!$E$4:$E$2634='Analítico Cx.'!$B74),-('Diário 1º PA'!$P$4:$P$2634=G$1),('Diário 1º PA'!$F$4:$F$2634))+SUMPRODUCT(-('Diário 2º PA'!$E$4:$E$2000='Analítico Cx.'!$B74),-('Diário 2º PA'!$P$4:$P$2000=G$1),('Diário 2º PA'!$F$4:$F$2000))+SUMPRODUCT(-('Diário 3º PA'!$E$4:$E$2000='Analítico Cx.'!$B74),-('Diário 3º PA'!$P$4:$P$2000=G$1),('Diário 3º PA'!$F$4:$F$2000))+SUMPRODUCT(-('Diário 4º PA'!$E$4:$E$2000='Analítico Cx.'!$B74),-('Diário 4º PA'!$P$4:$P$2000=G$1),('Diário 4º PA'!$F$4:$F$2000))</f>
        <v>0</v>
      </c>
      <c r="H74" s="205">
        <f>SUMPRODUCT(-('Diário 1º PA'!$E$4:$E$2634='Analítico Cx.'!$B74),-('Diário 1º PA'!$P$4:$P$2634=H$1),('Diário 1º PA'!$F$4:$F$2634))+SUMPRODUCT(-('Diário 2º PA'!$E$4:$E$2000='Analítico Cx.'!$B74),-('Diário 2º PA'!$P$4:$P$2000=H$1),('Diário 2º PA'!$F$4:$F$2000))+SUMPRODUCT(-('Diário 3º PA'!$E$4:$E$2000='Analítico Cx.'!$B74),-('Diário 3º PA'!$P$4:$P$2000=H$1),('Diário 3º PA'!$F$4:$F$2000))+SUMPRODUCT(-('Diário 4º PA'!$E$4:$E$2000='Analítico Cx.'!$B74),-('Diário 4º PA'!$P$4:$P$2000=H$1),('Diário 4º PA'!$F$4:$F$2000))</f>
        <v>0</v>
      </c>
      <c r="I74" s="205">
        <f>SUMPRODUCT(-('Diário 1º PA'!$E$4:$E$2634='Analítico Cx.'!$B74),-('Diário 1º PA'!$P$4:$P$2634=I$1),('Diário 1º PA'!$F$4:$F$2634))+SUMPRODUCT(-('Diário 2º PA'!$E$4:$E$2000='Analítico Cx.'!$B74),-('Diário 2º PA'!$P$4:$P$2000=I$1),('Diário 2º PA'!$F$4:$F$2000))+SUMPRODUCT(-('Diário 3º PA'!$E$4:$E$2000='Analítico Cx.'!$B74),-('Diário 3º PA'!$P$4:$P$2000=I$1),('Diário 3º PA'!$F$4:$F$2000))+SUMPRODUCT(-('Diário 4º PA'!$E$4:$E$2000='Analítico Cx.'!$B74),-('Diário 4º PA'!$P$4:$P$2000=I$1),('Diário 4º PA'!$F$4:$F$2000))</f>
        <v>0</v>
      </c>
      <c r="J74" s="205">
        <f>SUMPRODUCT(-('Diário 1º PA'!$E$4:$E$2634='Analítico Cx.'!$B74),-('Diário 1º PA'!$P$4:$P$2634=J$1),('Diário 1º PA'!$F$4:$F$2634))+SUMPRODUCT(-('Diário 2º PA'!$E$4:$E$2000='Analítico Cx.'!$B74),-('Diário 2º PA'!$P$4:$P$2000=J$1),('Diário 2º PA'!$F$4:$F$2000))+SUMPRODUCT(-('Diário 3º PA'!$E$4:$E$2000='Analítico Cx.'!$B74),-('Diário 3º PA'!$P$4:$P$2000=J$1),('Diário 3º PA'!$F$4:$F$2000))+SUMPRODUCT(-('Diário 4º PA'!$E$4:$E$2000='Analítico Cx.'!$B74),-('Diário 4º PA'!$P$4:$P$2000=J$1),('Diário 4º PA'!$F$4:$F$2000))</f>
        <v>0</v>
      </c>
      <c r="K74" s="205">
        <f>SUMPRODUCT(-('Diário 1º PA'!$E$4:$E$2634='Analítico Cx.'!$B74),-('Diário 1º PA'!$P$4:$P$2634=K$1),('Diário 1º PA'!$F$4:$F$2634))+SUMPRODUCT(-('Diário 2º PA'!$E$4:$E$2000='Analítico Cx.'!$B74),-('Diário 2º PA'!$P$4:$P$2000=K$1),('Diário 2º PA'!$F$4:$F$2000))+SUMPRODUCT(-('Diário 3º PA'!$E$4:$E$2000='Analítico Cx.'!$B74),-('Diário 3º PA'!$P$4:$P$2000=K$1),('Diário 3º PA'!$F$4:$F$2000))+SUMPRODUCT(-('Diário 4º PA'!$E$4:$E$2000='Analítico Cx.'!$B74),-('Diário 4º PA'!$P$4:$P$2000=K$1),('Diário 4º PA'!$F$4:$F$2000))</f>
        <v>0</v>
      </c>
      <c r="L74" s="205">
        <f>SUMPRODUCT(-('Diário 1º PA'!$E$4:$E$2634='Analítico Cx.'!$B74),-('Diário 1º PA'!$P$4:$P$2634=L$1),('Diário 1º PA'!$F$4:$F$2634))+SUMPRODUCT(-('Diário 2º PA'!$E$4:$E$2000='Analítico Cx.'!$B74),-('Diário 2º PA'!$P$4:$P$2000=L$1),('Diário 2º PA'!$F$4:$F$2000))+SUMPRODUCT(-('Diário 3º PA'!$E$4:$E$2000='Analítico Cx.'!$B74),-('Diário 3º PA'!$P$4:$P$2000=L$1),('Diário 3º PA'!$F$4:$F$2000))+SUMPRODUCT(-('Diário 4º PA'!$E$4:$E$2000='Analítico Cx.'!$B74),-('Diário 4º PA'!$P$4:$P$2000=L$1),('Diário 4º PA'!$F$4:$F$2000))</f>
        <v>0</v>
      </c>
      <c r="M74" s="205">
        <f>SUMPRODUCT(-('Diário 1º PA'!$E$4:$E$2634='Analítico Cx.'!$B74),-('Diário 1º PA'!$P$4:$P$2634=M$1),('Diário 1º PA'!$F$4:$F$2634))+SUMPRODUCT(-('Diário 2º PA'!$E$4:$E$2000='Analítico Cx.'!$B74),-('Diário 2º PA'!$P$4:$P$2000=M$1),('Diário 2º PA'!$F$4:$F$2000))+SUMPRODUCT(-('Diário 3º PA'!$E$4:$E$2000='Analítico Cx.'!$B74),-('Diário 3º PA'!$P$4:$P$2000=M$1),('Diário 3º PA'!$F$4:$F$2000))+SUMPRODUCT(-('Diário 4º PA'!$E$4:$E$2000='Analítico Cx.'!$B74),-('Diário 4º PA'!$P$4:$P$2000=M$1),('Diário 4º PA'!$F$4:$F$2000))</f>
        <v>0</v>
      </c>
      <c r="N74" s="205">
        <f>SUMPRODUCT(-('Diário 1º PA'!$E$4:$E$2634='Analítico Cx.'!$B74),-('Diário 1º PA'!$P$4:$P$2634=N$1),('Diário 1º PA'!$F$4:$F$2634))+SUMPRODUCT(-('Diário 2º PA'!$E$4:$E$2000='Analítico Cx.'!$B74),-('Diário 2º PA'!$P$4:$P$2000=N$1),('Diário 2º PA'!$F$4:$F$2000))+SUMPRODUCT(-('Diário 3º PA'!$E$4:$E$2000='Analítico Cx.'!$B74),-('Diário 3º PA'!$P$4:$P$2000=N$1),('Diário 3º PA'!$F$4:$F$2000))+SUMPRODUCT(-('Diário 4º PA'!$E$4:$E$2000='Analítico Cx.'!$B74),-('Diário 4º PA'!$P$4:$P$2000=N$1),('Diário 4º PA'!$F$4:$F$2000))</f>
        <v>0</v>
      </c>
      <c r="O74" s="206">
        <f t="shared" si="16"/>
        <v>0</v>
      </c>
      <c r="P74" s="180">
        <f t="shared" si="15"/>
        <v>0</v>
      </c>
    </row>
    <row r="75" spans="1:16" ht="23.25" customHeight="1" x14ac:dyDescent="0.2">
      <c r="A75" s="215" t="s">
        <v>127</v>
      </c>
      <c r="B75" s="226" t="s">
        <v>66</v>
      </c>
      <c r="C75" s="205">
        <f>SUMPRODUCT(-('Diário 1º PA'!$E$4:$E$2634='Analítico Cx.'!$B75),-('Diário 1º PA'!$P$4:$P$2634=C$1),('Diário 1º PA'!$F$4:$F$2634))+SUMPRODUCT(-('Diário 2º PA'!$E$4:$E$2000='Analítico Cx.'!$B75),-('Diário 2º PA'!$P$4:$P$2000=C$1),('Diário 2º PA'!$F$4:$F$2000))+SUMPRODUCT(-('Diário 3º PA'!$E$4:$E$2000='Analítico Cx.'!$B75),-('Diário 3º PA'!$P$4:$P$2000=C$1),('Diário 3º PA'!$F$4:$F$2000))+SUMPRODUCT(-('Diário 4º PA'!$E$4:$E$2000='Analítico Cx.'!$B75),-('Diário 4º PA'!$P$4:$P$2000=C$1),('Diário 4º PA'!$F$4:$F$2000))</f>
        <v>0</v>
      </c>
      <c r="D75" s="205">
        <f>SUMPRODUCT(-('Diário 1º PA'!$E$4:$E$2634='Analítico Cx.'!$B75),-('Diário 1º PA'!$P$4:$P$2634=D$1),('Diário 1º PA'!$F$4:$F$2634))+SUMPRODUCT(-('Diário 2º PA'!$E$4:$E$2000='Analítico Cx.'!$B75),-('Diário 2º PA'!$P$4:$P$2000=D$1),('Diário 2º PA'!$F$4:$F$2000))+SUMPRODUCT(-('Diário 3º PA'!$E$4:$E$2000='Analítico Cx.'!$B75),-('Diário 3º PA'!$P$4:$P$2000=D$1),('Diário 3º PA'!$F$4:$F$2000))+SUMPRODUCT(-('Diário 4º PA'!$E$4:$E$2000='Analítico Cx.'!$B75),-('Diário 4º PA'!$P$4:$P$2000=D$1),('Diário 4º PA'!$F$4:$F$2000))</f>
        <v>0</v>
      </c>
      <c r="E75" s="205">
        <f>SUMPRODUCT(-('Diário 1º PA'!$E$4:$E$2634='Analítico Cx.'!$B75),-('Diário 1º PA'!$P$4:$P$2634=E$1),('Diário 1º PA'!$F$4:$F$2634))+SUMPRODUCT(-('Diário 2º PA'!$E$4:$E$2000='Analítico Cx.'!$B75),-('Diário 2º PA'!$P$4:$P$2000=E$1),('Diário 2º PA'!$F$4:$F$2000))+SUMPRODUCT(-('Diário 3º PA'!$E$4:$E$2000='Analítico Cx.'!$B75),-('Diário 3º PA'!$P$4:$P$2000=E$1),('Diário 3º PA'!$F$4:$F$2000))+SUMPRODUCT(-('Diário 4º PA'!$E$4:$E$2000='Analítico Cx.'!$B75),-('Diário 4º PA'!$P$4:$P$2000=E$1),('Diário 4º PA'!$F$4:$F$2000))</f>
        <v>0</v>
      </c>
      <c r="F75" s="205">
        <f>SUMPRODUCT(-('Diário 1º PA'!$E$4:$E$2634='Analítico Cx.'!$B75),-('Diário 1º PA'!$P$4:$P$2634=F$1),('Diário 1º PA'!$F$4:$F$2634))+SUMPRODUCT(-('Diário 2º PA'!$E$4:$E$2000='Analítico Cx.'!$B75),-('Diário 2º PA'!$P$4:$P$2000=F$1),('Diário 2º PA'!$F$4:$F$2000))+SUMPRODUCT(-('Diário 3º PA'!$E$4:$E$2000='Analítico Cx.'!$B75),-('Diário 3º PA'!$P$4:$P$2000=F$1),('Diário 3º PA'!$F$4:$F$2000))+SUMPRODUCT(-('Diário 4º PA'!$E$4:$E$2000='Analítico Cx.'!$B75),-('Diário 4º PA'!$P$4:$P$2000=F$1),('Diário 4º PA'!$F$4:$F$2000))</f>
        <v>0</v>
      </c>
      <c r="G75" s="205">
        <f>SUMPRODUCT(-('Diário 1º PA'!$E$4:$E$2634='Analítico Cx.'!$B75),-('Diário 1º PA'!$P$4:$P$2634=G$1),('Diário 1º PA'!$F$4:$F$2634))+SUMPRODUCT(-('Diário 2º PA'!$E$4:$E$2000='Analítico Cx.'!$B75),-('Diário 2º PA'!$P$4:$P$2000=G$1),('Diário 2º PA'!$F$4:$F$2000))+SUMPRODUCT(-('Diário 3º PA'!$E$4:$E$2000='Analítico Cx.'!$B75),-('Diário 3º PA'!$P$4:$P$2000=G$1),('Diário 3º PA'!$F$4:$F$2000))+SUMPRODUCT(-('Diário 4º PA'!$E$4:$E$2000='Analítico Cx.'!$B75),-('Diário 4º PA'!$P$4:$P$2000=G$1),('Diário 4º PA'!$F$4:$F$2000))</f>
        <v>0</v>
      </c>
      <c r="H75" s="205">
        <f>SUMPRODUCT(-('Diário 1º PA'!$E$4:$E$2634='Analítico Cx.'!$B75),-('Diário 1º PA'!$P$4:$P$2634=H$1),('Diário 1º PA'!$F$4:$F$2634))+SUMPRODUCT(-('Diário 2º PA'!$E$4:$E$2000='Analítico Cx.'!$B75),-('Diário 2º PA'!$P$4:$P$2000=H$1),('Diário 2º PA'!$F$4:$F$2000))+SUMPRODUCT(-('Diário 3º PA'!$E$4:$E$2000='Analítico Cx.'!$B75),-('Diário 3º PA'!$P$4:$P$2000=H$1),('Diário 3º PA'!$F$4:$F$2000))+SUMPRODUCT(-('Diário 4º PA'!$E$4:$E$2000='Analítico Cx.'!$B75),-('Diário 4º PA'!$P$4:$P$2000=H$1),('Diário 4º PA'!$F$4:$F$2000))</f>
        <v>0</v>
      </c>
      <c r="I75" s="205">
        <f>SUMPRODUCT(-('Diário 1º PA'!$E$4:$E$2634='Analítico Cx.'!$B75),-('Diário 1º PA'!$P$4:$P$2634=I$1),('Diário 1º PA'!$F$4:$F$2634))+SUMPRODUCT(-('Diário 2º PA'!$E$4:$E$2000='Analítico Cx.'!$B75),-('Diário 2º PA'!$P$4:$P$2000=I$1),('Diário 2º PA'!$F$4:$F$2000))+SUMPRODUCT(-('Diário 3º PA'!$E$4:$E$2000='Analítico Cx.'!$B75),-('Diário 3º PA'!$P$4:$P$2000=I$1),('Diário 3º PA'!$F$4:$F$2000))+SUMPRODUCT(-('Diário 4º PA'!$E$4:$E$2000='Analítico Cx.'!$B75),-('Diário 4º PA'!$P$4:$P$2000=I$1),('Diário 4º PA'!$F$4:$F$2000))</f>
        <v>0</v>
      </c>
      <c r="J75" s="205">
        <f>SUMPRODUCT(-('Diário 1º PA'!$E$4:$E$2634='Analítico Cx.'!$B75),-('Diário 1º PA'!$P$4:$P$2634=J$1),('Diário 1º PA'!$F$4:$F$2634))+SUMPRODUCT(-('Diário 2º PA'!$E$4:$E$2000='Analítico Cx.'!$B75),-('Diário 2º PA'!$P$4:$P$2000=J$1),('Diário 2º PA'!$F$4:$F$2000))+SUMPRODUCT(-('Diário 3º PA'!$E$4:$E$2000='Analítico Cx.'!$B75),-('Diário 3º PA'!$P$4:$P$2000=J$1),('Diário 3º PA'!$F$4:$F$2000))+SUMPRODUCT(-('Diário 4º PA'!$E$4:$E$2000='Analítico Cx.'!$B75),-('Diário 4º PA'!$P$4:$P$2000=J$1),('Diário 4º PA'!$F$4:$F$2000))</f>
        <v>0</v>
      </c>
      <c r="K75" s="205">
        <f>SUMPRODUCT(-('Diário 1º PA'!$E$4:$E$2634='Analítico Cx.'!$B75),-('Diário 1º PA'!$P$4:$P$2634=K$1),('Diário 1º PA'!$F$4:$F$2634))+SUMPRODUCT(-('Diário 2º PA'!$E$4:$E$2000='Analítico Cx.'!$B75),-('Diário 2º PA'!$P$4:$P$2000=K$1),('Diário 2º PA'!$F$4:$F$2000))+SUMPRODUCT(-('Diário 3º PA'!$E$4:$E$2000='Analítico Cx.'!$B75),-('Diário 3º PA'!$P$4:$P$2000=K$1),('Diário 3º PA'!$F$4:$F$2000))+SUMPRODUCT(-('Diário 4º PA'!$E$4:$E$2000='Analítico Cx.'!$B75),-('Diário 4º PA'!$P$4:$P$2000=K$1),('Diário 4º PA'!$F$4:$F$2000))</f>
        <v>0</v>
      </c>
      <c r="L75" s="205">
        <f>SUMPRODUCT(-('Diário 1º PA'!$E$4:$E$2634='Analítico Cx.'!$B75),-('Diário 1º PA'!$P$4:$P$2634=L$1),('Diário 1º PA'!$F$4:$F$2634))+SUMPRODUCT(-('Diário 2º PA'!$E$4:$E$2000='Analítico Cx.'!$B75),-('Diário 2º PA'!$P$4:$P$2000=L$1),('Diário 2º PA'!$F$4:$F$2000))+SUMPRODUCT(-('Diário 3º PA'!$E$4:$E$2000='Analítico Cx.'!$B75),-('Diário 3º PA'!$P$4:$P$2000=L$1),('Diário 3º PA'!$F$4:$F$2000))+SUMPRODUCT(-('Diário 4º PA'!$E$4:$E$2000='Analítico Cx.'!$B75),-('Diário 4º PA'!$P$4:$P$2000=L$1),('Diário 4º PA'!$F$4:$F$2000))</f>
        <v>0</v>
      </c>
      <c r="M75" s="205">
        <f>SUMPRODUCT(-('Diário 1º PA'!$E$4:$E$2634='Analítico Cx.'!$B75),-('Diário 1º PA'!$P$4:$P$2634=M$1),('Diário 1º PA'!$F$4:$F$2634))+SUMPRODUCT(-('Diário 2º PA'!$E$4:$E$2000='Analítico Cx.'!$B75),-('Diário 2º PA'!$P$4:$P$2000=M$1),('Diário 2º PA'!$F$4:$F$2000))+SUMPRODUCT(-('Diário 3º PA'!$E$4:$E$2000='Analítico Cx.'!$B75),-('Diário 3º PA'!$P$4:$P$2000=M$1),('Diário 3º PA'!$F$4:$F$2000))+SUMPRODUCT(-('Diário 4º PA'!$E$4:$E$2000='Analítico Cx.'!$B75),-('Diário 4º PA'!$P$4:$P$2000=M$1),('Diário 4º PA'!$F$4:$F$2000))</f>
        <v>0</v>
      </c>
      <c r="N75" s="205">
        <f>SUMPRODUCT(-('Diário 1º PA'!$E$4:$E$2634='Analítico Cx.'!$B75),-('Diário 1º PA'!$P$4:$P$2634=N$1),('Diário 1º PA'!$F$4:$F$2634))+SUMPRODUCT(-('Diário 2º PA'!$E$4:$E$2000='Analítico Cx.'!$B75),-('Diário 2º PA'!$P$4:$P$2000=N$1),('Diário 2º PA'!$F$4:$F$2000))+SUMPRODUCT(-('Diário 3º PA'!$E$4:$E$2000='Analítico Cx.'!$B75),-('Diário 3º PA'!$P$4:$P$2000=N$1),('Diário 3º PA'!$F$4:$F$2000))+SUMPRODUCT(-('Diário 4º PA'!$E$4:$E$2000='Analítico Cx.'!$B75),-('Diário 4º PA'!$P$4:$P$2000=N$1),('Diário 4º PA'!$F$4:$F$2000))</f>
        <v>0</v>
      </c>
      <c r="O75" s="206">
        <f t="shared" si="16"/>
        <v>0</v>
      </c>
      <c r="P75" s="180">
        <f t="shared" si="15"/>
        <v>0</v>
      </c>
    </row>
    <row r="76" spans="1:16" ht="23.25" customHeight="1" x14ac:dyDescent="0.2">
      <c r="A76" s="215" t="s">
        <v>128</v>
      </c>
      <c r="B76" s="226" t="s">
        <v>185</v>
      </c>
      <c r="C76" s="205">
        <f>SUMPRODUCT(-('Diário 1º PA'!$E$4:$E$2634='Analítico Cx.'!$B76),-('Diário 1º PA'!$P$4:$P$2634=C$1),('Diário 1º PA'!$F$4:$F$2634))+SUMPRODUCT(-('Diário 2º PA'!$E$4:$E$2000='Analítico Cx.'!$B76),-('Diário 2º PA'!$P$4:$P$2000=C$1),('Diário 2º PA'!$F$4:$F$2000))+SUMPRODUCT(-('Diário 3º PA'!$E$4:$E$2000='Analítico Cx.'!$B76),-('Diário 3º PA'!$P$4:$P$2000=C$1),('Diário 3º PA'!$F$4:$F$2000))+SUMPRODUCT(-('Diário 4º PA'!$E$4:$E$2000='Analítico Cx.'!$B76),-('Diário 4º PA'!$P$4:$P$2000=C$1),('Diário 4º PA'!$F$4:$F$2000))</f>
        <v>0</v>
      </c>
      <c r="D76" s="205">
        <f>SUMPRODUCT(-('Diário 1º PA'!$E$4:$E$2634='Analítico Cx.'!$B76),-('Diário 1º PA'!$P$4:$P$2634=D$1),('Diário 1º PA'!$F$4:$F$2634))+SUMPRODUCT(-('Diário 2º PA'!$E$4:$E$2000='Analítico Cx.'!$B76),-('Diário 2º PA'!$P$4:$P$2000=D$1),('Diário 2º PA'!$F$4:$F$2000))+SUMPRODUCT(-('Diário 3º PA'!$E$4:$E$2000='Analítico Cx.'!$B76),-('Diário 3º PA'!$P$4:$P$2000=D$1),('Diário 3º PA'!$F$4:$F$2000))+SUMPRODUCT(-('Diário 4º PA'!$E$4:$E$2000='Analítico Cx.'!$B76),-('Diário 4º PA'!$P$4:$P$2000=D$1),('Diário 4º PA'!$F$4:$F$2000))</f>
        <v>0</v>
      </c>
      <c r="E76" s="205">
        <f>SUMPRODUCT(-('Diário 1º PA'!$E$4:$E$2634='Analítico Cx.'!$B76),-('Diário 1º PA'!$P$4:$P$2634=E$1),('Diário 1º PA'!$F$4:$F$2634))+SUMPRODUCT(-('Diário 2º PA'!$E$4:$E$2000='Analítico Cx.'!$B76),-('Diário 2º PA'!$P$4:$P$2000=E$1),('Diário 2º PA'!$F$4:$F$2000))+SUMPRODUCT(-('Diário 3º PA'!$E$4:$E$2000='Analítico Cx.'!$B76),-('Diário 3º PA'!$P$4:$P$2000=E$1),('Diário 3º PA'!$F$4:$F$2000))+SUMPRODUCT(-('Diário 4º PA'!$E$4:$E$2000='Analítico Cx.'!$B76),-('Diário 4º PA'!$P$4:$P$2000=E$1),('Diário 4º PA'!$F$4:$F$2000))</f>
        <v>0</v>
      </c>
      <c r="F76" s="205">
        <f>SUMPRODUCT(-('Diário 1º PA'!$E$4:$E$2634='Analítico Cx.'!$B76),-('Diário 1º PA'!$P$4:$P$2634=F$1),('Diário 1º PA'!$F$4:$F$2634))+SUMPRODUCT(-('Diário 2º PA'!$E$4:$E$2000='Analítico Cx.'!$B76),-('Diário 2º PA'!$P$4:$P$2000=F$1),('Diário 2º PA'!$F$4:$F$2000))+SUMPRODUCT(-('Diário 3º PA'!$E$4:$E$2000='Analítico Cx.'!$B76),-('Diário 3º PA'!$P$4:$P$2000=F$1),('Diário 3º PA'!$F$4:$F$2000))+SUMPRODUCT(-('Diário 4º PA'!$E$4:$E$2000='Analítico Cx.'!$B76),-('Diário 4º PA'!$P$4:$P$2000=F$1),('Diário 4º PA'!$F$4:$F$2000))</f>
        <v>0</v>
      </c>
      <c r="G76" s="205">
        <f>SUMPRODUCT(-('Diário 1º PA'!$E$4:$E$2634='Analítico Cx.'!$B76),-('Diário 1º PA'!$P$4:$P$2634=G$1),('Diário 1º PA'!$F$4:$F$2634))+SUMPRODUCT(-('Diário 2º PA'!$E$4:$E$2000='Analítico Cx.'!$B76),-('Diário 2º PA'!$P$4:$P$2000=G$1),('Diário 2º PA'!$F$4:$F$2000))+SUMPRODUCT(-('Diário 3º PA'!$E$4:$E$2000='Analítico Cx.'!$B76),-('Diário 3º PA'!$P$4:$P$2000=G$1),('Diário 3º PA'!$F$4:$F$2000))+SUMPRODUCT(-('Diário 4º PA'!$E$4:$E$2000='Analítico Cx.'!$B76),-('Diário 4º PA'!$P$4:$P$2000=G$1),('Diário 4º PA'!$F$4:$F$2000))</f>
        <v>0</v>
      </c>
      <c r="H76" s="205">
        <f>SUMPRODUCT(-('Diário 1º PA'!$E$4:$E$2634='Analítico Cx.'!$B76),-('Diário 1º PA'!$P$4:$P$2634=H$1),('Diário 1º PA'!$F$4:$F$2634))+SUMPRODUCT(-('Diário 2º PA'!$E$4:$E$2000='Analítico Cx.'!$B76),-('Diário 2º PA'!$P$4:$P$2000=H$1),('Diário 2º PA'!$F$4:$F$2000))+SUMPRODUCT(-('Diário 3º PA'!$E$4:$E$2000='Analítico Cx.'!$B76),-('Diário 3º PA'!$P$4:$P$2000=H$1),('Diário 3º PA'!$F$4:$F$2000))+SUMPRODUCT(-('Diário 4º PA'!$E$4:$E$2000='Analítico Cx.'!$B76),-('Diário 4º PA'!$P$4:$P$2000=H$1),('Diário 4º PA'!$F$4:$F$2000))</f>
        <v>0</v>
      </c>
      <c r="I76" s="205">
        <f>SUMPRODUCT(-('Diário 1º PA'!$E$4:$E$2634='Analítico Cx.'!$B76),-('Diário 1º PA'!$P$4:$P$2634=I$1),('Diário 1º PA'!$F$4:$F$2634))+SUMPRODUCT(-('Diário 2º PA'!$E$4:$E$2000='Analítico Cx.'!$B76),-('Diário 2º PA'!$P$4:$P$2000=I$1),('Diário 2º PA'!$F$4:$F$2000))+SUMPRODUCT(-('Diário 3º PA'!$E$4:$E$2000='Analítico Cx.'!$B76),-('Diário 3º PA'!$P$4:$P$2000=I$1),('Diário 3º PA'!$F$4:$F$2000))+SUMPRODUCT(-('Diário 4º PA'!$E$4:$E$2000='Analítico Cx.'!$B76),-('Diário 4º PA'!$P$4:$P$2000=I$1),('Diário 4º PA'!$F$4:$F$2000))</f>
        <v>0</v>
      </c>
      <c r="J76" s="205">
        <f>SUMPRODUCT(-('Diário 1º PA'!$E$4:$E$2634='Analítico Cx.'!$B76),-('Diário 1º PA'!$P$4:$P$2634=J$1),('Diário 1º PA'!$F$4:$F$2634))+SUMPRODUCT(-('Diário 2º PA'!$E$4:$E$2000='Analítico Cx.'!$B76),-('Diário 2º PA'!$P$4:$P$2000=J$1),('Diário 2º PA'!$F$4:$F$2000))+SUMPRODUCT(-('Diário 3º PA'!$E$4:$E$2000='Analítico Cx.'!$B76),-('Diário 3º PA'!$P$4:$P$2000=J$1),('Diário 3º PA'!$F$4:$F$2000))+SUMPRODUCT(-('Diário 4º PA'!$E$4:$E$2000='Analítico Cx.'!$B76),-('Diário 4º PA'!$P$4:$P$2000=J$1),('Diário 4º PA'!$F$4:$F$2000))</f>
        <v>0</v>
      </c>
      <c r="K76" s="205">
        <f>SUMPRODUCT(-('Diário 1º PA'!$E$4:$E$2634='Analítico Cx.'!$B76),-('Diário 1º PA'!$P$4:$P$2634=K$1),('Diário 1º PA'!$F$4:$F$2634))+SUMPRODUCT(-('Diário 2º PA'!$E$4:$E$2000='Analítico Cx.'!$B76),-('Diário 2º PA'!$P$4:$P$2000=K$1),('Diário 2º PA'!$F$4:$F$2000))+SUMPRODUCT(-('Diário 3º PA'!$E$4:$E$2000='Analítico Cx.'!$B76),-('Diário 3º PA'!$P$4:$P$2000=K$1),('Diário 3º PA'!$F$4:$F$2000))+SUMPRODUCT(-('Diário 4º PA'!$E$4:$E$2000='Analítico Cx.'!$B76),-('Diário 4º PA'!$P$4:$P$2000=K$1),('Diário 4º PA'!$F$4:$F$2000))</f>
        <v>0</v>
      </c>
      <c r="L76" s="205">
        <f>SUMPRODUCT(-('Diário 1º PA'!$E$4:$E$2634='Analítico Cx.'!$B76),-('Diário 1º PA'!$P$4:$P$2634=L$1),('Diário 1º PA'!$F$4:$F$2634))+SUMPRODUCT(-('Diário 2º PA'!$E$4:$E$2000='Analítico Cx.'!$B76),-('Diário 2º PA'!$P$4:$P$2000=L$1),('Diário 2º PA'!$F$4:$F$2000))+SUMPRODUCT(-('Diário 3º PA'!$E$4:$E$2000='Analítico Cx.'!$B76),-('Diário 3º PA'!$P$4:$P$2000=L$1),('Diário 3º PA'!$F$4:$F$2000))+SUMPRODUCT(-('Diário 4º PA'!$E$4:$E$2000='Analítico Cx.'!$B76),-('Diário 4º PA'!$P$4:$P$2000=L$1),('Diário 4º PA'!$F$4:$F$2000))</f>
        <v>0</v>
      </c>
      <c r="M76" s="205">
        <f>SUMPRODUCT(-('Diário 1º PA'!$E$4:$E$2634='Analítico Cx.'!$B76),-('Diário 1º PA'!$P$4:$P$2634=M$1),('Diário 1º PA'!$F$4:$F$2634))+SUMPRODUCT(-('Diário 2º PA'!$E$4:$E$2000='Analítico Cx.'!$B76),-('Diário 2º PA'!$P$4:$P$2000=M$1),('Diário 2º PA'!$F$4:$F$2000))+SUMPRODUCT(-('Diário 3º PA'!$E$4:$E$2000='Analítico Cx.'!$B76),-('Diário 3º PA'!$P$4:$P$2000=M$1),('Diário 3º PA'!$F$4:$F$2000))+SUMPRODUCT(-('Diário 4º PA'!$E$4:$E$2000='Analítico Cx.'!$B76),-('Diário 4º PA'!$P$4:$P$2000=M$1),('Diário 4º PA'!$F$4:$F$2000))</f>
        <v>0</v>
      </c>
      <c r="N76" s="205">
        <f>SUMPRODUCT(-('Diário 1º PA'!$E$4:$E$2634='Analítico Cx.'!$B76),-('Diário 1º PA'!$P$4:$P$2634=N$1),('Diário 1º PA'!$F$4:$F$2634))+SUMPRODUCT(-('Diário 2º PA'!$E$4:$E$2000='Analítico Cx.'!$B76),-('Diário 2º PA'!$P$4:$P$2000=N$1),('Diário 2º PA'!$F$4:$F$2000))+SUMPRODUCT(-('Diário 3º PA'!$E$4:$E$2000='Analítico Cx.'!$B76),-('Diário 3º PA'!$P$4:$P$2000=N$1),('Diário 3º PA'!$F$4:$F$2000))+SUMPRODUCT(-('Diário 4º PA'!$E$4:$E$2000='Analítico Cx.'!$B76),-('Diário 4º PA'!$P$4:$P$2000=N$1),('Diário 4º PA'!$F$4:$F$2000))</f>
        <v>0</v>
      </c>
      <c r="O76" s="206">
        <f t="shared" si="16"/>
        <v>0</v>
      </c>
      <c r="P76" s="180">
        <f t="shared" si="15"/>
        <v>0</v>
      </c>
    </row>
    <row r="77" spans="1:16" ht="23.25" customHeight="1" x14ac:dyDescent="0.2">
      <c r="A77" s="215" t="s">
        <v>129</v>
      </c>
      <c r="B77" s="226" t="s">
        <v>186</v>
      </c>
      <c r="C77" s="205">
        <f>SUMPRODUCT(-('Diário 1º PA'!$E$4:$E$2634='Analítico Cx.'!$B77),-('Diário 1º PA'!$P$4:$P$2634=C$1),('Diário 1º PA'!$F$4:$F$2634))+SUMPRODUCT(-('Diário 2º PA'!$E$4:$E$2000='Analítico Cx.'!$B77),-('Diário 2º PA'!$P$4:$P$2000=C$1),('Diário 2º PA'!$F$4:$F$2000))+SUMPRODUCT(-('Diário 3º PA'!$E$4:$E$2000='Analítico Cx.'!$B77),-('Diário 3º PA'!$P$4:$P$2000=C$1),('Diário 3º PA'!$F$4:$F$2000))+SUMPRODUCT(-('Diário 4º PA'!$E$4:$E$2000='Analítico Cx.'!$B77),-('Diário 4º PA'!$P$4:$P$2000=C$1),('Diário 4º PA'!$F$4:$F$2000))</f>
        <v>3954.3100000000004</v>
      </c>
      <c r="D77" s="205">
        <f>SUMPRODUCT(-('Diário 1º PA'!$E$4:$E$2634='Analítico Cx.'!$B77),-('Diário 1º PA'!$P$4:$P$2634=D$1),('Diário 1º PA'!$F$4:$F$2634))+SUMPRODUCT(-('Diário 2º PA'!$E$4:$E$2000='Analítico Cx.'!$B77),-('Diário 2º PA'!$P$4:$P$2000=D$1),('Diário 2º PA'!$F$4:$F$2000))+SUMPRODUCT(-('Diário 3º PA'!$E$4:$E$2000='Analítico Cx.'!$B77),-('Diário 3º PA'!$P$4:$P$2000=D$1),('Diário 3º PA'!$F$4:$F$2000))+SUMPRODUCT(-('Diário 4º PA'!$E$4:$E$2000='Analítico Cx.'!$B77),-('Diário 4º PA'!$P$4:$P$2000=D$1),('Diário 4º PA'!$F$4:$F$2000))</f>
        <v>3981.4</v>
      </c>
      <c r="E77" s="205">
        <f>SUMPRODUCT(-('Diário 1º PA'!$E$4:$E$2634='Analítico Cx.'!$B77),-('Diário 1º PA'!$P$4:$P$2634=E$1),('Diário 1º PA'!$F$4:$F$2634))+SUMPRODUCT(-('Diário 2º PA'!$E$4:$E$2000='Analítico Cx.'!$B77),-('Diário 2º PA'!$P$4:$P$2000=E$1),('Diário 2º PA'!$F$4:$F$2000))+SUMPRODUCT(-('Diário 3º PA'!$E$4:$E$2000='Analítico Cx.'!$B77),-('Diário 3º PA'!$P$4:$P$2000=E$1),('Diário 3º PA'!$F$4:$F$2000))+SUMPRODUCT(-('Diário 4º PA'!$E$4:$E$2000='Analítico Cx.'!$B77),-('Diário 4º PA'!$P$4:$P$2000=E$1),('Diário 4º PA'!$F$4:$F$2000))</f>
        <v>4008.5200000000004</v>
      </c>
      <c r="F77" s="205">
        <f>SUMPRODUCT(-('Diário 1º PA'!$E$4:$E$2634='Analítico Cx.'!$B77),-('Diário 1º PA'!$P$4:$P$2634=F$1),('Diário 1º PA'!$F$4:$F$2634))+SUMPRODUCT(-('Diário 2º PA'!$E$4:$E$2000='Analítico Cx.'!$B77),-('Diário 2º PA'!$P$4:$P$2000=F$1),('Diário 2º PA'!$F$4:$F$2000))+SUMPRODUCT(-('Diário 3º PA'!$E$4:$E$2000='Analítico Cx.'!$B77),-('Diário 3º PA'!$P$4:$P$2000=F$1),('Diário 3º PA'!$F$4:$F$2000))+SUMPRODUCT(-('Diário 4º PA'!$E$4:$E$2000='Analítico Cx.'!$B77),-('Diário 4º PA'!$P$4:$P$2000=F$1),('Diário 4º PA'!$F$4:$F$2000))</f>
        <v>0</v>
      </c>
      <c r="G77" s="205">
        <f>SUMPRODUCT(-('Diário 1º PA'!$E$4:$E$2634='Analítico Cx.'!$B77),-('Diário 1º PA'!$P$4:$P$2634=G$1),('Diário 1º PA'!$F$4:$F$2634))+SUMPRODUCT(-('Diário 2º PA'!$E$4:$E$2000='Analítico Cx.'!$B77),-('Diário 2º PA'!$P$4:$P$2000=G$1),('Diário 2º PA'!$F$4:$F$2000))+SUMPRODUCT(-('Diário 3º PA'!$E$4:$E$2000='Analítico Cx.'!$B77),-('Diário 3º PA'!$P$4:$P$2000=G$1),('Diário 3º PA'!$F$4:$F$2000))+SUMPRODUCT(-('Diário 4º PA'!$E$4:$E$2000='Analítico Cx.'!$B77),-('Diário 4º PA'!$P$4:$P$2000=G$1),('Diário 4º PA'!$F$4:$F$2000))</f>
        <v>0</v>
      </c>
      <c r="H77" s="205">
        <f>SUMPRODUCT(-('Diário 1º PA'!$E$4:$E$2634='Analítico Cx.'!$B77),-('Diário 1º PA'!$P$4:$P$2634=H$1),('Diário 1º PA'!$F$4:$F$2634))+SUMPRODUCT(-('Diário 2º PA'!$E$4:$E$2000='Analítico Cx.'!$B77),-('Diário 2º PA'!$P$4:$P$2000=H$1),('Diário 2º PA'!$F$4:$F$2000))+SUMPRODUCT(-('Diário 3º PA'!$E$4:$E$2000='Analítico Cx.'!$B77),-('Diário 3º PA'!$P$4:$P$2000=H$1),('Diário 3º PA'!$F$4:$F$2000))+SUMPRODUCT(-('Diário 4º PA'!$E$4:$E$2000='Analítico Cx.'!$B77),-('Diário 4º PA'!$P$4:$P$2000=H$1),('Diário 4º PA'!$F$4:$F$2000))</f>
        <v>0</v>
      </c>
      <c r="I77" s="205">
        <f>SUMPRODUCT(-('Diário 1º PA'!$E$4:$E$2634='Analítico Cx.'!$B77),-('Diário 1º PA'!$P$4:$P$2634=I$1),('Diário 1º PA'!$F$4:$F$2634))+SUMPRODUCT(-('Diário 2º PA'!$E$4:$E$2000='Analítico Cx.'!$B77),-('Diário 2º PA'!$P$4:$P$2000=I$1),('Diário 2º PA'!$F$4:$F$2000))+SUMPRODUCT(-('Diário 3º PA'!$E$4:$E$2000='Analítico Cx.'!$B77),-('Diário 3º PA'!$P$4:$P$2000=I$1),('Diário 3º PA'!$F$4:$F$2000))+SUMPRODUCT(-('Diário 4º PA'!$E$4:$E$2000='Analítico Cx.'!$B77),-('Diário 4º PA'!$P$4:$P$2000=I$1),('Diário 4º PA'!$F$4:$F$2000))</f>
        <v>0</v>
      </c>
      <c r="J77" s="205">
        <f>SUMPRODUCT(-('Diário 1º PA'!$E$4:$E$2634='Analítico Cx.'!$B77),-('Diário 1º PA'!$P$4:$P$2634=J$1),('Diário 1º PA'!$F$4:$F$2634))+SUMPRODUCT(-('Diário 2º PA'!$E$4:$E$2000='Analítico Cx.'!$B77),-('Diário 2º PA'!$P$4:$P$2000=J$1),('Diário 2º PA'!$F$4:$F$2000))+SUMPRODUCT(-('Diário 3º PA'!$E$4:$E$2000='Analítico Cx.'!$B77),-('Diário 3º PA'!$P$4:$P$2000=J$1),('Diário 3º PA'!$F$4:$F$2000))+SUMPRODUCT(-('Diário 4º PA'!$E$4:$E$2000='Analítico Cx.'!$B77),-('Diário 4º PA'!$P$4:$P$2000=J$1),('Diário 4º PA'!$F$4:$F$2000))</f>
        <v>0</v>
      </c>
      <c r="K77" s="205">
        <f>SUMPRODUCT(-('Diário 1º PA'!$E$4:$E$2634='Analítico Cx.'!$B77),-('Diário 1º PA'!$P$4:$P$2634=K$1),('Diário 1º PA'!$F$4:$F$2634))+SUMPRODUCT(-('Diário 2º PA'!$E$4:$E$2000='Analítico Cx.'!$B77),-('Diário 2º PA'!$P$4:$P$2000=K$1),('Diário 2º PA'!$F$4:$F$2000))+SUMPRODUCT(-('Diário 3º PA'!$E$4:$E$2000='Analítico Cx.'!$B77),-('Diário 3º PA'!$P$4:$P$2000=K$1),('Diário 3º PA'!$F$4:$F$2000))+SUMPRODUCT(-('Diário 4º PA'!$E$4:$E$2000='Analítico Cx.'!$B77),-('Diário 4º PA'!$P$4:$P$2000=K$1),('Diário 4º PA'!$F$4:$F$2000))</f>
        <v>0</v>
      </c>
      <c r="L77" s="205">
        <f>SUMPRODUCT(-('Diário 1º PA'!$E$4:$E$2634='Analítico Cx.'!$B77),-('Diário 1º PA'!$P$4:$P$2634=L$1),('Diário 1º PA'!$F$4:$F$2634))+SUMPRODUCT(-('Diário 2º PA'!$E$4:$E$2000='Analítico Cx.'!$B77),-('Diário 2º PA'!$P$4:$P$2000=L$1),('Diário 2º PA'!$F$4:$F$2000))+SUMPRODUCT(-('Diário 3º PA'!$E$4:$E$2000='Analítico Cx.'!$B77),-('Diário 3º PA'!$P$4:$P$2000=L$1),('Diário 3º PA'!$F$4:$F$2000))+SUMPRODUCT(-('Diário 4º PA'!$E$4:$E$2000='Analítico Cx.'!$B77),-('Diário 4º PA'!$P$4:$P$2000=L$1),('Diário 4º PA'!$F$4:$F$2000))</f>
        <v>0</v>
      </c>
      <c r="M77" s="205">
        <f>SUMPRODUCT(-('Diário 1º PA'!$E$4:$E$2634='Analítico Cx.'!$B77),-('Diário 1º PA'!$P$4:$P$2634=M$1),('Diário 1º PA'!$F$4:$F$2634))+SUMPRODUCT(-('Diário 2º PA'!$E$4:$E$2000='Analítico Cx.'!$B77),-('Diário 2º PA'!$P$4:$P$2000=M$1),('Diário 2º PA'!$F$4:$F$2000))+SUMPRODUCT(-('Diário 3º PA'!$E$4:$E$2000='Analítico Cx.'!$B77),-('Diário 3º PA'!$P$4:$P$2000=M$1),('Diário 3º PA'!$F$4:$F$2000))+SUMPRODUCT(-('Diário 4º PA'!$E$4:$E$2000='Analítico Cx.'!$B77),-('Diário 4º PA'!$P$4:$P$2000=M$1),('Diário 4º PA'!$F$4:$F$2000))</f>
        <v>0</v>
      </c>
      <c r="N77" s="205">
        <f>SUMPRODUCT(-('Diário 1º PA'!$E$4:$E$2634='Analítico Cx.'!$B77),-('Diário 1º PA'!$P$4:$P$2634=N$1),('Diário 1º PA'!$F$4:$F$2634))+SUMPRODUCT(-('Diário 2º PA'!$E$4:$E$2000='Analítico Cx.'!$B77),-('Diário 2º PA'!$P$4:$P$2000=N$1),('Diário 2º PA'!$F$4:$F$2000))+SUMPRODUCT(-('Diário 3º PA'!$E$4:$E$2000='Analítico Cx.'!$B77),-('Diário 3º PA'!$P$4:$P$2000=N$1),('Diário 3º PA'!$F$4:$F$2000))+SUMPRODUCT(-('Diário 4º PA'!$E$4:$E$2000='Analítico Cx.'!$B77),-('Diário 4º PA'!$P$4:$P$2000=N$1),('Diário 4º PA'!$F$4:$F$2000))</f>
        <v>0</v>
      </c>
      <c r="O77" s="206">
        <f t="shared" si="16"/>
        <v>11944.230000000001</v>
      </c>
      <c r="P77" s="180">
        <f t="shared" si="15"/>
        <v>4.4003748690573836E-3</v>
      </c>
    </row>
    <row r="78" spans="1:16" ht="23.25" customHeight="1" x14ac:dyDescent="0.2">
      <c r="A78" s="215" t="s">
        <v>130</v>
      </c>
      <c r="B78" s="228" t="s">
        <v>187</v>
      </c>
      <c r="C78" s="205">
        <f>SUMPRODUCT(-('Diário 1º PA'!$E$4:$E$2634='Analítico Cx.'!$B78),-('Diário 1º PA'!$P$4:$P$2634=C$1),('Diário 1º PA'!$F$4:$F$2634))+SUMPRODUCT(-('Diário 2º PA'!$E$4:$E$2000='Analítico Cx.'!$B78),-('Diário 2º PA'!$P$4:$P$2000=C$1),('Diário 2º PA'!$F$4:$F$2000))+SUMPRODUCT(-('Diário 3º PA'!$E$4:$E$2000='Analítico Cx.'!$B78),-('Diário 3º PA'!$P$4:$P$2000=C$1),('Diário 3º PA'!$F$4:$F$2000))+SUMPRODUCT(-('Diário 4º PA'!$E$4:$E$2000='Analítico Cx.'!$B78),-('Diário 4º PA'!$P$4:$P$2000=C$1),('Diário 4º PA'!$F$4:$F$2000))</f>
        <v>441.53999999999996</v>
      </c>
      <c r="D78" s="205">
        <f>SUMPRODUCT(-('Diário 1º PA'!$E$4:$E$2634='Analítico Cx.'!$B78),-('Diário 1º PA'!$P$4:$P$2634=D$1),('Diário 1º PA'!$F$4:$F$2634))+SUMPRODUCT(-('Diário 2º PA'!$E$4:$E$2000='Analítico Cx.'!$B78),-('Diário 2º PA'!$P$4:$P$2000=D$1),('Diário 2º PA'!$F$4:$F$2000))+SUMPRODUCT(-('Diário 3º PA'!$E$4:$E$2000='Analítico Cx.'!$B78),-('Diário 3º PA'!$P$4:$P$2000=D$1),('Diário 3º PA'!$F$4:$F$2000))+SUMPRODUCT(-('Diário 4º PA'!$E$4:$E$2000='Analítico Cx.'!$B78),-('Diário 4º PA'!$P$4:$P$2000=D$1),('Diário 4º PA'!$F$4:$F$2000))</f>
        <v>515.13</v>
      </c>
      <c r="E78" s="205">
        <f>SUMPRODUCT(-('Diário 1º PA'!$E$4:$E$2634='Analítico Cx.'!$B78),-('Diário 1º PA'!$P$4:$P$2634=E$1),('Diário 1º PA'!$F$4:$F$2634))+SUMPRODUCT(-('Diário 2º PA'!$E$4:$E$2000='Analítico Cx.'!$B78),-('Diário 2º PA'!$P$4:$P$2000=E$1),('Diário 2º PA'!$F$4:$F$2000))+SUMPRODUCT(-('Diário 3º PA'!$E$4:$E$2000='Analítico Cx.'!$B78),-('Diário 3º PA'!$P$4:$P$2000=E$1),('Diário 3º PA'!$F$4:$F$2000))+SUMPRODUCT(-('Diário 4º PA'!$E$4:$E$2000='Analítico Cx.'!$B78),-('Diário 4º PA'!$P$4:$P$2000=E$1),('Diário 4º PA'!$F$4:$F$2000))</f>
        <v>515.13</v>
      </c>
      <c r="F78" s="205">
        <f>SUMPRODUCT(-('Diário 1º PA'!$E$4:$E$2634='Analítico Cx.'!$B78),-('Diário 1º PA'!$P$4:$P$2634=F$1),('Diário 1º PA'!$F$4:$F$2634))+SUMPRODUCT(-('Diário 2º PA'!$E$4:$E$2000='Analítico Cx.'!$B78),-('Diário 2º PA'!$P$4:$P$2000=F$1),('Diário 2º PA'!$F$4:$F$2000))+SUMPRODUCT(-('Diário 3º PA'!$E$4:$E$2000='Analítico Cx.'!$B78),-('Diário 3º PA'!$P$4:$P$2000=F$1),('Diário 3º PA'!$F$4:$F$2000))+SUMPRODUCT(-('Diário 4º PA'!$E$4:$E$2000='Analítico Cx.'!$B78),-('Diário 4º PA'!$P$4:$P$2000=F$1),('Diário 4º PA'!$F$4:$F$2000))</f>
        <v>0</v>
      </c>
      <c r="G78" s="205">
        <f>SUMPRODUCT(-('Diário 1º PA'!$E$4:$E$2634='Analítico Cx.'!$B78),-('Diário 1º PA'!$P$4:$P$2634=G$1),('Diário 1º PA'!$F$4:$F$2634))+SUMPRODUCT(-('Diário 2º PA'!$E$4:$E$2000='Analítico Cx.'!$B78),-('Diário 2º PA'!$P$4:$P$2000=G$1),('Diário 2º PA'!$F$4:$F$2000))+SUMPRODUCT(-('Diário 3º PA'!$E$4:$E$2000='Analítico Cx.'!$B78),-('Diário 3º PA'!$P$4:$P$2000=G$1),('Diário 3º PA'!$F$4:$F$2000))+SUMPRODUCT(-('Diário 4º PA'!$E$4:$E$2000='Analítico Cx.'!$B78),-('Diário 4º PA'!$P$4:$P$2000=G$1),('Diário 4º PA'!$F$4:$F$2000))</f>
        <v>0</v>
      </c>
      <c r="H78" s="205">
        <f>SUMPRODUCT(-('Diário 1º PA'!$E$4:$E$2634='Analítico Cx.'!$B78),-('Diário 1º PA'!$P$4:$P$2634=H$1),('Diário 1º PA'!$F$4:$F$2634))+SUMPRODUCT(-('Diário 2º PA'!$E$4:$E$2000='Analítico Cx.'!$B78),-('Diário 2º PA'!$P$4:$P$2000=H$1),('Diário 2º PA'!$F$4:$F$2000))+SUMPRODUCT(-('Diário 3º PA'!$E$4:$E$2000='Analítico Cx.'!$B78),-('Diário 3º PA'!$P$4:$P$2000=H$1),('Diário 3º PA'!$F$4:$F$2000))+SUMPRODUCT(-('Diário 4º PA'!$E$4:$E$2000='Analítico Cx.'!$B78),-('Diário 4º PA'!$P$4:$P$2000=H$1),('Diário 4º PA'!$F$4:$F$2000))</f>
        <v>0</v>
      </c>
      <c r="I78" s="205">
        <f>SUMPRODUCT(-('Diário 1º PA'!$E$4:$E$2634='Analítico Cx.'!$B78),-('Diário 1º PA'!$P$4:$P$2634=I$1),('Diário 1º PA'!$F$4:$F$2634))+SUMPRODUCT(-('Diário 2º PA'!$E$4:$E$2000='Analítico Cx.'!$B78),-('Diário 2º PA'!$P$4:$P$2000=I$1),('Diário 2º PA'!$F$4:$F$2000))+SUMPRODUCT(-('Diário 3º PA'!$E$4:$E$2000='Analítico Cx.'!$B78),-('Diário 3º PA'!$P$4:$P$2000=I$1),('Diário 3º PA'!$F$4:$F$2000))+SUMPRODUCT(-('Diário 4º PA'!$E$4:$E$2000='Analítico Cx.'!$B78),-('Diário 4º PA'!$P$4:$P$2000=I$1),('Diário 4º PA'!$F$4:$F$2000))</f>
        <v>0</v>
      </c>
      <c r="J78" s="205">
        <f>SUMPRODUCT(-('Diário 1º PA'!$E$4:$E$2634='Analítico Cx.'!$B78),-('Diário 1º PA'!$P$4:$P$2634=J$1),('Diário 1º PA'!$F$4:$F$2634))+SUMPRODUCT(-('Diário 2º PA'!$E$4:$E$2000='Analítico Cx.'!$B78),-('Diário 2º PA'!$P$4:$P$2000=J$1),('Diário 2º PA'!$F$4:$F$2000))+SUMPRODUCT(-('Diário 3º PA'!$E$4:$E$2000='Analítico Cx.'!$B78),-('Diário 3º PA'!$P$4:$P$2000=J$1),('Diário 3º PA'!$F$4:$F$2000))+SUMPRODUCT(-('Diário 4º PA'!$E$4:$E$2000='Analítico Cx.'!$B78),-('Diário 4º PA'!$P$4:$P$2000=J$1),('Diário 4º PA'!$F$4:$F$2000))</f>
        <v>0</v>
      </c>
      <c r="K78" s="205">
        <f>SUMPRODUCT(-('Diário 1º PA'!$E$4:$E$2634='Analítico Cx.'!$B78),-('Diário 1º PA'!$P$4:$P$2634=K$1),('Diário 1º PA'!$F$4:$F$2634))+SUMPRODUCT(-('Diário 2º PA'!$E$4:$E$2000='Analítico Cx.'!$B78),-('Diário 2º PA'!$P$4:$P$2000=K$1),('Diário 2º PA'!$F$4:$F$2000))+SUMPRODUCT(-('Diário 3º PA'!$E$4:$E$2000='Analítico Cx.'!$B78),-('Diário 3º PA'!$P$4:$P$2000=K$1),('Diário 3º PA'!$F$4:$F$2000))+SUMPRODUCT(-('Diário 4º PA'!$E$4:$E$2000='Analítico Cx.'!$B78),-('Diário 4º PA'!$P$4:$P$2000=K$1),('Diário 4º PA'!$F$4:$F$2000))</f>
        <v>0</v>
      </c>
      <c r="L78" s="205">
        <f>SUMPRODUCT(-('Diário 1º PA'!$E$4:$E$2634='Analítico Cx.'!$B78),-('Diário 1º PA'!$P$4:$P$2634=L$1),('Diário 1º PA'!$F$4:$F$2634))+SUMPRODUCT(-('Diário 2º PA'!$E$4:$E$2000='Analítico Cx.'!$B78),-('Diário 2º PA'!$P$4:$P$2000=L$1),('Diário 2º PA'!$F$4:$F$2000))+SUMPRODUCT(-('Diário 3º PA'!$E$4:$E$2000='Analítico Cx.'!$B78),-('Diário 3º PA'!$P$4:$P$2000=L$1),('Diário 3º PA'!$F$4:$F$2000))+SUMPRODUCT(-('Diário 4º PA'!$E$4:$E$2000='Analítico Cx.'!$B78),-('Diário 4º PA'!$P$4:$P$2000=L$1),('Diário 4º PA'!$F$4:$F$2000))</f>
        <v>0</v>
      </c>
      <c r="M78" s="205">
        <f>SUMPRODUCT(-('Diário 1º PA'!$E$4:$E$2634='Analítico Cx.'!$B78),-('Diário 1º PA'!$P$4:$P$2634=M$1),('Diário 1º PA'!$F$4:$F$2634))+SUMPRODUCT(-('Diário 2º PA'!$E$4:$E$2000='Analítico Cx.'!$B78),-('Diário 2º PA'!$P$4:$P$2000=M$1),('Diário 2º PA'!$F$4:$F$2000))+SUMPRODUCT(-('Diário 3º PA'!$E$4:$E$2000='Analítico Cx.'!$B78),-('Diário 3º PA'!$P$4:$P$2000=M$1),('Diário 3º PA'!$F$4:$F$2000))+SUMPRODUCT(-('Diário 4º PA'!$E$4:$E$2000='Analítico Cx.'!$B78),-('Diário 4º PA'!$P$4:$P$2000=M$1),('Diário 4º PA'!$F$4:$F$2000))</f>
        <v>0</v>
      </c>
      <c r="N78" s="205">
        <f>SUMPRODUCT(-('Diário 1º PA'!$E$4:$E$2634='Analítico Cx.'!$B78),-('Diário 1º PA'!$P$4:$P$2634=N$1),('Diário 1º PA'!$F$4:$F$2634))+SUMPRODUCT(-('Diário 2º PA'!$E$4:$E$2000='Analítico Cx.'!$B78),-('Diário 2º PA'!$P$4:$P$2000=N$1),('Diário 2º PA'!$F$4:$F$2000))+SUMPRODUCT(-('Diário 3º PA'!$E$4:$E$2000='Analítico Cx.'!$B78),-('Diário 3º PA'!$P$4:$P$2000=N$1),('Diário 3º PA'!$F$4:$F$2000))+SUMPRODUCT(-('Diário 4º PA'!$E$4:$E$2000='Analítico Cx.'!$B78),-('Diário 4º PA'!$P$4:$P$2000=N$1),('Diário 4º PA'!$F$4:$F$2000))</f>
        <v>0</v>
      </c>
      <c r="O78" s="206">
        <f t="shared" si="16"/>
        <v>1471.8</v>
      </c>
      <c r="P78" s="180">
        <f t="shared" si="15"/>
        <v>5.422259728989358E-4</v>
      </c>
    </row>
    <row r="79" spans="1:16" ht="23.25" customHeight="1" x14ac:dyDescent="0.2">
      <c r="A79" s="215" t="s">
        <v>131</v>
      </c>
      <c r="B79" s="228" t="s">
        <v>188</v>
      </c>
      <c r="C79" s="205">
        <f>SUMPRODUCT(-('Diário 1º PA'!$E$4:$E$2634='Analítico Cx.'!$B79),-('Diário 1º PA'!$P$4:$P$2634=C$1),('Diário 1º PA'!$F$4:$F$2634))+SUMPRODUCT(-('Diário 2º PA'!$E$4:$E$2000='Analítico Cx.'!$B79),-('Diário 2º PA'!$P$4:$P$2000=C$1),('Diário 2º PA'!$F$4:$F$2000))+SUMPRODUCT(-('Diário 3º PA'!$E$4:$E$2000='Analítico Cx.'!$B79),-('Diário 3º PA'!$P$4:$P$2000=C$1),('Diário 3º PA'!$F$4:$F$2000))+SUMPRODUCT(-('Diário 4º PA'!$E$4:$E$2000='Analítico Cx.'!$B79),-('Diário 4º PA'!$P$4:$P$2000=C$1),('Diário 4º PA'!$F$4:$F$2000))</f>
        <v>0</v>
      </c>
      <c r="D79" s="205">
        <f>SUMPRODUCT(-('Diário 1º PA'!$E$4:$E$2634='Analítico Cx.'!$B79),-('Diário 1º PA'!$P$4:$P$2634=D$1),('Diário 1º PA'!$F$4:$F$2634))+SUMPRODUCT(-('Diário 2º PA'!$E$4:$E$2000='Analítico Cx.'!$B79),-('Diário 2º PA'!$P$4:$P$2000=D$1),('Diário 2º PA'!$F$4:$F$2000))+SUMPRODUCT(-('Diário 3º PA'!$E$4:$E$2000='Analítico Cx.'!$B79),-('Diário 3º PA'!$P$4:$P$2000=D$1),('Diário 3º PA'!$F$4:$F$2000))+SUMPRODUCT(-('Diário 4º PA'!$E$4:$E$2000='Analítico Cx.'!$B79),-('Diário 4º PA'!$P$4:$P$2000=D$1),('Diário 4º PA'!$F$4:$F$2000))</f>
        <v>0</v>
      </c>
      <c r="E79" s="205">
        <f>SUMPRODUCT(-('Diário 1º PA'!$E$4:$E$2634='Analítico Cx.'!$B79),-('Diário 1º PA'!$P$4:$P$2634=E$1),('Diário 1º PA'!$F$4:$F$2634))+SUMPRODUCT(-('Diário 2º PA'!$E$4:$E$2000='Analítico Cx.'!$B79),-('Diário 2º PA'!$P$4:$P$2000=E$1),('Diário 2º PA'!$F$4:$F$2000))+SUMPRODUCT(-('Diário 3º PA'!$E$4:$E$2000='Analítico Cx.'!$B79),-('Diário 3º PA'!$P$4:$P$2000=E$1),('Diário 3º PA'!$F$4:$F$2000))+SUMPRODUCT(-('Diário 4º PA'!$E$4:$E$2000='Analítico Cx.'!$B79),-('Diário 4º PA'!$P$4:$P$2000=E$1),('Diário 4º PA'!$F$4:$F$2000))</f>
        <v>0</v>
      </c>
      <c r="F79" s="205">
        <f>SUMPRODUCT(-('Diário 1º PA'!$E$4:$E$2634='Analítico Cx.'!$B79),-('Diário 1º PA'!$P$4:$P$2634=F$1),('Diário 1º PA'!$F$4:$F$2634))+SUMPRODUCT(-('Diário 2º PA'!$E$4:$E$2000='Analítico Cx.'!$B79),-('Diário 2º PA'!$P$4:$P$2000=F$1),('Diário 2º PA'!$F$4:$F$2000))+SUMPRODUCT(-('Diário 3º PA'!$E$4:$E$2000='Analítico Cx.'!$B79),-('Diário 3º PA'!$P$4:$P$2000=F$1),('Diário 3º PA'!$F$4:$F$2000))+SUMPRODUCT(-('Diário 4º PA'!$E$4:$E$2000='Analítico Cx.'!$B79),-('Diário 4º PA'!$P$4:$P$2000=F$1),('Diário 4º PA'!$F$4:$F$2000))</f>
        <v>0</v>
      </c>
      <c r="G79" s="205">
        <f>SUMPRODUCT(-('Diário 1º PA'!$E$4:$E$2634='Analítico Cx.'!$B79),-('Diário 1º PA'!$P$4:$P$2634=G$1),('Diário 1º PA'!$F$4:$F$2634))+SUMPRODUCT(-('Diário 2º PA'!$E$4:$E$2000='Analítico Cx.'!$B79),-('Diário 2º PA'!$P$4:$P$2000=G$1),('Diário 2º PA'!$F$4:$F$2000))+SUMPRODUCT(-('Diário 3º PA'!$E$4:$E$2000='Analítico Cx.'!$B79),-('Diário 3º PA'!$P$4:$P$2000=G$1),('Diário 3º PA'!$F$4:$F$2000))+SUMPRODUCT(-('Diário 4º PA'!$E$4:$E$2000='Analítico Cx.'!$B79),-('Diário 4º PA'!$P$4:$P$2000=G$1),('Diário 4º PA'!$F$4:$F$2000))</f>
        <v>0</v>
      </c>
      <c r="H79" s="205">
        <f>SUMPRODUCT(-('Diário 1º PA'!$E$4:$E$2634='Analítico Cx.'!$B79),-('Diário 1º PA'!$P$4:$P$2634=H$1),('Diário 1º PA'!$F$4:$F$2634))+SUMPRODUCT(-('Diário 2º PA'!$E$4:$E$2000='Analítico Cx.'!$B79),-('Diário 2º PA'!$P$4:$P$2000=H$1),('Diário 2º PA'!$F$4:$F$2000))+SUMPRODUCT(-('Diário 3º PA'!$E$4:$E$2000='Analítico Cx.'!$B79),-('Diário 3º PA'!$P$4:$P$2000=H$1),('Diário 3º PA'!$F$4:$F$2000))+SUMPRODUCT(-('Diário 4º PA'!$E$4:$E$2000='Analítico Cx.'!$B79),-('Diário 4º PA'!$P$4:$P$2000=H$1),('Diário 4º PA'!$F$4:$F$2000))</f>
        <v>0</v>
      </c>
      <c r="I79" s="205">
        <f>SUMPRODUCT(-('Diário 1º PA'!$E$4:$E$2634='Analítico Cx.'!$B79),-('Diário 1º PA'!$P$4:$P$2634=I$1),('Diário 1º PA'!$F$4:$F$2634))+SUMPRODUCT(-('Diário 2º PA'!$E$4:$E$2000='Analítico Cx.'!$B79),-('Diário 2º PA'!$P$4:$P$2000=I$1),('Diário 2º PA'!$F$4:$F$2000))+SUMPRODUCT(-('Diário 3º PA'!$E$4:$E$2000='Analítico Cx.'!$B79),-('Diário 3º PA'!$P$4:$P$2000=I$1),('Diário 3º PA'!$F$4:$F$2000))+SUMPRODUCT(-('Diário 4º PA'!$E$4:$E$2000='Analítico Cx.'!$B79),-('Diário 4º PA'!$P$4:$P$2000=I$1),('Diário 4º PA'!$F$4:$F$2000))</f>
        <v>0</v>
      </c>
      <c r="J79" s="205">
        <f>SUMPRODUCT(-('Diário 1º PA'!$E$4:$E$2634='Analítico Cx.'!$B79),-('Diário 1º PA'!$P$4:$P$2634=J$1),('Diário 1º PA'!$F$4:$F$2634))+SUMPRODUCT(-('Diário 2º PA'!$E$4:$E$2000='Analítico Cx.'!$B79),-('Diário 2º PA'!$P$4:$P$2000=J$1),('Diário 2º PA'!$F$4:$F$2000))+SUMPRODUCT(-('Diário 3º PA'!$E$4:$E$2000='Analítico Cx.'!$B79),-('Diário 3º PA'!$P$4:$P$2000=J$1),('Diário 3º PA'!$F$4:$F$2000))+SUMPRODUCT(-('Diário 4º PA'!$E$4:$E$2000='Analítico Cx.'!$B79),-('Diário 4º PA'!$P$4:$P$2000=J$1),('Diário 4º PA'!$F$4:$F$2000))</f>
        <v>0</v>
      </c>
      <c r="K79" s="205">
        <f>SUMPRODUCT(-('Diário 1º PA'!$E$4:$E$2634='Analítico Cx.'!$B79),-('Diário 1º PA'!$P$4:$P$2634=K$1),('Diário 1º PA'!$F$4:$F$2634))+SUMPRODUCT(-('Diário 2º PA'!$E$4:$E$2000='Analítico Cx.'!$B79),-('Diário 2º PA'!$P$4:$P$2000=K$1),('Diário 2º PA'!$F$4:$F$2000))+SUMPRODUCT(-('Diário 3º PA'!$E$4:$E$2000='Analítico Cx.'!$B79),-('Diário 3º PA'!$P$4:$P$2000=K$1),('Diário 3º PA'!$F$4:$F$2000))+SUMPRODUCT(-('Diário 4º PA'!$E$4:$E$2000='Analítico Cx.'!$B79),-('Diário 4º PA'!$P$4:$P$2000=K$1),('Diário 4º PA'!$F$4:$F$2000))</f>
        <v>0</v>
      </c>
      <c r="L79" s="205">
        <f>SUMPRODUCT(-('Diário 1º PA'!$E$4:$E$2634='Analítico Cx.'!$B79),-('Diário 1º PA'!$P$4:$P$2634=L$1),('Diário 1º PA'!$F$4:$F$2634))+SUMPRODUCT(-('Diário 2º PA'!$E$4:$E$2000='Analítico Cx.'!$B79),-('Diário 2º PA'!$P$4:$P$2000=L$1),('Diário 2º PA'!$F$4:$F$2000))+SUMPRODUCT(-('Diário 3º PA'!$E$4:$E$2000='Analítico Cx.'!$B79),-('Diário 3º PA'!$P$4:$P$2000=L$1),('Diário 3º PA'!$F$4:$F$2000))+SUMPRODUCT(-('Diário 4º PA'!$E$4:$E$2000='Analítico Cx.'!$B79),-('Diário 4º PA'!$P$4:$P$2000=L$1),('Diário 4º PA'!$F$4:$F$2000))</f>
        <v>0</v>
      </c>
      <c r="M79" s="205">
        <f>SUMPRODUCT(-('Diário 1º PA'!$E$4:$E$2634='Analítico Cx.'!$B79),-('Diário 1º PA'!$P$4:$P$2634=M$1),('Diário 1º PA'!$F$4:$F$2634))+SUMPRODUCT(-('Diário 2º PA'!$E$4:$E$2000='Analítico Cx.'!$B79),-('Diário 2º PA'!$P$4:$P$2000=M$1),('Diário 2º PA'!$F$4:$F$2000))+SUMPRODUCT(-('Diário 3º PA'!$E$4:$E$2000='Analítico Cx.'!$B79),-('Diário 3º PA'!$P$4:$P$2000=M$1),('Diário 3º PA'!$F$4:$F$2000))+SUMPRODUCT(-('Diário 4º PA'!$E$4:$E$2000='Analítico Cx.'!$B79),-('Diário 4º PA'!$P$4:$P$2000=M$1),('Diário 4º PA'!$F$4:$F$2000))</f>
        <v>0</v>
      </c>
      <c r="N79" s="205">
        <f>SUMPRODUCT(-('Diário 1º PA'!$E$4:$E$2634='Analítico Cx.'!$B79),-('Diário 1º PA'!$P$4:$P$2634=N$1),('Diário 1º PA'!$F$4:$F$2634))+SUMPRODUCT(-('Diário 2º PA'!$E$4:$E$2000='Analítico Cx.'!$B79),-('Diário 2º PA'!$P$4:$P$2000=N$1),('Diário 2º PA'!$F$4:$F$2000))+SUMPRODUCT(-('Diário 3º PA'!$E$4:$E$2000='Analítico Cx.'!$B79),-('Diário 3º PA'!$P$4:$P$2000=N$1),('Diário 3º PA'!$F$4:$F$2000))+SUMPRODUCT(-('Diário 4º PA'!$E$4:$E$2000='Analítico Cx.'!$B79),-('Diário 4º PA'!$P$4:$P$2000=N$1),('Diário 4º PA'!$F$4:$F$2000))</f>
        <v>0</v>
      </c>
      <c r="O79" s="206">
        <f t="shared" si="16"/>
        <v>0</v>
      </c>
      <c r="P79" s="180">
        <f t="shared" si="15"/>
        <v>0</v>
      </c>
    </row>
    <row r="80" spans="1:16" ht="23.25" customHeight="1" x14ac:dyDescent="0.2">
      <c r="A80" s="215" t="s">
        <v>132</v>
      </c>
      <c r="B80" s="228" t="s">
        <v>189</v>
      </c>
      <c r="C80" s="205">
        <f>SUMPRODUCT(-('Diário 1º PA'!$E$4:$E$2634='Analítico Cx.'!$B80),-('Diário 1º PA'!$P$4:$P$2634=C$1),('Diário 1º PA'!$F$4:$F$2634))+SUMPRODUCT(-('Diário 2º PA'!$E$4:$E$2000='Analítico Cx.'!$B80),-('Diário 2º PA'!$P$4:$P$2000=C$1),('Diário 2º PA'!$F$4:$F$2000))+SUMPRODUCT(-('Diário 3º PA'!$E$4:$E$2000='Analítico Cx.'!$B80),-('Diário 3º PA'!$P$4:$P$2000=C$1),('Diário 3º PA'!$F$4:$F$2000))+SUMPRODUCT(-('Diário 4º PA'!$E$4:$E$2000='Analítico Cx.'!$B80),-('Diário 4º PA'!$P$4:$P$2000=C$1),('Diário 4º PA'!$F$4:$F$2000))</f>
        <v>0</v>
      </c>
      <c r="D80" s="205">
        <f>SUMPRODUCT(-('Diário 1º PA'!$E$4:$E$2634='Analítico Cx.'!$B80),-('Diário 1º PA'!$P$4:$P$2634=D$1),('Diário 1º PA'!$F$4:$F$2634))+SUMPRODUCT(-('Diário 2º PA'!$E$4:$E$2000='Analítico Cx.'!$B80),-('Diário 2º PA'!$P$4:$P$2000=D$1),('Diário 2º PA'!$F$4:$F$2000))+SUMPRODUCT(-('Diário 3º PA'!$E$4:$E$2000='Analítico Cx.'!$B80),-('Diário 3º PA'!$P$4:$P$2000=D$1),('Diário 3º PA'!$F$4:$F$2000))+SUMPRODUCT(-('Diário 4º PA'!$E$4:$E$2000='Analítico Cx.'!$B80),-('Diário 4º PA'!$P$4:$P$2000=D$1),('Diário 4º PA'!$F$4:$F$2000))</f>
        <v>0</v>
      </c>
      <c r="E80" s="205">
        <f>SUMPRODUCT(-('Diário 1º PA'!$E$4:$E$2634='Analítico Cx.'!$B80),-('Diário 1º PA'!$P$4:$P$2634=E$1),('Diário 1º PA'!$F$4:$F$2634))+SUMPRODUCT(-('Diário 2º PA'!$E$4:$E$2000='Analítico Cx.'!$B80),-('Diário 2º PA'!$P$4:$P$2000=E$1),('Diário 2º PA'!$F$4:$F$2000))+SUMPRODUCT(-('Diário 3º PA'!$E$4:$E$2000='Analítico Cx.'!$B80),-('Diário 3º PA'!$P$4:$P$2000=E$1),('Diário 3º PA'!$F$4:$F$2000))+SUMPRODUCT(-('Diário 4º PA'!$E$4:$E$2000='Analítico Cx.'!$B80),-('Diário 4º PA'!$P$4:$P$2000=E$1),('Diário 4º PA'!$F$4:$F$2000))</f>
        <v>0</v>
      </c>
      <c r="F80" s="205">
        <f>SUMPRODUCT(-('Diário 1º PA'!$E$4:$E$2634='Analítico Cx.'!$B80),-('Diário 1º PA'!$P$4:$P$2634=F$1),('Diário 1º PA'!$F$4:$F$2634))+SUMPRODUCT(-('Diário 2º PA'!$E$4:$E$2000='Analítico Cx.'!$B80),-('Diário 2º PA'!$P$4:$P$2000=F$1),('Diário 2º PA'!$F$4:$F$2000))+SUMPRODUCT(-('Diário 3º PA'!$E$4:$E$2000='Analítico Cx.'!$B80),-('Diário 3º PA'!$P$4:$P$2000=F$1),('Diário 3º PA'!$F$4:$F$2000))+SUMPRODUCT(-('Diário 4º PA'!$E$4:$E$2000='Analítico Cx.'!$B80),-('Diário 4º PA'!$P$4:$P$2000=F$1),('Diário 4º PA'!$F$4:$F$2000))</f>
        <v>0</v>
      </c>
      <c r="G80" s="205">
        <f>SUMPRODUCT(-('Diário 1º PA'!$E$4:$E$2634='Analítico Cx.'!$B80),-('Diário 1º PA'!$P$4:$P$2634=G$1),('Diário 1º PA'!$F$4:$F$2634))+SUMPRODUCT(-('Diário 2º PA'!$E$4:$E$2000='Analítico Cx.'!$B80),-('Diário 2º PA'!$P$4:$P$2000=G$1),('Diário 2º PA'!$F$4:$F$2000))+SUMPRODUCT(-('Diário 3º PA'!$E$4:$E$2000='Analítico Cx.'!$B80),-('Diário 3º PA'!$P$4:$P$2000=G$1),('Diário 3º PA'!$F$4:$F$2000))+SUMPRODUCT(-('Diário 4º PA'!$E$4:$E$2000='Analítico Cx.'!$B80),-('Diário 4º PA'!$P$4:$P$2000=G$1),('Diário 4º PA'!$F$4:$F$2000))</f>
        <v>0</v>
      </c>
      <c r="H80" s="205">
        <f>SUMPRODUCT(-('Diário 1º PA'!$E$4:$E$2634='Analítico Cx.'!$B80),-('Diário 1º PA'!$P$4:$P$2634=H$1),('Diário 1º PA'!$F$4:$F$2634))+SUMPRODUCT(-('Diário 2º PA'!$E$4:$E$2000='Analítico Cx.'!$B80),-('Diário 2º PA'!$P$4:$P$2000=H$1),('Diário 2º PA'!$F$4:$F$2000))+SUMPRODUCT(-('Diário 3º PA'!$E$4:$E$2000='Analítico Cx.'!$B80),-('Diário 3º PA'!$P$4:$P$2000=H$1),('Diário 3º PA'!$F$4:$F$2000))+SUMPRODUCT(-('Diário 4º PA'!$E$4:$E$2000='Analítico Cx.'!$B80),-('Diário 4º PA'!$P$4:$P$2000=H$1),('Diário 4º PA'!$F$4:$F$2000))</f>
        <v>0</v>
      </c>
      <c r="I80" s="205">
        <f>SUMPRODUCT(-('Diário 1º PA'!$E$4:$E$2634='Analítico Cx.'!$B80),-('Diário 1º PA'!$P$4:$P$2634=I$1),('Diário 1º PA'!$F$4:$F$2634))+SUMPRODUCT(-('Diário 2º PA'!$E$4:$E$2000='Analítico Cx.'!$B80),-('Diário 2º PA'!$P$4:$P$2000=I$1),('Diário 2º PA'!$F$4:$F$2000))+SUMPRODUCT(-('Diário 3º PA'!$E$4:$E$2000='Analítico Cx.'!$B80),-('Diário 3º PA'!$P$4:$P$2000=I$1),('Diário 3º PA'!$F$4:$F$2000))+SUMPRODUCT(-('Diário 4º PA'!$E$4:$E$2000='Analítico Cx.'!$B80),-('Diário 4º PA'!$P$4:$P$2000=I$1),('Diário 4º PA'!$F$4:$F$2000))</f>
        <v>0</v>
      </c>
      <c r="J80" s="205">
        <f>SUMPRODUCT(-('Diário 1º PA'!$E$4:$E$2634='Analítico Cx.'!$B80),-('Diário 1º PA'!$P$4:$P$2634=J$1),('Diário 1º PA'!$F$4:$F$2634))+SUMPRODUCT(-('Diário 2º PA'!$E$4:$E$2000='Analítico Cx.'!$B80),-('Diário 2º PA'!$P$4:$P$2000=J$1),('Diário 2º PA'!$F$4:$F$2000))+SUMPRODUCT(-('Diário 3º PA'!$E$4:$E$2000='Analítico Cx.'!$B80),-('Diário 3º PA'!$P$4:$P$2000=J$1),('Diário 3º PA'!$F$4:$F$2000))+SUMPRODUCT(-('Diário 4º PA'!$E$4:$E$2000='Analítico Cx.'!$B80),-('Diário 4º PA'!$P$4:$P$2000=J$1),('Diário 4º PA'!$F$4:$F$2000))</f>
        <v>0</v>
      </c>
      <c r="K80" s="205">
        <f>SUMPRODUCT(-('Diário 1º PA'!$E$4:$E$2634='Analítico Cx.'!$B80),-('Diário 1º PA'!$P$4:$P$2634=K$1),('Diário 1º PA'!$F$4:$F$2634))+SUMPRODUCT(-('Diário 2º PA'!$E$4:$E$2000='Analítico Cx.'!$B80),-('Diário 2º PA'!$P$4:$P$2000=K$1),('Diário 2º PA'!$F$4:$F$2000))+SUMPRODUCT(-('Diário 3º PA'!$E$4:$E$2000='Analítico Cx.'!$B80),-('Diário 3º PA'!$P$4:$P$2000=K$1),('Diário 3º PA'!$F$4:$F$2000))+SUMPRODUCT(-('Diário 4º PA'!$E$4:$E$2000='Analítico Cx.'!$B80),-('Diário 4º PA'!$P$4:$P$2000=K$1),('Diário 4º PA'!$F$4:$F$2000))</f>
        <v>0</v>
      </c>
      <c r="L80" s="205">
        <f>SUMPRODUCT(-('Diário 1º PA'!$E$4:$E$2634='Analítico Cx.'!$B80),-('Diário 1º PA'!$P$4:$P$2634=L$1),('Diário 1º PA'!$F$4:$F$2634))+SUMPRODUCT(-('Diário 2º PA'!$E$4:$E$2000='Analítico Cx.'!$B80),-('Diário 2º PA'!$P$4:$P$2000=L$1),('Diário 2º PA'!$F$4:$F$2000))+SUMPRODUCT(-('Diário 3º PA'!$E$4:$E$2000='Analítico Cx.'!$B80),-('Diário 3º PA'!$P$4:$P$2000=L$1),('Diário 3º PA'!$F$4:$F$2000))+SUMPRODUCT(-('Diário 4º PA'!$E$4:$E$2000='Analítico Cx.'!$B80),-('Diário 4º PA'!$P$4:$P$2000=L$1),('Diário 4º PA'!$F$4:$F$2000))</f>
        <v>0</v>
      </c>
      <c r="M80" s="205">
        <f>SUMPRODUCT(-('Diário 1º PA'!$E$4:$E$2634='Analítico Cx.'!$B80),-('Diário 1º PA'!$P$4:$P$2634=M$1),('Diário 1º PA'!$F$4:$F$2634))+SUMPRODUCT(-('Diário 2º PA'!$E$4:$E$2000='Analítico Cx.'!$B80),-('Diário 2º PA'!$P$4:$P$2000=M$1),('Diário 2º PA'!$F$4:$F$2000))+SUMPRODUCT(-('Diário 3º PA'!$E$4:$E$2000='Analítico Cx.'!$B80),-('Diário 3º PA'!$P$4:$P$2000=M$1),('Diário 3º PA'!$F$4:$F$2000))+SUMPRODUCT(-('Diário 4º PA'!$E$4:$E$2000='Analítico Cx.'!$B80),-('Diário 4º PA'!$P$4:$P$2000=M$1),('Diário 4º PA'!$F$4:$F$2000))</f>
        <v>0</v>
      </c>
      <c r="N80" s="205">
        <f>SUMPRODUCT(-('Diário 1º PA'!$E$4:$E$2634='Analítico Cx.'!$B80),-('Diário 1º PA'!$P$4:$P$2634=N$1),('Diário 1º PA'!$F$4:$F$2634))+SUMPRODUCT(-('Diário 2º PA'!$E$4:$E$2000='Analítico Cx.'!$B80),-('Diário 2º PA'!$P$4:$P$2000=N$1),('Diário 2º PA'!$F$4:$F$2000))+SUMPRODUCT(-('Diário 3º PA'!$E$4:$E$2000='Analítico Cx.'!$B80),-('Diário 3º PA'!$P$4:$P$2000=N$1),('Diário 3º PA'!$F$4:$F$2000))+SUMPRODUCT(-('Diário 4º PA'!$E$4:$E$2000='Analítico Cx.'!$B80),-('Diário 4º PA'!$P$4:$P$2000=N$1),('Diário 4º PA'!$F$4:$F$2000))</f>
        <v>0</v>
      </c>
      <c r="O80" s="206">
        <f t="shared" si="16"/>
        <v>0</v>
      </c>
      <c r="P80" s="180">
        <f t="shared" si="15"/>
        <v>0</v>
      </c>
    </row>
    <row r="81" spans="1:16" ht="23.25" customHeight="1" x14ac:dyDescent="0.2">
      <c r="A81" s="215" t="s">
        <v>133</v>
      </c>
      <c r="B81" s="228" t="s">
        <v>253</v>
      </c>
      <c r="C81" s="205">
        <f>SUMPRODUCT(-('Diário 1º PA'!$E$4:$E$2634='Analítico Cx.'!$B81),-('Diário 1º PA'!$P$4:$P$2634=C$1),('Diário 1º PA'!$F$4:$F$2634))+SUMPRODUCT(-('Diário 2º PA'!$E$4:$E$2000='Analítico Cx.'!$B81),-('Diário 2º PA'!$P$4:$P$2000=C$1),('Diário 2º PA'!$F$4:$F$2000))+SUMPRODUCT(-('Diário 3º PA'!$E$4:$E$2000='Analítico Cx.'!$B81),-('Diário 3º PA'!$P$4:$P$2000=C$1),('Diário 3º PA'!$F$4:$F$2000))+SUMPRODUCT(-('Diário 4º PA'!$E$4:$E$2000='Analítico Cx.'!$B81),-('Diário 4º PA'!$P$4:$P$2000=C$1),('Diário 4º PA'!$F$4:$F$2000))</f>
        <v>0</v>
      </c>
      <c r="D81" s="205">
        <f>SUMPRODUCT(-('Diário 1º PA'!$E$4:$E$2634='Analítico Cx.'!$B81),-('Diário 1º PA'!$P$4:$P$2634=D$1),('Diário 1º PA'!$F$4:$F$2634))+SUMPRODUCT(-('Diário 2º PA'!$E$4:$E$2000='Analítico Cx.'!$B81),-('Diário 2º PA'!$P$4:$P$2000=D$1),('Diário 2º PA'!$F$4:$F$2000))+SUMPRODUCT(-('Diário 3º PA'!$E$4:$E$2000='Analítico Cx.'!$B81),-('Diário 3º PA'!$P$4:$P$2000=D$1),('Diário 3º PA'!$F$4:$F$2000))+SUMPRODUCT(-('Diário 4º PA'!$E$4:$E$2000='Analítico Cx.'!$B81),-('Diário 4º PA'!$P$4:$P$2000=D$1),('Diário 4º PA'!$F$4:$F$2000))</f>
        <v>0</v>
      </c>
      <c r="E81" s="205">
        <f>SUMPRODUCT(-('Diário 1º PA'!$E$4:$E$2634='Analítico Cx.'!$B81),-('Diário 1º PA'!$P$4:$P$2634=E$1),('Diário 1º PA'!$F$4:$F$2634))+SUMPRODUCT(-('Diário 2º PA'!$E$4:$E$2000='Analítico Cx.'!$B81),-('Diário 2º PA'!$P$4:$P$2000=E$1),('Diário 2º PA'!$F$4:$F$2000))+SUMPRODUCT(-('Diário 3º PA'!$E$4:$E$2000='Analítico Cx.'!$B81),-('Diário 3º PA'!$P$4:$P$2000=E$1),('Diário 3º PA'!$F$4:$F$2000))+SUMPRODUCT(-('Diário 4º PA'!$E$4:$E$2000='Analítico Cx.'!$B81),-('Diário 4º PA'!$P$4:$P$2000=E$1),('Diário 4º PA'!$F$4:$F$2000))</f>
        <v>0</v>
      </c>
      <c r="F81" s="205">
        <f>SUMPRODUCT(-('Diário 1º PA'!$E$4:$E$2634='Analítico Cx.'!$B81),-('Diário 1º PA'!$P$4:$P$2634=F$1),('Diário 1º PA'!$F$4:$F$2634))+SUMPRODUCT(-('Diário 2º PA'!$E$4:$E$2000='Analítico Cx.'!$B81),-('Diário 2º PA'!$P$4:$P$2000=F$1),('Diário 2º PA'!$F$4:$F$2000))+SUMPRODUCT(-('Diário 3º PA'!$E$4:$E$2000='Analítico Cx.'!$B81),-('Diário 3º PA'!$P$4:$P$2000=F$1),('Diário 3º PA'!$F$4:$F$2000))+SUMPRODUCT(-('Diário 4º PA'!$E$4:$E$2000='Analítico Cx.'!$B81),-('Diário 4º PA'!$P$4:$P$2000=F$1),('Diário 4º PA'!$F$4:$F$2000))</f>
        <v>0</v>
      </c>
      <c r="G81" s="205">
        <f>SUMPRODUCT(-('Diário 1º PA'!$E$4:$E$2634='Analítico Cx.'!$B81),-('Diário 1º PA'!$P$4:$P$2634=G$1),('Diário 1º PA'!$F$4:$F$2634))+SUMPRODUCT(-('Diário 2º PA'!$E$4:$E$2000='Analítico Cx.'!$B81),-('Diário 2º PA'!$P$4:$P$2000=G$1),('Diário 2º PA'!$F$4:$F$2000))+SUMPRODUCT(-('Diário 3º PA'!$E$4:$E$2000='Analítico Cx.'!$B81),-('Diário 3º PA'!$P$4:$P$2000=G$1),('Diário 3º PA'!$F$4:$F$2000))+SUMPRODUCT(-('Diário 4º PA'!$E$4:$E$2000='Analítico Cx.'!$B81),-('Diário 4º PA'!$P$4:$P$2000=G$1),('Diário 4º PA'!$F$4:$F$2000))</f>
        <v>0</v>
      </c>
      <c r="H81" s="205">
        <f>SUMPRODUCT(-('Diário 1º PA'!$E$4:$E$2634='Analítico Cx.'!$B81),-('Diário 1º PA'!$P$4:$P$2634=H$1),('Diário 1º PA'!$F$4:$F$2634))+SUMPRODUCT(-('Diário 2º PA'!$E$4:$E$2000='Analítico Cx.'!$B81),-('Diário 2º PA'!$P$4:$P$2000=H$1),('Diário 2º PA'!$F$4:$F$2000))+SUMPRODUCT(-('Diário 3º PA'!$E$4:$E$2000='Analítico Cx.'!$B81),-('Diário 3º PA'!$P$4:$P$2000=H$1),('Diário 3º PA'!$F$4:$F$2000))+SUMPRODUCT(-('Diário 4º PA'!$E$4:$E$2000='Analítico Cx.'!$B81),-('Diário 4º PA'!$P$4:$P$2000=H$1),('Diário 4º PA'!$F$4:$F$2000))</f>
        <v>0</v>
      </c>
      <c r="I81" s="205">
        <f>SUMPRODUCT(-('Diário 1º PA'!$E$4:$E$2634='Analítico Cx.'!$B81),-('Diário 1º PA'!$P$4:$P$2634=I$1),('Diário 1º PA'!$F$4:$F$2634))+SUMPRODUCT(-('Diário 2º PA'!$E$4:$E$2000='Analítico Cx.'!$B81),-('Diário 2º PA'!$P$4:$P$2000=I$1),('Diário 2º PA'!$F$4:$F$2000))+SUMPRODUCT(-('Diário 3º PA'!$E$4:$E$2000='Analítico Cx.'!$B81),-('Diário 3º PA'!$P$4:$P$2000=I$1),('Diário 3º PA'!$F$4:$F$2000))+SUMPRODUCT(-('Diário 4º PA'!$E$4:$E$2000='Analítico Cx.'!$B81),-('Diário 4º PA'!$P$4:$P$2000=I$1),('Diário 4º PA'!$F$4:$F$2000))</f>
        <v>0</v>
      </c>
      <c r="J81" s="205">
        <f>SUMPRODUCT(-('Diário 1º PA'!$E$4:$E$2634='Analítico Cx.'!$B81),-('Diário 1º PA'!$P$4:$P$2634=J$1),('Diário 1º PA'!$F$4:$F$2634))+SUMPRODUCT(-('Diário 2º PA'!$E$4:$E$2000='Analítico Cx.'!$B81),-('Diário 2º PA'!$P$4:$P$2000=J$1),('Diário 2º PA'!$F$4:$F$2000))+SUMPRODUCT(-('Diário 3º PA'!$E$4:$E$2000='Analítico Cx.'!$B81),-('Diário 3º PA'!$P$4:$P$2000=J$1),('Diário 3º PA'!$F$4:$F$2000))+SUMPRODUCT(-('Diário 4º PA'!$E$4:$E$2000='Analítico Cx.'!$B81),-('Diário 4º PA'!$P$4:$P$2000=J$1),('Diário 4º PA'!$F$4:$F$2000))</f>
        <v>0</v>
      </c>
      <c r="K81" s="205">
        <f>SUMPRODUCT(-('Diário 1º PA'!$E$4:$E$2634='Analítico Cx.'!$B81),-('Diário 1º PA'!$P$4:$P$2634=K$1),('Diário 1º PA'!$F$4:$F$2634))+SUMPRODUCT(-('Diário 2º PA'!$E$4:$E$2000='Analítico Cx.'!$B81),-('Diário 2º PA'!$P$4:$P$2000=K$1),('Diário 2º PA'!$F$4:$F$2000))+SUMPRODUCT(-('Diário 3º PA'!$E$4:$E$2000='Analítico Cx.'!$B81),-('Diário 3º PA'!$P$4:$P$2000=K$1),('Diário 3º PA'!$F$4:$F$2000))+SUMPRODUCT(-('Diário 4º PA'!$E$4:$E$2000='Analítico Cx.'!$B81),-('Diário 4º PA'!$P$4:$P$2000=K$1),('Diário 4º PA'!$F$4:$F$2000))</f>
        <v>0</v>
      </c>
      <c r="L81" s="205">
        <f>SUMPRODUCT(-('Diário 1º PA'!$E$4:$E$2634='Analítico Cx.'!$B81),-('Diário 1º PA'!$P$4:$P$2634=L$1),('Diário 1º PA'!$F$4:$F$2634))+SUMPRODUCT(-('Diário 2º PA'!$E$4:$E$2000='Analítico Cx.'!$B81),-('Diário 2º PA'!$P$4:$P$2000=L$1),('Diário 2º PA'!$F$4:$F$2000))+SUMPRODUCT(-('Diário 3º PA'!$E$4:$E$2000='Analítico Cx.'!$B81),-('Diário 3º PA'!$P$4:$P$2000=L$1),('Diário 3º PA'!$F$4:$F$2000))+SUMPRODUCT(-('Diário 4º PA'!$E$4:$E$2000='Analítico Cx.'!$B81),-('Diário 4º PA'!$P$4:$P$2000=L$1),('Diário 4º PA'!$F$4:$F$2000))</f>
        <v>0</v>
      </c>
      <c r="M81" s="205">
        <f>SUMPRODUCT(-('Diário 1º PA'!$E$4:$E$2634='Analítico Cx.'!$B81),-('Diário 1º PA'!$P$4:$P$2634=M$1),('Diário 1º PA'!$F$4:$F$2634))+SUMPRODUCT(-('Diário 2º PA'!$E$4:$E$2000='Analítico Cx.'!$B81),-('Diário 2º PA'!$P$4:$P$2000=M$1),('Diário 2º PA'!$F$4:$F$2000))+SUMPRODUCT(-('Diário 3º PA'!$E$4:$E$2000='Analítico Cx.'!$B81),-('Diário 3º PA'!$P$4:$P$2000=M$1),('Diário 3º PA'!$F$4:$F$2000))+SUMPRODUCT(-('Diário 4º PA'!$E$4:$E$2000='Analítico Cx.'!$B81),-('Diário 4º PA'!$P$4:$P$2000=M$1),('Diário 4º PA'!$F$4:$F$2000))</f>
        <v>0</v>
      </c>
      <c r="N81" s="205">
        <f>SUMPRODUCT(-('Diário 1º PA'!$E$4:$E$2634='Analítico Cx.'!$B81),-('Diário 1º PA'!$P$4:$P$2634=N$1),('Diário 1º PA'!$F$4:$F$2634))+SUMPRODUCT(-('Diário 2º PA'!$E$4:$E$2000='Analítico Cx.'!$B81),-('Diário 2º PA'!$P$4:$P$2000=N$1),('Diário 2º PA'!$F$4:$F$2000))+SUMPRODUCT(-('Diário 3º PA'!$E$4:$E$2000='Analítico Cx.'!$B81),-('Diário 3º PA'!$P$4:$P$2000=N$1),('Diário 3º PA'!$F$4:$F$2000))+SUMPRODUCT(-('Diário 4º PA'!$E$4:$E$2000='Analítico Cx.'!$B81),-('Diário 4º PA'!$P$4:$P$2000=N$1),('Diário 4º PA'!$F$4:$F$2000))</f>
        <v>0</v>
      </c>
      <c r="O81" s="206">
        <f t="shared" si="16"/>
        <v>0</v>
      </c>
      <c r="P81" s="180">
        <f t="shared" si="15"/>
        <v>0</v>
      </c>
    </row>
    <row r="82" spans="1:16" ht="23.25" customHeight="1" x14ac:dyDescent="0.2">
      <c r="A82" s="215" t="s">
        <v>134</v>
      </c>
      <c r="B82" s="228" t="s">
        <v>92</v>
      </c>
      <c r="C82" s="205">
        <f>SUMPRODUCT(-('Diário 1º PA'!$E$4:$E$2634='Analítico Cx.'!$B82),-('Diário 1º PA'!$P$4:$P$2634=C$1),('Diário 1º PA'!$F$4:$F$2634))+SUMPRODUCT(-('Diário 2º PA'!$E$4:$E$2000='Analítico Cx.'!$B82),-('Diário 2º PA'!$P$4:$P$2000=C$1),('Diário 2º PA'!$F$4:$F$2000))+SUMPRODUCT(-('Diário 3º PA'!$E$4:$E$2000='Analítico Cx.'!$B82),-('Diário 3º PA'!$P$4:$P$2000=C$1),('Diário 3º PA'!$F$4:$F$2000))+SUMPRODUCT(-('Diário 4º PA'!$E$4:$E$2000='Analítico Cx.'!$B82),-('Diário 4º PA'!$P$4:$P$2000=C$1),('Diário 4º PA'!$F$4:$F$2000))</f>
        <v>938.07</v>
      </c>
      <c r="D82" s="205">
        <f>SUMPRODUCT(-('Diário 1º PA'!$E$4:$E$2634='Analítico Cx.'!$B82),-('Diário 1º PA'!$P$4:$P$2634=D$1),('Diário 1º PA'!$F$4:$F$2634))+SUMPRODUCT(-('Diário 2º PA'!$E$4:$E$2000='Analítico Cx.'!$B82),-('Diário 2º PA'!$P$4:$P$2000=D$1),('Diário 2º PA'!$F$4:$F$2000))+SUMPRODUCT(-('Diário 3º PA'!$E$4:$E$2000='Analítico Cx.'!$B82),-('Diário 3º PA'!$P$4:$P$2000=D$1),('Diário 3º PA'!$F$4:$F$2000))+SUMPRODUCT(-('Diário 4º PA'!$E$4:$E$2000='Analítico Cx.'!$B82),-('Diário 4º PA'!$P$4:$P$2000=D$1),('Diário 4º PA'!$F$4:$F$2000))</f>
        <v>617.95000000000005</v>
      </c>
      <c r="E82" s="205">
        <f>SUMPRODUCT(-('Diário 1º PA'!$E$4:$E$2634='Analítico Cx.'!$B82),-('Diário 1º PA'!$P$4:$P$2634=E$1),('Diário 1º PA'!$F$4:$F$2634))+SUMPRODUCT(-('Diário 2º PA'!$E$4:$E$2000='Analítico Cx.'!$B82),-('Diário 2º PA'!$P$4:$P$2000=E$1),('Diário 2º PA'!$F$4:$F$2000))+SUMPRODUCT(-('Diário 3º PA'!$E$4:$E$2000='Analítico Cx.'!$B82),-('Diário 3º PA'!$P$4:$P$2000=E$1),('Diário 3º PA'!$F$4:$F$2000))+SUMPRODUCT(-('Diário 4º PA'!$E$4:$E$2000='Analítico Cx.'!$B82),-('Diário 4º PA'!$P$4:$P$2000=E$1),('Diário 4º PA'!$F$4:$F$2000))</f>
        <v>1258.19</v>
      </c>
      <c r="F82" s="205">
        <f>SUMPRODUCT(-('Diário 1º PA'!$E$4:$E$2634='Analítico Cx.'!$B82),-('Diário 1º PA'!$P$4:$P$2634=F$1),('Diário 1º PA'!$F$4:$F$2634))+SUMPRODUCT(-('Diário 2º PA'!$E$4:$E$2000='Analítico Cx.'!$B82),-('Diário 2º PA'!$P$4:$P$2000=F$1),('Diário 2º PA'!$F$4:$F$2000))+SUMPRODUCT(-('Diário 3º PA'!$E$4:$E$2000='Analítico Cx.'!$B82),-('Diário 3º PA'!$P$4:$P$2000=F$1),('Diário 3º PA'!$F$4:$F$2000))+SUMPRODUCT(-('Diário 4º PA'!$E$4:$E$2000='Analítico Cx.'!$B82),-('Diário 4º PA'!$P$4:$P$2000=F$1),('Diário 4º PA'!$F$4:$F$2000))</f>
        <v>0</v>
      </c>
      <c r="G82" s="205">
        <f>SUMPRODUCT(-('Diário 1º PA'!$E$4:$E$2634='Analítico Cx.'!$B82),-('Diário 1º PA'!$P$4:$P$2634=G$1),('Diário 1º PA'!$F$4:$F$2634))+SUMPRODUCT(-('Diário 2º PA'!$E$4:$E$2000='Analítico Cx.'!$B82),-('Diário 2º PA'!$P$4:$P$2000=G$1),('Diário 2º PA'!$F$4:$F$2000))+SUMPRODUCT(-('Diário 3º PA'!$E$4:$E$2000='Analítico Cx.'!$B82),-('Diário 3º PA'!$P$4:$P$2000=G$1),('Diário 3º PA'!$F$4:$F$2000))+SUMPRODUCT(-('Diário 4º PA'!$E$4:$E$2000='Analítico Cx.'!$B82),-('Diário 4º PA'!$P$4:$P$2000=G$1),('Diário 4º PA'!$F$4:$F$2000))</f>
        <v>0</v>
      </c>
      <c r="H82" s="205">
        <f>SUMPRODUCT(-('Diário 1º PA'!$E$4:$E$2634='Analítico Cx.'!$B82),-('Diário 1º PA'!$P$4:$P$2634=H$1),('Diário 1º PA'!$F$4:$F$2634))+SUMPRODUCT(-('Diário 2º PA'!$E$4:$E$2000='Analítico Cx.'!$B82),-('Diário 2º PA'!$P$4:$P$2000=H$1),('Diário 2º PA'!$F$4:$F$2000))+SUMPRODUCT(-('Diário 3º PA'!$E$4:$E$2000='Analítico Cx.'!$B82),-('Diário 3º PA'!$P$4:$P$2000=H$1),('Diário 3º PA'!$F$4:$F$2000))+SUMPRODUCT(-('Diário 4º PA'!$E$4:$E$2000='Analítico Cx.'!$B82),-('Diário 4º PA'!$P$4:$P$2000=H$1),('Diário 4º PA'!$F$4:$F$2000))</f>
        <v>0</v>
      </c>
      <c r="I82" s="205">
        <f>SUMPRODUCT(-('Diário 1º PA'!$E$4:$E$2634='Analítico Cx.'!$B82),-('Diário 1º PA'!$P$4:$P$2634=I$1),('Diário 1º PA'!$F$4:$F$2634))+SUMPRODUCT(-('Diário 2º PA'!$E$4:$E$2000='Analítico Cx.'!$B82),-('Diário 2º PA'!$P$4:$P$2000=I$1),('Diário 2º PA'!$F$4:$F$2000))+SUMPRODUCT(-('Diário 3º PA'!$E$4:$E$2000='Analítico Cx.'!$B82),-('Diário 3º PA'!$P$4:$P$2000=I$1),('Diário 3º PA'!$F$4:$F$2000))+SUMPRODUCT(-('Diário 4º PA'!$E$4:$E$2000='Analítico Cx.'!$B82),-('Diário 4º PA'!$P$4:$P$2000=I$1),('Diário 4º PA'!$F$4:$F$2000))</f>
        <v>0</v>
      </c>
      <c r="J82" s="205">
        <f>SUMPRODUCT(-('Diário 1º PA'!$E$4:$E$2634='Analítico Cx.'!$B82),-('Diário 1º PA'!$P$4:$P$2634=J$1),('Diário 1º PA'!$F$4:$F$2634))+SUMPRODUCT(-('Diário 2º PA'!$E$4:$E$2000='Analítico Cx.'!$B82),-('Diário 2º PA'!$P$4:$P$2000=J$1),('Diário 2º PA'!$F$4:$F$2000))+SUMPRODUCT(-('Diário 3º PA'!$E$4:$E$2000='Analítico Cx.'!$B82),-('Diário 3º PA'!$P$4:$P$2000=J$1),('Diário 3º PA'!$F$4:$F$2000))+SUMPRODUCT(-('Diário 4º PA'!$E$4:$E$2000='Analítico Cx.'!$B82),-('Diário 4º PA'!$P$4:$P$2000=J$1),('Diário 4º PA'!$F$4:$F$2000))</f>
        <v>0</v>
      </c>
      <c r="K82" s="205">
        <f>SUMPRODUCT(-('Diário 1º PA'!$E$4:$E$2634='Analítico Cx.'!$B82),-('Diário 1º PA'!$P$4:$P$2634=K$1),('Diário 1º PA'!$F$4:$F$2634))+SUMPRODUCT(-('Diário 2º PA'!$E$4:$E$2000='Analítico Cx.'!$B82),-('Diário 2º PA'!$P$4:$P$2000=K$1),('Diário 2º PA'!$F$4:$F$2000))+SUMPRODUCT(-('Diário 3º PA'!$E$4:$E$2000='Analítico Cx.'!$B82),-('Diário 3º PA'!$P$4:$P$2000=K$1),('Diário 3º PA'!$F$4:$F$2000))+SUMPRODUCT(-('Diário 4º PA'!$E$4:$E$2000='Analítico Cx.'!$B82),-('Diário 4º PA'!$P$4:$P$2000=K$1),('Diário 4º PA'!$F$4:$F$2000))</f>
        <v>0</v>
      </c>
      <c r="L82" s="205">
        <f>SUMPRODUCT(-('Diário 1º PA'!$E$4:$E$2634='Analítico Cx.'!$B82),-('Diário 1º PA'!$P$4:$P$2634=L$1),('Diário 1º PA'!$F$4:$F$2634))+SUMPRODUCT(-('Diário 2º PA'!$E$4:$E$2000='Analítico Cx.'!$B82),-('Diário 2º PA'!$P$4:$P$2000=L$1),('Diário 2º PA'!$F$4:$F$2000))+SUMPRODUCT(-('Diário 3º PA'!$E$4:$E$2000='Analítico Cx.'!$B82),-('Diário 3º PA'!$P$4:$P$2000=L$1),('Diário 3º PA'!$F$4:$F$2000))+SUMPRODUCT(-('Diário 4º PA'!$E$4:$E$2000='Analítico Cx.'!$B82),-('Diário 4º PA'!$P$4:$P$2000=L$1),('Diário 4º PA'!$F$4:$F$2000))</f>
        <v>0</v>
      </c>
      <c r="M82" s="205">
        <f>SUMPRODUCT(-('Diário 1º PA'!$E$4:$E$2634='Analítico Cx.'!$B82),-('Diário 1º PA'!$P$4:$P$2634=M$1),('Diário 1º PA'!$F$4:$F$2634))+SUMPRODUCT(-('Diário 2º PA'!$E$4:$E$2000='Analítico Cx.'!$B82),-('Diário 2º PA'!$P$4:$P$2000=M$1),('Diário 2º PA'!$F$4:$F$2000))+SUMPRODUCT(-('Diário 3º PA'!$E$4:$E$2000='Analítico Cx.'!$B82),-('Diário 3º PA'!$P$4:$P$2000=M$1),('Diário 3º PA'!$F$4:$F$2000))+SUMPRODUCT(-('Diário 4º PA'!$E$4:$E$2000='Analítico Cx.'!$B82),-('Diário 4º PA'!$P$4:$P$2000=M$1),('Diário 4º PA'!$F$4:$F$2000))</f>
        <v>0</v>
      </c>
      <c r="N82" s="205">
        <f>SUMPRODUCT(-('Diário 1º PA'!$E$4:$E$2634='Analítico Cx.'!$B82),-('Diário 1º PA'!$P$4:$P$2634=N$1),('Diário 1º PA'!$F$4:$F$2634))+SUMPRODUCT(-('Diário 2º PA'!$E$4:$E$2000='Analítico Cx.'!$B82),-('Diário 2º PA'!$P$4:$P$2000=N$1),('Diário 2º PA'!$F$4:$F$2000))+SUMPRODUCT(-('Diário 3º PA'!$E$4:$E$2000='Analítico Cx.'!$B82),-('Diário 3º PA'!$P$4:$P$2000=N$1),('Diário 3º PA'!$F$4:$F$2000))+SUMPRODUCT(-('Diário 4º PA'!$E$4:$E$2000='Analítico Cx.'!$B82),-('Diário 4º PA'!$P$4:$P$2000=N$1),('Diário 4º PA'!$F$4:$F$2000))</f>
        <v>0</v>
      </c>
      <c r="O82" s="206">
        <f t="shared" si="16"/>
        <v>2814.21</v>
      </c>
      <c r="P82" s="180">
        <f t="shared" si="15"/>
        <v>1.036783364038534E-3</v>
      </c>
    </row>
    <row r="83" spans="1:16" ht="23.25" customHeight="1" x14ac:dyDescent="0.2">
      <c r="A83" s="215" t="s">
        <v>135</v>
      </c>
      <c r="B83" s="228" t="s">
        <v>327</v>
      </c>
      <c r="C83" s="205">
        <f>SUMPRODUCT(-('Diário 1º PA'!$E$4:$E$2634='Analítico Cx.'!$B83),-('Diário 1º PA'!$P$4:$P$2634=C$1),('Diário 1º PA'!$F$4:$F$2634))+SUMPRODUCT(-('Diário 2º PA'!$E$4:$E$2000='Analítico Cx.'!$B83),-('Diário 2º PA'!$P$4:$P$2000=C$1),('Diário 2º PA'!$F$4:$F$2000))+SUMPRODUCT(-('Diário 3º PA'!$E$4:$E$2000='Analítico Cx.'!$B83),-('Diário 3º PA'!$P$4:$P$2000=C$1),('Diário 3º PA'!$F$4:$F$2000))+SUMPRODUCT(-('Diário 4º PA'!$E$4:$E$2000='Analítico Cx.'!$B83),-('Diário 4º PA'!$P$4:$P$2000=C$1),('Diário 4º PA'!$F$4:$F$2000))</f>
        <v>0</v>
      </c>
      <c r="D83" s="205">
        <f>SUMPRODUCT(-('Diário 1º PA'!$E$4:$E$2634='Analítico Cx.'!$B83),-('Diário 1º PA'!$P$4:$P$2634=D$1),('Diário 1º PA'!$F$4:$F$2634))+SUMPRODUCT(-('Diário 2º PA'!$E$4:$E$2000='Analítico Cx.'!$B83),-('Diário 2º PA'!$P$4:$P$2000=D$1),('Diário 2º PA'!$F$4:$F$2000))+SUMPRODUCT(-('Diário 3º PA'!$E$4:$E$2000='Analítico Cx.'!$B83),-('Diário 3º PA'!$P$4:$P$2000=D$1),('Diário 3º PA'!$F$4:$F$2000))+SUMPRODUCT(-('Diário 4º PA'!$E$4:$E$2000='Analítico Cx.'!$B83),-('Diário 4º PA'!$P$4:$P$2000=D$1),('Diário 4º PA'!$F$4:$F$2000))</f>
        <v>0</v>
      </c>
      <c r="E83" s="205">
        <f>SUMPRODUCT(-('Diário 1º PA'!$E$4:$E$2634='Analítico Cx.'!$B83),-('Diário 1º PA'!$P$4:$P$2634=E$1),('Diário 1º PA'!$F$4:$F$2634))+SUMPRODUCT(-('Diário 2º PA'!$E$4:$E$2000='Analítico Cx.'!$B83),-('Diário 2º PA'!$P$4:$P$2000=E$1),('Diário 2º PA'!$F$4:$F$2000))+SUMPRODUCT(-('Diário 3º PA'!$E$4:$E$2000='Analítico Cx.'!$B83),-('Diário 3º PA'!$P$4:$P$2000=E$1),('Diário 3º PA'!$F$4:$F$2000))+SUMPRODUCT(-('Diário 4º PA'!$E$4:$E$2000='Analítico Cx.'!$B83),-('Diário 4º PA'!$P$4:$P$2000=E$1),('Diário 4º PA'!$F$4:$F$2000))</f>
        <v>0</v>
      </c>
      <c r="F83" s="205">
        <f>SUMPRODUCT(-('Diário 1º PA'!$E$4:$E$2634='Analítico Cx.'!$B83),-('Diário 1º PA'!$P$4:$P$2634=F$1),('Diário 1º PA'!$F$4:$F$2634))+SUMPRODUCT(-('Diário 2º PA'!$E$4:$E$2000='Analítico Cx.'!$B83),-('Diário 2º PA'!$P$4:$P$2000=F$1),('Diário 2º PA'!$F$4:$F$2000))+SUMPRODUCT(-('Diário 3º PA'!$E$4:$E$2000='Analítico Cx.'!$B83),-('Diário 3º PA'!$P$4:$P$2000=F$1),('Diário 3º PA'!$F$4:$F$2000))+SUMPRODUCT(-('Diário 4º PA'!$E$4:$E$2000='Analítico Cx.'!$B83),-('Diário 4º PA'!$P$4:$P$2000=F$1),('Diário 4º PA'!$F$4:$F$2000))</f>
        <v>0</v>
      </c>
      <c r="G83" s="205">
        <f>SUMPRODUCT(-('Diário 1º PA'!$E$4:$E$2634='Analítico Cx.'!$B83),-('Diário 1º PA'!$P$4:$P$2634=G$1),('Diário 1º PA'!$F$4:$F$2634))+SUMPRODUCT(-('Diário 2º PA'!$E$4:$E$2000='Analítico Cx.'!$B83),-('Diário 2º PA'!$P$4:$P$2000=G$1),('Diário 2º PA'!$F$4:$F$2000))+SUMPRODUCT(-('Diário 3º PA'!$E$4:$E$2000='Analítico Cx.'!$B83),-('Diário 3º PA'!$P$4:$P$2000=G$1),('Diário 3º PA'!$F$4:$F$2000))+SUMPRODUCT(-('Diário 4º PA'!$E$4:$E$2000='Analítico Cx.'!$B83),-('Diário 4º PA'!$P$4:$P$2000=G$1),('Diário 4º PA'!$F$4:$F$2000))</f>
        <v>0</v>
      </c>
      <c r="H83" s="205">
        <f>SUMPRODUCT(-('Diário 1º PA'!$E$4:$E$2634='Analítico Cx.'!$B83),-('Diário 1º PA'!$P$4:$P$2634=H$1),('Diário 1º PA'!$F$4:$F$2634))+SUMPRODUCT(-('Diário 2º PA'!$E$4:$E$2000='Analítico Cx.'!$B83),-('Diário 2º PA'!$P$4:$P$2000=H$1),('Diário 2º PA'!$F$4:$F$2000))+SUMPRODUCT(-('Diário 3º PA'!$E$4:$E$2000='Analítico Cx.'!$B83),-('Diário 3º PA'!$P$4:$P$2000=H$1),('Diário 3º PA'!$F$4:$F$2000))+SUMPRODUCT(-('Diário 4º PA'!$E$4:$E$2000='Analítico Cx.'!$B83),-('Diário 4º PA'!$P$4:$P$2000=H$1),('Diário 4º PA'!$F$4:$F$2000))</f>
        <v>0</v>
      </c>
      <c r="I83" s="205">
        <f>SUMPRODUCT(-('Diário 1º PA'!$E$4:$E$2634='Analítico Cx.'!$B83),-('Diário 1º PA'!$P$4:$P$2634=I$1),('Diário 1º PA'!$F$4:$F$2634))+SUMPRODUCT(-('Diário 2º PA'!$E$4:$E$2000='Analítico Cx.'!$B83),-('Diário 2º PA'!$P$4:$P$2000=I$1),('Diário 2º PA'!$F$4:$F$2000))+SUMPRODUCT(-('Diário 3º PA'!$E$4:$E$2000='Analítico Cx.'!$B83),-('Diário 3º PA'!$P$4:$P$2000=I$1),('Diário 3º PA'!$F$4:$F$2000))+SUMPRODUCT(-('Diário 4º PA'!$E$4:$E$2000='Analítico Cx.'!$B83),-('Diário 4º PA'!$P$4:$P$2000=I$1),('Diário 4º PA'!$F$4:$F$2000))</f>
        <v>0</v>
      </c>
      <c r="J83" s="205">
        <f>SUMPRODUCT(-('Diário 1º PA'!$E$4:$E$2634='Analítico Cx.'!$B83),-('Diário 1º PA'!$P$4:$P$2634=J$1),('Diário 1º PA'!$F$4:$F$2634))+SUMPRODUCT(-('Diário 2º PA'!$E$4:$E$2000='Analítico Cx.'!$B83),-('Diário 2º PA'!$P$4:$P$2000=J$1),('Diário 2º PA'!$F$4:$F$2000))+SUMPRODUCT(-('Diário 3º PA'!$E$4:$E$2000='Analítico Cx.'!$B83),-('Diário 3º PA'!$P$4:$P$2000=J$1),('Diário 3º PA'!$F$4:$F$2000))+SUMPRODUCT(-('Diário 4º PA'!$E$4:$E$2000='Analítico Cx.'!$B83),-('Diário 4º PA'!$P$4:$P$2000=J$1),('Diário 4º PA'!$F$4:$F$2000))</f>
        <v>0</v>
      </c>
      <c r="K83" s="205">
        <f>SUMPRODUCT(-('Diário 1º PA'!$E$4:$E$2634='Analítico Cx.'!$B83),-('Diário 1º PA'!$P$4:$P$2634=K$1),('Diário 1º PA'!$F$4:$F$2634))+SUMPRODUCT(-('Diário 2º PA'!$E$4:$E$2000='Analítico Cx.'!$B83),-('Diário 2º PA'!$P$4:$P$2000=K$1),('Diário 2º PA'!$F$4:$F$2000))+SUMPRODUCT(-('Diário 3º PA'!$E$4:$E$2000='Analítico Cx.'!$B83),-('Diário 3º PA'!$P$4:$P$2000=K$1),('Diário 3º PA'!$F$4:$F$2000))+SUMPRODUCT(-('Diário 4º PA'!$E$4:$E$2000='Analítico Cx.'!$B83),-('Diário 4º PA'!$P$4:$P$2000=K$1),('Diário 4º PA'!$F$4:$F$2000))</f>
        <v>0</v>
      </c>
      <c r="L83" s="205">
        <f>SUMPRODUCT(-('Diário 1º PA'!$E$4:$E$2634='Analítico Cx.'!$B83),-('Diário 1º PA'!$P$4:$P$2634=L$1),('Diário 1º PA'!$F$4:$F$2634))+SUMPRODUCT(-('Diário 2º PA'!$E$4:$E$2000='Analítico Cx.'!$B83),-('Diário 2º PA'!$P$4:$P$2000=L$1),('Diário 2º PA'!$F$4:$F$2000))+SUMPRODUCT(-('Diário 3º PA'!$E$4:$E$2000='Analítico Cx.'!$B83),-('Diário 3º PA'!$P$4:$P$2000=L$1),('Diário 3º PA'!$F$4:$F$2000))+SUMPRODUCT(-('Diário 4º PA'!$E$4:$E$2000='Analítico Cx.'!$B83),-('Diário 4º PA'!$P$4:$P$2000=L$1),('Diário 4º PA'!$F$4:$F$2000))</f>
        <v>0</v>
      </c>
      <c r="M83" s="205">
        <f>SUMPRODUCT(-('Diário 1º PA'!$E$4:$E$2634='Analítico Cx.'!$B83),-('Diário 1º PA'!$P$4:$P$2634=M$1),('Diário 1º PA'!$F$4:$F$2634))+SUMPRODUCT(-('Diário 2º PA'!$E$4:$E$2000='Analítico Cx.'!$B83),-('Diário 2º PA'!$P$4:$P$2000=M$1),('Diário 2º PA'!$F$4:$F$2000))+SUMPRODUCT(-('Diário 3º PA'!$E$4:$E$2000='Analítico Cx.'!$B83),-('Diário 3º PA'!$P$4:$P$2000=M$1),('Diário 3º PA'!$F$4:$F$2000))+SUMPRODUCT(-('Diário 4º PA'!$E$4:$E$2000='Analítico Cx.'!$B83),-('Diário 4º PA'!$P$4:$P$2000=M$1),('Diário 4º PA'!$F$4:$F$2000))</f>
        <v>0</v>
      </c>
      <c r="N83" s="205">
        <f>SUMPRODUCT(-('Diário 1º PA'!$E$4:$E$2634='Analítico Cx.'!$B83),-('Diário 1º PA'!$P$4:$P$2634=N$1),('Diário 1º PA'!$F$4:$F$2634))+SUMPRODUCT(-('Diário 2º PA'!$E$4:$E$2000='Analítico Cx.'!$B83),-('Diário 2º PA'!$P$4:$P$2000=N$1),('Diário 2º PA'!$F$4:$F$2000))+SUMPRODUCT(-('Diário 3º PA'!$E$4:$E$2000='Analítico Cx.'!$B83),-('Diário 3º PA'!$P$4:$P$2000=N$1),('Diário 3º PA'!$F$4:$F$2000))+SUMPRODUCT(-('Diário 4º PA'!$E$4:$E$2000='Analítico Cx.'!$B83),-('Diário 4º PA'!$P$4:$P$2000=N$1),('Diário 4º PA'!$F$4:$F$2000))</f>
        <v>0</v>
      </c>
      <c r="O83" s="206">
        <f t="shared" si="16"/>
        <v>0</v>
      </c>
      <c r="P83" s="180">
        <f t="shared" si="15"/>
        <v>0</v>
      </c>
    </row>
    <row r="84" spans="1:16" ht="23.25" customHeight="1" x14ac:dyDescent="0.2">
      <c r="A84" s="215" t="s">
        <v>146</v>
      </c>
      <c r="B84" s="228" t="s">
        <v>82</v>
      </c>
      <c r="C84" s="205">
        <f>SUMPRODUCT(-('Diário 1º PA'!$E$4:$E$2634='Analítico Cx.'!$B84),-('Diário 1º PA'!$P$4:$P$2634=C$1),('Diário 1º PA'!$F$4:$F$2634))+SUMPRODUCT(-('Diário 2º PA'!$E$4:$E$2000='Analítico Cx.'!$B84),-('Diário 2º PA'!$P$4:$P$2000=C$1),('Diário 2º PA'!$F$4:$F$2000))+SUMPRODUCT(-('Diário 3º PA'!$E$4:$E$2000='Analítico Cx.'!$B84),-('Diário 3º PA'!$P$4:$P$2000=C$1),('Diário 3º PA'!$F$4:$F$2000))+SUMPRODUCT(-('Diário 4º PA'!$E$4:$E$2000='Analítico Cx.'!$B84),-('Diário 4º PA'!$P$4:$P$2000=C$1),('Diário 4º PA'!$F$4:$F$2000))</f>
        <v>0</v>
      </c>
      <c r="D84" s="205">
        <f>SUMPRODUCT(-('Diário 1º PA'!$E$4:$E$2634='Analítico Cx.'!$B84),-('Diário 1º PA'!$P$4:$P$2634=D$1),('Diário 1º PA'!$F$4:$F$2634))+SUMPRODUCT(-('Diário 2º PA'!$E$4:$E$2000='Analítico Cx.'!$B84),-('Diário 2º PA'!$P$4:$P$2000=D$1),('Diário 2º PA'!$F$4:$F$2000))+SUMPRODUCT(-('Diário 3º PA'!$E$4:$E$2000='Analítico Cx.'!$B84),-('Diário 3º PA'!$P$4:$P$2000=D$1),('Diário 3º PA'!$F$4:$F$2000))+SUMPRODUCT(-('Diário 4º PA'!$E$4:$E$2000='Analítico Cx.'!$B84),-('Diário 4º PA'!$P$4:$P$2000=D$1),('Diário 4º PA'!$F$4:$F$2000))</f>
        <v>0</v>
      </c>
      <c r="E84" s="205">
        <f>SUMPRODUCT(-('Diário 1º PA'!$E$4:$E$2634='Analítico Cx.'!$B84),-('Diário 1º PA'!$P$4:$P$2634=E$1),('Diário 1º PA'!$F$4:$F$2634))+SUMPRODUCT(-('Diário 2º PA'!$E$4:$E$2000='Analítico Cx.'!$B84),-('Diário 2º PA'!$P$4:$P$2000=E$1),('Diário 2º PA'!$F$4:$F$2000))+SUMPRODUCT(-('Diário 3º PA'!$E$4:$E$2000='Analítico Cx.'!$B84),-('Diário 3º PA'!$P$4:$P$2000=E$1),('Diário 3º PA'!$F$4:$F$2000))+SUMPRODUCT(-('Diário 4º PA'!$E$4:$E$2000='Analítico Cx.'!$B84),-('Diário 4º PA'!$P$4:$P$2000=E$1),('Diário 4º PA'!$F$4:$F$2000))</f>
        <v>436.3</v>
      </c>
      <c r="F84" s="205">
        <f>SUMPRODUCT(-('Diário 1º PA'!$E$4:$E$2634='Analítico Cx.'!$B84),-('Diário 1º PA'!$P$4:$P$2634=F$1),('Diário 1º PA'!$F$4:$F$2634))+SUMPRODUCT(-('Diário 2º PA'!$E$4:$E$2000='Analítico Cx.'!$B84),-('Diário 2º PA'!$P$4:$P$2000=F$1),('Diário 2º PA'!$F$4:$F$2000))+SUMPRODUCT(-('Diário 3º PA'!$E$4:$E$2000='Analítico Cx.'!$B84),-('Diário 3º PA'!$P$4:$P$2000=F$1),('Diário 3º PA'!$F$4:$F$2000))+SUMPRODUCT(-('Diário 4º PA'!$E$4:$E$2000='Analítico Cx.'!$B84),-('Diário 4º PA'!$P$4:$P$2000=F$1),('Diário 4º PA'!$F$4:$F$2000))</f>
        <v>0</v>
      </c>
      <c r="G84" s="205">
        <f>SUMPRODUCT(-('Diário 1º PA'!$E$4:$E$2634='Analítico Cx.'!$B84),-('Diário 1º PA'!$P$4:$P$2634=G$1),('Diário 1º PA'!$F$4:$F$2634))+SUMPRODUCT(-('Diário 2º PA'!$E$4:$E$2000='Analítico Cx.'!$B84),-('Diário 2º PA'!$P$4:$P$2000=G$1),('Diário 2º PA'!$F$4:$F$2000))+SUMPRODUCT(-('Diário 3º PA'!$E$4:$E$2000='Analítico Cx.'!$B84),-('Diário 3º PA'!$P$4:$P$2000=G$1),('Diário 3º PA'!$F$4:$F$2000))+SUMPRODUCT(-('Diário 4º PA'!$E$4:$E$2000='Analítico Cx.'!$B84),-('Diário 4º PA'!$P$4:$P$2000=G$1),('Diário 4º PA'!$F$4:$F$2000))</f>
        <v>0</v>
      </c>
      <c r="H84" s="205">
        <f>SUMPRODUCT(-('Diário 1º PA'!$E$4:$E$2634='Analítico Cx.'!$B84),-('Diário 1º PA'!$P$4:$P$2634=H$1),('Diário 1º PA'!$F$4:$F$2634))+SUMPRODUCT(-('Diário 2º PA'!$E$4:$E$2000='Analítico Cx.'!$B84),-('Diário 2º PA'!$P$4:$P$2000=H$1),('Diário 2º PA'!$F$4:$F$2000))+SUMPRODUCT(-('Diário 3º PA'!$E$4:$E$2000='Analítico Cx.'!$B84),-('Diário 3º PA'!$P$4:$P$2000=H$1),('Diário 3º PA'!$F$4:$F$2000))+SUMPRODUCT(-('Diário 4º PA'!$E$4:$E$2000='Analítico Cx.'!$B84),-('Diário 4º PA'!$P$4:$P$2000=H$1),('Diário 4º PA'!$F$4:$F$2000))</f>
        <v>0</v>
      </c>
      <c r="I84" s="205">
        <f>SUMPRODUCT(-('Diário 1º PA'!$E$4:$E$2634='Analítico Cx.'!$B84),-('Diário 1º PA'!$P$4:$P$2634=I$1),('Diário 1º PA'!$F$4:$F$2634))+SUMPRODUCT(-('Diário 2º PA'!$E$4:$E$2000='Analítico Cx.'!$B84),-('Diário 2º PA'!$P$4:$P$2000=I$1),('Diário 2º PA'!$F$4:$F$2000))+SUMPRODUCT(-('Diário 3º PA'!$E$4:$E$2000='Analítico Cx.'!$B84),-('Diário 3º PA'!$P$4:$P$2000=I$1),('Diário 3º PA'!$F$4:$F$2000))+SUMPRODUCT(-('Diário 4º PA'!$E$4:$E$2000='Analítico Cx.'!$B84),-('Diário 4º PA'!$P$4:$P$2000=I$1),('Diário 4º PA'!$F$4:$F$2000))</f>
        <v>0</v>
      </c>
      <c r="J84" s="205">
        <f>SUMPRODUCT(-('Diário 1º PA'!$E$4:$E$2634='Analítico Cx.'!$B84),-('Diário 1º PA'!$P$4:$P$2634=J$1),('Diário 1º PA'!$F$4:$F$2634))+SUMPRODUCT(-('Diário 2º PA'!$E$4:$E$2000='Analítico Cx.'!$B84),-('Diário 2º PA'!$P$4:$P$2000=J$1),('Diário 2º PA'!$F$4:$F$2000))+SUMPRODUCT(-('Diário 3º PA'!$E$4:$E$2000='Analítico Cx.'!$B84),-('Diário 3º PA'!$P$4:$P$2000=J$1),('Diário 3º PA'!$F$4:$F$2000))+SUMPRODUCT(-('Diário 4º PA'!$E$4:$E$2000='Analítico Cx.'!$B84),-('Diário 4º PA'!$P$4:$P$2000=J$1),('Diário 4º PA'!$F$4:$F$2000))</f>
        <v>0</v>
      </c>
      <c r="K84" s="205">
        <f>SUMPRODUCT(-('Diário 1º PA'!$E$4:$E$2634='Analítico Cx.'!$B84),-('Diário 1º PA'!$P$4:$P$2634=K$1),('Diário 1º PA'!$F$4:$F$2634))+SUMPRODUCT(-('Diário 2º PA'!$E$4:$E$2000='Analítico Cx.'!$B84),-('Diário 2º PA'!$P$4:$P$2000=K$1),('Diário 2º PA'!$F$4:$F$2000))+SUMPRODUCT(-('Diário 3º PA'!$E$4:$E$2000='Analítico Cx.'!$B84),-('Diário 3º PA'!$P$4:$P$2000=K$1),('Diário 3º PA'!$F$4:$F$2000))+SUMPRODUCT(-('Diário 4º PA'!$E$4:$E$2000='Analítico Cx.'!$B84),-('Diário 4º PA'!$P$4:$P$2000=K$1),('Diário 4º PA'!$F$4:$F$2000))</f>
        <v>0</v>
      </c>
      <c r="L84" s="205">
        <f>SUMPRODUCT(-('Diário 1º PA'!$E$4:$E$2634='Analítico Cx.'!$B84),-('Diário 1º PA'!$P$4:$P$2634=L$1),('Diário 1º PA'!$F$4:$F$2634))+SUMPRODUCT(-('Diário 2º PA'!$E$4:$E$2000='Analítico Cx.'!$B84),-('Diário 2º PA'!$P$4:$P$2000=L$1),('Diário 2º PA'!$F$4:$F$2000))+SUMPRODUCT(-('Diário 3º PA'!$E$4:$E$2000='Analítico Cx.'!$B84),-('Diário 3º PA'!$P$4:$P$2000=L$1),('Diário 3º PA'!$F$4:$F$2000))+SUMPRODUCT(-('Diário 4º PA'!$E$4:$E$2000='Analítico Cx.'!$B84),-('Diário 4º PA'!$P$4:$P$2000=L$1),('Diário 4º PA'!$F$4:$F$2000))</f>
        <v>0</v>
      </c>
      <c r="M84" s="205">
        <f>SUMPRODUCT(-('Diário 1º PA'!$E$4:$E$2634='Analítico Cx.'!$B84),-('Diário 1º PA'!$P$4:$P$2634=M$1),('Diário 1º PA'!$F$4:$F$2634))+SUMPRODUCT(-('Diário 2º PA'!$E$4:$E$2000='Analítico Cx.'!$B84),-('Diário 2º PA'!$P$4:$P$2000=M$1),('Diário 2º PA'!$F$4:$F$2000))+SUMPRODUCT(-('Diário 3º PA'!$E$4:$E$2000='Analítico Cx.'!$B84),-('Diário 3º PA'!$P$4:$P$2000=M$1),('Diário 3º PA'!$F$4:$F$2000))+SUMPRODUCT(-('Diário 4º PA'!$E$4:$E$2000='Analítico Cx.'!$B84),-('Diário 4º PA'!$P$4:$P$2000=M$1),('Diário 4º PA'!$F$4:$F$2000))</f>
        <v>0</v>
      </c>
      <c r="N84" s="205">
        <f>SUMPRODUCT(-('Diário 1º PA'!$E$4:$E$2634='Analítico Cx.'!$B84),-('Diário 1º PA'!$P$4:$P$2634=N$1),('Diário 1º PA'!$F$4:$F$2634))+SUMPRODUCT(-('Diário 2º PA'!$E$4:$E$2000='Analítico Cx.'!$B84),-('Diário 2º PA'!$P$4:$P$2000=N$1),('Diário 2º PA'!$F$4:$F$2000))+SUMPRODUCT(-('Diário 3º PA'!$E$4:$E$2000='Analítico Cx.'!$B84),-('Diário 3º PA'!$P$4:$P$2000=N$1),('Diário 3º PA'!$F$4:$F$2000))+SUMPRODUCT(-('Diário 4º PA'!$E$4:$E$2000='Analítico Cx.'!$B84),-('Diário 4º PA'!$P$4:$P$2000=N$1),('Diário 4º PA'!$F$4:$F$2000))</f>
        <v>0</v>
      </c>
      <c r="O84" s="206">
        <f t="shared" si="16"/>
        <v>436.3</v>
      </c>
      <c r="P84" s="180">
        <f t="shared" si="15"/>
        <v>1.6073732298940461E-4</v>
      </c>
    </row>
    <row r="85" spans="1:16" ht="23.25" customHeight="1" x14ac:dyDescent="0.2">
      <c r="A85" s="215" t="s">
        <v>147</v>
      </c>
      <c r="B85" s="228" t="s">
        <v>190</v>
      </c>
      <c r="C85" s="205">
        <f>SUMPRODUCT(-('Diário 1º PA'!$E$4:$E$2634='Analítico Cx.'!$B85),-('Diário 1º PA'!$P$4:$P$2634=C$1),('Diário 1º PA'!$F$4:$F$2634))+SUMPRODUCT(-('Diário 2º PA'!$E$4:$E$2000='Analítico Cx.'!$B85),-('Diário 2º PA'!$P$4:$P$2000=C$1),('Diário 2º PA'!$F$4:$F$2000))+SUMPRODUCT(-('Diário 3º PA'!$E$4:$E$2000='Analítico Cx.'!$B85),-('Diário 3º PA'!$P$4:$P$2000=C$1),('Diário 3º PA'!$F$4:$F$2000))+SUMPRODUCT(-('Diário 4º PA'!$E$4:$E$2000='Analítico Cx.'!$B85),-('Diário 4º PA'!$P$4:$P$2000=C$1),('Diário 4º PA'!$F$4:$F$2000))</f>
        <v>0</v>
      </c>
      <c r="D85" s="205">
        <f>SUMPRODUCT(-('Diário 1º PA'!$E$4:$E$2634='Analítico Cx.'!$B85),-('Diário 1º PA'!$P$4:$P$2634=D$1),('Diário 1º PA'!$F$4:$F$2634))+SUMPRODUCT(-('Diário 2º PA'!$E$4:$E$2000='Analítico Cx.'!$B85),-('Diário 2º PA'!$P$4:$P$2000=D$1),('Diário 2º PA'!$F$4:$F$2000))+SUMPRODUCT(-('Diário 3º PA'!$E$4:$E$2000='Analítico Cx.'!$B85),-('Diário 3º PA'!$P$4:$P$2000=D$1),('Diário 3º PA'!$F$4:$F$2000))+SUMPRODUCT(-('Diário 4º PA'!$E$4:$E$2000='Analítico Cx.'!$B85),-('Diário 4º PA'!$P$4:$P$2000=D$1),('Diário 4º PA'!$F$4:$F$2000))</f>
        <v>0</v>
      </c>
      <c r="E85" s="205">
        <f>SUMPRODUCT(-('Diário 1º PA'!$E$4:$E$2634='Analítico Cx.'!$B85),-('Diário 1º PA'!$P$4:$P$2634=E$1),('Diário 1º PA'!$F$4:$F$2634))+SUMPRODUCT(-('Diário 2º PA'!$E$4:$E$2000='Analítico Cx.'!$B85),-('Diário 2º PA'!$P$4:$P$2000=E$1),('Diário 2º PA'!$F$4:$F$2000))+SUMPRODUCT(-('Diário 3º PA'!$E$4:$E$2000='Analítico Cx.'!$B85),-('Diário 3º PA'!$P$4:$P$2000=E$1),('Diário 3º PA'!$F$4:$F$2000))+SUMPRODUCT(-('Diário 4º PA'!$E$4:$E$2000='Analítico Cx.'!$B85),-('Diário 4º PA'!$P$4:$P$2000=E$1),('Diário 4º PA'!$F$4:$F$2000))</f>
        <v>0</v>
      </c>
      <c r="F85" s="205">
        <f>SUMPRODUCT(-('Diário 1º PA'!$E$4:$E$2634='Analítico Cx.'!$B85),-('Diário 1º PA'!$P$4:$P$2634=F$1),('Diário 1º PA'!$F$4:$F$2634))+SUMPRODUCT(-('Diário 2º PA'!$E$4:$E$2000='Analítico Cx.'!$B85),-('Diário 2º PA'!$P$4:$P$2000=F$1),('Diário 2º PA'!$F$4:$F$2000))+SUMPRODUCT(-('Diário 3º PA'!$E$4:$E$2000='Analítico Cx.'!$B85),-('Diário 3º PA'!$P$4:$P$2000=F$1),('Diário 3º PA'!$F$4:$F$2000))+SUMPRODUCT(-('Diário 4º PA'!$E$4:$E$2000='Analítico Cx.'!$B85),-('Diário 4º PA'!$P$4:$P$2000=F$1),('Diário 4º PA'!$F$4:$F$2000))</f>
        <v>0</v>
      </c>
      <c r="G85" s="205">
        <f>SUMPRODUCT(-('Diário 1º PA'!$E$4:$E$2634='Analítico Cx.'!$B85),-('Diário 1º PA'!$P$4:$P$2634=G$1),('Diário 1º PA'!$F$4:$F$2634))+SUMPRODUCT(-('Diário 2º PA'!$E$4:$E$2000='Analítico Cx.'!$B85),-('Diário 2º PA'!$P$4:$P$2000=G$1),('Diário 2º PA'!$F$4:$F$2000))+SUMPRODUCT(-('Diário 3º PA'!$E$4:$E$2000='Analítico Cx.'!$B85),-('Diário 3º PA'!$P$4:$P$2000=G$1),('Diário 3º PA'!$F$4:$F$2000))+SUMPRODUCT(-('Diário 4º PA'!$E$4:$E$2000='Analítico Cx.'!$B85),-('Diário 4º PA'!$P$4:$P$2000=G$1),('Diário 4º PA'!$F$4:$F$2000))</f>
        <v>0</v>
      </c>
      <c r="H85" s="205">
        <f>SUMPRODUCT(-('Diário 1º PA'!$E$4:$E$2634='Analítico Cx.'!$B85),-('Diário 1º PA'!$P$4:$P$2634=H$1),('Diário 1º PA'!$F$4:$F$2634))+SUMPRODUCT(-('Diário 2º PA'!$E$4:$E$2000='Analítico Cx.'!$B85),-('Diário 2º PA'!$P$4:$P$2000=H$1),('Diário 2º PA'!$F$4:$F$2000))+SUMPRODUCT(-('Diário 3º PA'!$E$4:$E$2000='Analítico Cx.'!$B85),-('Diário 3º PA'!$P$4:$P$2000=H$1),('Diário 3º PA'!$F$4:$F$2000))+SUMPRODUCT(-('Diário 4º PA'!$E$4:$E$2000='Analítico Cx.'!$B85),-('Diário 4º PA'!$P$4:$P$2000=H$1),('Diário 4º PA'!$F$4:$F$2000))</f>
        <v>0</v>
      </c>
      <c r="I85" s="205">
        <f>SUMPRODUCT(-('Diário 1º PA'!$E$4:$E$2634='Analítico Cx.'!$B85),-('Diário 1º PA'!$P$4:$P$2634=I$1),('Diário 1º PA'!$F$4:$F$2634))+SUMPRODUCT(-('Diário 2º PA'!$E$4:$E$2000='Analítico Cx.'!$B85),-('Diário 2º PA'!$P$4:$P$2000=I$1),('Diário 2º PA'!$F$4:$F$2000))+SUMPRODUCT(-('Diário 3º PA'!$E$4:$E$2000='Analítico Cx.'!$B85),-('Diário 3º PA'!$P$4:$P$2000=I$1),('Diário 3º PA'!$F$4:$F$2000))+SUMPRODUCT(-('Diário 4º PA'!$E$4:$E$2000='Analítico Cx.'!$B85),-('Diário 4º PA'!$P$4:$P$2000=I$1),('Diário 4º PA'!$F$4:$F$2000))</f>
        <v>0</v>
      </c>
      <c r="J85" s="205">
        <f>SUMPRODUCT(-('Diário 1º PA'!$E$4:$E$2634='Analítico Cx.'!$B85),-('Diário 1º PA'!$P$4:$P$2634=J$1),('Diário 1º PA'!$F$4:$F$2634))+SUMPRODUCT(-('Diário 2º PA'!$E$4:$E$2000='Analítico Cx.'!$B85),-('Diário 2º PA'!$P$4:$P$2000=J$1),('Diário 2º PA'!$F$4:$F$2000))+SUMPRODUCT(-('Diário 3º PA'!$E$4:$E$2000='Analítico Cx.'!$B85),-('Diário 3º PA'!$P$4:$P$2000=J$1),('Diário 3º PA'!$F$4:$F$2000))+SUMPRODUCT(-('Diário 4º PA'!$E$4:$E$2000='Analítico Cx.'!$B85),-('Diário 4º PA'!$P$4:$P$2000=J$1),('Diário 4º PA'!$F$4:$F$2000))</f>
        <v>0</v>
      </c>
      <c r="K85" s="205">
        <f>SUMPRODUCT(-('Diário 1º PA'!$E$4:$E$2634='Analítico Cx.'!$B85),-('Diário 1º PA'!$P$4:$P$2634=K$1),('Diário 1º PA'!$F$4:$F$2634))+SUMPRODUCT(-('Diário 2º PA'!$E$4:$E$2000='Analítico Cx.'!$B85),-('Diário 2º PA'!$P$4:$P$2000=K$1),('Diário 2º PA'!$F$4:$F$2000))+SUMPRODUCT(-('Diário 3º PA'!$E$4:$E$2000='Analítico Cx.'!$B85),-('Diário 3º PA'!$P$4:$P$2000=K$1),('Diário 3º PA'!$F$4:$F$2000))+SUMPRODUCT(-('Diário 4º PA'!$E$4:$E$2000='Analítico Cx.'!$B85),-('Diário 4º PA'!$P$4:$P$2000=K$1),('Diário 4º PA'!$F$4:$F$2000))</f>
        <v>0</v>
      </c>
      <c r="L85" s="205">
        <f>SUMPRODUCT(-('Diário 1º PA'!$E$4:$E$2634='Analítico Cx.'!$B85),-('Diário 1º PA'!$P$4:$P$2634=L$1),('Diário 1º PA'!$F$4:$F$2634))+SUMPRODUCT(-('Diário 2º PA'!$E$4:$E$2000='Analítico Cx.'!$B85),-('Diário 2º PA'!$P$4:$P$2000=L$1),('Diário 2º PA'!$F$4:$F$2000))+SUMPRODUCT(-('Diário 3º PA'!$E$4:$E$2000='Analítico Cx.'!$B85),-('Diário 3º PA'!$P$4:$P$2000=L$1),('Diário 3º PA'!$F$4:$F$2000))+SUMPRODUCT(-('Diário 4º PA'!$E$4:$E$2000='Analítico Cx.'!$B85),-('Diário 4º PA'!$P$4:$P$2000=L$1),('Diário 4º PA'!$F$4:$F$2000))</f>
        <v>0</v>
      </c>
      <c r="M85" s="205">
        <f>SUMPRODUCT(-('Diário 1º PA'!$E$4:$E$2634='Analítico Cx.'!$B85),-('Diário 1º PA'!$P$4:$P$2634=M$1),('Diário 1º PA'!$F$4:$F$2634))+SUMPRODUCT(-('Diário 2º PA'!$E$4:$E$2000='Analítico Cx.'!$B85),-('Diário 2º PA'!$P$4:$P$2000=M$1),('Diário 2º PA'!$F$4:$F$2000))+SUMPRODUCT(-('Diário 3º PA'!$E$4:$E$2000='Analítico Cx.'!$B85),-('Diário 3º PA'!$P$4:$P$2000=M$1),('Diário 3º PA'!$F$4:$F$2000))+SUMPRODUCT(-('Diário 4º PA'!$E$4:$E$2000='Analítico Cx.'!$B85),-('Diário 4º PA'!$P$4:$P$2000=M$1),('Diário 4º PA'!$F$4:$F$2000))</f>
        <v>0</v>
      </c>
      <c r="N85" s="205">
        <f>SUMPRODUCT(-('Diário 1º PA'!$E$4:$E$2634='Analítico Cx.'!$B85),-('Diário 1º PA'!$P$4:$P$2634=N$1),('Diário 1º PA'!$F$4:$F$2634))+SUMPRODUCT(-('Diário 2º PA'!$E$4:$E$2000='Analítico Cx.'!$B85),-('Diário 2º PA'!$P$4:$P$2000=N$1),('Diário 2º PA'!$F$4:$F$2000))+SUMPRODUCT(-('Diário 3º PA'!$E$4:$E$2000='Analítico Cx.'!$B85),-('Diário 3º PA'!$P$4:$P$2000=N$1),('Diário 3º PA'!$F$4:$F$2000))+SUMPRODUCT(-('Diário 4º PA'!$E$4:$E$2000='Analítico Cx.'!$B85),-('Diário 4º PA'!$P$4:$P$2000=N$1),('Diário 4º PA'!$F$4:$F$2000))</f>
        <v>0</v>
      </c>
      <c r="O85" s="206">
        <f t="shared" si="16"/>
        <v>0</v>
      </c>
      <c r="P85" s="180">
        <f t="shared" si="15"/>
        <v>0</v>
      </c>
    </row>
    <row r="86" spans="1:16" ht="23.25" customHeight="1" x14ac:dyDescent="0.2">
      <c r="A86" s="215" t="s">
        <v>148</v>
      </c>
      <c r="B86" s="228" t="s">
        <v>90</v>
      </c>
      <c r="C86" s="205">
        <f>SUMPRODUCT(-('Diário 1º PA'!$E$4:$E$2634='Analítico Cx.'!$B86),-('Diário 1º PA'!$P$4:$P$2634=C$1),('Diário 1º PA'!$F$4:$F$2634))+SUMPRODUCT(-('Diário 2º PA'!$E$4:$E$2000='Analítico Cx.'!$B86),-('Diário 2º PA'!$P$4:$P$2000=C$1),('Diário 2º PA'!$F$4:$F$2000))+SUMPRODUCT(-('Diário 3º PA'!$E$4:$E$2000='Analítico Cx.'!$B86),-('Diário 3º PA'!$P$4:$P$2000=C$1),('Diário 3º PA'!$F$4:$F$2000))+SUMPRODUCT(-('Diário 4º PA'!$E$4:$E$2000='Analítico Cx.'!$B86),-('Diário 4º PA'!$P$4:$P$2000=C$1),('Diário 4º PA'!$F$4:$F$2000))</f>
        <v>32908.269999999997</v>
      </c>
      <c r="D86" s="205">
        <f>SUMPRODUCT(-('Diário 1º PA'!$E$4:$E$2634='Analítico Cx.'!$B86),-('Diário 1º PA'!$P$4:$P$2634=D$1),('Diário 1º PA'!$F$4:$F$2634))+SUMPRODUCT(-('Diário 2º PA'!$E$4:$E$2000='Analítico Cx.'!$B86),-('Diário 2º PA'!$P$4:$P$2000=D$1),('Diário 2º PA'!$F$4:$F$2000))+SUMPRODUCT(-('Diário 3º PA'!$E$4:$E$2000='Analítico Cx.'!$B86),-('Diário 3º PA'!$P$4:$P$2000=D$1),('Diário 3º PA'!$F$4:$F$2000))+SUMPRODUCT(-('Diário 4º PA'!$E$4:$E$2000='Analítico Cx.'!$B86),-('Diário 4º PA'!$P$4:$P$2000=D$1),('Diário 4º PA'!$F$4:$F$2000))</f>
        <v>25069.190000000002</v>
      </c>
      <c r="E86" s="205">
        <f>SUMPRODUCT(-('Diário 1º PA'!$E$4:$E$2634='Analítico Cx.'!$B86),-('Diário 1º PA'!$P$4:$P$2634=E$1),('Diário 1º PA'!$F$4:$F$2634))+SUMPRODUCT(-('Diário 2º PA'!$E$4:$E$2000='Analítico Cx.'!$B86),-('Diário 2º PA'!$P$4:$P$2000=E$1),('Diário 2º PA'!$F$4:$F$2000))+SUMPRODUCT(-('Diário 3º PA'!$E$4:$E$2000='Analítico Cx.'!$B86),-('Diário 3º PA'!$P$4:$P$2000=E$1),('Diário 3º PA'!$F$4:$F$2000))+SUMPRODUCT(-('Diário 4º PA'!$E$4:$E$2000='Analítico Cx.'!$B86),-('Diário 4º PA'!$P$4:$P$2000=E$1),('Diário 4º PA'!$F$4:$F$2000))</f>
        <v>7065.9400000000005</v>
      </c>
      <c r="F86" s="205">
        <f>SUMPRODUCT(-('Diário 1º PA'!$E$4:$E$2634='Analítico Cx.'!$B86),-('Diário 1º PA'!$P$4:$P$2634=F$1),('Diário 1º PA'!$F$4:$F$2634))+SUMPRODUCT(-('Diário 2º PA'!$E$4:$E$2000='Analítico Cx.'!$B86),-('Diário 2º PA'!$P$4:$P$2000=F$1),('Diário 2º PA'!$F$4:$F$2000))+SUMPRODUCT(-('Diário 3º PA'!$E$4:$E$2000='Analítico Cx.'!$B86),-('Diário 3º PA'!$P$4:$P$2000=F$1),('Diário 3º PA'!$F$4:$F$2000))+SUMPRODUCT(-('Diário 4º PA'!$E$4:$E$2000='Analítico Cx.'!$B86),-('Diário 4º PA'!$P$4:$P$2000=F$1),('Diário 4º PA'!$F$4:$F$2000))</f>
        <v>0</v>
      </c>
      <c r="G86" s="205">
        <f>SUMPRODUCT(-('Diário 1º PA'!$E$4:$E$2634='Analítico Cx.'!$B86),-('Diário 1º PA'!$P$4:$P$2634=G$1),('Diário 1º PA'!$F$4:$F$2634))+SUMPRODUCT(-('Diário 2º PA'!$E$4:$E$2000='Analítico Cx.'!$B86),-('Diário 2º PA'!$P$4:$P$2000=G$1),('Diário 2º PA'!$F$4:$F$2000))+SUMPRODUCT(-('Diário 3º PA'!$E$4:$E$2000='Analítico Cx.'!$B86),-('Diário 3º PA'!$P$4:$P$2000=G$1),('Diário 3º PA'!$F$4:$F$2000))+SUMPRODUCT(-('Diário 4º PA'!$E$4:$E$2000='Analítico Cx.'!$B86),-('Diário 4º PA'!$P$4:$P$2000=G$1),('Diário 4º PA'!$F$4:$F$2000))</f>
        <v>0</v>
      </c>
      <c r="H86" s="205">
        <f>SUMPRODUCT(-('Diário 1º PA'!$E$4:$E$2634='Analítico Cx.'!$B86),-('Diário 1º PA'!$P$4:$P$2634=H$1),('Diário 1º PA'!$F$4:$F$2634))+SUMPRODUCT(-('Diário 2º PA'!$E$4:$E$2000='Analítico Cx.'!$B86),-('Diário 2º PA'!$P$4:$P$2000=H$1),('Diário 2º PA'!$F$4:$F$2000))+SUMPRODUCT(-('Diário 3º PA'!$E$4:$E$2000='Analítico Cx.'!$B86),-('Diário 3º PA'!$P$4:$P$2000=H$1),('Diário 3º PA'!$F$4:$F$2000))+SUMPRODUCT(-('Diário 4º PA'!$E$4:$E$2000='Analítico Cx.'!$B86),-('Diário 4º PA'!$P$4:$P$2000=H$1),('Diário 4º PA'!$F$4:$F$2000))</f>
        <v>0</v>
      </c>
      <c r="I86" s="205">
        <f>SUMPRODUCT(-('Diário 1º PA'!$E$4:$E$2634='Analítico Cx.'!$B86),-('Diário 1º PA'!$P$4:$P$2634=I$1),('Diário 1º PA'!$F$4:$F$2634))+SUMPRODUCT(-('Diário 2º PA'!$E$4:$E$2000='Analítico Cx.'!$B86),-('Diário 2º PA'!$P$4:$P$2000=I$1),('Diário 2º PA'!$F$4:$F$2000))+SUMPRODUCT(-('Diário 3º PA'!$E$4:$E$2000='Analítico Cx.'!$B86),-('Diário 3º PA'!$P$4:$P$2000=I$1),('Diário 3º PA'!$F$4:$F$2000))+SUMPRODUCT(-('Diário 4º PA'!$E$4:$E$2000='Analítico Cx.'!$B86),-('Diário 4º PA'!$P$4:$P$2000=I$1),('Diário 4º PA'!$F$4:$F$2000))</f>
        <v>0</v>
      </c>
      <c r="J86" s="205">
        <f>SUMPRODUCT(-('Diário 1º PA'!$E$4:$E$2634='Analítico Cx.'!$B86),-('Diário 1º PA'!$P$4:$P$2634=J$1),('Diário 1º PA'!$F$4:$F$2634))+SUMPRODUCT(-('Diário 2º PA'!$E$4:$E$2000='Analítico Cx.'!$B86),-('Diário 2º PA'!$P$4:$P$2000=J$1),('Diário 2º PA'!$F$4:$F$2000))+SUMPRODUCT(-('Diário 3º PA'!$E$4:$E$2000='Analítico Cx.'!$B86),-('Diário 3º PA'!$P$4:$P$2000=J$1),('Diário 3º PA'!$F$4:$F$2000))+SUMPRODUCT(-('Diário 4º PA'!$E$4:$E$2000='Analítico Cx.'!$B86),-('Diário 4º PA'!$P$4:$P$2000=J$1),('Diário 4º PA'!$F$4:$F$2000))</f>
        <v>0</v>
      </c>
      <c r="K86" s="205">
        <f>SUMPRODUCT(-('Diário 1º PA'!$E$4:$E$2634='Analítico Cx.'!$B86),-('Diário 1º PA'!$P$4:$P$2634=K$1),('Diário 1º PA'!$F$4:$F$2634))+SUMPRODUCT(-('Diário 2º PA'!$E$4:$E$2000='Analítico Cx.'!$B86),-('Diário 2º PA'!$P$4:$P$2000=K$1),('Diário 2º PA'!$F$4:$F$2000))+SUMPRODUCT(-('Diário 3º PA'!$E$4:$E$2000='Analítico Cx.'!$B86),-('Diário 3º PA'!$P$4:$P$2000=K$1),('Diário 3º PA'!$F$4:$F$2000))+SUMPRODUCT(-('Diário 4º PA'!$E$4:$E$2000='Analítico Cx.'!$B86),-('Diário 4º PA'!$P$4:$P$2000=K$1),('Diário 4º PA'!$F$4:$F$2000))</f>
        <v>0</v>
      </c>
      <c r="L86" s="205">
        <f>SUMPRODUCT(-('Diário 1º PA'!$E$4:$E$2634='Analítico Cx.'!$B86),-('Diário 1º PA'!$P$4:$P$2634=L$1),('Diário 1º PA'!$F$4:$F$2634))+SUMPRODUCT(-('Diário 2º PA'!$E$4:$E$2000='Analítico Cx.'!$B86),-('Diário 2º PA'!$P$4:$P$2000=L$1),('Diário 2º PA'!$F$4:$F$2000))+SUMPRODUCT(-('Diário 3º PA'!$E$4:$E$2000='Analítico Cx.'!$B86),-('Diário 3º PA'!$P$4:$P$2000=L$1),('Diário 3º PA'!$F$4:$F$2000))+SUMPRODUCT(-('Diário 4º PA'!$E$4:$E$2000='Analítico Cx.'!$B86),-('Diário 4º PA'!$P$4:$P$2000=L$1),('Diário 4º PA'!$F$4:$F$2000))</f>
        <v>0</v>
      </c>
      <c r="M86" s="205">
        <f>SUMPRODUCT(-('Diário 1º PA'!$E$4:$E$2634='Analítico Cx.'!$B86),-('Diário 1º PA'!$P$4:$P$2634=M$1),('Diário 1º PA'!$F$4:$F$2634))+SUMPRODUCT(-('Diário 2º PA'!$E$4:$E$2000='Analítico Cx.'!$B86),-('Diário 2º PA'!$P$4:$P$2000=M$1),('Diário 2º PA'!$F$4:$F$2000))+SUMPRODUCT(-('Diário 3º PA'!$E$4:$E$2000='Analítico Cx.'!$B86),-('Diário 3º PA'!$P$4:$P$2000=M$1),('Diário 3º PA'!$F$4:$F$2000))+SUMPRODUCT(-('Diário 4º PA'!$E$4:$E$2000='Analítico Cx.'!$B86),-('Diário 4º PA'!$P$4:$P$2000=M$1),('Diário 4º PA'!$F$4:$F$2000))</f>
        <v>0</v>
      </c>
      <c r="N86" s="205">
        <f>SUMPRODUCT(-('Diário 1º PA'!$E$4:$E$2634='Analítico Cx.'!$B86),-('Diário 1º PA'!$P$4:$P$2634=N$1),('Diário 1º PA'!$F$4:$F$2634))+SUMPRODUCT(-('Diário 2º PA'!$E$4:$E$2000='Analítico Cx.'!$B86),-('Diário 2º PA'!$P$4:$P$2000=N$1),('Diário 2º PA'!$F$4:$F$2000))+SUMPRODUCT(-('Diário 3º PA'!$E$4:$E$2000='Analítico Cx.'!$B86),-('Diário 3º PA'!$P$4:$P$2000=N$1),('Diário 3º PA'!$F$4:$F$2000))+SUMPRODUCT(-('Diário 4º PA'!$E$4:$E$2000='Analítico Cx.'!$B86),-('Diário 4º PA'!$P$4:$P$2000=N$1),('Diário 4º PA'!$F$4:$F$2000))</f>
        <v>0</v>
      </c>
      <c r="O86" s="206">
        <f t="shared" si="16"/>
        <v>65043.4</v>
      </c>
      <c r="P86" s="180">
        <f t="shared" si="15"/>
        <v>2.3962644955601742E-2</v>
      </c>
    </row>
    <row r="87" spans="1:16" ht="23.25" customHeight="1" x14ac:dyDescent="0.2">
      <c r="A87" s="215" t="s">
        <v>149</v>
      </c>
      <c r="B87" s="228" t="s">
        <v>86</v>
      </c>
      <c r="C87" s="205">
        <f>SUMPRODUCT(-('Diário 1º PA'!$E$4:$E$2634='Analítico Cx.'!$B87),-('Diário 1º PA'!$P$4:$P$2634=C$1),('Diário 1º PA'!$F$4:$F$2634))+SUMPRODUCT(-('Diário 2º PA'!$E$4:$E$2000='Analítico Cx.'!$B87),-('Diário 2º PA'!$P$4:$P$2000=C$1),('Diário 2º PA'!$F$4:$F$2000))+SUMPRODUCT(-('Diário 3º PA'!$E$4:$E$2000='Analítico Cx.'!$B87),-('Diário 3º PA'!$P$4:$P$2000=C$1),('Diário 3º PA'!$F$4:$F$2000))+SUMPRODUCT(-('Diário 4º PA'!$E$4:$E$2000='Analítico Cx.'!$B87),-('Diário 4º PA'!$P$4:$P$2000=C$1),('Diário 4º PA'!$F$4:$F$2000))</f>
        <v>0</v>
      </c>
      <c r="D87" s="205">
        <f>SUMPRODUCT(-('Diário 1º PA'!$E$4:$E$2634='Analítico Cx.'!$B87),-('Diário 1º PA'!$P$4:$P$2634=D$1),('Diário 1º PA'!$F$4:$F$2634))+SUMPRODUCT(-('Diário 2º PA'!$E$4:$E$2000='Analítico Cx.'!$B87),-('Diário 2º PA'!$P$4:$P$2000=D$1),('Diário 2º PA'!$F$4:$F$2000))+SUMPRODUCT(-('Diário 3º PA'!$E$4:$E$2000='Analítico Cx.'!$B87),-('Diário 3º PA'!$P$4:$P$2000=D$1),('Diário 3º PA'!$F$4:$F$2000))+SUMPRODUCT(-('Diário 4º PA'!$E$4:$E$2000='Analítico Cx.'!$B87),-('Diário 4º PA'!$P$4:$P$2000=D$1),('Diário 4º PA'!$F$4:$F$2000))</f>
        <v>0</v>
      </c>
      <c r="E87" s="205">
        <f>SUMPRODUCT(-('Diário 1º PA'!$E$4:$E$2634='Analítico Cx.'!$B87),-('Diário 1º PA'!$P$4:$P$2634=E$1),('Diário 1º PA'!$F$4:$F$2634))+SUMPRODUCT(-('Diário 2º PA'!$E$4:$E$2000='Analítico Cx.'!$B87),-('Diário 2º PA'!$P$4:$P$2000=E$1),('Diário 2º PA'!$F$4:$F$2000))+SUMPRODUCT(-('Diário 3º PA'!$E$4:$E$2000='Analítico Cx.'!$B87),-('Diário 3º PA'!$P$4:$P$2000=E$1),('Diário 3º PA'!$F$4:$F$2000))+SUMPRODUCT(-('Diário 4º PA'!$E$4:$E$2000='Analítico Cx.'!$B87),-('Diário 4º PA'!$P$4:$P$2000=E$1),('Diário 4º PA'!$F$4:$F$2000))</f>
        <v>0</v>
      </c>
      <c r="F87" s="205">
        <f>SUMPRODUCT(-('Diário 1º PA'!$E$4:$E$2634='Analítico Cx.'!$B87),-('Diário 1º PA'!$P$4:$P$2634=F$1),('Diário 1º PA'!$F$4:$F$2634))+SUMPRODUCT(-('Diário 2º PA'!$E$4:$E$2000='Analítico Cx.'!$B87),-('Diário 2º PA'!$P$4:$P$2000=F$1),('Diário 2º PA'!$F$4:$F$2000))+SUMPRODUCT(-('Diário 3º PA'!$E$4:$E$2000='Analítico Cx.'!$B87),-('Diário 3º PA'!$P$4:$P$2000=F$1),('Diário 3º PA'!$F$4:$F$2000))+SUMPRODUCT(-('Diário 4º PA'!$E$4:$E$2000='Analítico Cx.'!$B87),-('Diário 4º PA'!$P$4:$P$2000=F$1),('Diário 4º PA'!$F$4:$F$2000))</f>
        <v>0</v>
      </c>
      <c r="G87" s="205">
        <f>SUMPRODUCT(-('Diário 1º PA'!$E$4:$E$2634='Analítico Cx.'!$B87),-('Diário 1º PA'!$P$4:$P$2634=G$1),('Diário 1º PA'!$F$4:$F$2634))+SUMPRODUCT(-('Diário 2º PA'!$E$4:$E$2000='Analítico Cx.'!$B87),-('Diário 2º PA'!$P$4:$P$2000=G$1),('Diário 2º PA'!$F$4:$F$2000))+SUMPRODUCT(-('Diário 3º PA'!$E$4:$E$2000='Analítico Cx.'!$B87),-('Diário 3º PA'!$P$4:$P$2000=G$1),('Diário 3º PA'!$F$4:$F$2000))+SUMPRODUCT(-('Diário 4º PA'!$E$4:$E$2000='Analítico Cx.'!$B87),-('Diário 4º PA'!$P$4:$P$2000=G$1),('Diário 4º PA'!$F$4:$F$2000))</f>
        <v>0</v>
      </c>
      <c r="H87" s="205">
        <f>SUMPRODUCT(-('Diário 1º PA'!$E$4:$E$2634='Analítico Cx.'!$B87),-('Diário 1º PA'!$P$4:$P$2634=H$1),('Diário 1º PA'!$F$4:$F$2634))+SUMPRODUCT(-('Diário 2º PA'!$E$4:$E$2000='Analítico Cx.'!$B87),-('Diário 2º PA'!$P$4:$P$2000=H$1),('Diário 2º PA'!$F$4:$F$2000))+SUMPRODUCT(-('Diário 3º PA'!$E$4:$E$2000='Analítico Cx.'!$B87),-('Diário 3º PA'!$P$4:$P$2000=H$1),('Diário 3º PA'!$F$4:$F$2000))+SUMPRODUCT(-('Diário 4º PA'!$E$4:$E$2000='Analítico Cx.'!$B87),-('Diário 4º PA'!$P$4:$P$2000=H$1),('Diário 4º PA'!$F$4:$F$2000))</f>
        <v>0</v>
      </c>
      <c r="I87" s="205">
        <f>SUMPRODUCT(-('Diário 1º PA'!$E$4:$E$2634='Analítico Cx.'!$B87),-('Diário 1º PA'!$P$4:$P$2634=I$1),('Diário 1º PA'!$F$4:$F$2634))+SUMPRODUCT(-('Diário 2º PA'!$E$4:$E$2000='Analítico Cx.'!$B87),-('Diário 2º PA'!$P$4:$P$2000=I$1),('Diário 2º PA'!$F$4:$F$2000))+SUMPRODUCT(-('Diário 3º PA'!$E$4:$E$2000='Analítico Cx.'!$B87),-('Diário 3º PA'!$P$4:$P$2000=I$1),('Diário 3º PA'!$F$4:$F$2000))+SUMPRODUCT(-('Diário 4º PA'!$E$4:$E$2000='Analítico Cx.'!$B87),-('Diário 4º PA'!$P$4:$P$2000=I$1),('Diário 4º PA'!$F$4:$F$2000))</f>
        <v>0</v>
      </c>
      <c r="J87" s="205">
        <f>SUMPRODUCT(-('Diário 1º PA'!$E$4:$E$2634='Analítico Cx.'!$B87),-('Diário 1º PA'!$P$4:$P$2634=J$1),('Diário 1º PA'!$F$4:$F$2634))+SUMPRODUCT(-('Diário 2º PA'!$E$4:$E$2000='Analítico Cx.'!$B87),-('Diário 2º PA'!$P$4:$P$2000=J$1),('Diário 2º PA'!$F$4:$F$2000))+SUMPRODUCT(-('Diário 3º PA'!$E$4:$E$2000='Analítico Cx.'!$B87),-('Diário 3º PA'!$P$4:$P$2000=J$1),('Diário 3º PA'!$F$4:$F$2000))+SUMPRODUCT(-('Diário 4º PA'!$E$4:$E$2000='Analítico Cx.'!$B87),-('Diário 4º PA'!$P$4:$P$2000=J$1),('Diário 4º PA'!$F$4:$F$2000))</f>
        <v>0</v>
      </c>
      <c r="K87" s="205">
        <f>SUMPRODUCT(-('Diário 1º PA'!$E$4:$E$2634='Analítico Cx.'!$B87),-('Diário 1º PA'!$P$4:$P$2634=K$1),('Diário 1º PA'!$F$4:$F$2634))+SUMPRODUCT(-('Diário 2º PA'!$E$4:$E$2000='Analítico Cx.'!$B87),-('Diário 2º PA'!$P$4:$P$2000=K$1),('Diário 2º PA'!$F$4:$F$2000))+SUMPRODUCT(-('Diário 3º PA'!$E$4:$E$2000='Analítico Cx.'!$B87),-('Diário 3º PA'!$P$4:$P$2000=K$1),('Diário 3º PA'!$F$4:$F$2000))+SUMPRODUCT(-('Diário 4º PA'!$E$4:$E$2000='Analítico Cx.'!$B87),-('Diário 4º PA'!$P$4:$P$2000=K$1),('Diário 4º PA'!$F$4:$F$2000))</f>
        <v>0</v>
      </c>
      <c r="L87" s="205">
        <f>SUMPRODUCT(-('Diário 1º PA'!$E$4:$E$2634='Analítico Cx.'!$B87),-('Diário 1º PA'!$P$4:$P$2634=L$1),('Diário 1º PA'!$F$4:$F$2634))+SUMPRODUCT(-('Diário 2º PA'!$E$4:$E$2000='Analítico Cx.'!$B87),-('Diário 2º PA'!$P$4:$P$2000=L$1),('Diário 2º PA'!$F$4:$F$2000))+SUMPRODUCT(-('Diário 3º PA'!$E$4:$E$2000='Analítico Cx.'!$B87),-('Diário 3º PA'!$P$4:$P$2000=L$1),('Diário 3º PA'!$F$4:$F$2000))+SUMPRODUCT(-('Diário 4º PA'!$E$4:$E$2000='Analítico Cx.'!$B87),-('Diário 4º PA'!$P$4:$P$2000=L$1),('Diário 4º PA'!$F$4:$F$2000))</f>
        <v>0</v>
      </c>
      <c r="M87" s="205">
        <f>SUMPRODUCT(-('Diário 1º PA'!$E$4:$E$2634='Analítico Cx.'!$B87),-('Diário 1º PA'!$P$4:$P$2634=M$1),('Diário 1º PA'!$F$4:$F$2634))+SUMPRODUCT(-('Diário 2º PA'!$E$4:$E$2000='Analítico Cx.'!$B87),-('Diário 2º PA'!$P$4:$P$2000=M$1),('Diário 2º PA'!$F$4:$F$2000))+SUMPRODUCT(-('Diário 3º PA'!$E$4:$E$2000='Analítico Cx.'!$B87),-('Diário 3º PA'!$P$4:$P$2000=M$1),('Diário 3º PA'!$F$4:$F$2000))+SUMPRODUCT(-('Diário 4º PA'!$E$4:$E$2000='Analítico Cx.'!$B87),-('Diário 4º PA'!$P$4:$P$2000=M$1),('Diário 4º PA'!$F$4:$F$2000))</f>
        <v>0</v>
      </c>
      <c r="N87" s="205">
        <f>SUMPRODUCT(-('Diário 1º PA'!$E$4:$E$2634='Analítico Cx.'!$B87),-('Diário 1º PA'!$P$4:$P$2634=N$1),('Diário 1º PA'!$F$4:$F$2634))+SUMPRODUCT(-('Diário 2º PA'!$E$4:$E$2000='Analítico Cx.'!$B87),-('Diário 2º PA'!$P$4:$P$2000=N$1),('Diário 2º PA'!$F$4:$F$2000))+SUMPRODUCT(-('Diário 3º PA'!$E$4:$E$2000='Analítico Cx.'!$B87),-('Diário 3º PA'!$P$4:$P$2000=N$1),('Diário 3º PA'!$F$4:$F$2000))+SUMPRODUCT(-('Diário 4º PA'!$E$4:$E$2000='Analítico Cx.'!$B87),-('Diário 4º PA'!$P$4:$P$2000=N$1),('Diário 4º PA'!$F$4:$F$2000))</f>
        <v>0</v>
      </c>
      <c r="O87" s="206">
        <f t="shared" si="16"/>
        <v>0</v>
      </c>
      <c r="P87" s="180">
        <f t="shared" si="15"/>
        <v>0</v>
      </c>
    </row>
    <row r="88" spans="1:16" ht="23.25" customHeight="1" x14ac:dyDescent="0.2">
      <c r="A88" s="215" t="s">
        <v>150</v>
      </c>
      <c r="B88" s="228" t="s">
        <v>178</v>
      </c>
      <c r="C88" s="205">
        <f>SUMPRODUCT(-('Diário 1º PA'!$E$4:$E$2634='Analítico Cx.'!$B88),-('Diário 1º PA'!$P$4:$P$2634=C$1),('Diário 1º PA'!$F$4:$F$2634))+SUMPRODUCT(-('Diário 2º PA'!$E$4:$E$2000='Analítico Cx.'!$B88),-('Diário 2º PA'!$P$4:$P$2000=C$1),('Diário 2º PA'!$F$4:$F$2000))+SUMPRODUCT(-('Diário 3º PA'!$E$4:$E$2000='Analítico Cx.'!$B88),-('Diário 3º PA'!$P$4:$P$2000=C$1),('Diário 3º PA'!$F$4:$F$2000))+SUMPRODUCT(-('Diário 4º PA'!$E$4:$E$2000='Analítico Cx.'!$B88),-('Diário 4º PA'!$P$4:$P$2000=C$1),('Diário 4º PA'!$F$4:$F$2000))</f>
        <v>1198.6600000000001</v>
      </c>
      <c r="D88" s="205">
        <f>SUMPRODUCT(-('Diário 1º PA'!$E$4:$E$2634='Analítico Cx.'!$B88),-('Diário 1º PA'!$P$4:$P$2634=D$1),('Diário 1º PA'!$F$4:$F$2634))+SUMPRODUCT(-('Diário 2º PA'!$E$4:$E$2000='Analítico Cx.'!$B88),-('Diário 2º PA'!$P$4:$P$2000=D$1),('Diário 2º PA'!$F$4:$F$2000))+SUMPRODUCT(-('Diário 3º PA'!$E$4:$E$2000='Analítico Cx.'!$B88),-('Diário 3º PA'!$P$4:$P$2000=D$1),('Diário 3º PA'!$F$4:$F$2000))+SUMPRODUCT(-('Diário 4º PA'!$E$4:$E$2000='Analítico Cx.'!$B88),-('Diário 4º PA'!$P$4:$P$2000=D$1),('Diário 4º PA'!$F$4:$F$2000))</f>
        <v>195.01000000000002</v>
      </c>
      <c r="E88" s="205">
        <f>SUMPRODUCT(-('Diário 1º PA'!$E$4:$E$2634='Analítico Cx.'!$B88),-('Diário 1º PA'!$P$4:$P$2634=E$1),('Diário 1º PA'!$F$4:$F$2634))+SUMPRODUCT(-('Diário 2º PA'!$E$4:$E$2000='Analítico Cx.'!$B88),-('Diário 2º PA'!$P$4:$P$2000=E$1),('Diário 2º PA'!$F$4:$F$2000))+SUMPRODUCT(-('Diário 3º PA'!$E$4:$E$2000='Analítico Cx.'!$B88),-('Diário 3º PA'!$P$4:$P$2000=E$1),('Diário 3º PA'!$F$4:$F$2000))+SUMPRODUCT(-('Diário 4º PA'!$E$4:$E$2000='Analítico Cx.'!$B88),-('Diário 4º PA'!$P$4:$P$2000=E$1),('Diário 4º PA'!$F$4:$F$2000))</f>
        <v>195.01000000000002</v>
      </c>
      <c r="F88" s="205">
        <f>SUMPRODUCT(-('Diário 1º PA'!$E$4:$E$2634='Analítico Cx.'!$B88),-('Diário 1º PA'!$P$4:$P$2634=F$1),('Diário 1º PA'!$F$4:$F$2634))+SUMPRODUCT(-('Diário 2º PA'!$E$4:$E$2000='Analítico Cx.'!$B88),-('Diário 2º PA'!$P$4:$P$2000=F$1),('Diário 2º PA'!$F$4:$F$2000))+SUMPRODUCT(-('Diário 3º PA'!$E$4:$E$2000='Analítico Cx.'!$B88),-('Diário 3º PA'!$P$4:$P$2000=F$1),('Diário 3º PA'!$F$4:$F$2000))+SUMPRODUCT(-('Diário 4º PA'!$E$4:$E$2000='Analítico Cx.'!$B88),-('Diário 4º PA'!$P$4:$P$2000=F$1),('Diário 4º PA'!$F$4:$F$2000))</f>
        <v>0</v>
      </c>
      <c r="G88" s="205">
        <f>SUMPRODUCT(-('Diário 1º PA'!$E$4:$E$2634='Analítico Cx.'!$B88),-('Diário 1º PA'!$P$4:$P$2634=G$1),('Diário 1º PA'!$F$4:$F$2634))+SUMPRODUCT(-('Diário 2º PA'!$E$4:$E$2000='Analítico Cx.'!$B88),-('Diário 2º PA'!$P$4:$P$2000=G$1),('Diário 2º PA'!$F$4:$F$2000))+SUMPRODUCT(-('Diário 3º PA'!$E$4:$E$2000='Analítico Cx.'!$B88),-('Diário 3º PA'!$P$4:$P$2000=G$1),('Diário 3º PA'!$F$4:$F$2000))+SUMPRODUCT(-('Diário 4º PA'!$E$4:$E$2000='Analítico Cx.'!$B88),-('Diário 4º PA'!$P$4:$P$2000=G$1),('Diário 4º PA'!$F$4:$F$2000))</f>
        <v>0</v>
      </c>
      <c r="H88" s="205">
        <f>SUMPRODUCT(-('Diário 1º PA'!$E$4:$E$2634='Analítico Cx.'!$B88),-('Diário 1º PA'!$P$4:$P$2634=H$1),('Diário 1º PA'!$F$4:$F$2634))+SUMPRODUCT(-('Diário 2º PA'!$E$4:$E$2000='Analítico Cx.'!$B88),-('Diário 2º PA'!$P$4:$P$2000=H$1),('Diário 2º PA'!$F$4:$F$2000))+SUMPRODUCT(-('Diário 3º PA'!$E$4:$E$2000='Analítico Cx.'!$B88),-('Diário 3º PA'!$P$4:$P$2000=H$1),('Diário 3º PA'!$F$4:$F$2000))+SUMPRODUCT(-('Diário 4º PA'!$E$4:$E$2000='Analítico Cx.'!$B88),-('Diário 4º PA'!$P$4:$P$2000=H$1),('Diário 4º PA'!$F$4:$F$2000))</f>
        <v>0</v>
      </c>
      <c r="I88" s="205">
        <f>SUMPRODUCT(-('Diário 1º PA'!$E$4:$E$2634='Analítico Cx.'!$B88),-('Diário 1º PA'!$P$4:$P$2634=I$1),('Diário 1º PA'!$F$4:$F$2634))+SUMPRODUCT(-('Diário 2º PA'!$E$4:$E$2000='Analítico Cx.'!$B88),-('Diário 2º PA'!$P$4:$P$2000=I$1),('Diário 2º PA'!$F$4:$F$2000))+SUMPRODUCT(-('Diário 3º PA'!$E$4:$E$2000='Analítico Cx.'!$B88),-('Diário 3º PA'!$P$4:$P$2000=I$1),('Diário 3º PA'!$F$4:$F$2000))+SUMPRODUCT(-('Diário 4º PA'!$E$4:$E$2000='Analítico Cx.'!$B88),-('Diário 4º PA'!$P$4:$P$2000=I$1),('Diário 4º PA'!$F$4:$F$2000))</f>
        <v>0</v>
      </c>
      <c r="J88" s="205">
        <f>SUMPRODUCT(-('Diário 1º PA'!$E$4:$E$2634='Analítico Cx.'!$B88),-('Diário 1º PA'!$P$4:$P$2634=J$1),('Diário 1º PA'!$F$4:$F$2634))+SUMPRODUCT(-('Diário 2º PA'!$E$4:$E$2000='Analítico Cx.'!$B88),-('Diário 2º PA'!$P$4:$P$2000=J$1),('Diário 2º PA'!$F$4:$F$2000))+SUMPRODUCT(-('Diário 3º PA'!$E$4:$E$2000='Analítico Cx.'!$B88),-('Diário 3º PA'!$P$4:$P$2000=J$1),('Diário 3º PA'!$F$4:$F$2000))+SUMPRODUCT(-('Diário 4º PA'!$E$4:$E$2000='Analítico Cx.'!$B88),-('Diário 4º PA'!$P$4:$P$2000=J$1),('Diário 4º PA'!$F$4:$F$2000))</f>
        <v>0</v>
      </c>
      <c r="K88" s="205">
        <f>SUMPRODUCT(-('Diário 1º PA'!$E$4:$E$2634='Analítico Cx.'!$B88),-('Diário 1º PA'!$P$4:$P$2634=K$1),('Diário 1º PA'!$F$4:$F$2634))+SUMPRODUCT(-('Diário 2º PA'!$E$4:$E$2000='Analítico Cx.'!$B88),-('Diário 2º PA'!$P$4:$P$2000=K$1),('Diário 2º PA'!$F$4:$F$2000))+SUMPRODUCT(-('Diário 3º PA'!$E$4:$E$2000='Analítico Cx.'!$B88),-('Diário 3º PA'!$P$4:$P$2000=K$1),('Diário 3º PA'!$F$4:$F$2000))+SUMPRODUCT(-('Diário 4º PA'!$E$4:$E$2000='Analítico Cx.'!$B88),-('Diário 4º PA'!$P$4:$P$2000=K$1),('Diário 4º PA'!$F$4:$F$2000))</f>
        <v>0</v>
      </c>
      <c r="L88" s="205">
        <f>SUMPRODUCT(-('Diário 1º PA'!$E$4:$E$2634='Analítico Cx.'!$B88),-('Diário 1º PA'!$P$4:$P$2634=L$1),('Diário 1º PA'!$F$4:$F$2634))+SUMPRODUCT(-('Diário 2º PA'!$E$4:$E$2000='Analítico Cx.'!$B88),-('Diário 2º PA'!$P$4:$P$2000=L$1),('Diário 2º PA'!$F$4:$F$2000))+SUMPRODUCT(-('Diário 3º PA'!$E$4:$E$2000='Analítico Cx.'!$B88),-('Diário 3º PA'!$P$4:$P$2000=L$1),('Diário 3º PA'!$F$4:$F$2000))+SUMPRODUCT(-('Diário 4º PA'!$E$4:$E$2000='Analítico Cx.'!$B88),-('Diário 4º PA'!$P$4:$P$2000=L$1),('Diário 4º PA'!$F$4:$F$2000))</f>
        <v>0</v>
      </c>
      <c r="M88" s="205">
        <f>SUMPRODUCT(-('Diário 1º PA'!$E$4:$E$2634='Analítico Cx.'!$B88),-('Diário 1º PA'!$P$4:$P$2634=M$1),('Diário 1º PA'!$F$4:$F$2634))+SUMPRODUCT(-('Diário 2º PA'!$E$4:$E$2000='Analítico Cx.'!$B88),-('Diário 2º PA'!$P$4:$P$2000=M$1),('Diário 2º PA'!$F$4:$F$2000))+SUMPRODUCT(-('Diário 3º PA'!$E$4:$E$2000='Analítico Cx.'!$B88),-('Diário 3º PA'!$P$4:$P$2000=M$1),('Diário 3º PA'!$F$4:$F$2000))+SUMPRODUCT(-('Diário 4º PA'!$E$4:$E$2000='Analítico Cx.'!$B88),-('Diário 4º PA'!$P$4:$P$2000=M$1),('Diário 4º PA'!$F$4:$F$2000))</f>
        <v>0</v>
      </c>
      <c r="N88" s="205">
        <f>SUMPRODUCT(-('Diário 1º PA'!$E$4:$E$2634='Analítico Cx.'!$B88),-('Diário 1º PA'!$P$4:$P$2634=N$1),('Diário 1º PA'!$F$4:$F$2634))+SUMPRODUCT(-('Diário 2º PA'!$E$4:$E$2000='Analítico Cx.'!$B88),-('Diário 2º PA'!$P$4:$P$2000=N$1),('Diário 2º PA'!$F$4:$F$2000))+SUMPRODUCT(-('Diário 3º PA'!$E$4:$E$2000='Analítico Cx.'!$B88),-('Diário 3º PA'!$P$4:$P$2000=N$1),('Diário 3º PA'!$F$4:$F$2000))+SUMPRODUCT(-('Diário 4º PA'!$E$4:$E$2000='Analítico Cx.'!$B88),-('Diário 4º PA'!$P$4:$P$2000=N$1),('Diário 4º PA'!$F$4:$F$2000))</f>
        <v>0</v>
      </c>
      <c r="O88" s="206">
        <f t="shared" si="16"/>
        <v>1588.68</v>
      </c>
      <c r="P88" s="180">
        <f t="shared" si="15"/>
        <v>5.8528574441166019E-4</v>
      </c>
    </row>
    <row r="89" spans="1:16" ht="23.25" customHeight="1" x14ac:dyDescent="0.2">
      <c r="A89" s="215" t="s">
        <v>151</v>
      </c>
      <c r="B89" s="228" t="s">
        <v>61</v>
      </c>
      <c r="C89" s="205">
        <f>SUMPRODUCT(-('Diário 1º PA'!$E$4:$E$2634='Analítico Cx.'!$B89),-('Diário 1º PA'!$P$4:$P$2634=C$1),('Diário 1º PA'!$F$4:$F$2634))+SUMPRODUCT(-('Diário 2º PA'!$E$4:$E$2000='Analítico Cx.'!$B89),-('Diário 2º PA'!$P$4:$P$2000=C$1),('Diário 2º PA'!$F$4:$F$2000))+SUMPRODUCT(-('Diário 3º PA'!$E$4:$E$2000='Analítico Cx.'!$B89),-('Diário 3º PA'!$P$4:$P$2000=C$1),('Diário 3º PA'!$F$4:$F$2000))+SUMPRODUCT(-('Diário 4º PA'!$E$4:$E$2000='Analítico Cx.'!$B89),-('Diário 4º PA'!$P$4:$P$2000=C$1),('Diário 4º PA'!$F$4:$F$2000))</f>
        <v>0</v>
      </c>
      <c r="D89" s="205">
        <f>SUMPRODUCT(-('Diário 1º PA'!$E$4:$E$2634='Analítico Cx.'!$B89),-('Diário 1º PA'!$P$4:$P$2634=D$1),('Diário 1º PA'!$F$4:$F$2634))+SUMPRODUCT(-('Diário 2º PA'!$E$4:$E$2000='Analítico Cx.'!$B89),-('Diário 2º PA'!$P$4:$P$2000=D$1),('Diário 2º PA'!$F$4:$F$2000))+SUMPRODUCT(-('Diário 3º PA'!$E$4:$E$2000='Analítico Cx.'!$B89),-('Diário 3º PA'!$P$4:$P$2000=D$1),('Diário 3º PA'!$F$4:$F$2000))+SUMPRODUCT(-('Diário 4º PA'!$E$4:$E$2000='Analítico Cx.'!$B89),-('Diário 4º PA'!$P$4:$P$2000=D$1),('Diário 4º PA'!$F$4:$F$2000))</f>
        <v>0</v>
      </c>
      <c r="E89" s="205">
        <f>SUMPRODUCT(-('Diário 1º PA'!$E$4:$E$2634='Analítico Cx.'!$B89),-('Diário 1º PA'!$P$4:$P$2634=E$1),('Diário 1º PA'!$F$4:$F$2634))+SUMPRODUCT(-('Diário 2º PA'!$E$4:$E$2000='Analítico Cx.'!$B89),-('Diário 2º PA'!$P$4:$P$2000=E$1),('Diário 2º PA'!$F$4:$F$2000))+SUMPRODUCT(-('Diário 3º PA'!$E$4:$E$2000='Analítico Cx.'!$B89),-('Diário 3º PA'!$P$4:$P$2000=E$1),('Diário 3º PA'!$F$4:$F$2000))+SUMPRODUCT(-('Diário 4º PA'!$E$4:$E$2000='Analítico Cx.'!$B89),-('Diário 4º PA'!$P$4:$P$2000=E$1),('Diário 4º PA'!$F$4:$F$2000))</f>
        <v>0</v>
      </c>
      <c r="F89" s="205">
        <f>SUMPRODUCT(-('Diário 1º PA'!$E$4:$E$2634='Analítico Cx.'!$B89),-('Diário 1º PA'!$P$4:$P$2634=F$1),('Diário 1º PA'!$F$4:$F$2634))+SUMPRODUCT(-('Diário 2º PA'!$E$4:$E$2000='Analítico Cx.'!$B89),-('Diário 2º PA'!$P$4:$P$2000=F$1),('Diário 2º PA'!$F$4:$F$2000))+SUMPRODUCT(-('Diário 3º PA'!$E$4:$E$2000='Analítico Cx.'!$B89),-('Diário 3º PA'!$P$4:$P$2000=F$1),('Diário 3º PA'!$F$4:$F$2000))+SUMPRODUCT(-('Diário 4º PA'!$E$4:$E$2000='Analítico Cx.'!$B89),-('Diário 4º PA'!$P$4:$P$2000=F$1),('Diário 4º PA'!$F$4:$F$2000))</f>
        <v>0</v>
      </c>
      <c r="G89" s="205">
        <f>SUMPRODUCT(-('Diário 1º PA'!$E$4:$E$2634='Analítico Cx.'!$B89),-('Diário 1º PA'!$P$4:$P$2634=G$1),('Diário 1º PA'!$F$4:$F$2634))+SUMPRODUCT(-('Diário 2º PA'!$E$4:$E$2000='Analítico Cx.'!$B89),-('Diário 2º PA'!$P$4:$P$2000=G$1),('Diário 2º PA'!$F$4:$F$2000))+SUMPRODUCT(-('Diário 3º PA'!$E$4:$E$2000='Analítico Cx.'!$B89),-('Diário 3º PA'!$P$4:$P$2000=G$1),('Diário 3º PA'!$F$4:$F$2000))+SUMPRODUCT(-('Diário 4º PA'!$E$4:$E$2000='Analítico Cx.'!$B89),-('Diário 4º PA'!$P$4:$P$2000=G$1),('Diário 4º PA'!$F$4:$F$2000))</f>
        <v>0</v>
      </c>
      <c r="H89" s="205">
        <f>SUMPRODUCT(-('Diário 1º PA'!$E$4:$E$2634='Analítico Cx.'!$B89),-('Diário 1º PA'!$P$4:$P$2634=H$1),('Diário 1º PA'!$F$4:$F$2634))+SUMPRODUCT(-('Diário 2º PA'!$E$4:$E$2000='Analítico Cx.'!$B89),-('Diário 2º PA'!$P$4:$P$2000=H$1),('Diário 2º PA'!$F$4:$F$2000))+SUMPRODUCT(-('Diário 3º PA'!$E$4:$E$2000='Analítico Cx.'!$B89),-('Diário 3º PA'!$P$4:$P$2000=H$1),('Diário 3º PA'!$F$4:$F$2000))+SUMPRODUCT(-('Diário 4º PA'!$E$4:$E$2000='Analítico Cx.'!$B89),-('Diário 4º PA'!$P$4:$P$2000=H$1),('Diário 4º PA'!$F$4:$F$2000))</f>
        <v>0</v>
      </c>
      <c r="I89" s="205">
        <f>SUMPRODUCT(-('Diário 1º PA'!$E$4:$E$2634='Analítico Cx.'!$B89),-('Diário 1º PA'!$P$4:$P$2634=I$1),('Diário 1º PA'!$F$4:$F$2634))+SUMPRODUCT(-('Diário 2º PA'!$E$4:$E$2000='Analítico Cx.'!$B89),-('Diário 2º PA'!$P$4:$P$2000=I$1),('Diário 2º PA'!$F$4:$F$2000))+SUMPRODUCT(-('Diário 3º PA'!$E$4:$E$2000='Analítico Cx.'!$B89),-('Diário 3º PA'!$P$4:$P$2000=I$1),('Diário 3º PA'!$F$4:$F$2000))+SUMPRODUCT(-('Diário 4º PA'!$E$4:$E$2000='Analítico Cx.'!$B89),-('Diário 4º PA'!$P$4:$P$2000=I$1),('Diário 4º PA'!$F$4:$F$2000))</f>
        <v>0</v>
      </c>
      <c r="J89" s="205">
        <f>SUMPRODUCT(-('Diário 1º PA'!$E$4:$E$2634='Analítico Cx.'!$B89),-('Diário 1º PA'!$P$4:$P$2634=J$1),('Diário 1º PA'!$F$4:$F$2634))+SUMPRODUCT(-('Diário 2º PA'!$E$4:$E$2000='Analítico Cx.'!$B89),-('Diário 2º PA'!$P$4:$P$2000=J$1),('Diário 2º PA'!$F$4:$F$2000))+SUMPRODUCT(-('Diário 3º PA'!$E$4:$E$2000='Analítico Cx.'!$B89),-('Diário 3º PA'!$P$4:$P$2000=J$1),('Diário 3º PA'!$F$4:$F$2000))+SUMPRODUCT(-('Diário 4º PA'!$E$4:$E$2000='Analítico Cx.'!$B89),-('Diário 4º PA'!$P$4:$P$2000=J$1),('Diário 4º PA'!$F$4:$F$2000))</f>
        <v>0</v>
      </c>
      <c r="K89" s="205">
        <f>SUMPRODUCT(-('Diário 1º PA'!$E$4:$E$2634='Analítico Cx.'!$B89),-('Diário 1º PA'!$P$4:$P$2634=K$1),('Diário 1º PA'!$F$4:$F$2634))+SUMPRODUCT(-('Diário 2º PA'!$E$4:$E$2000='Analítico Cx.'!$B89),-('Diário 2º PA'!$P$4:$P$2000=K$1),('Diário 2º PA'!$F$4:$F$2000))+SUMPRODUCT(-('Diário 3º PA'!$E$4:$E$2000='Analítico Cx.'!$B89),-('Diário 3º PA'!$P$4:$P$2000=K$1),('Diário 3º PA'!$F$4:$F$2000))+SUMPRODUCT(-('Diário 4º PA'!$E$4:$E$2000='Analítico Cx.'!$B89),-('Diário 4º PA'!$P$4:$P$2000=K$1),('Diário 4º PA'!$F$4:$F$2000))</f>
        <v>0</v>
      </c>
      <c r="L89" s="205">
        <f>SUMPRODUCT(-('Diário 1º PA'!$E$4:$E$2634='Analítico Cx.'!$B89),-('Diário 1º PA'!$P$4:$P$2634=L$1),('Diário 1º PA'!$F$4:$F$2634))+SUMPRODUCT(-('Diário 2º PA'!$E$4:$E$2000='Analítico Cx.'!$B89),-('Diário 2º PA'!$P$4:$P$2000=L$1),('Diário 2º PA'!$F$4:$F$2000))+SUMPRODUCT(-('Diário 3º PA'!$E$4:$E$2000='Analítico Cx.'!$B89),-('Diário 3º PA'!$P$4:$P$2000=L$1),('Diário 3º PA'!$F$4:$F$2000))+SUMPRODUCT(-('Diário 4º PA'!$E$4:$E$2000='Analítico Cx.'!$B89),-('Diário 4º PA'!$P$4:$P$2000=L$1),('Diário 4º PA'!$F$4:$F$2000))</f>
        <v>0</v>
      </c>
      <c r="M89" s="205">
        <f>SUMPRODUCT(-('Diário 1º PA'!$E$4:$E$2634='Analítico Cx.'!$B89),-('Diário 1º PA'!$P$4:$P$2634=M$1),('Diário 1º PA'!$F$4:$F$2634))+SUMPRODUCT(-('Diário 2º PA'!$E$4:$E$2000='Analítico Cx.'!$B89),-('Diário 2º PA'!$P$4:$P$2000=M$1),('Diário 2º PA'!$F$4:$F$2000))+SUMPRODUCT(-('Diário 3º PA'!$E$4:$E$2000='Analítico Cx.'!$B89),-('Diário 3º PA'!$P$4:$P$2000=M$1),('Diário 3º PA'!$F$4:$F$2000))+SUMPRODUCT(-('Diário 4º PA'!$E$4:$E$2000='Analítico Cx.'!$B89),-('Diário 4º PA'!$P$4:$P$2000=M$1),('Diário 4º PA'!$F$4:$F$2000))</f>
        <v>0</v>
      </c>
      <c r="N89" s="205">
        <f>SUMPRODUCT(-('Diário 1º PA'!$E$4:$E$2634='Analítico Cx.'!$B89),-('Diário 1º PA'!$P$4:$P$2634=N$1),('Diário 1º PA'!$F$4:$F$2634))+SUMPRODUCT(-('Diário 2º PA'!$E$4:$E$2000='Analítico Cx.'!$B89),-('Diário 2º PA'!$P$4:$P$2000=N$1),('Diário 2º PA'!$F$4:$F$2000))+SUMPRODUCT(-('Diário 3º PA'!$E$4:$E$2000='Analítico Cx.'!$B89),-('Diário 3º PA'!$P$4:$P$2000=N$1),('Diário 3º PA'!$F$4:$F$2000))+SUMPRODUCT(-('Diário 4º PA'!$E$4:$E$2000='Analítico Cx.'!$B89),-('Diário 4º PA'!$P$4:$P$2000=N$1),('Diário 4º PA'!$F$4:$F$2000))</f>
        <v>0</v>
      </c>
      <c r="O89" s="206">
        <f t="shared" si="16"/>
        <v>0</v>
      </c>
      <c r="P89" s="180">
        <f t="shared" si="15"/>
        <v>0</v>
      </c>
    </row>
    <row r="90" spans="1:16" ht="23.25" customHeight="1" x14ac:dyDescent="0.2">
      <c r="A90" s="215" t="s">
        <v>152</v>
      </c>
      <c r="B90" s="228" t="s">
        <v>60</v>
      </c>
      <c r="C90" s="205">
        <f>SUMPRODUCT(-('Diário 1º PA'!$E$4:$E$2634='Analítico Cx.'!$B90),-('Diário 1º PA'!$P$4:$P$2634=C$1),('Diário 1º PA'!$F$4:$F$2634))+SUMPRODUCT(-('Diário 2º PA'!$E$4:$E$2000='Analítico Cx.'!$B90),-('Diário 2º PA'!$P$4:$P$2000=C$1),('Diário 2º PA'!$F$4:$F$2000))+SUMPRODUCT(-('Diário 3º PA'!$E$4:$E$2000='Analítico Cx.'!$B90),-('Diário 3º PA'!$P$4:$P$2000=C$1),('Diário 3º PA'!$F$4:$F$2000))+SUMPRODUCT(-('Diário 4º PA'!$E$4:$E$2000='Analítico Cx.'!$B90),-('Diário 4º PA'!$P$4:$P$2000=C$1),('Diário 4º PA'!$F$4:$F$2000))</f>
        <v>67.52</v>
      </c>
      <c r="D90" s="205">
        <f>SUMPRODUCT(-('Diário 1º PA'!$E$4:$E$2634='Analítico Cx.'!$B90),-('Diário 1º PA'!$P$4:$P$2634=D$1),('Diário 1º PA'!$F$4:$F$2634))+SUMPRODUCT(-('Diário 2º PA'!$E$4:$E$2000='Analítico Cx.'!$B90),-('Diário 2º PA'!$P$4:$P$2000=D$1),('Diário 2º PA'!$F$4:$F$2000))+SUMPRODUCT(-('Diário 3º PA'!$E$4:$E$2000='Analítico Cx.'!$B90),-('Diário 3º PA'!$P$4:$P$2000=D$1),('Diário 3º PA'!$F$4:$F$2000))+SUMPRODUCT(-('Diário 4º PA'!$E$4:$E$2000='Analítico Cx.'!$B90),-('Diário 4º PA'!$P$4:$P$2000=D$1),('Diário 4º PA'!$F$4:$F$2000))</f>
        <v>0</v>
      </c>
      <c r="E90" s="205">
        <f>SUMPRODUCT(-('Diário 1º PA'!$E$4:$E$2634='Analítico Cx.'!$B90),-('Diário 1º PA'!$P$4:$P$2634=E$1),('Diário 1º PA'!$F$4:$F$2634))+SUMPRODUCT(-('Diário 2º PA'!$E$4:$E$2000='Analítico Cx.'!$B90),-('Diário 2º PA'!$P$4:$P$2000=E$1),('Diário 2º PA'!$F$4:$F$2000))+SUMPRODUCT(-('Diário 3º PA'!$E$4:$E$2000='Analítico Cx.'!$B90),-('Diário 3º PA'!$P$4:$P$2000=E$1),('Diário 3º PA'!$F$4:$F$2000))+SUMPRODUCT(-('Diário 4º PA'!$E$4:$E$2000='Analítico Cx.'!$B90),-('Diário 4º PA'!$P$4:$P$2000=E$1),('Diário 4º PA'!$F$4:$F$2000))</f>
        <v>0</v>
      </c>
      <c r="F90" s="205">
        <f>SUMPRODUCT(-('Diário 1º PA'!$E$4:$E$2634='Analítico Cx.'!$B90),-('Diário 1º PA'!$P$4:$P$2634=F$1),('Diário 1º PA'!$F$4:$F$2634))+SUMPRODUCT(-('Diário 2º PA'!$E$4:$E$2000='Analítico Cx.'!$B90),-('Diário 2º PA'!$P$4:$P$2000=F$1),('Diário 2º PA'!$F$4:$F$2000))+SUMPRODUCT(-('Diário 3º PA'!$E$4:$E$2000='Analítico Cx.'!$B90),-('Diário 3º PA'!$P$4:$P$2000=F$1),('Diário 3º PA'!$F$4:$F$2000))+SUMPRODUCT(-('Diário 4º PA'!$E$4:$E$2000='Analítico Cx.'!$B90),-('Diário 4º PA'!$P$4:$P$2000=F$1),('Diário 4º PA'!$F$4:$F$2000))</f>
        <v>0</v>
      </c>
      <c r="G90" s="205">
        <f>SUMPRODUCT(-('Diário 1º PA'!$E$4:$E$2634='Analítico Cx.'!$B90),-('Diário 1º PA'!$P$4:$P$2634=G$1),('Diário 1º PA'!$F$4:$F$2634))+SUMPRODUCT(-('Diário 2º PA'!$E$4:$E$2000='Analítico Cx.'!$B90),-('Diário 2º PA'!$P$4:$P$2000=G$1),('Diário 2º PA'!$F$4:$F$2000))+SUMPRODUCT(-('Diário 3º PA'!$E$4:$E$2000='Analítico Cx.'!$B90),-('Diário 3º PA'!$P$4:$P$2000=G$1),('Diário 3º PA'!$F$4:$F$2000))+SUMPRODUCT(-('Diário 4º PA'!$E$4:$E$2000='Analítico Cx.'!$B90),-('Diário 4º PA'!$P$4:$P$2000=G$1),('Diário 4º PA'!$F$4:$F$2000))</f>
        <v>0</v>
      </c>
      <c r="H90" s="205">
        <f>SUMPRODUCT(-('Diário 1º PA'!$E$4:$E$2634='Analítico Cx.'!$B90),-('Diário 1º PA'!$P$4:$P$2634=H$1),('Diário 1º PA'!$F$4:$F$2634))+SUMPRODUCT(-('Diário 2º PA'!$E$4:$E$2000='Analítico Cx.'!$B90),-('Diário 2º PA'!$P$4:$P$2000=H$1),('Diário 2º PA'!$F$4:$F$2000))+SUMPRODUCT(-('Diário 3º PA'!$E$4:$E$2000='Analítico Cx.'!$B90),-('Diário 3º PA'!$P$4:$P$2000=H$1),('Diário 3º PA'!$F$4:$F$2000))+SUMPRODUCT(-('Diário 4º PA'!$E$4:$E$2000='Analítico Cx.'!$B90),-('Diário 4º PA'!$P$4:$P$2000=H$1),('Diário 4º PA'!$F$4:$F$2000))</f>
        <v>0</v>
      </c>
      <c r="I90" s="205">
        <f>SUMPRODUCT(-('Diário 1º PA'!$E$4:$E$2634='Analítico Cx.'!$B90),-('Diário 1º PA'!$P$4:$P$2634=I$1),('Diário 1º PA'!$F$4:$F$2634))+SUMPRODUCT(-('Diário 2º PA'!$E$4:$E$2000='Analítico Cx.'!$B90),-('Diário 2º PA'!$P$4:$P$2000=I$1),('Diário 2º PA'!$F$4:$F$2000))+SUMPRODUCT(-('Diário 3º PA'!$E$4:$E$2000='Analítico Cx.'!$B90),-('Diário 3º PA'!$P$4:$P$2000=I$1),('Diário 3º PA'!$F$4:$F$2000))+SUMPRODUCT(-('Diário 4º PA'!$E$4:$E$2000='Analítico Cx.'!$B90),-('Diário 4º PA'!$P$4:$P$2000=I$1),('Diário 4º PA'!$F$4:$F$2000))</f>
        <v>0</v>
      </c>
      <c r="J90" s="205">
        <f>SUMPRODUCT(-('Diário 1º PA'!$E$4:$E$2634='Analítico Cx.'!$B90),-('Diário 1º PA'!$P$4:$P$2634=J$1),('Diário 1º PA'!$F$4:$F$2634))+SUMPRODUCT(-('Diário 2º PA'!$E$4:$E$2000='Analítico Cx.'!$B90),-('Diário 2º PA'!$P$4:$P$2000=J$1),('Diário 2º PA'!$F$4:$F$2000))+SUMPRODUCT(-('Diário 3º PA'!$E$4:$E$2000='Analítico Cx.'!$B90),-('Diário 3º PA'!$P$4:$P$2000=J$1),('Diário 3º PA'!$F$4:$F$2000))+SUMPRODUCT(-('Diário 4º PA'!$E$4:$E$2000='Analítico Cx.'!$B90),-('Diário 4º PA'!$P$4:$P$2000=J$1),('Diário 4º PA'!$F$4:$F$2000))</f>
        <v>0</v>
      </c>
      <c r="K90" s="205">
        <f>SUMPRODUCT(-('Diário 1º PA'!$E$4:$E$2634='Analítico Cx.'!$B90),-('Diário 1º PA'!$P$4:$P$2634=K$1),('Diário 1º PA'!$F$4:$F$2634))+SUMPRODUCT(-('Diário 2º PA'!$E$4:$E$2000='Analítico Cx.'!$B90),-('Diário 2º PA'!$P$4:$P$2000=K$1),('Diário 2º PA'!$F$4:$F$2000))+SUMPRODUCT(-('Diário 3º PA'!$E$4:$E$2000='Analítico Cx.'!$B90),-('Diário 3º PA'!$P$4:$P$2000=K$1),('Diário 3º PA'!$F$4:$F$2000))+SUMPRODUCT(-('Diário 4º PA'!$E$4:$E$2000='Analítico Cx.'!$B90),-('Diário 4º PA'!$P$4:$P$2000=K$1),('Diário 4º PA'!$F$4:$F$2000))</f>
        <v>0</v>
      </c>
      <c r="L90" s="205">
        <f>SUMPRODUCT(-('Diário 1º PA'!$E$4:$E$2634='Analítico Cx.'!$B90),-('Diário 1º PA'!$P$4:$P$2634=L$1),('Diário 1º PA'!$F$4:$F$2634))+SUMPRODUCT(-('Diário 2º PA'!$E$4:$E$2000='Analítico Cx.'!$B90),-('Diário 2º PA'!$P$4:$P$2000=L$1),('Diário 2º PA'!$F$4:$F$2000))+SUMPRODUCT(-('Diário 3º PA'!$E$4:$E$2000='Analítico Cx.'!$B90),-('Diário 3º PA'!$P$4:$P$2000=L$1),('Diário 3º PA'!$F$4:$F$2000))+SUMPRODUCT(-('Diário 4º PA'!$E$4:$E$2000='Analítico Cx.'!$B90),-('Diário 4º PA'!$P$4:$P$2000=L$1),('Diário 4º PA'!$F$4:$F$2000))</f>
        <v>0</v>
      </c>
      <c r="M90" s="205">
        <f>SUMPRODUCT(-('Diário 1º PA'!$E$4:$E$2634='Analítico Cx.'!$B90),-('Diário 1º PA'!$P$4:$P$2634=M$1),('Diário 1º PA'!$F$4:$F$2634))+SUMPRODUCT(-('Diário 2º PA'!$E$4:$E$2000='Analítico Cx.'!$B90),-('Diário 2º PA'!$P$4:$P$2000=M$1),('Diário 2º PA'!$F$4:$F$2000))+SUMPRODUCT(-('Diário 3º PA'!$E$4:$E$2000='Analítico Cx.'!$B90),-('Diário 3º PA'!$P$4:$P$2000=M$1),('Diário 3º PA'!$F$4:$F$2000))+SUMPRODUCT(-('Diário 4º PA'!$E$4:$E$2000='Analítico Cx.'!$B90),-('Diário 4º PA'!$P$4:$P$2000=M$1),('Diário 4º PA'!$F$4:$F$2000))</f>
        <v>0</v>
      </c>
      <c r="N90" s="205">
        <f>SUMPRODUCT(-('Diário 1º PA'!$E$4:$E$2634='Analítico Cx.'!$B90),-('Diário 1º PA'!$P$4:$P$2634=N$1),('Diário 1º PA'!$F$4:$F$2634))+SUMPRODUCT(-('Diário 2º PA'!$E$4:$E$2000='Analítico Cx.'!$B90),-('Diário 2º PA'!$P$4:$P$2000=N$1),('Diário 2º PA'!$F$4:$F$2000))+SUMPRODUCT(-('Diário 3º PA'!$E$4:$E$2000='Analítico Cx.'!$B90),-('Diário 3º PA'!$P$4:$P$2000=N$1),('Diário 3º PA'!$F$4:$F$2000))+SUMPRODUCT(-('Diário 4º PA'!$E$4:$E$2000='Analítico Cx.'!$B90),-('Diário 4º PA'!$P$4:$P$2000=N$1),('Diário 4º PA'!$F$4:$F$2000))</f>
        <v>0</v>
      </c>
      <c r="O90" s="206">
        <f t="shared" si="16"/>
        <v>67.52</v>
      </c>
      <c r="P90" s="180">
        <f t="shared" si="15"/>
        <v>2.4875049388596377E-5</v>
      </c>
    </row>
    <row r="91" spans="1:16" ht="23.25" customHeight="1" x14ac:dyDescent="0.2">
      <c r="A91" s="215" t="s">
        <v>153</v>
      </c>
      <c r="B91" s="228" t="s">
        <v>71</v>
      </c>
      <c r="C91" s="205">
        <f>SUMPRODUCT(-('Diário 1º PA'!$E$4:$E$2634='Analítico Cx.'!$B91),-('Diário 1º PA'!$P$4:$P$2634=C$1),('Diário 1º PA'!$F$4:$F$2634))+SUMPRODUCT(-('Diário 2º PA'!$E$4:$E$2000='Analítico Cx.'!$B91),-('Diário 2º PA'!$P$4:$P$2000=C$1),('Diário 2º PA'!$F$4:$F$2000))+SUMPRODUCT(-('Diário 3º PA'!$E$4:$E$2000='Analítico Cx.'!$B91),-('Diário 3º PA'!$P$4:$P$2000=C$1),('Diário 3º PA'!$F$4:$F$2000))+SUMPRODUCT(-('Diário 4º PA'!$E$4:$E$2000='Analítico Cx.'!$B91),-('Diário 4º PA'!$P$4:$P$2000=C$1),('Diário 4º PA'!$F$4:$F$2000))</f>
        <v>957.65000000000157</v>
      </c>
      <c r="D91" s="205">
        <f>SUMPRODUCT(-('Diário 1º PA'!$E$4:$E$2634='Analítico Cx.'!$B91),-('Diário 1º PA'!$P$4:$P$2634=D$1),('Diário 1º PA'!$F$4:$F$2634))+SUMPRODUCT(-('Diário 2º PA'!$E$4:$E$2000='Analítico Cx.'!$B91),-('Diário 2º PA'!$P$4:$P$2000=D$1),('Diário 2º PA'!$F$4:$F$2000))+SUMPRODUCT(-('Diário 3º PA'!$E$4:$E$2000='Analítico Cx.'!$B91),-('Diário 3º PA'!$P$4:$P$2000=D$1),('Diário 3º PA'!$F$4:$F$2000))+SUMPRODUCT(-('Diário 4º PA'!$E$4:$E$2000='Analítico Cx.'!$B91),-('Diário 4º PA'!$P$4:$P$2000=D$1),('Diário 4º PA'!$F$4:$F$2000))</f>
        <v>947.20000000000152</v>
      </c>
      <c r="E91" s="205">
        <f>SUMPRODUCT(-('Diário 1º PA'!$E$4:$E$2634='Analítico Cx.'!$B91),-('Diário 1º PA'!$P$4:$P$2634=E$1),('Diário 1º PA'!$F$4:$F$2634))+SUMPRODUCT(-('Diário 2º PA'!$E$4:$E$2000='Analítico Cx.'!$B91),-('Diário 2º PA'!$P$4:$P$2000=E$1),('Diário 2º PA'!$F$4:$F$2000))+SUMPRODUCT(-('Diário 3º PA'!$E$4:$E$2000='Analítico Cx.'!$B91),-('Diário 3º PA'!$P$4:$P$2000=E$1),('Diário 3º PA'!$F$4:$F$2000))+SUMPRODUCT(-('Diário 4º PA'!$E$4:$E$2000='Analítico Cx.'!$B91),-('Diário 4º PA'!$P$4:$P$2000=E$1),('Diário 4º PA'!$F$4:$F$2000))</f>
        <v>1099</v>
      </c>
      <c r="F91" s="205">
        <f>SUMPRODUCT(-('Diário 1º PA'!$E$4:$E$2634='Analítico Cx.'!$B91),-('Diário 1º PA'!$P$4:$P$2634=F$1),('Diário 1º PA'!$F$4:$F$2634))+SUMPRODUCT(-('Diário 2º PA'!$E$4:$E$2000='Analítico Cx.'!$B91),-('Diário 2º PA'!$P$4:$P$2000=F$1),('Diário 2º PA'!$F$4:$F$2000))+SUMPRODUCT(-('Diário 3º PA'!$E$4:$E$2000='Analítico Cx.'!$B91),-('Diário 3º PA'!$P$4:$P$2000=F$1),('Diário 3º PA'!$F$4:$F$2000))+SUMPRODUCT(-('Diário 4º PA'!$E$4:$E$2000='Analítico Cx.'!$B91),-('Diário 4º PA'!$P$4:$P$2000=F$1),('Diário 4º PA'!$F$4:$F$2000))</f>
        <v>0</v>
      </c>
      <c r="G91" s="205">
        <f>SUMPRODUCT(-('Diário 1º PA'!$E$4:$E$2634='Analítico Cx.'!$B91),-('Diário 1º PA'!$P$4:$P$2634=G$1),('Diário 1º PA'!$F$4:$F$2634))+SUMPRODUCT(-('Diário 2º PA'!$E$4:$E$2000='Analítico Cx.'!$B91),-('Diário 2º PA'!$P$4:$P$2000=G$1),('Diário 2º PA'!$F$4:$F$2000))+SUMPRODUCT(-('Diário 3º PA'!$E$4:$E$2000='Analítico Cx.'!$B91),-('Diário 3º PA'!$P$4:$P$2000=G$1),('Diário 3º PA'!$F$4:$F$2000))+SUMPRODUCT(-('Diário 4º PA'!$E$4:$E$2000='Analítico Cx.'!$B91),-('Diário 4º PA'!$P$4:$P$2000=G$1),('Diário 4º PA'!$F$4:$F$2000))</f>
        <v>0</v>
      </c>
      <c r="H91" s="205">
        <f>SUMPRODUCT(-('Diário 1º PA'!$E$4:$E$2634='Analítico Cx.'!$B91),-('Diário 1º PA'!$P$4:$P$2634=H$1),('Diário 1º PA'!$F$4:$F$2634))+SUMPRODUCT(-('Diário 2º PA'!$E$4:$E$2000='Analítico Cx.'!$B91),-('Diário 2º PA'!$P$4:$P$2000=H$1),('Diário 2º PA'!$F$4:$F$2000))+SUMPRODUCT(-('Diário 3º PA'!$E$4:$E$2000='Analítico Cx.'!$B91),-('Diário 3º PA'!$P$4:$P$2000=H$1),('Diário 3º PA'!$F$4:$F$2000))+SUMPRODUCT(-('Diário 4º PA'!$E$4:$E$2000='Analítico Cx.'!$B91),-('Diário 4º PA'!$P$4:$P$2000=H$1),('Diário 4º PA'!$F$4:$F$2000))</f>
        <v>0</v>
      </c>
      <c r="I91" s="205">
        <f>SUMPRODUCT(-('Diário 1º PA'!$E$4:$E$2634='Analítico Cx.'!$B91),-('Diário 1º PA'!$P$4:$P$2634=I$1),('Diário 1º PA'!$F$4:$F$2634))+SUMPRODUCT(-('Diário 2º PA'!$E$4:$E$2000='Analítico Cx.'!$B91),-('Diário 2º PA'!$P$4:$P$2000=I$1),('Diário 2º PA'!$F$4:$F$2000))+SUMPRODUCT(-('Diário 3º PA'!$E$4:$E$2000='Analítico Cx.'!$B91),-('Diário 3º PA'!$P$4:$P$2000=I$1),('Diário 3º PA'!$F$4:$F$2000))+SUMPRODUCT(-('Diário 4º PA'!$E$4:$E$2000='Analítico Cx.'!$B91),-('Diário 4º PA'!$P$4:$P$2000=I$1),('Diário 4º PA'!$F$4:$F$2000))</f>
        <v>0</v>
      </c>
      <c r="J91" s="205">
        <f>SUMPRODUCT(-('Diário 1º PA'!$E$4:$E$2634='Analítico Cx.'!$B91),-('Diário 1º PA'!$P$4:$P$2634=J$1),('Diário 1º PA'!$F$4:$F$2634))+SUMPRODUCT(-('Diário 2º PA'!$E$4:$E$2000='Analítico Cx.'!$B91),-('Diário 2º PA'!$P$4:$P$2000=J$1),('Diário 2º PA'!$F$4:$F$2000))+SUMPRODUCT(-('Diário 3º PA'!$E$4:$E$2000='Analítico Cx.'!$B91),-('Diário 3º PA'!$P$4:$P$2000=J$1),('Diário 3º PA'!$F$4:$F$2000))+SUMPRODUCT(-('Diário 4º PA'!$E$4:$E$2000='Analítico Cx.'!$B91),-('Diário 4º PA'!$P$4:$P$2000=J$1),('Diário 4º PA'!$F$4:$F$2000))</f>
        <v>0</v>
      </c>
      <c r="K91" s="205">
        <f>SUMPRODUCT(-('Diário 1º PA'!$E$4:$E$2634='Analítico Cx.'!$B91),-('Diário 1º PA'!$P$4:$P$2634=K$1),('Diário 1º PA'!$F$4:$F$2634))+SUMPRODUCT(-('Diário 2º PA'!$E$4:$E$2000='Analítico Cx.'!$B91),-('Diário 2º PA'!$P$4:$P$2000=K$1),('Diário 2º PA'!$F$4:$F$2000))+SUMPRODUCT(-('Diário 3º PA'!$E$4:$E$2000='Analítico Cx.'!$B91),-('Diário 3º PA'!$P$4:$P$2000=K$1),('Diário 3º PA'!$F$4:$F$2000))+SUMPRODUCT(-('Diário 4º PA'!$E$4:$E$2000='Analítico Cx.'!$B91),-('Diário 4º PA'!$P$4:$P$2000=K$1),('Diário 4º PA'!$F$4:$F$2000))</f>
        <v>0</v>
      </c>
      <c r="L91" s="205">
        <f>SUMPRODUCT(-('Diário 1º PA'!$E$4:$E$2634='Analítico Cx.'!$B91),-('Diário 1º PA'!$P$4:$P$2634=L$1),('Diário 1º PA'!$F$4:$F$2634))+SUMPRODUCT(-('Diário 2º PA'!$E$4:$E$2000='Analítico Cx.'!$B91),-('Diário 2º PA'!$P$4:$P$2000=L$1),('Diário 2º PA'!$F$4:$F$2000))+SUMPRODUCT(-('Diário 3º PA'!$E$4:$E$2000='Analítico Cx.'!$B91),-('Diário 3º PA'!$P$4:$P$2000=L$1),('Diário 3º PA'!$F$4:$F$2000))+SUMPRODUCT(-('Diário 4º PA'!$E$4:$E$2000='Analítico Cx.'!$B91),-('Diário 4º PA'!$P$4:$P$2000=L$1),('Diário 4º PA'!$F$4:$F$2000))</f>
        <v>0</v>
      </c>
      <c r="M91" s="205">
        <f>SUMPRODUCT(-('Diário 1º PA'!$E$4:$E$2634='Analítico Cx.'!$B91),-('Diário 1º PA'!$P$4:$P$2634=M$1),('Diário 1º PA'!$F$4:$F$2634))+SUMPRODUCT(-('Diário 2º PA'!$E$4:$E$2000='Analítico Cx.'!$B91),-('Diário 2º PA'!$P$4:$P$2000=M$1),('Diário 2º PA'!$F$4:$F$2000))+SUMPRODUCT(-('Diário 3º PA'!$E$4:$E$2000='Analítico Cx.'!$B91),-('Diário 3º PA'!$P$4:$P$2000=M$1),('Diário 3º PA'!$F$4:$F$2000))+SUMPRODUCT(-('Diário 4º PA'!$E$4:$E$2000='Analítico Cx.'!$B91),-('Diário 4º PA'!$P$4:$P$2000=M$1),('Diário 4º PA'!$F$4:$F$2000))</f>
        <v>0</v>
      </c>
      <c r="N91" s="205">
        <f>SUMPRODUCT(-('Diário 1º PA'!$E$4:$E$2634='Analítico Cx.'!$B91),-('Diário 1º PA'!$P$4:$P$2634=N$1),('Diário 1º PA'!$F$4:$F$2634))+SUMPRODUCT(-('Diário 2º PA'!$E$4:$E$2000='Analítico Cx.'!$B91),-('Diário 2º PA'!$P$4:$P$2000=N$1),('Diário 2º PA'!$F$4:$F$2000))+SUMPRODUCT(-('Diário 3º PA'!$E$4:$E$2000='Analítico Cx.'!$B91),-('Diário 3º PA'!$P$4:$P$2000=N$1),('Diário 3º PA'!$F$4:$F$2000))+SUMPRODUCT(-('Diário 4º PA'!$E$4:$E$2000='Analítico Cx.'!$B91),-('Diário 4º PA'!$P$4:$P$2000=N$1),('Diário 4º PA'!$F$4:$F$2000))</f>
        <v>0</v>
      </c>
      <c r="O91" s="206">
        <f t="shared" si="16"/>
        <v>3003.8500000000031</v>
      </c>
      <c r="P91" s="180">
        <f t="shared" ref="P91:P122" si="17">IF($O$167=0,0,O91/$O$167)</f>
        <v>1.1066486538201319E-3</v>
      </c>
    </row>
    <row r="92" spans="1:16" ht="23.25" customHeight="1" x14ac:dyDescent="0.2">
      <c r="A92" s="215" t="s">
        <v>154</v>
      </c>
      <c r="B92" s="228" t="s">
        <v>69</v>
      </c>
      <c r="C92" s="205">
        <f>SUMPRODUCT(-('Diário 1º PA'!$E$4:$E$2634='Analítico Cx.'!$B92),-('Diário 1º PA'!$P$4:$P$2634=C$1),('Diário 1º PA'!$F$4:$F$2634))+SUMPRODUCT(-('Diário 2º PA'!$E$4:$E$2000='Analítico Cx.'!$B92),-('Diário 2º PA'!$P$4:$P$2000=C$1),('Diário 2º PA'!$F$4:$F$2000))+SUMPRODUCT(-('Diário 3º PA'!$E$4:$E$2000='Analítico Cx.'!$B92),-('Diário 3º PA'!$P$4:$P$2000=C$1),('Diário 3º PA'!$F$4:$F$2000))+SUMPRODUCT(-('Diário 4º PA'!$E$4:$E$2000='Analítico Cx.'!$B92),-('Diário 4º PA'!$P$4:$P$2000=C$1),('Diário 4º PA'!$F$4:$F$2000))</f>
        <v>0</v>
      </c>
      <c r="D92" s="205">
        <f>SUMPRODUCT(-('Diário 1º PA'!$E$4:$E$2634='Analítico Cx.'!$B92),-('Diário 1º PA'!$P$4:$P$2634=D$1),('Diário 1º PA'!$F$4:$F$2634))+SUMPRODUCT(-('Diário 2º PA'!$E$4:$E$2000='Analítico Cx.'!$B92),-('Diário 2º PA'!$P$4:$P$2000=D$1),('Diário 2º PA'!$F$4:$F$2000))+SUMPRODUCT(-('Diário 3º PA'!$E$4:$E$2000='Analítico Cx.'!$B92),-('Diário 3º PA'!$P$4:$P$2000=D$1),('Diário 3º PA'!$F$4:$F$2000))+SUMPRODUCT(-('Diário 4º PA'!$E$4:$E$2000='Analítico Cx.'!$B92),-('Diário 4º PA'!$P$4:$P$2000=D$1),('Diário 4º PA'!$F$4:$F$2000))</f>
        <v>0</v>
      </c>
      <c r="E92" s="205">
        <f>SUMPRODUCT(-('Diário 1º PA'!$E$4:$E$2634='Analítico Cx.'!$B92),-('Diário 1º PA'!$P$4:$P$2634=E$1),('Diário 1º PA'!$F$4:$F$2634))+SUMPRODUCT(-('Diário 2º PA'!$E$4:$E$2000='Analítico Cx.'!$B92),-('Diário 2º PA'!$P$4:$P$2000=E$1),('Diário 2º PA'!$F$4:$F$2000))+SUMPRODUCT(-('Diário 3º PA'!$E$4:$E$2000='Analítico Cx.'!$B92),-('Diário 3º PA'!$P$4:$P$2000=E$1),('Diário 3º PA'!$F$4:$F$2000))+SUMPRODUCT(-('Diário 4º PA'!$E$4:$E$2000='Analítico Cx.'!$B92),-('Diário 4º PA'!$P$4:$P$2000=E$1),('Diário 4º PA'!$F$4:$F$2000))</f>
        <v>0</v>
      </c>
      <c r="F92" s="205">
        <f>SUMPRODUCT(-('Diário 1º PA'!$E$4:$E$2634='Analítico Cx.'!$B92),-('Diário 1º PA'!$P$4:$P$2634=F$1),('Diário 1º PA'!$F$4:$F$2634))+SUMPRODUCT(-('Diário 2º PA'!$E$4:$E$2000='Analítico Cx.'!$B92),-('Diário 2º PA'!$P$4:$P$2000=F$1),('Diário 2º PA'!$F$4:$F$2000))+SUMPRODUCT(-('Diário 3º PA'!$E$4:$E$2000='Analítico Cx.'!$B92),-('Diário 3º PA'!$P$4:$P$2000=F$1),('Diário 3º PA'!$F$4:$F$2000))+SUMPRODUCT(-('Diário 4º PA'!$E$4:$E$2000='Analítico Cx.'!$B92),-('Diário 4º PA'!$P$4:$P$2000=F$1),('Diário 4º PA'!$F$4:$F$2000))</f>
        <v>0</v>
      </c>
      <c r="G92" s="205">
        <f>SUMPRODUCT(-('Diário 1º PA'!$E$4:$E$2634='Analítico Cx.'!$B92),-('Diário 1º PA'!$P$4:$P$2634=G$1),('Diário 1º PA'!$F$4:$F$2634))+SUMPRODUCT(-('Diário 2º PA'!$E$4:$E$2000='Analítico Cx.'!$B92),-('Diário 2º PA'!$P$4:$P$2000=G$1),('Diário 2º PA'!$F$4:$F$2000))+SUMPRODUCT(-('Diário 3º PA'!$E$4:$E$2000='Analítico Cx.'!$B92),-('Diário 3º PA'!$P$4:$P$2000=G$1),('Diário 3º PA'!$F$4:$F$2000))+SUMPRODUCT(-('Diário 4º PA'!$E$4:$E$2000='Analítico Cx.'!$B92),-('Diário 4º PA'!$P$4:$P$2000=G$1),('Diário 4º PA'!$F$4:$F$2000))</f>
        <v>0</v>
      </c>
      <c r="H92" s="205">
        <f>SUMPRODUCT(-('Diário 1º PA'!$E$4:$E$2634='Analítico Cx.'!$B92),-('Diário 1º PA'!$P$4:$P$2634=H$1),('Diário 1º PA'!$F$4:$F$2634))+SUMPRODUCT(-('Diário 2º PA'!$E$4:$E$2000='Analítico Cx.'!$B92),-('Diário 2º PA'!$P$4:$P$2000=H$1),('Diário 2º PA'!$F$4:$F$2000))+SUMPRODUCT(-('Diário 3º PA'!$E$4:$E$2000='Analítico Cx.'!$B92),-('Diário 3º PA'!$P$4:$P$2000=H$1),('Diário 3º PA'!$F$4:$F$2000))+SUMPRODUCT(-('Diário 4º PA'!$E$4:$E$2000='Analítico Cx.'!$B92),-('Diário 4º PA'!$P$4:$P$2000=H$1),('Diário 4º PA'!$F$4:$F$2000))</f>
        <v>0</v>
      </c>
      <c r="I92" s="205">
        <f>SUMPRODUCT(-('Diário 1º PA'!$E$4:$E$2634='Analítico Cx.'!$B92),-('Diário 1º PA'!$P$4:$P$2634=I$1),('Diário 1º PA'!$F$4:$F$2634))+SUMPRODUCT(-('Diário 2º PA'!$E$4:$E$2000='Analítico Cx.'!$B92),-('Diário 2º PA'!$P$4:$P$2000=I$1),('Diário 2º PA'!$F$4:$F$2000))+SUMPRODUCT(-('Diário 3º PA'!$E$4:$E$2000='Analítico Cx.'!$B92),-('Diário 3º PA'!$P$4:$P$2000=I$1),('Diário 3º PA'!$F$4:$F$2000))+SUMPRODUCT(-('Diário 4º PA'!$E$4:$E$2000='Analítico Cx.'!$B92),-('Diário 4º PA'!$P$4:$P$2000=I$1),('Diário 4º PA'!$F$4:$F$2000))</f>
        <v>0</v>
      </c>
      <c r="J92" s="205">
        <f>SUMPRODUCT(-('Diário 1º PA'!$E$4:$E$2634='Analítico Cx.'!$B92),-('Diário 1º PA'!$P$4:$P$2634=J$1),('Diário 1º PA'!$F$4:$F$2634))+SUMPRODUCT(-('Diário 2º PA'!$E$4:$E$2000='Analítico Cx.'!$B92),-('Diário 2º PA'!$P$4:$P$2000=J$1),('Diário 2º PA'!$F$4:$F$2000))+SUMPRODUCT(-('Diário 3º PA'!$E$4:$E$2000='Analítico Cx.'!$B92),-('Diário 3º PA'!$P$4:$P$2000=J$1),('Diário 3º PA'!$F$4:$F$2000))+SUMPRODUCT(-('Diário 4º PA'!$E$4:$E$2000='Analítico Cx.'!$B92),-('Diário 4º PA'!$P$4:$P$2000=J$1),('Diário 4º PA'!$F$4:$F$2000))</f>
        <v>0</v>
      </c>
      <c r="K92" s="205">
        <f>SUMPRODUCT(-('Diário 1º PA'!$E$4:$E$2634='Analítico Cx.'!$B92),-('Diário 1º PA'!$P$4:$P$2634=K$1),('Diário 1º PA'!$F$4:$F$2634))+SUMPRODUCT(-('Diário 2º PA'!$E$4:$E$2000='Analítico Cx.'!$B92),-('Diário 2º PA'!$P$4:$P$2000=K$1),('Diário 2º PA'!$F$4:$F$2000))+SUMPRODUCT(-('Diário 3º PA'!$E$4:$E$2000='Analítico Cx.'!$B92),-('Diário 3º PA'!$P$4:$P$2000=K$1),('Diário 3º PA'!$F$4:$F$2000))+SUMPRODUCT(-('Diário 4º PA'!$E$4:$E$2000='Analítico Cx.'!$B92),-('Diário 4º PA'!$P$4:$P$2000=K$1),('Diário 4º PA'!$F$4:$F$2000))</f>
        <v>0</v>
      </c>
      <c r="L92" s="205">
        <f>SUMPRODUCT(-('Diário 1º PA'!$E$4:$E$2634='Analítico Cx.'!$B92),-('Diário 1º PA'!$P$4:$P$2634=L$1),('Diário 1º PA'!$F$4:$F$2634))+SUMPRODUCT(-('Diário 2º PA'!$E$4:$E$2000='Analítico Cx.'!$B92),-('Diário 2º PA'!$P$4:$P$2000=L$1),('Diário 2º PA'!$F$4:$F$2000))+SUMPRODUCT(-('Diário 3º PA'!$E$4:$E$2000='Analítico Cx.'!$B92),-('Diário 3º PA'!$P$4:$P$2000=L$1),('Diário 3º PA'!$F$4:$F$2000))+SUMPRODUCT(-('Diário 4º PA'!$E$4:$E$2000='Analítico Cx.'!$B92),-('Diário 4º PA'!$P$4:$P$2000=L$1),('Diário 4º PA'!$F$4:$F$2000))</f>
        <v>0</v>
      </c>
      <c r="M92" s="205">
        <f>SUMPRODUCT(-('Diário 1º PA'!$E$4:$E$2634='Analítico Cx.'!$B92),-('Diário 1º PA'!$P$4:$P$2634=M$1),('Diário 1º PA'!$F$4:$F$2634))+SUMPRODUCT(-('Diário 2º PA'!$E$4:$E$2000='Analítico Cx.'!$B92),-('Diário 2º PA'!$P$4:$P$2000=M$1),('Diário 2º PA'!$F$4:$F$2000))+SUMPRODUCT(-('Diário 3º PA'!$E$4:$E$2000='Analítico Cx.'!$B92),-('Diário 3º PA'!$P$4:$P$2000=M$1),('Diário 3º PA'!$F$4:$F$2000))+SUMPRODUCT(-('Diário 4º PA'!$E$4:$E$2000='Analítico Cx.'!$B92),-('Diário 4º PA'!$P$4:$P$2000=M$1),('Diário 4º PA'!$F$4:$F$2000))</f>
        <v>0</v>
      </c>
      <c r="N92" s="205">
        <f>SUMPRODUCT(-('Diário 1º PA'!$E$4:$E$2634='Analítico Cx.'!$B92),-('Diário 1º PA'!$P$4:$P$2634=N$1),('Diário 1º PA'!$F$4:$F$2634))+SUMPRODUCT(-('Diário 2º PA'!$E$4:$E$2000='Analítico Cx.'!$B92),-('Diário 2º PA'!$P$4:$P$2000=N$1),('Diário 2º PA'!$F$4:$F$2000))+SUMPRODUCT(-('Diário 3º PA'!$E$4:$E$2000='Analítico Cx.'!$B92),-('Diário 3º PA'!$P$4:$P$2000=N$1),('Diário 3º PA'!$F$4:$F$2000))+SUMPRODUCT(-('Diário 4º PA'!$E$4:$E$2000='Analítico Cx.'!$B92),-('Diário 4º PA'!$P$4:$P$2000=N$1),('Diário 4º PA'!$F$4:$F$2000))</f>
        <v>0</v>
      </c>
      <c r="O92" s="206">
        <f t="shared" si="16"/>
        <v>0</v>
      </c>
      <c r="P92" s="180">
        <f t="shared" si="17"/>
        <v>0</v>
      </c>
    </row>
    <row r="93" spans="1:16" ht="23.25" customHeight="1" x14ac:dyDescent="0.2">
      <c r="A93" s="215" t="s">
        <v>191</v>
      </c>
      <c r="B93" s="228" t="s">
        <v>67</v>
      </c>
      <c r="C93" s="205">
        <f>SUMPRODUCT(-('Diário 1º PA'!$E$4:$E$2634='Analítico Cx.'!$B93),-('Diário 1º PA'!$P$4:$P$2634=C$1),('Diário 1º PA'!$F$4:$F$2634))+SUMPRODUCT(-('Diário 2º PA'!$E$4:$E$2000='Analítico Cx.'!$B93),-('Diário 2º PA'!$P$4:$P$2000=C$1),('Diário 2º PA'!$F$4:$F$2000))+SUMPRODUCT(-('Diário 3º PA'!$E$4:$E$2000='Analítico Cx.'!$B93),-('Diário 3º PA'!$P$4:$P$2000=C$1),('Diário 3º PA'!$F$4:$F$2000))+SUMPRODUCT(-('Diário 4º PA'!$E$4:$E$2000='Analítico Cx.'!$B93),-('Diário 4º PA'!$P$4:$P$2000=C$1),('Diário 4º PA'!$F$4:$F$2000))</f>
        <v>431</v>
      </c>
      <c r="D93" s="205">
        <f>SUMPRODUCT(-('Diário 1º PA'!$E$4:$E$2634='Analítico Cx.'!$B93),-('Diário 1º PA'!$P$4:$P$2634=D$1),('Diário 1º PA'!$F$4:$F$2634))+SUMPRODUCT(-('Diário 2º PA'!$E$4:$E$2000='Analítico Cx.'!$B93),-('Diário 2º PA'!$P$4:$P$2000=D$1),('Diário 2º PA'!$F$4:$F$2000))+SUMPRODUCT(-('Diário 3º PA'!$E$4:$E$2000='Analítico Cx.'!$B93),-('Diário 3º PA'!$P$4:$P$2000=D$1),('Diário 3º PA'!$F$4:$F$2000))+SUMPRODUCT(-('Diário 4º PA'!$E$4:$E$2000='Analítico Cx.'!$B93),-('Diário 4º PA'!$P$4:$P$2000=D$1),('Diário 4º PA'!$F$4:$F$2000))</f>
        <v>278.33</v>
      </c>
      <c r="E93" s="205">
        <f>SUMPRODUCT(-('Diário 1º PA'!$E$4:$E$2634='Analítico Cx.'!$B93),-('Diário 1º PA'!$P$4:$P$2634=E$1),('Diário 1º PA'!$F$4:$F$2634))+SUMPRODUCT(-('Diário 2º PA'!$E$4:$E$2000='Analítico Cx.'!$B93),-('Diário 2º PA'!$P$4:$P$2000=E$1),('Diário 2º PA'!$F$4:$F$2000))+SUMPRODUCT(-('Diário 3º PA'!$E$4:$E$2000='Analítico Cx.'!$B93),-('Diário 3º PA'!$P$4:$P$2000=E$1),('Diário 3º PA'!$F$4:$F$2000))+SUMPRODUCT(-('Diário 4º PA'!$E$4:$E$2000='Analítico Cx.'!$B93),-('Diário 4º PA'!$P$4:$P$2000=E$1),('Diário 4º PA'!$F$4:$F$2000))</f>
        <v>268.41000000000003</v>
      </c>
      <c r="F93" s="205">
        <f>SUMPRODUCT(-('Diário 1º PA'!$E$4:$E$2634='Analítico Cx.'!$B93),-('Diário 1º PA'!$P$4:$P$2634=F$1),('Diário 1º PA'!$F$4:$F$2634))+SUMPRODUCT(-('Diário 2º PA'!$E$4:$E$2000='Analítico Cx.'!$B93),-('Diário 2º PA'!$P$4:$P$2000=F$1),('Diário 2º PA'!$F$4:$F$2000))+SUMPRODUCT(-('Diário 3º PA'!$E$4:$E$2000='Analítico Cx.'!$B93),-('Diário 3º PA'!$P$4:$P$2000=F$1),('Diário 3º PA'!$F$4:$F$2000))+SUMPRODUCT(-('Diário 4º PA'!$E$4:$E$2000='Analítico Cx.'!$B93),-('Diário 4º PA'!$P$4:$P$2000=F$1),('Diário 4º PA'!$F$4:$F$2000))</f>
        <v>0</v>
      </c>
      <c r="G93" s="205">
        <f>SUMPRODUCT(-('Diário 1º PA'!$E$4:$E$2634='Analítico Cx.'!$B93),-('Diário 1º PA'!$P$4:$P$2634=G$1),('Diário 1º PA'!$F$4:$F$2634))+SUMPRODUCT(-('Diário 2º PA'!$E$4:$E$2000='Analítico Cx.'!$B93),-('Diário 2º PA'!$P$4:$P$2000=G$1),('Diário 2º PA'!$F$4:$F$2000))+SUMPRODUCT(-('Diário 3º PA'!$E$4:$E$2000='Analítico Cx.'!$B93),-('Diário 3º PA'!$P$4:$P$2000=G$1),('Diário 3º PA'!$F$4:$F$2000))+SUMPRODUCT(-('Diário 4º PA'!$E$4:$E$2000='Analítico Cx.'!$B93),-('Diário 4º PA'!$P$4:$P$2000=G$1),('Diário 4º PA'!$F$4:$F$2000))</f>
        <v>0</v>
      </c>
      <c r="H93" s="205">
        <f>SUMPRODUCT(-('Diário 1º PA'!$E$4:$E$2634='Analítico Cx.'!$B93),-('Diário 1º PA'!$P$4:$P$2634=H$1),('Diário 1º PA'!$F$4:$F$2634))+SUMPRODUCT(-('Diário 2º PA'!$E$4:$E$2000='Analítico Cx.'!$B93),-('Diário 2º PA'!$P$4:$P$2000=H$1),('Diário 2º PA'!$F$4:$F$2000))+SUMPRODUCT(-('Diário 3º PA'!$E$4:$E$2000='Analítico Cx.'!$B93),-('Diário 3º PA'!$P$4:$P$2000=H$1),('Diário 3º PA'!$F$4:$F$2000))+SUMPRODUCT(-('Diário 4º PA'!$E$4:$E$2000='Analítico Cx.'!$B93),-('Diário 4º PA'!$P$4:$P$2000=H$1),('Diário 4º PA'!$F$4:$F$2000))</f>
        <v>0</v>
      </c>
      <c r="I93" s="205">
        <f>SUMPRODUCT(-('Diário 1º PA'!$E$4:$E$2634='Analítico Cx.'!$B93),-('Diário 1º PA'!$P$4:$P$2634=I$1),('Diário 1º PA'!$F$4:$F$2634))+SUMPRODUCT(-('Diário 2º PA'!$E$4:$E$2000='Analítico Cx.'!$B93),-('Diário 2º PA'!$P$4:$P$2000=I$1),('Diário 2º PA'!$F$4:$F$2000))+SUMPRODUCT(-('Diário 3º PA'!$E$4:$E$2000='Analítico Cx.'!$B93),-('Diário 3º PA'!$P$4:$P$2000=I$1),('Diário 3º PA'!$F$4:$F$2000))+SUMPRODUCT(-('Diário 4º PA'!$E$4:$E$2000='Analítico Cx.'!$B93),-('Diário 4º PA'!$P$4:$P$2000=I$1),('Diário 4º PA'!$F$4:$F$2000))</f>
        <v>0</v>
      </c>
      <c r="J93" s="205">
        <f>SUMPRODUCT(-('Diário 1º PA'!$E$4:$E$2634='Analítico Cx.'!$B93),-('Diário 1º PA'!$P$4:$P$2634=J$1),('Diário 1º PA'!$F$4:$F$2634))+SUMPRODUCT(-('Diário 2º PA'!$E$4:$E$2000='Analítico Cx.'!$B93),-('Diário 2º PA'!$P$4:$P$2000=J$1),('Diário 2º PA'!$F$4:$F$2000))+SUMPRODUCT(-('Diário 3º PA'!$E$4:$E$2000='Analítico Cx.'!$B93),-('Diário 3º PA'!$P$4:$P$2000=J$1),('Diário 3º PA'!$F$4:$F$2000))+SUMPRODUCT(-('Diário 4º PA'!$E$4:$E$2000='Analítico Cx.'!$B93),-('Diário 4º PA'!$P$4:$P$2000=J$1),('Diário 4º PA'!$F$4:$F$2000))</f>
        <v>0</v>
      </c>
      <c r="K93" s="205">
        <f>SUMPRODUCT(-('Diário 1º PA'!$E$4:$E$2634='Analítico Cx.'!$B93),-('Diário 1º PA'!$P$4:$P$2634=K$1),('Diário 1º PA'!$F$4:$F$2634))+SUMPRODUCT(-('Diário 2º PA'!$E$4:$E$2000='Analítico Cx.'!$B93),-('Diário 2º PA'!$P$4:$P$2000=K$1),('Diário 2º PA'!$F$4:$F$2000))+SUMPRODUCT(-('Diário 3º PA'!$E$4:$E$2000='Analítico Cx.'!$B93),-('Diário 3º PA'!$P$4:$P$2000=K$1),('Diário 3º PA'!$F$4:$F$2000))+SUMPRODUCT(-('Diário 4º PA'!$E$4:$E$2000='Analítico Cx.'!$B93),-('Diário 4º PA'!$P$4:$P$2000=K$1),('Diário 4º PA'!$F$4:$F$2000))</f>
        <v>0</v>
      </c>
      <c r="L93" s="205">
        <f>SUMPRODUCT(-('Diário 1º PA'!$E$4:$E$2634='Analítico Cx.'!$B93),-('Diário 1º PA'!$P$4:$P$2634=L$1),('Diário 1º PA'!$F$4:$F$2634))+SUMPRODUCT(-('Diário 2º PA'!$E$4:$E$2000='Analítico Cx.'!$B93),-('Diário 2º PA'!$P$4:$P$2000=L$1),('Diário 2º PA'!$F$4:$F$2000))+SUMPRODUCT(-('Diário 3º PA'!$E$4:$E$2000='Analítico Cx.'!$B93),-('Diário 3º PA'!$P$4:$P$2000=L$1),('Diário 3º PA'!$F$4:$F$2000))+SUMPRODUCT(-('Diário 4º PA'!$E$4:$E$2000='Analítico Cx.'!$B93),-('Diário 4º PA'!$P$4:$P$2000=L$1),('Diário 4º PA'!$F$4:$F$2000))</f>
        <v>0</v>
      </c>
      <c r="M93" s="205">
        <f>SUMPRODUCT(-('Diário 1º PA'!$E$4:$E$2634='Analítico Cx.'!$B93),-('Diário 1º PA'!$P$4:$P$2634=M$1),('Diário 1º PA'!$F$4:$F$2634))+SUMPRODUCT(-('Diário 2º PA'!$E$4:$E$2000='Analítico Cx.'!$B93),-('Diário 2º PA'!$P$4:$P$2000=M$1),('Diário 2º PA'!$F$4:$F$2000))+SUMPRODUCT(-('Diário 3º PA'!$E$4:$E$2000='Analítico Cx.'!$B93),-('Diário 3º PA'!$P$4:$P$2000=M$1),('Diário 3º PA'!$F$4:$F$2000))+SUMPRODUCT(-('Diário 4º PA'!$E$4:$E$2000='Analítico Cx.'!$B93),-('Diário 4º PA'!$P$4:$P$2000=M$1),('Diário 4º PA'!$F$4:$F$2000))</f>
        <v>0</v>
      </c>
      <c r="N93" s="205">
        <f>SUMPRODUCT(-('Diário 1º PA'!$E$4:$E$2634='Analítico Cx.'!$B93),-('Diário 1º PA'!$P$4:$P$2634=N$1),('Diário 1º PA'!$F$4:$F$2634))+SUMPRODUCT(-('Diário 2º PA'!$E$4:$E$2000='Analítico Cx.'!$B93),-('Diário 2º PA'!$P$4:$P$2000=N$1),('Diário 2º PA'!$F$4:$F$2000))+SUMPRODUCT(-('Diário 3º PA'!$E$4:$E$2000='Analítico Cx.'!$B93),-('Diário 3º PA'!$P$4:$P$2000=N$1),('Diário 3º PA'!$F$4:$F$2000))+SUMPRODUCT(-('Diário 4º PA'!$E$4:$E$2000='Analítico Cx.'!$B93),-('Diário 4º PA'!$P$4:$P$2000=N$1),('Diário 4º PA'!$F$4:$F$2000))</f>
        <v>0</v>
      </c>
      <c r="O93" s="206">
        <f t="shared" si="16"/>
        <v>977.74</v>
      </c>
      <c r="P93" s="180">
        <f t="shared" si="17"/>
        <v>3.60209283015495E-4</v>
      </c>
    </row>
    <row r="94" spans="1:16" ht="23.25" customHeight="1" x14ac:dyDescent="0.2">
      <c r="A94" s="215" t="s">
        <v>192</v>
      </c>
      <c r="B94" s="228" t="s">
        <v>68</v>
      </c>
      <c r="C94" s="205">
        <f>SUMPRODUCT(-('Diário 1º PA'!$E$4:$E$2634='Analítico Cx.'!$B94),-('Diário 1º PA'!$P$4:$P$2634=C$1),('Diário 1º PA'!$F$4:$F$2634))+SUMPRODUCT(-('Diário 2º PA'!$E$4:$E$2000='Analítico Cx.'!$B94),-('Diário 2º PA'!$P$4:$P$2000=C$1),('Diário 2º PA'!$F$4:$F$2000))+SUMPRODUCT(-('Diário 3º PA'!$E$4:$E$2000='Analítico Cx.'!$B94),-('Diário 3º PA'!$P$4:$P$2000=C$1),('Diário 3º PA'!$F$4:$F$2000))+SUMPRODUCT(-('Diário 4º PA'!$E$4:$E$2000='Analítico Cx.'!$B94),-('Diário 4º PA'!$P$4:$P$2000=C$1),('Diário 4º PA'!$F$4:$F$2000))</f>
        <v>0</v>
      </c>
      <c r="D94" s="205">
        <f>SUMPRODUCT(-('Diário 1º PA'!$E$4:$E$2634='Analítico Cx.'!$B94),-('Diário 1º PA'!$P$4:$P$2634=D$1),('Diário 1º PA'!$F$4:$F$2634))+SUMPRODUCT(-('Diário 2º PA'!$E$4:$E$2000='Analítico Cx.'!$B94),-('Diário 2º PA'!$P$4:$P$2000=D$1),('Diário 2º PA'!$F$4:$F$2000))+SUMPRODUCT(-('Diário 3º PA'!$E$4:$E$2000='Analítico Cx.'!$B94),-('Diário 3º PA'!$P$4:$P$2000=D$1),('Diário 3º PA'!$F$4:$F$2000))+SUMPRODUCT(-('Diário 4º PA'!$E$4:$E$2000='Analítico Cx.'!$B94),-('Diário 4º PA'!$P$4:$P$2000=D$1),('Diário 4º PA'!$F$4:$F$2000))</f>
        <v>318.18</v>
      </c>
      <c r="E94" s="205">
        <f>SUMPRODUCT(-('Diário 1º PA'!$E$4:$E$2634='Analítico Cx.'!$B94),-('Diário 1º PA'!$P$4:$P$2634=E$1),('Diário 1º PA'!$F$4:$F$2634))+SUMPRODUCT(-('Diário 2º PA'!$E$4:$E$2000='Analítico Cx.'!$B94),-('Diário 2º PA'!$P$4:$P$2000=E$1),('Diário 2º PA'!$F$4:$F$2000))+SUMPRODUCT(-('Diário 3º PA'!$E$4:$E$2000='Analítico Cx.'!$B94),-('Diário 3º PA'!$P$4:$P$2000=E$1),('Diário 3º PA'!$F$4:$F$2000))+SUMPRODUCT(-('Diário 4º PA'!$E$4:$E$2000='Analítico Cx.'!$B94),-('Diário 4º PA'!$P$4:$P$2000=E$1),('Diário 4º PA'!$F$4:$F$2000))</f>
        <v>400.98</v>
      </c>
      <c r="F94" s="205">
        <f>SUMPRODUCT(-('Diário 1º PA'!$E$4:$E$2634='Analítico Cx.'!$B94),-('Diário 1º PA'!$P$4:$P$2634=F$1),('Diário 1º PA'!$F$4:$F$2634))+SUMPRODUCT(-('Diário 2º PA'!$E$4:$E$2000='Analítico Cx.'!$B94),-('Diário 2º PA'!$P$4:$P$2000=F$1),('Diário 2º PA'!$F$4:$F$2000))+SUMPRODUCT(-('Diário 3º PA'!$E$4:$E$2000='Analítico Cx.'!$B94),-('Diário 3º PA'!$P$4:$P$2000=F$1),('Diário 3º PA'!$F$4:$F$2000))+SUMPRODUCT(-('Diário 4º PA'!$E$4:$E$2000='Analítico Cx.'!$B94),-('Diário 4º PA'!$P$4:$P$2000=F$1),('Diário 4º PA'!$F$4:$F$2000))</f>
        <v>0</v>
      </c>
      <c r="G94" s="205">
        <f>SUMPRODUCT(-('Diário 1º PA'!$E$4:$E$2634='Analítico Cx.'!$B94),-('Diário 1º PA'!$P$4:$P$2634=G$1),('Diário 1º PA'!$F$4:$F$2634))+SUMPRODUCT(-('Diário 2º PA'!$E$4:$E$2000='Analítico Cx.'!$B94),-('Diário 2º PA'!$P$4:$P$2000=G$1),('Diário 2º PA'!$F$4:$F$2000))+SUMPRODUCT(-('Diário 3º PA'!$E$4:$E$2000='Analítico Cx.'!$B94),-('Diário 3º PA'!$P$4:$P$2000=G$1),('Diário 3º PA'!$F$4:$F$2000))+SUMPRODUCT(-('Diário 4º PA'!$E$4:$E$2000='Analítico Cx.'!$B94),-('Diário 4º PA'!$P$4:$P$2000=G$1),('Diário 4º PA'!$F$4:$F$2000))</f>
        <v>0</v>
      </c>
      <c r="H94" s="205">
        <f>SUMPRODUCT(-('Diário 1º PA'!$E$4:$E$2634='Analítico Cx.'!$B94),-('Diário 1º PA'!$P$4:$P$2634=H$1),('Diário 1º PA'!$F$4:$F$2634))+SUMPRODUCT(-('Diário 2º PA'!$E$4:$E$2000='Analítico Cx.'!$B94),-('Diário 2º PA'!$P$4:$P$2000=H$1),('Diário 2º PA'!$F$4:$F$2000))+SUMPRODUCT(-('Diário 3º PA'!$E$4:$E$2000='Analítico Cx.'!$B94),-('Diário 3º PA'!$P$4:$P$2000=H$1),('Diário 3º PA'!$F$4:$F$2000))+SUMPRODUCT(-('Diário 4º PA'!$E$4:$E$2000='Analítico Cx.'!$B94),-('Diário 4º PA'!$P$4:$P$2000=H$1),('Diário 4º PA'!$F$4:$F$2000))</f>
        <v>0</v>
      </c>
      <c r="I94" s="205">
        <f>SUMPRODUCT(-('Diário 1º PA'!$E$4:$E$2634='Analítico Cx.'!$B94),-('Diário 1º PA'!$P$4:$P$2634=I$1),('Diário 1º PA'!$F$4:$F$2634))+SUMPRODUCT(-('Diário 2º PA'!$E$4:$E$2000='Analítico Cx.'!$B94),-('Diário 2º PA'!$P$4:$P$2000=I$1),('Diário 2º PA'!$F$4:$F$2000))+SUMPRODUCT(-('Diário 3º PA'!$E$4:$E$2000='Analítico Cx.'!$B94),-('Diário 3º PA'!$P$4:$P$2000=I$1),('Diário 3º PA'!$F$4:$F$2000))+SUMPRODUCT(-('Diário 4º PA'!$E$4:$E$2000='Analítico Cx.'!$B94),-('Diário 4º PA'!$P$4:$P$2000=I$1),('Diário 4º PA'!$F$4:$F$2000))</f>
        <v>0</v>
      </c>
      <c r="J94" s="205">
        <f>SUMPRODUCT(-('Diário 1º PA'!$E$4:$E$2634='Analítico Cx.'!$B94),-('Diário 1º PA'!$P$4:$P$2634=J$1),('Diário 1º PA'!$F$4:$F$2634))+SUMPRODUCT(-('Diário 2º PA'!$E$4:$E$2000='Analítico Cx.'!$B94),-('Diário 2º PA'!$P$4:$P$2000=J$1),('Diário 2º PA'!$F$4:$F$2000))+SUMPRODUCT(-('Diário 3º PA'!$E$4:$E$2000='Analítico Cx.'!$B94),-('Diário 3º PA'!$P$4:$P$2000=J$1),('Diário 3º PA'!$F$4:$F$2000))+SUMPRODUCT(-('Diário 4º PA'!$E$4:$E$2000='Analítico Cx.'!$B94),-('Diário 4º PA'!$P$4:$P$2000=J$1),('Diário 4º PA'!$F$4:$F$2000))</f>
        <v>0</v>
      </c>
      <c r="K94" s="205">
        <f>SUMPRODUCT(-('Diário 1º PA'!$E$4:$E$2634='Analítico Cx.'!$B94),-('Diário 1º PA'!$P$4:$P$2634=K$1),('Diário 1º PA'!$F$4:$F$2634))+SUMPRODUCT(-('Diário 2º PA'!$E$4:$E$2000='Analítico Cx.'!$B94),-('Diário 2º PA'!$P$4:$P$2000=K$1),('Diário 2º PA'!$F$4:$F$2000))+SUMPRODUCT(-('Diário 3º PA'!$E$4:$E$2000='Analítico Cx.'!$B94),-('Diário 3º PA'!$P$4:$P$2000=K$1),('Diário 3º PA'!$F$4:$F$2000))+SUMPRODUCT(-('Diário 4º PA'!$E$4:$E$2000='Analítico Cx.'!$B94),-('Diário 4º PA'!$P$4:$P$2000=K$1),('Diário 4º PA'!$F$4:$F$2000))</f>
        <v>0</v>
      </c>
      <c r="L94" s="205">
        <f>SUMPRODUCT(-('Diário 1º PA'!$E$4:$E$2634='Analítico Cx.'!$B94),-('Diário 1º PA'!$P$4:$P$2634=L$1),('Diário 1º PA'!$F$4:$F$2634))+SUMPRODUCT(-('Diário 2º PA'!$E$4:$E$2000='Analítico Cx.'!$B94),-('Diário 2º PA'!$P$4:$P$2000=L$1),('Diário 2º PA'!$F$4:$F$2000))+SUMPRODUCT(-('Diário 3º PA'!$E$4:$E$2000='Analítico Cx.'!$B94),-('Diário 3º PA'!$P$4:$P$2000=L$1),('Diário 3º PA'!$F$4:$F$2000))+SUMPRODUCT(-('Diário 4º PA'!$E$4:$E$2000='Analítico Cx.'!$B94),-('Diário 4º PA'!$P$4:$P$2000=L$1),('Diário 4º PA'!$F$4:$F$2000))</f>
        <v>0</v>
      </c>
      <c r="M94" s="205">
        <f>SUMPRODUCT(-('Diário 1º PA'!$E$4:$E$2634='Analítico Cx.'!$B94),-('Diário 1º PA'!$P$4:$P$2634=M$1),('Diário 1º PA'!$F$4:$F$2634))+SUMPRODUCT(-('Diário 2º PA'!$E$4:$E$2000='Analítico Cx.'!$B94),-('Diário 2º PA'!$P$4:$P$2000=M$1),('Diário 2º PA'!$F$4:$F$2000))+SUMPRODUCT(-('Diário 3º PA'!$E$4:$E$2000='Analítico Cx.'!$B94),-('Diário 3º PA'!$P$4:$P$2000=M$1),('Diário 3º PA'!$F$4:$F$2000))+SUMPRODUCT(-('Diário 4º PA'!$E$4:$E$2000='Analítico Cx.'!$B94),-('Diário 4º PA'!$P$4:$P$2000=M$1),('Diário 4º PA'!$F$4:$F$2000))</f>
        <v>0</v>
      </c>
      <c r="N94" s="205">
        <f>SUMPRODUCT(-('Diário 1º PA'!$E$4:$E$2634='Analítico Cx.'!$B94),-('Diário 1º PA'!$P$4:$P$2634=N$1),('Diário 1º PA'!$F$4:$F$2634))+SUMPRODUCT(-('Diário 2º PA'!$E$4:$E$2000='Analítico Cx.'!$B94),-('Diário 2º PA'!$P$4:$P$2000=N$1),('Diário 2º PA'!$F$4:$F$2000))+SUMPRODUCT(-('Diário 3º PA'!$E$4:$E$2000='Analítico Cx.'!$B94),-('Diário 3º PA'!$P$4:$P$2000=N$1),('Diário 3º PA'!$F$4:$F$2000))+SUMPRODUCT(-('Diário 4º PA'!$E$4:$E$2000='Analítico Cx.'!$B94),-('Diário 4º PA'!$P$4:$P$2000=N$1),('Diário 4º PA'!$F$4:$F$2000))</f>
        <v>0</v>
      </c>
      <c r="O94" s="206">
        <f t="shared" si="16"/>
        <v>719.16000000000008</v>
      </c>
      <c r="P94" s="180">
        <f t="shared" si="17"/>
        <v>2.6494580151515068E-4</v>
      </c>
    </row>
    <row r="95" spans="1:16" ht="23.25" customHeight="1" x14ac:dyDescent="0.2">
      <c r="A95" s="215" t="s">
        <v>193</v>
      </c>
      <c r="B95" s="228" t="s">
        <v>78</v>
      </c>
      <c r="C95" s="205">
        <f>SUMPRODUCT(-('Diário 1º PA'!$E$4:$E$2634='Analítico Cx.'!$B95),-('Diário 1º PA'!$P$4:$P$2634=C$1),('Diário 1º PA'!$F$4:$F$2634))+SUMPRODUCT(-('Diário 2º PA'!$E$4:$E$2000='Analítico Cx.'!$B95),-('Diário 2º PA'!$P$4:$P$2000=C$1),('Diário 2º PA'!$F$4:$F$2000))+SUMPRODUCT(-('Diário 3º PA'!$E$4:$E$2000='Analítico Cx.'!$B95),-('Diário 3º PA'!$P$4:$P$2000=C$1),('Diário 3º PA'!$F$4:$F$2000))+SUMPRODUCT(-('Diário 4º PA'!$E$4:$E$2000='Analítico Cx.'!$B95),-('Diário 4º PA'!$P$4:$P$2000=C$1),('Diário 4º PA'!$F$4:$F$2000))</f>
        <v>1285.75</v>
      </c>
      <c r="D95" s="205">
        <f>SUMPRODUCT(-('Diário 1º PA'!$E$4:$E$2634='Analítico Cx.'!$B95),-('Diário 1º PA'!$P$4:$P$2634=D$1),('Diário 1º PA'!$F$4:$F$2634))+SUMPRODUCT(-('Diário 2º PA'!$E$4:$E$2000='Analítico Cx.'!$B95),-('Diário 2º PA'!$P$4:$P$2000=D$1),('Diário 2º PA'!$F$4:$F$2000))+SUMPRODUCT(-('Diário 3º PA'!$E$4:$E$2000='Analítico Cx.'!$B95),-('Diário 3º PA'!$P$4:$P$2000=D$1),('Diário 3º PA'!$F$4:$F$2000))+SUMPRODUCT(-('Diário 4º PA'!$E$4:$E$2000='Analítico Cx.'!$B95),-('Diário 4º PA'!$P$4:$P$2000=D$1),('Diário 4º PA'!$F$4:$F$2000))</f>
        <v>725.25</v>
      </c>
      <c r="E95" s="205">
        <f>SUMPRODUCT(-('Diário 1º PA'!$E$4:$E$2634='Analítico Cx.'!$B95),-('Diário 1º PA'!$P$4:$P$2634=E$1),('Diário 1º PA'!$F$4:$F$2634))+SUMPRODUCT(-('Diário 2º PA'!$E$4:$E$2000='Analítico Cx.'!$B95),-('Diário 2º PA'!$P$4:$P$2000=E$1),('Diário 2º PA'!$F$4:$F$2000))+SUMPRODUCT(-('Diário 3º PA'!$E$4:$E$2000='Analítico Cx.'!$B95),-('Diário 3º PA'!$P$4:$P$2000=E$1),('Diário 3º PA'!$F$4:$F$2000))+SUMPRODUCT(-('Diário 4º PA'!$E$4:$E$2000='Analítico Cx.'!$B95),-('Diário 4º PA'!$P$4:$P$2000=E$1),('Diário 4º PA'!$F$4:$F$2000))</f>
        <v>571.44000000000005</v>
      </c>
      <c r="F95" s="205">
        <f>SUMPRODUCT(-('Diário 1º PA'!$E$4:$E$2634='Analítico Cx.'!$B95),-('Diário 1º PA'!$P$4:$P$2634=F$1),('Diário 1º PA'!$F$4:$F$2634))+SUMPRODUCT(-('Diário 2º PA'!$E$4:$E$2000='Analítico Cx.'!$B95),-('Diário 2º PA'!$P$4:$P$2000=F$1),('Diário 2º PA'!$F$4:$F$2000))+SUMPRODUCT(-('Diário 3º PA'!$E$4:$E$2000='Analítico Cx.'!$B95),-('Diário 3º PA'!$P$4:$P$2000=F$1),('Diário 3º PA'!$F$4:$F$2000))+SUMPRODUCT(-('Diário 4º PA'!$E$4:$E$2000='Analítico Cx.'!$B95),-('Diário 4º PA'!$P$4:$P$2000=F$1),('Diário 4º PA'!$F$4:$F$2000))</f>
        <v>0</v>
      </c>
      <c r="G95" s="205">
        <f>SUMPRODUCT(-('Diário 1º PA'!$E$4:$E$2634='Analítico Cx.'!$B95),-('Diário 1º PA'!$P$4:$P$2634=G$1),('Diário 1º PA'!$F$4:$F$2634))+SUMPRODUCT(-('Diário 2º PA'!$E$4:$E$2000='Analítico Cx.'!$B95),-('Diário 2º PA'!$P$4:$P$2000=G$1),('Diário 2º PA'!$F$4:$F$2000))+SUMPRODUCT(-('Diário 3º PA'!$E$4:$E$2000='Analítico Cx.'!$B95),-('Diário 3º PA'!$P$4:$P$2000=G$1),('Diário 3º PA'!$F$4:$F$2000))+SUMPRODUCT(-('Diário 4º PA'!$E$4:$E$2000='Analítico Cx.'!$B95),-('Diário 4º PA'!$P$4:$P$2000=G$1),('Diário 4º PA'!$F$4:$F$2000))</f>
        <v>0</v>
      </c>
      <c r="H95" s="205">
        <f>SUMPRODUCT(-('Diário 1º PA'!$E$4:$E$2634='Analítico Cx.'!$B95),-('Diário 1º PA'!$P$4:$P$2634=H$1),('Diário 1º PA'!$F$4:$F$2634))+SUMPRODUCT(-('Diário 2º PA'!$E$4:$E$2000='Analítico Cx.'!$B95),-('Diário 2º PA'!$P$4:$P$2000=H$1),('Diário 2º PA'!$F$4:$F$2000))+SUMPRODUCT(-('Diário 3º PA'!$E$4:$E$2000='Analítico Cx.'!$B95),-('Diário 3º PA'!$P$4:$P$2000=H$1),('Diário 3º PA'!$F$4:$F$2000))+SUMPRODUCT(-('Diário 4º PA'!$E$4:$E$2000='Analítico Cx.'!$B95),-('Diário 4º PA'!$P$4:$P$2000=H$1),('Diário 4º PA'!$F$4:$F$2000))</f>
        <v>0</v>
      </c>
      <c r="I95" s="205">
        <f>SUMPRODUCT(-('Diário 1º PA'!$E$4:$E$2634='Analítico Cx.'!$B95),-('Diário 1º PA'!$P$4:$P$2634=I$1),('Diário 1º PA'!$F$4:$F$2634))+SUMPRODUCT(-('Diário 2º PA'!$E$4:$E$2000='Analítico Cx.'!$B95),-('Diário 2º PA'!$P$4:$P$2000=I$1),('Diário 2º PA'!$F$4:$F$2000))+SUMPRODUCT(-('Diário 3º PA'!$E$4:$E$2000='Analítico Cx.'!$B95),-('Diário 3º PA'!$P$4:$P$2000=I$1),('Diário 3º PA'!$F$4:$F$2000))+SUMPRODUCT(-('Diário 4º PA'!$E$4:$E$2000='Analítico Cx.'!$B95),-('Diário 4º PA'!$P$4:$P$2000=I$1),('Diário 4º PA'!$F$4:$F$2000))</f>
        <v>0</v>
      </c>
      <c r="J95" s="205">
        <f>SUMPRODUCT(-('Diário 1º PA'!$E$4:$E$2634='Analítico Cx.'!$B95),-('Diário 1º PA'!$P$4:$P$2634=J$1),('Diário 1º PA'!$F$4:$F$2634))+SUMPRODUCT(-('Diário 2º PA'!$E$4:$E$2000='Analítico Cx.'!$B95),-('Diário 2º PA'!$P$4:$P$2000=J$1),('Diário 2º PA'!$F$4:$F$2000))+SUMPRODUCT(-('Diário 3º PA'!$E$4:$E$2000='Analítico Cx.'!$B95),-('Diário 3º PA'!$P$4:$P$2000=J$1),('Diário 3º PA'!$F$4:$F$2000))+SUMPRODUCT(-('Diário 4º PA'!$E$4:$E$2000='Analítico Cx.'!$B95),-('Diário 4º PA'!$P$4:$P$2000=J$1),('Diário 4º PA'!$F$4:$F$2000))</f>
        <v>0</v>
      </c>
      <c r="K95" s="205">
        <f>SUMPRODUCT(-('Diário 1º PA'!$E$4:$E$2634='Analítico Cx.'!$B95),-('Diário 1º PA'!$P$4:$P$2634=K$1),('Diário 1º PA'!$F$4:$F$2634))+SUMPRODUCT(-('Diário 2º PA'!$E$4:$E$2000='Analítico Cx.'!$B95),-('Diário 2º PA'!$P$4:$P$2000=K$1),('Diário 2º PA'!$F$4:$F$2000))+SUMPRODUCT(-('Diário 3º PA'!$E$4:$E$2000='Analítico Cx.'!$B95),-('Diário 3º PA'!$P$4:$P$2000=K$1),('Diário 3º PA'!$F$4:$F$2000))+SUMPRODUCT(-('Diário 4º PA'!$E$4:$E$2000='Analítico Cx.'!$B95),-('Diário 4º PA'!$P$4:$P$2000=K$1),('Diário 4º PA'!$F$4:$F$2000))</f>
        <v>0</v>
      </c>
      <c r="L95" s="205">
        <f>SUMPRODUCT(-('Diário 1º PA'!$E$4:$E$2634='Analítico Cx.'!$B95),-('Diário 1º PA'!$P$4:$P$2634=L$1),('Diário 1º PA'!$F$4:$F$2634))+SUMPRODUCT(-('Diário 2º PA'!$E$4:$E$2000='Analítico Cx.'!$B95),-('Diário 2º PA'!$P$4:$P$2000=L$1),('Diário 2º PA'!$F$4:$F$2000))+SUMPRODUCT(-('Diário 3º PA'!$E$4:$E$2000='Analítico Cx.'!$B95),-('Diário 3º PA'!$P$4:$P$2000=L$1),('Diário 3º PA'!$F$4:$F$2000))+SUMPRODUCT(-('Diário 4º PA'!$E$4:$E$2000='Analítico Cx.'!$B95),-('Diário 4º PA'!$P$4:$P$2000=L$1),('Diário 4º PA'!$F$4:$F$2000))</f>
        <v>0</v>
      </c>
      <c r="M95" s="205">
        <f>SUMPRODUCT(-('Diário 1º PA'!$E$4:$E$2634='Analítico Cx.'!$B95),-('Diário 1º PA'!$P$4:$P$2634=M$1),('Diário 1º PA'!$F$4:$F$2634))+SUMPRODUCT(-('Diário 2º PA'!$E$4:$E$2000='Analítico Cx.'!$B95),-('Diário 2º PA'!$P$4:$P$2000=M$1),('Diário 2º PA'!$F$4:$F$2000))+SUMPRODUCT(-('Diário 3º PA'!$E$4:$E$2000='Analítico Cx.'!$B95),-('Diário 3º PA'!$P$4:$P$2000=M$1),('Diário 3º PA'!$F$4:$F$2000))+SUMPRODUCT(-('Diário 4º PA'!$E$4:$E$2000='Analítico Cx.'!$B95),-('Diário 4º PA'!$P$4:$P$2000=M$1),('Diário 4º PA'!$F$4:$F$2000))</f>
        <v>0</v>
      </c>
      <c r="N95" s="205">
        <f>SUMPRODUCT(-('Diário 1º PA'!$E$4:$E$2634='Analítico Cx.'!$B95),-('Diário 1º PA'!$P$4:$P$2634=N$1),('Diário 1º PA'!$F$4:$F$2634))+SUMPRODUCT(-('Diário 2º PA'!$E$4:$E$2000='Analítico Cx.'!$B95),-('Diário 2º PA'!$P$4:$P$2000=N$1),('Diário 2º PA'!$F$4:$F$2000))+SUMPRODUCT(-('Diário 3º PA'!$E$4:$E$2000='Analítico Cx.'!$B95),-('Diário 3º PA'!$P$4:$P$2000=N$1),('Diário 3º PA'!$F$4:$F$2000))+SUMPRODUCT(-('Diário 4º PA'!$E$4:$E$2000='Analítico Cx.'!$B95),-('Diário 4º PA'!$P$4:$P$2000=N$1),('Diário 4º PA'!$F$4:$F$2000))</f>
        <v>0</v>
      </c>
      <c r="O95" s="206">
        <f t="shared" si="16"/>
        <v>2582.44</v>
      </c>
      <c r="P95" s="180">
        <f t="shared" si="17"/>
        <v>9.5139695709548031E-4</v>
      </c>
    </row>
    <row r="96" spans="1:16" ht="23.25" customHeight="1" x14ac:dyDescent="0.2">
      <c r="A96" s="215" t="s">
        <v>194</v>
      </c>
      <c r="B96" s="228" t="s">
        <v>70</v>
      </c>
      <c r="C96" s="205">
        <f>SUMPRODUCT(-('Diário 1º PA'!$E$4:$E$2634='Analítico Cx.'!$B96),-('Diário 1º PA'!$P$4:$P$2634=C$1),('Diário 1º PA'!$F$4:$F$2634))+SUMPRODUCT(-('Diário 2º PA'!$E$4:$E$2000='Analítico Cx.'!$B96),-('Diário 2º PA'!$P$4:$P$2000=C$1),('Diário 2º PA'!$F$4:$F$2000))+SUMPRODUCT(-('Diário 3º PA'!$E$4:$E$2000='Analítico Cx.'!$B96),-('Diário 3º PA'!$P$4:$P$2000=C$1),('Diário 3º PA'!$F$4:$F$2000))+SUMPRODUCT(-('Diário 4º PA'!$E$4:$E$2000='Analítico Cx.'!$B96),-('Diário 4º PA'!$P$4:$P$2000=C$1),('Diário 4º PA'!$F$4:$F$2000))</f>
        <v>0</v>
      </c>
      <c r="D96" s="205">
        <f>SUMPRODUCT(-('Diário 1º PA'!$E$4:$E$2634='Analítico Cx.'!$B96),-('Diário 1º PA'!$P$4:$P$2634=D$1),('Diário 1º PA'!$F$4:$F$2634))+SUMPRODUCT(-('Diário 2º PA'!$E$4:$E$2000='Analítico Cx.'!$B96),-('Diário 2º PA'!$P$4:$P$2000=D$1),('Diário 2º PA'!$F$4:$F$2000))+SUMPRODUCT(-('Diário 3º PA'!$E$4:$E$2000='Analítico Cx.'!$B96),-('Diário 3º PA'!$P$4:$P$2000=D$1),('Diário 3º PA'!$F$4:$F$2000))+SUMPRODUCT(-('Diário 4º PA'!$E$4:$E$2000='Analítico Cx.'!$B96),-('Diário 4º PA'!$P$4:$P$2000=D$1),('Diário 4º PA'!$F$4:$F$2000))</f>
        <v>0</v>
      </c>
      <c r="E96" s="205">
        <f>SUMPRODUCT(-('Diário 1º PA'!$E$4:$E$2634='Analítico Cx.'!$B96),-('Diário 1º PA'!$P$4:$P$2634=E$1),('Diário 1º PA'!$F$4:$F$2634))+SUMPRODUCT(-('Diário 2º PA'!$E$4:$E$2000='Analítico Cx.'!$B96),-('Diário 2º PA'!$P$4:$P$2000=E$1),('Diário 2º PA'!$F$4:$F$2000))+SUMPRODUCT(-('Diário 3º PA'!$E$4:$E$2000='Analítico Cx.'!$B96),-('Diário 3º PA'!$P$4:$P$2000=E$1),('Diário 3º PA'!$F$4:$F$2000))+SUMPRODUCT(-('Diário 4º PA'!$E$4:$E$2000='Analítico Cx.'!$B96),-('Diário 4º PA'!$P$4:$P$2000=E$1),('Diário 4º PA'!$F$4:$F$2000))</f>
        <v>0</v>
      </c>
      <c r="F96" s="205">
        <f>SUMPRODUCT(-('Diário 1º PA'!$E$4:$E$2634='Analítico Cx.'!$B96),-('Diário 1º PA'!$P$4:$P$2634=F$1),('Diário 1º PA'!$F$4:$F$2634))+SUMPRODUCT(-('Diário 2º PA'!$E$4:$E$2000='Analítico Cx.'!$B96),-('Diário 2º PA'!$P$4:$P$2000=F$1),('Diário 2º PA'!$F$4:$F$2000))+SUMPRODUCT(-('Diário 3º PA'!$E$4:$E$2000='Analítico Cx.'!$B96),-('Diário 3º PA'!$P$4:$P$2000=F$1),('Diário 3º PA'!$F$4:$F$2000))+SUMPRODUCT(-('Diário 4º PA'!$E$4:$E$2000='Analítico Cx.'!$B96),-('Diário 4º PA'!$P$4:$P$2000=F$1),('Diário 4º PA'!$F$4:$F$2000))</f>
        <v>0</v>
      </c>
      <c r="G96" s="205">
        <f>SUMPRODUCT(-('Diário 1º PA'!$E$4:$E$2634='Analítico Cx.'!$B96),-('Diário 1º PA'!$P$4:$P$2634=G$1),('Diário 1º PA'!$F$4:$F$2634))+SUMPRODUCT(-('Diário 2º PA'!$E$4:$E$2000='Analítico Cx.'!$B96),-('Diário 2º PA'!$P$4:$P$2000=G$1),('Diário 2º PA'!$F$4:$F$2000))+SUMPRODUCT(-('Diário 3º PA'!$E$4:$E$2000='Analítico Cx.'!$B96),-('Diário 3º PA'!$P$4:$P$2000=G$1),('Diário 3º PA'!$F$4:$F$2000))+SUMPRODUCT(-('Diário 4º PA'!$E$4:$E$2000='Analítico Cx.'!$B96),-('Diário 4º PA'!$P$4:$P$2000=G$1),('Diário 4º PA'!$F$4:$F$2000))</f>
        <v>0</v>
      </c>
      <c r="H96" s="205">
        <f>SUMPRODUCT(-('Diário 1º PA'!$E$4:$E$2634='Analítico Cx.'!$B96),-('Diário 1º PA'!$P$4:$P$2634=H$1),('Diário 1º PA'!$F$4:$F$2634))+SUMPRODUCT(-('Diário 2º PA'!$E$4:$E$2000='Analítico Cx.'!$B96),-('Diário 2º PA'!$P$4:$P$2000=H$1),('Diário 2º PA'!$F$4:$F$2000))+SUMPRODUCT(-('Diário 3º PA'!$E$4:$E$2000='Analítico Cx.'!$B96),-('Diário 3º PA'!$P$4:$P$2000=H$1),('Diário 3º PA'!$F$4:$F$2000))+SUMPRODUCT(-('Diário 4º PA'!$E$4:$E$2000='Analítico Cx.'!$B96),-('Diário 4º PA'!$P$4:$P$2000=H$1),('Diário 4º PA'!$F$4:$F$2000))</f>
        <v>0</v>
      </c>
      <c r="I96" s="205">
        <f>SUMPRODUCT(-('Diário 1º PA'!$E$4:$E$2634='Analítico Cx.'!$B96),-('Diário 1º PA'!$P$4:$P$2634=I$1),('Diário 1º PA'!$F$4:$F$2634))+SUMPRODUCT(-('Diário 2º PA'!$E$4:$E$2000='Analítico Cx.'!$B96),-('Diário 2º PA'!$P$4:$P$2000=I$1),('Diário 2º PA'!$F$4:$F$2000))+SUMPRODUCT(-('Diário 3º PA'!$E$4:$E$2000='Analítico Cx.'!$B96),-('Diário 3º PA'!$P$4:$P$2000=I$1),('Diário 3º PA'!$F$4:$F$2000))+SUMPRODUCT(-('Diário 4º PA'!$E$4:$E$2000='Analítico Cx.'!$B96),-('Diário 4º PA'!$P$4:$P$2000=I$1),('Diário 4º PA'!$F$4:$F$2000))</f>
        <v>0</v>
      </c>
      <c r="J96" s="205">
        <f>SUMPRODUCT(-('Diário 1º PA'!$E$4:$E$2634='Analítico Cx.'!$B96),-('Diário 1º PA'!$P$4:$P$2634=J$1),('Diário 1º PA'!$F$4:$F$2634))+SUMPRODUCT(-('Diário 2º PA'!$E$4:$E$2000='Analítico Cx.'!$B96),-('Diário 2º PA'!$P$4:$P$2000=J$1),('Diário 2º PA'!$F$4:$F$2000))+SUMPRODUCT(-('Diário 3º PA'!$E$4:$E$2000='Analítico Cx.'!$B96),-('Diário 3º PA'!$P$4:$P$2000=J$1),('Diário 3º PA'!$F$4:$F$2000))+SUMPRODUCT(-('Diário 4º PA'!$E$4:$E$2000='Analítico Cx.'!$B96),-('Diário 4º PA'!$P$4:$P$2000=J$1),('Diário 4º PA'!$F$4:$F$2000))</f>
        <v>0</v>
      </c>
      <c r="K96" s="205">
        <f>SUMPRODUCT(-('Diário 1º PA'!$E$4:$E$2634='Analítico Cx.'!$B96),-('Diário 1º PA'!$P$4:$P$2634=K$1),('Diário 1º PA'!$F$4:$F$2634))+SUMPRODUCT(-('Diário 2º PA'!$E$4:$E$2000='Analítico Cx.'!$B96),-('Diário 2º PA'!$P$4:$P$2000=K$1),('Diário 2º PA'!$F$4:$F$2000))+SUMPRODUCT(-('Diário 3º PA'!$E$4:$E$2000='Analítico Cx.'!$B96),-('Diário 3º PA'!$P$4:$P$2000=K$1),('Diário 3º PA'!$F$4:$F$2000))+SUMPRODUCT(-('Diário 4º PA'!$E$4:$E$2000='Analítico Cx.'!$B96),-('Diário 4º PA'!$P$4:$P$2000=K$1),('Diário 4º PA'!$F$4:$F$2000))</f>
        <v>0</v>
      </c>
      <c r="L96" s="205">
        <f>SUMPRODUCT(-('Diário 1º PA'!$E$4:$E$2634='Analítico Cx.'!$B96),-('Diário 1º PA'!$P$4:$P$2634=L$1),('Diário 1º PA'!$F$4:$F$2634))+SUMPRODUCT(-('Diário 2º PA'!$E$4:$E$2000='Analítico Cx.'!$B96),-('Diário 2º PA'!$P$4:$P$2000=L$1),('Diário 2º PA'!$F$4:$F$2000))+SUMPRODUCT(-('Diário 3º PA'!$E$4:$E$2000='Analítico Cx.'!$B96),-('Diário 3º PA'!$P$4:$P$2000=L$1),('Diário 3º PA'!$F$4:$F$2000))+SUMPRODUCT(-('Diário 4º PA'!$E$4:$E$2000='Analítico Cx.'!$B96),-('Diário 4º PA'!$P$4:$P$2000=L$1),('Diário 4º PA'!$F$4:$F$2000))</f>
        <v>0</v>
      </c>
      <c r="M96" s="205">
        <f>SUMPRODUCT(-('Diário 1º PA'!$E$4:$E$2634='Analítico Cx.'!$B96),-('Diário 1º PA'!$P$4:$P$2634=M$1),('Diário 1º PA'!$F$4:$F$2634))+SUMPRODUCT(-('Diário 2º PA'!$E$4:$E$2000='Analítico Cx.'!$B96),-('Diário 2º PA'!$P$4:$P$2000=M$1),('Diário 2º PA'!$F$4:$F$2000))+SUMPRODUCT(-('Diário 3º PA'!$E$4:$E$2000='Analítico Cx.'!$B96),-('Diário 3º PA'!$P$4:$P$2000=M$1),('Diário 3º PA'!$F$4:$F$2000))+SUMPRODUCT(-('Diário 4º PA'!$E$4:$E$2000='Analítico Cx.'!$B96),-('Diário 4º PA'!$P$4:$P$2000=M$1),('Diário 4º PA'!$F$4:$F$2000))</f>
        <v>0</v>
      </c>
      <c r="N96" s="205">
        <f>SUMPRODUCT(-('Diário 1º PA'!$E$4:$E$2634='Analítico Cx.'!$B96),-('Diário 1º PA'!$P$4:$P$2634=N$1),('Diário 1º PA'!$F$4:$F$2634))+SUMPRODUCT(-('Diário 2º PA'!$E$4:$E$2000='Analítico Cx.'!$B96),-('Diário 2º PA'!$P$4:$P$2000=N$1),('Diário 2º PA'!$F$4:$F$2000))+SUMPRODUCT(-('Diário 3º PA'!$E$4:$E$2000='Analítico Cx.'!$B96),-('Diário 3º PA'!$P$4:$P$2000=N$1),('Diário 3º PA'!$F$4:$F$2000))+SUMPRODUCT(-('Diário 4º PA'!$E$4:$E$2000='Analítico Cx.'!$B96),-('Diário 4º PA'!$P$4:$P$2000=N$1),('Diário 4º PA'!$F$4:$F$2000))</f>
        <v>0</v>
      </c>
      <c r="O96" s="206">
        <f t="shared" si="16"/>
        <v>0</v>
      </c>
      <c r="P96" s="180">
        <f t="shared" si="17"/>
        <v>0</v>
      </c>
    </row>
    <row r="97" spans="1:16" ht="23.25" customHeight="1" x14ac:dyDescent="0.2">
      <c r="A97" s="215" t="s">
        <v>195</v>
      </c>
      <c r="B97" s="228" t="s">
        <v>141</v>
      </c>
      <c r="C97" s="205">
        <f>SUMPRODUCT(-('Diário 1º PA'!$E$4:$E$2634='Analítico Cx.'!$B97),-('Diário 1º PA'!$P$4:$P$2634=C$1),('Diário 1º PA'!$F$4:$F$2634))+SUMPRODUCT(-('Diário 2º PA'!$E$4:$E$2000='Analítico Cx.'!$B97),-('Diário 2º PA'!$P$4:$P$2000=C$1),('Diário 2º PA'!$F$4:$F$2000))+SUMPRODUCT(-('Diário 3º PA'!$E$4:$E$2000='Analítico Cx.'!$B97),-('Diário 3º PA'!$P$4:$P$2000=C$1),('Diário 3º PA'!$F$4:$F$2000))+SUMPRODUCT(-('Diário 4º PA'!$E$4:$E$2000='Analítico Cx.'!$B97),-('Diário 4º PA'!$P$4:$P$2000=C$1),('Diário 4º PA'!$F$4:$F$2000))</f>
        <v>255.2</v>
      </c>
      <c r="D97" s="205">
        <f>SUMPRODUCT(-('Diário 1º PA'!$E$4:$E$2634='Analítico Cx.'!$B97),-('Diário 1º PA'!$P$4:$P$2634=D$1),('Diário 1º PA'!$F$4:$F$2634))+SUMPRODUCT(-('Diário 2º PA'!$E$4:$E$2000='Analítico Cx.'!$B97),-('Diário 2º PA'!$P$4:$P$2000=D$1),('Diário 2º PA'!$F$4:$F$2000))+SUMPRODUCT(-('Diário 3º PA'!$E$4:$E$2000='Analítico Cx.'!$B97),-('Diário 3º PA'!$P$4:$P$2000=D$1),('Diário 3º PA'!$F$4:$F$2000))+SUMPRODUCT(-('Diário 4º PA'!$E$4:$E$2000='Analítico Cx.'!$B97),-('Diário 4º PA'!$P$4:$P$2000=D$1),('Diário 4º PA'!$F$4:$F$2000))</f>
        <v>584.1</v>
      </c>
      <c r="E97" s="205">
        <f>SUMPRODUCT(-('Diário 1º PA'!$E$4:$E$2634='Analítico Cx.'!$B97),-('Diário 1º PA'!$P$4:$P$2634=E$1),('Diário 1º PA'!$F$4:$F$2634))+SUMPRODUCT(-('Diário 2º PA'!$E$4:$E$2000='Analítico Cx.'!$B97),-('Diário 2º PA'!$P$4:$P$2000=E$1),('Diário 2º PA'!$F$4:$F$2000))+SUMPRODUCT(-('Diário 3º PA'!$E$4:$E$2000='Analítico Cx.'!$B97),-('Diário 3º PA'!$P$4:$P$2000=E$1),('Diário 3º PA'!$F$4:$F$2000))+SUMPRODUCT(-('Diário 4º PA'!$E$4:$E$2000='Analítico Cx.'!$B97),-('Diário 4º PA'!$P$4:$P$2000=E$1),('Diário 4º PA'!$F$4:$F$2000))</f>
        <v>972.25</v>
      </c>
      <c r="F97" s="205">
        <f>SUMPRODUCT(-('Diário 1º PA'!$E$4:$E$2634='Analítico Cx.'!$B97),-('Diário 1º PA'!$P$4:$P$2634=F$1),('Diário 1º PA'!$F$4:$F$2634))+SUMPRODUCT(-('Diário 2º PA'!$E$4:$E$2000='Analítico Cx.'!$B97),-('Diário 2º PA'!$P$4:$P$2000=F$1),('Diário 2º PA'!$F$4:$F$2000))+SUMPRODUCT(-('Diário 3º PA'!$E$4:$E$2000='Analítico Cx.'!$B97),-('Diário 3º PA'!$P$4:$P$2000=F$1),('Diário 3º PA'!$F$4:$F$2000))+SUMPRODUCT(-('Diário 4º PA'!$E$4:$E$2000='Analítico Cx.'!$B97),-('Diário 4º PA'!$P$4:$P$2000=F$1),('Diário 4º PA'!$F$4:$F$2000))</f>
        <v>0</v>
      </c>
      <c r="G97" s="205">
        <f>SUMPRODUCT(-('Diário 1º PA'!$E$4:$E$2634='Analítico Cx.'!$B97),-('Diário 1º PA'!$P$4:$P$2634=G$1),('Diário 1º PA'!$F$4:$F$2634))+SUMPRODUCT(-('Diário 2º PA'!$E$4:$E$2000='Analítico Cx.'!$B97),-('Diário 2º PA'!$P$4:$P$2000=G$1),('Diário 2º PA'!$F$4:$F$2000))+SUMPRODUCT(-('Diário 3º PA'!$E$4:$E$2000='Analítico Cx.'!$B97),-('Diário 3º PA'!$P$4:$P$2000=G$1),('Diário 3º PA'!$F$4:$F$2000))+SUMPRODUCT(-('Diário 4º PA'!$E$4:$E$2000='Analítico Cx.'!$B97),-('Diário 4º PA'!$P$4:$P$2000=G$1),('Diário 4º PA'!$F$4:$F$2000))</f>
        <v>0</v>
      </c>
      <c r="H97" s="205">
        <f>SUMPRODUCT(-('Diário 1º PA'!$E$4:$E$2634='Analítico Cx.'!$B97),-('Diário 1º PA'!$P$4:$P$2634=H$1),('Diário 1º PA'!$F$4:$F$2634))+SUMPRODUCT(-('Diário 2º PA'!$E$4:$E$2000='Analítico Cx.'!$B97),-('Diário 2º PA'!$P$4:$P$2000=H$1),('Diário 2º PA'!$F$4:$F$2000))+SUMPRODUCT(-('Diário 3º PA'!$E$4:$E$2000='Analítico Cx.'!$B97),-('Diário 3º PA'!$P$4:$P$2000=H$1),('Diário 3º PA'!$F$4:$F$2000))+SUMPRODUCT(-('Diário 4º PA'!$E$4:$E$2000='Analítico Cx.'!$B97),-('Diário 4º PA'!$P$4:$P$2000=H$1),('Diário 4º PA'!$F$4:$F$2000))</f>
        <v>0</v>
      </c>
      <c r="I97" s="205">
        <f>SUMPRODUCT(-('Diário 1º PA'!$E$4:$E$2634='Analítico Cx.'!$B97),-('Diário 1º PA'!$P$4:$P$2634=I$1),('Diário 1º PA'!$F$4:$F$2634))+SUMPRODUCT(-('Diário 2º PA'!$E$4:$E$2000='Analítico Cx.'!$B97),-('Diário 2º PA'!$P$4:$P$2000=I$1),('Diário 2º PA'!$F$4:$F$2000))+SUMPRODUCT(-('Diário 3º PA'!$E$4:$E$2000='Analítico Cx.'!$B97),-('Diário 3º PA'!$P$4:$P$2000=I$1),('Diário 3º PA'!$F$4:$F$2000))+SUMPRODUCT(-('Diário 4º PA'!$E$4:$E$2000='Analítico Cx.'!$B97),-('Diário 4º PA'!$P$4:$P$2000=I$1),('Diário 4º PA'!$F$4:$F$2000))</f>
        <v>0</v>
      </c>
      <c r="J97" s="205">
        <f>SUMPRODUCT(-('Diário 1º PA'!$E$4:$E$2634='Analítico Cx.'!$B97),-('Diário 1º PA'!$P$4:$P$2634=J$1),('Diário 1º PA'!$F$4:$F$2634))+SUMPRODUCT(-('Diário 2º PA'!$E$4:$E$2000='Analítico Cx.'!$B97),-('Diário 2º PA'!$P$4:$P$2000=J$1),('Diário 2º PA'!$F$4:$F$2000))+SUMPRODUCT(-('Diário 3º PA'!$E$4:$E$2000='Analítico Cx.'!$B97),-('Diário 3º PA'!$P$4:$P$2000=J$1),('Diário 3º PA'!$F$4:$F$2000))+SUMPRODUCT(-('Diário 4º PA'!$E$4:$E$2000='Analítico Cx.'!$B97),-('Diário 4º PA'!$P$4:$P$2000=J$1),('Diário 4º PA'!$F$4:$F$2000))</f>
        <v>0</v>
      </c>
      <c r="K97" s="205">
        <f>SUMPRODUCT(-('Diário 1º PA'!$E$4:$E$2634='Analítico Cx.'!$B97),-('Diário 1º PA'!$P$4:$P$2634=K$1),('Diário 1º PA'!$F$4:$F$2634))+SUMPRODUCT(-('Diário 2º PA'!$E$4:$E$2000='Analítico Cx.'!$B97),-('Diário 2º PA'!$P$4:$P$2000=K$1),('Diário 2º PA'!$F$4:$F$2000))+SUMPRODUCT(-('Diário 3º PA'!$E$4:$E$2000='Analítico Cx.'!$B97),-('Diário 3º PA'!$P$4:$P$2000=K$1),('Diário 3º PA'!$F$4:$F$2000))+SUMPRODUCT(-('Diário 4º PA'!$E$4:$E$2000='Analítico Cx.'!$B97),-('Diário 4º PA'!$P$4:$P$2000=K$1),('Diário 4º PA'!$F$4:$F$2000))</f>
        <v>0</v>
      </c>
      <c r="L97" s="205">
        <f>SUMPRODUCT(-('Diário 1º PA'!$E$4:$E$2634='Analítico Cx.'!$B97),-('Diário 1º PA'!$P$4:$P$2634=L$1),('Diário 1º PA'!$F$4:$F$2634))+SUMPRODUCT(-('Diário 2º PA'!$E$4:$E$2000='Analítico Cx.'!$B97),-('Diário 2º PA'!$P$4:$P$2000=L$1),('Diário 2º PA'!$F$4:$F$2000))+SUMPRODUCT(-('Diário 3º PA'!$E$4:$E$2000='Analítico Cx.'!$B97),-('Diário 3º PA'!$P$4:$P$2000=L$1),('Diário 3º PA'!$F$4:$F$2000))+SUMPRODUCT(-('Diário 4º PA'!$E$4:$E$2000='Analítico Cx.'!$B97),-('Diário 4º PA'!$P$4:$P$2000=L$1),('Diário 4º PA'!$F$4:$F$2000))</f>
        <v>0</v>
      </c>
      <c r="M97" s="205">
        <f>SUMPRODUCT(-('Diário 1º PA'!$E$4:$E$2634='Analítico Cx.'!$B97),-('Diário 1º PA'!$P$4:$P$2634=M$1),('Diário 1º PA'!$F$4:$F$2634))+SUMPRODUCT(-('Diário 2º PA'!$E$4:$E$2000='Analítico Cx.'!$B97),-('Diário 2º PA'!$P$4:$P$2000=M$1),('Diário 2º PA'!$F$4:$F$2000))+SUMPRODUCT(-('Diário 3º PA'!$E$4:$E$2000='Analítico Cx.'!$B97),-('Diário 3º PA'!$P$4:$P$2000=M$1),('Diário 3º PA'!$F$4:$F$2000))+SUMPRODUCT(-('Diário 4º PA'!$E$4:$E$2000='Analítico Cx.'!$B97),-('Diário 4º PA'!$P$4:$P$2000=M$1),('Diário 4º PA'!$F$4:$F$2000))</f>
        <v>0</v>
      </c>
      <c r="N97" s="205">
        <f>SUMPRODUCT(-('Diário 1º PA'!$E$4:$E$2634='Analítico Cx.'!$B97),-('Diário 1º PA'!$P$4:$P$2634=N$1),('Diário 1º PA'!$F$4:$F$2634))+SUMPRODUCT(-('Diário 2º PA'!$E$4:$E$2000='Analítico Cx.'!$B97),-('Diário 2º PA'!$P$4:$P$2000=N$1),('Diário 2º PA'!$F$4:$F$2000))+SUMPRODUCT(-('Diário 3º PA'!$E$4:$E$2000='Analítico Cx.'!$B97),-('Diário 3º PA'!$P$4:$P$2000=N$1),('Diário 3º PA'!$F$4:$F$2000))+SUMPRODUCT(-('Diário 4º PA'!$E$4:$E$2000='Analítico Cx.'!$B97),-('Diário 4º PA'!$P$4:$P$2000=N$1),('Diário 4º PA'!$F$4:$F$2000))</f>
        <v>0</v>
      </c>
      <c r="O97" s="206">
        <f t="shared" si="16"/>
        <v>1811.55</v>
      </c>
      <c r="P97" s="180">
        <f t="shared" si="17"/>
        <v>6.6739330153897756E-4</v>
      </c>
    </row>
    <row r="98" spans="1:16" ht="23.25" customHeight="1" x14ac:dyDescent="0.2">
      <c r="A98" s="215" t="s">
        <v>196</v>
      </c>
      <c r="B98" s="228" t="s">
        <v>139</v>
      </c>
      <c r="C98" s="205">
        <f>SUMPRODUCT(-('Diário 1º PA'!$E$4:$E$2634='Analítico Cx.'!$B98),-('Diário 1º PA'!$P$4:$P$2634=C$1),('Diário 1º PA'!$F$4:$F$2634))+SUMPRODUCT(-('Diário 2º PA'!$E$4:$E$2000='Analítico Cx.'!$B98),-('Diário 2º PA'!$P$4:$P$2000=C$1),('Diário 2º PA'!$F$4:$F$2000))+SUMPRODUCT(-('Diário 3º PA'!$E$4:$E$2000='Analítico Cx.'!$B98),-('Diário 3º PA'!$P$4:$P$2000=C$1),('Diário 3º PA'!$F$4:$F$2000))+SUMPRODUCT(-('Diário 4º PA'!$E$4:$E$2000='Analítico Cx.'!$B98),-('Diário 4º PA'!$P$4:$P$2000=C$1),('Diário 4º PA'!$F$4:$F$2000))</f>
        <v>0</v>
      </c>
      <c r="D98" s="205">
        <f>SUMPRODUCT(-('Diário 1º PA'!$E$4:$E$2634='Analítico Cx.'!$B98),-('Diário 1º PA'!$P$4:$P$2634=D$1),('Diário 1º PA'!$F$4:$F$2634))+SUMPRODUCT(-('Diário 2º PA'!$E$4:$E$2000='Analítico Cx.'!$B98),-('Diário 2º PA'!$P$4:$P$2000=D$1),('Diário 2º PA'!$F$4:$F$2000))+SUMPRODUCT(-('Diário 3º PA'!$E$4:$E$2000='Analítico Cx.'!$B98),-('Diário 3º PA'!$P$4:$P$2000=D$1),('Diário 3º PA'!$F$4:$F$2000))+SUMPRODUCT(-('Diário 4º PA'!$E$4:$E$2000='Analítico Cx.'!$B98),-('Diário 4º PA'!$P$4:$P$2000=D$1),('Diário 4º PA'!$F$4:$F$2000))</f>
        <v>0</v>
      </c>
      <c r="E98" s="205">
        <f>SUMPRODUCT(-('Diário 1º PA'!$E$4:$E$2634='Analítico Cx.'!$B98),-('Diário 1º PA'!$P$4:$P$2634=E$1),('Diário 1º PA'!$F$4:$F$2634))+SUMPRODUCT(-('Diário 2º PA'!$E$4:$E$2000='Analítico Cx.'!$B98),-('Diário 2º PA'!$P$4:$P$2000=E$1),('Diário 2º PA'!$F$4:$F$2000))+SUMPRODUCT(-('Diário 3º PA'!$E$4:$E$2000='Analítico Cx.'!$B98),-('Diário 3º PA'!$P$4:$P$2000=E$1),('Diário 3º PA'!$F$4:$F$2000))+SUMPRODUCT(-('Diário 4º PA'!$E$4:$E$2000='Analítico Cx.'!$B98),-('Diário 4º PA'!$P$4:$P$2000=E$1),('Diário 4º PA'!$F$4:$F$2000))</f>
        <v>112</v>
      </c>
      <c r="F98" s="205">
        <f>SUMPRODUCT(-('Diário 1º PA'!$E$4:$E$2634='Analítico Cx.'!$B98),-('Diário 1º PA'!$P$4:$P$2634=F$1),('Diário 1º PA'!$F$4:$F$2634))+SUMPRODUCT(-('Diário 2º PA'!$E$4:$E$2000='Analítico Cx.'!$B98),-('Diário 2º PA'!$P$4:$P$2000=F$1),('Diário 2º PA'!$F$4:$F$2000))+SUMPRODUCT(-('Diário 3º PA'!$E$4:$E$2000='Analítico Cx.'!$B98),-('Diário 3º PA'!$P$4:$P$2000=F$1),('Diário 3º PA'!$F$4:$F$2000))+SUMPRODUCT(-('Diário 4º PA'!$E$4:$E$2000='Analítico Cx.'!$B98),-('Diário 4º PA'!$P$4:$P$2000=F$1),('Diário 4º PA'!$F$4:$F$2000))</f>
        <v>0</v>
      </c>
      <c r="G98" s="205">
        <f>SUMPRODUCT(-('Diário 1º PA'!$E$4:$E$2634='Analítico Cx.'!$B98),-('Diário 1º PA'!$P$4:$P$2634=G$1),('Diário 1º PA'!$F$4:$F$2634))+SUMPRODUCT(-('Diário 2º PA'!$E$4:$E$2000='Analítico Cx.'!$B98),-('Diário 2º PA'!$P$4:$P$2000=G$1),('Diário 2º PA'!$F$4:$F$2000))+SUMPRODUCT(-('Diário 3º PA'!$E$4:$E$2000='Analítico Cx.'!$B98),-('Diário 3º PA'!$P$4:$P$2000=G$1),('Diário 3º PA'!$F$4:$F$2000))+SUMPRODUCT(-('Diário 4º PA'!$E$4:$E$2000='Analítico Cx.'!$B98),-('Diário 4º PA'!$P$4:$P$2000=G$1),('Diário 4º PA'!$F$4:$F$2000))</f>
        <v>0</v>
      </c>
      <c r="H98" s="205">
        <f>SUMPRODUCT(-('Diário 1º PA'!$E$4:$E$2634='Analítico Cx.'!$B98),-('Diário 1º PA'!$P$4:$P$2634=H$1),('Diário 1º PA'!$F$4:$F$2634))+SUMPRODUCT(-('Diário 2º PA'!$E$4:$E$2000='Analítico Cx.'!$B98),-('Diário 2º PA'!$P$4:$P$2000=H$1),('Diário 2º PA'!$F$4:$F$2000))+SUMPRODUCT(-('Diário 3º PA'!$E$4:$E$2000='Analítico Cx.'!$B98),-('Diário 3º PA'!$P$4:$P$2000=H$1),('Diário 3º PA'!$F$4:$F$2000))+SUMPRODUCT(-('Diário 4º PA'!$E$4:$E$2000='Analítico Cx.'!$B98),-('Diário 4º PA'!$P$4:$P$2000=H$1),('Diário 4º PA'!$F$4:$F$2000))</f>
        <v>0</v>
      </c>
      <c r="I98" s="205">
        <f>SUMPRODUCT(-('Diário 1º PA'!$E$4:$E$2634='Analítico Cx.'!$B98),-('Diário 1º PA'!$P$4:$P$2634=I$1),('Diário 1º PA'!$F$4:$F$2634))+SUMPRODUCT(-('Diário 2º PA'!$E$4:$E$2000='Analítico Cx.'!$B98),-('Diário 2º PA'!$P$4:$P$2000=I$1),('Diário 2º PA'!$F$4:$F$2000))+SUMPRODUCT(-('Diário 3º PA'!$E$4:$E$2000='Analítico Cx.'!$B98),-('Diário 3º PA'!$P$4:$P$2000=I$1),('Diário 3º PA'!$F$4:$F$2000))+SUMPRODUCT(-('Diário 4º PA'!$E$4:$E$2000='Analítico Cx.'!$B98),-('Diário 4º PA'!$P$4:$P$2000=I$1),('Diário 4º PA'!$F$4:$F$2000))</f>
        <v>0</v>
      </c>
      <c r="J98" s="205">
        <f>SUMPRODUCT(-('Diário 1º PA'!$E$4:$E$2634='Analítico Cx.'!$B98),-('Diário 1º PA'!$P$4:$P$2634=J$1),('Diário 1º PA'!$F$4:$F$2634))+SUMPRODUCT(-('Diário 2º PA'!$E$4:$E$2000='Analítico Cx.'!$B98),-('Diário 2º PA'!$P$4:$P$2000=J$1),('Diário 2º PA'!$F$4:$F$2000))+SUMPRODUCT(-('Diário 3º PA'!$E$4:$E$2000='Analítico Cx.'!$B98),-('Diário 3º PA'!$P$4:$P$2000=J$1),('Diário 3º PA'!$F$4:$F$2000))+SUMPRODUCT(-('Diário 4º PA'!$E$4:$E$2000='Analítico Cx.'!$B98),-('Diário 4º PA'!$P$4:$P$2000=J$1),('Diário 4º PA'!$F$4:$F$2000))</f>
        <v>0</v>
      </c>
      <c r="K98" s="205">
        <f>SUMPRODUCT(-('Diário 1º PA'!$E$4:$E$2634='Analítico Cx.'!$B98),-('Diário 1º PA'!$P$4:$P$2634=K$1),('Diário 1º PA'!$F$4:$F$2634))+SUMPRODUCT(-('Diário 2º PA'!$E$4:$E$2000='Analítico Cx.'!$B98),-('Diário 2º PA'!$P$4:$P$2000=K$1),('Diário 2º PA'!$F$4:$F$2000))+SUMPRODUCT(-('Diário 3º PA'!$E$4:$E$2000='Analítico Cx.'!$B98),-('Diário 3º PA'!$P$4:$P$2000=K$1),('Diário 3º PA'!$F$4:$F$2000))+SUMPRODUCT(-('Diário 4º PA'!$E$4:$E$2000='Analítico Cx.'!$B98),-('Diário 4º PA'!$P$4:$P$2000=K$1),('Diário 4º PA'!$F$4:$F$2000))</f>
        <v>0</v>
      </c>
      <c r="L98" s="205">
        <f>SUMPRODUCT(-('Diário 1º PA'!$E$4:$E$2634='Analítico Cx.'!$B98),-('Diário 1º PA'!$P$4:$P$2634=L$1),('Diário 1º PA'!$F$4:$F$2634))+SUMPRODUCT(-('Diário 2º PA'!$E$4:$E$2000='Analítico Cx.'!$B98),-('Diário 2º PA'!$P$4:$P$2000=L$1),('Diário 2º PA'!$F$4:$F$2000))+SUMPRODUCT(-('Diário 3º PA'!$E$4:$E$2000='Analítico Cx.'!$B98),-('Diário 3º PA'!$P$4:$P$2000=L$1),('Diário 3º PA'!$F$4:$F$2000))+SUMPRODUCT(-('Diário 4º PA'!$E$4:$E$2000='Analítico Cx.'!$B98),-('Diário 4º PA'!$P$4:$P$2000=L$1),('Diário 4º PA'!$F$4:$F$2000))</f>
        <v>0</v>
      </c>
      <c r="M98" s="205">
        <f>SUMPRODUCT(-('Diário 1º PA'!$E$4:$E$2634='Analítico Cx.'!$B98),-('Diário 1º PA'!$P$4:$P$2634=M$1),('Diário 1º PA'!$F$4:$F$2634))+SUMPRODUCT(-('Diário 2º PA'!$E$4:$E$2000='Analítico Cx.'!$B98),-('Diário 2º PA'!$P$4:$P$2000=M$1),('Diário 2º PA'!$F$4:$F$2000))+SUMPRODUCT(-('Diário 3º PA'!$E$4:$E$2000='Analítico Cx.'!$B98),-('Diário 3º PA'!$P$4:$P$2000=M$1),('Diário 3º PA'!$F$4:$F$2000))+SUMPRODUCT(-('Diário 4º PA'!$E$4:$E$2000='Analítico Cx.'!$B98),-('Diário 4º PA'!$P$4:$P$2000=M$1),('Diário 4º PA'!$F$4:$F$2000))</f>
        <v>0</v>
      </c>
      <c r="N98" s="205">
        <f>SUMPRODUCT(-('Diário 1º PA'!$E$4:$E$2634='Analítico Cx.'!$B98),-('Diário 1º PA'!$P$4:$P$2634=N$1),('Diário 1º PA'!$F$4:$F$2634))+SUMPRODUCT(-('Diário 2º PA'!$E$4:$E$2000='Analítico Cx.'!$B98),-('Diário 2º PA'!$P$4:$P$2000=N$1),('Diário 2º PA'!$F$4:$F$2000))+SUMPRODUCT(-('Diário 3º PA'!$E$4:$E$2000='Analítico Cx.'!$B98),-('Diário 3º PA'!$P$4:$P$2000=N$1),('Diário 3º PA'!$F$4:$F$2000))+SUMPRODUCT(-('Diário 4º PA'!$E$4:$E$2000='Analítico Cx.'!$B98),-('Diário 4º PA'!$P$4:$P$2000=N$1),('Diário 4º PA'!$F$4:$F$2000))</f>
        <v>0</v>
      </c>
      <c r="O98" s="206">
        <f t="shared" si="16"/>
        <v>112</v>
      </c>
      <c r="P98" s="180">
        <f t="shared" si="17"/>
        <v>4.1261930265444229E-5</v>
      </c>
    </row>
    <row r="99" spans="1:16" ht="23.25" customHeight="1" x14ac:dyDescent="0.2">
      <c r="A99" s="215" t="s">
        <v>197</v>
      </c>
      <c r="B99" s="228" t="s">
        <v>62</v>
      </c>
      <c r="C99" s="205">
        <f>SUMPRODUCT(-('Diário 1º PA'!$E$4:$E$2634='Analítico Cx.'!$B99),-('Diário 1º PA'!$P$4:$P$2634=C$1),('Diário 1º PA'!$F$4:$F$2634))+SUMPRODUCT(-('Diário 2º PA'!$E$4:$E$2000='Analítico Cx.'!$B99),-('Diário 2º PA'!$P$4:$P$2000=C$1),('Diário 2º PA'!$F$4:$F$2000))+SUMPRODUCT(-('Diário 3º PA'!$E$4:$E$2000='Analítico Cx.'!$B99),-('Diário 3º PA'!$P$4:$P$2000=C$1),('Diário 3º PA'!$F$4:$F$2000))+SUMPRODUCT(-('Diário 4º PA'!$E$4:$E$2000='Analítico Cx.'!$B99),-('Diário 4º PA'!$P$4:$P$2000=C$1),('Diário 4º PA'!$F$4:$F$2000))</f>
        <v>0</v>
      </c>
      <c r="D99" s="205">
        <f>SUMPRODUCT(-('Diário 1º PA'!$E$4:$E$2634='Analítico Cx.'!$B99),-('Diário 1º PA'!$P$4:$P$2634=D$1),('Diário 1º PA'!$F$4:$F$2634))+SUMPRODUCT(-('Diário 2º PA'!$E$4:$E$2000='Analítico Cx.'!$B99),-('Diário 2º PA'!$P$4:$P$2000=D$1),('Diário 2º PA'!$F$4:$F$2000))+SUMPRODUCT(-('Diário 3º PA'!$E$4:$E$2000='Analítico Cx.'!$B99),-('Diário 3º PA'!$P$4:$P$2000=D$1),('Diário 3º PA'!$F$4:$F$2000))+SUMPRODUCT(-('Diário 4º PA'!$E$4:$E$2000='Analítico Cx.'!$B99),-('Diário 4º PA'!$P$4:$P$2000=D$1),('Diário 4º PA'!$F$4:$F$2000))</f>
        <v>428.4</v>
      </c>
      <c r="E99" s="205">
        <f>SUMPRODUCT(-('Diário 1º PA'!$E$4:$E$2634='Analítico Cx.'!$B99),-('Diário 1º PA'!$P$4:$P$2634=E$1),('Diário 1º PA'!$F$4:$F$2634))+SUMPRODUCT(-('Diário 2º PA'!$E$4:$E$2000='Analítico Cx.'!$B99),-('Diário 2º PA'!$P$4:$P$2000=E$1),('Diário 2º PA'!$F$4:$F$2000))+SUMPRODUCT(-('Diário 3º PA'!$E$4:$E$2000='Analítico Cx.'!$B99),-('Diário 3º PA'!$P$4:$P$2000=E$1),('Diário 3º PA'!$F$4:$F$2000))+SUMPRODUCT(-('Diário 4º PA'!$E$4:$E$2000='Analítico Cx.'!$B99),-('Diário 4º PA'!$P$4:$P$2000=E$1),('Diário 4º PA'!$F$4:$F$2000))</f>
        <v>0</v>
      </c>
      <c r="F99" s="205">
        <f>SUMPRODUCT(-('Diário 1º PA'!$E$4:$E$2634='Analítico Cx.'!$B99),-('Diário 1º PA'!$P$4:$P$2634=F$1),('Diário 1º PA'!$F$4:$F$2634))+SUMPRODUCT(-('Diário 2º PA'!$E$4:$E$2000='Analítico Cx.'!$B99),-('Diário 2º PA'!$P$4:$P$2000=F$1),('Diário 2º PA'!$F$4:$F$2000))+SUMPRODUCT(-('Diário 3º PA'!$E$4:$E$2000='Analítico Cx.'!$B99),-('Diário 3º PA'!$P$4:$P$2000=F$1),('Diário 3º PA'!$F$4:$F$2000))+SUMPRODUCT(-('Diário 4º PA'!$E$4:$E$2000='Analítico Cx.'!$B99),-('Diário 4º PA'!$P$4:$P$2000=F$1),('Diário 4º PA'!$F$4:$F$2000))</f>
        <v>0</v>
      </c>
      <c r="G99" s="205">
        <f>SUMPRODUCT(-('Diário 1º PA'!$E$4:$E$2634='Analítico Cx.'!$B99),-('Diário 1º PA'!$P$4:$P$2634=G$1),('Diário 1º PA'!$F$4:$F$2634))+SUMPRODUCT(-('Diário 2º PA'!$E$4:$E$2000='Analítico Cx.'!$B99),-('Diário 2º PA'!$P$4:$P$2000=G$1),('Diário 2º PA'!$F$4:$F$2000))+SUMPRODUCT(-('Diário 3º PA'!$E$4:$E$2000='Analítico Cx.'!$B99),-('Diário 3º PA'!$P$4:$P$2000=G$1),('Diário 3º PA'!$F$4:$F$2000))+SUMPRODUCT(-('Diário 4º PA'!$E$4:$E$2000='Analítico Cx.'!$B99),-('Diário 4º PA'!$P$4:$P$2000=G$1),('Diário 4º PA'!$F$4:$F$2000))</f>
        <v>0</v>
      </c>
      <c r="H99" s="205">
        <f>SUMPRODUCT(-('Diário 1º PA'!$E$4:$E$2634='Analítico Cx.'!$B99),-('Diário 1º PA'!$P$4:$P$2634=H$1),('Diário 1º PA'!$F$4:$F$2634))+SUMPRODUCT(-('Diário 2º PA'!$E$4:$E$2000='Analítico Cx.'!$B99),-('Diário 2º PA'!$P$4:$P$2000=H$1),('Diário 2º PA'!$F$4:$F$2000))+SUMPRODUCT(-('Diário 3º PA'!$E$4:$E$2000='Analítico Cx.'!$B99),-('Diário 3º PA'!$P$4:$P$2000=H$1),('Diário 3º PA'!$F$4:$F$2000))+SUMPRODUCT(-('Diário 4º PA'!$E$4:$E$2000='Analítico Cx.'!$B99),-('Diário 4º PA'!$P$4:$P$2000=H$1),('Diário 4º PA'!$F$4:$F$2000))</f>
        <v>0</v>
      </c>
      <c r="I99" s="205">
        <f>SUMPRODUCT(-('Diário 1º PA'!$E$4:$E$2634='Analítico Cx.'!$B99),-('Diário 1º PA'!$P$4:$P$2634=I$1),('Diário 1º PA'!$F$4:$F$2634))+SUMPRODUCT(-('Diário 2º PA'!$E$4:$E$2000='Analítico Cx.'!$B99),-('Diário 2º PA'!$P$4:$P$2000=I$1),('Diário 2º PA'!$F$4:$F$2000))+SUMPRODUCT(-('Diário 3º PA'!$E$4:$E$2000='Analítico Cx.'!$B99),-('Diário 3º PA'!$P$4:$P$2000=I$1),('Diário 3º PA'!$F$4:$F$2000))+SUMPRODUCT(-('Diário 4º PA'!$E$4:$E$2000='Analítico Cx.'!$B99),-('Diário 4º PA'!$P$4:$P$2000=I$1),('Diário 4º PA'!$F$4:$F$2000))</f>
        <v>0</v>
      </c>
      <c r="J99" s="205">
        <f>SUMPRODUCT(-('Diário 1º PA'!$E$4:$E$2634='Analítico Cx.'!$B99),-('Diário 1º PA'!$P$4:$P$2634=J$1),('Diário 1º PA'!$F$4:$F$2634))+SUMPRODUCT(-('Diário 2º PA'!$E$4:$E$2000='Analítico Cx.'!$B99),-('Diário 2º PA'!$P$4:$P$2000=J$1),('Diário 2º PA'!$F$4:$F$2000))+SUMPRODUCT(-('Diário 3º PA'!$E$4:$E$2000='Analítico Cx.'!$B99),-('Diário 3º PA'!$P$4:$P$2000=J$1),('Diário 3º PA'!$F$4:$F$2000))+SUMPRODUCT(-('Diário 4º PA'!$E$4:$E$2000='Analítico Cx.'!$B99),-('Diário 4º PA'!$P$4:$P$2000=J$1),('Diário 4º PA'!$F$4:$F$2000))</f>
        <v>0</v>
      </c>
      <c r="K99" s="205">
        <f>SUMPRODUCT(-('Diário 1º PA'!$E$4:$E$2634='Analítico Cx.'!$B99),-('Diário 1º PA'!$P$4:$P$2634=K$1),('Diário 1º PA'!$F$4:$F$2634))+SUMPRODUCT(-('Diário 2º PA'!$E$4:$E$2000='Analítico Cx.'!$B99),-('Diário 2º PA'!$P$4:$P$2000=K$1),('Diário 2º PA'!$F$4:$F$2000))+SUMPRODUCT(-('Diário 3º PA'!$E$4:$E$2000='Analítico Cx.'!$B99),-('Diário 3º PA'!$P$4:$P$2000=K$1),('Diário 3º PA'!$F$4:$F$2000))+SUMPRODUCT(-('Diário 4º PA'!$E$4:$E$2000='Analítico Cx.'!$B99),-('Diário 4º PA'!$P$4:$P$2000=K$1),('Diário 4º PA'!$F$4:$F$2000))</f>
        <v>0</v>
      </c>
      <c r="L99" s="205">
        <f>SUMPRODUCT(-('Diário 1º PA'!$E$4:$E$2634='Analítico Cx.'!$B99),-('Diário 1º PA'!$P$4:$P$2634=L$1),('Diário 1º PA'!$F$4:$F$2634))+SUMPRODUCT(-('Diário 2º PA'!$E$4:$E$2000='Analítico Cx.'!$B99),-('Diário 2º PA'!$P$4:$P$2000=L$1),('Diário 2º PA'!$F$4:$F$2000))+SUMPRODUCT(-('Diário 3º PA'!$E$4:$E$2000='Analítico Cx.'!$B99),-('Diário 3º PA'!$P$4:$P$2000=L$1),('Diário 3º PA'!$F$4:$F$2000))+SUMPRODUCT(-('Diário 4º PA'!$E$4:$E$2000='Analítico Cx.'!$B99),-('Diário 4º PA'!$P$4:$P$2000=L$1),('Diário 4º PA'!$F$4:$F$2000))</f>
        <v>0</v>
      </c>
      <c r="M99" s="205">
        <f>SUMPRODUCT(-('Diário 1º PA'!$E$4:$E$2634='Analítico Cx.'!$B99),-('Diário 1º PA'!$P$4:$P$2634=M$1),('Diário 1º PA'!$F$4:$F$2634))+SUMPRODUCT(-('Diário 2º PA'!$E$4:$E$2000='Analítico Cx.'!$B99),-('Diário 2º PA'!$P$4:$P$2000=M$1),('Diário 2º PA'!$F$4:$F$2000))+SUMPRODUCT(-('Diário 3º PA'!$E$4:$E$2000='Analítico Cx.'!$B99),-('Diário 3º PA'!$P$4:$P$2000=M$1),('Diário 3º PA'!$F$4:$F$2000))+SUMPRODUCT(-('Diário 4º PA'!$E$4:$E$2000='Analítico Cx.'!$B99),-('Diário 4º PA'!$P$4:$P$2000=M$1),('Diário 4º PA'!$F$4:$F$2000))</f>
        <v>0</v>
      </c>
      <c r="N99" s="205">
        <f>SUMPRODUCT(-('Diário 1º PA'!$E$4:$E$2634='Analítico Cx.'!$B99),-('Diário 1º PA'!$P$4:$P$2634=N$1),('Diário 1º PA'!$F$4:$F$2634))+SUMPRODUCT(-('Diário 2º PA'!$E$4:$E$2000='Analítico Cx.'!$B99),-('Diário 2º PA'!$P$4:$P$2000=N$1),('Diário 2º PA'!$F$4:$F$2000))+SUMPRODUCT(-('Diário 3º PA'!$E$4:$E$2000='Analítico Cx.'!$B99),-('Diário 3º PA'!$P$4:$P$2000=N$1),('Diário 3º PA'!$F$4:$F$2000))+SUMPRODUCT(-('Diário 4º PA'!$E$4:$E$2000='Analítico Cx.'!$B99),-('Diário 4º PA'!$P$4:$P$2000=N$1),('Diário 4º PA'!$F$4:$F$2000))</f>
        <v>0</v>
      </c>
      <c r="O99" s="206">
        <f t="shared" si="16"/>
        <v>428.4</v>
      </c>
      <c r="P99" s="180">
        <f t="shared" si="17"/>
        <v>1.5782688326532415E-4</v>
      </c>
    </row>
    <row r="100" spans="1:16" ht="23.25" customHeight="1" x14ac:dyDescent="0.2">
      <c r="A100" s="215" t="s">
        <v>198</v>
      </c>
      <c r="B100" s="228" t="s">
        <v>88</v>
      </c>
      <c r="C100" s="205">
        <f>SUMPRODUCT(-('Diário 1º PA'!$E$4:$E$2634='Analítico Cx.'!$B100),-('Diário 1º PA'!$P$4:$P$2634=C$1),('Diário 1º PA'!$F$4:$F$2634))+SUMPRODUCT(-('Diário 2º PA'!$E$4:$E$2000='Analítico Cx.'!$B100),-('Diário 2º PA'!$P$4:$P$2000=C$1),('Diário 2º PA'!$F$4:$F$2000))+SUMPRODUCT(-('Diário 3º PA'!$E$4:$E$2000='Analítico Cx.'!$B100),-('Diário 3º PA'!$P$4:$P$2000=C$1),('Diário 3º PA'!$F$4:$F$2000))+SUMPRODUCT(-('Diário 4º PA'!$E$4:$E$2000='Analítico Cx.'!$B100),-('Diário 4º PA'!$P$4:$P$2000=C$1),('Diário 4º PA'!$F$4:$F$2000))</f>
        <v>0</v>
      </c>
      <c r="D100" s="205">
        <f>SUMPRODUCT(-('Diário 1º PA'!$E$4:$E$2634='Analítico Cx.'!$B100),-('Diário 1º PA'!$P$4:$P$2634=D$1),('Diário 1º PA'!$F$4:$F$2634))+SUMPRODUCT(-('Diário 2º PA'!$E$4:$E$2000='Analítico Cx.'!$B100),-('Diário 2º PA'!$P$4:$P$2000=D$1),('Diário 2º PA'!$F$4:$F$2000))+SUMPRODUCT(-('Diário 3º PA'!$E$4:$E$2000='Analítico Cx.'!$B100),-('Diário 3º PA'!$P$4:$P$2000=D$1),('Diário 3º PA'!$F$4:$F$2000))+SUMPRODUCT(-('Diário 4º PA'!$E$4:$E$2000='Analítico Cx.'!$B100),-('Diário 4º PA'!$P$4:$P$2000=D$1),('Diário 4º PA'!$F$4:$F$2000))</f>
        <v>1097.51</v>
      </c>
      <c r="E100" s="205">
        <f>SUMPRODUCT(-('Diário 1º PA'!$E$4:$E$2634='Analítico Cx.'!$B100),-('Diário 1º PA'!$P$4:$P$2634=E$1),('Diário 1º PA'!$F$4:$F$2634))+SUMPRODUCT(-('Diário 2º PA'!$E$4:$E$2000='Analítico Cx.'!$B100),-('Diário 2º PA'!$P$4:$P$2000=E$1),('Diário 2º PA'!$F$4:$F$2000))+SUMPRODUCT(-('Diário 3º PA'!$E$4:$E$2000='Analítico Cx.'!$B100),-('Diário 3º PA'!$P$4:$P$2000=E$1),('Diário 3º PA'!$F$4:$F$2000))+SUMPRODUCT(-('Diário 4º PA'!$E$4:$E$2000='Analítico Cx.'!$B100),-('Diário 4º PA'!$P$4:$P$2000=E$1),('Diário 4º PA'!$F$4:$F$2000))</f>
        <v>2.69</v>
      </c>
      <c r="F100" s="205">
        <f>SUMPRODUCT(-('Diário 1º PA'!$E$4:$E$2634='Analítico Cx.'!$B100),-('Diário 1º PA'!$P$4:$P$2634=F$1),('Diário 1º PA'!$F$4:$F$2634))+SUMPRODUCT(-('Diário 2º PA'!$E$4:$E$2000='Analítico Cx.'!$B100),-('Diário 2º PA'!$P$4:$P$2000=F$1),('Diário 2º PA'!$F$4:$F$2000))+SUMPRODUCT(-('Diário 3º PA'!$E$4:$E$2000='Analítico Cx.'!$B100),-('Diário 3º PA'!$P$4:$P$2000=F$1),('Diário 3º PA'!$F$4:$F$2000))+SUMPRODUCT(-('Diário 4º PA'!$E$4:$E$2000='Analítico Cx.'!$B100),-('Diário 4º PA'!$P$4:$P$2000=F$1),('Diário 4º PA'!$F$4:$F$2000))</f>
        <v>0</v>
      </c>
      <c r="G100" s="205">
        <f>SUMPRODUCT(-('Diário 1º PA'!$E$4:$E$2634='Analítico Cx.'!$B100),-('Diário 1º PA'!$P$4:$P$2634=G$1),('Diário 1º PA'!$F$4:$F$2634))+SUMPRODUCT(-('Diário 2º PA'!$E$4:$E$2000='Analítico Cx.'!$B100),-('Diário 2º PA'!$P$4:$P$2000=G$1),('Diário 2º PA'!$F$4:$F$2000))+SUMPRODUCT(-('Diário 3º PA'!$E$4:$E$2000='Analítico Cx.'!$B100),-('Diário 3º PA'!$P$4:$P$2000=G$1),('Diário 3º PA'!$F$4:$F$2000))+SUMPRODUCT(-('Diário 4º PA'!$E$4:$E$2000='Analítico Cx.'!$B100),-('Diário 4º PA'!$P$4:$P$2000=G$1),('Diário 4º PA'!$F$4:$F$2000))</f>
        <v>0</v>
      </c>
      <c r="H100" s="205">
        <f>SUMPRODUCT(-('Diário 1º PA'!$E$4:$E$2634='Analítico Cx.'!$B100),-('Diário 1º PA'!$P$4:$P$2634=H$1),('Diário 1º PA'!$F$4:$F$2634))+SUMPRODUCT(-('Diário 2º PA'!$E$4:$E$2000='Analítico Cx.'!$B100),-('Diário 2º PA'!$P$4:$P$2000=H$1),('Diário 2º PA'!$F$4:$F$2000))+SUMPRODUCT(-('Diário 3º PA'!$E$4:$E$2000='Analítico Cx.'!$B100),-('Diário 3º PA'!$P$4:$P$2000=H$1),('Diário 3º PA'!$F$4:$F$2000))+SUMPRODUCT(-('Diário 4º PA'!$E$4:$E$2000='Analítico Cx.'!$B100),-('Diário 4º PA'!$P$4:$P$2000=H$1),('Diário 4º PA'!$F$4:$F$2000))</f>
        <v>0</v>
      </c>
      <c r="I100" s="205">
        <f>SUMPRODUCT(-('Diário 1º PA'!$E$4:$E$2634='Analítico Cx.'!$B100),-('Diário 1º PA'!$P$4:$P$2634=I$1),('Diário 1º PA'!$F$4:$F$2634))+SUMPRODUCT(-('Diário 2º PA'!$E$4:$E$2000='Analítico Cx.'!$B100),-('Diário 2º PA'!$P$4:$P$2000=I$1),('Diário 2º PA'!$F$4:$F$2000))+SUMPRODUCT(-('Diário 3º PA'!$E$4:$E$2000='Analítico Cx.'!$B100),-('Diário 3º PA'!$P$4:$P$2000=I$1),('Diário 3º PA'!$F$4:$F$2000))+SUMPRODUCT(-('Diário 4º PA'!$E$4:$E$2000='Analítico Cx.'!$B100),-('Diário 4º PA'!$P$4:$P$2000=I$1),('Diário 4º PA'!$F$4:$F$2000))</f>
        <v>0</v>
      </c>
      <c r="J100" s="205">
        <f>SUMPRODUCT(-('Diário 1º PA'!$E$4:$E$2634='Analítico Cx.'!$B100),-('Diário 1º PA'!$P$4:$P$2634=J$1),('Diário 1º PA'!$F$4:$F$2634))+SUMPRODUCT(-('Diário 2º PA'!$E$4:$E$2000='Analítico Cx.'!$B100),-('Diário 2º PA'!$P$4:$P$2000=J$1),('Diário 2º PA'!$F$4:$F$2000))+SUMPRODUCT(-('Diário 3º PA'!$E$4:$E$2000='Analítico Cx.'!$B100),-('Diário 3º PA'!$P$4:$P$2000=J$1),('Diário 3º PA'!$F$4:$F$2000))+SUMPRODUCT(-('Diário 4º PA'!$E$4:$E$2000='Analítico Cx.'!$B100),-('Diário 4º PA'!$P$4:$P$2000=J$1),('Diário 4º PA'!$F$4:$F$2000))</f>
        <v>0</v>
      </c>
      <c r="K100" s="205">
        <f>SUMPRODUCT(-('Diário 1º PA'!$E$4:$E$2634='Analítico Cx.'!$B100),-('Diário 1º PA'!$P$4:$P$2634=K$1),('Diário 1º PA'!$F$4:$F$2634))+SUMPRODUCT(-('Diário 2º PA'!$E$4:$E$2000='Analítico Cx.'!$B100),-('Diário 2º PA'!$P$4:$P$2000=K$1),('Diário 2º PA'!$F$4:$F$2000))+SUMPRODUCT(-('Diário 3º PA'!$E$4:$E$2000='Analítico Cx.'!$B100),-('Diário 3º PA'!$P$4:$P$2000=K$1),('Diário 3º PA'!$F$4:$F$2000))+SUMPRODUCT(-('Diário 4º PA'!$E$4:$E$2000='Analítico Cx.'!$B100),-('Diário 4º PA'!$P$4:$P$2000=K$1),('Diário 4º PA'!$F$4:$F$2000))</f>
        <v>0</v>
      </c>
      <c r="L100" s="205">
        <f>SUMPRODUCT(-('Diário 1º PA'!$E$4:$E$2634='Analítico Cx.'!$B100),-('Diário 1º PA'!$P$4:$P$2634=L$1),('Diário 1º PA'!$F$4:$F$2634))+SUMPRODUCT(-('Diário 2º PA'!$E$4:$E$2000='Analítico Cx.'!$B100),-('Diário 2º PA'!$P$4:$P$2000=L$1),('Diário 2º PA'!$F$4:$F$2000))+SUMPRODUCT(-('Diário 3º PA'!$E$4:$E$2000='Analítico Cx.'!$B100),-('Diário 3º PA'!$P$4:$P$2000=L$1),('Diário 3º PA'!$F$4:$F$2000))+SUMPRODUCT(-('Diário 4º PA'!$E$4:$E$2000='Analítico Cx.'!$B100),-('Diário 4º PA'!$P$4:$P$2000=L$1),('Diário 4º PA'!$F$4:$F$2000))</f>
        <v>0</v>
      </c>
      <c r="M100" s="205">
        <f>SUMPRODUCT(-('Diário 1º PA'!$E$4:$E$2634='Analítico Cx.'!$B100),-('Diário 1º PA'!$P$4:$P$2634=M$1),('Diário 1º PA'!$F$4:$F$2634))+SUMPRODUCT(-('Diário 2º PA'!$E$4:$E$2000='Analítico Cx.'!$B100),-('Diário 2º PA'!$P$4:$P$2000=M$1),('Diário 2º PA'!$F$4:$F$2000))+SUMPRODUCT(-('Diário 3º PA'!$E$4:$E$2000='Analítico Cx.'!$B100),-('Diário 3º PA'!$P$4:$P$2000=M$1),('Diário 3º PA'!$F$4:$F$2000))+SUMPRODUCT(-('Diário 4º PA'!$E$4:$E$2000='Analítico Cx.'!$B100),-('Diário 4º PA'!$P$4:$P$2000=M$1),('Diário 4º PA'!$F$4:$F$2000))</f>
        <v>0</v>
      </c>
      <c r="N100" s="205">
        <f>SUMPRODUCT(-('Diário 1º PA'!$E$4:$E$2634='Analítico Cx.'!$B100),-('Diário 1º PA'!$P$4:$P$2634=N$1),('Diário 1º PA'!$F$4:$F$2634))+SUMPRODUCT(-('Diário 2º PA'!$E$4:$E$2000='Analítico Cx.'!$B100),-('Diário 2º PA'!$P$4:$P$2000=N$1),('Diário 2º PA'!$F$4:$F$2000))+SUMPRODUCT(-('Diário 3º PA'!$E$4:$E$2000='Analítico Cx.'!$B100),-('Diário 3º PA'!$P$4:$P$2000=N$1),('Diário 3º PA'!$F$4:$F$2000))+SUMPRODUCT(-('Diário 4º PA'!$E$4:$E$2000='Analítico Cx.'!$B100),-('Diário 4º PA'!$P$4:$P$2000=N$1),('Diário 4º PA'!$F$4:$F$2000))</f>
        <v>0</v>
      </c>
      <c r="O100" s="206">
        <f t="shared" si="16"/>
        <v>1100.2</v>
      </c>
      <c r="P100" s="180">
        <f t="shared" si="17"/>
        <v>4.0532478283965842E-4</v>
      </c>
    </row>
    <row r="101" spans="1:16" ht="23.25" customHeight="1" x14ac:dyDescent="0.2">
      <c r="A101" s="215" t="s">
        <v>199</v>
      </c>
      <c r="B101" s="228" t="s">
        <v>254</v>
      </c>
      <c r="C101" s="205">
        <f>SUMPRODUCT(-('Diário 1º PA'!$E$4:$E$2634='Analítico Cx.'!$B101),-('Diário 1º PA'!$P$4:$P$2634=C$1),('Diário 1º PA'!$F$4:$F$2634))+SUMPRODUCT(-('Diário 2º PA'!$E$4:$E$2000='Analítico Cx.'!$B101),-('Diário 2º PA'!$P$4:$P$2000=C$1),('Diário 2º PA'!$F$4:$F$2000))+SUMPRODUCT(-('Diário 3º PA'!$E$4:$E$2000='Analítico Cx.'!$B101),-('Diário 3º PA'!$P$4:$P$2000=C$1),('Diário 3º PA'!$F$4:$F$2000))+SUMPRODUCT(-('Diário 4º PA'!$E$4:$E$2000='Analítico Cx.'!$B101),-('Diário 4º PA'!$P$4:$P$2000=C$1),('Diário 4º PA'!$F$4:$F$2000))</f>
        <v>0</v>
      </c>
      <c r="D101" s="205">
        <f>SUMPRODUCT(-('Diário 1º PA'!$E$4:$E$2634='Analítico Cx.'!$B101),-('Diário 1º PA'!$P$4:$P$2634=D$1),('Diário 1º PA'!$F$4:$F$2634))+SUMPRODUCT(-('Diário 2º PA'!$E$4:$E$2000='Analítico Cx.'!$B101),-('Diário 2º PA'!$P$4:$P$2000=D$1),('Diário 2º PA'!$F$4:$F$2000))+SUMPRODUCT(-('Diário 3º PA'!$E$4:$E$2000='Analítico Cx.'!$B101),-('Diário 3º PA'!$P$4:$P$2000=D$1),('Diário 3º PA'!$F$4:$F$2000))+SUMPRODUCT(-('Diário 4º PA'!$E$4:$E$2000='Analítico Cx.'!$B101),-('Diário 4º PA'!$P$4:$P$2000=D$1),('Diário 4º PA'!$F$4:$F$2000))</f>
        <v>0</v>
      </c>
      <c r="E101" s="205">
        <f>SUMPRODUCT(-('Diário 1º PA'!$E$4:$E$2634='Analítico Cx.'!$B101),-('Diário 1º PA'!$P$4:$P$2634=E$1),('Diário 1º PA'!$F$4:$F$2634))+SUMPRODUCT(-('Diário 2º PA'!$E$4:$E$2000='Analítico Cx.'!$B101),-('Diário 2º PA'!$P$4:$P$2000=E$1),('Diário 2º PA'!$F$4:$F$2000))+SUMPRODUCT(-('Diário 3º PA'!$E$4:$E$2000='Analítico Cx.'!$B101),-('Diário 3º PA'!$P$4:$P$2000=E$1),('Diário 3º PA'!$F$4:$F$2000))+SUMPRODUCT(-('Diário 4º PA'!$E$4:$E$2000='Analítico Cx.'!$B101),-('Diário 4º PA'!$P$4:$P$2000=E$1),('Diário 4º PA'!$F$4:$F$2000))</f>
        <v>0</v>
      </c>
      <c r="F101" s="205">
        <f>SUMPRODUCT(-('Diário 1º PA'!$E$4:$E$2634='Analítico Cx.'!$B101),-('Diário 1º PA'!$P$4:$P$2634=F$1),('Diário 1º PA'!$F$4:$F$2634))+SUMPRODUCT(-('Diário 2º PA'!$E$4:$E$2000='Analítico Cx.'!$B101),-('Diário 2º PA'!$P$4:$P$2000=F$1),('Diário 2º PA'!$F$4:$F$2000))+SUMPRODUCT(-('Diário 3º PA'!$E$4:$E$2000='Analítico Cx.'!$B101),-('Diário 3º PA'!$P$4:$P$2000=F$1),('Diário 3º PA'!$F$4:$F$2000))+SUMPRODUCT(-('Diário 4º PA'!$E$4:$E$2000='Analítico Cx.'!$B101),-('Diário 4º PA'!$P$4:$P$2000=F$1),('Diário 4º PA'!$F$4:$F$2000))</f>
        <v>0</v>
      </c>
      <c r="G101" s="205">
        <f>SUMPRODUCT(-('Diário 1º PA'!$E$4:$E$2634='Analítico Cx.'!$B101),-('Diário 1º PA'!$P$4:$P$2634=G$1),('Diário 1º PA'!$F$4:$F$2634))+SUMPRODUCT(-('Diário 2º PA'!$E$4:$E$2000='Analítico Cx.'!$B101),-('Diário 2º PA'!$P$4:$P$2000=G$1),('Diário 2º PA'!$F$4:$F$2000))+SUMPRODUCT(-('Diário 3º PA'!$E$4:$E$2000='Analítico Cx.'!$B101),-('Diário 3º PA'!$P$4:$P$2000=G$1),('Diário 3º PA'!$F$4:$F$2000))+SUMPRODUCT(-('Diário 4º PA'!$E$4:$E$2000='Analítico Cx.'!$B101),-('Diário 4º PA'!$P$4:$P$2000=G$1),('Diário 4º PA'!$F$4:$F$2000))</f>
        <v>0</v>
      </c>
      <c r="H101" s="205">
        <f>SUMPRODUCT(-('Diário 1º PA'!$E$4:$E$2634='Analítico Cx.'!$B101),-('Diário 1º PA'!$P$4:$P$2634=H$1),('Diário 1º PA'!$F$4:$F$2634))+SUMPRODUCT(-('Diário 2º PA'!$E$4:$E$2000='Analítico Cx.'!$B101),-('Diário 2º PA'!$P$4:$P$2000=H$1),('Diário 2º PA'!$F$4:$F$2000))+SUMPRODUCT(-('Diário 3º PA'!$E$4:$E$2000='Analítico Cx.'!$B101),-('Diário 3º PA'!$P$4:$P$2000=H$1),('Diário 3º PA'!$F$4:$F$2000))+SUMPRODUCT(-('Diário 4º PA'!$E$4:$E$2000='Analítico Cx.'!$B101),-('Diário 4º PA'!$P$4:$P$2000=H$1),('Diário 4º PA'!$F$4:$F$2000))</f>
        <v>0</v>
      </c>
      <c r="I101" s="205">
        <f>SUMPRODUCT(-('Diário 1º PA'!$E$4:$E$2634='Analítico Cx.'!$B101),-('Diário 1º PA'!$P$4:$P$2634=I$1),('Diário 1º PA'!$F$4:$F$2634))+SUMPRODUCT(-('Diário 2º PA'!$E$4:$E$2000='Analítico Cx.'!$B101),-('Diário 2º PA'!$P$4:$P$2000=I$1),('Diário 2º PA'!$F$4:$F$2000))+SUMPRODUCT(-('Diário 3º PA'!$E$4:$E$2000='Analítico Cx.'!$B101),-('Diário 3º PA'!$P$4:$P$2000=I$1),('Diário 3º PA'!$F$4:$F$2000))+SUMPRODUCT(-('Diário 4º PA'!$E$4:$E$2000='Analítico Cx.'!$B101),-('Diário 4º PA'!$P$4:$P$2000=I$1),('Diário 4º PA'!$F$4:$F$2000))</f>
        <v>0</v>
      </c>
      <c r="J101" s="205">
        <f>SUMPRODUCT(-('Diário 1º PA'!$E$4:$E$2634='Analítico Cx.'!$B101),-('Diário 1º PA'!$P$4:$P$2634=J$1),('Diário 1º PA'!$F$4:$F$2634))+SUMPRODUCT(-('Diário 2º PA'!$E$4:$E$2000='Analítico Cx.'!$B101),-('Diário 2º PA'!$P$4:$P$2000=J$1),('Diário 2º PA'!$F$4:$F$2000))+SUMPRODUCT(-('Diário 3º PA'!$E$4:$E$2000='Analítico Cx.'!$B101),-('Diário 3º PA'!$P$4:$P$2000=J$1),('Diário 3º PA'!$F$4:$F$2000))+SUMPRODUCT(-('Diário 4º PA'!$E$4:$E$2000='Analítico Cx.'!$B101),-('Diário 4º PA'!$P$4:$P$2000=J$1),('Diário 4º PA'!$F$4:$F$2000))</f>
        <v>0</v>
      </c>
      <c r="K101" s="205">
        <f>SUMPRODUCT(-('Diário 1º PA'!$E$4:$E$2634='Analítico Cx.'!$B101),-('Diário 1º PA'!$P$4:$P$2634=K$1),('Diário 1º PA'!$F$4:$F$2634))+SUMPRODUCT(-('Diário 2º PA'!$E$4:$E$2000='Analítico Cx.'!$B101),-('Diário 2º PA'!$P$4:$P$2000=K$1),('Diário 2º PA'!$F$4:$F$2000))+SUMPRODUCT(-('Diário 3º PA'!$E$4:$E$2000='Analítico Cx.'!$B101),-('Diário 3º PA'!$P$4:$P$2000=K$1),('Diário 3º PA'!$F$4:$F$2000))+SUMPRODUCT(-('Diário 4º PA'!$E$4:$E$2000='Analítico Cx.'!$B101),-('Diário 4º PA'!$P$4:$P$2000=K$1),('Diário 4º PA'!$F$4:$F$2000))</f>
        <v>0</v>
      </c>
      <c r="L101" s="205">
        <f>SUMPRODUCT(-('Diário 1º PA'!$E$4:$E$2634='Analítico Cx.'!$B101),-('Diário 1º PA'!$P$4:$P$2634=L$1),('Diário 1º PA'!$F$4:$F$2634))+SUMPRODUCT(-('Diário 2º PA'!$E$4:$E$2000='Analítico Cx.'!$B101),-('Diário 2º PA'!$P$4:$P$2000=L$1),('Diário 2º PA'!$F$4:$F$2000))+SUMPRODUCT(-('Diário 3º PA'!$E$4:$E$2000='Analítico Cx.'!$B101),-('Diário 3º PA'!$P$4:$P$2000=L$1),('Diário 3º PA'!$F$4:$F$2000))+SUMPRODUCT(-('Diário 4º PA'!$E$4:$E$2000='Analítico Cx.'!$B101),-('Diário 4º PA'!$P$4:$P$2000=L$1),('Diário 4º PA'!$F$4:$F$2000))</f>
        <v>0</v>
      </c>
      <c r="M101" s="205">
        <f>SUMPRODUCT(-('Diário 1º PA'!$E$4:$E$2634='Analítico Cx.'!$B101),-('Diário 1º PA'!$P$4:$P$2634=M$1),('Diário 1º PA'!$F$4:$F$2634))+SUMPRODUCT(-('Diário 2º PA'!$E$4:$E$2000='Analítico Cx.'!$B101),-('Diário 2º PA'!$P$4:$P$2000=M$1),('Diário 2º PA'!$F$4:$F$2000))+SUMPRODUCT(-('Diário 3º PA'!$E$4:$E$2000='Analítico Cx.'!$B101),-('Diário 3º PA'!$P$4:$P$2000=M$1),('Diário 3º PA'!$F$4:$F$2000))+SUMPRODUCT(-('Diário 4º PA'!$E$4:$E$2000='Analítico Cx.'!$B101),-('Diário 4º PA'!$P$4:$P$2000=M$1),('Diário 4º PA'!$F$4:$F$2000))</f>
        <v>0</v>
      </c>
      <c r="N101" s="205">
        <f>SUMPRODUCT(-('Diário 1º PA'!$E$4:$E$2634='Analítico Cx.'!$B101),-('Diário 1º PA'!$P$4:$P$2634=N$1),('Diário 1º PA'!$F$4:$F$2634))+SUMPRODUCT(-('Diário 2º PA'!$E$4:$E$2000='Analítico Cx.'!$B101),-('Diário 2º PA'!$P$4:$P$2000=N$1),('Diário 2º PA'!$F$4:$F$2000))+SUMPRODUCT(-('Diário 3º PA'!$E$4:$E$2000='Analítico Cx.'!$B101),-('Diário 3º PA'!$P$4:$P$2000=N$1),('Diário 3º PA'!$F$4:$F$2000))+SUMPRODUCT(-('Diário 4º PA'!$E$4:$E$2000='Analítico Cx.'!$B101),-('Diário 4º PA'!$P$4:$P$2000=N$1),('Diário 4º PA'!$F$4:$F$2000))</f>
        <v>0</v>
      </c>
      <c r="O101" s="206">
        <f t="shared" si="16"/>
        <v>0</v>
      </c>
      <c r="P101" s="180">
        <f t="shared" si="17"/>
        <v>0</v>
      </c>
    </row>
    <row r="102" spans="1:16" ht="23.25" customHeight="1" x14ac:dyDescent="0.2">
      <c r="A102" s="215" t="s">
        <v>200</v>
      </c>
      <c r="B102" s="228" t="s">
        <v>0</v>
      </c>
      <c r="C102" s="205">
        <f>SUMPRODUCT(-('Diário 1º PA'!$E$4:$E$2634='Analítico Cx.'!$B102),-('Diário 1º PA'!$P$4:$P$2634=C$1),('Diário 1º PA'!$F$4:$F$2634))+SUMPRODUCT(-('Diário 2º PA'!$E$4:$E$2000='Analítico Cx.'!$B102),-('Diário 2º PA'!$P$4:$P$2000=C$1),('Diário 2º PA'!$F$4:$F$2000))+SUMPRODUCT(-('Diário 3º PA'!$E$4:$E$2000='Analítico Cx.'!$B102),-('Diário 3º PA'!$P$4:$P$2000=C$1),('Diário 3º PA'!$F$4:$F$2000))+SUMPRODUCT(-('Diário 4º PA'!$E$4:$E$2000='Analítico Cx.'!$B102),-('Diário 4º PA'!$P$4:$P$2000=C$1),('Diário 4º PA'!$F$4:$F$2000))</f>
        <v>0</v>
      </c>
      <c r="D102" s="205">
        <f>SUMPRODUCT(-('Diário 1º PA'!$E$4:$E$2634='Analítico Cx.'!$B102),-('Diário 1º PA'!$P$4:$P$2634=D$1),('Diário 1º PA'!$F$4:$F$2634))+SUMPRODUCT(-('Diário 2º PA'!$E$4:$E$2000='Analítico Cx.'!$B102),-('Diário 2º PA'!$P$4:$P$2000=D$1),('Diário 2º PA'!$F$4:$F$2000))+SUMPRODUCT(-('Diário 3º PA'!$E$4:$E$2000='Analítico Cx.'!$B102),-('Diário 3º PA'!$P$4:$P$2000=D$1),('Diário 3º PA'!$F$4:$F$2000))+SUMPRODUCT(-('Diário 4º PA'!$E$4:$E$2000='Analítico Cx.'!$B102),-('Diário 4º PA'!$P$4:$P$2000=D$1),('Diário 4º PA'!$F$4:$F$2000))</f>
        <v>0</v>
      </c>
      <c r="E102" s="205">
        <f>SUMPRODUCT(-('Diário 1º PA'!$E$4:$E$2634='Analítico Cx.'!$B102),-('Diário 1º PA'!$P$4:$P$2634=E$1),('Diário 1º PA'!$F$4:$F$2634))+SUMPRODUCT(-('Diário 2º PA'!$E$4:$E$2000='Analítico Cx.'!$B102),-('Diário 2º PA'!$P$4:$P$2000=E$1),('Diário 2º PA'!$F$4:$F$2000))+SUMPRODUCT(-('Diário 3º PA'!$E$4:$E$2000='Analítico Cx.'!$B102),-('Diário 3º PA'!$P$4:$P$2000=E$1),('Diário 3º PA'!$F$4:$F$2000))+SUMPRODUCT(-('Diário 4º PA'!$E$4:$E$2000='Analítico Cx.'!$B102),-('Diário 4º PA'!$P$4:$P$2000=E$1),('Diário 4º PA'!$F$4:$F$2000))</f>
        <v>0</v>
      </c>
      <c r="F102" s="205">
        <f>SUMPRODUCT(-('Diário 1º PA'!$E$4:$E$2634='Analítico Cx.'!$B102),-('Diário 1º PA'!$P$4:$P$2634=F$1),('Diário 1º PA'!$F$4:$F$2634))+SUMPRODUCT(-('Diário 2º PA'!$E$4:$E$2000='Analítico Cx.'!$B102),-('Diário 2º PA'!$P$4:$P$2000=F$1),('Diário 2º PA'!$F$4:$F$2000))+SUMPRODUCT(-('Diário 3º PA'!$E$4:$E$2000='Analítico Cx.'!$B102),-('Diário 3º PA'!$P$4:$P$2000=F$1),('Diário 3º PA'!$F$4:$F$2000))+SUMPRODUCT(-('Diário 4º PA'!$E$4:$E$2000='Analítico Cx.'!$B102),-('Diário 4º PA'!$P$4:$P$2000=F$1),('Diário 4º PA'!$F$4:$F$2000))</f>
        <v>0</v>
      </c>
      <c r="G102" s="205">
        <f>SUMPRODUCT(-('Diário 1º PA'!$E$4:$E$2634='Analítico Cx.'!$B102),-('Diário 1º PA'!$P$4:$P$2634=G$1),('Diário 1º PA'!$F$4:$F$2634))+SUMPRODUCT(-('Diário 2º PA'!$E$4:$E$2000='Analítico Cx.'!$B102),-('Diário 2º PA'!$P$4:$P$2000=G$1),('Diário 2º PA'!$F$4:$F$2000))+SUMPRODUCT(-('Diário 3º PA'!$E$4:$E$2000='Analítico Cx.'!$B102),-('Diário 3º PA'!$P$4:$P$2000=G$1),('Diário 3º PA'!$F$4:$F$2000))+SUMPRODUCT(-('Diário 4º PA'!$E$4:$E$2000='Analítico Cx.'!$B102),-('Diário 4º PA'!$P$4:$P$2000=G$1),('Diário 4º PA'!$F$4:$F$2000))</f>
        <v>0</v>
      </c>
      <c r="H102" s="205">
        <f>SUMPRODUCT(-('Diário 1º PA'!$E$4:$E$2634='Analítico Cx.'!$B102),-('Diário 1º PA'!$P$4:$P$2634=H$1),('Diário 1º PA'!$F$4:$F$2634))+SUMPRODUCT(-('Diário 2º PA'!$E$4:$E$2000='Analítico Cx.'!$B102),-('Diário 2º PA'!$P$4:$P$2000=H$1),('Diário 2º PA'!$F$4:$F$2000))+SUMPRODUCT(-('Diário 3º PA'!$E$4:$E$2000='Analítico Cx.'!$B102),-('Diário 3º PA'!$P$4:$P$2000=H$1),('Diário 3º PA'!$F$4:$F$2000))+SUMPRODUCT(-('Diário 4º PA'!$E$4:$E$2000='Analítico Cx.'!$B102),-('Diário 4º PA'!$P$4:$P$2000=H$1),('Diário 4º PA'!$F$4:$F$2000))</f>
        <v>0</v>
      </c>
      <c r="I102" s="205">
        <f>SUMPRODUCT(-('Diário 1º PA'!$E$4:$E$2634='Analítico Cx.'!$B102),-('Diário 1º PA'!$P$4:$P$2634=I$1),('Diário 1º PA'!$F$4:$F$2634))+SUMPRODUCT(-('Diário 2º PA'!$E$4:$E$2000='Analítico Cx.'!$B102),-('Diário 2º PA'!$P$4:$P$2000=I$1),('Diário 2º PA'!$F$4:$F$2000))+SUMPRODUCT(-('Diário 3º PA'!$E$4:$E$2000='Analítico Cx.'!$B102),-('Diário 3º PA'!$P$4:$P$2000=I$1),('Diário 3º PA'!$F$4:$F$2000))+SUMPRODUCT(-('Diário 4º PA'!$E$4:$E$2000='Analítico Cx.'!$B102),-('Diário 4º PA'!$P$4:$P$2000=I$1),('Diário 4º PA'!$F$4:$F$2000))</f>
        <v>0</v>
      </c>
      <c r="J102" s="205">
        <f>SUMPRODUCT(-('Diário 1º PA'!$E$4:$E$2634='Analítico Cx.'!$B102),-('Diário 1º PA'!$P$4:$P$2634=J$1),('Diário 1º PA'!$F$4:$F$2634))+SUMPRODUCT(-('Diário 2º PA'!$E$4:$E$2000='Analítico Cx.'!$B102),-('Diário 2º PA'!$P$4:$P$2000=J$1),('Diário 2º PA'!$F$4:$F$2000))+SUMPRODUCT(-('Diário 3º PA'!$E$4:$E$2000='Analítico Cx.'!$B102),-('Diário 3º PA'!$P$4:$P$2000=J$1),('Diário 3º PA'!$F$4:$F$2000))+SUMPRODUCT(-('Diário 4º PA'!$E$4:$E$2000='Analítico Cx.'!$B102),-('Diário 4º PA'!$P$4:$P$2000=J$1),('Diário 4º PA'!$F$4:$F$2000))</f>
        <v>0</v>
      </c>
      <c r="K102" s="205">
        <f>SUMPRODUCT(-('Diário 1º PA'!$E$4:$E$2634='Analítico Cx.'!$B102),-('Diário 1º PA'!$P$4:$P$2634=K$1),('Diário 1º PA'!$F$4:$F$2634))+SUMPRODUCT(-('Diário 2º PA'!$E$4:$E$2000='Analítico Cx.'!$B102),-('Diário 2º PA'!$P$4:$P$2000=K$1),('Diário 2º PA'!$F$4:$F$2000))+SUMPRODUCT(-('Diário 3º PA'!$E$4:$E$2000='Analítico Cx.'!$B102),-('Diário 3º PA'!$P$4:$P$2000=K$1),('Diário 3º PA'!$F$4:$F$2000))+SUMPRODUCT(-('Diário 4º PA'!$E$4:$E$2000='Analítico Cx.'!$B102),-('Diário 4º PA'!$P$4:$P$2000=K$1),('Diário 4º PA'!$F$4:$F$2000))</f>
        <v>0</v>
      </c>
      <c r="L102" s="205">
        <f>SUMPRODUCT(-('Diário 1º PA'!$E$4:$E$2634='Analítico Cx.'!$B102),-('Diário 1º PA'!$P$4:$P$2634=L$1),('Diário 1º PA'!$F$4:$F$2634))+SUMPRODUCT(-('Diário 2º PA'!$E$4:$E$2000='Analítico Cx.'!$B102),-('Diário 2º PA'!$P$4:$P$2000=L$1),('Diário 2º PA'!$F$4:$F$2000))+SUMPRODUCT(-('Diário 3º PA'!$E$4:$E$2000='Analítico Cx.'!$B102),-('Diário 3º PA'!$P$4:$P$2000=L$1),('Diário 3º PA'!$F$4:$F$2000))+SUMPRODUCT(-('Diário 4º PA'!$E$4:$E$2000='Analítico Cx.'!$B102),-('Diário 4º PA'!$P$4:$P$2000=L$1),('Diário 4º PA'!$F$4:$F$2000))</f>
        <v>0</v>
      </c>
      <c r="M102" s="205">
        <f>SUMPRODUCT(-('Diário 1º PA'!$E$4:$E$2634='Analítico Cx.'!$B102),-('Diário 1º PA'!$P$4:$P$2634=M$1),('Diário 1º PA'!$F$4:$F$2634))+SUMPRODUCT(-('Diário 2º PA'!$E$4:$E$2000='Analítico Cx.'!$B102),-('Diário 2º PA'!$P$4:$P$2000=M$1),('Diário 2º PA'!$F$4:$F$2000))+SUMPRODUCT(-('Diário 3º PA'!$E$4:$E$2000='Analítico Cx.'!$B102),-('Diário 3º PA'!$P$4:$P$2000=M$1),('Diário 3º PA'!$F$4:$F$2000))+SUMPRODUCT(-('Diário 4º PA'!$E$4:$E$2000='Analítico Cx.'!$B102),-('Diário 4º PA'!$P$4:$P$2000=M$1),('Diário 4º PA'!$F$4:$F$2000))</f>
        <v>0</v>
      </c>
      <c r="N102" s="205">
        <f>SUMPRODUCT(-('Diário 1º PA'!$E$4:$E$2634='Analítico Cx.'!$B102),-('Diário 1º PA'!$P$4:$P$2634=N$1),('Diário 1º PA'!$F$4:$F$2634))+SUMPRODUCT(-('Diário 2º PA'!$E$4:$E$2000='Analítico Cx.'!$B102),-('Diário 2º PA'!$P$4:$P$2000=N$1),('Diário 2º PA'!$F$4:$F$2000))+SUMPRODUCT(-('Diário 3º PA'!$E$4:$E$2000='Analítico Cx.'!$B102),-('Diário 3º PA'!$P$4:$P$2000=N$1),('Diário 3º PA'!$F$4:$F$2000))+SUMPRODUCT(-('Diário 4º PA'!$E$4:$E$2000='Analítico Cx.'!$B102),-('Diário 4º PA'!$P$4:$P$2000=N$1),('Diário 4º PA'!$F$4:$F$2000))</f>
        <v>0</v>
      </c>
      <c r="O102" s="206">
        <f t="shared" si="16"/>
        <v>0</v>
      </c>
      <c r="P102" s="180">
        <f t="shared" si="17"/>
        <v>0</v>
      </c>
    </row>
    <row r="103" spans="1:16" ht="23.25" customHeight="1" x14ac:dyDescent="0.2">
      <c r="A103" s="215" t="s">
        <v>201</v>
      </c>
      <c r="B103" s="227" t="s">
        <v>89</v>
      </c>
      <c r="C103" s="205">
        <f>SUMPRODUCT(-('Diário 1º PA'!$E$4:$E$2634='Analítico Cx.'!$B103),-('Diário 1º PA'!$P$4:$P$2634=C$1),('Diário 1º PA'!$F$4:$F$2634))+SUMPRODUCT(-('Diário 2º PA'!$E$4:$E$2000='Analítico Cx.'!$B103),-('Diário 2º PA'!$P$4:$P$2000=C$1),('Diário 2º PA'!$F$4:$F$2000))+SUMPRODUCT(-('Diário 3º PA'!$E$4:$E$2000='Analítico Cx.'!$B103),-('Diário 3º PA'!$P$4:$P$2000=C$1),('Diário 3º PA'!$F$4:$F$2000))+SUMPRODUCT(-('Diário 4º PA'!$E$4:$E$2000='Analítico Cx.'!$B103),-('Diário 4º PA'!$P$4:$P$2000=C$1),('Diário 4º PA'!$F$4:$F$2000))</f>
        <v>0</v>
      </c>
      <c r="D103" s="205">
        <f>SUMPRODUCT(-('Diário 1º PA'!$E$4:$E$2634='Analítico Cx.'!$B103),-('Diário 1º PA'!$P$4:$P$2634=D$1),('Diário 1º PA'!$F$4:$F$2634))+SUMPRODUCT(-('Diário 2º PA'!$E$4:$E$2000='Analítico Cx.'!$B103),-('Diário 2º PA'!$P$4:$P$2000=D$1),('Diário 2º PA'!$F$4:$F$2000))+SUMPRODUCT(-('Diário 3º PA'!$E$4:$E$2000='Analítico Cx.'!$B103),-('Diário 3º PA'!$P$4:$P$2000=D$1),('Diário 3º PA'!$F$4:$F$2000))+SUMPRODUCT(-('Diário 4º PA'!$E$4:$E$2000='Analítico Cx.'!$B103),-('Diário 4º PA'!$P$4:$P$2000=D$1),('Diário 4º PA'!$F$4:$F$2000))</f>
        <v>0</v>
      </c>
      <c r="E103" s="205">
        <f>SUMPRODUCT(-('Diário 1º PA'!$E$4:$E$2634='Analítico Cx.'!$B103),-('Diário 1º PA'!$P$4:$P$2634=E$1),('Diário 1º PA'!$F$4:$F$2634))+SUMPRODUCT(-('Diário 2º PA'!$E$4:$E$2000='Analítico Cx.'!$B103),-('Diário 2º PA'!$P$4:$P$2000=E$1),('Diário 2º PA'!$F$4:$F$2000))+SUMPRODUCT(-('Diário 3º PA'!$E$4:$E$2000='Analítico Cx.'!$B103),-('Diário 3º PA'!$P$4:$P$2000=E$1),('Diário 3º PA'!$F$4:$F$2000))+SUMPRODUCT(-('Diário 4º PA'!$E$4:$E$2000='Analítico Cx.'!$B103),-('Diário 4º PA'!$P$4:$P$2000=E$1),('Diário 4º PA'!$F$4:$F$2000))</f>
        <v>0</v>
      </c>
      <c r="F103" s="205">
        <f>SUMPRODUCT(-('Diário 1º PA'!$E$4:$E$2634='Analítico Cx.'!$B103),-('Diário 1º PA'!$P$4:$P$2634=F$1),('Diário 1º PA'!$F$4:$F$2634))+SUMPRODUCT(-('Diário 2º PA'!$E$4:$E$2000='Analítico Cx.'!$B103),-('Diário 2º PA'!$P$4:$P$2000=F$1),('Diário 2º PA'!$F$4:$F$2000))+SUMPRODUCT(-('Diário 3º PA'!$E$4:$E$2000='Analítico Cx.'!$B103),-('Diário 3º PA'!$P$4:$P$2000=F$1),('Diário 3º PA'!$F$4:$F$2000))+SUMPRODUCT(-('Diário 4º PA'!$E$4:$E$2000='Analítico Cx.'!$B103),-('Diário 4º PA'!$P$4:$P$2000=F$1),('Diário 4º PA'!$F$4:$F$2000))</f>
        <v>0</v>
      </c>
      <c r="G103" s="205">
        <f>SUMPRODUCT(-('Diário 1º PA'!$E$4:$E$2634='Analítico Cx.'!$B103),-('Diário 1º PA'!$P$4:$P$2634=G$1),('Diário 1º PA'!$F$4:$F$2634))+SUMPRODUCT(-('Diário 2º PA'!$E$4:$E$2000='Analítico Cx.'!$B103),-('Diário 2º PA'!$P$4:$P$2000=G$1),('Diário 2º PA'!$F$4:$F$2000))+SUMPRODUCT(-('Diário 3º PA'!$E$4:$E$2000='Analítico Cx.'!$B103),-('Diário 3º PA'!$P$4:$P$2000=G$1),('Diário 3º PA'!$F$4:$F$2000))+SUMPRODUCT(-('Diário 4º PA'!$E$4:$E$2000='Analítico Cx.'!$B103),-('Diário 4º PA'!$P$4:$P$2000=G$1),('Diário 4º PA'!$F$4:$F$2000))</f>
        <v>0</v>
      </c>
      <c r="H103" s="205">
        <f>SUMPRODUCT(-('Diário 1º PA'!$E$4:$E$2634='Analítico Cx.'!$B103),-('Diário 1º PA'!$P$4:$P$2634=H$1),('Diário 1º PA'!$F$4:$F$2634))+SUMPRODUCT(-('Diário 2º PA'!$E$4:$E$2000='Analítico Cx.'!$B103),-('Diário 2º PA'!$P$4:$P$2000=H$1),('Diário 2º PA'!$F$4:$F$2000))+SUMPRODUCT(-('Diário 3º PA'!$E$4:$E$2000='Analítico Cx.'!$B103),-('Diário 3º PA'!$P$4:$P$2000=H$1),('Diário 3º PA'!$F$4:$F$2000))+SUMPRODUCT(-('Diário 4º PA'!$E$4:$E$2000='Analítico Cx.'!$B103),-('Diário 4º PA'!$P$4:$P$2000=H$1),('Diário 4º PA'!$F$4:$F$2000))</f>
        <v>0</v>
      </c>
      <c r="I103" s="205">
        <f>SUMPRODUCT(-('Diário 1º PA'!$E$4:$E$2634='Analítico Cx.'!$B103),-('Diário 1º PA'!$P$4:$P$2634=I$1),('Diário 1º PA'!$F$4:$F$2634))+SUMPRODUCT(-('Diário 2º PA'!$E$4:$E$2000='Analítico Cx.'!$B103),-('Diário 2º PA'!$P$4:$P$2000=I$1),('Diário 2º PA'!$F$4:$F$2000))+SUMPRODUCT(-('Diário 3º PA'!$E$4:$E$2000='Analítico Cx.'!$B103),-('Diário 3º PA'!$P$4:$P$2000=I$1),('Diário 3º PA'!$F$4:$F$2000))+SUMPRODUCT(-('Diário 4º PA'!$E$4:$E$2000='Analítico Cx.'!$B103),-('Diário 4º PA'!$P$4:$P$2000=I$1),('Diário 4º PA'!$F$4:$F$2000))</f>
        <v>0</v>
      </c>
      <c r="J103" s="205">
        <f>SUMPRODUCT(-('Diário 1º PA'!$E$4:$E$2634='Analítico Cx.'!$B103),-('Diário 1º PA'!$P$4:$P$2634=J$1),('Diário 1º PA'!$F$4:$F$2634))+SUMPRODUCT(-('Diário 2º PA'!$E$4:$E$2000='Analítico Cx.'!$B103),-('Diário 2º PA'!$P$4:$P$2000=J$1),('Diário 2º PA'!$F$4:$F$2000))+SUMPRODUCT(-('Diário 3º PA'!$E$4:$E$2000='Analítico Cx.'!$B103),-('Diário 3º PA'!$P$4:$P$2000=J$1),('Diário 3º PA'!$F$4:$F$2000))+SUMPRODUCT(-('Diário 4º PA'!$E$4:$E$2000='Analítico Cx.'!$B103),-('Diário 4º PA'!$P$4:$P$2000=J$1),('Diário 4º PA'!$F$4:$F$2000))</f>
        <v>0</v>
      </c>
      <c r="K103" s="205">
        <f>SUMPRODUCT(-('Diário 1º PA'!$E$4:$E$2634='Analítico Cx.'!$B103),-('Diário 1º PA'!$P$4:$P$2634=K$1),('Diário 1º PA'!$F$4:$F$2634))+SUMPRODUCT(-('Diário 2º PA'!$E$4:$E$2000='Analítico Cx.'!$B103),-('Diário 2º PA'!$P$4:$P$2000=K$1),('Diário 2º PA'!$F$4:$F$2000))+SUMPRODUCT(-('Diário 3º PA'!$E$4:$E$2000='Analítico Cx.'!$B103),-('Diário 3º PA'!$P$4:$P$2000=K$1),('Diário 3º PA'!$F$4:$F$2000))+SUMPRODUCT(-('Diário 4º PA'!$E$4:$E$2000='Analítico Cx.'!$B103),-('Diário 4º PA'!$P$4:$P$2000=K$1),('Diário 4º PA'!$F$4:$F$2000))</f>
        <v>0</v>
      </c>
      <c r="L103" s="205">
        <f>SUMPRODUCT(-('Diário 1º PA'!$E$4:$E$2634='Analítico Cx.'!$B103),-('Diário 1º PA'!$P$4:$P$2634=L$1),('Diário 1º PA'!$F$4:$F$2634))+SUMPRODUCT(-('Diário 2º PA'!$E$4:$E$2000='Analítico Cx.'!$B103),-('Diário 2º PA'!$P$4:$P$2000=L$1),('Diário 2º PA'!$F$4:$F$2000))+SUMPRODUCT(-('Diário 3º PA'!$E$4:$E$2000='Analítico Cx.'!$B103),-('Diário 3º PA'!$P$4:$P$2000=L$1),('Diário 3º PA'!$F$4:$F$2000))+SUMPRODUCT(-('Diário 4º PA'!$E$4:$E$2000='Analítico Cx.'!$B103),-('Diário 4º PA'!$P$4:$P$2000=L$1),('Diário 4º PA'!$F$4:$F$2000))</f>
        <v>0</v>
      </c>
      <c r="M103" s="205">
        <f>SUMPRODUCT(-('Diário 1º PA'!$E$4:$E$2634='Analítico Cx.'!$B103),-('Diário 1º PA'!$P$4:$P$2634=M$1),('Diário 1º PA'!$F$4:$F$2634))+SUMPRODUCT(-('Diário 2º PA'!$E$4:$E$2000='Analítico Cx.'!$B103),-('Diário 2º PA'!$P$4:$P$2000=M$1),('Diário 2º PA'!$F$4:$F$2000))+SUMPRODUCT(-('Diário 3º PA'!$E$4:$E$2000='Analítico Cx.'!$B103),-('Diário 3º PA'!$P$4:$P$2000=M$1),('Diário 3º PA'!$F$4:$F$2000))+SUMPRODUCT(-('Diário 4º PA'!$E$4:$E$2000='Analítico Cx.'!$B103),-('Diário 4º PA'!$P$4:$P$2000=M$1),('Diário 4º PA'!$F$4:$F$2000))</f>
        <v>0</v>
      </c>
      <c r="N103" s="205">
        <f>SUMPRODUCT(-('Diário 1º PA'!$E$4:$E$2634='Analítico Cx.'!$B103),-('Diário 1º PA'!$P$4:$P$2634=N$1),('Diário 1º PA'!$F$4:$F$2634))+SUMPRODUCT(-('Diário 2º PA'!$E$4:$E$2000='Analítico Cx.'!$B103),-('Diário 2º PA'!$P$4:$P$2000=N$1),('Diário 2º PA'!$F$4:$F$2000))+SUMPRODUCT(-('Diário 3º PA'!$E$4:$E$2000='Analítico Cx.'!$B103),-('Diário 3º PA'!$P$4:$P$2000=N$1),('Diário 3º PA'!$F$4:$F$2000))+SUMPRODUCT(-('Diário 4º PA'!$E$4:$E$2000='Analítico Cx.'!$B103),-('Diário 4º PA'!$P$4:$P$2000=N$1),('Diário 4º PA'!$F$4:$F$2000))</f>
        <v>0</v>
      </c>
      <c r="O103" s="206">
        <f t="shared" si="16"/>
        <v>0</v>
      </c>
      <c r="P103" s="180">
        <f t="shared" si="17"/>
        <v>0</v>
      </c>
    </row>
    <row r="104" spans="1:16" ht="23.25" customHeight="1" x14ac:dyDescent="0.2">
      <c r="A104" s="215" t="s">
        <v>202</v>
      </c>
      <c r="B104" s="229" t="s">
        <v>223</v>
      </c>
      <c r="C104" s="205">
        <f>SUMPRODUCT(-('Diário 1º PA'!$E$4:$E$2634='Analítico Cx.'!$B104),-('Diário 1º PA'!$P$4:$P$2634=C$1),('Diário 1º PA'!$F$4:$F$2634))+SUMPRODUCT(-('Diário 2º PA'!$E$4:$E$2000='Analítico Cx.'!$B104),-('Diário 2º PA'!$P$4:$P$2000=C$1),('Diário 2º PA'!$F$4:$F$2000))+SUMPRODUCT(-('Diário 3º PA'!$E$4:$E$2000='Analítico Cx.'!$B104),-('Diário 3º PA'!$P$4:$P$2000=C$1),('Diário 3º PA'!$F$4:$F$2000))+SUMPRODUCT(-('Diário 4º PA'!$E$4:$E$2000='Analítico Cx.'!$B104),-('Diário 4º PA'!$P$4:$P$2000=C$1),('Diário 4º PA'!$F$4:$F$2000))</f>
        <v>0</v>
      </c>
      <c r="D104" s="205">
        <f>SUMPRODUCT(-('Diário 1º PA'!$E$4:$E$2634='Analítico Cx.'!$B104),-('Diário 1º PA'!$P$4:$P$2634=D$1),('Diário 1º PA'!$F$4:$F$2634))+SUMPRODUCT(-('Diário 2º PA'!$E$4:$E$2000='Analítico Cx.'!$B104),-('Diário 2º PA'!$P$4:$P$2000=D$1),('Diário 2º PA'!$F$4:$F$2000))+SUMPRODUCT(-('Diário 3º PA'!$E$4:$E$2000='Analítico Cx.'!$B104),-('Diário 3º PA'!$P$4:$P$2000=D$1),('Diário 3º PA'!$F$4:$F$2000))+SUMPRODUCT(-('Diário 4º PA'!$E$4:$E$2000='Analítico Cx.'!$B104),-('Diário 4º PA'!$P$4:$P$2000=D$1),('Diário 4º PA'!$F$4:$F$2000))</f>
        <v>0</v>
      </c>
      <c r="E104" s="205">
        <f>SUMPRODUCT(-('Diário 1º PA'!$E$4:$E$2634='Analítico Cx.'!$B104),-('Diário 1º PA'!$P$4:$P$2634=E$1),('Diário 1º PA'!$F$4:$F$2634))+SUMPRODUCT(-('Diário 2º PA'!$E$4:$E$2000='Analítico Cx.'!$B104),-('Diário 2º PA'!$P$4:$P$2000=E$1),('Diário 2º PA'!$F$4:$F$2000))+SUMPRODUCT(-('Diário 3º PA'!$E$4:$E$2000='Analítico Cx.'!$B104),-('Diário 3º PA'!$P$4:$P$2000=E$1),('Diário 3º PA'!$F$4:$F$2000))+SUMPRODUCT(-('Diário 4º PA'!$E$4:$E$2000='Analítico Cx.'!$B104),-('Diário 4º PA'!$P$4:$P$2000=E$1),('Diário 4º PA'!$F$4:$F$2000))</f>
        <v>0</v>
      </c>
      <c r="F104" s="205">
        <f>SUMPRODUCT(-('Diário 1º PA'!$E$4:$E$2634='Analítico Cx.'!$B104),-('Diário 1º PA'!$P$4:$P$2634=F$1),('Diário 1º PA'!$F$4:$F$2634))+SUMPRODUCT(-('Diário 2º PA'!$E$4:$E$2000='Analítico Cx.'!$B104),-('Diário 2º PA'!$P$4:$P$2000=F$1),('Diário 2º PA'!$F$4:$F$2000))+SUMPRODUCT(-('Diário 3º PA'!$E$4:$E$2000='Analítico Cx.'!$B104),-('Diário 3º PA'!$P$4:$P$2000=F$1),('Diário 3º PA'!$F$4:$F$2000))+SUMPRODUCT(-('Diário 4º PA'!$E$4:$E$2000='Analítico Cx.'!$B104),-('Diário 4º PA'!$P$4:$P$2000=F$1),('Diário 4º PA'!$F$4:$F$2000))</f>
        <v>0</v>
      </c>
      <c r="G104" s="205">
        <f>SUMPRODUCT(-('Diário 1º PA'!$E$4:$E$2634='Analítico Cx.'!$B104),-('Diário 1º PA'!$P$4:$P$2634=G$1),('Diário 1º PA'!$F$4:$F$2634))+SUMPRODUCT(-('Diário 2º PA'!$E$4:$E$2000='Analítico Cx.'!$B104),-('Diário 2º PA'!$P$4:$P$2000=G$1),('Diário 2º PA'!$F$4:$F$2000))+SUMPRODUCT(-('Diário 3º PA'!$E$4:$E$2000='Analítico Cx.'!$B104),-('Diário 3º PA'!$P$4:$P$2000=G$1),('Diário 3º PA'!$F$4:$F$2000))+SUMPRODUCT(-('Diário 4º PA'!$E$4:$E$2000='Analítico Cx.'!$B104),-('Diário 4º PA'!$P$4:$P$2000=G$1),('Diário 4º PA'!$F$4:$F$2000))</f>
        <v>0</v>
      </c>
      <c r="H104" s="205">
        <f>SUMPRODUCT(-('Diário 1º PA'!$E$4:$E$2634='Analítico Cx.'!$B104),-('Diário 1º PA'!$P$4:$P$2634=H$1),('Diário 1º PA'!$F$4:$F$2634))+SUMPRODUCT(-('Diário 2º PA'!$E$4:$E$2000='Analítico Cx.'!$B104),-('Diário 2º PA'!$P$4:$P$2000=H$1),('Diário 2º PA'!$F$4:$F$2000))+SUMPRODUCT(-('Diário 3º PA'!$E$4:$E$2000='Analítico Cx.'!$B104),-('Diário 3º PA'!$P$4:$P$2000=H$1),('Diário 3º PA'!$F$4:$F$2000))+SUMPRODUCT(-('Diário 4º PA'!$E$4:$E$2000='Analítico Cx.'!$B104),-('Diário 4º PA'!$P$4:$P$2000=H$1),('Diário 4º PA'!$F$4:$F$2000))</f>
        <v>0</v>
      </c>
      <c r="I104" s="205">
        <f>SUMPRODUCT(-('Diário 1º PA'!$E$4:$E$2634='Analítico Cx.'!$B104),-('Diário 1º PA'!$P$4:$P$2634=I$1),('Diário 1º PA'!$F$4:$F$2634))+SUMPRODUCT(-('Diário 2º PA'!$E$4:$E$2000='Analítico Cx.'!$B104),-('Diário 2º PA'!$P$4:$P$2000=I$1),('Diário 2º PA'!$F$4:$F$2000))+SUMPRODUCT(-('Diário 3º PA'!$E$4:$E$2000='Analítico Cx.'!$B104),-('Diário 3º PA'!$P$4:$P$2000=I$1),('Diário 3º PA'!$F$4:$F$2000))+SUMPRODUCT(-('Diário 4º PA'!$E$4:$E$2000='Analítico Cx.'!$B104),-('Diário 4º PA'!$P$4:$P$2000=I$1),('Diário 4º PA'!$F$4:$F$2000))</f>
        <v>0</v>
      </c>
      <c r="J104" s="205">
        <f>SUMPRODUCT(-('Diário 1º PA'!$E$4:$E$2634='Analítico Cx.'!$B104),-('Diário 1º PA'!$P$4:$P$2634=J$1),('Diário 1º PA'!$F$4:$F$2634))+SUMPRODUCT(-('Diário 2º PA'!$E$4:$E$2000='Analítico Cx.'!$B104),-('Diário 2º PA'!$P$4:$P$2000=J$1),('Diário 2º PA'!$F$4:$F$2000))+SUMPRODUCT(-('Diário 3º PA'!$E$4:$E$2000='Analítico Cx.'!$B104),-('Diário 3º PA'!$P$4:$P$2000=J$1),('Diário 3º PA'!$F$4:$F$2000))+SUMPRODUCT(-('Diário 4º PA'!$E$4:$E$2000='Analítico Cx.'!$B104),-('Diário 4º PA'!$P$4:$P$2000=J$1),('Diário 4º PA'!$F$4:$F$2000))</f>
        <v>0</v>
      </c>
      <c r="K104" s="205">
        <f>SUMPRODUCT(-('Diário 1º PA'!$E$4:$E$2634='Analítico Cx.'!$B104),-('Diário 1º PA'!$P$4:$P$2634=K$1),('Diário 1º PA'!$F$4:$F$2634))+SUMPRODUCT(-('Diário 2º PA'!$E$4:$E$2000='Analítico Cx.'!$B104),-('Diário 2º PA'!$P$4:$P$2000=K$1),('Diário 2º PA'!$F$4:$F$2000))+SUMPRODUCT(-('Diário 3º PA'!$E$4:$E$2000='Analítico Cx.'!$B104),-('Diário 3º PA'!$P$4:$P$2000=K$1),('Diário 3º PA'!$F$4:$F$2000))+SUMPRODUCT(-('Diário 4º PA'!$E$4:$E$2000='Analítico Cx.'!$B104),-('Diário 4º PA'!$P$4:$P$2000=K$1),('Diário 4º PA'!$F$4:$F$2000))</f>
        <v>0</v>
      </c>
      <c r="L104" s="205">
        <f>SUMPRODUCT(-('Diário 1º PA'!$E$4:$E$2634='Analítico Cx.'!$B104),-('Diário 1º PA'!$P$4:$P$2634=L$1),('Diário 1º PA'!$F$4:$F$2634))+SUMPRODUCT(-('Diário 2º PA'!$E$4:$E$2000='Analítico Cx.'!$B104),-('Diário 2º PA'!$P$4:$P$2000=L$1),('Diário 2º PA'!$F$4:$F$2000))+SUMPRODUCT(-('Diário 3º PA'!$E$4:$E$2000='Analítico Cx.'!$B104),-('Diário 3º PA'!$P$4:$P$2000=L$1),('Diário 3º PA'!$F$4:$F$2000))+SUMPRODUCT(-('Diário 4º PA'!$E$4:$E$2000='Analítico Cx.'!$B104),-('Diário 4º PA'!$P$4:$P$2000=L$1),('Diário 4º PA'!$F$4:$F$2000))</f>
        <v>0</v>
      </c>
      <c r="M104" s="205">
        <f>SUMPRODUCT(-('Diário 1º PA'!$E$4:$E$2634='Analítico Cx.'!$B104),-('Diário 1º PA'!$P$4:$P$2634=M$1),('Diário 1º PA'!$F$4:$F$2634))+SUMPRODUCT(-('Diário 2º PA'!$E$4:$E$2000='Analítico Cx.'!$B104),-('Diário 2º PA'!$P$4:$P$2000=M$1),('Diário 2º PA'!$F$4:$F$2000))+SUMPRODUCT(-('Diário 3º PA'!$E$4:$E$2000='Analítico Cx.'!$B104),-('Diário 3º PA'!$P$4:$P$2000=M$1),('Diário 3º PA'!$F$4:$F$2000))+SUMPRODUCT(-('Diário 4º PA'!$E$4:$E$2000='Analítico Cx.'!$B104),-('Diário 4º PA'!$P$4:$P$2000=M$1),('Diário 4º PA'!$F$4:$F$2000))</f>
        <v>0</v>
      </c>
      <c r="N104" s="205">
        <f>SUMPRODUCT(-('Diário 1º PA'!$E$4:$E$2634='Analítico Cx.'!$B104),-('Diário 1º PA'!$P$4:$P$2634=N$1),('Diário 1º PA'!$F$4:$F$2634))+SUMPRODUCT(-('Diário 2º PA'!$E$4:$E$2000='Analítico Cx.'!$B104),-('Diário 2º PA'!$P$4:$P$2000=N$1),('Diário 2º PA'!$F$4:$F$2000))+SUMPRODUCT(-('Diário 3º PA'!$E$4:$E$2000='Analítico Cx.'!$B104),-('Diário 3º PA'!$P$4:$P$2000=N$1),('Diário 3º PA'!$F$4:$F$2000))+SUMPRODUCT(-('Diário 4º PA'!$E$4:$E$2000='Analítico Cx.'!$B104),-('Diário 4º PA'!$P$4:$P$2000=N$1),('Diário 4º PA'!$F$4:$F$2000))</f>
        <v>0</v>
      </c>
      <c r="O104" s="206">
        <f t="shared" si="16"/>
        <v>0</v>
      </c>
      <c r="P104" s="180">
        <f t="shared" si="17"/>
        <v>0</v>
      </c>
    </row>
    <row r="105" spans="1:16" ht="23.25" customHeight="1" x14ac:dyDescent="0.2">
      <c r="A105" s="215" t="s">
        <v>203</v>
      </c>
      <c r="B105" s="227" t="s">
        <v>264</v>
      </c>
      <c r="C105" s="205">
        <f>SUMPRODUCT(-('Diário 1º PA'!$E$4:$E$2634='Analítico Cx.'!$B105),-('Diário 1º PA'!$P$4:$P$2634=C$1),('Diário 1º PA'!$F$4:$F$2634))+SUMPRODUCT(-('Diário 2º PA'!$E$4:$E$2000='Analítico Cx.'!$B105),-('Diário 2º PA'!$P$4:$P$2000=C$1),('Diário 2º PA'!$F$4:$F$2000))+SUMPRODUCT(-('Diário 3º PA'!$E$4:$E$2000='Analítico Cx.'!$B105),-('Diário 3º PA'!$P$4:$P$2000=C$1),('Diário 3º PA'!$F$4:$F$2000))+SUMPRODUCT(-('Diário 4º PA'!$E$4:$E$2000='Analítico Cx.'!$B105),-('Diário 4º PA'!$P$4:$P$2000=C$1),('Diário 4º PA'!$F$4:$F$2000))</f>
        <v>0</v>
      </c>
      <c r="D105" s="205">
        <f>SUMPRODUCT(-('Diário 1º PA'!$E$4:$E$2634='Analítico Cx.'!$B105),-('Diário 1º PA'!$P$4:$P$2634=D$1),('Diário 1º PA'!$F$4:$F$2634))+SUMPRODUCT(-('Diário 2º PA'!$E$4:$E$2000='Analítico Cx.'!$B105),-('Diário 2º PA'!$P$4:$P$2000=D$1),('Diário 2º PA'!$F$4:$F$2000))+SUMPRODUCT(-('Diário 3º PA'!$E$4:$E$2000='Analítico Cx.'!$B105),-('Diário 3º PA'!$P$4:$P$2000=D$1),('Diário 3º PA'!$F$4:$F$2000))+SUMPRODUCT(-('Diário 4º PA'!$E$4:$E$2000='Analítico Cx.'!$B105),-('Diário 4º PA'!$P$4:$P$2000=D$1),('Diário 4º PA'!$F$4:$F$2000))</f>
        <v>0</v>
      </c>
      <c r="E105" s="205">
        <f>SUMPRODUCT(-('Diário 1º PA'!$E$4:$E$2634='Analítico Cx.'!$B105),-('Diário 1º PA'!$P$4:$P$2634=E$1),('Diário 1º PA'!$F$4:$F$2634))+SUMPRODUCT(-('Diário 2º PA'!$E$4:$E$2000='Analítico Cx.'!$B105),-('Diário 2º PA'!$P$4:$P$2000=E$1),('Diário 2º PA'!$F$4:$F$2000))+SUMPRODUCT(-('Diário 3º PA'!$E$4:$E$2000='Analítico Cx.'!$B105),-('Diário 3º PA'!$P$4:$P$2000=E$1),('Diário 3º PA'!$F$4:$F$2000))+SUMPRODUCT(-('Diário 4º PA'!$E$4:$E$2000='Analítico Cx.'!$B105),-('Diário 4º PA'!$P$4:$P$2000=E$1),('Diário 4º PA'!$F$4:$F$2000))</f>
        <v>0</v>
      </c>
      <c r="F105" s="205">
        <f>SUMPRODUCT(-('Diário 1º PA'!$E$4:$E$2634='Analítico Cx.'!$B105),-('Diário 1º PA'!$P$4:$P$2634=F$1),('Diário 1º PA'!$F$4:$F$2634))+SUMPRODUCT(-('Diário 2º PA'!$E$4:$E$2000='Analítico Cx.'!$B105),-('Diário 2º PA'!$P$4:$P$2000=F$1),('Diário 2º PA'!$F$4:$F$2000))+SUMPRODUCT(-('Diário 3º PA'!$E$4:$E$2000='Analítico Cx.'!$B105),-('Diário 3º PA'!$P$4:$P$2000=F$1),('Diário 3º PA'!$F$4:$F$2000))+SUMPRODUCT(-('Diário 4º PA'!$E$4:$E$2000='Analítico Cx.'!$B105),-('Diário 4º PA'!$P$4:$P$2000=F$1),('Diário 4º PA'!$F$4:$F$2000))</f>
        <v>0</v>
      </c>
      <c r="G105" s="205">
        <f>SUMPRODUCT(-('Diário 1º PA'!$E$4:$E$2634='Analítico Cx.'!$B105),-('Diário 1º PA'!$P$4:$P$2634=G$1),('Diário 1º PA'!$F$4:$F$2634))+SUMPRODUCT(-('Diário 2º PA'!$E$4:$E$2000='Analítico Cx.'!$B105),-('Diário 2º PA'!$P$4:$P$2000=G$1),('Diário 2º PA'!$F$4:$F$2000))+SUMPRODUCT(-('Diário 3º PA'!$E$4:$E$2000='Analítico Cx.'!$B105),-('Diário 3º PA'!$P$4:$P$2000=G$1),('Diário 3º PA'!$F$4:$F$2000))+SUMPRODUCT(-('Diário 4º PA'!$E$4:$E$2000='Analítico Cx.'!$B105),-('Diário 4º PA'!$P$4:$P$2000=G$1),('Diário 4º PA'!$F$4:$F$2000))</f>
        <v>0</v>
      </c>
      <c r="H105" s="205">
        <f>SUMPRODUCT(-('Diário 1º PA'!$E$4:$E$2634='Analítico Cx.'!$B105),-('Diário 1º PA'!$P$4:$P$2634=H$1),('Diário 1º PA'!$F$4:$F$2634))+SUMPRODUCT(-('Diário 2º PA'!$E$4:$E$2000='Analítico Cx.'!$B105),-('Diário 2º PA'!$P$4:$P$2000=H$1),('Diário 2º PA'!$F$4:$F$2000))+SUMPRODUCT(-('Diário 3º PA'!$E$4:$E$2000='Analítico Cx.'!$B105),-('Diário 3º PA'!$P$4:$P$2000=H$1),('Diário 3º PA'!$F$4:$F$2000))+SUMPRODUCT(-('Diário 4º PA'!$E$4:$E$2000='Analítico Cx.'!$B105),-('Diário 4º PA'!$P$4:$P$2000=H$1),('Diário 4º PA'!$F$4:$F$2000))</f>
        <v>0</v>
      </c>
      <c r="I105" s="205">
        <f>SUMPRODUCT(-('Diário 1º PA'!$E$4:$E$2634='Analítico Cx.'!$B105),-('Diário 1º PA'!$P$4:$P$2634=I$1),('Diário 1º PA'!$F$4:$F$2634))+SUMPRODUCT(-('Diário 2º PA'!$E$4:$E$2000='Analítico Cx.'!$B105),-('Diário 2º PA'!$P$4:$P$2000=I$1),('Diário 2º PA'!$F$4:$F$2000))+SUMPRODUCT(-('Diário 3º PA'!$E$4:$E$2000='Analítico Cx.'!$B105),-('Diário 3º PA'!$P$4:$P$2000=I$1),('Diário 3º PA'!$F$4:$F$2000))+SUMPRODUCT(-('Diário 4º PA'!$E$4:$E$2000='Analítico Cx.'!$B105),-('Diário 4º PA'!$P$4:$P$2000=I$1),('Diário 4º PA'!$F$4:$F$2000))</f>
        <v>0</v>
      </c>
      <c r="J105" s="205">
        <f>SUMPRODUCT(-('Diário 1º PA'!$E$4:$E$2634='Analítico Cx.'!$B105),-('Diário 1º PA'!$P$4:$P$2634=J$1),('Diário 1º PA'!$F$4:$F$2634))+SUMPRODUCT(-('Diário 2º PA'!$E$4:$E$2000='Analítico Cx.'!$B105),-('Diário 2º PA'!$P$4:$P$2000=J$1),('Diário 2º PA'!$F$4:$F$2000))+SUMPRODUCT(-('Diário 3º PA'!$E$4:$E$2000='Analítico Cx.'!$B105),-('Diário 3º PA'!$P$4:$P$2000=J$1),('Diário 3º PA'!$F$4:$F$2000))+SUMPRODUCT(-('Diário 4º PA'!$E$4:$E$2000='Analítico Cx.'!$B105),-('Diário 4º PA'!$P$4:$P$2000=J$1),('Diário 4º PA'!$F$4:$F$2000))</f>
        <v>0</v>
      </c>
      <c r="K105" s="205">
        <f>SUMPRODUCT(-('Diário 1º PA'!$E$4:$E$2634='Analítico Cx.'!$B105),-('Diário 1º PA'!$P$4:$P$2634=K$1),('Diário 1º PA'!$F$4:$F$2634))+SUMPRODUCT(-('Diário 2º PA'!$E$4:$E$2000='Analítico Cx.'!$B105),-('Diário 2º PA'!$P$4:$P$2000=K$1),('Diário 2º PA'!$F$4:$F$2000))+SUMPRODUCT(-('Diário 3º PA'!$E$4:$E$2000='Analítico Cx.'!$B105),-('Diário 3º PA'!$P$4:$P$2000=K$1),('Diário 3º PA'!$F$4:$F$2000))+SUMPRODUCT(-('Diário 4º PA'!$E$4:$E$2000='Analítico Cx.'!$B105),-('Diário 4º PA'!$P$4:$P$2000=K$1),('Diário 4º PA'!$F$4:$F$2000))</f>
        <v>0</v>
      </c>
      <c r="L105" s="205">
        <f>SUMPRODUCT(-('Diário 1º PA'!$E$4:$E$2634='Analítico Cx.'!$B105),-('Diário 1º PA'!$P$4:$P$2634=L$1),('Diário 1º PA'!$F$4:$F$2634))+SUMPRODUCT(-('Diário 2º PA'!$E$4:$E$2000='Analítico Cx.'!$B105),-('Diário 2º PA'!$P$4:$P$2000=L$1),('Diário 2º PA'!$F$4:$F$2000))+SUMPRODUCT(-('Diário 3º PA'!$E$4:$E$2000='Analítico Cx.'!$B105),-('Diário 3º PA'!$P$4:$P$2000=L$1),('Diário 3º PA'!$F$4:$F$2000))+SUMPRODUCT(-('Diário 4º PA'!$E$4:$E$2000='Analítico Cx.'!$B105),-('Diário 4º PA'!$P$4:$P$2000=L$1),('Diário 4º PA'!$F$4:$F$2000))</f>
        <v>0</v>
      </c>
      <c r="M105" s="205">
        <f>SUMPRODUCT(-('Diário 1º PA'!$E$4:$E$2634='Analítico Cx.'!$B105),-('Diário 1º PA'!$P$4:$P$2634=M$1),('Diário 1º PA'!$F$4:$F$2634))+SUMPRODUCT(-('Diário 2º PA'!$E$4:$E$2000='Analítico Cx.'!$B105),-('Diário 2º PA'!$P$4:$P$2000=M$1),('Diário 2º PA'!$F$4:$F$2000))+SUMPRODUCT(-('Diário 3º PA'!$E$4:$E$2000='Analítico Cx.'!$B105),-('Diário 3º PA'!$P$4:$P$2000=M$1),('Diário 3º PA'!$F$4:$F$2000))+SUMPRODUCT(-('Diário 4º PA'!$E$4:$E$2000='Analítico Cx.'!$B105),-('Diário 4º PA'!$P$4:$P$2000=M$1),('Diário 4º PA'!$F$4:$F$2000))</f>
        <v>0</v>
      </c>
      <c r="N105" s="205">
        <f>SUMPRODUCT(-('Diário 1º PA'!$E$4:$E$2634='Analítico Cx.'!$B105),-('Diário 1º PA'!$P$4:$P$2634=N$1),('Diário 1º PA'!$F$4:$F$2634))+SUMPRODUCT(-('Diário 2º PA'!$E$4:$E$2000='Analítico Cx.'!$B105),-('Diário 2º PA'!$P$4:$P$2000=N$1),('Diário 2º PA'!$F$4:$F$2000))+SUMPRODUCT(-('Diário 3º PA'!$E$4:$E$2000='Analítico Cx.'!$B105),-('Diário 3º PA'!$P$4:$P$2000=N$1),('Diário 3º PA'!$F$4:$F$2000))+SUMPRODUCT(-('Diário 4º PA'!$E$4:$E$2000='Analítico Cx.'!$B105),-('Diário 4º PA'!$P$4:$P$2000=N$1),('Diário 4º PA'!$F$4:$F$2000))</f>
        <v>0</v>
      </c>
      <c r="O105" s="206">
        <f t="shared" si="16"/>
        <v>0</v>
      </c>
      <c r="P105" s="180">
        <f t="shared" si="17"/>
        <v>0</v>
      </c>
    </row>
    <row r="106" spans="1:16" ht="23.25" customHeight="1" x14ac:dyDescent="0.2">
      <c r="A106" s="215" t="s">
        <v>204</v>
      </c>
      <c r="B106" s="228" t="s">
        <v>98</v>
      </c>
      <c r="C106" s="205">
        <f>SUMPRODUCT(-('Diário 1º PA'!$E$4:$E$2634='Analítico Cx.'!$B106),-('Diário 1º PA'!$P$4:$P$2634=C$1),('Diário 1º PA'!$F$4:$F$2634))+SUMPRODUCT(-('Diário 2º PA'!$E$4:$E$2000='Analítico Cx.'!$B106),-('Diário 2º PA'!$P$4:$P$2000=C$1),('Diário 2º PA'!$F$4:$F$2000))+SUMPRODUCT(-('Diário 3º PA'!$E$4:$E$2000='Analítico Cx.'!$B106),-('Diário 3º PA'!$P$4:$P$2000=C$1),('Diário 3º PA'!$F$4:$F$2000))+SUMPRODUCT(-('Diário 4º PA'!$E$4:$E$2000='Analítico Cx.'!$B106),-('Diário 4º PA'!$P$4:$P$2000=C$1),('Diário 4º PA'!$F$4:$F$2000))</f>
        <v>0</v>
      </c>
      <c r="D106" s="205">
        <f>SUMPRODUCT(-('Diário 1º PA'!$E$4:$E$2634='Analítico Cx.'!$B106),-('Diário 1º PA'!$P$4:$P$2634=D$1),('Diário 1º PA'!$F$4:$F$2634))+SUMPRODUCT(-('Diário 2º PA'!$E$4:$E$2000='Analítico Cx.'!$B106),-('Diário 2º PA'!$P$4:$P$2000=D$1),('Diário 2º PA'!$F$4:$F$2000))+SUMPRODUCT(-('Diário 3º PA'!$E$4:$E$2000='Analítico Cx.'!$B106),-('Diário 3º PA'!$P$4:$P$2000=D$1),('Diário 3º PA'!$F$4:$F$2000))+SUMPRODUCT(-('Diário 4º PA'!$E$4:$E$2000='Analítico Cx.'!$B106),-('Diário 4º PA'!$P$4:$P$2000=D$1),('Diário 4º PA'!$F$4:$F$2000))</f>
        <v>0</v>
      </c>
      <c r="E106" s="205">
        <f>SUMPRODUCT(-('Diário 1º PA'!$E$4:$E$2634='Analítico Cx.'!$B106),-('Diário 1º PA'!$P$4:$P$2634=E$1),('Diário 1º PA'!$F$4:$F$2634))+SUMPRODUCT(-('Diário 2º PA'!$E$4:$E$2000='Analítico Cx.'!$B106),-('Diário 2º PA'!$P$4:$P$2000=E$1),('Diário 2º PA'!$F$4:$F$2000))+SUMPRODUCT(-('Diário 3º PA'!$E$4:$E$2000='Analítico Cx.'!$B106),-('Diário 3º PA'!$P$4:$P$2000=E$1),('Diário 3º PA'!$F$4:$F$2000))+SUMPRODUCT(-('Diário 4º PA'!$E$4:$E$2000='Analítico Cx.'!$B106),-('Diário 4º PA'!$P$4:$P$2000=E$1),('Diário 4º PA'!$F$4:$F$2000))</f>
        <v>0</v>
      </c>
      <c r="F106" s="205">
        <f>SUMPRODUCT(-('Diário 1º PA'!$E$4:$E$2634='Analítico Cx.'!$B106),-('Diário 1º PA'!$P$4:$P$2634=F$1),('Diário 1º PA'!$F$4:$F$2634))+SUMPRODUCT(-('Diário 2º PA'!$E$4:$E$2000='Analítico Cx.'!$B106),-('Diário 2º PA'!$P$4:$P$2000=F$1),('Diário 2º PA'!$F$4:$F$2000))+SUMPRODUCT(-('Diário 3º PA'!$E$4:$E$2000='Analítico Cx.'!$B106),-('Diário 3º PA'!$P$4:$P$2000=F$1),('Diário 3º PA'!$F$4:$F$2000))+SUMPRODUCT(-('Diário 4º PA'!$E$4:$E$2000='Analítico Cx.'!$B106),-('Diário 4º PA'!$P$4:$P$2000=F$1),('Diário 4º PA'!$F$4:$F$2000))</f>
        <v>0</v>
      </c>
      <c r="G106" s="205">
        <f>SUMPRODUCT(-('Diário 1º PA'!$E$4:$E$2634='Analítico Cx.'!$B106),-('Diário 1º PA'!$P$4:$P$2634=G$1),('Diário 1º PA'!$F$4:$F$2634))+SUMPRODUCT(-('Diário 2º PA'!$E$4:$E$2000='Analítico Cx.'!$B106),-('Diário 2º PA'!$P$4:$P$2000=G$1),('Diário 2º PA'!$F$4:$F$2000))+SUMPRODUCT(-('Diário 3º PA'!$E$4:$E$2000='Analítico Cx.'!$B106),-('Diário 3º PA'!$P$4:$P$2000=G$1),('Diário 3º PA'!$F$4:$F$2000))+SUMPRODUCT(-('Diário 4º PA'!$E$4:$E$2000='Analítico Cx.'!$B106),-('Diário 4º PA'!$P$4:$P$2000=G$1),('Diário 4º PA'!$F$4:$F$2000))</f>
        <v>0</v>
      </c>
      <c r="H106" s="205">
        <f>SUMPRODUCT(-('Diário 1º PA'!$E$4:$E$2634='Analítico Cx.'!$B106),-('Diário 1º PA'!$P$4:$P$2634=H$1),('Diário 1º PA'!$F$4:$F$2634))+SUMPRODUCT(-('Diário 2º PA'!$E$4:$E$2000='Analítico Cx.'!$B106),-('Diário 2º PA'!$P$4:$P$2000=H$1),('Diário 2º PA'!$F$4:$F$2000))+SUMPRODUCT(-('Diário 3º PA'!$E$4:$E$2000='Analítico Cx.'!$B106),-('Diário 3º PA'!$P$4:$P$2000=H$1),('Diário 3º PA'!$F$4:$F$2000))+SUMPRODUCT(-('Diário 4º PA'!$E$4:$E$2000='Analítico Cx.'!$B106),-('Diário 4º PA'!$P$4:$P$2000=H$1),('Diário 4º PA'!$F$4:$F$2000))</f>
        <v>0</v>
      </c>
      <c r="I106" s="205">
        <f>SUMPRODUCT(-('Diário 1º PA'!$E$4:$E$2634='Analítico Cx.'!$B106),-('Diário 1º PA'!$P$4:$P$2634=I$1),('Diário 1º PA'!$F$4:$F$2634))+SUMPRODUCT(-('Diário 2º PA'!$E$4:$E$2000='Analítico Cx.'!$B106),-('Diário 2º PA'!$P$4:$P$2000=I$1),('Diário 2º PA'!$F$4:$F$2000))+SUMPRODUCT(-('Diário 3º PA'!$E$4:$E$2000='Analítico Cx.'!$B106),-('Diário 3º PA'!$P$4:$P$2000=I$1),('Diário 3º PA'!$F$4:$F$2000))+SUMPRODUCT(-('Diário 4º PA'!$E$4:$E$2000='Analítico Cx.'!$B106),-('Diário 4º PA'!$P$4:$P$2000=I$1),('Diário 4º PA'!$F$4:$F$2000))</f>
        <v>0</v>
      </c>
      <c r="J106" s="205">
        <f>SUMPRODUCT(-('Diário 1º PA'!$E$4:$E$2634='Analítico Cx.'!$B106),-('Diário 1º PA'!$P$4:$P$2634=J$1),('Diário 1º PA'!$F$4:$F$2634))+SUMPRODUCT(-('Diário 2º PA'!$E$4:$E$2000='Analítico Cx.'!$B106),-('Diário 2º PA'!$P$4:$P$2000=J$1),('Diário 2º PA'!$F$4:$F$2000))+SUMPRODUCT(-('Diário 3º PA'!$E$4:$E$2000='Analítico Cx.'!$B106),-('Diário 3º PA'!$P$4:$P$2000=J$1),('Diário 3º PA'!$F$4:$F$2000))+SUMPRODUCT(-('Diário 4º PA'!$E$4:$E$2000='Analítico Cx.'!$B106),-('Diário 4º PA'!$P$4:$P$2000=J$1),('Diário 4º PA'!$F$4:$F$2000))</f>
        <v>0</v>
      </c>
      <c r="K106" s="205">
        <f>SUMPRODUCT(-('Diário 1º PA'!$E$4:$E$2634='Analítico Cx.'!$B106),-('Diário 1º PA'!$P$4:$P$2634=K$1),('Diário 1º PA'!$F$4:$F$2634))+SUMPRODUCT(-('Diário 2º PA'!$E$4:$E$2000='Analítico Cx.'!$B106),-('Diário 2º PA'!$P$4:$P$2000=K$1),('Diário 2º PA'!$F$4:$F$2000))+SUMPRODUCT(-('Diário 3º PA'!$E$4:$E$2000='Analítico Cx.'!$B106),-('Diário 3º PA'!$P$4:$P$2000=K$1),('Diário 3º PA'!$F$4:$F$2000))+SUMPRODUCT(-('Diário 4º PA'!$E$4:$E$2000='Analítico Cx.'!$B106),-('Diário 4º PA'!$P$4:$P$2000=K$1),('Diário 4º PA'!$F$4:$F$2000))</f>
        <v>0</v>
      </c>
      <c r="L106" s="205">
        <f>SUMPRODUCT(-('Diário 1º PA'!$E$4:$E$2634='Analítico Cx.'!$B106),-('Diário 1º PA'!$P$4:$P$2634=L$1),('Diário 1º PA'!$F$4:$F$2634))+SUMPRODUCT(-('Diário 2º PA'!$E$4:$E$2000='Analítico Cx.'!$B106),-('Diário 2º PA'!$P$4:$P$2000=L$1),('Diário 2º PA'!$F$4:$F$2000))+SUMPRODUCT(-('Diário 3º PA'!$E$4:$E$2000='Analítico Cx.'!$B106),-('Diário 3º PA'!$P$4:$P$2000=L$1),('Diário 3º PA'!$F$4:$F$2000))+SUMPRODUCT(-('Diário 4º PA'!$E$4:$E$2000='Analítico Cx.'!$B106),-('Diário 4º PA'!$P$4:$P$2000=L$1),('Diário 4º PA'!$F$4:$F$2000))</f>
        <v>0</v>
      </c>
      <c r="M106" s="205">
        <f>SUMPRODUCT(-('Diário 1º PA'!$E$4:$E$2634='Analítico Cx.'!$B106),-('Diário 1º PA'!$P$4:$P$2634=M$1),('Diário 1º PA'!$F$4:$F$2634))+SUMPRODUCT(-('Diário 2º PA'!$E$4:$E$2000='Analítico Cx.'!$B106),-('Diário 2º PA'!$P$4:$P$2000=M$1),('Diário 2º PA'!$F$4:$F$2000))+SUMPRODUCT(-('Diário 3º PA'!$E$4:$E$2000='Analítico Cx.'!$B106),-('Diário 3º PA'!$P$4:$P$2000=M$1),('Diário 3º PA'!$F$4:$F$2000))+SUMPRODUCT(-('Diário 4º PA'!$E$4:$E$2000='Analítico Cx.'!$B106),-('Diário 4º PA'!$P$4:$P$2000=M$1),('Diário 4º PA'!$F$4:$F$2000))</f>
        <v>0</v>
      </c>
      <c r="N106" s="205">
        <f>SUMPRODUCT(-('Diário 1º PA'!$E$4:$E$2634='Analítico Cx.'!$B106),-('Diário 1º PA'!$P$4:$P$2634=N$1),('Diário 1º PA'!$F$4:$F$2634))+SUMPRODUCT(-('Diário 2º PA'!$E$4:$E$2000='Analítico Cx.'!$B106),-('Diário 2º PA'!$P$4:$P$2000=N$1),('Diário 2º PA'!$F$4:$F$2000))+SUMPRODUCT(-('Diário 3º PA'!$E$4:$E$2000='Analítico Cx.'!$B106),-('Diário 3º PA'!$P$4:$P$2000=N$1),('Diário 3º PA'!$F$4:$F$2000))+SUMPRODUCT(-('Diário 4º PA'!$E$4:$E$2000='Analítico Cx.'!$B106),-('Diário 4º PA'!$P$4:$P$2000=N$1),('Diário 4º PA'!$F$4:$F$2000))</f>
        <v>0</v>
      </c>
      <c r="O106" s="206">
        <f t="shared" si="16"/>
        <v>0</v>
      </c>
      <c r="P106" s="180">
        <f t="shared" si="17"/>
        <v>0</v>
      </c>
    </row>
    <row r="107" spans="1:16" ht="23.25" customHeight="1" x14ac:dyDescent="0.2">
      <c r="A107" s="215" t="s">
        <v>206</v>
      </c>
      <c r="B107" s="228" t="s">
        <v>99</v>
      </c>
      <c r="C107" s="205">
        <f>SUMPRODUCT(-('Diário 1º PA'!$E$4:$E$2634='Analítico Cx.'!$B107),-('Diário 1º PA'!$P$4:$P$2634=C$1),('Diário 1º PA'!$F$4:$F$2634))+SUMPRODUCT(-('Diário 2º PA'!$E$4:$E$2000='Analítico Cx.'!$B107),-('Diário 2º PA'!$P$4:$P$2000=C$1),('Diário 2º PA'!$F$4:$F$2000))+SUMPRODUCT(-('Diário 3º PA'!$E$4:$E$2000='Analítico Cx.'!$B107),-('Diário 3º PA'!$P$4:$P$2000=C$1),('Diário 3º PA'!$F$4:$F$2000))+SUMPRODUCT(-('Diário 4º PA'!$E$4:$E$2000='Analítico Cx.'!$B107),-('Diário 4º PA'!$P$4:$P$2000=C$1),('Diário 4º PA'!$F$4:$F$2000))</f>
        <v>0</v>
      </c>
      <c r="D107" s="205">
        <f>SUMPRODUCT(-('Diário 1º PA'!$E$4:$E$2634='Analítico Cx.'!$B107),-('Diário 1º PA'!$P$4:$P$2634=D$1),('Diário 1º PA'!$F$4:$F$2634))+SUMPRODUCT(-('Diário 2º PA'!$E$4:$E$2000='Analítico Cx.'!$B107),-('Diário 2º PA'!$P$4:$P$2000=D$1),('Diário 2º PA'!$F$4:$F$2000))+SUMPRODUCT(-('Diário 3º PA'!$E$4:$E$2000='Analítico Cx.'!$B107),-('Diário 3º PA'!$P$4:$P$2000=D$1),('Diário 3º PA'!$F$4:$F$2000))+SUMPRODUCT(-('Diário 4º PA'!$E$4:$E$2000='Analítico Cx.'!$B107),-('Diário 4º PA'!$P$4:$P$2000=D$1),('Diário 4º PA'!$F$4:$F$2000))</f>
        <v>0</v>
      </c>
      <c r="E107" s="205">
        <f>SUMPRODUCT(-('Diário 1º PA'!$E$4:$E$2634='Analítico Cx.'!$B107),-('Diário 1º PA'!$P$4:$P$2634=E$1),('Diário 1º PA'!$F$4:$F$2634))+SUMPRODUCT(-('Diário 2º PA'!$E$4:$E$2000='Analítico Cx.'!$B107),-('Diário 2º PA'!$P$4:$P$2000=E$1),('Diário 2º PA'!$F$4:$F$2000))+SUMPRODUCT(-('Diário 3º PA'!$E$4:$E$2000='Analítico Cx.'!$B107),-('Diário 3º PA'!$P$4:$P$2000=E$1),('Diário 3º PA'!$F$4:$F$2000))+SUMPRODUCT(-('Diário 4º PA'!$E$4:$E$2000='Analítico Cx.'!$B107),-('Diário 4º PA'!$P$4:$P$2000=E$1),('Diário 4º PA'!$F$4:$F$2000))</f>
        <v>0</v>
      </c>
      <c r="F107" s="205">
        <f>SUMPRODUCT(-('Diário 1º PA'!$E$4:$E$2634='Analítico Cx.'!$B107),-('Diário 1º PA'!$P$4:$P$2634=F$1),('Diário 1º PA'!$F$4:$F$2634))+SUMPRODUCT(-('Diário 2º PA'!$E$4:$E$2000='Analítico Cx.'!$B107),-('Diário 2º PA'!$P$4:$P$2000=F$1),('Diário 2º PA'!$F$4:$F$2000))+SUMPRODUCT(-('Diário 3º PA'!$E$4:$E$2000='Analítico Cx.'!$B107),-('Diário 3º PA'!$P$4:$P$2000=F$1),('Diário 3º PA'!$F$4:$F$2000))+SUMPRODUCT(-('Diário 4º PA'!$E$4:$E$2000='Analítico Cx.'!$B107),-('Diário 4º PA'!$P$4:$P$2000=F$1),('Diário 4º PA'!$F$4:$F$2000))</f>
        <v>0</v>
      </c>
      <c r="G107" s="205">
        <f>SUMPRODUCT(-('Diário 1º PA'!$E$4:$E$2634='Analítico Cx.'!$B107),-('Diário 1º PA'!$P$4:$P$2634=G$1),('Diário 1º PA'!$F$4:$F$2634))+SUMPRODUCT(-('Diário 2º PA'!$E$4:$E$2000='Analítico Cx.'!$B107),-('Diário 2º PA'!$P$4:$P$2000=G$1),('Diário 2º PA'!$F$4:$F$2000))+SUMPRODUCT(-('Diário 3º PA'!$E$4:$E$2000='Analítico Cx.'!$B107),-('Diário 3º PA'!$P$4:$P$2000=G$1),('Diário 3º PA'!$F$4:$F$2000))+SUMPRODUCT(-('Diário 4º PA'!$E$4:$E$2000='Analítico Cx.'!$B107),-('Diário 4º PA'!$P$4:$P$2000=G$1),('Diário 4º PA'!$F$4:$F$2000))</f>
        <v>0</v>
      </c>
      <c r="H107" s="205">
        <f>SUMPRODUCT(-('Diário 1º PA'!$E$4:$E$2634='Analítico Cx.'!$B107),-('Diário 1º PA'!$P$4:$P$2634=H$1),('Diário 1º PA'!$F$4:$F$2634))+SUMPRODUCT(-('Diário 2º PA'!$E$4:$E$2000='Analítico Cx.'!$B107),-('Diário 2º PA'!$P$4:$P$2000=H$1),('Diário 2º PA'!$F$4:$F$2000))+SUMPRODUCT(-('Diário 3º PA'!$E$4:$E$2000='Analítico Cx.'!$B107),-('Diário 3º PA'!$P$4:$P$2000=H$1),('Diário 3º PA'!$F$4:$F$2000))+SUMPRODUCT(-('Diário 4º PA'!$E$4:$E$2000='Analítico Cx.'!$B107),-('Diário 4º PA'!$P$4:$P$2000=H$1),('Diário 4º PA'!$F$4:$F$2000))</f>
        <v>0</v>
      </c>
      <c r="I107" s="205">
        <f>SUMPRODUCT(-('Diário 1º PA'!$E$4:$E$2634='Analítico Cx.'!$B107),-('Diário 1º PA'!$P$4:$P$2634=I$1),('Diário 1º PA'!$F$4:$F$2634))+SUMPRODUCT(-('Diário 2º PA'!$E$4:$E$2000='Analítico Cx.'!$B107),-('Diário 2º PA'!$P$4:$P$2000=I$1),('Diário 2º PA'!$F$4:$F$2000))+SUMPRODUCT(-('Diário 3º PA'!$E$4:$E$2000='Analítico Cx.'!$B107),-('Diário 3º PA'!$P$4:$P$2000=I$1),('Diário 3º PA'!$F$4:$F$2000))+SUMPRODUCT(-('Diário 4º PA'!$E$4:$E$2000='Analítico Cx.'!$B107),-('Diário 4º PA'!$P$4:$P$2000=I$1),('Diário 4º PA'!$F$4:$F$2000))</f>
        <v>0</v>
      </c>
      <c r="J107" s="205">
        <f>SUMPRODUCT(-('Diário 1º PA'!$E$4:$E$2634='Analítico Cx.'!$B107),-('Diário 1º PA'!$P$4:$P$2634=J$1),('Diário 1º PA'!$F$4:$F$2634))+SUMPRODUCT(-('Diário 2º PA'!$E$4:$E$2000='Analítico Cx.'!$B107),-('Diário 2º PA'!$P$4:$P$2000=J$1),('Diário 2º PA'!$F$4:$F$2000))+SUMPRODUCT(-('Diário 3º PA'!$E$4:$E$2000='Analítico Cx.'!$B107),-('Diário 3º PA'!$P$4:$P$2000=J$1),('Diário 3º PA'!$F$4:$F$2000))+SUMPRODUCT(-('Diário 4º PA'!$E$4:$E$2000='Analítico Cx.'!$B107),-('Diário 4º PA'!$P$4:$P$2000=J$1),('Diário 4º PA'!$F$4:$F$2000))</f>
        <v>0</v>
      </c>
      <c r="K107" s="205">
        <f>SUMPRODUCT(-('Diário 1º PA'!$E$4:$E$2634='Analítico Cx.'!$B107),-('Diário 1º PA'!$P$4:$P$2634=K$1),('Diário 1º PA'!$F$4:$F$2634))+SUMPRODUCT(-('Diário 2º PA'!$E$4:$E$2000='Analítico Cx.'!$B107),-('Diário 2º PA'!$P$4:$P$2000=K$1),('Diário 2º PA'!$F$4:$F$2000))+SUMPRODUCT(-('Diário 3º PA'!$E$4:$E$2000='Analítico Cx.'!$B107),-('Diário 3º PA'!$P$4:$P$2000=K$1),('Diário 3º PA'!$F$4:$F$2000))+SUMPRODUCT(-('Diário 4º PA'!$E$4:$E$2000='Analítico Cx.'!$B107),-('Diário 4º PA'!$P$4:$P$2000=K$1),('Diário 4º PA'!$F$4:$F$2000))</f>
        <v>0</v>
      </c>
      <c r="L107" s="205">
        <f>SUMPRODUCT(-('Diário 1º PA'!$E$4:$E$2634='Analítico Cx.'!$B107),-('Diário 1º PA'!$P$4:$P$2634=L$1),('Diário 1º PA'!$F$4:$F$2634))+SUMPRODUCT(-('Diário 2º PA'!$E$4:$E$2000='Analítico Cx.'!$B107),-('Diário 2º PA'!$P$4:$P$2000=L$1),('Diário 2º PA'!$F$4:$F$2000))+SUMPRODUCT(-('Diário 3º PA'!$E$4:$E$2000='Analítico Cx.'!$B107),-('Diário 3º PA'!$P$4:$P$2000=L$1),('Diário 3º PA'!$F$4:$F$2000))+SUMPRODUCT(-('Diário 4º PA'!$E$4:$E$2000='Analítico Cx.'!$B107),-('Diário 4º PA'!$P$4:$P$2000=L$1),('Diário 4º PA'!$F$4:$F$2000))</f>
        <v>0</v>
      </c>
      <c r="M107" s="205">
        <f>SUMPRODUCT(-('Diário 1º PA'!$E$4:$E$2634='Analítico Cx.'!$B107),-('Diário 1º PA'!$P$4:$P$2634=M$1),('Diário 1º PA'!$F$4:$F$2634))+SUMPRODUCT(-('Diário 2º PA'!$E$4:$E$2000='Analítico Cx.'!$B107),-('Diário 2º PA'!$P$4:$P$2000=M$1),('Diário 2º PA'!$F$4:$F$2000))+SUMPRODUCT(-('Diário 3º PA'!$E$4:$E$2000='Analítico Cx.'!$B107),-('Diário 3º PA'!$P$4:$P$2000=M$1),('Diário 3º PA'!$F$4:$F$2000))+SUMPRODUCT(-('Diário 4º PA'!$E$4:$E$2000='Analítico Cx.'!$B107),-('Diário 4º PA'!$P$4:$P$2000=M$1),('Diário 4º PA'!$F$4:$F$2000))</f>
        <v>0</v>
      </c>
      <c r="N107" s="205">
        <f>SUMPRODUCT(-('Diário 1º PA'!$E$4:$E$2634='Analítico Cx.'!$B107),-('Diário 1º PA'!$P$4:$P$2634=N$1),('Diário 1º PA'!$F$4:$F$2634))+SUMPRODUCT(-('Diário 2º PA'!$E$4:$E$2000='Analítico Cx.'!$B107),-('Diário 2º PA'!$P$4:$P$2000=N$1),('Diário 2º PA'!$F$4:$F$2000))+SUMPRODUCT(-('Diário 3º PA'!$E$4:$E$2000='Analítico Cx.'!$B107),-('Diário 3º PA'!$P$4:$P$2000=N$1),('Diário 3º PA'!$F$4:$F$2000))+SUMPRODUCT(-('Diário 4º PA'!$E$4:$E$2000='Analítico Cx.'!$B107),-('Diário 4º PA'!$P$4:$P$2000=N$1),('Diário 4º PA'!$F$4:$F$2000))</f>
        <v>0</v>
      </c>
      <c r="O107" s="206">
        <f t="shared" si="16"/>
        <v>0</v>
      </c>
      <c r="P107" s="180">
        <f t="shared" si="17"/>
        <v>0</v>
      </c>
    </row>
    <row r="108" spans="1:16" ht="23.25" customHeight="1" x14ac:dyDescent="0.2">
      <c r="A108" s="215" t="s">
        <v>207</v>
      </c>
      <c r="B108" s="228" t="s">
        <v>64</v>
      </c>
      <c r="C108" s="205">
        <f>SUMPRODUCT(-('Diário 1º PA'!$E$4:$E$2634='Analítico Cx.'!$B108),-('Diário 1º PA'!$P$4:$P$2634=C$1),('Diário 1º PA'!$F$4:$F$2634))+SUMPRODUCT(-('Diário 2º PA'!$E$4:$E$2000='Analítico Cx.'!$B108),-('Diário 2º PA'!$P$4:$P$2000=C$1),('Diário 2º PA'!$F$4:$F$2000))+SUMPRODUCT(-('Diário 3º PA'!$E$4:$E$2000='Analítico Cx.'!$B108),-('Diário 3º PA'!$P$4:$P$2000=C$1),('Diário 3º PA'!$F$4:$F$2000))+SUMPRODUCT(-('Diário 4º PA'!$E$4:$E$2000='Analítico Cx.'!$B108),-('Diário 4º PA'!$P$4:$P$2000=C$1),('Diário 4º PA'!$F$4:$F$2000))</f>
        <v>128.51999999999998</v>
      </c>
      <c r="D108" s="205">
        <f>SUMPRODUCT(-('Diário 1º PA'!$E$4:$E$2634='Analítico Cx.'!$B108),-('Diário 1º PA'!$P$4:$P$2634=D$1),('Diário 1º PA'!$F$4:$F$2634))+SUMPRODUCT(-('Diário 2º PA'!$E$4:$E$2000='Analítico Cx.'!$B108),-('Diário 2º PA'!$P$4:$P$2000=D$1),('Diário 2º PA'!$F$4:$F$2000))+SUMPRODUCT(-('Diário 3º PA'!$E$4:$E$2000='Analítico Cx.'!$B108),-('Diário 3º PA'!$P$4:$P$2000=D$1),('Diário 3º PA'!$F$4:$F$2000))+SUMPRODUCT(-('Diário 4º PA'!$E$4:$E$2000='Analítico Cx.'!$B108),-('Diário 4º PA'!$P$4:$P$2000=D$1),('Diário 4º PA'!$F$4:$F$2000))</f>
        <v>0</v>
      </c>
      <c r="E108" s="205">
        <f>SUMPRODUCT(-('Diário 1º PA'!$E$4:$E$2634='Analítico Cx.'!$B108),-('Diário 1º PA'!$P$4:$P$2634=E$1),('Diário 1º PA'!$F$4:$F$2634))+SUMPRODUCT(-('Diário 2º PA'!$E$4:$E$2000='Analítico Cx.'!$B108),-('Diário 2º PA'!$P$4:$P$2000=E$1),('Diário 2º PA'!$F$4:$F$2000))+SUMPRODUCT(-('Diário 3º PA'!$E$4:$E$2000='Analítico Cx.'!$B108),-('Diário 3º PA'!$P$4:$P$2000=E$1),('Diário 3º PA'!$F$4:$F$2000))+SUMPRODUCT(-('Diário 4º PA'!$E$4:$E$2000='Analítico Cx.'!$B108),-('Diário 4º PA'!$P$4:$P$2000=E$1),('Diário 4º PA'!$F$4:$F$2000))</f>
        <v>12</v>
      </c>
      <c r="F108" s="205">
        <f>SUMPRODUCT(-('Diário 1º PA'!$E$4:$E$2634='Analítico Cx.'!$B108),-('Diário 1º PA'!$P$4:$P$2634=F$1),('Diário 1º PA'!$F$4:$F$2634))+SUMPRODUCT(-('Diário 2º PA'!$E$4:$E$2000='Analítico Cx.'!$B108),-('Diário 2º PA'!$P$4:$P$2000=F$1),('Diário 2º PA'!$F$4:$F$2000))+SUMPRODUCT(-('Diário 3º PA'!$E$4:$E$2000='Analítico Cx.'!$B108),-('Diário 3º PA'!$P$4:$P$2000=F$1),('Diário 3º PA'!$F$4:$F$2000))+SUMPRODUCT(-('Diário 4º PA'!$E$4:$E$2000='Analítico Cx.'!$B108),-('Diário 4º PA'!$P$4:$P$2000=F$1),('Diário 4º PA'!$F$4:$F$2000))</f>
        <v>0</v>
      </c>
      <c r="G108" s="205">
        <f>SUMPRODUCT(-('Diário 1º PA'!$E$4:$E$2634='Analítico Cx.'!$B108),-('Diário 1º PA'!$P$4:$P$2634=G$1),('Diário 1º PA'!$F$4:$F$2634))+SUMPRODUCT(-('Diário 2º PA'!$E$4:$E$2000='Analítico Cx.'!$B108),-('Diário 2º PA'!$P$4:$P$2000=G$1),('Diário 2º PA'!$F$4:$F$2000))+SUMPRODUCT(-('Diário 3º PA'!$E$4:$E$2000='Analítico Cx.'!$B108),-('Diário 3º PA'!$P$4:$P$2000=G$1),('Diário 3º PA'!$F$4:$F$2000))+SUMPRODUCT(-('Diário 4º PA'!$E$4:$E$2000='Analítico Cx.'!$B108),-('Diário 4º PA'!$P$4:$P$2000=G$1),('Diário 4º PA'!$F$4:$F$2000))</f>
        <v>0</v>
      </c>
      <c r="H108" s="205">
        <f>SUMPRODUCT(-('Diário 1º PA'!$E$4:$E$2634='Analítico Cx.'!$B108),-('Diário 1º PA'!$P$4:$P$2634=H$1),('Diário 1º PA'!$F$4:$F$2634))+SUMPRODUCT(-('Diário 2º PA'!$E$4:$E$2000='Analítico Cx.'!$B108),-('Diário 2º PA'!$P$4:$P$2000=H$1),('Diário 2º PA'!$F$4:$F$2000))+SUMPRODUCT(-('Diário 3º PA'!$E$4:$E$2000='Analítico Cx.'!$B108),-('Diário 3º PA'!$P$4:$P$2000=H$1),('Diário 3º PA'!$F$4:$F$2000))+SUMPRODUCT(-('Diário 4º PA'!$E$4:$E$2000='Analítico Cx.'!$B108),-('Diário 4º PA'!$P$4:$P$2000=H$1),('Diário 4º PA'!$F$4:$F$2000))</f>
        <v>0</v>
      </c>
      <c r="I108" s="205">
        <f>SUMPRODUCT(-('Diário 1º PA'!$E$4:$E$2634='Analítico Cx.'!$B108),-('Diário 1º PA'!$P$4:$P$2634=I$1),('Diário 1º PA'!$F$4:$F$2634))+SUMPRODUCT(-('Diário 2º PA'!$E$4:$E$2000='Analítico Cx.'!$B108),-('Diário 2º PA'!$P$4:$P$2000=I$1),('Diário 2º PA'!$F$4:$F$2000))+SUMPRODUCT(-('Diário 3º PA'!$E$4:$E$2000='Analítico Cx.'!$B108),-('Diário 3º PA'!$P$4:$P$2000=I$1),('Diário 3º PA'!$F$4:$F$2000))+SUMPRODUCT(-('Diário 4º PA'!$E$4:$E$2000='Analítico Cx.'!$B108),-('Diário 4º PA'!$P$4:$P$2000=I$1),('Diário 4º PA'!$F$4:$F$2000))</f>
        <v>0</v>
      </c>
      <c r="J108" s="205">
        <f>SUMPRODUCT(-('Diário 1º PA'!$E$4:$E$2634='Analítico Cx.'!$B108),-('Diário 1º PA'!$P$4:$P$2634=J$1),('Diário 1º PA'!$F$4:$F$2634))+SUMPRODUCT(-('Diário 2º PA'!$E$4:$E$2000='Analítico Cx.'!$B108),-('Diário 2º PA'!$P$4:$P$2000=J$1),('Diário 2º PA'!$F$4:$F$2000))+SUMPRODUCT(-('Diário 3º PA'!$E$4:$E$2000='Analítico Cx.'!$B108),-('Diário 3º PA'!$P$4:$P$2000=J$1),('Diário 3º PA'!$F$4:$F$2000))+SUMPRODUCT(-('Diário 4º PA'!$E$4:$E$2000='Analítico Cx.'!$B108),-('Diário 4º PA'!$P$4:$P$2000=J$1),('Diário 4º PA'!$F$4:$F$2000))</f>
        <v>0</v>
      </c>
      <c r="K108" s="205">
        <f>SUMPRODUCT(-('Diário 1º PA'!$E$4:$E$2634='Analítico Cx.'!$B108),-('Diário 1º PA'!$P$4:$P$2634=K$1),('Diário 1º PA'!$F$4:$F$2634))+SUMPRODUCT(-('Diário 2º PA'!$E$4:$E$2000='Analítico Cx.'!$B108),-('Diário 2º PA'!$P$4:$P$2000=K$1),('Diário 2º PA'!$F$4:$F$2000))+SUMPRODUCT(-('Diário 3º PA'!$E$4:$E$2000='Analítico Cx.'!$B108),-('Diário 3º PA'!$P$4:$P$2000=K$1),('Diário 3º PA'!$F$4:$F$2000))+SUMPRODUCT(-('Diário 4º PA'!$E$4:$E$2000='Analítico Cx.'!$B108),-('Diário 4º PA'!$P$4:$P$2000=K$1),('Diário 4º PA'!$F$4:$F$2000))</f>
        <v>0</v>
      </c>
      <c r="L108" s="205">
        <f>SUMPRODUCT(-('Diário 1º PA'!$E$4:$E$2634='Analítico Cx.'!$B108),-('Diário 1º PA'!$P$4:$P$2634=L$1),('Diário 1º PA'!$F$4:$F$2634))+SUMPRODUCT(-('Diário 2º PA'!$E$4:$E$2000='Analítico Cx.'!$B108),-('Diário 2º PA'!$P$4:$P$2000=L$1),('Diário 2º PA'!$F$4:$F$2000))+SUMPRODUCT(-('Diário 3º PA'!$E$4:$E$2000='Analítico Cx.'!$B108),-('Diário 3º PA'!$P$4:$P$2000=L$1),('Diário 3º PA'!$F$4:$F$2000))+SUMPRODUCT(-('Diário 4º PA'!$E$4:$E$2000='Analítico Cx.'!$B108),-('Diário 4º PA'!$P$4:$P$2000=L$1),('Diário 4º PA'!$F$4:$F$2000))</f>
        <v>0</v>
      </c>
      <c r="M108" s="205">
        <f>SUMPRODUCT(-('Diário 1º PA'!$E$4:$E$2634='Analítico Cx.'!$B108),-('Diário 1º PA'!$P$4:$P$2634=M$1),('Diário 1º PA'!$F$4:$F$2634))+SUMPRODUCT(-('Diário 2º PA'!$E$4:$E$2000='Analítico Cx.'!$B108),-('Diário 2º PA'!$P$4:$P$2000=M$1),('Diário 2º PA'!$F$4:$F$2000))+SUMPRODUCT(-('Diário 3º PA'!$E$4:$E$2000='Analítico Cx.'!$B108),-('Diário 3º PA'!$P$4:$P$2000=M$1),('Diário 3º PA'!$F$4:$F$2000))+SUMPRODUCT(-('Diário 4º PA'!$E$4:$E$2000='Analítico Cx.'!$B108),-('Diário 4º PA'!$P$4:$P$2000=M$1),('Diário 4º PA'!$F$4:$F$2000))</f>
        <v>0</v>
      </c>
      <c r="N108" s="205">
        <f>SUMPRODUCT(-('Diário 1º PA'!$E$4:$E$2634='Analítico Cx.'!$B108),-('Diário 1º PA'!$P$4:$P$2634=N$1),('Diário 1º PA'!$F$4:$F$2634))+SUMPRODUCT(-('Diário 2º PA'!$E$4:$E$2000='Analítico Cx.'!$B108),-('Diário 2º PA'!$P$4:$P$2000=N$1),('Diário 2º PA'!$F$4:$F$2000))+SUMPRODUCT(-('Diário 3º PA'!$E$4:$E$2000='Analítico Cx.'!$B108),-('Diário 3º PA'!$P$4:$P$2000=N$1),('Diário 3º PA'!$F$4:$F$2000))+SUMPRODUCT(-('Diário 4º PA'!$E$4:$E$2000='Analítico Cx.'!$B108),-('Diário 4º PA'!$P$4:$P$2000=N$1),('Diário 4º PA'!$F$4:$F$2000))</f>
        <v>0</v>
      </c>
      <c r="O108" s="206">
        <f t="shared" si="16"/>
        <v>140.51999999999998</v>
      </c>
      <c r="P108" s="180">
        <f t="shared" si="17"/>
        <v>5.1768986079466266E-5</v>
      </c>
    </row>
    <row r="109" spans="1:16" ht="23.25" customHeight="1" x14ac:dyDescent="0.2">
      <c r="A109" s="215" t="s">
        <v>208</v>
      </c>
      <c r="B109" s="228" t="s">
        <v>87</v>
      </c>
      <c r="C109" s="205">
        <f>SUMPRODUCT(-('Diário 1º PA'!$E$4:$E$2634='Analítico Cx.'!$B109),-('Diário 1º PA'!$P$4:$P$2634=C$1),('Diário 1º PA'!$F$4:$F$2634))+SUMPRODUCT(-('Diário 2º PA'!$E$4:$E$2000='Analítico Cx.'!$B109),-('Diário 2º PA'!$P$4:$P$2000=C$1),('Diário 2º PA'!$F$4:$F$2000))+SUMPRODUCT(-('Diário 3º PA'!$E$4:$E$2000='Analítico Cx.'!$B109),-('Diário 3º PA'!$P$4:$P$2000=C$1),('Diário 3º PA'!$F$4:$F$2000))+SUMPRODUCT(-('Diário 4º PA'!$E$4:$E$2000='Analítico Cx.'!$B109),-('Diário 4º PA'!$P$4:$P$2000=C$1),('Diário 4º PA'!$F$4:$F$2000))</f>
        <v>0</v>
      </c>
      <c r="D109" s="205">
        <f>SUMPRODUCT(-('Diário 1º PA'!$E$4:$E$2634='Analítico Cx.'!$B109),-('Diário 1º PA'!$P$4:$P$2634=D$1),('Diário 1º PA'!$F$4:$F$2634))+SUMPRODUCT(-('Diário 2º PA'!$E$4:$E$2000='Analítico Cx.'!$B109),-('Diário 2º PA'!$P$4:$P$2000=D$1),('Diário 2º PA'!$F$4:$F$2000))+SUMPRODUCT(-('Diário 3º PA'!$E$4:$E$2000='Analítico Cx.'!$B109),-('Diário 3º PA'!$P$4:$P$2000=D$1),('Diário 3º PA'!$F$4:$F$2000))+SUMPRODUCT(-('Diário 4º PA'!$E$4:$E$2000='Analítico Cx.'!$B109),-('Diário 4º PA'!$P$4:$P$2000=D$1),('Diário 4º PA'!$F$4:$F$2000))</f>
        <v>0</v>
      </c>
      <c r="E109" s="205">
        <f>SUMPRODUCT(-('Diário 1º PA'!$E$4:$E$2634='Analítico Cx.'!$B109),-('Diário 1º PA'!$P$4:$P$2634=E$1),('Diário 1º PA'!$F$4:$F$2634))+SUMPRODUCT(-('Diário 2º PA'!$E$4:$E$2000='Analítico Cx.'!$B109),-('Diário 2º PA'!$P$4:$P$2000=E$1),('Diário 2º PA'!$F$4:$F$2000))+SUMPRODUCT(-('Diário 3º PA'!$E$4:$E$2000='Analítico Cx.'!$B109),-('Diário 3º PA'!$P$4:$P$2000=E$1),('Diário 3º PA'!$F$4:$F$2000))+SUMPRODUCT(-('Diário 4º PA'!$E$4:$E$2000='Analítico Cx.'!$B109),-('Diário 4º PA'!$P$4:$P$2000=E$1),('Diário 4º PA'!$F$4:$F$2000))</f>
        <v>0</v>
      </c>
      <c r="F109" s="205">
        <f>SUMPRODUCT(-('Diário 1º PA'!$E$4:$E$2634='Analítico Cx.'!$B109),-('Diário 1º PA'!$P$4:$P$2634=F$1),('Diário 1º PA'!$F$4:$F$2634))+SUMPRODUCT(-('Diário 2º PA'!$E$4:$E$2000='Analítico Cx.'!$B109),-('Diário 2º PA'!$P$4:$P$2000=F$1),('Diário 2º PA'!$F$4:$F$2000))+SUMPRODUCT(-('Diário 3º PA'!$E$4:$E$2000='Analítico Cx.'!$B109),-('Diário 3º PA'!$P$4:$P$2000=F$1),('Diário 3º PA'!$F$4:$F$2000))+SUMPRODUCT(-('Diário 4º PA'!$E$4:$E$2000='Analítico Cx.'!$B109),-('Diário 4º PA'!$P$4:$P$2000=F$1),('Diário 4º PA'!$F$4:$F$2000))</f>
        <v>0</v>
      </c>
      <c r="G109" s="205">
        <f>SUMPRODUCT(-('Diário 1º PA'!$E$4:$E$2634='Analítico Cx.'!$B109),-('Diário 1º PA'!$P$4:$P$2634=G$1),('Diário 1º PA'!$F$4:$F$2634))+SUMPRODUCT(-('Diário 2º PA'!$E$4:$E$2000='Analítico Cx.'!$B109),-('Diário 2º PA'!$P$4:$P$2000=G$1),('Diário 2º PA'!$F$4:$F$2000))+SUMPRODUCT(-('Diário 3º PA'!$E$4:$E$2000='Analítico Cx.'!$B109),-('Diário 3º PA'!$P$4:$P$2000=G$1),('Diário 3º PA'!$F$4:$F$2000))+SUMPRODUCT(-('Diário 4º PA'!$E$4:$E$2000='Analítico Cx.'!$B109),-('Diário 4º PA'!$P$4:$P$2000=G$1),('Diário 4º PA'!$F$4:$F$2000))</f>
        <v>0</v>
      </c>
      <c r="H109" s="205">
        <f>SUMPRODUCT(-('Diário 1º PA'!$E$4:$E$2634='Analítico Cx.'!$B109),-('Diário 1º PA'!$P$4:$P$2634=H$1),('Diário 1º PA'!$F$4:$F$2634))+SUMPRODUCT(-('Diário 2º PA'!$E$4:$E$2000='Analítico Cx.'!$B109),-('Diário 2º PA'!$P$4:$P$2000=H$1),('Diário 2º PA'!$F$4:$F$2000))+SUMPRODUCT(-('Diário 3º PA'!$E$4:$E$2000='Analítico Cx.'!$B109),-('Diário 3º PA'!$P$4:$P$2000=H$1),('Diário 3º PA'!$F$4:$F$2000))+SUMPRODUCT(-('Diário 4º PA'!$E$4:$E$2000='Analítico Cx.'!$B109),-('Diário 4º PA'!$P$4:$P$2000=H$1),('Diário 4º PA'!$F$4:$F$2000))</f>
        <v>0</v>
      </c>
      <c r="I109" s="205">
        <f>SUMPRODUCT(-('Diário 1º PA'!$E$4:$E$2634='Analítico Cx.'!$B109),-('Diário 1º PA'!$P$4:$P$2634=I$1),('Diário 1º PA'!$F$4:$F$2634))+SUMPRODUCT(-('Diário 2º PA'!$E$4:$E$2000='Analítico Cx.'!$B109),-('Diário 2º PA'!$P$4:$P$2000=I$1),('Diário 2º PA'!$F$4:$F$2000))+SUMPRODUCT(-('Diário 3º PA'!$E$4:$E$2000='Analítico Cx.'!$B109),-('Diário 3º PA'!$P$4:$P$2000=I$1),('Diário 3º PA'!$F$4:$F$2000))+SUMPRODUCT(-('Diário 4º PA'!$E$4:$E$2000='Analítico Cx.'!$B109),-('Diário 4º PA'!$P$4:$P$2000=I$1),('Diário 4º PA'!$F$4:$F$2000))</f>
        <v>0</v>
      </c>
      <c r="J109" s="205">
        <f>SUMPRODUCT(-('Diário 1º PA'!$E$4:$E$2634='Analítico Cx.'!$B109),-('Diário 1º PA'!$P$4:$P$2634=J$1),('Diário 1º PA'!$F$4:$F$2634))+SUMPRODUCT(-('Diário 2º PA'!$E$4:$E$2000='Analítico Cx.'!$B109),-('Diário 2º PA'!$P$4:$P$2000=J$1),('Diário 2º PA'!$F$4:$F$2000))+SUMPRODUCT(-('Diário 3º PA'!$E$4:$E$2000='Analítico Cx.'!$B109),-('Diário 3º PA'!$P$4:$P$2000=J$1),('Diário 3º PA'!$F$4:$F$2000))+SUMPRODUCT(-('Diário 4º PA'!$E$4:$E$2000='Analítico Cx.'!$B109),-('Diário 4º PA'!$P$4:$P$2000=J$1),('Diário 4º PA'!$F$4:$F$2000))</f>
        <v>0</v>
      </c>
      <c r="K109" s="205">
        <f>SUMPRODUCT(-('Diário 1º PA'!$E$4:$E$2634='Analítico Cx.'!$B109),-('Diário 1º PA'!$P$4:$P$2634=K$1),('Diário 1º PA'!$F$4:$F$2634))+SUMPRODUCT(-('Diário 2º PA'!$E$4:$E$2000='Analítico Cx.'!$B109),-('Diário 2º PA'!$P$4:$P$2000=K$1),('Diário 2º PA'!$F$4:$F$2000))+SUMPRODUCT(-('Diário 3º PA'!$E$4:$E$2000='Analítico Cx.'!$B109),-('Diário 3º PA'!$P$4:$P$2000=K$1),('Diário 3º PA'!$F$4:$F$2000))+SUMPRODUCT(-('Diário 4º PA'!$E$4:$E$2000='Analítico Cx.'!$B109),-('Diário 4º PA'!$P$4:$P$2000=K$1),('Diário 4º PA'!$F$4:$F$2000))</f>
        <v>0</v>
      </c>
      <c r="L109" s="205">
        <f>SUMPRODUCT(-('Diário 1º PA'!$E$4:$E$2634='Analítico Cx.'!$B109),-('Diário 1º PA'!$P$4:$P$2634=L$1),('Diário 1º PA'!$F$4:$F$2634))+SUMPRODUCT(-('Diário 2º PA'!$E$4:$E$2000='Analítico Cx.'!$B109),-('Diário 2º PA'!$P$4:$P$2000=L$1),('Diário 2º PA'!$F$4:$F$2000))+SUMPRODUCT(-('Diário 3º PA'!$E$4:$E$2000='Analítico Cx.'!$B109),-('Diário 3º PA'!$P$4:$P$2000=L$1),('Diário 3º PA'!$F$4:$F$2000))+SUMPRODUCT(-('Diário 4º PA'!$E$4:$E$2000='Analítico Cx.'!$B109),-('Diário 4º PA'!$P$4:$P$2000=L$1),('Diário 4º PA'!$F$4:$F$2000))</f>
        <v>0</v>
      </c>
      <c r="M109" s="205">
        <f>SUMPRODUCT(-('Diário 1º PA'!$E$4:$E$2634='Analítico Cx.'!$B109),-('Diário 1º PA'!$P$4:$P$2634=M$1),('Diário 1º PA'!$F$4:$F$2634))+SUMPRODUCT(-('Diário 2º PA'!$E$4:$E$2000='Analítico Cx.'!$B109),-('Diário 2º PA'!$P$4:$P$2000=M$1),('Diário 2º PA'!$F$4:$F$2000))+SUMPRODUCT(-('Diário 3º PA'!$E$4:$E$2000='Analítico Cx.'!$B109),-('Diário 3º PA'!$P$4:$P$2000=M$1),('Diário 3º PA'!$F$4:$F$2000))+SUMPRODUCT(-('Diário 4º PA'!$E$4:$E$2000='Analítico Cx.'!$B109),-('Diário 4º PA'!$P$4:$P$2000=M$1),('Diário 4º PA'!$F$4:$F$2000))</f>
        <v>0</v>
      </c>
      <c r="N109" s="205">
        <f>SUMPRODUCT(-('Diário 1º PA'!$E$4:$E$2634='Analítico Cx.'!$B109),-('Diário 1º PA'!$P$4:$P$2634=N$1),('Diário 1º PA'!$F$4:$F$2634))+SUMPRODUCT(-('Diário 2º PA'!$E$4:$E$2000='Analítico Cx.'!$B109),-('Diário 2º PA'!$P$4:$P$2000=N$1),('Diário 2º PA'!$F$4:$F$2000))+SUMPRODUCT(-('Diário 3º PA'!$E$4:$E$2000='Analítico Cx.'!$B109),-('Diário 3º PA'!$P$4:$P$2000=N$1),('Diário 3º PA'!$F$4:$F$2000))+SUMPRODUCT(-('Diário 4º PA'!$E$4:$E$2000='Analítico Cx.'!$B109),-('Diário 4º PA'!$P$4:$P$2000=N$1),('Diário 4º PA'!$F$4:$F$2000))</f>
        <v>0</v>
      </c>
      <c r="O109" s="206">
        <f t="shared" si="16"/>
        <v>0</v>
      </c>
      <c r="P109" s="180">
        <f t="shared" si="17"/>
        <v>0</v>
      </c>
    </row>
    <row r="110" spans="1:16" ht="23.25" customHeight="1" x14ac:dyDescent="0.2">
      <c r="A110" s="215" t="s">
        <v>209</v>
      </c>
      <c r="B110" s="228" t="s">
        <v>205</v>
      </c>
      <c r="C110" s="205">
        <f>SUMPRODUCT(-('Diário 1º PA'!$E$4:$E$2634='Analítico Cx.'!$B110),-('Diário 1º PA'!$P$4:$P$2634=C$1),('Diário 1º PA'!$F$4:$F$2634))+SUMPRODUCT(-('Diário 2º PA'!$E$4:$E$2000='Analítico Cx.'!$B110),-('Diário 2º PA'!$P$4:$P$2000=C$1),('Diário 2º PA'!$F$4:$F$2000))+SUMPRODUCT(-('Diário 3º PA'!$E$4:$E$2000='Analítico Cx.'!$B110),-('Diário 3º PA'!$P$4:$P$2000=C$1),('Diário 3º PA'!$F$4:$F$2000))+SUMPRODUCT(-('Diário 4º PA'!$E$4:$E$2000='Analítico Cx.'!$B110),-('Diário 4º PA'!$P$4:$P$2000=C$1),('Diário 4º PA'!$F$4:$F$2000))</f>
        <v>0</v>
      </c>
      <c r="D110" s="205">
        <f>SUMPRODUCT(-('Diário 1º PA'!$E$4:$E$2634='Analítico Cx.'!$B110),-('Diário 1º PA'!$P$4:$P$2634=D$1),('Diário 1º PA'!$F$4:$F$2634))+SUMPRODUCT(-('Diário 2º PA'!$E$4:$E$2000='Analítico Cx.'!$B110),-('Diário 2º PA'!$P$4:$P$2000=D$1),('Diário 2º PA'!$F$4:$F$2000))+SUMPRODUCT(-('Diário 3º PA'!$E$4:$E$2000='Analítico Cx.'!$B110),-('Diário 3º PA'!$P$4:$P$2000=D$1),('Diário 3º PA'!$F$4:$F$2000))+SUMPRODUCT(-('Diário 4º PA'!$E$4:$E$2000='Analítico Cx.'!$B110),-('Diário 4º PA'!$P$4:$P$2000=D$1),('Diário 4º PA'!$F$4:$F$2000))</f>
        <v>0</v>
      </c>
      <c r="E110" s="205">
        <f>SUMPRODUCT(-('Diário 1º PA'!$E$4:$E$2634='Analítico Cx.'!$B110),-('Diário 1º PA'!$P$4:$P$2634=E$1),('Diário 1º PA'!$F$4:$F$2634))+SUMPRODUCT(-('Diário 2º PA'!$E$4:$E$2000='Analítico Cx.'!$B110),-('Diário 2º PA'!$P$4:$P$2000=E$1),('Diário 2º PA'!$F$4:$F$2000))+SUMPRODUCT(-('Diário 3º PA'!$E$4:$E$2000='Analítico Cx.'!$B110),-('Diário 3º PA'!$P$4:$P$2000=E$1),('Diário 3º PA'!$F$4:$F$2000))+SUMPRODUCT(-('Diário 4º PA'!$E$4:$E$2000='Analítico Cx.'!$B110),-('Diário 4º PA'!$P$4:$P$2000=E$1),('Diário 4º PA'!$F$4:$F$2000))</f>
        <v>0</v>
      </c>
      <c r="F110" s="205">
        <f>SUMPRODUCT(-('Diário 1º PA'!$E$4:$E$2634='Analítico Cx.'!$B110),-('Diário 1º PA'!$P$4:$P$2634=F$1),('Diário 1º PA'!$F$4:$F$2634))+SUMPRODUCT(-('Diário 2º PA'!$E$4:$E$2000='Analítico Cx.'!$B110),-('Diário 2º PA'!$P$4:$P$2000=F$1),('Diário 2º PA'!$F$4:$F$2000))+SUMPRODUCT(-('Diário 3º PA'!$E$4:$E$2000='Analítico Cx.'!$B110),-('Diário 3º PA'!$P$4:$P$2000=F$1),('Diário 3º PA'!$F$4:$F$2000))+SUMPRODUCT(-('Diário 4º PA'!$E$4:$E$2000='Analítico Cx.'!$B110),-('Diário 4º PA'!$P$4:$P$2000=F$1),('Diário 4º PA'!$F$4:$F$2000))</f>
        <v>0</v>
      </c>
      <c r="G110" s="205">
        <f>SUMPRODUCT(-('Diário 1º PA'!$E$4:$E$2634='Analítico Cx.'!$B110),-('Diário 1º PA'!$P$4:$P$2634=G$1),('Diário 1º PA'!$F$4:$F$2634))+SUMPRODUCT(-('Diário 2º PA'!$E$4:$E$2000='Analítico Cx.'!$B110),-('Diário 2º PA'!$P$4:$P$2000=G$1),('Diário 2º PA'!$F$4:$F$2000))+SUMPRODUCT(-('Diário 3º PA'!$E$4:$E$2000='Analítico Cx.'!$B110),-('Diário 3º PA'!$P$4:$P$2000=G$1),('Diário 3º PA'!$F$4:$F$2000))+SUMPRODUCT(-('Diário 4º PA'!$E$4:$E$2000='Analítico Cx.'!$B110),-('Diário 4º PA'!$P$4:$P$2000=G$1),('Diário 4º PA'!$F$4:$F$2000))</f>
        <v>0</v>
      </c>
      <c r="H110" s="205">
        <f>SUMPRODUCT(-('Diário 1º PA'!$E$4:$E$2634='Analítico Cx.'!$B110),-('Diário 1º PA'!$P$4:$P$2634=H$1),('Diário 1º PA'!$F$4:$F$2634))+SUMPRODUCT(-('Diário 2º PA'!$E$4:$E$2000='Analítico Cx.'!$B110),-('Diário 2º PA'!$P$4:$P$2000=H$1),('Diário 2º PA'!$F$4:$F$2000))+SUMPRODUCT(-('Diário 3º PA'!$E$4:$E$2000='Analítico Cx.'!$B110),-('Diário 3º PA'!$P$4:$P$2000=H$1),('Diário 3º PA'!$F$4:$F$2000))+SUMPRODUCT(-('Diário 4º PA'!$E$4:$E$2000='Analítico Cx.'!$B110),-('Diário 4º PA'!$P$4:$P$2000=H$1),('Diário 4º PA'!$F$4:$F$2000))</f>
        <v>0</v>
      </c>
      <c r="I110" s="205">
        <f>SUMPRODUCT(-('Diário 1º PA'!$E$4:$E$2634='Analítico Cx.'!$B110),-('Diário 1º PA'!$P$4:$P$2634=I$1),('Diário 1º PA'!$F$4:$F$2634))+SUMPRODUCT(-('Diário 2º PA'!$E$4:$E$2000='Analítico Cx.'!$B110),-('Diário 2º PA'!$P$4:$P$2000=I$1),('Diário 2º PA'!$F$4:$F$2000))+SUMPRODUCT(-('Diário 3º PA'!$E$4:$E$2000='Analítico Cx.'!$B110),-('Diário 3º PA'!$P$4:$P$2000=I$1),('Diário 3º PA'!$F$4:$F$2000))+SUMPRODUCT(-('Diário 4º PA'!$E$4:$E$2000='Analítico Cx.'!$B110),-('Diário 4º PA'!$P$4:$P$2000=I$1),('Diário 4º PA'!$F$4:$F$2000))</f>
        <v>0</v>
      </c>
      <c r="J110" s="205">
        <f>SUMPRODUCT(-('Diário 1º PA'!$E$4:$E$2634='Analítico Cx.'!$B110),-('Diário 1º PA'!$P$4:$P$2634=J$1),('Diário 1º PA'!$F$4:$F$2634))+SUMPRODUCT(-('Diário 2º PA'!$E$4:$E$2000='Analítico Cx.'!$B110),-('Diário 2º PA'!$P$4:$P$2000=J$1),('Diário 2º PA'!$F$4:$F$2000))+SUMPRODUCT(-('Diário 3º PA'!$E$4:$E$2000='Analítico Cx.'!$B110),-('Diário 3º PA'!$P$4:$P$2000=J$1),('Diário 3º PA'!$F$4:$F$2000))+SUMPRODUCT(-('Diário 4º PA'!$E$4:$E$2000='Analítico Cx.'!$B110),-('Diário 4º PA'!$P$4:$P$2000=J$1),('Diário 4º PA'!$F$4:$F$2000))</f>
        <v>0</v>
      </c>
      <c r="K110" s="205">
        <f>SUMPRODUCT(-('Diário 1º PA'!$E$4:$E$2634='Analítico Cx.'!$B110),-('Diário 1º PA'!$P$4:$P$2634=K$1),('Diário 1º PA'!$F$4:$F$2634))+SUMPRODUCT(-('Diário 2º PA'!$E$4:$E$2000='Analítico Cx.'!$B110),-('Diário 2º PA'!$P$4:$P$2000=K$1),('Diário 2º PA'!$F$4:$F$2000))+SUMPRODUCT(-('Diário 3º PA'!$E$4:$E$2000='Analítico Cx.'!$B110),-('Diário 3º PA'!$P$4:$P$2000=K$1),('Diário 3º PA'!$F$4:$F$2000))+SUMPRODUCT(-('Diário 4º PA'!$E$4:$E$2000='Analítico Cx.'!$B110),-('Diário 4º PA'!$P$4:$P$2000=K$1),('Diário 4º PA'!$F$4:$F$2000))</f>
        <v>0</v>
      </c>
      <c r="L110" s="205">
        <f>SUMPRODUCT(-('Diário 1º PA'!$E$4:$E$2634='Analítico Cx.'!$B110),-('Diário 1º PA'!$P$4:$P$2634=L$1),('Diário 1º PA'!$F$4:$F$2634))+SUMPRODUCT(-('Diário 2º PA'!$E$4:$E$2000='Analítico Cx.'!$B110),-('Diário 2º PA'!$P$4:$P$2000=L$1),('Diário 2º PA'!$F$4:$F$2000))+SUMPRODUCT(-('Diário 3º PA'!$E$4:$E$2000='Analítico Cx.'!$B110),-('Diário 3º PA'!$P$4:$P$2000=L$1),('Diário 3º PA'!$F$4:$F$2000))+SUMPRODUCT(-('Diário 4º PA'!$E$4:$E$2000='Analítico Cx.'!$B110),-('Diário 4º PA'!$P$4:$P$2000=L$1),('Diário 4º PA'!$F$4:$F$2000))</f>
        <v>0</v>
      </c>
      <c r="M110" s="205">
        <f>SUMPRODUCT(-('Diário 1º PA'!$E$4:$E$2634='Analítico Cx.'!$B110),-('Diário 1º PA'!$P$4:$P$2634=M$1),('Diário 1º PA'!$F$4:$F$2634))+SUMPRODUCT(-('Diário 2º PA'!$E$4:$E$2000='Analítico Cx.'!$B110),-('Diário 2º PA'!$P$4:$P$2000=M$1),('Diário 2º PA'!$F$4:$F$2000))+SUMPRODUCT(-('Diário 3º PA'!$E$4:$E$2000='Analítico Cx.'!$B110),-('Diário 3º PA'!$P$4:$P$2000=M$1),('Diário 3º PA'!$F$4:$F$2000))+SUMPRODUCT(-('Diário 4º PA'!$E$4:$E$2000='Analítico Cx.'!$B110),-('Diário 4º PA'!$P$4:$P$2000=M$1),('Diário 4º PA'!$F$4:$F$2000))</f>
        <v>0</v>
      </c>
      <c r="N110" s="205">
        <f>SUMPRODUCT(-('Diário 1º PA'!$E$4:$E$2634='Analítico Cx.'!$B110),-('Diário 1º PA'!$P$4:$P$2634=N$1),('Diário 1º PA'!$F$4:$F$2634))+SUMPRODUCT(-('Diário 2º PA'!$E$4:$E$2000='Analítico Cx.'!$B110),-('Diário 2º PA'!$P$4:$P$2000=N$1),('Diário 2º PA'!$F$4:$F$2000))+SUMPRODUCT(-('Diário 3º PA'!$E$4:$E$2000='Analítico Cx.'!$B110),-('Diário 3º PA'!$P$4:$P$2000=N$1),('Diário 3º PA'!$F$4:$F$2000))+SUMPRODUCT(-('Diário 4º PA'!$E$4:$E$2000='Analítico Cx.'!$B110),-('Diário 4º PA'!$P$4:$P$2000=N$1),('Diário 4º PA'!$F$4:$F$2000))</f>
        <v>0</v>
      </c>
      <c r="O110" s="206">
        <f t="shared" si="16"/>
        <v>0</v>
      </c>
      <c r="P110" s="180">
        <f t="shared" si="17"/>
        <v>0</v>
      </c>
    </row>
    <row r="111" spans="1:16" ht="23.25" customHeight="1" x14ac:dyDescent="0.2">
      <c r="A111" s="215" t="s">
        <v>211</v>
      </c>
      <c r="B111" s="228" t="s">
        <v>91</v>
      </c>
      <c r="C111" s="205">
        <f>SUMPRODUCT(-('Diário 1º PA'!$E$4:$E$2634='Analítico Cx.'!$B111),-('Diário 1º PA'!$P$4:$P$2634=C$1),('Diário 1º PA'!$F$4:$F$2634))+SUMPRODUCT(-('Diário 2º PA'!$E$4:$E$2000='Analítico Cx.'!$B111),-('Diário 2º PA'!$P$4:$P$2000=C$1),('Diário 2º PA'!$F$4:$F$2000))+SUMPRODUCT(-('Diário 3º PA'!$E$4:$E$2000='Analítico Cx.'!$B111),-('Diário 3º PA'!$P$4:$P$2000=C$1),('Diário 3º PA'!$F$4:$F$2000))+SUMPRODUCT(-('Diário 4º PA'!$E$4:$E$2000='Analítico Cx.'!$B111),-('Diário 4º PA'!$P$4:$P$2000=C$1),('Diário 4º PA'!$F$4:$F$2000))</f>
        <v>527.4</v>
      </c>
      <c r="D111" s="205">
        <f>SUMPRODUCT(-('Diário 1º PA'!$E$4:$E$2634='Analítico Cx.'!$B111),-('Diário 1º PA'!$P$4:$P$2634=D$1),('Diário 1º PA'!$F$4:$F$2634))+SUMPRODUCT(-('Diário 2º PA'!$E$4:$E$2000='Analítico Cx.'!$B111),-('Diário 2º PA'!$P$4:$P$2000=D$1),('Diário 2º PA'!$F$4:$F$2000))+SUMPRODUCT(-('Diário 3º PA'!$E$4:$E$2000='Analítico Cx.'!$B111),-('Diário 3º PA'!$P$4:$P$2000=D$1),('Diário 3º PA'!$F$4:$F$2000))+SUMPRODUCT(-('Diário 4º PA'!$E$4:$E$2000='Analítico Cx.'!$B111),-('Diário 4º PA'!$P$4:$P$2000=D$1),('Diário 4º PA'!$F$4:$F$2000))</f>
        <v>1588.6</v>
      </c>
      <c r="E111" s="205">
        <f>SUMPRODUCT(-('Diário 1º PA'!$E$4:$E$2634='Analítico Cx.'!$B111),-('Diário 1º PA'!$P$4:$P$2634=E$1),('Diário 1º PA'!$F$4:$F$2634))+SUMPRODUCT(-('Diário 2º PA'!$E$4:$E$2000='Analítico Cx.'!$B111),-('Diário 2º PA'!$P$4:$P$2000=E$1),('Diário 2º PA'!$F$4:$F$2000))+SUMPRODUCT(-('Diário 3º PA'!$E$4:$E$2000='Analítico Cx.'!$B111),-('Diário 3º PA'!$P$4:$P$2000=E$1),('Diário 3º PA'!$F$4:$F$2000))+SUMPRODUCT(-('Diário 4º PA'!$E$4:$E$2000='Analítico Cx.'!$B111),-('Diário 4º PA'!$P$4:$P$2000=E$1),('Diário 4º PA'!$F$4:$F$2000))</f>
        <v>1945.71</v>
      </c>
      <c r="F111" s="205">
        <f>SUMPRODUCT(-('Diário 1º PA'!$E$4:$E$2634='Analítico Cx.'!$B111),-('Diário 1º PA'!$P$4:$P$2634=F$1),('Diário 1º PA'!$F$4:$F$2634))+SUMPRODUCT(-('Diário 2º PA'!$E$4:$E$2000='Analítico Cx.'!$B111),-('Diário 2º PA'!$P$4:$P$2000=F$1),('Diário 2º PA'!$F$4:$F$2000))+SUMPRODUCT(-('Diário 3º PA'!$E$4:$E$2000='Analítico Cx.'!$B111),-('Diário 3º PA'!$P$4:$P$2000=F$1),('Diário 3º PA'!$F$4:$F$2000))+SUMPRODUCT(-('Diário 4º PA'!$E$4:$E$2000='Analítico Cx.'!$B111),-('Diário 4º PA'!$P$4:$P$2000=F$1),('Diário 4º PA'!$F$4:$F$2000))</f>
        <v>0</v>
      </c>
      <c r="G111" s="205">
        <f>SUMPRODUCT(-('Diário 1º PA'!$E$4:$E$2634='Analítico Cx.'!$B111),-('Diário 1º PA'!$P$4:$P$2634=G$1),('Diário 1º PA'!$F$4:$F$2634))+SUMPRODUCT(-('Diário 2º PA'!$E$4:$E$2000='Analítico Cx.'!$B111),-('Diário 2º PA'!$P$4:$P$2000=G$1),('Diário 2º PA'!$F$4:$F$2000))+SUMPRODUCT(-('Diário 3º PA'!$E$4:$E$2000='Analítico Cx.'!$B111),-('Diário 3º PA'!$P$4:$P$2000=G$1),('Diário 3º PA'!$F$4:$F$2000))+SUMPRODUCT(-('Diário 4º PA'!$E$4:$E$2000='Analítico Cx.'!$B111),-('Diário 4º PA'!$P$4:$P$2000=G$1),('Diário 4º PA'!$F$4:$F$2000))</f>
        <v>0</v>
      </c>
      <c r="H111" s="205">
        <f>SUMPRODUCT(-('Diário 1º PA'!$E$4:$E$2634='Analítico Cx.'!$B111),-('Diário 1º PA'!$P$4:$P$2634=H$1),('Diário 1º PA'!$F$4:$F$2634))+SUMPRODUCT(-('Diário 2º PA'!$E$4:$E$2000='Analítico Cx.'!$B111),-('Diário 2º PA'!$P$4:$P$2000=H$1),('Diário 2º PA'!$F$4:$F$2000))+SUMPRODUCT(-('Diário 3º PA'!$E$4:$E$2000='Analítico Cx.'!$B111),-('Diário 3º PA'!$P$4:$P$2000=H$1),('Diário 3º PA'!$F$4:$F$2000))+SUMPRODUCT(-('Diário 4º PA'!$E$4:$E$2000='Analítico Cx.'!$B111),-('Diário 4º PA'!$P$4:$P$2000=H$1),('Diário 4º PA'!$F$4:$F$2000))</f>
        <v>0</v>
      </c>
      <c r="I111" s="205">
        <f>SUMPRODUCT(-('Diário 1º PA'!$E$4:$E$2634='Analítico Cx.'!$B111),-('Diário 1º PA'!$P$4:$P$2634=I$1),('Diário 1º PA'!$F$4:$F$2634))+SUMPRODUCT(-('Diário 2º PA'!$E$4:$E$2000='Analítico Cx.'!$B111),-('Diário 2º PA'!$P$4:$P$2000=I$1),('Diário 2º PA'!$F$4:$F$2000))+SUMPRODUCT(-('Diário 3º PA'!$E$4:$E$2000='Analítico Cx.'!$B111),-('Diário 3º PA'!$P$4:$P$2000=I$1),('Diário 3º PA'!$F$4:$F$2000))+SUMPRODUCT(-('Diário 4º PA'!$E$4:$E$2000='Analítico Cx.'!$B111),-('Diário 4º PA'!$P$4:$P$2000=I$1),('Diário 4º PA'!$F$4:$F$2000))</f>
        <v>0</v>
      </c>
      <c r="J111" s="205">
        <f>SUMPRODUCT(-('Diário 1º PA'!$E$4:$E$2634='Analítico Cx.'!$B111),-('Diário 1º PA'!$P$4:$P$2634=J$1),('Diário 1º PA'!$F$4:$F$2634))+SUMPRODUCT(-('Diário 2º PA'!$E$4:$E$2000='Analítico Cx.'!$B111),-('Diário 2º PA'!$P$4:$P$2000=J$1),('Diário 2º PA'!$F$4:$F$2000))+SUMPRODUCT(-('Diário 3º PA'!$E$4:$E$2000='Analítico Cx.'!$B111),-('Diário 3º PA'!$P$4:$P$2000=J$1),('Diário 3º PA'!$F$4:$F$2000))+SUMPRODUCT(-('Diário 4º PA'!$E$4:$E$2000='Analítico Cx.'!$B111),-('Diário 4º PA'!$P$4:$P$2000=J$1),('Diário 4º PA'!$F$4:$F$2000))</f>
        <v>0</v>
      </c>
      <c r="K111" s="205">
        <f>SUMPRODUCT(-('Diário 1º PA'!$E$4:$E$2634='Analítico Cx.'!$B111),-('Diário 1º PA'!$P$4:$P$2634=K$1),('Diário 1º PA'!$F$4:$F$2634))+SUMPRODUCT(-('Diário 2º PA'!$E$4:$E$2000='Analítico Cx.'!$B111),-('Diário 2º PA'!$P$4:$P$2000=K$1),('Diário 2º PA'!$F$4:$F$2000))+SUMPRODUCT(-('Diário 3º PA'!$E$4:$E$2000='Analítico Cx.'!$B111),-('Diário 3º PA'!$P$4:$P$2000=K$1),('Diário 3º PA'!$F$4:$F$2000))+SUMPRODUCT(-('Diário 4º PA'!$E$4:$E$2000='Analítico Cx.'!$B111),-('Diário 4º PA'!$P$4:$P$2000=K$1),('Diário 4º PA'!$F$4:$F$2000))</f>
        <v>0</v>
      </c>
      <c r="L111" s="205">
        <f>SUMPRODUCT(-('Diário 1º PA'!$E$4:$E$2634='Analítico Cx.'!$B111),-('Diário 1º PA'!$P$4:$P$2634=L$1),('Diário 1º PA'!$F$4:$F$2634))+SUMPRODUCT(-('Diário 2º PA'!$E$4:$E$2000='Analítico Cx.'!$B111),-('Diário 2º PA'!$P$4:$P$2000=L$1),('Diário 2º PA'!$F$4:$F$2000))+SUMPRODUCT(-('Diário 3º PA'!$E$4:$E$2000='Analítico Cx.'!$B111),-('Diário 3º PA'!$P$4:$P$2000=L$1),('Diário 3º PA'!$F$4:$F$2000))+SUMPRODUCT(-('Diário 4º PA'!$E$4:$E$2000='Analítico Cx.'!$B111),-('Diário 4º PA'!$P$4:$P$2000=L$1),('Diário 4º PA'!$F$4:$F$2000))</f>
        <v>0</v>
      </c>
      <c r="M111" s="205">
        <f>SUMPRODUCT(-('Diário 1º PA'!$E$4:$E$2634='Analítico Cx.'!$B111),-('Diário 1º PA'!$P$4:$P$2634=M$1),('Diário 1º PA'!$F$4:$F$2634))+SUMPRODUCT(-('Diário 2º PA'!$E$4:$E$2000='Analítico Cx.'!$B111),-('Diário 2º PA'!$P$4:$P$2000=M$1),('Diário 2º PA'!$F$4:$F$2000))+SUMPRODUCT(-('Diário 3º PA'!$E$4:$E$2000='Analítico Cx.'!$B111),-('Diário 3º PA'!$P$4:$P$2000=M$1),('Diário 3º PA'!$F$4:$F$2000))+SUMPRODUCT(-('Diário 4º PA'!$E$4:$E$2000='Analítico Cx.'!$B111),-('Diário 4º PA'!$P$4:$P$2000=M$1),('Diário 4º PA'!$F$4:$F$2000))</f>
        <v>0</v>
      </c>
      <c r="N111" s="205">
        <f>SUMPRODUCT(-('Diário 1º PA'!$E$4:$E$2634='Analítico Cx.'!$B111),-('Diário 1º PA'!$P$4:$P$2634=N$1),('Diário 1º PA'!$F$4:$F$2634))+SUMPRODUCT(-('Diário 2º PA'!$E$4:$E$2000='Analítico Cx.'!$B111),-('Diário 2º PA'!$P$4:$P$2000=N$1),('Diário 2º PA'!$F$4:$F$2000))+SUMPRODUCT(-('Diário 3º PA'!$E$4:$E$2000='Analítico Cx.'!$B111),-('Diário 3º PA'!$P$4:$P$2000=N$1),('Diário 3º PA'!$F$4:$F$2000))+SUMPRODUCT(-('Diário 4º PA'!$E$4:$E$2000='Analítico Cx.'!$B111),-('Diário 4º PA'!$P$4:$P$2000=N$1),('Diário 4º PA'!$F$4:$F$2000))</f>
        <v>0</v>
      </c>
      <c r="O111" s="206">
        <f t="shared" si="16"/>
        <v>4061.71</v>
      </c>
      <c r="P111" s="180">
        <f t="shared" si="17"/>
        <v>1.4963749533790846E-3</v>
      </c>
    </row>
    <row r="112" spans="1:16" ht="23.25" customHeight="1" x14ac:dyDescent="0.2">
      <c r="A112" s="215" t="s">
        <v>213</v>
      </c>
      <c r="B112" s="228" t="s">
        <v>83</v>
      </c>
      <c r="C112" s="205">
        <f>SUMPRODUCT(-('Diário 1º PA'!$E$4:$E$2634='Analítico Cx.'!$B112),-('Diário 1º PA'!$P$4:$P$2634=C$1),('Diário 1º PA'!$F$4:$F$2634))+SUMPRODUCT(-('Diário 2º PA'!$E$4:$E$2000='Analítico Cx.'!$B112),-('Diário 2º PA'!$P$4:$P$2000=C$1),('Diário 2º PA'!$F$4:$F$2000))+SUMPRODUCT(-('Diário 3º PA'!$E$4:$E$2000='Analítico Cx.'!$B112),-('Diário 3º PA'!$P$4:$P$2000=C$1),('Diário 3º PA'!$F$4:$F$2000))+SUMPRODUCT(-('Diário 4º PA'!$E$4:$E$2000='Analítico Cx.'!$B112),-('Diário 4º PA'!$P$4:$P$2000=C$1),('Diário 4º PA'!$F$4:$F$2000))</f>
        <v>0</v>
      </c>
      <c r="D112" s="205">
        <f>SUMPRODUCT(-('Diário 1º PA'!$E$4:$E$2634='Analítico Cx.'!$B112),-('Diário 1º PA'!$P$4:$P$2634=D$1),('Diário 1º PA'!$F$4:$F$2634))+SUMPRODUCT(-('Diário 2º PA'!$E$4:$E$2000='Analítico Cx.'!$B112),-('Diário 2º PA'!$P$4:$P$2000=D$1),('Diário 2º PA'!$F$4:$F$2000))+SUMPRODUCT(-('Diário 3º PA'!$E$4:$E$2000='Analítico Cx.'!$B112),-('Diário 3º PA'!$P$4:$P$2000=D$1),('Diário 3º PA'!$F$4:$F$2000))+SUMPRODUCT(-('Diário 4º PA'!$E$4:$E$2000='Analítico Cx.'!$B112),-('Diário 4º PA'!$P$4:$P$2000=D$1),('Diário 4º PA'!$F$4:$F$2000))</f>
        <v>0</v>
      </c>
      <c r="E112" s="205">
        <f>SUMPRODUCT(-('Diário 1º PA'!$E$4:$E$2634='Analítico Cx.'!$B112),-('Diário 1º PA'!$P$4:$P$2634=E$1),('Diário 1º PA'!$F$4:$F$2634))+SUMPRODUCT(-('Diário 2º PA'!$E$4:$E$2000='Analítico Cx.'!$B112),-('Diário 2º PA'!$P$4:$P$2000=E$1),('Diário 2º PA'!$F$4:$F$2000))+SUMPRODUCT(-('Diário 3º PA'!$E$4:$E$2000='Analítico Cx.'!$B112),-('Diário 3º PA'!$P$4:$P$2000=E$1),('Diário 3º PA'!$F$4:$F$2000))+SUMPRODUCT(-('Diário 4º PA'!$E$4:$E$2000='Analítico Cx.'!$B112),-('Diário 4º PA'!$P$4:$P$2000=E$1),('Diário 4º PA'!$F$4:$F$2000))</f>
        <v>0</v>
      </c>
      <c r="F112" s="205">
        <f>SUMPRODUCT(-('Diário 1º PA'!$E$4:$E$2634='Analítico Cx.'!$B112),-('Diário 1º PA'!$P$4:$P$2634=F$1),('Diário 1º PA'!$F$4:$F$2634))+SUMPRODUCT(-('Diário 2º PA'!$E$4:$E$2000='Analítico Cx.'!$B112),-('Diário 2º PA'!$P$4:$P$2000=F$1),('Diário 2º PA'!$F$4:$F$2000))+SUMPRODUCT(-('Diário 3º PA'!$E$4:$E$2000='Analítico Cx.'!$B112),-('Diário 3º PA'!$P$4:$P$2000=F$1),('Diário 3º PA'!$F$4:$F$2000))+SUMPRODUCT(-('Diário 4º PA'!$E$4:$E$2000='Analítico Cx.'!$B112),-('Diário 4º PA'!$P$4:$P$2000=F$1),('Diário 4º PA'!$F$4:$F$2000))</f>
        <v>0</v>
      </c>
      <c r="G112" s="205">
        <f>SUMPRODUCT(-('Diário 1º PA'!$E$4:$E$2634='Analítico Cx.'!$B112),-('Diário 1º PA'!$P$4:$P$2634=G$1),('Diário 1º PA'!$F$4:$F$2634))+SUMPRODUCT(-('Diário 2º PA'!$E$4:$E$2000='Analítico Cx.'!$B112),-('Diário 2º PA'!$P$4:$P$2000=G$1),('Diário 2º PA'!$F$4:$F$2000))+SUMPRODUCT(-('Diário 3º PA'!$E$4:$E$2000='Analítico Cx.'!$B112),-('Diário 3º PA'!$P$4:$P$2000=G$1),('Diário 3º PA'!$F$4:$F$2000))+SUMPRODUCT(-('Diário 4º PA'!$E$4:$E$2000='Analítico Cx.'!$B112),-('Diário 4º PA'!$P$4:$P$2000=G$1),('Diário 4º PA'!$F$4:$F$2000))</f>
        <v>0</v>
      </c>
      <c r="H112" s="205">
        <f>SUMPRODUCT(-('Diário 1º PA'!$E$4:$E$2634='Analítico Cx.'!$B112),-('Diário 1º PA'!$P$4:$P$2634=H$1),('Diário 1º PA'!$F$4:$F$2634))+SUMPRODUCT(-('Diário 2º PA'!$E$4:$E$2000='Analítico Cx.'!$B112),-('Diário 2º PA'!$P$4:$P$2000=H$1),('Diário 2º PA'!$F$4:$F$2000))+SUMPRODUCT(-('Diário 3º PA'!$E$4:$E$2000='Analítico Cx.'!$B112),-('Diário 3º PA'!$P$4:$P$2000=H$1),('Diário 3º PA'!$F$4:$F$2000))+SUMPRODUCT(-('Diário 4º PA'!$E$4:$E$2000='Analítico Cx.'!$B112),-('Diário 4º PA'!$P$4:$P$2000=H$1),('Diário 4º PA'!$F$4:$F$2000))</f>
        <v>0</v>
      </c>
      <c r="I112" s="205">
        <f>SUMPRODUCT(-('Diário 1º PA'!$E$4:$E$2634='Analítico Cx.'!$B112),-('Diário 1º PA'!$P$4:$P$2634=I$1),('Diário 1º PA'!$F$4:$F$2634))+SUMPRODUCT(-('Diário 2º PA'!$E$4:$E$2000='Analítico Cx.'!$B112),-('Diário 2º PA'!$P$4:$P$2000=I$1),('Diário 2º PA'!$F$4:$F$2000))+SUMPRODUCT(-('Diário 3º PA'!$E$4:$E$2000='Analítico Cx.'!$B112),-('Diário 3º PA'!$P$4:$P$2000=I$1),('Diário 3º PA'!$F$4:$F$2000))+SUMPRODUCT(-('Diário 4º PA'!$E$4:$E$2000='Analítico Cx.'!$B112),-('Diário 4º PA'!$P$4:$P$2000=I$1),('Diário 4º PA'!$F$4:$F$2000))</f>
        <v>0</v>
      </c>
      <c r="J112" s="205">
        <f>SUMPRODUCT(-('Diário 1º PA'!$E$4:$E$2634='Analítico Cx.'!$B112),-('Diário 1º PA'!$P$4:$P$2634=J$1),('Diário 1º PA'!$F$4:$F$2634))+SUMPRODUCT(-('Diário 2º PA'!$E$4:$E$2000='Analítico Cx.'!$B112),-('Diário 2º PA'!$P$4:$P$2000=J$1),('Diário 2º PA'!$F$4:$F$2000))+SUMPRODUCT(-('Diário 3º PA'!$E$4:$E$2000='Analítico Cx.'!$B112),-('Diário 3º PA'!$P$4:$P$2000=J$1),('Diário 3º PA'!$F$4:$F$2000))+SUMPRODUCT(-('Diário 4º PA'!$E$4:$E$2000='Analítico Cx.'!$B112),-('Diário 4º PA'!$P$4:$P$2000=J$1),('Diário 4º PA'!$F$4:$F$2000))</f>
        <v>0</v>
      </c>
      <c r="K112" s="205">
        <f>SUMPRODUCT(-('Diário 1º PA'!$E$4:$E$2634='Analítico Cx.'!$B112),-('Diário 1º PA'!$P$4:$P$2634=K$1),('Diário 1º PA'!$F$4:$F$2634))+SUMPRODUCT(-('Diário 2º PA'!$E$4:$E$2000='Analítico Cx.'!$B112),-('Diário 2º PA'!$P$4:$P$2000=K$1),('Diário 2º PA'!$F$4:$F$2000))+SUMPRODUCT(-('Diário 3º PA'!$E$4:$E$2000='Analítico Cx.'!$B112),-('Diário 3º PA'!$P$4:$P$2000=K$1),('Diário 3º PA'!$F$4:$F$2000))+SUMPRODUCT(-('Diário 4º PA'!$E$4:$E$2000='Analítico Cx.'!$B112),-('Diário 4º PA'!$P$4:$P$2000=K$1),('Diário 4º PA'!$F$4:$F$2000))</f>
        <v>0</v>
      </c>
      <c r="L112" s="205">
        <f>SUMPRODUCT(-('Diário 1º PA'!$E$4:$E$2634='Analítico Cx.'!$B112),-('Diário 1º PA'!$P$4:$P$2634=L$1),('Diário 1º PA'!$F$4:$F$2634))+SUMPRODUCT(-('Diário 2º PA'!$E$4:$E$2000='Analítico Cx.'!$B112),-('Diário 2º PA'!$P$4:$P$2000=L$1),('Diário 2º PA'!$F$4:$F$2000))+SUMPRODUCT(-('Diário 3º PA'!$E$4:$E$2000='Analítico Cx.'!$B112),-('Diário 3º PA'!$P$4:$P$2000=L$1),('Diário 3º PA'!$F$4:$F$2000))+SUMPRODUCT(-('Diário 4º PA'!$E$4:$E$2000='Analítico Cx.'!$B112),-('Diário 4º PA'!$P$4:$P$2000=L$1),('Diário 4º PA'!$F$4:$F$2000))</f>
        <v>0</v>
      </c>
      <c r="M112" s="205">
        <f>SUMPRODUCT(-('Diário 1º PA'!$E$4:$E$2634='Analítico Cx.'!$B112),-('Diário 1º PA'!$P$4:$P$2634=M$1),('Diário 1º PA'!$F$4:$F$2634))+SUMPRODUCT(-('Diário 2º PA'!$E$4:$E$2000='Analítico Cx.'!$B112),-('Diário 2º PA'!$P$4:$P$2000=M$1),('Diário 2º PA'!$F$4:$F$2000))+SUMPRODUCT(-('Diário 3º PA'!$E$4:$E$2000='Analítico Cx.'!$B112),-('Diário 3º PA'!$P$4:$P$2000=M$1),('Diário 3º PA'!$F$4:$F$2000))+SUMPRODUCT(-('Diário 4º PA'!$E$4:$E$2000='Analítico Cx.'!$B112),-('Diário 4º PA'!$P$4:$P$2000=M$1),('Diário 4º PA'!$F$4:$F$2000))</f>
        <v>0</v>
      </c>
      <c r="N112" s="205">
        <f>SUMPRODUCT(-('Diário 1º PA'!$E$4:$E$2634='Analítico Cx.'!$B112),-('Diário 1º PA'!$P$4:$P$2634=N$1),('Diário 1º PA'!$F$4:$F$2634))+SUMPRODUCT(-('Diário 2º PA'!$E$4:$E$2000='Analítico Cx.'!$B112),-('Diário 2º PA'!$P$4:$P$2000=N$1),('Diário 2º PA'!$F$4:$F$2000))+SUMPRODUCT(-('Diário 3º PA'!$E$4:$E$2000='Analítico Cx.'!$B112),-('Diário 3º PA'!$P$4:$P$2000=N$1),('Diário 3º PA'!$F$4:$F$2000))+SUMPRODUCT(-('Diário 4º PA'!$E$4:$E$2000='Analítico Cx.'!$B112),-('Diário 4º PA'!$P$4:$P$2000=N$1),('Diário 4º PA'!$F$4:$F$2000))</f>
        <v>0</v>
      </c>
      <c r="O112" s="206">
        <f t="shared" si="16"/>
        <v>0</v>
      </c>
      <c r="P112" s="180">
        <f t="shared" si="17"/>
        <v>0</v>
      </c>
    </row>
    <row r="113" spans="1:16" ht="23.25" customHeight="1" x14ac:dyDescent="0.2">
      <c r="A113" s="215" t="s">
        <v>215</v>
      </c>
      <c r="B113" s="228" t="s">
        <v>63</v>
      </c>
      <c r="C113" s="205">
        <f>SUMPRODUCT(-('Diário 1º PA'!$E$4:$E$2634='Analítico Cx.'!$B113),-('Diário 1º PA'!$P$4:$P$2634=C$1),('Diário 1º PA'!$F$4:$F$2634))+SUMPRODUCT(-('Diário 2º PA'!$E$4:$E$2000='Analítico Cx.'!$B113),-('Diário 2º PA'!$P$4:$P$2000=C$1),('Diário 2º PA'!$F$4:$F$2000))+SUMPRODUCT(-('Diário 3º PA'!$E$4:$E$2000='Analítico Cx.'!$B113),-('Diário 3º PA'!$P$4:$P$2000=C$1),('Diário 3º PA'!$F$4:$F$2000))+SUMPRODUCT(-('Diário 4º PA'!$E$4:$E$2000='Analítico Cx.'!$B113),-('Diário 4º PA'!$P$4:$P$2000=C$1),('Diário 4º PA'!$F$4:$F$2000))</f>
        <v>0</v>
      </c>
      <c r="D113" s="205">
        <f>SUMPRODUCT(-('Diário 1º PA'!$E$4:$E$2634='Analítico Cx.'!$B113),-('Diário 1º PA'!$P$4:$P$2634=D$1),('Diário 1º PA'!$F$4:$F$2634))+SUMPRODUCT(-('Diário 2º PA'!$E$4:$E$2000='Analítico Cx.'!$B113),-('Diário 2º PA'!$P$4:$P$2000=D$1),('Diário 2º PA'!$F$4:$F$2000))+SUMPRODUCT(-('Diário 3º PA'!$E$4:$E$2000='Analítico Cx.'!$B113),-('Diário 3º PA'!$P$4:$P$2000=D$1),('Diário 3º PA'!$F$4:$F$2000))+SUMPRODUCT(-('Diário 4º PA'!$E$4:$E$2000='Analítico Cx.'!$B113),-('Diário 4º PA'!$P$4:$P$2000=D$1),('Diário 4º PA'!$F$4:$F$2000))</f>
        <v>0</v>
      </c>
      <c r="E113" s="205">
        <f>SUMPRODUCT(-('Diário 1º PA'!$E$4:$E$2634='Analítico Cx.'!$B113),-('Diário 1º PA'!$P$4:$P$2634=E$1),('Diário 1º PA'!$F$4:$F$2634))+SUMPRODUCT(-('Diário 2º PA'!$E$4:$E$2000='Analítico Cx.'!$B113),-('Diário 2º PA'!$P$4:$P$2000=E$1),('Diário 2º PA'!$F$4:$F$2000))+SUMPRODUCT(-('Diário 3º PA'!$E$4:$E$2000='Analítico Cx.'!$B113),-('Diário 3º PA'!$P$4:$P$2000=E$1),('Diário 3º PA'!$F$4:$F$2000))+SUMPRODUCT(-('Diário 4º PA'!$E$4:$E$2000='Analítico Cx.'!$B113),-('Diário 4º PA'!$P$4:$P$2000=E$1),('Diário 4º PA'!$F$4:$F$2000))</f>
        <v>0</v>
      </c>
      <c r="F113" s="205">
        <f>SUMPRODUCT(-('Diário 1º PA'!$E$4:$E$2634='Analítico Cx.'!$B113),-('Diário 1º PA'!$P$4:$P$2634=F$1),('Diário 1º PA'!$F$4:$F$2634))+SUMPRODUCT(-('Diário 2º PA'!$E$4:$E$2000='Analítico Cx.'!$B113),-('Diário 2º PA'!$P$4:$P$2000=F$1),('Diário 2º PA'!$F$4:$F$2000))+SUMPRODUCT(-('Diário 3º PA'!$E$4:$E$2000='Analítico Cx.'!$B113),-('Diário 3º PA'!$P$4:$P$2000=F$1),('Diário 3º PA'!$F$4:$F$2000))+SUMPRODUCT(-('Diário 4º PA'!$E$4:$E$2000='Analítico Cx.'!$B113),-('Diário 4º PA'!$P$4:$P$2000=F$1),('Diário 4º PA'!$F$4:$F$2000))</f>
        <v>0</v>
      </c>
      <c r="G113" s="205">
        <f>SUMPRODUCT(-('Diário 1º PA'!$E$4:$E$2634='Analítico Cx.'!$B113),-('Diário 1º PA'!$P$4:$P$2634=G$1),('Diário 1º PA'!$F$4:$F$2634))+SUMPRODUCT(-('Diário 2º PA'!$E$4:$E$2000='Analítico Cx.'!$B113),-('Diário 2º PA'!$P$4:$P$2000=G$1),('Diário 2º PA'!$F$4:$F$2000))+SUMPRODUCT(-('Diário 3º PA'!$E$4:$E$2000='Analítico Cx.'!$B113),-('Diário 3º PA'!$P$4:$P$2000=G$1),('Diário 3º PA'!$F$4:$F$2000))+SUMPRODUCT(-('Diário 4º PA'!$E$4:$E$2000='Analítico Cx.'!$B113),-('Diário 4º PA'!$P$4:$P$2000=G$1),('Diário 4º PA'!$F$4:$F$2000))</f>
        <v>0</v>
      </c>
      <c r="H113" s="205">
        <f>SUMPRODUCT(-('Diário 1º PA'!$E$4:$E$2634='Analítico Cx.'!$B113),-('Diário 1º PA'!$P$4:$P$2634=H$1),('Diário 1º PA'!$F$4:$F$2634))+SUMPRODUCT(-('Diário 2º PA'!$E$4:$E$2000='Analítico Cx.'!$B113),-('Diário 2º PA'!$P$4:$P$2000=H$1),('Diário 2º PA'!$F$4:$F$2000))+SUMPRODUCT(-('Diário 3º PA'!$E$4:$E$2000='Analítico Cx.'!$B113),-('Diário 3º PA'!$P$4:$P$2000=H$1),('Diário 3º PA'!$F$4:$F$2000))+SUMPRODUCT(-('Diário 4º PA'!$E$4:$E$2000='Analítico Cx.'!$B113),-('Diário 4º PA'!$P$4:$P$2000=H$1),('Diário 4º PA'!$F$4:$F$2000))</f>
        <v>0</v>
      </c>
      <c r="I113" s="205">
        <f>SUMPRODUCT(-('Diário 1º PA'!$E$4:$E$2634='Analítico Cx.'!$B113),-('Diário 1º PA'!$P$4:$P$2634=I$1),('Diário 1º PA'!$F$4:$F$2634))+SUMPRODUCT(-('Diário 2º PA'!$E$4:$E$2000='Analítico Cx.'!$B113),-('Diário 2º PA'!$P$4:$P$2000=I$1),('Diário 2º PA'!$F$4:$F$2000))+SUMPRODUCT(-('Diário 3º PA'!$E$4:$E$2000='Analítico Cx.'!$B113),-('Diário 3º PA'!$P$4:$P$2000=I$1),('Diário 3º PA'!$F$4:$F$2000))+SUMPRODUCT(-('Diário 4º PA'!$E$4:$E$2000='Analítico Cx.'!$B113),-('Diário 4º PA'!$P$4:$P$2000=I$1),('Diário 4º PA'!$F$4:$F$2000))</f>
        <v>0</v>
      </c>
      <c r="J113" s="205">
        <f>SUMPRODUCT(-('Diário 1º PA'!$E$4:$E$2634='Analítico Cx.'!$B113),-('Diário 1º PA'!$P$4:$P$2634=J$1),('Diário 1º PA'!$F$4:$F$2634))+SUMPRODUCT(-('Diário 2º PA'!$E$4:$E$2000='Analítico Cx.'!$B113),-('Diário 2º PA'!$P$4:$P$2000=J$1),('Diário 2º PA'!$F$4:$F$2000))+SUMPRODUCT(-('Diário 3º PA'!$E$4:$E$2000='Analítico Cx.'!$B113),-('Diário 3º PA'!$P$4:$P$2000=J$1),('Diário 3º PA'!$F$4:$F$2000))+SUMPRODUCT(-('Diário 4º PA'!$E$4:$E$2000='Analítico Cx.'!$B113),-('Diário 4º PA'!$P$4:$P$2000=J$1),('Diário 4º PA'!$F$4:$F$2000))</f>
        <v>0</v>
      </c>
      <c r="K113" s="205">
        <f>SUMPRODUCT(-('Diário 1º PA'!$E$4:$E$2634='Analítico Cx.'!$B113),-('Diário 1º PA'!$P$4:$P$2634=K$1),('Diário 1º PA'!$F$4:$F$2634))+SUMPRODUCT(-('Diário 2º PA'!$E$4:$E$2000='Analítico Cx.'!$B113),-('Diário 2º PA'!$P$4:$P$2000=K$1),('Diário 2º PA'!$F$4:$F$2000))+SUMPRODUCT(-('Diário 3º PA'!$E$4:$E$2000='Analítico Cx.'!$B113),-('Diário 3º PA'!$P$4:$P$2000=K$1),('Diário 3º PA'!$F$4:$F$2000))+SUMPRODUCT(-('Diário 4º PA'!$E$4:$E$2000='Analítico Cx.'!$B113),-('Diário 4º PA'!$P$4:$P$2000=K$1),('Diário 4º PA'!$F$4:$F$2000))</f>
        <v>0</v>
      </c>
      <c r="L113" s="205">
        <f>SUMPRODUCT(-('Diário 1º PA'!$E$4:$E$2634='Analítico Cx.'!$B113),-('Diário 1º PA'!$P$4:$P$2634=L$1),('Diário 1º PA'!$F$4:$F$2634))+SUMPRODUCT(-('Diário 2º PA'!$E$4:$E$2000='Analítico Cx.'!$B113),-('Diário 2º PA'!$P$4:$P$2000=L$1),('Diário 2º PA'!$F$4:$F$2000))+SUMPRODUCT(-('Diário 3º PA'!$E$4:$E$2000='Analítico Cx.'!$B113),-('Diário 3º PA'!$P$4:$P$2000=L$1),('Diário 3º PA'!$F$4:$F$2000))+SUMPRODUCT(-('Diário 4º PA'!$E$4:$E$2000='Analítico Cx.'!$B113),-('Diário 4º PA'!$P$4:$P$2000=L$1),('Diário 4º PA'!$F$4:$F$2000))</f>
        <v>0</v>
      </c>
      <c r="M113" s="205">
        <f>SUMPRODUCT(-('Diário 1º PA'!$E$4:$E$2634='Analítico Cx.'!$B113),-('Diário 1º PA'!$P$4:$P$2634=M$1),('Diário 1º PA'!$F$4:$F$2634))+SUMPRODUCT(-('Diário 2º PA'!$E$4:$E$2000='Analítico Cx.'!$B113),-('Diário 2º PA'!$P$4:$P$2000=M$1),('Diário 2º PA'!$F$4:$F$2000))+SUMPRODUCT(-('Diário 3º PA'!$E$4:$E$2000='Analítico Cx.'!$B113),-('Diário 3º PA'!$P$4:$P$2000=M$1),('Diário 3º PA'!$F$4:$F$2000))+SUMPRODUCT(-('Diário 4º PA'!$E$4:$E$2000='Analítico Cx.'!$B113),-('Diário 4º PA'!$P$4:$P$2000=M$1),('Diário 4º PA'!$F$4:$F$2000))</f>
        <v>0</v>
      </c>
      <c r="N113" s="205">
        <f>SUMPRODUCT(-('Diário 1º PA'!$E$4:$E$2634='Analítico Cx.'!$B113),-('Diário 1º PA'!$P$4:$P$2634=N$1),('Diário 1º PA'!$F$4:$F$2634))+SUMPRODUCT(-('Diário 2º PA'!$E$4:$E$2000='Analítico Cx.'!$B113),-('Diário 2º PA'!$P$4:$P$2000=N$1),('Diário 2º PA'!$F$4:$F$2000))+SUMPRODUCT(-('Diário 3º PA'!$E$4:$E$2000='Analítico Cx.'!$B113),-('Diário 3º PA'!$P$4:$P$2000=N$1),('Diário 3º PA'!$F$4:$F$2000))+SUMPRODUCT(-('Diário 4º PA'!$E$4:$E$2000='Analítico Cx.'!$B113),-('Diário 4º PA'!$P$4:$P$2000=N$1),('Diário 4º PA'!$F$4:$F$2000))</f>
        <v>0</v>
      </c>
      <c r="O113" s="206">
        <f t="shared" si="16"/>
        <v>0</v>
      </c>
      <c r="P113" s="180">
        <f t="shared" si="17"/>
        <v>0</v>
      </c>
    </row>
    <row r="114" spans="1:16" ht="23.25" customHeight="1" x14ac:dyDescent="0.2">
      <c r="A114" s="215" t="s">
        <v>216</v>
      </c>
      <c r="B114" s="228" t="s">
        <v>210</v>
      </c>
      <c r="C114" s="205">
        <f>SUMPRODUCT(-('Diário 1º PA'!$E$4:$E$2634='Analítico Cx.'!$B114),-('Diário 1º PA'!$P$4:$P$2634=C$1),('Diário 1º PA'!$F$4:$F$2634))+SUMPRODUCT(-('Diário 2º PA'!$E$4:$E$2000='Analítico Cx.'!$B114),-('Diário 2º PA'!$P$4:$P$2000=C$1),('Diário 2º PA'!$F$4:$F$2000))+SUMPRODUCT(-('Diário 3º PA'!$E$4:$E$2000='Analítico Cx.'!$B114),-('Diário 3º PA'!$P$4:$P$2000=C$1),('Diário 3º PA'!$F$4:$F$2000))+SUMPRODUCT(-('Diário 4º PA'!$E$4:$E$2000='Analítico Cx.'!$B114),-('Diário 4º PA'!$P$4:$P$2000=C$1),('Diário 4º PA'!$F$4:$F$2000))</f>
        <v>0</v>
      </c>
      <c r="D114" s="205">
        <f>SUMPRODUCT(-('Diário 1º PA'!$E$4:$E$2634='Analítico Cx.'!$B114),-('Diário 1º PA'!$P$4:$P$2634=D$1),('Diário 1º PA'!$F$4:$F$2634))+SUMPRODUCT(-('Diário 2º PA'!$E$4:$E$2000='Analítico Cx.'!$B114),-('Diário 2º PA'!$P$4:$P$2000=D$1),('Diário 2º PA'!$F$4:$F$2000))+SUMPRODUCT(-('Diário 3º PA'!$E$4:$E$2000='Analítico Cx.'!$B114),-('Diário 3º PA'!$P$4:$P$2000=D$1),('Diário 3º PA'!$F$4:$F$2000))+SUMPRODUCT(-('Diário 4º PA'!$E$4:$E$2000='Analítico Cx.'!$B114),-('Diário 4º PA'!$P$4:$P$2000=D$1),('Diário 4º PA'!$F$4:$F$2000))</f>
        <v>0</v>
      </c>
      <c r="E114" s="205">
        <f>SUMPRODUCT(-('Diário 1º PA'!$E$4:$E$2634='Analítico Cx.'!$B114),-('Diário 1º PA'!$P$4:$P$2634=E$1),('Diário 1º PA'!$F$4:$F$2634))+SUMPRODUCT(-('Diário 2º PA'!$E$4:$E$2000='Analítico Cx.'!$B114),-('Diário 2º PA'!$P$4:$P$2000=E$1),('Diário 2º PA'!$F$4:$F$2000))+SUMPRODUCT(-('Diário 3º PA'!$E$4:$E$2000='Analítico Cx.'!$B114),-('Diário 3º PA'!$P$4:$P$2000=E$1),('Diário 3º PA'!$F$4:$F$2000))+SUMPRODUCT(-('Diário 4º PA'!$E$4:$E$2000='Analítico Cx.'!$B114),-('Diário 4º PA'!$P$4:$P$2000=E$1),('Diário 4º PA'!$F$4:$F$2000))</f>
        <v>0</v>
      </c>
      <c r="F114" s="205">
        <f>SUMPRODUCT(-('Diário 1º PA'!$E$4:$E$2634='Analítico Cx.'!$B114),-('Diário 1º PA'!$P$4:$P$2634=F$1),('Diário 1º PA'!$F$4:$F$2634))+SUMPRODUCT(-('Diário 2º PA'!$E$4:$E$2000='Analítico Cx.'!$B114),-('Diário 2º PA'!$P$4:$P$2000=F$1),('Diário 2º PA'!$F$4:$F$2000))+SUMPRODUCT(-('Diário 3º PA'!$E$4:$E$2000='Analítico Cx.'!$B114),-('Diário 3º PA'!$P$4:$P$2000=F$1),('Diário 3º PA'!$F$4:$F$2000))+SUMPRODUCT(-('Diário 4º PA'!$E$4:$E$2000='Analítico Cx.'!$B114),-('Diário 4º PA'!$P$4:$P$2000=F$1),('Diário 4º PA'!$F$4:$F$2000))</f>
        <v>0</v>
      </c>
      <c r="G114" s="205">
        <f>SUMPRODUCT(-('Diário 1º PA'!$E$4:$E$2634='Analítico Cx.'!$B114),-('Diário 1º PA'!$P$4:$P$2634=G$1),('Diário 1º PA'!$F$4:$F$2634))+SUMPRODUCT(-('Diário 2º PA'!$E$4:$E$2000='Analítico Cx.'!$B114),-('Diário 2º PA'!$P$4:$P$2000=G$1),('Diário 2º PA'!$F$4:$F$2000))+SUMPRODUCT(-('Diário 3º PA'!$E$4:$E$2000='Analítico Cx.'!$B114),-('Diário 3º PA'!$P$4:$P$2000=G$1),('Diário 3º PA'!$F$4:$F$2000))+SUMPRODUCT(-('Diário 4º PA'!$E$4:$E$2000='Analítico Cx.'!$B114),-('Diário 4º PA'!$P$4:$P$2000=G$1),('Diário 4º PA'!$F$4:$F$2000))</f>
        <v>0</v>
      </c>
      <c r="H114" s="205">
        <f>SUMPRODUCT(-('Diário 1º PA'!$E$4:$E$2634='Analítico Cx.'!$B114),-('Diário 1º PA'!$P$4:$P$2634=H$1),('Diário 1º PA'!$F$4:$F$2634))+SUMPRODUCT(-('Diário 2º PA'!$E$4:$E$2000='Analítico Cx.'!$B114),-('Diário 2º PA'!$P$4:$P$2000=H$1),('Diário 2º PA'!$F$4:$F$2000))+SUMPRODUCT(-('Diário 3º PA'!$E$4:$E$2000='Analítico Cx.'!$B114),-('Diário 3º PA'!$P$4:$P$2000=H$1),('Diário 3º PA'!$F$4:$F$2000))+SUMPRODUCT(-('Diário 4º PA'!$E$4:$E$2000='Analítico Cx.'!$B114),-('Diário 4º PA'!$P$4:$P$2000=H$1),('Diário 4º PA'!$F$4:$F$2000))</f>
        <v>0</v>
      </c>
      <c r="I114" s="205">
        <f>SUMPRODUCT(-('Diário 1º PA'!$E$4:$E$2634='Analítico Cx.'!$B114),-('Diário 1º PA'!$P$4:$P$2634=I$1),('Diário 1º PA'!$F$4:$F$2634))+SUMPRODUCT(-('Diário 2º PA'!$E$4:$E$2000='Analítico Cx.'!$B114),-('Diário 2º PA'!$P$4:$P$2000=I$1),('Diário 2º PA'!$F$4:$F$2000))+SUMPRODUCT(-('Diário 3º PA'!$E$4:$E$2000='Analítico Cx.'!$B114),-('Diário 3º PA'!$P$4:$P$2000=I$1),('Diário 3º PA'!$F$4:$F$2000))+SUMPRODUCT(-('Diário 4º PA'!$E$4:$E$2000='Analítico Cx.'!$B114),-('Diário 4º PA'!$P$4:$P$2000=I$1),('Diário 4º PA'!$F$4:$F$2000))</f>
        <v>0</v>
      </c>
      <c r="J114" s="205">
        <f>SUMPRODUCT(-('Diário 1º PA'!$E$4:$E$2634='Analítico Cx.'!$B114),-('Diário 1º PA'!$P$4:$P$2634=J$1),('Diário 1º PA'!$F$4:$F$2634))+SUMPRODUCT(-('Diário 2º PA'!$E$4:$E$2000='Analítico Cx.'!$B114),-('Diário 2º PA'!$P$4:$P$2000=J$1),('Diário 2º PA'!$F$4:$F$2000))+SUMPRODUCT(-('Diário 3º PA'!$E$4:$E$2000='Analítico Cx.'!$B114),-('Diário 3º PA'!$P$4:$P$2000=J$1),('Diário 3º PA'!$F$4:$F$2000))+SUMPRODUCT(-('Diário 4º PA'!$E$4:$E$2000='Analítico Cx.'!$B114),-('Diário 4º PA'!$P$4:$P$2000=J$1),('Diário 4º PA'!$F$4:$F$2000))</f>
        <v>0</v>
      </c>
      <c r="K114" s="205">
        <f>SUMPRODUCT(-('Diário 1º PA'!$E$4:$E$2634='Analítico Cx.'!$B114),-('Diário 1º PA'!$P$4:$P$2634=K$1),('Diário 1º PA'!$F$4:$F$2634))+SUMPRODUCT(-('Diário 2º PA'!$E$4:$E$2000='Analítico Cx.'!$B114),-('Diário 2º PA'!$P$4:$P$2000=K$1),('Diário 2º PA'!$F$4:$F$2000))+SUMPRODUCT(-('Diário 3º PA'!$E$4:$E$2000='Analítico Cx.'!$B114),-('Diário 3º PA'!$P$4:$P$2000=K$1),('Diário 3º PA'!$F$4:$F$2000))+SUMPRODUCT(-('Diário 4º PA'!$E$4:$E$2000='Analítico Cx.'!$B114),-('Diário 4º PA'!$P$4:$P$2000=K$1),('Diário 4º PA'!$F$4:$F$2000))</f>
        <v>0</v>
      </c>
      <c r="L114" s="205">
        <f>SUMPRODUCT(-('Diário 1º PA'!$E$4:$E$2634='Analítico Cx.'!$B114),-('Diário 1º PA'!$P$4:$P$2634=L$1),('Diário 1º PA'!$F$4:$F$2634))+SUMPRODUCT(-('Diário 2º PA'!$E$4:$E$2000='Analítico Cx.'!$B114),-('Diário 2º PA'!$P$4:$P$2000=L$1),('Diário 2º PA'!$F$4:$F$2000))+SUMPRODUCT(-('Diário 3º PA'!$E$4:$E$2000='Analítico Cx.'!$B114),-('Diário 3º PA'!$P$4:$P$2000=L$1),('Diário 3º PA'!$F$4:$F$2000))+SUMPRODUCT(-('Diário 4º PA'!$E$4:$E$2000='Analítico Cx.'!$B114),-('Diário 4º PA'!$P$4:$P$2000=L$1),('Diário 4º PA'!$F$4:$F$2000))</f>
        <v>0</v>
      </c>
      <c r="M114" s="205">
        <f>SUMPRODUCT(-('Diário 1º PA'!$E$4:$E$2634='Analítico Cx.'!$B114),-('Diário 1º PA'!$P$4:$P$2634=M$1),('Diário 1º PA'!$F$4:$F$2634))+SUMPRODUCT(-('Diário 2º PA'!$E$4:$E$2000='Analítico Cx.'!$B114),-('Diário 2º PA'!$P$4:$P$2000=M$1),('Diário 2º PA'!$F$4:$F$2000))+SUMPRODUCT(-('Diário 3º PA'!$E$4:$E$2000='Analítico Cx.'!$B114),-('Diário 3º PA'!$P$4:$P$2000=M$1),('Diário 3º PA'!$F$4:$F$2000))+SUMPRODUCT(-('Diário 4º PA'!$E$4:$E$2000='Analítico Cx.'!$B114),-('Diário 4º PA'!$P$4:$P$2000=M$1),('Diário 4º PA'!$F$4:$F$2000))</f>
        <v>0</v>
      </c>
      <c r="N114" s="205">
        <f>SUMPRODUCT(-('Diário 1º PA'!$E$4:$E$2634='Analítico Cx.'!$B114),-('Diário 1º PA'!$P$4:$P$2634=N$1),('Diário 1º PA'!$F$4:$F$2634))+SUMPRODUCT(-('Diário 2º PA'!$E$4:$E$2000='Analítico Cx.'!$B114),-('Diário 2º PA'!$P$4:$P$2000=N$1),('Diário 2º PA'!$F$4:$F$2000))+SUMPRODUCT(-('Diário 3º PA'!$E$4:$E$2000='Analítico Cx.'!$B114),-('Diário 3º PA'!$P$4:$P$2000=N$1),('Diário 3º PA'!$F$4:$F$2000))+SUMPRODUCT(-('Diário 4º PA'!$E$4:$E$2000='Analítico Cx.'!$B114),-('Diário 4º PA'!$P$4:$P$2000=N$1),('Diário 4º PA'!$F$4:$F$2000))</f>
        <v>0</v>
      </c>
      <c r="O114" s="206">
        <f t="shared" si="16"/>
        <v>0</v>
      </c>
      <c r="P114" s="180">
        <f t="shared" si="17"/>
        <v>0</v>
      </c>
    </row>
    <row r="115" spans="1:16" ht="23.25" customHeight="1" x14ac:dyDescent="0.2">
      <c r="A115" s="215" t="s">
        <v>218</v>
      </c>
      <c r="B115" s="228" t="s">
        <v>212</v>
      </c>
      <c r="C115" s="205">
        <f>SUMPRODUCT(-('Diário 1º PA'!$E$4:$E$2634='Analítico Cx.'!$B115),-('Diário 1º PA'!$P$4:$P$2634=C$1),('Diário 1º PA'!$F$4:$F$2634))+SUMPRODUCT(-('Diário 2º PA'!$E$4:$E$2000='Analítico Cx.'!$B115),-('Diário 2º PA'!$P$4:$P$2000=C$1),('Diário 2º PA'!$F$4:$F$2000))+SUMPRODUCT(-('Diário 3º PA'!$E$4:$E$2000='Analítico Cx.'!$B115),-('Diário 3º PA'!$P$4:$P$2000=C$1),('Diário 3º PA'!$F$4:$F$2000))+SUMPRODUCT(-('Diário 4º PA'!$E$4:$E$2000='Analítico Cx.'!$B115),-('Diário 4º PA'!$P$4:$P$2000=C$1),('Diário 4º PA'!$F$4:$F$2000))</f>
        <v>0</v>
      </c>
      <c r="D115" s="205">
        <f>SUMPRODUCT(-('Diário 1º PA'!$E$4:$E$2634='Analítico Cx.'!$B115),-('Diário 1º PA'!$P$4:$P$2634=D$1),('Diário 1º PA'!$F$4:$F$2634))+SUMPRODUCT(-('Diário 2º PA'!$E$4:$E$2000='Analítico Cx.'!$B115),-('Diário 2º PA'!$P$4:$P$2000=D$1),('Diário 2º PA'!$F$4:$F$2000))+SUMPRODUCT(-('Diário 3º PA'!$E$4:$E$2000='Analítico Cx.'!$B115),-('Diário 3º PA'!$P$4:$P$2000=D$1),('Diário 3º PA'!$F$4:$F$2000))+SUMPRODUCT(-('Diário 4º PA'!$E$4:$E$2000='Analítico Cx.'!$B115),-('Diário 4º PA'!$P$4:$P$2000=D$1),('Diário 4º PA'!$F$4:$F$2000))</f>
        <v>0</v>
      </c>
      <c r="E115" s="205">
        <f>SUMPRODUCT(-('Diário 1º PA'!$E$4:$E$2634='Analítico Cx.'!$B115),-('Diário 1º PA'!$P$4:$P$2634=E$1),('Diário 1º PA'!$F$4:$F$2634))+SUMPRODUCT(-('Diário 2º PA'!$E$4:$E$2000='Analítico Cx.'!$B115),-('Diário 2º PA'!$P$4:$P$2000=E$1),('Diário 2º PA'!$F$4:$F$2000))+SUMPRODUCT(-('Diário 3º PA'!$E$4:$E$2000='Analítico Cx.'!$B115),-('Diário 3º PA'!$P$4:$P$2000=E$1),('Diário 3º PA'!$F$4:$F$2000))+SUMPRODUCT(-('Diário 4º PA'!$E$4:$E$2000='Analítico Cx.'!$B115),-('Diário 4º PA'!$P$4:$P$2000=E$1),('Diário 4º PA'!$F$4:$F$2000))</f>
        <v>0</v>
      </c>
      <c r="F115" s="205">
        <f>SUMPRODUCT(-('Diário 1º PA'!$E$4:$E$2634='Analítico Cx.'!$B115),-('Diário 1º PA'!$P$4:$P$2634=F$1),('Diário 1º PA'!$F$4:$F$2634))+SUMPRODUCT(-('Diário 2º PA'!$E$4:$E$2000='Analítico Cx.'!$B115),-('Diário 2º PA'!$P$4:$P$2000=F$1),('Diário 2º PA'!$F$4:$F$2000))+SUMPRODUCT(-('Diário 3º PA'!$E$4:$E$2000='Analítico Cx.'!$B115),-('Diário 3º PA'!$P$4:$P$2000=F$1),('Diário 3º PA'!$F$4:$F$2000))+SUMPRODUCT(-('Diário 4º PA'!$E$4:$E$2000='Analítico Cx.'!$B115),-('Diário 4º PA'!$P$4:$P$2000=F$1),('Diário 4º PA'!$F$4:$F$2000))</f>
        <v>0</v>
      </c>
      <c r="G115" s="205">
        <f>SUMPRODUCT(-('Diário 1º PA'!$E$4:$E$2634='Analítico Cx.'!$B115),-('Diário 1º PA'!$P$4:$P$2634=G$1),('Diário 1º PA'!$F$4:$F$2634))+SUMPRODUCT(-('Diário 2º PA'!$E$4:$E$2000='Analítico Cx.'!$B115),-('Diário 2º PA'!$P$4:$P$2000=G$1),('Diário 2º PA'!$F$4:$F$2000))+SUMPRODUCT(-('Diário 3º PA'!$E$4:$E$2000='Analítico Cx.'!$B115),-('Diário 3º PA'!$P$4:$P$2000=G$1),('Diário 3º PA'!$F$4:$F$2000))+SUMPRODUCT(-('Diário 4º PA'!$E$4:$E$2000='Analítico Cx.'!$B115),-('Diário 4º PA'!$P$4:$P$2000=G$1),('Diário 4º PA'!$F$4:$F$2000))</f>
        <v>0</v>
      </c>
      <c r="H115" s="205">
        <f>SUMPRODUCT(-('Diário 1º PA'!$E$4:$E$2634='Analítico Cx.'!$B115),-('Diário 1º PA'!$P$4:$P$2634=H$1),('Diário 1º PA'!$F$4:$F$2634))+SUMPRODUCT(-('Diário 2º PA'!$E$4:$E$2000='Analítico Cx.'!$B115),-('Diário 2º PA'!$P$4:$P$2000=H$1),('Diário 2º PA'!$F$4:$F$2000))+SUMPRODUCT(-('Diário 3º PA'!$E$4:$E$2000='Analítico Cx.'!$B115),-('Diário 3º PA'!$P$4:$P$2000=H$1),('Diário 3º PA'!$F$4:$F$2000))+SUMPRODUCT(-('Diário 4º PA'!$E$4:$E$2000='Analítico Cx.'!$B115),-('Diário 4º PA'!$P$4:$P$2000=H$1),('Diário 4º PA'!$F$4:$F$2000))</f>
        <v>0</v>
      </c>
      <c r="I115" s="205">
        <f>SUMPRODUCT(-('Diário 1º PA'!$E$4:$E$2634='Analítico Cx.'!$B115),-('Diário 1º PA'!$P$4:$P$2634=I$1),('Diário 1º PA'!$F$4:$F$2634))+SUMPRODUCT(-('Diário 2º PA'!$E$4:$E$2000='Analítico Cx.'!$B115),-('Diário 2º PA'!$P$4:$P$2000=I$1),('Diário 2º PA'!$F$4:$F$2000))+SUMPRODUCT(-('Diário 3º PA'!$E$4:$E$2000='Analítico Cx.'!$B115),-('Diário 3º PA'!$P$4:$P$2000=I$1),('Diário 3º PA'!$F$4:$F$2000))+SUMPRODUCT(-('Diário 4º PA'!$E$4:$E$2000='Analítico Cx.'!$B115),-('Diário 4º PA'!$P$4:$P$2000=I$1),('Diário 4º PA'!$F$4:$F$2000))</f>
        <v>0</v>
      </c>
      <c r="J115" s="205">
        <f>SUMPRODUCT(-('Diário 1º PA'!$E$4:$E$2634='Analítico Cx.'!$B115),-('Diário 1º PA'!$P$4:$P$2634=J$1),('Diário 1º PA'!$F$4:$F$2634))+SUMPRODUCT(-('Diário 2º PA'!$E$4:$E$2000='Analítico Cx.'!$B115),-('Diário 2º PA'!$P$4:$P$2000=J$1),('Diário 2º PA'!$F$4:$F$2000))+SUMPRODUCT(-('Diário 3º PA'!$E$4:$E$2000='Analítico Cx.'!$B115),-('Diário 3º PA'!$P$4:$P$2000=J$1),('Diário 3º PA'!$F$4:$F$2000))+SUMPRODUCT(-('Diário 4º PA'!$E$4:$E$2000='Analítico Cx.'!$B115),-('Diário 4º PA'!$P$4:$P$2000=J$1),('Diário 4º PA'!$F$4:$F$2000))</f>
        <v>0</v>
      </c>
      <c r="K115" s="205">
        <f>SUMPRODUCT(-('Diário 1º PA'!$E$4:$E$2634='Analítico Cx.'!$B115),-('Diário 1º PA'!$P$4:$P$2634=K$1),('Diário 1º PA'!$F$4:$F$2634))+SUMPRODUCT(-('Diário 2º PA'!$E$4:$E$2000='Analítico Cx.'!$B115),-('Diário 2º PA'!$P$4:$P$2000=K$1),('Diário 2º PA'!$F$4:$F$2000))+SUMPRODUCT(-('Diário 3º PA'!$E$4:$E$2000='Analítico Cx.'!$B115),-('Diário 3º PA'!$P$4:$P$2000=K$1),('Diário 3º PA'!$F$4:$F$2000))+SUMPRODUCT(-('Diário 4º PA'!$E$4:$E$2000='Analítico Cx.'!$B115),-('Diário 4º PA'!$P$4:$P$2000=K$1),('Diário 4º PA'!$F$4:$F$2000))</f>
        <v>0</v>
      </c>
      <c r="L115" s="205">
        <f>SUMPRODUCT(-('Diário 1º PA'!$E$4:$E$2634='Analítico Cx.'!$B115),-('Diário 1º PA'!$P$4:$P$2634=L$1),('Diário 1º PA'!$F$4:$F$2634))+SUMPRODUCT(-('Diário 2º PA'!$E$4:$E$2000='Analítico Cx.'!$B115),-('Diário 2º PA'!$P$4:$P$2000=L$1),('Diário 2º PA'!$F$4:$F$2000))+SUMPRODUCT(-('Diário 3º PA'!$E$4:$E$2000='Analítico Cx.'!$B115),-('Diário 3º PA'!$P$4:$P$2000=L$1),('Diário 3º PA'!$F$4:$F$2000))+SUMPRODUCT(-('Diário 4º PA'!$E$4:$E$2000='Analítico Cx.'!$B115),-('Diário 4º PA'!$P$4:$P$2000=L$1),('Diário 4º PA'!$F$4:$F$2000))</f>
        <v>0</v>
      </c>
      <c r="M115" s="205">
        <f>SUMPRODUCT(-('Diário 1º PA'!$E$4:$E$2634='Analítico Cx.'!$B115),-('Diário 1º PA'!$P$4:$P$2634=M$1),('Diário 1º PA'!$F$4:$F$2634))+SUMPRODUCT(-('Diário 2º PA'!$E$4:$E$2000='Analítico Cx.'!$B115),-('Diário 2º PA'!$P$4:$P$2000=M$1),('Diário 2º PA'!$F$4:$F$2000))+SUMPRODUCT(-('Diário 3º PA'!$E$4:$E$2000='Analítico Cx.'!$B115),-('Diário 3º PA'!$P$4:$P$2000=M$1),('Diário 3º PA'!$F$4:$F$2000))+SUMPRODUCT(-('Diário 4º PA'!$E$4:$E$2000='Analítico Cx.'!$B115),-('Diário 4º PA'!$P$4:$P$2000=M$1),('Diário 4º PA'!$F$4:$F$2000))</f>
        <v>0</v>
      </c>
      <c r="N115" s="205">
        <f>SUMPRODUCT(-('Diário 1º PA'!$E$4:$E$2634='Analítico Cx.'!$B115),-('Diário 1º PA'!$P$4:$P$2634=N$1),('Diário 1º PA'!$F$4:$F$2634))+SUMPRODUCT(-('Diário 2º PA'!$E$4:$E$2000='Analítico Cx.'!$B115),-('Diário 2º PA'!$P$4:$P$2000=N$1),('Diário 2º PA'!$F$4:$F$2000))+SUMPRODUCT(-('Diário 3º PA'!$E$4:$E$2000='Analítico Cx.'!$B115),-('Diário 3º PA'!$P$4:$P$2000=N$1),('Diário 3º PA'!$F$4:$F$2000))+SUMPRODUCT(-('Diário 4º PA'!$E$4:$E$2000='Analítico Cx.'!$B115),-('Diário 4º PA'!$P$4:$P$2000=N$1),('Diário 4º PA'!$F$4:$F$2000))</f>
        <v>0</v>
      </c>
      <c r="O115" s="206">
        <f t="shared" si="16"/>
        <v>0</v>
      </c>
      <c r="P115" s="180">
        <f t="shared" si="17"/>
        <v>0</v>
      </c>
    </row>
    <row r="116" spans="1:16" ht="23.25" customHeight="1" x14ac:dyDescent="0.2">
      <c r="A116" s="215" t="s">
        <v>219</v>
      </c>
      <c r="B116" s="228" t="s">
        <v>214</v>
      </c>
      <c r="C116" s="205">
        <f>SUMPRODUCT(-('Diário 1º PA'!$E$4:$E$2634='Analítico Cx.'!$B116),-('Diário 1º PA'!$P$4:$P$2634=C$1),('Diário 1º PA'!$F$4:$F$2634))+SUMPRODUCT(-('Diário 2º PA'!$E$4:$E$2000='Analítico Cx.'!$B116),-('Diário 2º PA'!$P$4:$P$2000=C$1),('Diário 2º PA'!$F$4:$F$2000))+SUMPRODUCT(-('Diário 3º PA'!$E$4:$E$2000='Analítico Cx.'!$B116),-('Diário 3º PA'!$P$4:$P$2000=C$1),('Diário 3º PA'!$F$4:$F$2000))+SUMPRODUCT(-('Diário 4º PA'!$E$4:$E$2000='Analítico Cx.'!$B116),-('Diário 4º PA'!$P$4:$P$2000=C$1),('Diário 4º PA'!$F$4:$F$2000))</f>
        <v>0</v>
      </c>
      <c r="D116" s="205">
        <f>SUMPRODUCT(-('Diário 1º PA'!$E$4:$E$2634='Analítico Cx.'!$B116),-('Diário 1º PA'!$P$4:$P$2634=D$1),('Diário 1º PA'!$F$4:$F$2634))+SUMPRODUCT(-('Diário 2º PA'!$E$4:$E$2000='Analítico Cx.'!$B116),-('Diário 2º PA'!$P$4:$P$2000=D$1),('Diário 2º PA'!$F$4:$F$2000))+SUMPRODUCT(-('Diário 3º PA'!$E$4:$E$2000='Analítico Cx.'!$B116),-('Diário 3º PA'!$P$4:$P$2000=D$1),('Diário 3º PA'!$F$4:$F$2000))+SUMPRODUCT(-('Diário 4º PA'!$E$4:$E$2000='Analítico Cx.'!$B116),-('Diário 4º PA'!$P$4:$P$2000=D$1),('Diário 4º PA'!$F$4:$F$2000))</f>
        <v>0</v>
      </c>
      <c r="E116" s="205">
        <f>SUMPRODUCT(-('Diário 1º PA'!$E$4:$E$2634='Analítico Cx.'!$B116),-('Diário 1º PA'!$P$4:$P$2634=E$1),('Diário 1º PA'!$F$4:$F$2634))+SUMPRODUCT(-('Diário 2º PA'!$E$4:$E$2000='Analítico Cx.'!$B116),-('Diário 2º PA'!$P$4:$P$2000=E$1),('Diário 2º PA'!$F$4:$F$2000))+SUMPRODUCT(-('Diário 3º PA'!$E$4:$E$2000='Analítico Cx.'!$B116),-('Diário 3º PA'!$P$4:$P$2000=E$1),('Diário 3º PA'!$F$4:$F$2000))+SUMPRODUCT(-('Diário 4º PA'!$E$4:$E$2000='Analítico Cx.'!$B116),-('Diário 4º PA'!$P$4:$P$2000=E$1),('Diário 4º PA'!$F$4:$F$2000))</f>
        <v>0</v>
      </c>
      <c r="F116" s="205">
        <f>SUMPRODUCT(-('Diário 1º PA'!$E$4:$E$2634='Analítico Cx.'!$B116),-('Diário 1º PA'!$P$4:$P$2634=F$1),('Diário 1º PA'!$F$4:$F$2634))+SUMPRODUCT(-('Diário 2º PA'!$E$4:$E$2000='Analítico Cx.'!$B116),-('Diário 2º PA'!$P$4:$P$2000=F$1),('Diário 2º PA'!$F$4:$F$2000))+SUMPRODUCT(-('Diário 3º PA'!$E$4:$E$2000='Analítico Cx.'!$B116),-('Diário 3º PA'!$P$4:$P$2000=F$1),('Diário 3º PA'!$F$4:$F$2000))+SUMPRODUCT(-('Diário 4º PA'!$E$4:$E$2000='Analítico Cx.'!$B116),-('Diário 4º PA'!$P$4:$P$2000=F$1),('Diário 4º PA'!$F$4:$F$2000))</f>
        <v>0</v>
      </c>
      <c r="G116" s="205">
        <f>SUMPRODUCT(-('Diário 1º PA'!$E$4:$E$2634='Analítico Cx.'!$B116),-('Diário 1º PA'!$P$4:$P$2634=G$1),('Diário 1º PA'!$F$4:$F$2634))+SUMPRODUCT(-('Diário 2º PA'!$E$4:$E$2000='Analítico Cx.'!$B116),-('Diário 2º PA'!$P$4:$P$2000=G$1),('Diário 2º PA'!$F$4:$F$2000))+SUMPRODUCT(-('Diário 3º PA'!$E$4:$E$2000='Analítico Cx.'!$B116),-('Diário 3º PA'!$P$4:$P$2000=G$1),('Diário 3º PA'!$F$4:$F$2000))+SUMPRODUCT(-('Diário 4º PA'!$E$4:$E$2000='Analítico Cx.'!$B116),-('Diário 4º PA'!$P$4:$P$2000=G$1),('Diário 4º PA'!$F$4:$F$2000))</f>
        <v>0</v>
      </c>
      <c r="H116" s="205">
        <f>SUMPRODUCT(-('Diário 1º PA'!$E$4:$E$2634='Analítico Cx.'!$B116),-('Diário 1º PA'!$P$4:$P$2634=H$1),('Diário 1º PA'!$F$4:$F$2634))+SUMPRODUCT(-('Diário 2º PA'!$E$4:$E$2000='Analítico Cx.'!$B116),-('Diário 2º PA'!$P$4:$P$2000=H$1),('Diário 2º PA'!$F$4:$F$2000))+SUMPRODUCT(-('Diário 3º PA'!$E$4:$E$2000='Analítico Cx.'!$B116),-('Diário 3º PA'!$P$4:$P$2000=H$1),('Diário 3º PA'!$F$4:$F$2000))+SUMPRODUCT(-('Diário 4º PA'!$E$4:$E$2000='Analítico Cx.'!$B116),-('Diário 4º PA'!$P$4:$P$2000=H$1),('Diário 4º PA'!$F$4:$F$2000))</f>
        <v>0</v>
      </c>
      <c r="I116" s="205">
        <f>SUMPRODUCT(-('Diário 1º PA'!$E$4:$E$2634='Analítico Cx.'!$B116),-('Diário 1º PA'!$P$4:$P$2634=I$1),('Diário 1º PA'!$F$4:$F$2634))+SUMPRODUCT(-('Diário 2º PA'!$E$4:$E$2000='Analítico Cx.'!$B116),-('Diário 2º PA'!$P$4:$P$2000=I$1),('Diário 2º PA'!$F$4:$F$2000))+SUMPRODUCT(-('Diário 3º PA'!$E$4:$E$2000='Analítico Cx.'!$B116),-('Diário 3º PA'!$P$4:$P$2000=I$1),('Diário 3º PA'!$F$4:$F$2000))+SUMPRODUCT(-('Diário 4º PA'!$E$4:$E$2000='Analítico Cx.'!$B116),-('Diário 4º PA'!$P$4:$P$2000=I$1),('Diário 4º PA'!$F$4:$F$2000))</f>
        <v>0</v>
      </c>
      <c r="J116" s="205">
        <f>SUMPRODUCT(-('Diário 1º PA'!$E$4:$E$2634='Analítico Cx.'!$B116),-('Diário 1º PA'!$P$4:$P$2634=J$1),('Diário 1º PA'!$F$4:$F$2634))+SUMPRODUCT(-('Diário 2º PA'!$E$4:$E$2000='Analítico Cx.'!$B116),-('Diário 2º PA'!$P$4:$P$2000=J$1),('Diário 2º PA'!$F$4:$F$2000))+SUMPRODUCT(-('Diário 3º PA'!$E$4:$E$2000='Analítico Cx.'!$B116),-('Diário 3º PA'!$P$4:$P$2000=J$1),('Diário 3º PA'!$F$4:$F$2000))+SUMPRODUCT(-('Diário 4º PA'!$E$4:$E$2000='Analítico Cx.'!$B116),-('Diário 4º PA'!$P$4:$P$2000=J$1),('Diário 4º PA'!$F$4:$F$2000))</f>
        <v>0</v>
      </c>
      <c r="K116" s="205">
        <f>SUMPRODUCT(-('Diário 1º PA'!$E$4:$E$2634='Analítico Cx.'!$B116),-('Diário 1º PA'!$P$4:$P$2634=K$1),('Diário 1º PA'!$F$4:$F$2634))+SUMPRODUCT(-('Diário 2º PA'!$E$4:$E$2000='Analítico Cx.'!$B116),-('Diário 2º PA'!$P$4:$P$2000=K$1),('Diário 2º PA'!$F$4:$F$2000))+SUMPRODUCT(-('Diário 3º PA'!$E$4:$E$2000='Analítico Cx.'!$B116),-('Diário 3º PA'!$P$4:$P$2000=K$1),('Diário 3º PA'!$F$4:$F$2000))+SUMPRODUCT(-('Diário 4º PA'!$E$4:$E$2000='Analítico Cx.'!$B116),-('Diário 4º PA'!$P$4:$P$2000=K$1),('Diário 4º PA'!$F$4:$F$2000))</f>
        <v>0</v>
      </c>
      <c r="L116" s="205">
        <f>SUMPRODUCT(-('Diário 1º PA'!$E$4:$E$2634='Analítico Cx.'!$B116),-('Diário 1º PA'!$P$4:$P$2634=L$1),('Diário 1º PA'!$F$4:$F$2634))+SUMPRODUCT(-('Diário 2º PA'!$E$4:$E$2000='Analítico Cx.'!$B116),-('Diário 2º PA'!$P$4:$P$2000=L$1),('Diário 2º PA'!$F$4:$F$2000))+SUMPRODUCT(-('Diário 3º PA'!$E$4:$E$2000='Analítico Cx.'!$B116),-('Diário 3º PA'!$P$4:$P$2000=L$1),('Diário 3º PA'!$F$4:$F$2000))+SUMPRODUCT(-('Diário 4º PA'!$E$4:$E$2000='Analítico Cx.'!$B116),-('Diário 4º PA'!$P$4:$P$2000=L$1),('Diário 4º PA'!$F$4:$F$2000))</f>
        <v>0</v>
      </c>
      <c r="M116" s="205">
        <f>SUMPRODUCT(-('Diário 1º PA'!$E$4:$E$2634='Analítico Cx.'!$B116),-('Diário 1º PA'!$P$4:$P$2634=M$1),('Diário 1º PA'!$F$4:$F$2634))+SUMPRODUCT(-('Diário 2º PA'!$E$4:$E$2000='Analítico Cx.'!$B116),-('Diário 2º PA'!$P$4:$P$2000=M$1),('Diário 2º PA'!$F$4:$F$2000))+SUMPRODUCT(-('Diário 3º PA'!$E$4:$E$2000='Analítico Cx.'!$B116),-('Diário 3º PA'!$P$4:$P$2000=M$1),('Diário 3º PA'!$F$4:$F$2000))+SUMPRODUCT(-('Diário 4º PA'!$E$4:$E$2000='Analítico Cx.'!$B116),-('Diário 4º PA'!$P$4:$P$2000=M$1),('Diário 4º PA'!$F$4:$F$2000))</f>
        <v>0</v>
      </c>
      <c r="N116" s="205">
        <f>SUMPRODUCT(-('Diário 1º PA'!$E$4:$E$2634='Analítico Cx.'!$B116),-('Diário 1º PA'!$P$4:$P$2634=N$1),('Diário 1º PA'!$F$4:$F$2634))+SUMPRODUCT(-('Diário 2º PA'!$E$4:$E$2000='Analítico Cx.'!$B116),-('Diário 2º PA'!$P$4:$P$2000=N$1),('Diário 2º PA'!$F$4:$F$2000))+SUMPRODUCT(-('Diário 3º PA'!$E$4:$E$2000='Analítico Cx.'!$B116),-('Diário 3º PA'!$P$4:$P$2000=N$1),('Diário 3º PA'!$F$4:$F$2000))+SUMPRODUCT(-('Diário 4º PA'!$E$4:$E$2000='Analítico Cx.'!$B116),-('Diário 4º PA'!$P$4:$P$2000=N$1),('Diário 4º PA'!$F$4:$F$2000))</f>
        <v>0</v>
      </c>
      <c r="O116" s="206">
        <f t="shared" si="16"/>
        <v>0</v>
      </c>
      <c r="P116" s="180">
        <f t="shared" si="17"/>
        <v>0</v>
      </c>
    </row>
    <row r="117" spans="1:16" ht="23.25" customHeight="1" x14ac:dyDescent="0.2">
      <c r="A117" s="215" t="s">
        <v>220</v>
      </c>
      <c r="B117" s="228" t="s">
        <v>328</v>
      </c>
      <c r="C117" s="205">
        <f>SUMPRODUCT(-('Diário 1º PA'!$E$4:$E$2634='Analítico Cx.'!$B117),-('Diário 1º PA'!$P$4:$P$2634=C$1),('Diário 1º PA'!$F$4:$F$2634))+SUMPRODUCT(-('Diário 2º PA'!$E$4:$E$2000='Analítico Cx.'!$B117),-('Diário 2º PA'!$P$4:$P$2000=C$1),('Diário 2º PA'!$F$4:$F$2000))+SUMPRODUCT(-('Diário 3º PA'!$E$4:$E$2000='Analítico Cx.'!$B117),-('Diário 3º PA'!$P$4:$P$2000=C$1),('Diário 3º PA'!$F$4:$F$2000))+SUMPRODUCT(-('Diário 4º PA'!$E$4:$E$2000='Analítico Cx.'!$B117),-('Diário 4º PA'!$P$4:$P$2000=C$1),('Diário 4º PA'!$F$4:$F$2000))</f>
        <v>0</v>
      </c>
      <c r="D117" s="205">
        <f>SUMPRODUCT(-('Diário 1º PA'!$E$4:$E$2634='Analítico Cx.'!$B117),-('Diário 1º PA'!$P$4:$P$2634=D$1),('Diário 1º PA'!$F$4:$F$2634))+SUMPRODUCT(-('Diário 2º PA'!$E$4:$E$2000='Analítico Cx.'!$B117),-('Diário 2º PA'!$P$4:$P$2000=D$1),('Diário 2º PA'!$F$4:$F$2000))+SUMPRODUCT(-('Diário 3º PA'!$E$4:$E$2000='Analítico Cx.'!$B117),-('Diário 3º PA'!$P$4:$P$2000=D$1),('Diário 3º PA'!$F$4:$F$2000))+SUMPRODUCT(-('Diário 4º PA'!$E$4:$E$2000='Analítico Cx.'!$B117),-('Diário 4º PA'!$P$4:$P$2000=D$1),('Diário 4º PA'!$F$4:$F$2000))</f>
        <v>0</v>
      </c>
      <c r="E117" s="205">
        <f>SUMPRODUCT(-('Diário 1º PA'!$E$4:$E$2634='Analítico Cx.'!$B117),-('Diário 1º PA'!$P$4:$P$2634=E$1),('Diário 1º PA'!$F$4:$F$2634))+SUMPRODUCT(-('Diário 2º PA'!$E$4:$E$2000='Analítico Cx.'!$B117),-('Diário 2º PA'!$P$4:$P$2000=E$1),('Diário 2º PA'!$F$4:$F$2000))+SUMPRODUCT(-('Diário 3º PA'!$E$4:$E$2000='Analítico Cx.'!$B117),-('Diário 3º PA'!$P$4:$P$2000=E$1),('Diário 3º PA'!$F$4:$F$2000))+SUMPRODUCT(-('Diário 4º PA'!$E$4:$E$2000='Analítico Cx.'!$B117),-('Diário 4º PA'!$P$4:$P$2000=E$1),('Diário 4º PA'!$F$4:$F$2000))</f>
        <v>0</v>
      </c>
      <c r="F117" s="205">
        <f>SUMPRODUCT(-('Diário 1º PA'!$E$4:$E$2634='Analítico Cx.'!$B117),-('Diário 1º PA'!$P$4:$P$2634=F$1),('Diário 1º PA'!$F$4:$F$2634))+SUMPRODUCT(-('Diário 2º PA'!$E$4:$E$2000='Analítico Cx.'!$B117),-('Diário 2º PA'!$P$4:$P$2000=F$1),('Diário 2º PA'!$F$4:$F$2000))+SUMPRODUCT(-('Diário 3º PA'!$E$4:$E$2000='Analítico Cx.'!$B117),-('Diário 3º PA'!$P$4:$P$2000=F$1),('Diário 3º PA'!$F$4:$F$2000))+SUMPRODUCT(-('Diário 4º PA'!$E$4:$E$2000='Analítico Cx.'!$B117),-('Diário 4º PA'!$P$4:$P$2000=F$1),('Diário 4º PA'!$F$4:$F$2000))</f>
        <v>0</v>
      </c>
      <c r="G117" s="205">
        <f>SUMPRODUCT(-('Diário 1º PA'!$E$4:$E$2634='Analítico Cx.'!$B117),-('Diário 1º PA'!$P$4:$P$2634=G$1),('Diário 1º PA'!$F$4:$F$2634))+SUMPRODUCT(-('Diário 2º PA'!$E$4:$E$2000='Analítico Cx.'!$B117),-('Diário 2º PA'!$P$4:$P$2000=G$1),('Diário 2º PA'!$F$4:$F$2000))+SUMPRODUCT(-('Diário 3º PA'!$E$4:$E$2000='Analítico Cx.'!$B117),-('Diário 3º PA'!$P$4:$P$2000=G$1),('Diário 3º PA'!$F$4:$F$2000))+SUMPRODUCT(-('Diário 4º PA'!$E$4:$E$2000='Analítico Cx.'!$B117),-('Diário 4º PA'!$P$4:$P$2000=G$1),('Diário 4º PA'!$F$4:$F$2000))</f>
        <v>0</v>
      </c>
      <c r="H117" s="205">
        <f>SUMPRODUCT(-('Diário 1º PA'!$E$4:$E$2634='Analítico Cx.'!$B117),-('Diário 1º PA'!$P$4:$P$2634=H$1),('Diário 1º PA'!$F$4:$F$2634))+SUMPRODUCT(-('Diário 2º PA'!$E$4:$E$2000='Analítico Cx.'!$B117),-('Diário 2º PA'!$P$4:$P$2000=H$1),('Diário 2º PA'!$F$4:$F$2000))+SUMPRODUCT(-('Diário 3º PA'!$E$4:$E$2000='Analítico Cx.'!$B117),-('Diário 3º PA'!$P$4:$P$2000=H$1),('Diário 3º PA'!$F$4:$F$2000))+SUMPRODUCT(-('Diário 4º PA'!$E$4:$E$2000='Analítico Cx.'!$B117),-('Diário 4º PA'!$P$4:$P$2000=H$1),('Diário 4º PA'!$F$4:$F$2000))</f>
        <v>0</v>
      </c>
      <c r="I117" s="205">
        <f>SUMPRODUCT(-('Diário 1º PA'!$E$4:$E$2634='Analítico Cx.'!$B117),-('Diário 1º PA'!$P$4:$P$2634=I$1),('Diário 1º PA'!$F$4:$F$2634))+SUMPRODUCT(-('Diário 2º PA'!$E$4:$E$2000='Analítico Cx.'!$B117),-('Diário 2º PA'!$P$4:$P$2000=I$1),('Diário 2º PA'!$F$4:$F$2000))+SUMPRODUCT(-('Diário 3º PA'!$E$4:$E$2000='Analítico Cx.'!$B117),-('Diário 3º PA'!$P$4:$P$2000=I$1),('Diário 3º PA'!$F$4:$F$2000))+SUMPRODUCT(-('Diário 4º PA'!$E$4:$E$2000='Analítico Cx.'!$B117),-('Diário 4º PA'!$P$4:$P$2000=I$1),('Diário 4º PA'!$F$4:$F$2000))</f>
        <v>0</v>
      </c>
      <c r="J117" s="205">
        <f>SUMPRODUCT(-('Diário 1º PA'!$E$4:$E$2634='Analítico Cx.'!$B117),-('Diário 1º PA'!$P$4:$P$2634=J$1),('Diário 1º PA'!$F$4:$F$2634))+SUMPRODUCT(-('Diário 2º PA'!$E$4:$E$2000='Analítico Cx.'!$B117),-('Diário 2º PA'!$P$4:$P$2000=J$1),('Diário 2º PA'!$F$4:$F$2000))+SUMPRODUCT(-('Diário 3º PA'!$E$4:$E$2000='Analítico Cx.'!$B117),-('Diário 3º PA'!$P$4:$P$2000=J$1),('Diário 3º PA'!$F$4:$F$2000))+SUMPRODUCT(-('Diário 4º PA'!$E$4:$E$2000='Analítico Cx.'!$B117),-('Diário 4º PA'!$P$4:$P$2000=J$1),('Diário 4º PA'!$F$4:$F$2000))</f>
        <v>0</v>
      </c>
      <c r="K117" s="205">
        <f>SUMPRODUCT(-('Diário 1º PA'!$E$4:$E$2634='Analítico Cx.'!$B117),-('Diário 1º PA'!$P$4:$P$2634=K$1),('Diário 1º PA'!$F$4:$F$2634))+SUMPRODUCT(-('Diário 2º PA'!$E$4:$E$2000='Analítico Cx.'!$B117),-('Diário 2º PA'!$P$4:$P$2000=K$1),('Diário 2º PA'!$F$4:$F$2000))+SUMPRODUCT(-('Diário 3º PA'!$E$4:$E$2000='Analítico Cx.'!$B117),-('Diário 3º PA'!$P$4:$P$2000=K$1),('Diário 3º PA'!$F$4:$F$2000))+SUMPRODUCT(-('Diário 4º PA'!$E$4:$E$2000='Analítico Cx.'!$B117),-('Diário 4º PA'!$P$4:$P$2000=K$1),('Diário 4º PA'!$F$4:$F$2000))</f>
        <v>0</v>
      </c>
      <c r="L117" s="205">
        <f>SUMPRODUCT(-('Diário 1º PA'!$E$4:$E$2634='Analítico Cx.'!$B117),-('Diário 1º PA'!$P$4:$P$2634=L$1),('Diário 1º PA'!$F$4:$F$2634))+SUMPRODUCT(-('Diário 2º PA'!$E$4:$E$2000='Analítico Cx.'!$B117),-('Diário 2º PA'!$P$4:$P$2000=L$1),('Diário 2º PA'!$F$4:$F$2000))+SUMPRODUCT(-('Diário 3º PA'!$E$4:$E$2000='Analítico Cx.'!$B117),-('Diário 3º PA'!$P$4:$P$2000=L$1),('Diário 3º PA'!$F$4:$F$2000))+SUMPRODUCT(-('Diário 4º PA'!$E$4:$E$2000='Analítico Cx.'!$B117),-('Diário 4º PA'!$P$4:$P$2000=L$1),('Diário 4º PA'!$F$4:$F$2000))</f>
        <v>0</v>
      </c>
      <c r="M117" s="205">
        <f>SUMPRODUCT(-('Diário 1º PA'!$E$4:$E$2634='Analítico Cx.'!$B117),-('Diário 1º PA'!$P$4:$P$2634=M$1),('Diário 1º PA'!$F$4:$F$2634))+SUMPRODUCT(-('Diário 2º PA'!$E$4:$E$2000='Analítico Cx.'!$B117),-('Diário 2º PA'!$P$4:$P$2000=M$1),('Diário 2º PA'!$F$4:$F$2000))+SUMPRODUCT(-('Diário 3º PA'!$E$4:$E$2000='Analítico Cx.'!$B117),-('Diário 3º PA'!$P$4:$P$2000=M$1),('Diário 3º PA'!$F$4:$F$2000))+SUMPRODUCT(-('Diário 4º PA'!$E$4:$E$2000='Analítico Cx.'!$B117),-('Diário 4º PA'!$P$4:$P$2000=M$1),('Diário 4º PA'!$F$4:$F$2000))</f>
        <v>0</v>
      </c>
      <c r="N117" s="205">
        <f>SUMPRODUCT(-('Diário 1º PA'!$E$4:$E$2634='Analítico Cx.'!$B117),-('Diário 1º PA'!$P$4:$P$2634=N$1),('Diário 1º PA'!$F$4:$F$2634))+SUMPRODUCT(-('Diário 2º PA'!$E$4:$E$2000='Analítico Cx.'!$B117),-('Diário 2º PA'!$P$4:$P$2000=N$1),('Diário 2º PA'!$F$4:$F$2000))+SUMPRODUCT(-('Diário 3º PA'!$E$4:$E$2000='Analítico Cx.'!$B117),-('Diário 3º PA'!$P$4:$P$2000=N$1),('Diário 3º PA'!$F$4:$F$2000))+SUMPRODUCT(-('Diário 4º PA'!$E$4:$E$2000='Analítico Cx.'!$B117),-('Diário 4º PA'!$P$4:$P$2000=N$1),('Diário 4º PA'!$F$4:$F$2000))</f>
        <v>0</v>
      </c>
      <c r="O117" s="206">
        <f t="shared" si="16"/>
        <v>0</v>
      </c>
      <c r="P117" s="180">
        <f t="shared" si="17"/>
        <v>0</v>
      </c>
    </row>
    <row r="118" spans="1:16" ht="23.25" customHeight="1" x14ac:dyDescent="0.2">
      <c r="A118" s="215" t="s">
        <v>221</v>
      </c>
      <c r="B118" s="228" t="s">
        <v>217</v>
      </c>
      <c r="C118" s="205">
        <f>SUMPRODUCT(-('Diário 1º PA'!$E$4:$E$2634='Analítico Cx.'!$B118),-('Diário 1º PA'!$P$4:$P$2634=C$1),('Diário 1º PA'!$F$4:$F$2634))+SUMPRODUCT(-('Diário 2º PA'!$E$4:$E$2000='Analítico Cx.'!$B118),-('Diário 2º PA'!$P$4:$P$2000=C$1),('Diário 2º PA'!$F$4:$F$2000))+SUMPRODUCT(-('Diário 3º PA'!$E$4:$E$2000='Analítico Cx.'!$B118),-('Diário 3º PA'!$P$4:$P$2000=C$1),('Diário 3º PA'!$F$4:$F$2000))+SUMPRODUCT(-('Diário 4º PA'!$E$4:$E$2000='Analítico Cx.'!$B118),-('Diário 4º PA'!$P$4:$P$2000=C$1),('Diário 4º PA'!$F$4:$F$2000))</f>
        <v>0</v>
      </c>
      <c r="D118" s="205">
        <f>SUMPRODUCT(-('Diário 1º PA'!$E$4:$E$2634='Analítico Cx.'!$B118),-('Diário 1º PA'!$P$4:$P$2634=D$1),('Diário 1º PA'!$F$4:$F$2634))+SUMPRODUCT(-('Diário 2º PA'!$E$4:$E$2000='Analítico Cx.'!$B118),-('Diário 2º PA'!$P$4:$P$2000=D$1),('Diário 2º PA'!$F$4:$F$2000))+SUMPRODUCT(-('Diário 3º PA'!$E$4:$E$2000='Analítico Cx.'!$B118),-('Diário 3º PA'!$P$4:$P$2000=D$1),('Diário 3º PA'!$F$4:$F$2000))+SUMPRODUCT(-('Diário 4º PA'!$E$4:$E$2000='Analítico Cx.'!$B118),-('Diário 4º PA'!$P$4:$P$2000=D$1),('Diário 4º PA'!$F$4:$F$2000))</f>
        <v>0</v>
      </c>
      <c r="E118" s="205">
        <f>SUMPRODUCT(-('Diário 1º PA'!$E$4:$E$2634='Analítico Cx.'!$B118),-('Diário 1º PA'!$P$4:$P$2634=E$1),('Diário 1º PA'!$F$4:$F$2634))+SUMPRODUCT(-('Diário 2º PA'!$E$4:$E$2000='Analítico Cx.'!$B118),-('Diário 2º PA'!$P$4:$P$2000=E$1),('Diário 2º PA'!$F$4:$F$2000))+SUMPRODUCT(-('Diário 3º PA'!$E$4:$E$2000='Analítico Cx.'!$B118),-('Diário 3º PA'!$P$4:$P$2000=E$1),('Diário 3º PA'!$F$4:$F$2000))+SUMPRODUCT(-('Diário 4º PA'!$E$4:$E$2000='Analítico Cx.'!$B118),-('Diário 4º PA'!$P$4:$P$2000=E$1),('Diário 4º PA'!$F$4:$F$2000))</f>
        <v>0</v>
      </c>
      <c r="F118" s="205">
        <f>SUMPRODUCT(-('Diário 1º PA'!$E$4:$E$2634='Analítico Cx.'!$B118),-('Diário 1º PA'!$P$4:$P$2634=F$1),('Diário 1º PA'!$F$4:$F$2634))+SUMPRODUCT(-('Diário 2º PA'!$E$4:$E$2000='Analítico Cx.'!$B118),-('Diário 2º PA'!$P$4:$P$2000=F$1),('Diário 2º PA'!$F$4:$F$2000))+SUMPRODUCT(-('Diário 3º PA'!$E$4:$E$2000='Analítico Cx.'!$B118),-('Diário 3º PA'!$P$4:$P$2000=F$1),('Diário 3º PA'!$F$4:$F$2000))+SUMPRODUCT(-('Diário 4º PA'!$E$4:$E$2000='Analítico Cx.'!$B118),-('Diário 4º PA'!$P$4:$P$2000=F$1),('Diário 4º PA'!$F$4:$F$2000))</f>
        <v>0</v>
      </c>
      <c r="G118" s="205">
        <f>SUMPRODUCT(-('Diário 1º PA'!$E$4:$E$2634='Analítico Cx.'!$B118),-('Diário 1º PA'!$P$4:$P$2634=G$1),('Diário 1º PA'!$F$4:$F$2634))+SUMPRODUCT(-('Diário 2º PA'!$E$4:$E$2000='Analítico Cx.'!$B118),-('Diário 2º PA'!$P$4:$P$2000=G$1),('Diário 2º PA'!$F$4:$F$2000))+SUMPRODUCT(-('Diário 3º PA'!$E$4:$E$2000='Analítico Cx.'!$B118),-('Diário 3º PA'!$P$4:$P$2000=G$1),('Diário 3º PA'!$F$4:$F$2000))+SUMPRODUCT(-('Diário 4º PA'!$E$4:$E$2000='Analítico Cx.'!$B118),-('Diário 4º PA'!$P$4:$P$2000=G$1),('Diário 4º PA'!$F$4:$F$2000))</f>
        <v>0</v>
      </c>
      <c r="H118" s="205">
        <f>SUMPRODUCT(-('Diário 1º PA'!$E$4:$E$2634='Analítico Cx.'!$B118),-('Diário 1º PA'!$P$4:$P$2634=H$1),('Diário 1º PA'!$F$4:$F$2634))+SUMPRODUCT(-('Diário 2º PA'!$E$4:$E$2000='Analítico Cx.'!$B118),-('Diário 2º PA'!$P$4:$P$2000=H$1),('Diário 2º PA'!$F$4:$F$2000))+SUMPRODUCT(-('Diário 3º PA'!$E$4:$E$2000='Analítico Cx.'!$B118),-('Diário 3º PA'!$P$4:$P$2000=H$1),('Diário 3º PA'!$F$4:$F$2000))+SUMPRODUCT(-('Diário 4º PA'!$E$4:$E$2000='Analítico Cx.'!$B118),-('Diário 4º PA'!$P$4:$P$2000=H$1),('Diário 4º PA'!$F$4:$F$2000))</f>
        <v>0</v>
      </c>
      <c r="I118" s="205">
        <f>SUMPRODUCT(-('Diário 1º PA'!$E$4:$E$2634='Analítico Cx.'!$B118),-('Diário 1º PA'!$P$4:$P$2634=I$1),('Diário 1º PA'!$F$4:$F$2634))+SUMPRODUCT(-('Diário 2º PA'!$E$4:$E$2000='Analítico Cx.'!$B118),-('Diário 2º PA'!$P$4:$P$2000=I$1),('Diário 2º PA'!$F$4:$F$2000))+SUMPRODUCT(-('Diário 3º PA'!$E$4:$E$2000='Analítico Cx.'!$B118),-('Diário 3º PA'!$P$4:$P$2000=I$1),('Diário 3º PA'!$F$4:$F$2000))+SUMPRODUCT(-('Diário 4º PA'!$E$4:$E$2000='Analítico Cx.'!$B118),-('Diário 4º PA'!$P$4:$P$2000=I$1),('Diário 4º PA'!$F$4:$F$2000))</f>
        <v>0</v>
      </c>
      <c r="J118" s="205">
        <f>SUMPRODUCT(-('Diário 1º PA'!$E$4:$E$2634='Analítico Cx.'!$B118),-('Diário 1º PA'!$P$4:$P$2634=J$1),('Diário 1º PA'!$F$4:$F$2634))+SUMPRODUCT(-('Diário 2º PA'!$E$4:$E$2000='Analítico Cx.'!$B118),-('Diário 2º PA'!$P$4:$P$2000=J$1),('Diário 2º PA'!$F$4:$F$2000))+SUMPRODUCT(-('Diário 3º PA'!$E$4:$E$2000='Analítico Cx.'!$B118),-('Diário 3º PA'!$P$4:$P$2000=J$1),('Diário 3º PA'!$F$4:$F$2000))+SUMPRODUCT(-('Diário 4º PA'!$E$4:$E$2000='Analítico Cx.'!$B118),-('Diário 4º PA'!$P$4:$P$2000=J$1),('Diário 4º PA'!$F$4:$F$2000))</f>
        <v>0</v>
      </c>
      <c r="K118" s="205">
        <f>SUMPRODUCT(-('Diário 1º PA'!$E$4:$E$2634='Analítico Cx.'!$B118),-('Diário 1º PA'!$P$4:$P$2634=K$1),('Diário 1º PA'!$F$4:$F$2634))+SUMPRODUCT(-('Diário 2º PA'!$E$4:$E$2000='Analítico Cx.'!$B118),-('Diário 2º PA'!$P$4:$P$2000=K$1),('Diário 2º PA'!$F$4:$F$2000))+SUMPRODUCT(-('Diário 3º PA'!$E$4:$E$2000='Analítico Cx.'!$B118),-('Diário 3º PA'!$P$4:$P$2000=K$1),('Diário 3º PA'!$F$4:$F$2000))+SUMPRODUCT(-('Diário 4º PA'!$E$4:$E$2000='Analítico Cx.'!$B118),-('Diário 4º PA'!$P$4:$P$2000=K$1),('Diário 4º PA'!$F$4:$F$2000))</f>
        <v>0</v>
      </c>
      <c r="L118" s="205">
        <f>SUMPRODUCT(-('Diário 1º PA'!$E$4:$E$2634='Analítico Cx.'!$B118),-('Diário 1º PA'!$P$4:$P$2634=L$1),('Diário 1º PA'!$F$4:$F$2634))+SUMPRODUCT(-('Diário 2º PA'!$E$4:$E$2000='Analítico Cx.'!$B118),-('Diário 2º PA'!$P$4:$P$2000=L$1),('Diário 2º PA'!$F$4:$F$2000))+SUMPRODUCT(-('Diário 3º PA'!$E$4:$E$2000='Analítico Cx.'!$B118),-('Diário 3º PA'!$P$4:$P$2000=L$1),('Diário 3º PA'!$F$4:$F$2000))+SUMPRODUCT(-('Diário 4º PA'!$E$4:$E$2000='Analítico Cx.'!$B118),-('Diário 4º PA'!$P$4:$P$2000=L$1),('Diário 4º PA'!$F$4:$F$2000))</f>
        <v>0</v>
      </c>
      <c r="M118" s="205">
        <f>SUMPRODUCT(-('Diário 1º PA'!$E$4:$E$2634='Analítico Cx.'!$B118),-('Diário 1º PA'!$P$4:$P$2634=M$1),('Diário 1º PA'!$F$4:$F$2634))+SUMPRODUCT(-('Diário 2º PA'!$E$4:$E$2000='Analítico Cx.'!$B118),-('Diário 2º PA'!$P$4:$P$2000=M$1),('Diário 2º PA'!$F$4:$F$2000))+SUMPRODUCT(-('Diário 3º PA'!$E$4:$E$2000='Analítico Cx.'!$B118),-('Diário 3º PA'!$P$4:$P$2000=M$1),('Diário 3º PA'!$F$4:$F$2000))+SUMPRODUCT(-('Diário 4º PA'!$E$4:$E$2000='Analítico Cx.'!$B118),-('Diário 4º PA'!$P$4:$P$2000=M$1),('Diário 4º PA'!$F$4:$F$2000))</f>
        <v>0</v>
      </c>
      <c r="N118" s="205">
        <f>SUMPRODUCT(-('Diário 1º PA'!$E$4:$E$2634='Analítico Cx.'!$B118),-('Diário 1º PA'!$P$4:$P$2634=N$1),('Diário 1º PA'!$F$4:$F$2634))+SUMPRODUCT(-('Diário 2º PA'!$E$4:$E$2000='Analítico Cx.'!$B118),-('Diário 2º PA'!$P$4:$P$2000=N$1),('Diário 2º PA'!$F$4:$F$2000))+SUMPRODUCT(-('Diário 3º PA'!$E$4:$E$2000='Analítico Cx.'!$B118),-('Diário 3º PA'!$P$4:$P$2000=N$1),('Diário 3º PA'!$F$4:$F$2000))+SUMPRODUCT(-('Diário 4º PA'!$E$4:$E$2000='Analítico Cx.'!$B118),-('Diário 4º PA'!$P$4:$P$2000=N$1),('Diário 4º PA'!$F$4:$F$2000))</f>
        <v>0</v>
      </c>
      <c r="O118" s="206">
        <f t="shared" si="16"/>
        <v>0</v>
      </c>
      <c r="P118" s="180">
        <f t="shared" si="17"/>
        <v>0</v>
      </c>
    </row>
    <row r="119" spans="1:16" ht="23.25" customHeight="1" x14ac:dyDescent="0.2">
      <c r="A119" s="215" t="s">
        <v>265</v>
      </c>
      <c r="B119" s="111" t="s">
        <v>300</v>
      </c>
      <c r="C119" s="205">
        <f>SUMPRODUCT(-('Diário 1º PA'!$E$4:$E$2634='Analítico Cx.'!$B119),-('Diário 1º PA'!$P$4:$P$2634=C$1),('Diário 1º PA'!$F$4:$F$2634))+SUMPRODUCT(-('Diário 2º PA'!$E$4:$E$2000='Analítico Cx.'!$B119),-('Diário 2º PA'!$P$4:$P$2000=C$1),('Diário 2º PA'!$F$4:$F$2000))+SUMPRODUCT(-('Diário 3º PA'!$E$4:$E$2000='Analítico Cx.'!$B119),-('Diário 3º PA'!$P$4:$P$2000=C$1),('Diário 3º PA'!$F$4:$F$2000))+SUMPRODUCT(-('Diário 4º PA'!$E$4:$E$2000='Analítico Cx.'!$B119),-('Diário 4º PA'!$P$4:$P$2000=C$1),('Diário 4º PA'!$F$4:$F$2000))</f>
        <v>0</v>
      </c>
      <c r="D119" s="205">
        <f>SUMPRODUCT(-('Diário 1º PA'!$E$4:$E$2634='Analítico Cx.'!$B119),-('Diário 1º PA'!$P$4:$P$2634=D$1),('Diário 1º PA'!$F$4:$F$2634))+SUMPRODUCT(-('Diário 2º PA'!$E$4:$E$2000='Analítico Cx.'!$B119),-('Diário 2º PA'!$P$4:$P$2000=D$1),('Diário 2º PA'!$F$4:$F$2000))+SUMPRODUCT(-('Diário 3º PA'!$E$4:$E$2000='Analítico Cx.'!$B119),-('Diário 3º PA'!$P$4:$P$2000=D$1),('Diário 3º PA'!$F$4:$F$2000))+SUMPRODUCT(-('Diário 4º PA'!$E$4:$E$2000='Analítico Cx.'!$B119),-('Diário 4º PA'!$P$4:$P$2000=D$1),('Diário 4º PA'!$F$4:$F$2000))</f>
        <v>0</v>
      </c>
      <c r="E119" s="205">
        <f>SUMPRODUCT(-('Diário 1º PA'!$E$4:$E$2634='Analítico Cx.'!$B119),-('Diário 1º PA'!$P$4:$P$2634=E$1),('Diário 1º PA'!$F$4:$F$2634))+SUMPRODUCT(-('Diário 2º PA'!$E$4:$E$2000='Analítico Cx.'!$B119),-('Diário 2º PA'!$P$4:$P$2000=E$1),('Diário 2º PA'!$F$4:$F$2000))+SUMPRODUCT(-('Diário 3º PA'!$E$4:$E$2000='Analítico Cx.'!$B119),-('Diário 3º PA'!$P$4:$P$2000=E$1),('Diário 3º PA'!$F$4:$F$2000))+SUMPRODUCT(-('Diário 4º PA'!$E$4:$E$2000='Analítico Cx.'!$B119),-('Diário 4º PA'!$P$4:$P$2000=E$1),('Diário 4º PA'!$F$4:$F$2000))</f>
        <v>0</v>
      </c>
      <c r="F119" s="205">
        <f>SUMPRODUCT(-('Diário 1º PA'!$E$4:$E$2634='Analítico Cx.'!$B119),-('Diário 1º PA'!$P$4:$P$2634=F$1),('Diário 1º PA'!$F$4:$F$2634))+SUMPRODUCT(-('Diário 2º PA'!$E$4:$E$2000='Analítico Cx.'!$B119),-('Diário 2º PA'!$P$4:$P$2000=F$1),('Diário 2º PA'!$F$4:$F$2000))+SUMPRODUCT(-('Diário 3º PA'!$E$4:$E$2000='Analítico Cx.'!$B119),-('Diário 3º PA'!$P$4:$P$2000=F$1),('Diário 3º PA'!$F$4:$F$2000))+SUMPRODUCT(-('Diário 4º PA'!$E$4:$E$2000='Analítico Cx.'!$B119),-('Diário 4º PA'!$P$4:$P$2000=F$1),('Diário 4º PA'!$F$4:$F$2000))</f>
        <v>0</v>
      </c>
      <c r="G119" s="205">
        <f>SUMPRODUCT(-('Diário 1º PA'!$E$4:$E$2634='Analítico Cx.'!$B119),-('Diário 1º PA'!$P$4:$P$2634=G$1),('Diário 1º PA'!$F$4:$F$2634))+SUMPRODUCT(-('Diário 2º PA'!$E$4:$E$2000='Analítico Cx.'!$B119),-('Diário 2º PA'!$P$4:$P$2000=G$1),('Diário 2º PA'!$F$4:$F$2000))+SUMPRODUCT(-('Diário 3º PA'!$E$4:$E$2000='Analítico Cx.'!$B119),-('Diário 3º PA'!$P$4:$P$2000=G$1),('Diário 3º PA'!$F$4:$F$2000))+SUMPRODUCT(-('Diário 4º PA'!$E$4:$E$2000='Analítico Cx.'!$B119),-('Diário 4º PA'!$P$4:$P$2000=G$1),('Diário 4º PA'!$F$4:$F$2000))</f>
        <v>0</v>
      </c>
      <c r="H119" s="205">
        <f>SUMPRODUCT(-('Diário 1º PA'!$E$4:$E$2634='Analítico Cx.'!$B119),-('Diário 1º PA'!$P$4:$P$2634=H$1),('Diário 1º PA'!$F$4:$F$2634))+SUMPRODUCT(-('Diário 2º PA'!$E$4:$E$2000='Analítico Cx.'!$B119),-('Diário 2º PA'!$P$4:$P$2000=H$1),('Diário 2º PA'!$F$4:$F$2000))+SUMPRODUCT(-('Diário 3º PA'!$E$4:$E$2000='Analítico Cx.'!$B119),-('Diário 3º PA'!$P$4:$P$2000=H$1),('Diário 3º PA'!$F$4:$F$2000))+SUMPRODUCT(-('Diário 4º PA'!$E$4:$E$2000='Analítico Cx.'!$B119),-('Diário 4º PA'!$P$4:$P$2000=H$1),('Diário 4º PA'!$F$4:$F$2000))</f>
        <v>0</v>
      </c>
      <c r="I119" s="205">
        <f>SUMPRODUCT(-('Diário 1º PA'!$E$4:$E$2634='Analítico Cx.'!$B119),-('Diário 1º PA'!$P$4:$P$2634=I$1),('Diário 1º PA'!$F$4:$F$2634))+SUMPRODUCT(-('Diário 2º PA'!$E$4:$E$2000='Analítico Cx.'!$B119),-('Diário 2º PA'!$P$4:$P$2000=I$1),('Diário 2º PA'!$F$4:$F$2000))+SUMPRODUCT(-('Diário 3º PA'!$E$4:$E$2000='Analítico Cx.'!$B119),-('Diário 3º PA'!$P$4:$P$2000=I$1),('Diário 3º PA'!$F$4:$F$2000))+SUMPRODUCT(-('Diário 4º PA'!$E$4:$E$2000='Analítico Cx.'!$B119),-('Diário 4º PA'!$P$4:$P$2000=I$1),('Diário 4º PA'!$F$4:$F$2000))</f>
        <v>0</v>
      </c>
      <c r="J119" s="205">
        <f>SUMPRODUCT(-('Diário 1º PA'!$E$4:$E$2634='Analítico Cx.'!$B119),-('Diário 1º PA'!$P$4:$P$2634=J$1),('Diário 1º PA'!$F$4:$F$2634))+SUMPRODUCT(-('Diário 2º PA'!$E$4:$E$2000='Analítico Cx.'!$B119),-('Diário 2º PA'!$P$4:$P$2000=J$1),('Diário 2º PA'!$F$4:$F$2000))+SUMPRODUCT(-('Diário 3º PA'!$E$4:$E$2000='Analítico Cx.'!$B119),-('Diário 3º PA'!$P$4:$P$2000=J$1),('Diário 3º PA'!$F$4:$F$2000))+SUMPRODUCT(-('Diário 4º PA'!$E$4:$E$2000='Analítico Cx.'!$B119),-('Diário 4º PA'!$P$4:$P$2000=J$1),('Diário 4º PA'!$F$4:$F$2000))</f>
        <v>0</v>
      </c>
      <c r="K119" s="205">
        <f>SUMPRODUCT(-('Diário 1º PA'!$E$4:$E$2634='Analítico Cx.'!$B119),-('Diário 1º PA'!$P$4:$P$2634=K$1),('Diário 1º PA'!$F$4:$F$2634))+SUMPRODUCT(-('Diário 2º PA'!$E$4:$E$2000='Analítico Cx.'!$B119),-('Diário 2º PA'!$P$4:$P$2000=K$1),('Diário 2º PA'!$F$4:$F$2000))+SUMPRODUCT(-('Diário 3º PA'!$E$4:$E$2000='Analítico Cx.'!$B119),-('Diário 3º PA'!$P$4:$P$2000=K$1),('Diário 3º PA'!$F$4:$F$2000))+SUMPRODUCT(-('Diário 4º PA'!$E$4:$E$2000='Analítico Cx.'!$B119),-('Diário 4º PA'!$P$4:$P$2000=K$1),('Diário 4º PA'!$F$4:$F$2000))</f>
        <v>0</v>
      </c>
      <c r="L119" s="205">
        <f>SUMPRODUCT(-('Diário 1º PA'!$E$4:$E$2634='Analítico Cx.'!$B119),-('Diário 1º PA'!$P$4:$P$2634=L$1),('Diário 1º PA'!$F$4:$F$2634))+SUMPRODUCT(-('Diário 2º PA'!$E$4:$E$2000='Analítico Cx.'!$B119),-('Diário 2º PA'!$P$4:$P$2000=L$1),('Diário 2º PA'!$F$4:$F$2000))+SUMPRODUCT(-('Diário 3º PA'!$E$4:$E$2000='Analítico Cx.'!$B119),-('Diário 3º PA'!$P$4:$P$2000=L$1),('Diário 3º PA'!$F$4:$F$2000))+SUMPRODUCT(-('Diário 4º PA'!$E$4:$E$2000='Analítico Cx.'!$B119),-('Diário 4º PA'!$P$4:$P$2000=L$1),('Diário 4º PA'!$F$4:$F$2000))</f>
        <v>0</v>
      </c>
      <c r="M119" s="205">
        <f>SUMPRODUCT(-('Diário 1º PA'!$E$4:$E$2634='Analítico Cx.'!$B119),-('Diário 1º PA'!$P$4:$P$2634=M$1),('Diário 1º PA'!$F$4:$F$2634))+SUMPRODUCT(-('Diário 2º PA'!$E$4:$E$2000='Analítico Cx.'!$B119),-('Diário 2º PA'!$P$4:$P$2000=M$1),('Diário 2º PA'!$F$4:$F$2000))+SUMPRODUCT(-('Diário 3º PA'!$E$4:$E$2000='Analítico Cx.'!$B119),-('Diário 3º PA'!$P$4:$P$2000=M$1),('Diário 3º PA'!$F$4:$F$2000))+SUMPRODUCT(-('Diário 4º PA'!$E$4:$E$2000='Analítico Cx.'!$B119),-('Diário 4º PA'!$P$4:$P$2000=M$1),('Diário 4º PA'!$F$4:$F$2000))</f>
        <v>0</v>
      </c>
      <c r="N119" s="205">
        <f>SUMPRODUCT(-('Diário 1º PA'!$E$4:$E$2634='Analítico Cx.'!$B119),-('Diário 1º PA'!$P$4:$P$2634=N$1),('Diário 1º PA'!$F$4:$F$2634))+SUMPRODUCT(-('Diário 2º PA'!$E$4:$E$2000='Analítico Cx.'!$B119),-('Diário 2º PA'!$P$4:$P$2000=N$1),('Diário 2º PA'!$F$4:$F$2000))+SUMPRODUCT(-('Diário 3º PA'!$E$4:$E$2000='Analítico Cx.'!$B119),-('Diário 3º PA'!$P$4:$P$2000=N$1),('Diário 3º PA'!$F$4:$F$2000))+SUMPRODUCT(-('Diário 4º PA'!$E$4:$E$2000='Analítico Cx.'!$B119),-('Diário 4º PA'!$P$4:$P$2000=N$1),('Diário 4º PA'!$F$4:$F$2000))</f>
        <v>0</v>
      </c>
      <c r="O119" s="206">
        <f t="shared" si="16"/>
        <v>0</v>
      </c>
      <c r="P119" s="180">
        <f t="shared" si="17"/>
        <v>0</v>
      </c>
    </row>
    <row r="120" spans="1:16" ht="23.25" customHeight="1" x14ac:dyDescent="0.2">
      <c r="A120" s="215" t="s">
        <v>266</v>
      </c>
      <c r="B120" s="111" t="s">
        <v>297</v>
      </c>
      <c r="C120" s="205">
        <f>SUMPRODUCT(-('Diário 1º PA'!$E$4:$E$2634='Analítico Cx.'!$B120),-('Diário 1º PA'!$P$4:$P$2634=C$1),('Diário 1º PA'!$F$4:$F$2634))+SUMPRODUCT(-('Diário 2º PA'!$E$4:$E$2000='Analítico Cx.'!$B120),-('Diário 2º PA'!$P$4:$P$2000=C$1),('Diário 2º PA'!$F$4:$F$2000))+SUMPRODUCT(-('Diário 3º PA'!$E$4:$E$2000='Analítico Cx.'!$B120),-('Diário 3º PA'!$P$4:$P$2000=C$1),('Diário 3º PA'!$F$4:$F$2000))+SUMPRODUCT(-('Diário 4º PA'!$E$4:$E$2000='Analítico Cx.'!$B120),-('Diário 4º PA'!$P$4:$P$2000=C$1),('Diário 4º PA'!$F$4:$F$2000))</f>
        <v>27682.42</v>
      </c>
      <c r="D120" s="205">
        <f>SUMPRODUCT(-('Diário 1º PA'!$E$4:$E$2634='Analítico Cx.'!$B120),-('Diário 1º PA'!$P$4:$P$2634=D$1),('Diário 1º PA'!$F$4:$F$2634))+SUMPRODUCT(-('Diário 2º PA'!$E$4:$E$2000='Analítico Cx.'!$B120),-('Diário 2º PA'!$P$4:$P$2000=D$1),('Diário 2º PA'!$F$4:$F$2000))+SUMPRODUCT(-('Diário 3º PA'!$E$4:$E$2000='Analítico Cx.'!$B120),-('Diário 3º PA'!$P$4:$P$2000=D$1),('Diário 3º PA'!$F$4:$F$2000))+SUMPRODUCT(-('Diário 4º PA'!$E$4:$E$2000='Analítico Cx.'!$B120),-('Diário 4º PA'!$P$4:$P$2000=D$1),('Diário 4º PA'!$F$4:$F$2000))</f>
        <v>30689.01</v>
      </c>
      <c r="E120" s="205">
        <f>SUMPRODUCT(-('Diário 1º PA'!$E$4:$E$2634='Analítico Cx.'!$B120),-('Diário 1º PA'!$P$4:$P$2634=E$1),('Diário 1º PA'!$F$4:$F$2634))+SUMPRODUCT(-('Diário 2º PA'!$E$4:$E$2000='Analítico Cx.'!$B120),-('Diário 2º PA'!$P$4:$P$2000=E$1),('Diário 2º PA'!$F$4:$F$2000))+SUMPRODUCT(-('Diário 3º PA'!$E$4:$E$2000='Analítico Cx.'!$B120),-('Diário 3º PA'!$P$4:$P$2000=E$1),('Diário 3º PA'!$F$4:$F$2000))+SUMPRODUCT(-('Diário 4º PA'!$E$4:$E$2000='Analítico Cx.'!$B120),-('Diário 4º PA'!$P$4:$P$2000=E$1),('Diário 4º PA'!$F$4:$F$2000))</f>
        <v>58034.719999999994</v>
      </c>
      <c r="F120" s="205">
        <f>SUMPRODUCT(-('Diário 1º PA'!$E$4:$E$2634='Analítico Cx.'!$B120),-('Diário 1º PA'!$P$4:$P$2634=F$1),('Diário 1º PA'!$F$4:$F$2634))+SUMPRODUCT(-('Diário 2º PA'!$E$4:$E$2000='Analítico Cx.'!$B120),-('Diário 2º PA'!$P$4:$P$2000=F$1),('Diário 2º PA'!$F$4:$F$2000))+SUMPRODUCT(-('Diário 3º PA'!$E$4:$E$2000='Analítico Cx.'!$B120),-('Diário 3º PA'!$P$4:$P$2000=F$1),('Diário 3º PA'!$F$4:$F$2000))+SUMPRODUCT(-('Diário 4º PA'!$E$4:$E$2000='Analítico Cx.'!$B120),-('Diário 4º PA'!$P$4:$P$2000=F$1),('Diário 4º PA'!$F$4:$F$2000))</f>
        <v>0</v>
      </c>
      <c r="G120" s="205">
        <f>SUMPRODUCT(-('Diário 1º PA'!$E$4:$E$2634='Analítico Cx.'!$B120),-('Diário 1º PA'!$P$4:$P$2634=G$1),('Diário 1º PA'!$F$4:$F$2634))+SUMPRODUCT(-('Diário 2º PA'!$E$4:$E$2000='Analítico Cx.'!$B120),-('Diário 2º PA'!$P$4:$P$2000=G$1),('Diário 2º PA'!$F$4:$F$2000))+SUMPRODUCT(-('Diário 3º PA'!$E$4:$E$2000='Analítico Cx.'!$B120),-('Diário 3º PA'!$P$4:$P$2000=G$1),('Diário 3º PA'!$F$4:$F$2000))+SUMPRODUCT(-('Diário 4º PA'!$E$4:$E$2000='Analítico Cx.'!$B120),-('Diário 4º PA'!$P$4:$P$2000=G$1),('Diário 4º PA'!$F$4:$F$2000))</f>
        <v>0</v>
      </c>
      <c r="H120" s="205">
        <f>SUMPRODUCT(-('Diário 1º PA'!$E$4:$E$2634='Analítico Cx.'!$B120),-('Diário 1º PA'!$P$4:$P$2634=H$1),('Diário 1º PA'!$F$4:$F$2634))+SUMPRODUCT(-('Diário 2º PA'!$E$4:$E$2000='Analítico Cx.'!$B120),-('Diário 2º PA'!$P$4:$P$2000=H$1),('Diário 2º PA'!$F$4:$F$2000))+SUMPRODUCT(-('Diário 3º PA'!$E$4:$E$2000='Analítico Cx.'!$B120),-('Diário 3º PA'!$P$4:$P$2000=H$1),('Diário 3º PA'!$F$4:$F$2000))+SUMPRODUCT(-('Diário 4º PA'!$E$4:$E$2000='Analítico Cx.'!$B120),-('Diário 4º PA'!$P$4:$P$2000=H$1),('Diário 4º PA'!$F$4:$F$2000))</f>
        <v>0</v>
      </c>
      <c r="I120" s="205">
        <f>SUMPRODUCT(-('Diário 1º PA'!$E$4:$E$2634='Analítico Cx.'!$B120),-('Diário 1º PA'!$P$4:$P$2634=I$1),('Diário 1º PA'!$F$4:$F$2634))+SUMPRODUCT(-('Diário 2º PA'!$E$4:$E$2000='Analítico Cx.'!$B120),-('Diário 2º PA'!$P$4:$P$2000=I$1),('Diário 2º PA'!$F$4:$F$2000))+SUMPRODUCT(-('Diário 3º PA'!$E$4:$E$2000='Analítico Cx.'!$B120),-('Diário 3º PA'!$P$4:$P$2000=I$1),('Diário 3º PA'!$F$4:$F$2000))+SUMPRODUCT(-('Diário 4º PA'!$E$4:$E$2000='Analítico Cx.'!$B120),-('Diário 4º PA'!$P$4:$P$2000=I$1),('Diário 4º PA'!$F$4:$F$2000))</f>
        <v>0</v>
      </c>
      <c r="J120" s="205">
        <f>SUMPRODUCT(-('Diário 1º PA'!$E$4:$E$2634='Analítico Cx.'!$B120),-('Diário 1º PA'!$P$4:$P$2634=J$1),('Diário 1º PA'!$F$4:$F$2634))+SUMPRODUCT(-('Diário 2º PA'!$E$4:$E$2000='Analítico Cx.'!$B120),-('Diário 2º PA'!$P$4:$P$2000=J$1),('Diário 2º PA'!$F$4:$F$2000))+SUMPRODUCT(-('Diário 3º PA'!$E$4:$E$2000='Analítico Cx.'!$B120),-('Diário 3º PA'!$P$4:$P$2000=J$1),('Diário 3º PA'!$F$4:$F$2000))+SUMPRODUCT(-('Diário 4º PA'!$E$4:$E$2000='Analítico Cx.'!$B120),-('Diário 4º PA'!$P$4:$P$2000=J$1),('Diário 4º PA'!$F$4:$F$2000))</f>
        <v>0</v>
      </c>
      <c r="K120" s="205">
        <f>SUMPRODUCT(-('Diário 1º PA'!$E$4:$E$2634='Analítico Cx.'!$B120),-('Diário 1º PA'!$P$4:$P$2634=K$1),('Diário 1º PA'!$F$4:$F$2634))+SUMPRODUCT(-('Diário 2º PA'!$E$4:$E$2000='Analítico Cx.'!$B120),-('Diário 2º PA'!$P$4:$P$2000=K$1),('Diário 2º PA'!$F$4:$F$2000))+SUMPRODUCT(-('Diário 3º PA'!$E$4:$E$2000='Analítico Cx.'!$B120),-('Diário 3º PA'!$P$4:$P$2000=K$1),('Diário 3º PA'!$F$4:$F$2000))+SUMPRODUCT(-('Diário 4º PA'!$E$4:$E$2000='Analítico Cx.'!$B120),-('Diário 4º PA'!$P$4:$P$2000=K$1),('Diário 4º PA'!$F$4:$F$2000))</f>
        <v>0</v>
      </c>
      <c r="L120" s="205">
        <f>SUMPRODUCT(-('Diário 1º PA'!$E$4:$E$2634='Analítico Cx.'!$B120),-('Diário 1º PA'!$P$4:$P$2634=L$1),('Diário 1º PA'!$F$4:$F$2634))+SUMPRODUCT(-('Diário 2º PA'!$E$4:$E$2000='Analítico Cx.'!$B120),-('Diário 2º PA'!$P$4:$P$2000=L$1),('Diário 2º PA'!$F$4:$F$2000))+SUMPRODUCT(-('Diário 3º PA'!$E$4:$E$2000='Analítico Cx.'!$B120),-('Diário 3º PA'!$P$4:$P$2000=L$1),('Diário 3º PA'!$F$4:$F$2000))+SUMPRODUCT(-('Diário 4º PA'!$E$4:$E$2000='Analítico Cx.'!$B120),-('Diário 4º PA'!$P$4:$P$2000=L$1),('Diário 4º PA'!$F$4:$F$2000))</f>
        <v>0</v>
      </c>
      <c r="M120" s="205">
        <f>SUMPRODUCT(-('Diário 1º PA'!$E$4:$E$2634='Analítico Cx.'!$B120),-('Diário 1º PA'!$P$4:$P$2634=M$1),('Diário 1º PA'!$F$4:$F$2634))+SUMPRODUCT(-('Diário 2º PA'!$E$4:$E$2000='Analítico Cx.'!$B120),-('Diário 2º PA'!$P$4:$P$2000=M$1),('Diário 2º PA'!$F$4:$F$2000))+SUMPRODUCT(-('Diário 3º PA'!$E$4:$E$2000='Analítico Cx.'!$B120),-('Diário 3º PA'!$P$4:$P$2000=M$1),('Diário 3º PA'!$F$4:$F$2000))+SUMPRODUCT(-('Diário 4º PA'!$E$4:$E$2000='Analítico Cx.'!$B120),-('Diário 4º PA'!$P$4:$P$2000=M$1),('Diário 4º PA'!$F$4:$F$2000))</f>
        <v>0</v>
      </c>
      <c r="N120" s="205">
        <f>SUMPRODUCT(-('Diário 1º PA'!$E$4:$E$2634='Analítico Cx.'!$B120),-('Diário 1º PA'!$P$4:$P$2634=N$1),('Diário 1º PA'!$F$4:$F$2634))+SUMPRODUCT(-('Diário 2º PA'!$E$4:$E$2000='Analítico Cx.'!$B120),-('Diário 2º PA'!$P$4:$P$2000=N$1),('Diário 2º PA'!$F$4:$F$2000))+SUMPRODUCT(-('Diário 3º PA'!$E$4:$E$2000='Analítico Cx.'!$B120),-('Diário 3º PA'!$P$4:$P$2000=N$1),('Diário 3º PA'!$F$4:$F$2000))+SUMPRODUCT(-('Diário 4º PA'!$E$4:$E$2000='Analítico Cx.'!$B120),-('Diário 4º PA'!$P$4:$P$2000=N$1),('Diário 4º PA'!$F$4:$F$2000))</f>
        <v>0</v>
      </c>
      <c r="O120" s="206">
        <f t="shared" ref="O120:O148" si="18">SUM(C120:N120)</f>
        <v>116406.15</v>
      </c>
      <c r="P120" s="180">
        <f t="shared" si="17"/>
        <v>4.2885200390793216E-2</v>
      </c>
    </row>
    <row r="121" spans="1:16" ht="23.25" customHeight="1" x14ac:dyDescent="0.2">
      <c r="A121" s="215" t="s">
        <v>412</v>
      </c>
      <c r="B121" s="510" t="s">
        <v>440</v>
      </c>
      <c r="C121" s="205">
        <f>SUMPRODUCT(-('Diário 1º PA'!$E$4:$E$2634='Analítico Cx.'!$B121),-('Diário 1º PA'!$P$4:$P$2634=C$1),('Diário 1º PA'!$F$4:$F$2634))+SUMPRODUCT(-('Diário 2º PA'!$E$4:$E$2000='Analítico Cx.'!$B121),-('Diário 2º PA'!$P$4:$P$2000=C$1),('Diário 2º PA'!$F$4:$F$2000))+SUMPRODUCT(-('Diário 3º PA'!$E$4:$E$2000='Analítico Cx.'!$B121),-('Diário 3º PA'!$P$4:$P$2000=C$1),('Diário 3º PA'!$F$4:$F$2000))+SUMPRODUCT(-('Diário 4º PA'!$E$4:$E$2000='Analítico Cx.'!$B121),-('Diário 4º PA'!$P$4:$P$2000=C$1),('Diário 4º PA'!$F$4:$F$2000))</f>
        <v>0</v>
      </c>
      <c r="D121" s="205">
        <f>SUMPRODUCT(-('Diário 1º PA'!$E$4:$E$2634='Analítico Cx.'!$B121),-('Diário 1º PA'!$P$4:$P$2634=D$1),('Diário 1º PA'!$F$4:$F$2634))+SUMPRODUCT(-('Diário 2º PA'!$E$4:$E$2000='Analítico Cx.'!$B121),-('Diário 2º PA'!$P$4:$P$2000=D$1),('Diário 2º PA'!$F$4:$F$2000))+SUMPRODUCT(-('Diário 3º PA'!$E$4:$E$2000='Analítico Cx.'!$B121),-('Diário 3º PA'!$P$4:$P$2000=D$1),('Diário 3º PA'!$F$4:$F$2000))+SUMPRODUCT(-('Diário 4º PA'!$E$4:$E$2000='Analítico Cx.'!$B121),-('Diário 4º PA'!$P$4:$P$2000=D$1),('Diário 4º PA'!$F$4:$F$2000))</f>
        <v>0</v>
      </c>
      <c r="E121" s="205">
        <f>SUMPRODUCT(-('Diário 1º PA'!$E$4:$E$2634='Analítico Cx.'!$B121),-('Diário 1º PA'!$P$4:$P$2634=E$1),('Diário 1º PA'!$F$4:$F$2634))+SUMPRODUCT(-('Diário 2º PA'!$E$4:$E$2000='Analítico Cx.'!$B121),-('Diário 2º PA'!$P$4:$P$2000=E$1),('Diário 2º PA'!$F$4:$F$2000))+SUMPRODUCT(-('Diário 3º PA'!$E$4:$E$2000='Analítico Cx.'!$B121),-('Diário 3º PA'!$P$4:$P$2000=E$1),('Diário 3º PA'!$F$4:$F$2000))+SUMPRODUCT(-('Diário 4º PA'!$E$4:$E$2000='Analítico Cx.'!$B121),-('Diário 4º PA'!$P$4:$P$2000=E$1),('Diário 4º PA'!$F$4:$F$2000))</f>
        <v>0</v>
      </c>
      <c r="F121" s="205">
        <f>SUMPRODUCT(-('Diário 1º PA'!$E$4:$E$2634='Analítico Cx.'!$B121),-('Diário 1º PA'!$P$4:$P$2634=F$1),('Diário 1º PA'!$F$4:$F$2634))+SUMPRODUCT(-('Diário 2º PA'!$E$4:$E$2000='Analítico Cx.'!$B121),-('Diário 2º PA'!$P$4:$P$2000=F$1),('Diário 2º PA'!$F$4:$F$2000))+SUMPRODUCT(-('Diário 3º PA'!$E$4:$E$2000='Analítico Cx.'!$B121),-('Diário 3º PA'!$P$4:$P$2000=F$1),('Diário 3º PA'!$F$4:$F$2000))+SUMPRODUCT(-('Diário 4º PA'!$E$4:$E$2000='Analítico Cx.'!$B121),-('Diário 4º PA'!$P$4:$P$2000=F$1),('Diário 4º PA'!$F$4:$F$2000))</f>
        <v>0</v>
      </c>
      <c r="G121" s="205">
        <f>SUMPRODUCT(-('Diário 1º PA'!$E$4:$E$2634='Analítico Cx.'!$B121),-('Diário 1º PA'!$P$4:$P$2634=G$1),('Diário 1º PA'!$F$4:$F$2634))+SUMPRODUCT(-('Diário 2º PA'!$E$4:$E$2000='Analítico Cx.'!$B121),-('Diário 2º PA'!$P$4:$P$2000=G$1),('Diário 2º PA'!$F$4:$F$2000))+SUMPRODUCT(-('Diário 3º PA'!$E$4:$E$2000='Analítico Cx.'!$B121),-('Diário 3º PA'!$P$4:$P$2000=G$1),('Diário 3º PA'!$F$4:$F$2000))+SUMPRODUCT(-('Diário 4º PA'!$E$4:$E$2000='Analítico Cx.'!$B121),-('Diário 4º PA'!$P$4:$P$2000=G$1),('Diário 4º PA'!$F$4:$F$2000))</f>
        <v>0</v>
      </c>
      <c r="H121" s="205">
        <f>SUMPRODUCT(-('Diário 1º PA'!$E$4:$E$2634='Analítico Cx.'!$B121),-('Diário 1º PA'!$P$4:$P$2634=H$1),('Diário 1º PA'!$F$4:$F$2634))+SUMPRODUCT(-('Diário 2º PA'!$E$4:$E$2000='Analítico Cx.'!$B121),-('Diário 2º PA'!$P$4:$P$2000=H$1),('Diário 2º PA'!$F$4:$F$2000))+SUMPRODUCT(-('Diário 3º PA'!$E$4:$E$2000='Analítico Cx.'!$B121),-('Diário 3º PA'!$P$4:$P$2000=H$1),('Diário 3º PA'!$F$4:$F$2000))+SUMPRODUCT(-('Diário 4º PA'!$E$4:$E$2000='Analítico Cx.'!$B121),-('Diário 4º PA'!$P$4:$P$2000=H$1),('Diário 4º PA'!$F$4:$F$2000))</f>
        <v>0</v>
      </c>
      <c r="I121" s="205">
        <f>SUMPRODUCT(-('Diário 1º PA'!$E$4:$E$2634='Analítico Cx.'!$B121),-('Diário 1º PA'!$P$4:$P$2634=I$1),('Diário 1º PA'!$F$4:$F$2634))+SUMPRODUCT(-('Diário 2º PA'!$E$4:$E$2000='Analítico Cx.'!$B121),-('Diário 2º PA'!$P$4:$P$2000=I$1),('Diário 2º PA'!$F$4:$F$2000))+SUMPRODUCT(-('Diário 3º PA'!$E$4:$E$2000='Analítico Cx.'!$B121),-('Diário 3º PA'!$P$4:$P$2000=I$1),('Diário 3º PA'!$F$4:$F$2000))+SUMPRODUCT(-('Diário 4º PA'!$E$4:$E$2000='Analítico Cx.'!$B121),-('Diário 4º PA'!$P$4:$P$2000=I$1),('Diário 4º PA'!$F$4:$F$2000))</f>
        <v>0</v>
      </c>
      <c r="J121" s="205">
        <f>SUMPRODUCT(-('Diário 1º PA'!$E$4:$E$2634='Analítico Cx.'!$B121),-('Diário 1º PA'!$P$4:$P$2634=J$1),('Diário 1º PA'!$F$4:$F$2634))+SUMPRODUCT(-('Diário 2º PA'!$E$4:$E$2000='Analítico Cx.'!$B121),-('Diário 2º PA'!$P$4:$P$2000=J$1),('Diário 2º PA'!$F$4:$F$2000))+SUMPRODUCT(-('Diário 3º PA'!$E$4:$E$2000='Analítico Cx.'!$B121),-('Diário 3º PA'!$P$4:$P$2000=J$1),('Diário 3º PA'!$F$4:$F$2000))+SUMPRODUCT(-('Diário 4º PA'!$E$4:$E$2000='Analítico Cx.'!$B121),-('Diário 4º PA'!$P$4:$P$2000=J$1),('Diário 4º PA'!$F$4:$F$2000))</f>
        <v>0</v>
      </c>
      <c r="K121" s="205">
        <f>SUMPRODUCT(-('Diário 1º PA'!$E$4:$E$2634='Analítico Cx.'!$B121),-('Diário 1º PA'!$P$4:$P$2634=K$1),('Diário 1º PA'!$F$4:$F$2634))+SUMPRODUCT(-('Diário 2º PA'!$E$4:$E$2000='Analítico Cx.'!$B121),-('Diário 2º PA'!$P$4:$P$2000=K$1),('Diário 2º PA'!$F$4:$F$2000))+SUMPRODUCT(-('Diário 3º PA'!$E$4:$E$2000='Analítico Cx.'!$B121),-('Diário 3º PA'!$P$4:$P$2000=K$1),('Diário 3º PA'!$F$4:$F$2000))+SUMPRODUCT(-('Diário 4º PA'!$E$4:$E$2000='Analítico Cx.'!$B121),-('Diário 4º PA'!$P$4:$P$2000=K$1),('Diário 4º PA'!$F$4:$F$2000))</f>
        <v>0</v>
      </c>
      <c r="L121" s="205">
        <f>SUMPRODUCT(-('Diário 1º PA'!$E$4:$E$2634='Analítico Cx.'!$B121),-('Diário 1º PA'!$P$4:$P$2634=L$1),('Diário 1º PA'!$F$4:$F$2634))+SUMPRODUCT(-('Diário 2º PA'!$E$4:$E$2000='Analítico Cx.'!$B121),-('Diário 2º PA'!$P$4:$P$2000=L$1),('Diário 2º PA'!$F$4:$F$2000))+SUMPRODUCT(-('Diário 3º PA'!$E$4:$E$2000='Analítico Cx.'!$B121),-('Diário 3º PA'!$P$4:$P$2000=L$1),('Diário 3º PA'!$F$4:$F$2000))+SUMPRODUCT(-('Diário 4º PA'!$E$4:$E$2000='Analítico Cx.'!$B121),-('Diário 4º PA'!$P$4:$P$2000=L$1),('Diário 4º PA'!$F$4:$F$2000))</f>
        <v>0</v>
      </c>
      <c r="M121" s="205">
        <f>SUMPRODUCT(-('Diário 1º PA'!$E$4:$E$2634='Analítico Cx.'!$B121),-('Diário 1º PA'!$P$4:$P$2634=M$1),('Diário 1º PA'!$F$4:$F$2634))+SUMPRODUCT(-('Diário 2º PA'!$E$4:$E$2000='Analítico Cx.'!$B121),-('Diário 2º PA'!$P$4:$P$2000=M$1),('Diário 2º PA'!$F$4:$F$2000))+SUMPRODUCT(-('Diário 3º PA'!$E$4:$E$2000='Analítico Cx.'!$B121),-('Diário 3º PA'!$P$4:$P$2000=M$1),('Diário 3º PA'!$F$4:$F$2000))+SUMPRODUCT(-('Diário 4º PA'!$E$4:$E$2000='Analítico Cx.'!$B121),-('Diário 4º PA'!$P$4:$P$2000=M$1),('Diário 4º PA'!$F$4:$F$2000))</f>
        <v>0</v>
      </c>
      <c r="N121" s="205">
        <f>SUMPRODUCT(-('Diário 1º PA'!$E$4:$E$2634='Analítico Cx.'!$B121),-('Diário 1º PA'!$P$4:$P$2634=N$1),('Diário 1º PA'!$F$4:$F$2634))+SUMPRODUCT(-('Diário 2º PA'!$E$4:$E$2000='Analítico Cx.'!$B121),-('Diário 2º PA'!$P$4:$P$2000=N$1),('Diário 2º PA'!$F$4:$F$2000))+SUMPRODUCT(-('Diário 3º PA'!$E$4:$E$2000='Analítico Cx.'!$B121),-('Diário 3º PA'!$P$4:$P$2000=N$1),('Diário 3º PA'!$F$4:$F$2000))+SUMPRODUCT(-('Diário 4º PA'!$E$4:$E$2000='Analítico Cx.'!$B121),-('Diário 4º PA'!$P$4:$P$2000=N$1),('Diário 4º PA'!$F$4:$F$2000))</f>
        <v>0</v>
      </c>
      <c r="O121" s="206">
        <f t="shared" si="18"/>
        <v>0</v>
      </c>
      <c r="P121" s="180">
        <f t="shared" si="17"/>
        <v>0</v>
      </c>
    </row>
    <row r="122" spans="1:16" ht="23.25" customHeight="1" x14ac:dyDescent="0.2">
      <c r="A122" s="215" t="s">
        <v>413</v>
      </c>
      <c r="B122" s="510" t="s">
        <v>441</v>
      </c>
      <c r="C122" s="205">
        <f>SUMPRODUCT(-('Diário 1º PA'!$E$4:$E$2634='Analítico Cx.'!$B122),-('Diário 1º PA'!$P$4:$P$2634=C$1),('Diário 1º PA'!$F$4:$F$2634))+SUMPRODUCT(-('Diário 2º PA'!$E$4:$E$2000='Analítico Cx.'!$B122),-('Diário 2º PA'!$P$4:$P$2000=C$1),('Diário 2º PA'!$F$4:$F$2000))+SUMPRODUCT(-('Diário 3º PA'!$E$4:$E$2000='Analítico Cx.'!$B122),-('Diário 3º PA'!$P$4:$P$2000=C$1),('Diário 3º PA'!$F$4:$F$2000))+SUMPRODUCT(-('Diário 4º PA'!$E$4:$E$2000='Analítico Cx.'!$B122),-('Diário 4º PA'!$P$4:$P$2000=C$1),('Diário 4º PA'!$F$4:$F$2000))</f>
        <v>0</v>
      </c>
      <c r="D122" s="205">
        <f>SUMPRODUCT(-('Diário 1º PA'!$E$4:$E$2634='Analítico Cx.'!$B122),-('Diário 1º PA'!$P$4:$P$2634=D$1),('Diário 1º PA'!$F$4:$F$2634))+SUMPRODUCT(-('Diário 2º PA'!$E$4:$E$2000='Analítico Cx.'!$B122),-('Diário 2º PA'!$P$4:$P$2000=D$1),('Diário 2º PA'!$F$4:$F$2000))+SUMPRODUCT(-('Diário 3º PA'!$E$4:$E$2000='Analítico Cx.'!$B122),-('Diário 3º PA'!$P$4:$P$2000=D$1),('Diário 3º PA'!$F$4:$F$2000))+SUMPRODUCT(-('Diário 4º PA'!$E$4:$E$2000='Analítico Cx.'!$B122),-('Diário 4º PA'!$P$4:$P$2000=D$1),('Diário 4º PA'!$F$4:$F$2000))</f>
        <v>0</v>
      </c>
      <c r="E122" s="205">
        <f>SUMPRODUCT(-('Diário 1º PA'!$E$4:$E$2634='Analítico Cx.'!$B122),-('Diário 1º PA'!$P$4:$P$2634=E$1),('Diário 1º PA'!$F$4:$F$2634))+SUMPRODUCT(-('Diário 2º PA'!$E$4:$E$2000='Analítico Cx.'!$B122),-('Diário 2º PA'!$P$4:$P$2000=E$1),('Diário 2º PA'!$F$4:$F$2000))+SUMPRODUCT(-('Diário 3º PA'!$E$4:$E$2000='Analítico Cx.'!$B122),-('Diário 3º PA'!$P$4:$P$2000=E$1),('Diário 3º PA'!$F$4:$F$2000))+SUMPRODUCT(-('Diário 4º PA'!$E$4:$E$2000='Analítico Cx.'!$B122),-('Diário 4º PA'!$P$4:$P$2000=E$1),('Diário 4º PA'!$F$4:$F$2000))</f>
        <v>0</v>
      </c>
      <c r="F122" s="205">
        <f>SUMPRODUCT(-('Diário 1º PA'!$E$4:$E$2634='Analítico Cx.'!$B122),-('Diário 1º PA'!$P$4:$P$2634=F$1),('Diário 1º PA'!$F$4:$F$2634))+SUMPRODUCT(-('Diário 2º PA'!$E$4:$E$2000='Analítico Cx.'!$B122),-('Diário 2º PA'!$P$4:$P$2000=F$1),('Diário 2º PA'!$F$4:$F$2000))+SUMPRODUCT(-('Diário 3º PA'!$E$4:$E$2000='Analítico Cx.'!$B122),-('Diário 3º PA'!$P$4:$P$2000=F$1),('Diário 3º PA'!$F$4:$F$2000))+SUMPRODUCT(-('Diário 4º PA'!$E$4:$E$2000='Analítico Cx.'!$B122),-('Diário 4º PA'!$P$4:$P$2000=F$1),('Diário 4º PA'!$F$4:$F$2000))</f>
        <v>0</v>
      </c>
      <c r="G122" s="205">
        <f>SUMPRODUCT(-('Diário 1º PA'!$E$4:$E$2634='Analítico Cx.'!$B122),-('Diário 1º PA'!$P$4:$P$2634=G$1),('Diário 1º PA'!$F$4:$F$2634))+SUMPRODUCT(-('Diário 2º PA'!$E$4:$E$2000='Analítico Cx.'!$B122),-('Diário 2º PA'!$P$4:$P$2000=G$1),('Diário 2º PA'!$F$4:$F$2000))+SUMPRODUCT(-('Diário 3º PA'!$E$4:$E$2000='Analítico Cx.'!$B122),-('Diário 3º PA'!$P$4:$P$2000=G$1),('Diário 3º PA'!$F$4:$F$2000))+SUMPRODUCT(-('Diário 4º PA'!$E$4:$E$2000='Analítico Cx.'!$B122),-('Diário 4º PA'!$P$4:$P$2000=G$1),('Diário 4º PA'!$F$4:$F$2000))</f>
        <v>0</v>
      </c>
      <c r="H122" s="205">
        <f>SUMPRODUCT(-('Diário 1º PA'!$E$4:$E$2634='Analítico Cx.'!$B122),-('Diário 1º PA'!$P$4:$P$2634=H$1),('Diário 1º PA'!$F$4:$F$2634))+SUMPRODUCT(-('Diário 2º PA'!$E$4:$E$2000='Analítico Cx.'!$B122),-('Diário 2º PA'!$P$4:$P$2000=H$1),('Diário 2º PA'!$F$4:$F$2000))+SUMPRODUCT(-('Diário 3º PA'!$E$4:$E$2000='Analítico Cx.'!$B122),-('Diário 3º PA'!$P$4:$P$2000=H$1),('Diário 3º PA'!$F$4:$F$2000))+SUMPRODUCT(-('Diário 4º PA'!$E$4:$E$2000='Analítico Cx.'!$B122),-('Diário 4º PA'!$P$4:$P$2000=H$1),('Diário 4º PA'!$F$4:$F$2000))</f>
        <v>0</v>
      </c>
      <c r="I122" s="205">
        <f>SUMPRODUCT(-('Diário 1º PA'!$E$4:$E$2634='Analítico Cx.'!$B122),-('Diário 1º PA'!$P$4:$P$2634=I$1),('Diário 1º PA'!$F$4:$F$2634))+SUMPRODUCT(-('Diário 2º PA'!$E$4:$E$2000='Analítico Cx.'!$B122),-('Diário 2º PA'!$P$4:$P$2000=I$1),('Diário 2º PA'!$F$4:$F$2000))+SUMPRODUCT(-('Diário 3º PA'!$E$4:$E$2000='Analítico Cx.'!$B122),-('Diário 3º PA'!$P$4:$P$2000=I$1),('Diário 3º PA'!$F$4:$F$2000))+SUMPRODUCT(-('Diário 4º PA'!$E$4:$E$2000='Analítico Cx.'!$B122),-('Diário 4º PA'!$P$4:$P$2000=I$1),('Diário 4º PA'!$F$4:$F$2000))</f>
        <v>0</v>
      </c>
      <c r="J122" s="205">
        <f>SUMPRODUCT(-('Diário 1º PA'!$E$4:$E$2634='Analítico Cx.'!$B122),-('Diário 1º PA'!$P$4:$P$2634=J$1),('Diário 1º PA'!$F$4:$F$2634))+SUMPRODUCT(-('Diário 2º PA'!$E$4:$E$2000='Analítico Cx.'!$B122),-('Diário 2º PA'!$P$4:$P$2000=J$1),('Diário 2º PA'!$F$4:$F$2000))+SUMPRODUCT(-('Diário 3º PA'!$E$4:$E$2000='Analítico Cx.'!$B122),-('Diário 3º PA'!$P$4:$P$2000=J$1),('Diário 3º PA'!$F$4:$F$2000))+SUMPRODUCT(-('Diário 4º PA'!$E$4:$E$2000='Analítico Cx.'!$B122),-('Diário 4º PA'!$P$4:$P$2000=J$1),('Diário 4º PA'!$F$4:$F$2000))</f>
        <v>0</v>
      </c>
      <c r="K122" s="205">
        <f>SUMPRODUCT(-('Diário 1º PA'!$E$4:$E$2634='Analítico Cx.'!$B122),-('Diário 1º PA'!$P$4:$P$2634=K$1),('Diário 1º PA'!$F$4:$F$2634))+SUMPRODUCT(-('Diário 2º PA'!$E$4:$E$2000='Analítico Cx.'!$B122),-('Diário 2º PA'!$P$4:$P$2000=K$1),('Diário 2º PA'!$F$4:$F$2000))+SUMPRODUCT(-('Diário 3º PA'!$E$4:$E$2000='Analítico Cx.'!$B122),-('Diário 3º PA'!$P$4:$P$2000=K$1),('Diário 3º PA'!$F$4:$F$2000))+SUMPRODUCT(-('Diário 4º PA'!$E$4:$E$2000='Analítico Cx.'!$B122),-('Diário 4º PA'!$P$4:$P$2000=K$1),('Diário 4º PA'!$F$4:$F$2000))</f>
        <v>0</v>
      </c>
      <c r="L122" s="205">
        <f>SUMPRODUCT(-('Diário 1º PA'!$E$4:$E$2634='Analítico Cx.'!$B122),-('Diário 1º PA'!$P$4:$P$2634=L$1),('Diário 1º PA'!$F$4:$F$2634))+SUMPRODUCT(-('Diário 2º PA'!$E$4:$E$2000='Analítico Cx.'!$B122),-('Diário 2º PA'!$P$4:$P$2000=L$1),('Diário 2º PA'!$F$4:$F$2000))+SUMPRODUCT(-('Diário 3º PA'!$E$4:$E$2000='Analítico Cx.'!$B122),-('Diário 3º PA'!$P$4:$P$2000=L$1),('Diário 3º PA'!$F$4:$F$2000))+SUMPRODUCT(-('Diário 4º PA'!$E$4:$E$2000='Analítico Cx.'!$B122),-('Diário 4º PA'!$P$4:$P$2000=L$1),('Diário 4º PA'!$F$4:$F$2000))</f>
        <v>0</v>
      </c>
      <c r="M122" s="205">
        <f>SUMPRODUCT(-('Diário 1º PA'!$E$4:$E$2634='Analítico Cx.'!$B122),-('Diário 1º PA'!$P$4:$P$2634=M$1),('Diário 1º PA'!$F$4:$F$2634))+SUMPRODUCT(-('Diário 2º PA'!$E$4:$E$2000='Analítico Cx.'!$B122),-('Diário 2º PA'!$P$4:$P$2000=M$1),('Diário 2º PA'!$F$4:$F$2000))+SUMPRODUCT(-('Diário 3º PA'!$E$4:$E$2000='Analítico Cx.'!$B122),-('Diário 3º PA'!$P$4:$P$2000=M$1),('Diário 3º PA'!$F$4:$F$2000))+SUMPRODUCT(-('Diário 4º PA'!$E$4:$E$2000='Analítico Cx.'!$B122),-('Diário 4º PA'!$P$4:$P$2000=M$1),('Diário 4º PA'!$F$4:$F$2000))</f>
        <v>0</v>
      </c>
      <c r="N122" s="205">
        <f>SUMPRODUCT(-('Diário 1º PA'!$E$4:$E$2634='Analítico Cx.'!$B122),-('Diário 1º PA'!$P$4:$P$2634=N$1),('Diário 1º PA'!$F$4:$F$2634))+SUMPRODUCT(-('Diário 2º PA'!$E$4:$E$2000='Analítico Cx.'!$B122),-('Diário 2º PA'!$P$4:$P$2000=N$1),('Diário 2º PA'!$F$4:$F$2000))+SUMPRODUCT(-('Diário 3º PA'!$E$4:$E$2000='Analítico Cx.'!$B122),-('Diário 3º PA'!$P$4:$P$2000=N$1),('Diário 3º PA'!$F$4:$F$2000))+SUMPRODUCT(-('Diário 4º PA'!$E$4:$E$2000='Analítico Cx.'!$B122),-('Diário 4º PA'!$P$4:$P$2000=N$1),('Diário 4º PA'!$F$4:$F$2000))</f>
        <v>0</v>
      </c>
      <c r="O122" s="206">
        <f t="shared" si="18"/>
        <v>0</v>
      </c>
      <c r="P122" s="180">
        <f t="shared" si="17"/>
        <v>0</v>
      </c>
    </row>
    <row r="123" spans="1:16" ht="23.25" customHeight="1" x14ac:dyDescent="0.2">
      <c r="A123" s="215" t="s">
        <v>414</v>
      </c>
      <c r="B123" s="510" t="s">
        <v>442</v>
      </c>
      <c r="C123" s="205">
        <f>SUMPRODUCT(-('Diário 1º PA'!$E$4:$E$2634='Analítico Cx.'!$B123),-('Diário 1º PA'!$P$4:$P$2634=C$1),('Diário 1º PA'!$F$4:$F$2634))+SUMPRODUCT(-('Diário 2º PA'!$E$4:$E$2000='Analítico Cx.'!$B123),-('Diário 2º PA'!$P$4:$P$2000=C$1),('Diário 2º PA'!$F$4:$F$2000))+SUMPRODUCT(-('Diário 3º PA'!$E$4:$E$2000='Analítico Cx.'!$B123),-('Diário 3º PA'!$P$4:$P$2000=C$1),('Diário 3º PA'!$F$4:$F$2000))+SUMPRODUCT(-('Diário 4º PA'!$E$4:$E$2000='Analítico Cx.'!$B123),-('Diário 4º PA'!$P$4:$P$2000=C$1),('Diário 4º PA'!$F$4:$F$2000))</f>
        <v>4541.25</v>
      </c>
      <c r="D123" s="205">
        <f>SUMPRODUCT(-('Diário 1º PA'!$E$4:$E$2634='Analítico Cx.'!$B123),-('Diário 1º PA'!$P$4:$P$2634=D$1),('Diário 1º PA'!$F$4:$F$2634))+SUMPRODUCT(-('Diário 2º PA'!$E$4:$E$2000='Analítico Cx.'!$B123),-('Diário 2º PA'!$P$4:$P$2000=D$1),('Diário 2º PA'!$F$4:$F$2000))+SUMPRODUCT(-('Diário 3º PA'!$E$4:$E$2000='Analítico Cx.'!$B123),-('Diário 3º PA'!$P$4:$P$2000=D$1),('Diário 3º PA'!$F$4:$F$2000))+SUMPRODUCT(-('Diário 4º PA'!$E$4:$E$2000='Analítico Cx.'!$B123),-('Diário 4º PA'!$P$4:$P$2000=D$1),('Diário 4º PA'!$F$4:$F$2000))</f>
        <v>1699</v>
      </c>
      <c r="E123" s="205">
        <f>SUMPRODUCT(-('Diário 1º PA'!$E$4:$E$2634='Analítico Cx.'!$B123),-('Diário 1º PA'!$P$4:$P$2634=E$1),('Diário 1º PA'!$F$4:$F$2634))+SUMPRODUCT(-('Diário 2º PA'!$E$4:$E$2000='Analítico Cx.'!$B123),-('Diário 2º PA'!$P$4:$P$2000=E$1),('Diário 2º PA'!$F$4:$F$2000))+SUMPRODUCT(-('Diário 3º PA'!$E$4:$E$2000='Analítico Cx.'!$B123),-('Diário 3º PA'!$P$4:$P$2000=E$1),('Diário 3º PA'!$F$4:$F$2000))+SUMPRODUCT(-('Diário 4º PA'!$E$4:$E$2000='Analítico Cx.'!$B123),-('Diário 4º PA'!$P$4:$P$2000=E$1),('Diário 4º PA'!$F$4:$F$2000))</f>
        <v>14016.92</v>
      </c>
      <c r="F123" s="205">
        <f>SUMPRODUCT(-('Diário 1º PA'!$E$4:$E$2634='Analítico Cx.'!$B123),-('Diário 1º PA'!$P$4:$P$2634=F$1),('Diário 1º PA'!$F$4:$F$2634))+SUMPRODUCT(-('Diário 2º PA'!$E$4:$E$2000='Analítico Cx.'!$B123),-('Diário 2º PA'!$P$4:$P$2000=F$1),('Diário 2º PA'!$F$4:$F$2000))+SUMPRODUCT(-('Diário 3º PA'!$E$4:$E$2000='Analítico Cx.'!$B123),-('Diário 3º PA'!$P$4:$P$2000=F$1),('Diário 3º PA'!$F$4:$F$2000))+SUMPRODUCT(-('Diário 4º PA'!$E$4:$E$2000='Analítico Cx.'!$B123),-('Diário 4º PA'!$P$4:$P$2000=F$1),('Diário 4º PA'!$F$4:$F$2000))</f>
        <v>0</v>
      </c>
      <c r="G123" s="205">
        <f>SUMPRODUCT(-('Diário 1º PA'!$E$4:$E$2634='Analítico Cx.'!$B123),-('Diário 1º PA'!$P$4:$P$2634=G$1),('Diário 1º PA'!$F$4:$F$2634))+SUMPRODUCT(-('Diário 2º PA'!$E$4:$E$2000='Analítico Cx.'!$B123),-('Diário 2º PA'!$P$4:$P$2000=G$1),('Diário 2º PA'!$F$4:$F$2000))+SUMPRODUCT(-('Diário 3º PA'!$E$4:$E$2000='Analítico Cx.'!$B123),-('Diário 3º PA'!$P$4:$P$2000=G$1),('Diário 3º PA'!$F$4:$F$2000))+SUMPRODUCT(-('Diário 4º PA'!$E$4:$E$2000='Analítico Cx.'!$B123),-('Diário 4º PA'!$P$4:$P$2000=G$1),('Diário 4º PA'!$F$4:$F$2000))</f>
        <v>0</v>
      </c>
      <c r="H123" s="205">
        <f>SUMPRODUCT(-('Diário 1º PA'!$E$4:$E$2634='Analítico Cx.'!$B123),-('Diário 1º PA'!$P$4:$P$2634=H$1),('Diário 1º PA'!$F$4:$F$2634))+SUMPRODUCT(-('Diário 2º PA'!$E$4:$E$2000='Analítico Cx.'!$B123),-('Diário 2º PA'!$P$4:$P$2000=H$1),('Diário 2º PA'!$F$4:$F$2000))+SUMPRODUCT(-('Diário 3º PA'!$E$4:$E$2000='Analítico Cx.'!$B123),-('Diário 3º PA'!$P$4:$P$2000=H$1),('Diário 3º PA'!$F$4:$F$2000))+SUMPRODUCT(-('Diário 4º PA'!$E$4:$E$2000='Analítico Cx.'!$B123),-('Diário 4º PA'!$P$4:$P$2000=H$1),('Diário 4º PA'!$F$4:$F$2000))</f>
        <v>0</v>
      </c>
      <c r="I123" s="205">
        <f>SUMPRODUCT(-('Diário 1º PA'!$E$4:$E$2634='Analítico Cx.'!$B123),-('Diário 1º PA'!$P$4:$P$2634=I$1),('Diário 1º PA'!$F$4:$F$2634))+SUMPRODUCT(-('Diário 2º PA'!$E$4:$E$2000='Analítico Cx.'!$B123),-('Diário 2º PA'!$P$4:$P$2000=I$1),('Diário 2º PA'!$F$4:$F$2000))+SUMPRODUCT(-('Diário 3º PA'!$E$4:$E$2000='Analítico Cx.'!$B123),-('Diário 3º PA'!$P$4:$P$2000=I$1),('Diário 3º PA'!$F$4:$F$2000))+SUMPRODUCT(-('Diário 4º PA'!$E$4:$E$2000='Analítico Cx.'!$B123),-('Diário 4º PA'!$P$4:$P$2000=I$1),('Diário 4º PA'!$F$4:$F$2000))</f>
        <v>0</v>
      </c>
      <c r="J123" s="205">
        <f>SUMPRODUCT(-('Diário 1º PA'!$E$4:$E$2634='Analítico Cx.'!$B123),-('Diário 1º PA'!$P$4:$P$2634=J$1),('Diário 1º PA'!$F$4:$F$2634))+SUMPRODUCT(-('Diário 2º PA'!$E$4:$E$2000='Analítico Cx.'!$B123),-('Diário 2º PA'!$P$4:$P$2000=J$1),('Diário 2º PA'!$F$4:$F$2000))+SUMPRODUCT(-('Diário 3º PA'!$E$4:$E$2000='Analítico Cx.'!$B123),-('Diário 3º PA'!$P$4:$P$2000=J$1),('Diário 3º PA'!$F$4:$F$2000))+SUMPRODUCT(-('Diário 4º PA'!$E$4:$E$2000='Analítico Cx.'!$B123),-('Diário 4º PA'!$P$4:$P$2000=J$1),('Diário 4º PA'!$F$4:$F$2000))</f>
        <v>0</v>
      </c>
      <c r="K123" s="205">
        <f>SUMPRODUCT(-('Diário 1º PA'!$E$4:$E$2634='Analítico Cx.'!$B123),-('Diário 1º PA'!$P$4:$P$2634=K$1),('Diário 1º PA'!$F$4:$F$2634))+SUMPRODUCT(-('Diário 2º PA'!$E$4:$E$2000='Analítico Cx.'!$B123),-('Diário 2º PA'!$P$4:$P$2000=K$1),('Diário 2º PA'!$F$4:$F$2000))+SUMPRODUCT(-('Diário 3º PA'!$E$4:$E$2000='Analítico Cx.'!$B123),-('Diário 3º PA'!$P$4:$P$2000=K$1),('Diário 3º PA'!$F$4:$F$2000))+SUMPRODUCT(-('Diário 4º PA'!$E$4:$E$2000='Analítico Cx.'!$B123),-('Diário 4º PA'!$P$4:$P$2000=K$1),('Diário 4º PA'!$F$4:$F$2000))</f>
        <v>0</v>
      </c>
      <c r="L123" s="205">
        <f>SUMPRODUCT(-('Diário 1º PA'!$E$4:$E$2634='Analítico Cx.'!$B123),-('Diário 1º PA'!$P$4:$P$2634=L$1),('Diário 1º PA'!$F$4:$F$2634))+SUMPRODUCT(-('Diário 2º PA'!$E$4:$E$2000='Analítico Cx.'!$B123),-('Diário 2º PA'!$P$4:$P$2000=L$1),('Diário 2º PA'!$F$4:$F$2000))+SUMPRODUCT(-('Diário 3º PA'!$E$4:$E$2000='Analítico Cx.'!$B123),-('Diário 3º PA'!$P$4:$P$2000=L$1),('Diário 3º PA'!$F$4:$F$2000))+SUMPRODUCT(-('Diário 4º PA'!$E$4:$E$2000='Analítico Cx.'!$B123),-('Diário 4º PA'!$P$4:$P$2000=L$1),('Diário 4º PA'!$F$4:$F$2000))</f>
        <v>0</v>
      </c>
      <c r="M123" s="205">
        <f>SUMPRODUCT(-('Diário 1º PA'!$E$4:$E$2634='Analítico Cx.'!$B123),-('Diário 1º PA'!$P$4:$P$2634=M$1),('Diário 1º PA'!$F$4:$F$2634))+SUMPRODUCT(-('Diário 2º PA'!$E$4:$E$2000='Analítico Cx.'!$B123),-('Diário 2º PA'!$P$4:$P$2000=M$1),('Diário 2º PA'!$F$4:$F$2000))+SUMPRODUCT(-('Diário 3º PA'!$E$4:$E$2000='Analítico Cx.'!$B123),-('Diário 3º PA'!$P$4:$P$2000=M$1),('Diário 3º PA'!$F$4:$F$2000))+SUMPRODUCT(-('Diário 4º PA'!$E$4:$E$2000='Analítico Cx.'!$B123),-('Diário 4º PA'!$P$4:$P$2000=M$1),('Diário 4º PA'!$F$4:$F$2000))</f>
        <v>0</v>
      </c>
      <c r="N123" s="205">
        <f>SUMPRODUCT(-('Diário 1º PA'!$E$4:$E$2634='Analítico Cx.'!$B123),-('Diário 1º PA'!$P$4:$P$2634=N$1),('Diário 1º PA'!$F$4:$F$2634))+SUMPRODUCT(-('Diário 2º PA'!$E$4:$E$2000='Analítico Cx.'!$B123),-('Diário 2º PA'!$P$4:$P$2000=N$1),('Diário 2º PA'!$F$4:$F$2000))+SUMPRODUCT(-('Diário 3º PA'!$E$4:$E$2000='Analítico Cx.'!$B123),-('Diário 3º PA'!$P$4:$P$2000=N$1),('Diário 3º PA'!$F$4:$F$2000))+SUMPRODUCT(-('Diário 4º PA'!$E$4:$E$2000='Analítico Cx.'!$B123),-('Diário 4º PA'!$P$4:$P$2000=N$1),('Diário 4º PA'!$F$4:$F$2000))</f>
        <v>0</v>
      </c>
      <c r="O123" s="206">
        <f t="shared" si="18"/>
        <v>20257.169999999998</v>
      </c>
      <c r="P123" s="180">
        <f t="shared" ref="P123:P149" si="19">IF($O$167=0,0,O123/$O$167)</f>
        <v>7.4629458563861498E-3</v>
      </c>
    </row>
    <row r="124" spans="1:16" ht="23.25" customHeight="1" x14ac:dyDescent="0.2">
      <c r="A124" s="215" t="s">
        <v>415</v>
      </c>
      <c r="B124" s="510" t="s">
        <v>443</v>
      </c>
      <c r="C124" s="205">
        <f>SUMPRODUCT(-('Diário 1º PA'!$E$4:$E$2634='Analítico Cx.'!$B124),-('Diário 1º PA'!$P$4:$P$2634=C$1),('Diário 1º PA'!$F$4:$F$2634))+SUMPRODUCT(-('Diário 2º PA'!$E$4:$E$2000='Analítico Cx.'!$B124),-('Diário 2º PA'!$P$4:$P$2000=C$1),('Diário 2º PA'!$F$4:$F$2000))+SUMPRODUCT(-('Diário 3º PA'!$E$4:$E$2000='Analítico Cx.'!$B124),-('Diário 3º PA'!$P$4:$P$2000=C$1),('Diário 3º PA'!$F$4:$F$2000))+SUMPRODUCT(-('Diário 4º PA'!$E$4:$E$2000='Analítico Cx.'!$B124),-('Diário 4º PA'!$P$4:$P$2000=C$1),('Diário 4º PA'!$F$4:$F$2000))</f>
        <v>0</v>
      </c>
      <c r="D124" s="205">
        <f>SUMPRODUCT(-('Diário 1º PA'!$E$4:$E$2634='Analítico Cx.'!$B124),-('Diário 1º PA'!$P$4:$P$2634=D$1),('Diário 1º PA'!$F$4:$F$2634))+SUMPRODUCT(-('Diário 2º PA'!$E$4:$E$2000='Analítico Cx.'!$B124),-('Diário 2º PA'!$P$4:$P$2000=D$1),('Diário 2º PA'!$F$4:$F$2000))+SUMPRODUCT(-('Diário 3º PA'!$E$4:$E$2000='Analítico Cx.'!$B124),-('Diário 3º PA'!$P$4:$P$2000=D$1),('Diário 3º PA'!$F$4:$F$2000))+SUMPRODUCT(-('Diário 4º PA'!$E$4:$E$2000='Analítico Cx.'!$B124),-('Diário 4º PA'!$P$4:$P$2000=D$1),('Diário 4º PA'!$F$4:$F$2000))</f>
        <v>0</v>
      </c>
      <c r="E124" s="205">
        <f>SUMPRODUCT(-('Diário 1º PA'!$E$4:$E$2634='Analítico Cx.'!$B124),-('Diário 1º PA'!$P$4:$P$2634=E$1),('Diário 1º PA'!$F$4:$F$2634))+SUMPRODUCT(-('Diário 2º PA'!$E$4:$E$2000='Analítico Cx.'!$B124),-('Diário 2º PA'!$P$4:$P$2000=E$1),('Diário 2º PA'!$F$4:$F$2000))+SUMPRODUCT(-('Diário 3º PA'!$E$4:$E$2000='Analítico Cx.'!$B124),-('Diário 3º PA'!$P$4:$P$2000=E$1),('Diário 3º PA'!$F$4:$F$2000))+SUMPRODUCT(-('Diário 4º PA'!$E$4:$E$2000='Analítico Cx.'!$B124),-('Diário 4º PA'!$P$4:$P$2000=E$1),('Diário 4º PA'!$F$4:$F$2000))</f>
        <v>0</v>
      </c>
      <c r="F124" s="205">
        <f>SUMPRODUCT(-('Diário 1º PA'!$E$4:$E$2634='Analítico Cx.'!$B124),-('Diário 1º PA'!$P$4:$P$2634=F$1),('Diário 1º PA'!$F$4:$F$2634))+SUMPRODUCT(-('Diário 2º PA'!$E$4:$E$2000='Analítico Cx.'!$B124),-('Diário 2º PA'!$P$4:$P$2000=F$1),('Diário 2º PA'!$F$4:$F$2000))+SUMPRODUCT(-('Diário 3º PA'!$E$4:$E$2000='Analítico Cx.'!$B124),-('Diário 3º PA'!$P$4:$P$2000=F$1),('Diário 3º PA'!$F$4:$F$2000))+SUMPRODUCT(-('Diário 4º PA'!$E$4:$E$2000='Analítico Cx.'!$B124),-('Diário 4º PA'!$P$4:$P$2000=F$1),('Diário 4º PA'!$F$4:$F$2000))</f>
        <v>0</v>
      </c>
      <c r="G124" s="205">
        <f>SUMPRODUCT(-('Diário 1º PA'!$E$4:$E$2634='Analítico Cx.'!$B124),-('Diário 1º PA'!$P$4:$P$2634=G$1),('Diário 1º PA'!$F$4:$F$2634))+SUMPRODUCT(-('Diário 2º PA'!$E$4:$E$2000='Analítico Cx.'!$B124),-('Diário 2º PA'!$P$4:$P$2000=G$1),('Diário 2º PA'!$F$4:$F$2000))+SUMPRODUCT(-('Diário 3º PA'!$E$4:$E$2000='Analítico Cx.'!$B124),-('Diário 3º PA'!$P$4:$P$2000=G$1),('Diário 3º PA'!$F$4:$F$2000))+SUMPRODUCT(-('Diário 4º PA'!$E$4:$E$2000='Analítico Cx.'!$B124),-('Diário 4º PA'!$P$4:$P$2000=G$1),('Diário 4º PA'!$F$4:$F$2000))</f>
        <v>0</v>
      </c>
      <c r="H124" s="205">
        <f>SUMPRODUCT(-('Diário 1º PA'!$E$4:$E$2634='Analítico Cx.'!$B124),-('Diário 1º PA'!$P$4:$P$2634=H$1),('Diário 1º PA'!$F$4:$F$2634))+SUMPRODUCT(-('Diário 2º PA'!$E$4:$E$2000='Analítico Cx.'!$B124),-('Diário 2º PA'!$P$4:$P$2000=H$1),('Diário 2º PA'!$F$4:$F$2000))+SUMPRODUCT(-('Diário 3º PA'!$E$4:$E$2000='Analítico Cx.'!$B124),-('Diário 3º PA'!$P$4:$P$2000=H$1),('Diário 3º PA'!$F$4:$F$2000))+SUMPRODUCT(-('Diário 4º PA'!$E$4:$E$2000='Analítico Cx.'!$B124),-('Diário 4º PA'!$P$4:$P$2000=H$1),('Diário 4º PA'!$F$4:$F$2000))</f>
        <v>0</v>
      </c>
      <c r="I124" s="205">
        <f>SUMPRODUCT(-('Diário 1º PA'!$E$4:$E$2634='Analítico Cx.'!$B124),-('Diário 1º PA'!$P$4:$P$2634=I$1),('Diário 1º PA'!$F$4:$F$2634))+SUMPRODUCT(-('Diário 2º PA'!$E$4:$E$2000='Analítico Cx.'!$B124),-('Diário 2º PA'!$P$4:$P$2000=I$1),('Diário 2º PA'!$F$4:$F$2000))+SUMPRODUCT(-('Diário 3º PA'!$E$4:$E$2000='Analítico Cx.'!$B124),-('Diário 3º PA'!$P$4:$P$2000=I$1),('Diário 3º PA'!$F$4:$F$2000))+SUMPRODUCT(-('Diário 4º PA'!$E$4:$E$2000='Analítico Cx.'!$B124),-('Diário 4º PA'!$P$4:$P$2000=I$1),('Diário 4º PA'!$F$4:$F$2000))</f>
        <v>0</v>
      </c>
      <c r="J124" s="205">
        <f>SUMPRODUCT(-('Diário 1º PA'!$E$4:$E$2634='Analítico Cx.'!$B124),-('Diário 1º PA'!$P$4:$P$2634=J$1),('Diário 1º PA'!$F$4:$F$2634))+SUMPRODUCT(-('Diário 2º PA'!$E$4:$E$2000='Analítico Cx.'!$B124),-('Diário 2º PA'!$P$4:$P$2000=J$1),('Diário 2º PA'!$F$4:$F$2000))+SUMPRODUCT(-('Diário 3º PA'!$E$4:$E$2000='Analítico Cx.'!$B124),-('Diário 3º PA'!$P$4:$P$2000=J$1),('Diário 3º PA'!$F$4:$F$2000))+SUMPRODUCT(-('Diário 4º PA'!$E$4:$E$2000='Analítico Cx.'!$B124),-('Diário 4º PA'!$P$4:$P$2000=J$1),('Diário 4º PA'!$F$4:$F$2000))</f>
        <v>0</v>
      </c>
      <c r="K124" s="205">
        <f>SUMPRODUCT(-('Diário 1º PA'!$E$4:$E$2634='Analítico Cx.'!$B124),-('Diário 1º PA'!$P$4:$P$2634=K$1),('Diário 1º PA'!$F$4:$F$2634))+SUMPRODUCT(-('Diário 2º PA'!$E$4:$E$2000='Analítico Cx.'!$B124),-('Diário 2º PA'!$P$4:$P$2000=K$1),('Diário 2º PA'!$F$4:$F$2000))+SUMPRODUCT(-('Diário 3º PA'!$E$4:$E$2000='Analítico Cx.'!$B124),-('Diário 3º PA'!$P$4:$P$2000=K$1),('Diário 3º PA'!$F$4:$F$2000))+SUMPRODUCT(-('Diário 4º PA'!$E$4:$E$2000='Analítico Cx.'!$B124),-('Diário 4º PA'!$P$4:$P$2000=K$1),('Diário 4º PA'!$F$4:$F$2000))</f>
        <v>0</v>
      </c>
      <c r="L124" s="205">
        <f>SUMPRODUCT(-('Diário 1º PA'!$E$4:$E$2634='Analítico Cx.'!$B124),-('Diário 1º PA'!$P$4:$P$2634=L$1),('Diário 1º PA'!$F$4:$F$2634))+SUMPRODUCT(-('Diário 2º PA'!$E$4:$E$2000='Analítico Cx.'!$B124),-('Diário 2º PA'!$P$4:$P$2000=L$1),('Diário 2º PA'!$F$4:$F$2000))+SUMPRODUCT(-('Diário 3º PA'!$E$4:$E$2000='Analítico Cx.'!$B124),-('Diário 3º PA'!$P$4:$P$2000=L$1),('Diário 3º PA'!$F$4:$F$2000))+SUMPRODUCT(-('Diário 4º PA'!$E$4:$E$2000='Analítico Cx.'!$B124),-('Diário 4º PA'!$P$4:$P$2000=L$1),('Diário 4º PA'!$F$4:$F$2000))</f>
        <v>0</v>
      </c>
      <c r="M124" s="205">
        <f>SUMPRODUCT(-('Diário 1º PA'!$E$4:$E$2634='Analítico Cx.'!$B124),-('Diário 1º PA'!$P$4:$P$2634=M$1),('Diário 1º PA'!$F$4:$F$2634))+SUMPRODUCT(-('Diário 2º PA'!$E$4:$E$2000='Analítico Cx.'!$B124),-('Diário 2º PA'!$P$4:$P$2000=M$1),('Diário 2º PA'!$F$4:$F$2000))+SUMPRODUCT(-('Diário 3º PA'!$E$4:$E$2000='Analítico Cx.'!$B124),-('Diário 3º PA'!$P$4:$P$2000=M$1),('Diário 3º PA'!$F$4:$F$2000))+SUMPRODUCT(-('Diário 4º PA'!$E$4:$E$2000='Analítico Cx.'!$B124),-('Diário 4º PA'!$P$4:$P$2000=M$1),('Diário 4º PA'!$F$4:$F$2000))</f>
        <v>0</v>
      </c>
      <c r="N124" s="205">
        <f>SUMPRODUCT(-('Diário 1º PA'!$E$4:$E$2634='Analítico Cx.'!$B124),-('Diário 1º PA'!$P$4:$P$2634=N$1),('Diário 1º PA'!$F$4:$F$2634))+SUMPRODUCT(-('Diário 2º PA'!$E$4:$E$2000='Analítico Cx.'!$B124),-('Diário 2º PA'!$P$4:$P$2000=N$1),('Diário 2º PA'!$F$4:$F$2000))+SUMPRODUCT(-('Diário 3º PA'!$E$4:$E$2000='Analítico Cx.'!$B124),-('Diário 3º PA'!$P$4:$P$2000=N$1),('Diário 3º PA'!$F$4:$F$2000))+SUMPRODUCT(-('Diário 4º PA'!$E$4:$E$2000='Analítico Cx.'!$B124),-('Diário 4º PA'!$P$4:$P$2000=N$1),('Diário 4º PA'!$F$4:$F$2000))</f>
        <v>0</v>
      </c>
      <c r="O124" s="206">
        <f t="shared" si="18"/>
        <v>0</v>
      </c>
      <c r="P124" s="180">
        <f t="shared" si="19"/>
        <v>0</v>
      </c>
    </row>
    <row r="125" spans="1:16" ht="23.25" customHeight="1" x14ac:dyDescent="0.2">
      <c r="A125" s="215" t="s">
        <v>416</v>
      </c>
      <c r="B125" s="510" t="s">
        <v>444</v>
      </c>
      <c r="C125" s="205">
        <f>SUMPRODUCT(-('Diário 1º PA'!$E$4:$E$2634='Analítico Cx.'!$B125),-('Diário 1º PA'!$P$4:$P$2634=C$1),('Diário 1º PA'!$F$4:$F$2634))+SUMPRODUCT(-('Diário 2º PA'!$E$4:$E$2000='Analítico Cx.'!$B125),-('Diário 2º PA'!$P$4:$P$2000=C$1),('Diário 2º PA'!$F$4:$F$2000))+SUMPRODUCT(-('Diário 3º PA'!$E$4:$E$2000='Analítico Cx.'!$B125),-('Diário 3º PA'!$P$4:$P$2000=C$1),('Diário 3º PA'!$F$4:$F$2000))+SUMPRODUCT(-('Diário 4º PA'!$E$4:$E$2000='Analítico Cx.'!$B125),-('Diário 4º PA'!$P$4:$P$2000=C$1),('Diário 4º PA'!$F$4:$F$2000))</f>
        <v>0</v>
      </c>
      <c r="D125" s="205">
        <f>SUMPRODUCT(-('Diário 1º PA'!$E$4:$E$2634='Analítico Cx.'!$B125),-('Diário 1º PA'!$P$4:$P$2634=D$1),('Diário 1º PA'!$F$4:$F$2634))+SUMPRODUCT(-('Diário 2º PA'!$E$4:$E$2000='Analítico Cx.'!$B125),-('Diário 2º PA'!$P$4:$P$2000=D$1),('Diário 2º PA'!$F$4:$F$2000))+SUMPRODUCT(-('Diário 3º PA'!$E$4:$E$2000='Analítico Cx.'!$B125),-('Diário 3º PA'!$P$4:$P$2000=D$1),('Diário 3º PA'!$F$4:$F$2000))+SUMPRODUCT(-('Diário 4º PA'!$E$4:$E$2000='Analítico Cx.'!$B125),-('Diário 4º PA'!$P$4:$P$2000=D$1),('Diário 4º PA'!$F$4:$F$2000))</f>
        <v>0</v>
      </c>
      <c r="E125" s="205">
        <f>SUMPRODUCT(-('Diário 1º PA'!$E$4:$E$2634='Analítico Cx.'!$B125),-('Diário 1º PA'!$P$4:$P$2634=E$1),('Diário 1º PA'!$F$4:$F$2634))+SUMPRODUCT(-('Diário 2º PA'!$E$4:$E$2000='Analítico Cx.'!$B125),-('Diário 2º PA'!$P$4:$P$2000=E$1),('Diário 2º PA'!$F$4:$F$2000))+SUMPRODUCT(-('Diário 3º PA'!$E$4:$E$2000='Analítico Cx.'!$B125),-('Diário 3º PA'!$P$4:$P$2000=E$1),('Diário 3º PA'!$F$4:$F$2000))+SUMPRODUCT(-('Diário 4º PA'!$E$4:$E$2000='Analítico Cx.'!$B125),-('Diário 4º PA'!$P$4:$P$2000=E$1),('Diário 4º PA'!$F$4:$F$2000))</f>
        <v>11643.2</v>
      </c>
      <c r="F125" s="205">
        <f>SUMPRODUCT(-('Diário 1º PA'!$E$4:$E$2634='Analítico Cx.'!$B125),-('Diário 1º PA'!$P$4:$P$2634=F$1),('Diário 1º PA'!$F$4:$F$2634))+SUMPRODUCT(-('Diário 2º PA'!$E$4:$E$2000='Analítico Cx.'!$B125),-('Diário 2º PA'!$P$4:$P$2000=F$1),('Diário 2º PA'!$F$4:$F$2000))+SUMPRODUCT(-('Diário 3º PA'!$E$4:$E$2000='Analítico Cx.'!$B125),-('Diário 3º PA'!$P$4:$P$2000=F$1),('Diário 3º PA'!$F$4:$F$2000))+SUMPRODUCT(-('Diário 4º PA'!$E$4:$E$2000='Analítico Cx.'!$B125),-('Diário 4º PA'!$P$4:$P$2000=F$1),('Diário 4º PA'!$F$4:$F$2000))</f>
        <v>0</v>
      </c>
      <c r="G125" s="205">
        <f>SUMPRODUCT(-('Diário 1º PA'!$E$4:$E$2634='Analítico Cx.'!$B125),-('Diário 1º PA'!$P$4:$P$2634=G$1),('Diário 1º PA'!$F$4:$F$2634))+SUMPRODUCT(-('Diário 2º PA'!$E$4:$E$2000='Analítico Cx.'!$B125),-('Diário 2º PA'!$P$4:$P$2000=G$1),('Diário 2º PA'!$F$4:$F$2000))+SUMPRODUCT(-('Diário 3º PA'!$E$4:$E$2000='Analítico Cx.'!$B125),-('Diário 3º PA'!$P$4:$P$2000=G$1),('Diário 3º PA'!$F$4:$F$2000))+SUMPRODUCT(-('Diário 4º PA'!$E$4:$E$2000='Analítico Cx.'!$B125),-('Diário 4º PA'!$P$4:$P$2000=G$1),('Diário 4º PA'!$F$4:$F$2000))</f>
        <v>0</v>
      </c>
      <c r="H125" s="205">
        <f>SUMPRODUCT(-('Diário 1º PA'!$E$4:$E$2634='Analítico Cx.'!$B125),-('Diário 1º PA'!$P$4:$P$2634=H$1),('Diário 1º PA'!$F$4:$F$2634))+SUMPRODUCT(-('Diário 2º PA'!$E$4:$E$2000='Analítico Cx.'!$B125),-('Diário 2º PA'!$P$4:$P$2000=H$1),('Diário 2º PA'!$F$4:$F$2000))+SUMPRODUCT(-('Diário 3º PA'!$E$4:$E$2000='Analítico Cx.'!$B125),-('Diário 3º PA'!$P$4:$P$2000=H$1),('Diário 3º PA'!$F$4:$F$2000))+SUMPRODUCT(-('Diário 4º PA'!$E$4:$E$2000='Analítico Cx.'!$B125),-('Diário 4º PA'!$P$4:$P$2000=H$1),('Diário 4º PA'!$F$4:$F$2000))</f>
        <v>0</v>
      </c>
      <c r="I125" s="205">
        <f>SUMPRODUCT(-('Diário 1º PA'!$E$4:$E$2634='Analítico Cx.'!$B125),-('Diário 1º PA'!$P$4:$P$2634=I$1),('Diário 1º PA'!$F$4:$F$2634))+SUMPRODUCT(-('Diário 2º PA'!$E$4:$E$2000='Analítico Cx.'!$B125),-('Diário 2º PA'!$P$4:$P$2000=I$1),('Diário 2º PA'!$F$4:$F$2000))+SUMPRODUCT(-('Diário 3º PA'!$E$4:$E$2000='Analítico Cx.'!$B125),-('Diário 3º PA'!$P$4:$P$2000=I$1),('Diário 3º PA'!$F$4:$F$2000))+SUMPRODUCT(-('Diário 4º PA'!$E$4:$E$2000='Analítico Cx.'!$B125),-('Diário 4º PA'!$P$4:$P$2000=I$1),('Diário 4º PA'!$F$4:$F$2000))</f>
        <v>0</v>
      </c>
      <c r="J125" s="205">
        <f>SUMPRODUCT(-('Diário 1º PA'!$E$4:$E$2634='Analítico Cx.'!$B125),-('Diário 1º PA'!$P$4:$P$2634=J$1),('Diário 1º PA'!$F$4:$F$2634))+SUMPRODUCT(-('Diário 2º PA'!$E$4:$E$2000='Analítico Cx.'!$B125),-('Diário 2º PA'!$P$4:$P$2000=J$1),('Diário 2º PA'!$F$4:$F$2000))+SUMPRODUCT(-('Diário 3º PA'!$E$4:$E$2000='Analítico Cx.'!$B125),-('Diário 3º PA'!$P$4:$P$2000=J$1),('Diário 3º PA'!$F$4:$F$2000))+SUMPRODUCT(-('Diário 4º PA'!$E$4:$E$2000='Analítico Cx.'!$B125),-('Diário 4º PA'!$P$4:$P$2000=J$1),('Diário 4º PA'!$F$4:$F$2000))</f>
        <v>0</v>
      </c>
      <c r="K125" s="205">
        <f>SUMPRODUCT(-('Diário 1º PA'!$E$4:$E$2634='Analítico Cx.'!$B125),-('Diário 1º PA'!$P$4:$P$2634=K$1),('Diário 1º PA'!$F$4:$F$2634))+SUMPRODUCT(-('Diário 2º PA'!$E$4:$E$2000='Analítico Cx.'!$B125),-('Diário 2º PA'!$P$4:$P$2000=K$1),('Diário 2º PA'!$F$4:$F$2000))+SUMPRODUCT(-('Diário 3º PA'!$E$4:$E$2000='Analítico Cx.'!$B125),-('Diário 3º PA'!$P$4:$P$2000=K$1),('Diário 3º PA'!$F$4:$F$2000))+SUMPRODUCT(-('Diário 4º PA'!$E$4:$E$2000='Analítico Cx.'!$B125),-('Diário 4º PA'!$P$4:$P$2000=K$1),('Diário 4º PA'!$F$4:$F$2000))</f>
        <v>0</v>
      </c>
      <c r="L125" s="205">
        <f>SUMPRODUCT(-('Diário 1º PA'!$E$4:$E$2634='Analítico Cx.'!$B125),-('Diário 1º PA'!$P$4:$P$2634=L$1),('Diário 1º PA'!$F$4:$F$2634))+SUMPRODUCT(-('Diário 2º PA'!$E$4:$E$2000='Analítico Cx.'!$B125),-('Diário 2º PA'!$P$4:$P$2000=L$1),('Diário 2º PA'!$F$4:$F$2000))+SUMPRODUCT(-('Diário 3º PA'!$E$4:$E$2000='Analítico Cx.'!$B125),-('Diário 3º PA'!$P$4:$P$2000=L$1),('Diário 3º PA'!$F$4:$F$2000))+SUMPRODUCT(-('Diário 4º PA'!$E$4:$E$2000='Analítico Cx.'!$B125),-('Diário 4º PA'!$P$4:$P$2000=L$1),('Diário 4º PA'!$F$4:$F$2000))</f>
        <v>0</v>
      </c>
      <c r="M125" s="205">
        <f>SUMPRODUCT(-('Diário 1º PA'!$E$4:$E$2634='Analítico Cx.'!$B125),-('Diário 1º PA'!$P$4:$P$2634=M$1),('Diário 1º PA'!$F$4:$F$2634))+SUMPRODUCT(-('Diário 2º PA'!$E$4:$E$2000='Analítico Cx.'!$B125),-('Diário 2º PA'!$P$4:$P$2000=M$1),('Diário 2º PA'!$F$4:$F$2000))+SUMPRODUCT(-('Diário 3º PA'!$E$4:$E$2000='Analítico Cx.'!$B125),-('Diário 3º PA'!$P$4:$P$2000=M$1),('Diário 3º PA'!$F$4:$F$2000))+SUMPRODUCT(-('Diário 4º PA'!$E$4:$E$2000='Analítico Cx.'!$B125),-('Diário 4º PA'!$P$4:$P$2000=M$1),('Diário 4º PA'!$F$4:$F$2000))</f>
        <v>0</v>
      </c>
      <c r="N125" s="205">
        <f>SUMPRODUCT(-('Diário 1º PA'!$E$4:$E$2634='Analítico Cx.'!$B125),-('Diário 1º PA'!$P$4:$P$2634=N$1),('Diário 1º PA'!$F$4:$F$2634))+SUMPRODUCT(-('Diário 2º PA'!$E$4:$E$2000='Analítico Cx.'!$B125),-('Diário 2º PA'!$P$4:$P$2000=N$1),('Diário 2º PA'!$F$4:$F$2000))+SUMPRODUCT(-('Diário 3º PA'!$E$4:$E$2000='Analítico Cx.'!$B125),-('Diário 3º PA'!$P$4:$P$2000=N$1),('Diário 3º PA'!$F$4:$F$2000))+SUMPRODUCT(-('Diário 4º PA'!$E$4:$E$2000='Analítico Cx.'!$B125),-('Diário 4º PA'!$P$4:$P$2000=N$1),('Diário 4º PA'!$F$4:$F$2000))</f>
        <v>0</v>
      </c>
      <c r="O125" s="206">
        <f t="shared" si="18"/>
        <v>11643.2</v>
      </c>
      <c r="P125" s="180">
        <f t="shared" si="19"/>
        <v>4.2894723791662521E-3</v>
      </c>
    </row>
    <row r="126" spans="1:16" ht="23.25" customHeight="1" x14ac:dyDescent="0.2">
      <c r="A126" s="215" t="s">
        <v>417</v>
      </c>
      <c r="B126" s="510" t="s">
        <v>445</v>
      </c>
      <c r="C126" s="205">
        <f>SUMPRODUCT(-('Diário 1º PA'!$E$4:$E$2634='Analítico Cx.'!$B126),-('Diário 1º PA'!$P$4:$P$2634=C$1),('Diário 1º PA'!$F$4:$F$2634))+SUMPRODUCT(-('Diário 2º PA'!$E$4:$E$2000='Analítico Cx.'!$B126),-('Diário 2º PA'!$P$4:$P$2000=C$1),('Diário 2º PA'!$F$4:$F$2000))+SUMPRODUCT(-('Diário 3º PA'!$E$4:$E$2000='Analítico Cx.'!$B126),-('Diário 3º PA'!$P$4:$P$2000=C$1),('Diário 3º PA'!$F$4:$F$2000))+SUMPRODUCT(-('Diário 4º PA'!$E$4:$E$2000='Analítico Cx.'!$B126),-('Diário 4º PA'!$P$4:$P$2000=C$1),('Diário 4º PA'!$F$4:$F$2000))</f>
        <v>0</v>
      </c>
      <c r="D126" s="205">
        <f>SUMPRODUCT(-('Diário 1º PA'!$E$4:$E$2634='Analítico Cx.'!$B126),-('Diário 1º PA'!$P$4:$P$2634=D$1),('Diário 1º PA'!$F$4:$F$2634))+SUMPRODUCT(-('Diário 2º PA'!$E$4:$E$2000='Analítico Cx.'!$B126),-('Diário 2º PA'!$P$4:$P$2000=D$1),('Diário 2º PA'!$F$4:$F$2000))+SUMPRODUCT(-('Diário 3º PA'!$E$4:$E$2000='Analítico Cx.'!$B126),-('Diário 3º PA'!$P$4:$P$2000=D$1),('Diário 3º PA'!$F$4:$F$2000))+SUMPRODUCT(-('Diário 4º PA'!$E$4:$E$2000='Analítico Cx.'!$B126),-('Diário 4º PA'!$P$4:$P$2000=D$1),('Diário 4º PA'!$F$4:$F$2000))</f>
        <v>0</v>
      </c>
      <c r="E126" s="205">
        <f>SUMPRODUCT(-('Diário 1º PA'!$E$4:$E$2634='Analítico Cx.'!$B126),-('Diário 1º PA'!$P$4:$P$2634=E$1),('Diário 1º PA'!$F$4:$F$2634))+SUMPRODUCT(-('Diário 2º PA'!$E$4:$E$2000='Analítico Cx.'!$B126),-('Diário 2º PA'!$P$4:$P$2000=E$1),('Diário 2º PA'!$F$4:$F$2000))+SUMPRODUCT(-('Diário 3º PA'!$E$4:$E$2000='Analítico Cx.'!$B126),-('Diário 3º PA'!$P$4:$P$2000=E$1),('Diário 3º PA'!$F$4:$F$2000))+SUMPRODUCT(-('Diário 4º PA'!$E$4:$E$2000='Analítico Cx.'!$B126),-('Diário 4º PA'!$P$4:$P$2000=E$1),('Diário 4º PA'!$F$4:$F$2000))</f>
        <v>0</v>
      </c>
      <c r="F126" s="205">
        <f>SUMPRODUCT(-('Diário 1º PA'!$E$4:$E$2634='Analítico Cx.'!$B126),-('Diário 1º PA'!$P$4:$P$2634=F$1),('Diário 1º PA'!$F$4:$F$2634))+SUMPRODUCT(-('Diário 2º PA'!$E$4:$E$2000='Analítico Cx.'!$B126),-('Diário 2º PA'!$P$4:$P$2000=F$1),('Diário 2º PA'!$F$4:$F$2000))+SUMPRODUCT(-('Diário 3º PA'!$E$4:$E$2000='Analítico Cx.'!$B126),-('Diário 3º PA'!$P$4:$P$2000=F$1),('Diário 3º PA'!$F$4:$F$2000))+SUMPRODUCT(-('Diário 4º PA'!$E$4:$E$2000='Analítico Cx.'!$B126),-('Diário 4º PA'!$P$4:$P$2000=F$1),('Diário 4º PA'!$F$4:$F$2000))</f>
        <v>0</v>
      </c>
      <c r="G126" s="205">
        <f>SUMPRODUCT(-('Diário 1º PA'!$E$4:$E$2634='Analítico Cx.'!$B126),-('Diário 1º PA'!$P$4:$P$2634=G$1),('Diário 1º PA'!$F$4:$F$2634))+SUMPRODUCT(-('Diário 2º PA'!$E$4:$E$2000='Analítico Cx.'!$B126),-('Diário 2º PA'!$P$4:$P$2000=G$1),('Diário 2º PA'!$F$4:$F$2000))+SUMPRODUCT(-('Diário 3º PA'!$E$4:$E$2000='Analítico Cx.'!$B126),-('Diário 3º PA'!$P$4:$P$2000=G$1),('Diário 3º PA'!$F$4:$F$2000))+SUMPRODUCT(-('Diário 4º PA'!$E$4:$E$2000='Analítico Cx.'!$B126),-('Diário 4º PA'!$P$4:$P$2000=G$1),('Diário 4º PA'!$F$4:$F$2000))</f>
        <v>0</v>
      </c>
      <c r="H126" s="205">
        <f>SUMPRODUCT(-('Diário 1º PA'!$E$4:$E$2634='Analítico Cx.'!$B126),-('Diário 1º PA'!$P$4:$P$2634=H$1),('Diário 1º PA'!$F$4:$F$2634))+SUMPRODUCT(-('Diário 2º PA'!$E$4:$E$2000='Analítico Cx.'!$B126),-('Diário 2º PA'!$P$4:$P$2000=H$1),('Diário 2º PA'!$F$4:$F$2000))+SUMPRODUCT(-('Diário 3º PA'!$E$4:$E$2000='Analítico Cx.'!$B126),-('Diário 3º PA'!$P$4:$P$2000=H$1),('Diário 3º PA'!$F$4:$F$2000))+SUMPRODUCT(-('Diário 4º PA'!$E$4:$E$2000='Analítico Cx.'!$B126),-('Diário 4º PA'!$P$4:$P$2000=H$1),('Diário 4º PA'!$F$4:$F$2000))</f>
        <v>0</v>
      </c>
      <c r="I126" s="205">
        <f>SUMPRODUCT(-('Diário 1º PA'!$E$4:$E$2634='Analítico Cx.'!$B126),-('Diário 1º PA'!$P$4:$P$2634=I$1),('Diário 1º PA'!$F$4:$F$2634))+SUMPRODUCT(-('Diário 2º PA'!$E$4:$E$2000='Analítico Cx.'!$B126),-('Diário 2º PA'!$P$4:$P$2000=I$1),('Diário 2º PA'!$F$4:$F$2000))+SUMPRODUCT(-('Diário 3º PA'!$E$4:$E$2000='Analítico Cx.'!$B126),-('Diário 3º PA'!$P$4:$P$2000=I$1),('Diário 3º PA'!$F$4:$F$2000))+SUMPRODUCT(-('Diário 4º PA'!$E$4:$E$2000='Analítico Cx.'!$B126),-('Diário 4º PA'!$P$4:$P$2000=I$1),('Diário 4º PA'!$F$4:$F$2000))</f>
        <v>0</v>
      </c>
      <c r="J126" s="205">
        <f>SUMPRODUCT(-('Diário 1º PA'!$E$4:$E$2634='Analítico Cx.'!$B126),-('Diário 1º PA'!$P$4:$P$2634=J$1),('Diário 1º PA'!$F$4:$F$2634))+SUMPRODUCT(-('Diário 2º PA'!$E$4:$E$2000='Analítico Cx.'!$B126),-('Diário 2º PA'!$P$4:$P$2000=J$1),('Diário 2º PA'!$F$4:$F$2000))+SUMPRODUCT(-('Diário 3º PA'!$E$4:$E$2000='Analítico Cx.'!$B126),-('Diário 3º PA'!$P$4:$P$2000=J$1),('Diário 3º PA'!$F$4:$F$2000))+SUMPRODUCT(-('Diário 4º PA'!$E$4:$E$2000='Analítico Cx.'!$B126),-('Diário 4º PA'!$P$4:$P$2000=J$1),('Diário 4º PA'!$F$4:$F$2000))</f>
        <v>0</v>
      </c>
      <c r="K126" s="205">
        <f>SUMPRODUCT(-('Diário 1º PA'!$E$4:$E$2634='Analítico Cx.'!$B126),-('Diário 1º PA'!$P$4:$P$2634=K$1),('Diário 1º PA'!$F$4:$F$2634))+SUMPRODUCT(-('Diário 2º PA'!$E$4:$E$2000='Analítico Cx.'!$B126),-('Diário 2º PA'!$P$4:$P$2000=K$1),('Diário 2º PA'!$F$4:$F$2000))+SUMPRODUCT(-('Diário 3º PA'!$E$4:$E$2000='Analítico Cx.'!$B126),-('Diário 3º PA'!$P$4:$P$2000=K$1),('Diário 3º PA'!$F$4:$F$2000))+SUMPRODUCT(-('Diário 4º PA'!$E$4:$E$2000='Analítico Cx.'!$B126),-('Diário 4º PA'!$P$4:$P$2000=K$1),('Diário 4º PA'!$F$4:$F$2000))</f>
        <v>0</v>
      </c>
      <c r="L126" s="205">
        <f>SUMPRODUCT(-('Diário 1º PA'!$E$4:$E$2634='Analítico Cx.'!$B126),-('Diário 1º PA'!$P$4:$P$2634=L$1),('Diário 1º PA'!$F$4:$F$2634))+SUMPRODUCT(-('Diário 2º PA'!$E$4:$E$2000='Analítico Cx.'!$B126),-('Diário 2º PA'!$P$4:$P$2000=L$1),('Diário 2º PA'!$F$4:$F$2000))+SUMPRODUCT(-('Diário 3º PA'!$E$4:$E$2000='Analítico Cx.'!$B126),-('Diário 3º PA'!$P$4:$P$2000=L$1),('Diário 3º PA'!$F$4:$F$2000))+SUMPRODUCT(-('Diário 4º PA'!$E$4:$E$2000='Analítico Cx.'!$B126),-('Diário 4º PA'!$P$4:$P$2000=L$1),('Diário 4º PA'!$F$4:$F$2000))</f>
        <v>0</v>
      </c>
      <c r="M126" s="205">
        <f>SUMPRODUCT(-('Diário 1º PA'!$E$4:$E$2634='Analítico Cx.'!$B126),-('Diário 1º PA'!$P$4:$P$2634=M$1),('Diário 1º PA'!$F$4:$F$2634))+SUMPRODUCT(-('Diário 2º PA'!$E$4:$E$2000='Analítico Cx.'!$B126),-('Diário 2º PA'!$P$4:$P$2000=M$1),('Diário 2º PA'!$F$4:$F$2000))+SUMPRODUCT(-('Diário 3º PA'!$E$4:$E$2000='Analítico Cx.'!$B126),-('Diário 3º PA'!$P$4:$P$2000=M$1),('Diário 3º PA'!$F$4:$F$2000))+SUMPRODUCT(-('Diário 4º PA'!$E$4:$E$2000='Analítico Cx.'!$B126),-('Diário 4º PA'!$P$4:$P$2000=M$1),('Diário 4º PA'!$F$4:$F$2000))</f>
        <v>0</v>
      </c>
      <c r="N126" s="205">
        <f>SUMPRODUCT(-('Diário 1º PA'!$E$4:$E$2634='Analítico Cx.'!$B126),-('Diário 1º PA'!$P$4:$P$2634=N$1),('Diário 1º PA'!$F$4:$F$2634))+SUMPRODUCT(-('Diário 2º PA'!$E$4:$E$2000='Analítico Cx.'!$B126),-('Diário 2º PA'!$P$4:$P$2000=N$1),('Diário 2º PA'!$F$4:$F$2000))+SUMPRODUCT(-('Diário 3º PA'!$E$4:$E$2000='Analítico Cx.'!$B126),-('Diário 3º PA'!$P$4:$P$2000=N$1),('Diário 3º PA'!$F$4:$F$2000))+SUMPRODUCT(-('Diário 4º PA'!$E$4:$E$2000='Analítico Cx.'!$B126),-('Diário 4º PA'!$P$4:$P$2000=N$1),('Diário 4º PA'!$F$4:$F$2000))</f>
        <v>0</v>
      </c>
      <c r="O126" s="206">
        <f t="shared" si="18"/>
        <v>0</v>
      </c>
      <c r="P126" s="180">
        <f t="shared" si="19"/>
        <v>0</v>
      </c>
    </row>
    <row r="127" spans="1:16" ht="23.25" customHeight="1" x14ac:dyDescent="0.2">
      <c r="A127" s="215" t="s">
        <v>418</v>
      </c>
      <c r="B127" s="510" t="s">
        <v>446</v>
      </c>
      <c r="C127" s="205">
        <f>SUMPRODUCT(-('Diário 1º PA'!$E$4:$E$2634='Analítico Cx.'!$B127),-('Diário 1º PA'!$P$4:$P$2634=C$1),('Diário 1º PA'!$F$4:$F$2634))+SUMPRODUCT(-('Diário 2º PA'!$E$4:$E$2000='Analítico Cx.'!$B127),-('Diário 2º PA'!$P$4:$P$2000=C$1),('Diário 2º PA'!$F$4:$F$2000))+SUMPRODUCT(-('Diário 3º PA'!$E$4:$E$2000='Analítico Cx.'!$B127),-('Diário 3º PA'!$P$4:$P$2000=C$1),('Diário 3º PA'!$F$4:$F$2000))+SUMPRODUCT(-('Diário 4º PA'!$E$4:$E$2000='Analítico Cx.'!$B127),-('Diário 4º PA'!$P$4:$P$2000=C$1),('Diário 4º PA'!$F$4:$F$2000))</f>
        <v>3800</v>
      </c>
      <c r="D127" s="205">
        <f>SUMPRODUCT(-('Diário 1º PA'!$E$4:$E$2634='Analítico Cx.'!$B127),-('Diário 1º PA'!$P$4:$P$2634=D$1),('Diário 1º PA'!$F$4:$F$2634))+SUMPRODUCT(-('Diário 2º PA'!$E$4:$E$2000='Analítico Cx.'!$B127),-('Diário 2º PA'!$P$4:$P$2000=D$1),('Diário 2º PA'!$F$4:$F$2000))+SUMPRODUCT(-('Diário 3º PA'!$E$4:$E$2000='Analítico Cx.'!$B127),-('Diário 3º PA'!$P$4:$P$2000=D$1),('Diário 3º PA'!$F$4:$F$2000))+SUMPRODUCT(-('Diário 4º PA'!$E$4:$E$2000='Analítico Cx.'!$B127),-('Diário 4º PA'!$P$4:$P$2000=D$1),('Diário 4º PA'!$F$4:$F$2000))</f>
        <v>2160</v>
      </c>
      <c r="E127" s="205">
        <f>SUMPRODUCT(-('Diário 1º PA'!$E$4:$E$2634='Analítico Cx.'!$B127),-('Diário 1º PA'!$P$4:$P$2634=E$1),('Diário 1º PA'!$F$4:$F$2634))+SUMPRODUCT(-('Diário 2º PA'!$E$4:$E$2000='Analítico Cx.'!$B127),-('Diário 2º PA'!$P$4:$P$2000=E$1),('Diário 2º PA'!$F$4:$F$2000))+SUMPRODUCT(-('Diário 3º PA'!$E$4:$E$2000='Analítico Cx.'!$B127),-('Diário 3º PA'!$P$4:$P$2000=E$1),('Diário 3º PA'!$F$4:$F$2000))+SUMPRODUCT(-('Diário 4º PA'!$E$4:$E$2000='Analítico Cx.'!$B127),-('Diário 4º PA'!$P$4:$P$2000=E$1),('Diário 4º PA'!$F$4:$F$2000))</f>
        <v>0</v>
      </c>
      <c r="F127" s="205">
        <f>SUMPRODUCT(-('Diário 1º PA'!$E$4:$E$2634='Analítico Cx.'!$B127),-('Diário 1º PA'!$P$4:$P$2634=F$1),('Diário 1º PA'!$F$4:$F$2634))+SUMPRODUCT(-('Diário 2º PA'!$E$4:$E$2000='Analítico Cx.'!$B127),-('Diário 2º PA'!$P$4:$P$2000=F$1),('Diário 2º PA'!$F$4:$F$2000))+SUMPRODUCT(-('Diário 3º PA'!$E$4:$E$2000='Analítico Cx.'!$B127),-('Diário 3º PA'!$P$4:$P$2000=F$1),('Diário 3º PA'!$F$4:$F$2000))+SUMPRODUCT(-('Diário 4º PA'!$E$4:$E$2000='Analítico Cx.'!$B127),-('Diário 4º PA'!$P$4:$P$2000=F$1),('Diário 4º PA'!$F$4:$F$2000))</f>
        <v>0</v>
      </c>
      <c r="G127" s="205">
        <f>SUMPRODUCT(-('Diário 1º PA'!$E$4:$E$2634='Analítico Cx.'!$B127),-('Diário 1º PA'!$P$4:$P$2634=G$1),('Diário 1º PA'!$F$4:$F$2634))+SUMPRODUCT(-('Diário 2º PA'!$E$4:$E$2000='Analítico Cx.'!$B127),-('Diário 2º PA'!$P$4:$P$2000=G$1),('Diário 2º PA'!$F$4:$F$2000))+SUMPRODUCT(-('Diário 3º PA'!$E$4:$E$2000='Analítico Cx.'!$B127),-('Diário 3º PA'!$P$4:$P$2000=G$1),('Diário 3º PA'!$F$4:$F$2000))+SUMPRODUCT(-('Diário 4º PA'!$E$4:$E$2000='Analítico Cx.'!$B127),-('Diário 4º PA'!$P$4:$P$2000=G$1),('Diário 4º PA'!$F$4:$F$2000))</f>
        <v>0</v>
      </c>
      <c r="H127" s="205">
        <f>SUMPRODUCT(-('Diário 1º PA'!$E$4:$E$2634='Analítico Cx.'!$B127),-('Diário 1º PA'!$P$4:$P$2634=H$1),('Diário 1º PA'!$F$4:$F$2634))+SUMPRODUCT(-('Diário 2º PA'!$E$4:$E$2000='Analítico Cx.'!$B127),-('Diário 2º PA'!$P$4:$P$2000=H$1),('Diário 2º PA'!$F$4:$F$2000))+SUMPRODUCT(-('Diário 3º PA'!$E$4:$E$2000='Analítico Cx.'!$B127),-('Diário 3º PA'!$P$4:$P$2000=H$1),('Diário 3º PA'!$F$4:$F$2000))+SUMPRODUCT(-('Diário 4º PA'!$E$4:$E$2000='Analítico Cx.'!$B127),-('Diário 4º PA'!$P$4:$P$2000=H$1),('Diário 4º PA'!$F$4:$F$2000))</f>
        <v>0</v>
      </c>
      <c r="I127" s="205">
        <f>SUMPRODUCT(-('Diário 1º PA'!$E$4:$E$2634='Analítico Cx.'!$B127),-('Diário 1º PA'!$P$4:$P$2634=I$1),('Diário 1º PA'!$F$4:$F$2634))+SUMPRODUCT(-('Diário 2º PA'!$E$4:$E$2000='Analítico Cx.'!$B127),-('Diário 2º PA'!$P$4:$P$2000=I$1),('Diário 2º PA'!$F$4:$F$2000))+SUMPRODUCT(-('Diário 3º PA'!$E$4:$E$2000='Analítico Cx.'!$B127),-('Diário 3º PA'!$P$4:$P$2000=I$1),('Diário 3º PA'!$F$4:$F$2000))+SUMPRODUCT(-('Diário 4º PA'!$E$4:$E$2000='Analítico Cx.'!$B127),-('Diário 4º PA'!$P$4:$P$2000=I$1),('Diário 4º PA'!$F$4:$F$2000))</f>
        <v>0</v>
      </c>
      <c r="J127" s="205">
        <f>SUMPRODUCT(-('Diário 1º PA'!$E$4:$E$2634='Analítico Cx.'!$B127),-('Diário 1º PA'!$P$4:$P$2634=J$1),('Diário 1º PA'!$F$4:$F$2634))+SUMPRODUCT(-('Diário 2º PA'!$E$4:$E$2000='Analítico Cx.'!$B127),-('Diário 2º PA'!$P$4:$P$2000=J$1),('Diário 2º PA'!$F$4:$F$2000))+SUMPRODUCT(-('Diário 3º PA'!$E$4:$E$2000='Analítico Cx.'!$B127),-('Diário 3º PA'!$P$4:$P$2000=J$1),('Diário 3º PA'!$F$4:$F$2000))+SUMPRODUCT(-('Diário 4º PA'!$E$4:$E$2000='Analítico Cx.'!$B127),-('Diário 4º PA'!$P$4:$P$2000=J$1),('Diário 4º PA'!$F$4:$F$2000))</f>
        <v>0</v>
      </c>
      <c r="K127" s="205">
        <f>SUMPRODUCT(-('Diário 1º PA'!$E$4:$E$2634='Analítico Cx.'!$B127),-('Diário 1º PA'!$P$4:$P$2634=K$1),('Diário 1º PA'!$F$4:$F$2634))+SUMPRODUCT(-('Diário 2º PA'!$E$4:$E$2000='Analítico Cx.'!$B127),-('Diário 2º PA'!$P$4:$P$2000=K$1),('Diário 2º PA'!$F$4:$F$2000))+SUMPRODUCT(-('Diário 3º PA'!$E$4:$E$2000='Analítico Cx.'!$B127),-('Diário 3º PA'!$P$4:$P$2000=K$1),('Diário 3º PA'!$F$4:$F$2000))+SUMPRODUCT(-('Diário 4º PA'!$E$4:$E$2000='Analítico Cx.'!$B127),-('Diário 4º PA'!$P$4:$P$2000=K$1),('Diário 4º PA'!$F$4:$F$2000))</f>
        <v>0</v>
      </c>
      <c r="L127" s="205">
        <f>SUMPRODUCT(-('Diário 1º PA'!$E$4:$E$2634='Analítico Cx.'!$B127),-('Diário 1º PA'!$P$4:$P$2634=L$1),('Diário 1º PA'!$F$4:$F$2634))+SUMPRODUCT(-('Diário 2º PA'!$E$4:$E$2000='Analítico Cx.'!$B127),-('Diário 2º PA'!$P$4:$P$2000=L$1),('Diário 2º PA'!$F$4:$F$2000))+SUMPRODUCT(-('Diário 3º PA'!$E$4:$E$2000='Analítico Cx.'!$B127),-('Diário 3º PA'!$P$4:$P$2000=L$1),('Diário 3º PA'!$F$4:$F$2000))+SUMPRODUCT(-('Diário 4º PA'!$E$4:$E$2000='Analítico Cx.'!$B127),-('Diário 4º PA'!$P$4:$P$2000=L$1),('Diário 4º PA'!$F$4:$F$2000))</f>
        <v>0</v>
      </c>
      <c r="M127" s="205">
        <f>SUMPRODUCT(-('Diário 1º PA'!$E$4:$E$2634='Analítico Cx.'!$B127),-('Diário 1º PA'!$P$4:$P$2634=M$1),('Diário 1º PA'!$F$4:$F$2634))+SUMPRODUCT(-('Diário 2º PA'!$E$4:$E$2000='Analítico Cx.'!$B127),-('Diário 2º PA'!$P$4:$P$2000=M$1),('Diário 2º PA'!$F$4:$F$2000))+SUMPRODUCT(-('Diário 3º PA'!$E$4:$E$2000='Analítico Cx.'!$B127),-('Diário 3º PA'!$P$4:$P$2000=M$1),('Diário 3º PA'!$F$4:$F$2000))+SUMPRODUCT(-('Diário 4º PA'!$E$4:$E$2000='Analítico Cx.'!$B127),-('Diário 4º PA'!$P$4:$P$2000=M$1),('Diário 4º PA'!$F$4:$F$2000))</f>
        <v>0</v>
      </c>
      <c r="N127" s="205">
        <f>SUMPRODUCT(-('Diário 1º PA'!$E$4:$E$2634='Analítico Cx.'!$B127),-('Diário 1º PA'!$P$4:$P$2634=N$1),('Diário 1º PA'!$F$4:$F$2634))+SUMPRODUCT(-('Diário 2º PA'!$E$4:$E$2000='Analítico Cx.'!$B127),-('Diário 2º PA'!$P$4:$P$2000=N$1),('Diário 2º PA'!$F$4:$F$2000))+SUMPRODUCT(-('Diário 3º PA'!$E$4:$E$2000='Analítico Cx.'!$B127),-('Diário 3º PA'!$P$4:$P$2000=N$1),('Diário 3º PA'!$F$4:$F$2000))+SUMPRODUCT(-('Diário 4º PA'!$E$4:$E$2000='Analítico Cx.'!$B127),-('Diário 4º PA'!$P$4:$P$2000=N$1),('Diário 4º PA'!$F$4:$F$2000))</f>
        <v>0</v>
      </c>
      <c r="O127" s="206">
        <f t="shared" si="18"/>
        <v>5960</v>
      </c>
      <c r="P127" s="180">
        <f t="shared" si="19"/>
        <v>2.1957241462682822E-3</v>
      </c>
    </row>
    <row r="128" spans="1:16" ht="23.25" customHeight="1" x14ac:dyDescent="0.2">
      <c r="A128" s="215" t="s">
        <v>419</v>
      </c>
      <c r="B128" s="510" t="s">
        <v>447</v>
      </c>
      <c r="C128" s="205">
        <f>SUMPRODUCT(-('Diário 1º PA'!$E$4:$E$2634='Analítico Cx.'!$B128),-('Diário 1º PA'!$P$4:$P$2634=C$1),('Diário 1º PA'!$F$4:$F$2634))+SUMPRODUCT(-('Diário 2º PA'!$E$4:$E$2000='Analítico Cx.'!$B128),-('Diário 2º PA'!$P$4:$P$2000=C$1),('Diário 2º PA'!$F$4:$F$2000))+SUMPRODUCT(-('Diário 3º PA'!$E$4:$E$2000='Analítico Cx.'!$B128),-('Diário 3º PA'!$P$4:$P$2000=C$1),('Diário 3º PA'!$F$4:$F$2000))+SUMPRODUCT(-('Diário 4º PA'!$E$4:$E$2000='Analítico Cx.'!$B128),-('Diário 4º PA'!$P$4:$P$2000=C$1),('Diário 4º PA'!$F$4:$F$2000))</f>
        <v>0</v>
      </c>
      <c r="D128" s="205">
        <f>SUMPRODUCT(-('Diário 1º PA'!$E$4:$E$2634='Analítico Cx.'!$B128),-('Diário 1º PA'!$P$4:$P$2634=D$1),('Diário 1º PA'!$F$4:$F$2634))+SUMPRODUCT(-('Diário 2º PA'!$E$4:$E$2000='Analítico Cx.'!$B128),-('Diário 2º PA'!$P$4:$P$2000=D$1),('Diário 2º PA'!$F$4:$F$2000))+SUMPRODUCT(-('Diário 3º PA'!$E$4:$E$2000='Analítico Cx.'!$B128),-('Diário 3º PA'!$P$4:$P$2000=D$1),('Diário 3º PA'!$F$4:$F$2000))+SUMPRODUCT(-('Diário 4º PA'!$E$4:$E$2000='Analítico Cx.'!$B128),-('Diário 4º PA'!$P$4:$P$2000=D$1),('Diário 4º PA'!$F$4:$F$2000))</f>
        <v>0</v>
      </c>
      <c r="E128" s="205">
        <f>SUMPRODUCT(-('Diário 1º PA'!$E$4:$E$2634='Analítico Cx.'!$B128),-('Diário 1º PA'!$P$4:$P$2634=E$1),('Diário 1º PA'!$F$4:$F$2634))+SUMPRODUCT(-('Diário 2º PA'!$E$4:$E$2000='Analítico Cx.'!$B128),-('Diário 2º PA'!$P$4:$P$2000=E$1),('Diário 2º PA'!$F$4:$F$2000))+SUMPRODUCT(-('Diário 3º PA'!$E$4:$E$2000='Analítico Cx.'!$B128),-('Diário 3º PA'!$P$4:$P$2000=E$1),('Diário 3º PA'!$F$4:$F$2000))+SUMPRODUCT(-('Diário 4º PA'!$E$4:$E$2000='Analítico Cx.'!$B128),-('Diário 4º PA'!$P$4:$P$2000=E$1),('Diário 4º PA'!$F$4:$F$2000))</f>
        <v>0</v>
      </c>
      <c r="F128" s="205">
        <f>SUMPRODUCT(-('Diário 1º PA'!$E$4:$E$2634='Analítico Cx.'!$B128),-('Diário 1º PA'!$P$4:$P$2634=F$1),('Diário 1º PA'!$F$4:$F$2634))+SUMPRODUCT(-('Diário 2º PA'!$E$4:$E$2000='Analítico Cx.'!$B128),-('Diário 2º PA'!$P$4:$P$2000=F$1),('Diário 2º PA'!$F$4:$F$2000))+SUMPRODUCT(-('Diário 3º PA'!$E$4:$E$2000='Analítico Cx.'!$B128),-('Diário 3º PA'!$P$4:$P$2000=F$1),('Diário 3º PA'!$F$4:$F$2000))+SUMPRODUCT(-('Diário 4º PA'!$E$4:$E$2000='Analítico Cx.'!$B128),-('Diário 4º PA'!$P$4:$P$2000=F$1),('Diário 4º PA'!$F$4:$F$2000))</f>
        <v>0</v>
      </c>
      <c r="G128" s="205">
        <f>SUMPRODUCT(-('Diário 1º PA'!$E$4:$E$2634='Analítico Cx.'!$B128),-('Diário 1º PA'!$P$4:$P$2634=G$1),('Diário 1º PA'!$F$4:$F$2634))+SUMPRODUCT(-('Diário 2º PA'!$E$4:$E$2000='Analítico Cx.'!$B128),-('Diário 2º PA'!$P$4:$P$2000=G$1),('Diário 2º PA'!$F$4:$F$2000))+SUMPRODUCT(-('Diário 3º PA'!$E$4:$E$2000='Analítico Cx.'!$B128),-('Diário 3º PA'!$P$4:$P$2000=G$1),('Diário 3º PA'!$F$4:$F$2000))+SUMPRODUCT(-('Diário 4º PA'!$E$4:$E$2000='Analítico Cx.'!$B128),-('Diário 4º PA'!$P$4:$P$2000=G$1),('Diário 4º PA'!$F$4:$F$2000))</f>
        <v>0</v>
      </c>
      <c r="H128" s="205">
        <f>SUMPRODUCT(-('Diário 1º PA'!$E$4:$E$2634='Analítico Cx.'!$B128),-('Diário 1º PA'!$P$4:$P$2634=H$1),('Diário 1º PA'!$F$4:$F$2634))+SUMPRODUCT(-('Diário 2º PA'!$E$4:$E$2000='Analítico Cx.'!$B128),-('Diário 2º PA'!$P$4:$P$2000=H$1),('Diário 2º PA'!$F$4:$F$2000))+SUMPRODUCT(-('Diário 3º PA'!$E$4:$E$2000='Analítico Cx.'!$B128),-('Diário 3º PA'!$P$4:$P$2000=H$1),('Diário 3º PA'!$F$4:$F$2000))+SUMPRODUCT(-('Diário 4º PA'!$E$4:$E$2000='Analítico Cx.'!$B128),-('Diário 4º PA'!$P$4:$P$2000=H$1),('Diário 4º PA'!$F$4:$F$2000))</f>
        <v>0</v>
      </c>
      <c r="I128" s="205">
        <f>SUMPRODUCT(-('Diário 1º PA'!$E$4:$E$2634='Analítico Cx.'!$B128),-('Diário 1º PA'!$P$4:$P$2634=I$1),('Diário 1º PA'!$F$4:$F$2634))+SUMPRODUCT(-('Diário 2º PA'!$E$4:$E$2000='Analítico Cx.'!$B128),-('Diário 2º PA'!$P$4:$P$2000=I$1),('Diário 2º PA'!$F$4:$F$2000))+SUMPRODUCT(-('Diário 3º PA'!$E$4:$E$2000='Analítico Cx.'!$B128),-('Diário 3º PA'!$P$4:$P$2000=I$1),('Diário 3º PA'!$F$4:$F$2000))+SUMPRODUCT(-('Diário 4º PA'!$E$4:$E$2000='Analítico Cx.'!$B128),-('Diário 4º PA'!$P$4:$P$2000=I$1),('Diário 4º PA'!$F$4:$F$2000))</f>
        <v>0</v>
      </c>
      <c r="J128" s="205">
        <f>SUMPRODUCT(-('Diário 1º PA'!$E$4:$E$2634='Analítico Cx.'!$B128),-('Diário 1º PA'!$P$4:$P$2634=J$1),('Diário 1º PA'!$F$4:$F$2634))+SUMPRODUCT(-('Diário 2º PA'!$E$4:$E$2000='Analítico Cx.'!$B128),-('Diário 2º PA'!$P$4:$P$2000=J$1),('Diário 2º PA'!$F$4:$F$2000))+SUMPRODUCT(-('Diário 3º PA'!$E$4:$E$2000='Analítico Cx.'!$B128),-('Diário 3º PA'!$P$4:$P$2000=J$1),('Diário 3º PA'!$F$4:$F$2000))+SUMPRODUCT(-('Diário 4º PA'!$E$4:$E$2000='Analítico Cx.'!$B128),-('Diário 4º PA'!$P$4:$P$2000=J$1),('Diário 4º PA'!$F$4:$F$2000))</f>
        <v>0</v>
      </c>
      <c r="K128" s="205">
        <f>SUMPRODUCT(-('Diário 1º PA'!$E$4:$E$2634='Analítico Cx.'!$B128),-('Diário 1º PA'!$P$4:$P$2634=K$1),('Diário 1º PA'!$F$4:$F$2634))+SUMPRODUCT(-('Diário 2º PA'!$E$4:$E$2000='Analítico Cx.'!$B128),-('Diário 2º PA'!$P$4:$P$2000=K$1),('Diário 2º PA'!$F$4:$F$2000))+SUMPRODUCT(-('Diário 3º PA'!$E$4:$E$2000='Analítico Cx.'!$B128),-('Diário 3º PA'!$P$4:$P$2000=K$1),('Diário 3º PA'!$F$4:$F$2000))+SUMPRODUCT(-('Diário 4º PA'!$E$4:$E$2000='Analítico Cx.'!$B128),-('Diário 4º PA'!$P$4:$P$2000=K$1),('Diário 4º PA'!$F$4:$F$2000))</f>
        <v>0</v>
      </c>
      <c r="L128" s="205">
        <f>SUMPRODUCT(-('Diário 1º PA'!$E$4:$E$2634='Analítico Cx.'!$B128),-('Diário 1º PA'!$P$4:$P$2634=L$1),('Diário 1º PA'!$F$4:$F$2634))+SUMPRODUCT(-('Diário 2º PA'!$E$4:$E$2000='Analítico Cx.'!$B128),-('Diário 2º PA'!$P$4:$P$2000=L$1),('Diário 2º PA'!$F$4:$F$2000))+SUMPRODUCT(-('Diário 3º PA'!$E$4:$E$2000='Analítico Cx.'!$B128),-('Diário 3º PA'!$P$4:$P$2000=L$1),('Diário 3º PA'!$F$4:$F$2000))+SUMPRODUCT(-('Diário 4º PA'!$E$4:$E$2000='Analítico Cx.'!$B128),-('Diário 4º PA'!$P$4:$P$2000=L$1),('Diário 4º PA'!$F$4:$F$2000))</f>
        <v>0</v>
      </c>
      <c r="M128" s="205">
        <f>SUMPRODUCT(-('Diário 1º PA'!$E$4:$E$2634='Analítico Cx.'!$B128),-('Diário 1º PA'!$P$4:$P$2634=M$1),('Diário 1º PA'!$F$4:$F$2634))+SUMPRODUCT(-('Diário 2º PA'!$E$4:$E$2000='Analítico Cx.'!$B128),-('Diário 2º PA'!$P$4:$P$2000=M$1),('Diário 2º PA'!$F$4:$F$2000))+SUMPRODUCT(-('Diário 3º PA'!$E$4:$E$2000='Analítico Cx.'!$B128),-('Diário 3º PA'!$P$4:$P$2000=M$1),('Diário 3º PA'!$F$4:$F$2000))+SUMPRODUCT(-('Diário 4º PA'!$E$4:$E$2000='Analítico Cx.'!$B128),-('Diário 4º PA'!$P$4:$P$2000=M$1),('Diário 4º PA'!$F$4:$F$2000))</f>
        <v>0</v>
      </c>
      <c r="N128" s="205">
        <f>SUMPRODUCT(-('Diário 1º PA'!$E$4:$E$2634='Analítico Cx.'!$B128),-('Diário 1º PA'!$P$4:$P$2634=N$1),('Diário 1º PA'!$F$4:$F$2634))+SUMPRODUCT(-('Diário 2º PA'!$E$4:$E$2000='Analítico Cx.'!$B128),-('Diário 2º PA'!$P$4:$P$2000=N$1),('Diário 2º PA'!$F$4:$F$2000))+SUMPRODUCT(-('Diário 3º PA'!$E$4:$E$2000='Analítico Cx.'!$B128),-('Diário 3º PA'!$P$4:$P$2000=N$1),('Diário 3º PA'!$F$4:$F$2000))+SUMPRODUCT(-('Diário 4º PA'!$E$4:$E$2000='Analítico Cx.'!$B128),-('Diário 4º PA'!$P$4:$P$2000=N$1),('Diário 4º PA'!$F$4:$F$2000))</f>
        <v>0</v>
      </c>
      <c r="O128" s="206">
        <f t="shared" si="18"/>
        <v>0</v>
      </c>
      <c r="P128" s="180">
        <f t="shared" si="19"/>
        <v>0</v>
      </c>
    </row>
    <row r="129" spans="1:16" ht="23.25" customHeight="1" x14ac:dyDescent="0.2">
      <c r="A129" s="215" t="s">
        <v>420</v>
      </c>
      <c r="B129" s="510" t="s">
        <v>448</v>
      </c>
      <c r="C129" s="205">
        <f>SUMPRODUCT(-('Diário 1º PA'!$E$4:$E$2634='Analítico Cx.'!$B129),-('Diário 1º PA'!$P$4:$P$2634=C$1),('Diário 1º PA'!$F$4:$F$2634))+SUMPRODUCT(-('Diário 2º PA'!$E$4:$E$2000='Analítico Cx.'!$B129),-('Diário 2º PA'!$P$4:$P$2000=C$1),('Diário 2º PA'!$F$4:$F$2000))+SUMPRODUCT(-('Diário 3º PA'!$E$4:$E$2000='Analítico Cx.'!$B129),-('Diário 3º PA'!$P$4:$P$2000=C$1),('Diário 3º PA'!$F$4:$F$2000))+SUMPRODUCT(-('Diário 4º PA'!$E$4:$E$2000='Analítico Cx.'!$B129),-('Diário 4º PA'!$P$4:$P$2000=C$1),('Diário 4º PA'!$F$4:$F$2000))</f>
        <v>0</v>
      </c>
      <c r="D129" s="205">
        <f>SUMPRODUCT(-('Diário 1º PA'!$E$4:$E$2634='Analítico Cx.'!$B129),-('Diário 1º PA'!$P$4:$P$2634=D$1),('Diário 1º PA'!$F$4:$F$2634))+SUMPRODUCT(-('Diário 2º PA'!$E$4:$E$2000='Analítico Cx.'!$B129),-('Diário 2º PA'!$P$4:$P$2000=D$1),('Diário 2º PA'!$F$4:$F$2000))+SUMPRODUCT(-('Diário 3º PA'!$E$4:$E$2000='Analítico Cx.'!$B129),-('Diário 3º PA'!$P$4:$P$2000=D$1),('Diário 3º PA'!$F$4:$F$2000))+SUMPRODUCT(-('Diário 4º PA'!$E$4:$E$2000='Analítico Cx.'!$B129),-('Diário 4º PA'!$P$4:$P$2000=D$1),('Diário 4º PA'!$F$4:$F$2000))</f>
        <v>0</v>
      </c>
      <c r="E129" s="205">
        <f>SUMPRODUCT(-('Diário 1º PA'!$E$4:$E$2634='Analítico Cx.'!$B129),-('Diário 1º PA'!$P$4:$P$2634=E$1),('Diário 1º PA'!$F$4:$F$2634))+SUMPRODUCT(-('Diário 2º PA'!$E$4:$E$2000='Analítico Cx.'!$B129),-('Diário 2º PA'!$P$4:$P$2000=E$1),('Diário 2º PA'!$F$4:$F$2000))+SUMPRODUCT(-('Diário 3º PA'!$E$4:$E$2000='Analítico Cx.'!$B129),-('Diário 3º PA'!$P$4:$P$2000=E$1),('Diário 3º PA'!$F$4:$F$2000))+SUMPRODUCT(-('Diário 4º PA'!$E$4:$E$2000='Analítico Cx.'!$B129),-('Diário 4º PA'!$P$4:$P$2000=E$1),('Diário 4º PA'!$F$4:$F$2000))</f>
        <v>0</v>
      </c>
      <c r="F129" s="205">
        <f>SUMPRODUCT(-('Diário 1º PA'!$E$4:$E$2634='Analítico Cx.'!$B129),-('Diário 1º PA'!$P$4:$P$2634=F$1),('Diário 1º PA'!$F$4:$F$2634))+SUMPRODUCT(-('Diário 2º PA'!$E$4:$E$2000='Analítico Cx.'!$B129),-('Diário 2º PA'!$P$4:$P$2000=F$1),('Diário 2º PA'!$F$4:$F$2000))+SUMPRODUCT(-('Diário 3º PA'!$E$4:$E$2000='Analítico Cx.'!$B129),-('Diário 3º PA'!$P$4:$P$2000=F$1),('Diário 3º PA'!$F$4:$F$2000))+SUMPRODUCT(-('Diário 4º PA'!$E$4:$E$2000='Analítico Cx.'!$B129),-('Diário 4º PA'!$P$4:$P$2000=F$1),('Diário 4º PA'!$F$4:$F$2000))</f>
        <v>0</v>
      </c>
      <c r="G129" s="205">
        <f>SUMPRODUCT(-('Diário 1º PA'!$E$4:$E$2634='Analítico Cx.'!$B129),-('Diário 1º PA'!$P$4:$P$2634=G$1),('Diário 1º PA'!$F$4:$F$2634))+SUMPRODUCT(-('Diário 2º PA'!$E$4:$E$2000='Analítico Cx.'!$B129),-('Diário 2º PA'!$P$4:$P$2000=G$1),('Diário 2º PA'!$F$4:$F$2000))+SUMPRODUCT(-('Diário 3º PA'!$E$4:$E$2000='Analítico Cx.'!$B129),-('Diário 3º PA'!$P$4:$P$2000=G$1),('Diário 3º PA'!$F$4:$F$2000))+SUMPRODUCT(-('Diário 4º PA'!$E$4:$E$2000='Analítico Cx.'!$B129),-('Diário 4º PA'!$P$4:$P$2000=G$1),('Diário 4º PA'!$F$4:$F$2000))</f>
        <v>0</v>
      </c>
      <c r="H129" s="205">
        <f>SUMPRODUCT(-('Diário 1º PA'!$E$4:$E$2634='Analítico Cx.'!$B129),-('Diário 1º PA'!$P$4:$P$2634=H$1),('Diário 1º PA'!$F$4:$F$2634))+SUMPRODUCT(-('Diário 2º PA'!$E$4:$E$2000='Analítico Cx.'!$B129),-('Diário 2º PA'!$P$4:$P$2000=H$1),('Diário 2º PA'!$F$4:$F$2000))+SUMPRODUCT(-('Diário 3º PA'!$E$4:$E$2000='Analítico Cx.'!$B129),-('Diário 3º PA'!$P$4:$P$2000=H$1),('Diário 3º PA'!$F$4:$F$2000))+SUMPRODUCT(-('Diário 4º PA'!$E$4:$E$2000='Analítico Cx.'!$B129),-('Diário 4º PA'!$P$4:$P$2000=H$1),('Diário 4º PA'!$F$4:$F$2000))</f>
        <v>0</v>
      </c>
      <c r="I129" s="205">
        <f>SUMPRODUCT(-('Diário 1º PA'!$E$4:$E$2634='Analítico Cx.'!$B129),-('Diário 1º PA'!$P$4:$P$2634=I$1),('Diário 1º PA'!$F$4:$F$2634))+SUMPRODUCT(-('Diário 2º PA'!$E$4:$E$2000='Analítico Cx.'!$B129),-('Diário 2º PA'!$P$4:$P$2000=I$1),('Diário 2º PA'!$F$4:$F$2000))+SUMPRODUCT(-('Diário 3º PA'!$E$4:$E$2000='Analítico Cx.'!$B129),-('Diário 3º PA'!$P$4:$P$2000=I$1),('Diário 3º PA'!$F$4:$F$2000))+SUMPRODUCT(-('Diário 4º PA'!$E$4:$E$2000='Analítico Cx.'!$B129),-('Diário 4º PA'!$P$4:$P$2000=I$1),('Diário 4º PA'!$F$4:$F$2000))</f>
        <v>0</v>
      </c>
      <c r="J129" s="205">
        <f>SUMPRODUCT(-('Diário 1º PA'!$E$4:$E$2634='Analítico Cx.'!$B129),-('Diário 1º PA'!$P$4:$P$2634=J$1),('Diário 1º PA'!$F$4:$F$2634))+SUMPRODUCT(-('Diário 2º PA'!$E$4:$E$2000='Analítico Cx.'!$B129),-('Diário 2º PA'!$P$4:$P$2000=J$1),('Diário 2º PA'!$F$4:$F$2000))+SUMPRODUCT(-('Diário 3º PA'!$E$4:$E$2000='Analítico Cx.'!$B129),-('Diário 3º PA'!$P$4:$P$2000=J$1),('Diário 3º PA'!$F$4:$F$2000))+SUMPRODUCT(-('Diário 4º PA'!$E$4:$E$2000='Analítico Cx.'!$B129),-('Diário 4º PA'!$P$4:$P$2000=J$1),('Diário 4º PA'!$F$4:$F$2000))</f>
        <v>0</v>
      </c>
      <c r="K129" s="205">
        <f>SUMPRODUCT(-('Diário 1º PA'!$E$4:$E$2634='Analítico Cx.'!$B129),-('Diário 1º PA'!$P$4:$P$2634=K$1),('Diário 1º PA'!$F$4:$F$2634))+SUMPRODUCT(-('Diário 2º PA'!$E$4:$E$2000='Analítico Cx.'!$B129),-('Diário 2º PA'!$P$4:$P$2000=K$1),('Diário 2º PA'!$F$4:$F$2000))+SUMPRODUCT(-('Diário 3º PA'!$E$4:$E$2000='Analítico Cx.'!$B129),-('Diário 3º PA'!$P$4:$P$2000=K$1),('Diário 3º PA'!$F$4:$F$2000))+SUMPRODUCT(-('Diário 4º PA'!$E$4:$E$2000='Analítico Cx.'!$B129),-('Diário 4º PA'!$P$4:$P$2000=K$1),('Diário 4º PA'!$F$4:$F$2000))</f>
        <v>0</v>
      </c>
      <c r="L129" s="205">
        <f>SUMPRODUCT(-('Diário 1º PA'!$E$4:$E$2634='Analítico Cx.'!$B129),-('Diário 1º PA'!$P$4:$P$2634=L$1),('Diário 1º PA'!$F$4:$F$2634))+SUMPRODUCT(-('Diário 2º PA'!$E$4:$E$2000='Analítico Cx.'!$B129),-('Diário 2º PA'!$P$4:$P$2000=L$1),('Diário 2º PA'!$F$4:$F$2000))+SUMPRODUCT(-('Diário 3º PA'!$E$4:$E$2000='Analítico Cx.'!$B129),-('Diário 3º PA'!$P$4:$P$2000=L$1),('Diário 3º PA'!$F$4:$F$2000))+SUMPRODUCT(-('Diário 4º PA'!$E$4:$E$2000='Analítico Cx.'!$B129),-('Diário 4º PA'!$P$4:$P$2000=L$1),('Diário 4º PA'!$F$4:$F$2000))</f>
        <v>0</v>
      </c>
      <c r="M129" s="205">
        <f>SUMPRODUCT(-('Diário 1º PA'!$E$4:$E$2634='Analítico Cx.'!$B129),-('Diário 1º PA'!$P$4:$P$2634=M$1),('Diário 1º PA'!$F$4:$F$2634))+SUMPRODUCT(-('Diário 2º PA'!$E$4:$E$2000='Analítico Cx.'!$B129),-('Diário 2º PA'!$P$4:$P$2000=M$1),('Diário 2º PA'!$F$4:$F$2000))+SUMPRODUCT(-('Diário 3º PA'!$E$4:$E$2000='Analítico Cx.'!$B129),-('Diário 3º PA'!$P$4:$P$2000=M$1),('Diário 3º PA'!$F$4:$F$2000))+SUMPRODUCT(-('Diário 4º PA'!$E$4:$E$2000='Analítico Cx.'!$B129),-('Diário 4º PA'!$P$4:$P$2000=M$1),('Diário 4º PA'!$F$4:$F$2000))</f>
        <v>0</v>
      </c>
      <c r="N129" s="205">
        <f>SUMPRODUCT(-('Diário 1º PA'!$E$4:$E$2634='Analítico Cx.'!$B129),-('Diário 1º PA'!$P$4:$P$2634=N$1),('Diário 1º PA'!$F$4:$F$2634))+SUMPRODUCT(-('Diário 2º PA'!$E$4:$E$2000='Analítico Cx.'!$B129),-('Diário 2º PA'!$P$4:$P$2000=N$1),('Diário 2º PA'!$F$4:$F$2000))+SUMPRODUCT(-('Diário 3º PA'!$E$4:$E$2000='Analítico Cx.'!$B129),-('Diário 3º PA'!$P$4:$P$2000=N$1),('Diário 3º PA'!$F$4:$F$2000))+SUMPRODUCT(-('Diário 4º PA'!$E$4:$E$2000='Analítico Cx.'!$B129),-('Diário 4º PA'!$P$4:$P$2000=N$1),('Diário 4º PA'!$F$4:$F$2000))</f>
        <v>0</v>
      </c>
      <c r="O129" s="206">
        <f t="shared" si="18"/>
        <v>0</v>
      </c>
      <c r="P129" s="180">
        <f t="shared" si="19"/>
        <v>0</v>
      </c>
    </row>
    <row r="130" spans="1:16" ht="23.25" customHeight="1" x14ac:dyDescent="0.2">
      <c r="A130" s="215" t="s">
        <v>421</v>
      </c>
      <c r="B130" s="510" t="s">
        <v>449</v>
      </c>
      <c r="C130" s="205">
        <f>SUMPRODUCT(-('Diário 1º PA'!$E$4:$E$2634='Analítico Cx.'!$B130),-('Diário 1º PA'!$P$4:$P$2634=C$1),('Diário 1º PA'!$F$4:$F$2634))+SUMPRODUCT(-('Diário 2º PA'!$E$4:$E$2000='Analítico Cx.'!$B130),-('Diário 2º PA'!$P$4:$P$2000=C$1),('Diário 2º PA'!$F$4:$F$2000))+SUMPRODUCT(-('Diário 3º PA'!$E$4:$E$2000='Analítico Cx.'!$B130),-('Diário 3º PA'!$P$4:$P$2000=C$1),('Diário 3º PA'!$F$4:$F$2000))+SUMPRODUCT(-('Diário 4º PA'!$E$4:$E$2000='Analítico Cx.'!$B130),-('Diário 4º PA'!$P$4:$P$2000=C$1),('Diário 4º PA'!$F$4:$F$2000))</f>
        <v>8369.36</v>
      </c>
      <c r="D130" s="205">
        <f>SUMPRODUCT(-('Diário 1º PA'!$E$4:$E$2634='Analítico Cx.'!$B130),-('Diário 1º PA'!$P$4:$P$2634=D$1),('Diário 1º PA'!$F$4:$F$2634))+SUMPRODUCT(-('Diário 2º PA'!$E$4:$E$2000='Analítico Cx.'!$B130),-('Diário 2º PA'!$P$4:$P$2000=D$1),('Diário 2º PA'!$F$4:$F$2000))+SUMPRODUCT(-('Diário 3º PA'!$E$4:$E$2000='Analítico Cx.'!$B130),-('Diário 3º PA'!$P$4:$P$2000=D$1),('Diário 3º PA'!$F$4:$F$2000))+SUMPRODUCT(-('Diário 4º PA'!$E$4:$E$2000='Analítico Cx.'!$B130),-('Diário 4º PA'!$P$4:$P$2000=D$1),('Diário 4º PA'!$F$4:$F$2000))</f>
        <v>1330.64</v>
      </c>
      <c r="E130" s="205">
        <f>SUMPRODUCT(-('Diário 1º PA'!$E$4:$E$2634='Analítico Cx.'!$B130),-('Diário 1º PA'!$P$4:$P$2634=E$1),('Diário 1º PA'!$F$4:$F$2634))+SUMPRODUCT(-('Diário 2º PA'!$E$4:$E$2000='Analítico Cx.'!$B130),-('Diário 2º PA'!$P$4:$P$2000=E$1),('Diário 2º PA'!$F$4:$F$2000))+SUMPRODUCT(-('Diário 3º PA'!$E$4:$E$2000='Analítico Cx.'!$B130),-('Diário 3º PA'!$P$4:$P$2000=E$1),('Diário 3º PA'!$F$4:$F$2000))+SUMPRODUCT(-('Diário 4º PA'!$E$4:$E$2000='Analítico Cx.'!$B130),-('Diário 4º PA'!$P$4:$P$2000=E$1),('Diário 4º PA'!$F$4:$F$2000))</f>
        <v>800</v>
      </c>
      <c r="F130" s="205">
        <f>SUMPRODUCT(-('Diário 1º PA'!$E$4:$E$2634='Analítico Cx.'!$B130),-('Diário 1º PA'!$P$4:$P$2634=F$1),('Diário 1º PA'!$F$4:$F$2634))+SUMPRODUCT(-('Diário 2º PA'!$E$4:$E$2000='Analítico Cx.'!$B130),-('Diário 2º PA'!$P$4:$P$2000=F$1),('Diário 2º PA'!$F$4:$F$2000))+SUMPRODUCT(-('Diário 3º PA'!$E$4:$E$2000='Analítico Cx.'!$B130),-('Diário 3º PA'!$P$4:$P$2000=F$1),('Diário 3º PA'!$F$4:$F$2000))+SUMPRODUCT(-('Diário 4º PA'!$E$4:$E$2000='Analítico Cx.'!$B130),-('Diário 4º PA'!$P$4:$P$2000=F$1),('Diário 4º PA'!$F$4:$F$2000))</f>
        <v>0</v>
      </c>
      <c r="G130" s="205">
        <f>SUMPRODUCT(-('Diário 1º PA'!$E$4:$E$2634='Analítico Cx.'!$B130),-('Diário 1º PA'!$P$4:$P$2634=G$1),('Diário 1º PA'!$F$4:$F$2634))+SUMPRODUCT(-('Diário 2º PA'!$E$4:$E$2000='Analítico Cx.'!$B130),-('Diário 2º PA'!$P$4:$P$2000=G$1),('Diário 2º PA'!$F$4:$F$2000))+SUMPRODUCT(-('Diário 3º PA'!$E$4:$E$2000='Analítico Cx.'!$B130),-('Diário 3º PA'!$P$4:$P$2000=G$1),('Diário 3º PA'!$F$4:$F$2000))+SUMPRODUCT(-('Diário 4º PA'!$E$4:$E$2000='Analítico Cx.'!$B130),-('Diário 4º PA'!$P$4:$P$2000=G$1),('Diário 4º PA'!$F$4:$F$2000))</f>
        <v>0</v>
      </c>
      <c r="H130" s="205">
        <f>SUMPRODUCT(-('Diário 1º PA'!$E$4:$E$2634='Analítico Cx.'!$B130),-('Diário 1º PA'!$P$4:$P$2634=H$1),('Diário 1º PA'!$F$4:$F$2634))+SUMPRODUCT(-('Diário 2º PA'!$E$4:$E$2000='Analítico Cx.'!$B130),-('Diário 2º PA'!$P$4:$P$2000=H$1),('Diário 2º PA'!$F$4:$F$2000))+SUMPRODUCT(-('Diário 3º PA'!$E$4:$E$2000='Analítico Cx.'!$B130),-('Diário 3º PA'!$P$4:$P$2000=H$1),('Diário 3º PA'!$F$4:$F$2000))+SUMPRODUCT(-('Diário 4º PA'!$E$4:$E$2000='Analítico Cx.'!$B130),-('Diário 4º PA'!$P$4:$P$2000=H$1),('Diário 4º PA'!$F$4:$F$2000))</f>
        <v>0</v>
      </c>
      <c r="I130" s="205">
        <f>SUMPRODUCT(-('Diário 1º PA'!$E$4:$E$2634='Analítico Cx.'!$B130),-('Diário 1º PA'!$P$4:$P$2634=I$1),('Diário 1º PA'!$F$4:$F$2634))+SUMPRODUCT(-('Diário 2º PA'!$E$4:$E$2000='Analítico Cx.'!$B130),-('Diário 2º PA'!$P$4:$P$2000=I$1),('Diário 2º PA'!$F$4:$F$2000))+SUMPRODUCT(-('Diário 3º PA'!$E$4:$E$2000='Analítico Cx.'!$B130),-('Diário 3º PA'!$P$4:$P$2000=I$1),('Diário 3º PA'!$F$4:$F$2000))+SUMPRODUCT(-('Diário 4º PA'!$E$4:$E$2000='Analítico Cx.'!$B130),-('Diário 4º PA'!$P$4:$P$2000=I$1),('Diário 4º PA'!$F$4:$F$2000))</f>
        <v>0</v>
      </c>
      <c r="J130" s="205">
        <f>SUMPRODUCT(-('Diário 1º PA'!$E$4:$E$2634='Analítico Cx.'!$B130),-('Diário 1º PA'!$P$4:$P$2634=J$1),('Diário 1º PA'!$F$4:$F$2634))+SUMPRODUCT(-('Diário 2º PA'!$E$4:$E$2000='Analítico Cx.'!$B130),-('Diário 2º PA'!$P$4:$P$2000=J$1),('Diário 2º PA'!$F$4:$F$2000))+SUMPRODUCT(-('Diário 3º PA'!$E$4:$E$2000='Analítico Cx.'!$B130),-('Diário 3º PA'!$P$4:$P$2000=J$1),('Diário 3º PA'!$F$4:$F$2000))+SUMPRODUCT(-('Diário 4º PA'!$E$4:$E$2000='Analítico Cx.'!$B130),-('Diário 4º PA'!$P$4:$P$2000=J$1),('Diário 4º PA'!$F$4:$F$2000))</f>
        <v>0</v>
      </c>
      <c r="K130" s="205">
        <f>SUMPRODUCT(-('Diário 1º PA'!$E$4:$E$2634='Analítico Cx.'!$B130),-('Diário 1º PA'!$P$4:$P$2634=K$1),('Diário 1º PA'!$F$4:$F$2634))+SUMPRODUCT(-('Diário 2º PA'!$E$4:$E$2000='Analítico Cx.'!$B130),-('Diário 2º PA'!$P$4:$P$2000=K$1),('Diário 2º PA'!$F$4:$F$2000))+SUMPRODUCT(-('Diário 3º PA'!$E$4:$E$2000='Analítico Cx.'!$B130),-('Diário 3º PA'!$P$4:$P$2000=K$1),('Diário 3º PA'!$F$4:$F$2000))+SUMPRODUCT(-('Diário 4º PA'!$E$4:$E$2000='Analítico Cx.'!$B130),-('Diário 4º PA'!$P$4:$P$2000=K$1),('Diário 4º PA'!$F$4:$F$2000))</f>
        <v>0</v>
      </c>
      <c r="L130" s="205">
        <f>SUMPRODUCT(-('Diário 1º PA'!$E$4:$E$2634='Analítico Cx.'!$B130),-('Diário 1º PA'!$P$4:$P$2634=L$1),('Diário 1º PA'!$F$4:$F$2634))+SUMPRODUCT(-('Diário 2º PA'!$E$4:$E$2000='Analítico Cx.'!$B130),-('Diário 2º PA'!$P$4:$P$2000=L$1),('Diário 2º PA'!$F$4:$F$2000))+SUMPRODUCT(-('Diário 3º PA'!$E$4:$E$2000='Analítico Cx.'!$B130),-('Diário 3º PA'!$P$4:$P$2000=L$1),('Diário 3º PA'!$F$4:$F$2000))+SUMPRODUCT(-('Diário 4º PA'!$E$4:$E$2000='Analítico Cx.'!$B130),-('Diário 4º PA'!$P$4:$P$2000=L$1),('Diário 4º PA'!$F$4:$F$2000))</f>
        <v>0</v>
      </c>
      <c r="M130" s="205">
        <f>SUMPRODUCT(-('Diário 1º PA'!$E$4:$E$2634='Analítico Cx.'!$B130),-('Diário 1º PA'!$P$4:$P$2634=M$1),('Diário 1º PA'!$F$4:$F$2634))+SUMPRODUCT(-('Diário 2º PA'!$E$4:$E$2000='Analítico Cx.'!$B130),-('Diário 2º PA'!$P$4:$P$2000=M$1),('Diário 2º PA'!$F$4:$F$2000))+SUMPRODUCT(-('Diário 3º PA'!$E$4:$E$2000='Analítico Cx.'!$B130),-('Diário 3º PA'!$P$4:$P$2000=M$1),('Diário 3º PA'!$F$4:$F$2000))+SUMPRODUCT(-('Diário 4º PA'!$E$4:$E$2000='Analítico Cx.'!$B130),-('Diário 4º PA'!$P$4:$P$2000=M$1),('Diário 4º PA'!$F$4:$F$2000))</f>
        <v>0</v>
      </c>
      <c r="N130" s="205">
        <f>SUMPRODUCT(-('Diário 1º PA'!$E$4:$E$2634='Analítico Cx.'!$B130),-('Diário 1º PA'!$P$4:$P$2634=N$1),('Diário 1º PA'!$F$4:$F$2634))+SUMPRODUCT(-('Diário 2º PA'!$E$4:$E$2000='Analítico Cx.'!$B130),-('Diário 2º PA'!$P$4:$P$2000=N$1),('Diário 2º PA'!$F$4:$F$2000))+SUMPRODUCT(-('Diário 3º PA'!$E$4:$E$2000='Analítico Cx.'!$B130),-('Diário 3º PA'!$P$4:$P$2000=N$1),('Diário 3º PA'!$F$4:$F$2000))+SUMPRODUCT(-('Diário 4º PA'!$E$4:$E$2000='Analítico Cx.'!$B130),-('Diário 4º PA'!$P$4:$P$2000=N$1),('Diário 4º PA'!$F$4:$F$2000))</f>
        <v>0</v>
      </c>
      <c r="O130" s="206">
        <f t="shared" si="18"/>
        <v>10500</v>
      </c>
      <c r="P130" s="180">
        <f t="shared" si="19"/>
        <v>3.8683059623853965E-3</v>
      </c>
    </row>
    <row r="131" spans="1:16" ht="23.25" customHeight="1" x14ac:dyDescent="0.2">
      <c r="A131" s="215" t="s">
        <v>422</v>
      </c>
      <c r="B131" s="510" t="s">
        <v>450</v>
      </c>
      <c r="C131" s="205">
        <f>SUMPRODUCT(-('Diário 1º PA'!$E$4:$E$2634='Analítico Cx.'!$B131),-('Diário 1º PA'!$P$4:$P$2634=C$1),('Diário 1º PA'!$F$4:$F$2634))+SUMPRODUCT(-('Diário 2º PA'!$E$4:$E$2000='Analítico Cx.'!$B131),-('Diário 2º PA'!$P$4:$P$2000=C$1),('Diário 2º PA'!$F$4:$F$2000))+SUMPRODUCT(-('Diário 3º PA'!$E$4:$E$2000='Analítico Cx.'!$B131),-('Diário 3º PA'!$P$4:$P$2000=C$1),('Diário 3º PA'!$F$4:$F$2000))+SUMPRODUCT(-('Diário 4º PA'!$E$4:$E$2000='Analítico Cx.'!$B131),-('Diário 4º PA'!$P$4:$P$2000=C$1),('Diário 4º PA'!$F$4:$F$2000))</f>
        <v>0</v>
      </c>
      <c r="D131" s="205">
        <f>SUMPRODUCT(-('Diário 1º PA'!$E$4:$E$2634='Analítico Cx.'!$B131),-('Diário 1º PA'!$P$4:$P$2634=D$1),('Diário 1º PA'!$F$4:$F$2634))+SUMPRODUCT(-('Diário 2º PA'!$E$4:$E$2000='Analítico Cx.'!$B131),-('Diário 2º PA'!$P$4:$P$2000=D$1),('Diário 2º PA'!$F$4:$F$2000))+SUMPRODUCT(-('Diário 3º PA'!$E$4:$E$2000='Analítico Cx.'!$B131),-('Diário 3º PA'!$P$4:$P$2000=D$1),('Diário 3º PA'!$F$4:$F$2000))+SUMPRODUCT(-('Diário 4º PA'!$E$4:$E$2000='Analítico Cx.'!$B131),-('Diário 4º PA'!$P$4:$P$2000=D$1),('Diário 4º PA'!$F$4:$F$2000))</f>
        <v>793.8</v>
      </c>
      <c r="E131" s="205">
        <f>SUMPRODUCT(-('Diário 1º PA'!$E$4:$E$2634='Analítico Cx.'!$B131),-('Diário 1º PA'!$P$4:$P$2634=E$1),('Diário 1º PA'!$F$4:$F$2634))+SUMPRODUCT(-('Diário 2º PA'!$E$4:$E$2000='Analítico Cx.'!$B131),-('Diário 2º PA'!$P$4:$P$2000=E$1),('Diário 2º PA'!$F$4:$F$2000))+SUMPRODUCT(-('Diário 3º PA'!$E$4:$E$2000='Analítico Cx.'!$B131),-('Diário 3º PA'!$P$4:$P$2000=E$1),('Diário 3º PA'!$F$4:$F$2000))+SUMPRODUCT(-('Diário 4º PA'!$E$4:$E$2000='Analítico Cx.'!$B131),-('Diário 4º PA'!$P$4:$P$2000=E$1),('Diário 4º PA'!$F$4:$F$2000))</f>
        <v>810</v>
      </c>
      <c r="F131" s="205">
        <f>SUMPRODUCT(-('Diário 1º PA'!$E$4:$E$2634='Analítico Cx.'!$B131),-('Diário 1º PA'!$P$4:$P$2634=F$1),('Diário 1º PA'!$F$4:$F$2634))+SUMPRODUCT(-('Diário 2º PA'!$E$4:$E$2000='Analítico Cx.'!$B131),-('Diário 2º PA'!$P$4:$P$2000=F$1),('Diário 2º PA'!$F$4:$F$2000))+SUMPRODUCT(-('Diário 3º PA'!$E$4:$E$2000='Analítico Cx.'!$B131),-('Diário 3º PA'!$P$4:$P$2000=F$1),('Diário 3º PA'!$F$4:$F$2000))+SUMPRODUCT(-('Diário 4º PA'!$E$4:$E$2000='Analítico Cx.'!$B131),-('Diário 4º PA'!$P$4:$P$2000=F$1),('Diário 4º PA'!$F$4:$F$2000))</f>
        <v>0</v>
      </c>
      <c r="G131" s="205">
        <f>SUMPRODUCT(-('Diário 1º PA'!$E$4:$E$2634='Analítico Cx.'!$B131),-('Diário 1º PA'!$P$4:$P$2634=G$1),('Diário 1º PA'!$F$4:$F$2634))+SUMPRODUCT(-('Diário 2º PA'!$E$4:$E$2000='Analítico Cx.'!$B131),-('Diário 2º PA'!$P$4:$P$2000=G$1),('Diário 2º PA'!$F$4:$F$2000))+SUMPRODUCT(-('Diário 3º PA'!$E$4:$E$2000='Analítico Cx.'!$B131),-('Diário 3º PA'!$P$4:$P$2000=G$1),('Diário 3º PA'!$F$4:$F$2000))+SUMPRODUCT(-('Diário 4º PA'!$E$4:$E$2000='Analítico Cx.'!$B131),-('Diário 4º PA'!$P$4:$P$2000=G$1),('Diário 4º PA'!$F$4:$F$2000))</f>
        <v>0</v>
      </c>
      <c r="H131" s="205">
        <f>SUMPRODUCT(-('Diário 1º PA'!$E$4:$E$2634='Analítico Cx.'!$B131),-('Diário 1º PA'!$P$4:$P$2634=H$1),('Diário 1º PA'!$F$4:$F$2634))+SUMPRODUCT(-('Diário 2º PA'!$E$4:$E$2000='Analítico Cx.'!$B131),-('Diário 2º PA'!$P$4:$P$2000=H$1),('Diário 2º PA'!$F$4:$F$2000))+SUMPRODUCT(-('Diário 3º PA'!$E$4:$E$2000='Analítico Cx.'!$B131),-('Diário 3º PA'!$P$4:$P$2000=H$1),('Diário 3º PA'!$F$4:$F$2000))+SUMPRODUCT(-('Diário 4º PA'!$E$4:$E$2000='Analítico Cx.'!$B131),-('Diário 4º PA'!$P$4:$P$2000=H$1),('Diário 4º PA'!$F$4:$F$2000))</f>
        <v>0</v>
      </c>
      <c r="I131" s="205">
        <f>SUMPRODUCT(-('Diário 1º PA'!$E$4:$E$2634='Analítico Cx.'!$B131),-('Diário 1º PA'!$P$4:$P$2634=I$1),('Diário 1º PA'!$F$4:$F$2634))+SUMPRODUCT(-('Diário 2º PA'!$E$4:$E$2000='Analítico Cx.'!$B131),-('Diário 2º PA'!$P$4:$P$2000=I$1),('Diário 2º PA'!$F$4:$F$2000))+SUMPRODUCT(-('Diário 3º PA'!$E$4:$E$2000='Analítico Cx.'!$B131),-('Diário 3º PA'!$P$4:$P$2000=I$1),('Diário 3º PA'!$F$4:$F$2000))+SUMPRODUCT(-('Diário 4º PA'!$E$4:$E$2000='Analítico Cx.'!$B131),-('Diário 4º PA'!$P$4:$P$2000=I$1),('Diário 4º PA'!$F$4:$F$2000))</f>
        <v>0</v>
      </c>
      <c r="J131" s="205">
        <f>SUMPRODUCT(-('Diário 1º PA'!$E$4:$E$2634='Analítico Cx.'!$B131),-('Diário 1º PA'!$P$4:$P$2634=J$1),('Diário 1º PA'!$F$4:$F$2634))+SUMPRODUCT(-('Diário 2º PA'!$E$4:$E$2000='Analítico Cx.'!$B131),-('Diário 2º PA'!$P$4:$P$2000=J$1),('Diário 2º PA'!$F$4:$F$2000))+SUMPRODUCT(-('Diário 3º PA'!$E$4:$E$2000='Analítico Cx.'!$B131),-('Diário 3º PA'!$P$4:$P$2000=J$1),('Diário 3º PA'!$F$4:$F$2000))+SUMPRODUCT(-('Diário 4º PA'!$E$4:$E$2000='Analítico Cx.'!$B131),-('Diário 4º PA'!$P$4:$P$2000=J$1),('Diário 4º PA'!$F$4:$F$2000))</f>
        <v>0</v>
      </c>
      <c r="K131" s="205">
        <f>SUMPRODUCT(-('Diário 1º PA'!$E$4:$E$2634='Analítico Cx.'!$B131),-('Diário 1º PA'!$P$4:$P$2634=K$1),('Diário 1º PA'!$F$4:$F$2634))+SUMPRODUCT(-('Diário 2º PA'!$E$4:$E$2000='Analítico Cx.'!$B131),-('Diário 2º PA'!$P$4:$P$2000=K$1),('Diário 2º PA'!$F$4:$F$2000))+SUMPRODUCT(-('Diário 3º PA'!$E$4:$E$2000='Analítico Cx.'!$B131),-('Diário 3º PA'!$P$4:$P$2000=K$1),('Diário 3º PA'!$F$4:$F$2000))+SUMPRODUCT(-('Diário 4º PA'!$E$4:$E$2000='Analítico Cx.'!$B131),-('Diário 4º PA'!$P$4:$P$2000=K$1),('Diário 4º PA'!$F$4:$F$2000))</f>
        <v>0</v>
      </c>
      <c r="L131" s="205">
        <f>SUMPRODUCT(-('Diário 1º PA'!$E$4:$E$2634='Analítico Cx.'!$B131),-('Diário 1º PA'!$P$4:$P$2634=L$1),('Diário 1º PA'!$F$4:$F$2634))+SUMPRODUCT(-('Diário 2º PA'!$E$4:$E$2000='Analítico Cx.'!$B131),-('Diário 2º PA'!$P$4:$P$2000=L$1),('Diário 2º PA'!$F$4:$F$2000))+SUMPRODUCT(-('Diário 3º PA'!$E$4:$E$2000='Analítico Cx.'!$B131),-('Diário 3º PA'!$P$4:$P$2000=L$1),('Diário 3º PA'!$F$4:$F$2000))+SUMPRODUCT(-('Diário 4º PA'!$E$4:$E$2000='Analítico Cx.'!$B131),-('Diário 4º PA'!$P$4:$P$2000=L$1),('Diário 4º PA'!$F$4:$F$2000))</f>
        <v>0</v>
      </c>
      <c r="M131" s="205">
        <f>SUMPRODUCT(-('Diário 1º PA'!$E$4:$E$2634='Analítico Cx.'!$B131),-('Diário 1º PA'!$P$4:$P$2634=M$1),('Diário 1º PA'!$F$4:$F$2634))+SUMPRODUCT(-('Diário 2º PA'!$E$4:$E$2000='Analítico Cx.'!$B131),-('Diário 2º PA'!$P$4:$P$2000=M$1),('Diário 2º PA'!$F$4:$F$2000))+SUMPRODUCT(-('Diário 3º PA'!$E$4:$E$2000='Analítico Cx.'!$B131),-('Diário 3º PA'!$P$4:$P$2000=M$1),('Diário 3º PA'!$F$4:$F$2000))+SUMPRODUCT(-('Diário 4º PA'!$E$4:$E$2000='Analítico Cx.'!$B131),-('Diário 4º PA'!$P$4:$P$2000=M$1),('Diário 4º PA'!$F$4:$F$2000))</f>
        <v>0</v>
      </c>
      <c r="N131" s="205">
        <f>SUMPRODUCT(-('Diário 1º PA'!$E$4:$E$2634='Analítico Cx.'!$B131),-('Diário 1º PA'!$P$4:$P$2634=N$1),('Diário 1º PA'!$F$4:$F$2634))+SUMPRODUCT(-('Diário 2º PA'!$E$4:$E$2000='Analítico Cx.'!$B131),-('Diário 2º PA'!$P$4:$P$2000=N$1),('Diário 2º PA'!$F$4:$F$2000))+SUMPRODUCT(-('Diário 3º PA'!$E$4:$E$2000='Analítico Cx.'!$B131),-('Diário 3º PA'!$P$4:$P$2000=N$1),('Diário 3º PA'!$F$4:$F$2000))+SUMPRODUCT(-('Diário 4º PA'!$E$4:$E$2000='Analítico Cx.'!$B131),-('Diário 4º PA'!$P$4:$P$2000=N$1),('Diário 4º PA'!$F$4:$F$2000))</f>
        <v>0</v>
      </c>
      <c r="O131" s="206">
        <f t="shared" si="18"/>
        <v>1603.8</v>
      </c>
      <c r="P131" s="180">
        <f t="shared" si="19"/>
        <v>5.9085610499749514E-4</v>
      </c>
    </row>
    <row r="132" spans="1:16" ht="23.25" customHeight="1" x14ac:dyDescent="0.2">
      <c r="A132" s="215" t="s">
        <v>423</v>
      </c>
      <c r="B132" s="510" t="s">
        <v>451</v>
      </c>
      <c r="C132" s="205">
        <f>SUMPRODUCT(-('Diário 1º PA'!$E$4:$E$2634='Analítico Cx.'!$B132),-('Diário 1º PA'!$P$4:$P$2634=C$1),('Diário 1º PA'!$F$4:$F$2634))+SUMPRODUCT(-('Diário 2º PA'!$E$4:$E$2000='Analítico Cx.'!$B132),-('Diário 2º PA'!$P$4:$P$2000=C$1),('Diário 2º PA'!$F$4:$F$2000))+SUMPRODUCT(-('Diário 3º PA'!$E$4:$E$2000='Analítico Cx.'!$B132),-('Diário 3º PA'!$P$4:$P$2000=C$1),('Diário 3º PA'!$F$4:$F$2000))+SUMPRODUCT(-('Diário 4º PA'!$E$4:$E$2000='Analítico Cx.'!$B132),-('Diário 4º PA'!$P$4:$P$2000=C$1),('Diário 4º PA'!$F$4:$F$2000))</f>
        <v>0</v>
      </c>
      <c r="D132" s="205">
        <f>SUMPRODUCT(-('Diário 1º PA'!$E$4:$E$2634='Analítico Cx.'!$B132),-('Diário 1º PA'!$P$4:$P$2634=D$1),('Diário 1º PA'!$F$4:$F$2634))+SUMPRODUCT(-('Diário 2º PA'!$E$4:$E$2000='Analítico Cx.'!$B132),-('Diário 2º PA'!$P$4:$P$2000=D$1),('Diário 2º PA'!$F$4:$F$2000))+SUMPRODUCT(-('Diário 3º PA'!$E$4:$E$2000='Analítico Cx.'!$B132),-('Diário 3º PA'!$P$4:$P$2000=D$1),('Diário 3º PA'!$F$4:$F$2000))+SUMPRODUCT(-('Diário 4º PA'!$E$4:$E$2000='Analítico Cx.'!$B132),-('Diário 4º PA'!$P$4:$P$2000=D$1),('Diário 4º PA'!$F$4:$F$2000))</f>
        <v>0</v>
      </c>
      <c r="E132" s="205">
        <f>SUMPRODUCT(-('Diário 1º PA'!$E$4:$E$2634='Analítico Cx.'!$B132),-('Diário 1º PA'!$P$4:$P$2634=E$1),('Diário 1º PA'!$F$4:$F$2634))+SUMPRODUCT(-('Diário 2º PA'!$E$4:$E$2000='Analítico Cx.'!$B132),-('Diário 2º PA'!$P$4:$P$2000=E$1),('Diário 2º PA'!$F$4:$F$2000))+SUMPRODUCT(-('Diário 3º PA'!$E$4:$E$2000='Analítico Cx.'!$B132),-('Diário 3º PA'!$P$4:$P$2000=E$1),('Diário 3º PA'!$F$4:$F$2000))+SUMPRODUCT(-('Diário 4º PA'!$E$4:$E$2000='Analítico Cx.'!$B132),-('Diário 4º PA'!$P$4:$P$2000=E$1),('Diário 4º PA'!$F$4:$F$2000))</f>
        <v>0</v>
      </c>
      <c r="F132" s="205">
        <f>SUMPRODUCT(-('Diário 1º PA'!$E$4:$E$2634='Analítico Cx.'!$B132),-('Diário 1º PA'!$P$4:$P$2634=F$1),('Diário 1º PA'!$F$4:$F$2634))+SUMPRODUCT(-('Diário 2º PA'!$E$4:$E$2000='Analítico Cx.'!$B132),-('Diário 2º PA'!$P$4:$P$2000=F$1),('Diário 2º PA'!$F$4:$F$2000))+SUMPRODUCT(-('Diário 3º PA'!$E$4:$E$2000='Analítico Cx.'!$B132),-('Diário 3º PA'!$P$4:$P$2000=F$1),('Diário 3º PA'!$F$4:$F$2000))+SUMPRODUCT(-('Diário 4º PA'!$E$4:$E$2000='Analítico Cx.'!$B132),-('Diário 4º PA'!$P$4:$P$2000=F$1),('Diário 4º PA'!$F$4:$F$2000))</f>
        <v>0</v>
      </c>
      <c r="G132" s="205">
        <f>SUMPRODUCT(-('Diário 1º PA'!$E$4:$E$2634='Analítico Cx.'!$B132),-('Diário 1º PA'!$P$4:$P$2634=G$1),('Diário 1º PA'!$F$4:$F$2634))+SUMPRODUCT(-('Diário 2º PA'!$E$4:$E$2000='Analítico Cx.'!$B132),-('Diário 2º PA'!$P$4:$P$2000=G$1),('Diário 2º PA'!$F$4:$F$2000))+SUMPRODUCT(-('Diário 3º PA'!$E$4:$E$2000='Analítico Cx.'!$B132),-('Diário 3º PA'!$P$4:$P$2000=G$1),('Diário 3º PA'!$F$4:$F$2000))+SUMPRODUCT(-('Diário 4º PA'!$E$4:$E$2000='Analítico Cx.'!$B132),-('Diário 4º PA'!$P$4:$P$2000=G$1),('Diário 4º PA'!$F$4:$F$2000))</f>
        <v>0</v>
      </c>
      <c r="H132" s="205">
        <f>SUMPRODUCT(-('Diário 1º PA'!$E$4:$E$2634='Analítico Cx.'!$B132),-('Diário 1º PA'!$P$4:$P$2634=H$1),('Diário 1º PA'!$F$4:$F$2634))+SUMPRODUCT(-('Diário 2º PA'!$E$4:$E$2000='Analítico Cx.'!$B132),-('Diário 2º PA'!$P$4:$P$2000=H$1),('Diário 2º PA'!$F$4:$F$2000))+SUMPRODUCT(-('Diário 3º PA'!$E$4:$E$2000='Analítico Cx.'!$B132),-('Diário 3º PA'!$P$4:$P$2000=H$1),('Diário 3º PA'!$F$4:$F$2000))+SUMPRODUCT(-('Diário 4º PA'!$E$4:$E$2000='Analítico Cx.'!$B132),-('Diário 4º PA'!$P$4:$P$2000=H$1),('Diário 4º PA'!$F$4:$F$2000))</f>
        <v>0</v>
      </c>
      <c r="I132" s="205">
        <f>SUMPRODUCT(-('Diário 1º PA'!$E$4:$E$2634='Analítico Cx.'!$B132),-('Diário 1º PA'!$P$4:$P$2634=I$1),('Diário 1º PA'!$F$4:$F$2634))+SUMPRODUCT(-('Diário 2º PA'!$E$4:$E$2000='Analítico Cx.'!$B132),-('Diário 2º PA'!$P$4:$P$2000=I$1),('Diário 2º PA'!$F$4:$F$2000))+SUMPRODUCT(-('Diário 3º PA'!$E$4:$E$2000='Analítico Cx.'!$B132),-('Diário 3º PA'!$P$4:$P$2000=I$1),('Diário 3º PA'!$F$4:$F$2000))+SUMPRODUCT(-('Diário 4º PA'!$E$4:$E$2000='Analítico Cx.'!$B132),-('Diário 4º PA'!$P$4:$P$2000=I$1),('Diário 4º PA'!$F$4:$F$2000))</f>
        <v>0</v>
      </c>
      <c r="J132" s="205">
        <f>SUMPRODUCT(-('Diário 1º PA'!$E$4:$E$2634='Analítico Cx.'!$B132),-('Diário 1º PA'!$P$4:$P$2634=J$1),('Diário 1º PA'!$F$4:$F$2634))+SUMPRODUCT(-('Diário 2º PA'!$E$4:$E$2000='Analítico Cx.'!$B132),-('Diário 2º PA'!$P$4:$P$2000=J$1),('Diário 2º PA'!$F$4:$F$2000))+SUMPRODUCT(-('Diário 3º PA'!$E$4:$E$2000='Analítico Cx.'!$B132),-('Diário 3º PA'!$P$4:$P$2000=J$1),('Diário 3º PA'!$F$4:$F$2000))+SUMPRODUCT(-('Diário 4º PA'!$E$4:$E$2000='Analítico Cx.'!$B132),-('Diário 4º PA'!$P$4:$P$2000=J$1),('Diário 4º PA'!$F$4:$F$2000))</f>
        <v>0</v>
      </c>
      <c r="K132" s="205">
        <f>SUMPRODUCT(-('Diário 1º PA'!$E$4:$E$2634='Analítico Cx.'!$B132),-('Diário 1º PA'!$P$4:$P$2634=K$1),('Diário 1º PA'!$F$4:$F$2634))+SUMPRODUCT(-('Diário 2º PA'!$E$4:$E$2000='Analítico Cx.'!$B132),-('Diário 2º PA'!$P$4:$P$2000=K$1),('Diário 2º PA'!$F$4:$F$2000))+SUMPRODUCT(-('Diário 3º PA'!$E$4:$E$2000='Analítico Cx.'!$B132),-('Diário 3º PA'!$P$4:$P$2000=K$1),('Diário 3º PA'!$F$4:$F$2000))+SUMPRODUCT(-('Diário 4º PA'!$E$4:$E$2000='Analítico Cx.'!$B132),-('Diário 4º PA'!$P$4:$P$2000=K$1),('Diário 4º PA'!$F$4:$F$2000))</f>
        <v>0</v>
      </c>
      <c r="L132" s="205">
        <f>SUMPRODUCT(-('Diário 1º PA'!$E$4:$E$2634='Analítico Cx.'!$B132),-('Diário 1º PA'!$P$4:$P$2634=L$1),('Diário 1º PA'!$F$4:$F$2634))+SUMPRODUCT(-('Diário 2º PA'!$E$4:$E$2000='Analítico Cx.'!$B132),-('Diário 2º PA'!$P$4:$P$2000=L$1),('Diário 2º PA'!$F$4:$F$2000))+SUMPRODUCT(-('Diário 3º PA'!$E$4:$E$2000='Analítico Cx.'!$B132),-('Diário 3º PA'!$P$4:$P$2000=L$1),('Diário 3º PA'!$F$4:$F$2000))+SUMPRODUCT(-('Diário 4º PA'!$E$4:$E$2000='Analítico Cx.'!$B132),-('Diário 4º PA'!$P$4:$P$2000=L$1),('Diário 4º PA'!$F$4:$F$2000))</f>
        <v>0</v>
      </c>
      <c r="M132" s="205">
        <f>SUMPRODUCT(-('Diário 1º PA'!$E$4:$E$2634='Analítico Cx.'!$B132),-('Diário 1º PA'!$P$4:$P$2634=M$1),('Diário 1º PA'!$F$4:$F$2634))+SUMPRODUCT(-('Diário 2º PA'!$E$4:$E$2000='Analítico Cx.'!$B132),-('Diário 2º PA'!$P$4:$P$2000=M$1),('Diário 2º PA'!$F$4:$F$2000))+SUMPRODUCT(-('Diário 3º PA'!$E$4:$E$2000='Analítico Cx.'!$B132),-('Diário 3º PA'!$P$4:$P$2000=M$1),('Diário 3º PA'!$F$4:$F$2000))+SUMPRODUCT(-('Diário 4º PA'!$E$4:$E$2000='Analítico Cx.'!$B132),-('Diário 4º PA'!$P$4:$P$2000=M$1),('Diário 4º PA'!$F$4:$F$2000))</f>
        <v>0</v>
      </c>
      <c r="N132" s="205">
        <f>SUMPRODUCT(-('Diário 1º PA'!$E$4:$E$2634='Analítico Cx.'!$B132),-('Diário 1º PA'!$P$4:$P$2634=N$1),('Diário 1º PA'!$F$4:$F$2634))+SUMPRODUCT(-('Diário 2º PA'!$E$4:$E$2000='Analítico Cx.'!$B132),-('Diário 2º PA'!$P$4:$P$2000=N$1),('Diário 2º PA'!$F$4:$F$2000))+SUMPRODUCT(-('Diário 3º PA'!$E$4:$E$2000='Analítico Cx.'!$B132),-('Diário 3º PA'!$P$4:$P$2000=N$1),('Diário 3º PA'!$F$4:$F$2000))+SUMPRODUCT(-('Diário 4º PA'!$E$4:$E$2000='Analítico Cx.'!$B132),-('Diário 4º PA'!$P$4:$P$2000=N$1),('Diário 4º PA'!$F$4:$F$2000))</f>
        <v>0</v>
      </c>
      <c r="O132" s="206">
        <f t="shared" si="18"/>
        <v>0</v>
      </c>
      <c r="P132" s="180">
        <f t="shared" si="19"/>
        <v>0</v>
      </c>
    </row>
    <row r="133" spans="1:16" ht="23.25" customHeight="1" x14ac:dyDescent="0.2">
      <c r="A133" s="215" t="s">
        <v>424</v>
      </c>
      <c r="B133" s="510" t="s">
        <v>452</v>
      </c>
      <c r="C133" s="205">
        <f>SUMPRODUCT(-('Diário 1º PA'!$E$4:$E$2634='Analítico Cx.'!$B133),-('Diário 1º PA'!$P$4:$P$2634=C$1),('Diário 1º PA'!$F$4:$F$2634))+SUMPRODUCT(-('Diário 2º PA'!$E$4:$E$2000='Analítico Cx.'!$B133),-('Diário 2º PA'!$P$4:$P$2000=C$1),('Diário 2º PA'!$F$4:$F$2000))+SUMPRODUCT(-('Diário 3º PA'!$E$4:$E$2000='Analítico Cx.'!$B133),-('Diário 3º PA'!$P$4:$P$2000=C$1),('Diário 3º PA'!$F$4:$F$2000))+SUMPRODUCT(-('Diário 4º PA'!$E$4:$E$2000='Analítico Cx.'!$B133),-('Diário 4º PA'!$P$4:$P$2000=C$1),('Diário 4º PA'!$F$4:$F$2000))</f>
        <v>2400</v>
      </c>
      <c r="D133" s="205">
        <f>SUMPRODUCT(-('Diário 1º PA'!$E$4:$E$2634='Analítico Cx.'!$B133),-('Diário 1º PA'!$P$4:$P$2634=D$1),('Diário 1º PA'!$F$4:$F$2634))+SUMPRODUCT(-('Diário 2º PA'!$E$4:$E$2000='Analítico Cx.'!$B133),-('Diário 2º PA'!$P$4:$P$2000=D$1),('Diário 2º PA'!$F$4:$F$2000))+SUMPRODUCT(-('Diário 3º PA'!$E$4:$E$2000='Analítico Cx.'!$B133),-('Diário 3º PA'!$P$4:$P$2000=D$1),('Diário 3º PA'!$F$4:$F$2000))+SUMPRODUCT(-('Diário 4º PA'!$E$4:$E$2000='Analítico Cx.'!$B133),-('Diário 4º PA'!$P$4:$P$2000=D$1),('Diário 4º PA'!$F$4:$F$2000))</f>
        <v>3750</v>
      </c>
      <c r="E133" s="205">
        <f>SUMPRODUCT(-('Diário 1º PA'!$E$4:$E$2634='Analítico Cx.'!$B133),-('Diário 1º PA'!$P$4:$P$2634=E$1),('Diário 1º PA'!$F$4:$F$2634))+SUMPRODUCT(-('Diário 2º PA'!$E$4:$E$2000='Analítico Cx.'!$B133),-('Diário 2º PA'!$P$4:$P$2000=E$1),('Diário 2º PA'!$F$4:$F$2000))+SUMPRODUCT(-('Diário 3º PA'!$E$4:$E$2000='Analítico Cx.'!$B133),-('Diário 3º PA'!$P$4:$P$2000=E$1),('Diário 3º PA'!$F$4:$F$2000))+SUMPRODUCT(-('Diário 4º PA'!$E$4:$E$2000='Analítico Cx.'!$B133),-('Diário 4º PA'!$P$4:$P$2000=E$1),('Diário 4º PA'!$F$4:$F$2000))</f>
        <v>3750</v>
      </c>
      <c r="F133" s="205">
        <f>SUMPRODUCT(-('Diário 1º PA'!$E$4:$E$2634='Analítico Cx.'!$B133),-('Diário 1º PA'!$P$4:$P$2634=F$1),('Diário 1º PA'!$F$4:$F$2634))+SUMPRODUCT(-('Diário 2º PA'!$E$4:$E$2000='Analítico Cx.'!$B133),-('Diário 2º PA'!$P$4:$P$2000=F$1),('Diário 2º PA'!$F$4:$F$2000))+SUMPRODUCT(-('Diário 3º PA'!$E$4:$E$2000='Analítico Cx.'!$B133),-('Diário 3º PA'!$P$4:$P$2000=F$1),('Diário 3º PA'!$F$4:$F$2000))+SUMPRODUCT(-('Diário 4º PA'!$E$4:$E$2000='Analítico Cx.'!$B133),-('Diário 4º PA'!$P$4:$P$2000=F$1),('Diário 4º PA'!$F$4:$F$2000))</f>
        <v>0</v>
      </c>
      <c r="G133" s="205">
        <f>SUMPRODUCT(-('Diário 1º PA'!$E$4:$E$2634='Analítico Cx.'!$B133),-('Diário 1º PA'!$P$4:$P$2634=G$1),('Diário 1º PA'!$F$4:$F$2634))+SUMPRODUCT(-('Diário 2º PA'!$E$4:$E$2000='Analítico Cx.'!$B133),-('Diário 2º PA'!$P$4:$P$2000=G$1),('Diário 2º PA'!$F$4:$F$2000))+SUMPRODUCT(-('Diário 3º PA'!$E$4:$E$2000='Analítico Cx.'!$B133),-('Diário 3º PA'!$P$4:$P$2000=G$1),('Diário 3º PA'!$F$4:$F$2000))+SUMPRODUCT(-('Diário 4º PA'!$E$4:$E$2000='Analítico Cx.'!$B133),-('Diário 4º PA'!$P$4:$P$2000=G$1),('Diário 4º PA'!$F$4:$F$2000))</f>
        <v>0</v>
      </c>
      <c r="H133" s="205">
        <f>SUMPRODUCT(-('Diário 1º PA'!$E$4:$E$2634='Analítico Cx.'!$B133),-('Diário 1º PA'!$P$4:$P$2634=H$1),('Diário 1º PA'!$F$4:$F$2634))+SUMPRODUCT(-('Diário 2º PA'!$E$4:$E$2000='Analítico Cx.'!$B133),-('Diário 2º PA'!$P$4:$P$2000=H$1),('Diário 2º PA'!$F$4:$F$2000))+SUMPRODUCT(-('Diário 3º PA'!$E$4:$E$2000='Analítico Cx.'!$B133),-('Diário 3º PA'!$P$4:$P$2000=H$1),('Diário 3º PA'!$F$4:$F$2000))+SUMPRODUCT(-('Diário 4º PA'!$E$4:$E$2000='Analítico Cx.'!$B133),-('Diário 4º PA'!$P$4:$P$2000=H$1),('Diário 4º PA'!$F$4:$F$2000))</f>
        <v>0</v>
      </c>
      <c r="I133" s="205">
        <f>SUMPRODUCT(-('Diário 1º PA'!$E$4:$E$2634='Analítico Cx.'!$B133),-('Diário 1º PA'!$P$4:$P$2634=I$1),('Diário 1º PA'!$F$4:$F$2634))+SUMPRODUCT(-('Diário 2º PA'!$E$4:$E$2000='Analítico Cx.'!$B133),-('Diário 2º PA'!$P$4:$P$2000=I$1),('Diário 2º PA'!$F$4:$F$2000))+SUMPRODUCT(-('Diário 3º PA'!$E$4:$E$2000='Analítico Cx.'!$B133),-('Diário 3º PA'!$P$4:$P$2000=I$1),('Diário 3º PA'!$F$4:$F$2000))+SUMPRODUCT(-('Diário 4º PA'!$E$4:$E$2000='Analítico Cx.'!$B133),-('Diário 4º PA'!$P$4:$P$2000=I$1),('Diário 4º PA'!$F$4:$F$2000))</f>
        <v>0</v>
      </c>
      <c r="J133" s="205">
        <f>SUMPRODUCT(-('Diário 1º PA'!$E$4:$E$2634='Analítico Cx.'!$B133),-('Diário 1º PA'!$P$4:$P$2634=J$1),('Diário 1º PA'!$F$4:$F$2634))+SUMPRODUCT(-('Diário 2º PA'!$E$4:$E$2000='Analítico Cx.'!$B133),-('Diário 2º PA'!$P$4:$P$2000=J$1),('Diário 2º PA'!$F$4:$F$2000))+SUMPRODUCT(-('Diário 3º PA'!$E$4:$E$2000='Analítico Cx.'!$B133),-('Diário 3º PA'!$P$4:$P$2000=J$1),('Diário 3º PA'!$F$4:$F$2000))+SUMPRODUCT(-('Diário 4º PA'!$E$4:$E$2000='Analítico Cx.'!$B133),-('Diário 4º PA'!$P$4:$P$2000=J$1),('Diário 4º PA'!$F$4:$F$2000))</f>
        <v>0</v>
      </c>
      <c r="K133" s="205">
        <f>SUMPRODUCT(-('Diário 1º PA'!$E$4:$E$2634='Analítico Cx.'!$B133),-('Diário 1º PA'!$P$4:$P$2634=K$1),('Diário 1º PA'!$F$4:$F$2634))+SUMPRODUCT(-('Diário 2º PA'!$E$4:$E$2000='Analítico Cx.'!$B133),-('Diário 2º PA'!$P$4:$P$2000=K$1),('Diário 2º PA'!$F$4:$F$2000))+SUMPRODUCT(-('Diário 3º PA'!$E$4:$E$2000='Analítico Cx.'!$B133),-('Diário 3º PA'!$P$4:$P$2000=K$1),('Diário 3º PA'!$F$4:$F$2000))+SUMPRODUCT(-('Diário 4º PA'!$E$4:$E$2000='Analítico Cx.'!$B133),-('Diário 4º PA'!$P$4:$P$2000=K$1),('Diário 4º PA'!$F$4:$F$2000))</f>
        <v>0</v>
      </c>
      <c r="L133" s="205">
        <f>SUMPRODUCT(-('Diário 1º PA'!$E$4:$E$2634='Analítico Cx.'!$B133),-('Diário 1º PA'!$P$4:$P$2634=L$1),('Diário 1º PA'!$F$4:$F$2634))+SUMPRODUCT(-('Diário 2º PA'!$E$4:$E$2000='Analítico Cx.'!$B133),-('Diário 2º PA'!$P$4:$P$2000=L$1),('Diário 2º PA'!$F$4:$F$2000))+SUMPRODUCT(-('Diário 3º PA'!$E$4:$E$2000='Analítico Cx.'!$B133),-('Diário 3º PA'!$P$4:$P$2000=L$1),('Diário 3º PA'!$F$4:$F$2000))+SUMPRODUCT(-('Diário 4º PA'!$E$4:$E$2000='Analítico Cx.'!$B133),-('Diário 4º PA'!$P$4:$P$2000=L$1),('Diário 4º PA'!$F$4:$F$2000))</f>
        <v>0</v>
      </c>
      <c r="M133" s="205">
        <f>SUMPRODUCT(-('Diário 1º PA'!$E$4:$E$2634='Analítico Cx.'!$B133),-('Diário 1º PA'!$P$4:$P$2634=M$1),('Diário 1º PA'!$F$4:$F$2634))+SUMPRODUCT(-('Diário 2º PA'!$E$4:$E$2000='Analítico Cx.'!$B133),-('Diário 2º PA'!$P$4:$P$2000=M$1),('Diário 2º PA'!$F$4:$F$2000))+SUMPRODUCT(-('Diário 3º PA'!$E$4:$E$2000='Analítico Cx.'!$B133),-('Diário 3º PA'!$P$4:$P$2000=M$1),('Diário 3º PA'!$F$4:$F$2000))+SUMPRODUCT(-('Diário 4º PA'!$E$4:$E$2000='Analítico Cx.'!$B133),-('Diário 4º PA'!$P$4:$P$2000=M$1),('Diário 4º PA'!$F$4:$F$2000))</f>
        <v>0</v>
      </c>
      <c r="N133" s="205">
        <f>SUMPRODUCT(-('Diário 1º PA'!$E$4:$E$2634='Analítico Cx.'!$B133),-('Diário 1º PA'!$P$4:$P$2634=N$1),('Diário 1º PA'!$F$4:$F$2634))+SUMPRODUCT(-('Diário 2º PA'!$E$4:$E$2000='Analítico Cx.'!$B133),-('Diário 2º PA'!$P$4:$P$2000=N$1),('Diário 2º PA'!$F$4:$F$2000))+SUMPRODUCT(-('Diário 3º PA'!$E$4:$E$2000='Analítico Cx.'!$B133),-('Diário 3º PA'!$P$4:$P$2000=N$1),('Diário 3º PA'!$F$4:$F$2000))+SUMPRODUCT(-('Diário 4º PA'!$E$4:$E$2000='Analítico Cx.'!$B133),-('Diário 4º PA'!$P$4:$P$2000=N$1),('Diário 4º PA'!$F$4:$F$2000))</f>
        <v>0</v>
      </c>
      <c r="O133" s="206">
        <f t="shared" si="18"/>
        <v>9900</v>
      </c>
      <c r="P133" s="180">
        <f t="shared" si="19"/>
        <v>3.6472599073919449E-3</v>
      </c>
    </row>
    <row r="134" spans="1:16" ht="23.25" customHeight="1" x14ac:dyDescent="0.2">
      <c r="A134" s="215" t="s">
        <v>425</v>
      </c>
      <c r="B134" s="510" t="s">
        <v>453</v>
      </c>
      <c r="C134" s="205">
        <f>SUMPRODUCT(-('Diário 1º PA'!$E$4:$E$2634='Analítico Cx.'!$B134),-('Diário 1º PA'!$P$4:$P$2634=C$1),('Diário 1º PA'!$F$4:$F$2634))+SUMPRODUCT(-('Diário 2º PA'!$E$4:$E$2000='Analítico Cx.'!$B134),-('Diário 2º PA'!$P$4:$P$2000=C$1),('Diário 2º PA'!$F$4:$F$2000))+SUMPRODUCT(-('Diário 3º PA'!$E$4:$E$2000='Analítico Cx.'!$B134),-('Diário 3º PA'!$P$4:$P$2000=C$1),('Diário 3º PA'!$F$4:$F$2000))+SUMPRODUCT(-('Diário 4º PA'!$E$4:$E$2000='Analítico Cx.'!$B134),-('Diário 4º PA'!$P$4:$P$2000=C$1),('Diário 4º PA'!$F$4:$F$2000))</f>
        <v>27011.94</v>
      </c>
      <c r="D134" s="205">
        <f>SUMPRODUCT(-('Diário 1º PA'!$E$4:$E$2634='Analítico Cx.'!$B134),-('Diário 1º PA'!$P$4:$P$2634=D$1),('Diário 1º PA'!$F$4:$F$2634))+SUMPRODUCT(-('Diário 2º PA'!$E$4:$E$2000='Analítico Cx.'!$B134),-('Diário 2º PA'!$P$4:$P$2000=D$1),('Diário 2º PA'!$F$4:$F$2000))+SUMPRODUCT(-('Diário 3º PA'!$E$4:$E$2000='Analítico Cx.'!$B134),-('Diário 3º PA'!$P$4:$P$2000=D$1),('Diário 3º PA'!$F$4:$F$2000))+SUMPRODUCT(-('Diário 4º PA'!$E$4:$E$2000='Analítico Cx.'!$B134),-('Diário 4º PA'!$P$4:$P$2000=D$1),('Diário 4º PA'!$F$4:$F$2000))</f>
        <v>28118.520000000008</v>
      </c>
      <c r="E134" s="205">
        <f>SUMPRODUCT(-('Diário 1º PA'!$E$4:$E$2634='Analítico Cx.'!$B134),-('Diário 1º PA'!$P$4:$P$2634=E$1),('Diário 1º PA'!$F$4:$F$2634))+SUMPRODUCT(-('Diário 2º PA'!$E$4:$E$2000='Analítico Cx.'!$B134),-('Diário 2º PA'!$P$4:$P$2000=E$1),('Diário 2º PA'!$F$4:$F$2000))+SUMPRODUCT(-('Diário 3º PA'!$E$4:$E$2000='Analítico Cx.'!$B134),-('Diário 3º PA'!$P$4:$P$2000=E$1),('Diário 3º PA'!$F$4:$F$2000))+SUMPRODUCT(-('Diário 4º PA'!$E$4:$E$2000='Analítico Cx.'!$B134),-('Diário 4º PA'!$P$4:$P$2000=E$1),('Diário 4º PA'!$F$4:$F$2000))</f>
        <v>31308.720000000012</v>
      </c>
      <c r="F134" s="205">
        <f>SUMPRODUCT(-('Diário 1º PA'!$E$4:$E$2634='Analítico Cx.'!$B134),-('Diário 1º PA'!$P$4:$P$2634=F$1),('Diário 1º PA'!$F$4:$F$2634))+SUMPRODUCT(-('Diário 2º PA'!$E$4:$E$2000='Analítico Cx.'!$B134),-('Diário 2º PA'!$P$4:$P$2000=F$1),('Diário 2º PA'!$F$4:$F$2000))+SUMPRODUCT(-('Diário 3º PA'!$E$4:$E$2000='Analítico Cx.'!$B134),-('Diário 3º PA'!$P$4:$P$2000=F$1),('Diário 3º PA'!$F$4:$F$2000))+SUMPRODUCT(-('Diário 4º PA'!$E$4:$E$2000='Analítico Cx.'!$B134),-('Diário 4º PA'!$P$4:$P$2000=F$1),('Diário 4º PA'!$F$4:$F$2000))</f>
        <v>0</v>
      </c>
      <c r="G134" s="205">
        <f>SUMPRODUCT(-('Diário 1º PA'!$E$4:$E$2634='Analítico Cx.'!$B134),-('Diário 1º PA'!$P$4:$P$2634=G$1),('Diário 1º PA'!$F$4:$F$2634))+SUMPRODUCT(-('Diário 2º PA'!$E$4:$E$2000='Analítico Cx.'!$B134),-('Diário 2º PA'!$P$4:$P$2000=G$1),('Diário 2º PA'!$F$4:$F$2000))+SUMPRODUCT(-('Diário 3º PA'!$E$4:$E$2000='Analítico Cx.'!$B134),-('Diário 3º PA'!$P$4:$P$2000=G$1),('Diário 3º PA'!$F$4:$F$2000))+SUMPRODUCT(-('Diário 4º PA'!$E$4:$E$2000='Analítico Cx.'!$B134),-('Diário 4º PA'!$P$4:$P$2000=G$1),('Diário 4º PA'!$F$4:$F$2000))</f>
        <v>0</v>
      </c>
      <c r="H134" s="205">
        <f>SUMPRODUCT(-('Diário 1º PA'!$E$4:$E$2634='Analítico Cx.'!$B134),-('Diário 1º PA'!$P$4:$P$2634=H$1),('Diário 1º PA'!$F$4:$F$2634))+SUMPRODUCT(-('Diário 2º PA'!$E$4:$E$2000='Analítico Cx.'!$B134),-('Diário 2º PA'!$P$4:$P$2000=H$1),('Diário 2º PA'!$F$4:$F$2000))+SUMPRODUCT(-('Diário 3º PA'!$E$4:$E$2000='Analítico Cx.'!$B134),-('Diário 3º PA'!$P$4:$P$2000=H$1),('Diário 3º PA'!$F$4:$F$2000))+SUMPRODUCT(-('Diário 4º PA'!$E$4:$E$2000='Analítico Cx.'!$B134),-('Diário 4º PA'!$P$4:$P$2000=H$1),('Diário 4º PA'!$F$4:$F$2000))</f>
        <v>0</v>
      </c>
      <c r="I134" s="205">
        <f>SUMPRODUCT(-('Diário 1º PA'!$E$4:$E$2634='Analítico Cx.'!$B134),-('Diário 1º PA'!$P$4:$P$2634=I$1),('Diário 1º PA'!$F$4:$F$2634))+SUMPRODUCT(-('Diário 2º PA'!$E$4:$E$2000='Analítico Cx.'!$B134),-('Diário 2º PA'!$P$4:$P$2000=I$1),('Diário 2º PA'!$F$4:$F$2000))+SUMPRODUCT(-('Diário 3º PA'!$E$4:$E$2000='Analítico Cx.'!$B134),-('Diário 3º PA'!$P$4:$P$2000=I$1),('Diário 3º PA'!$F$4:$F$2000))+SUMPRODUCT(-('Diário 4º PA'!$E$4:$E$2000='Analítico Cx.'!$B134),-('Diário 4º PA'!$P$4:$P$2000=I$1),('Diário 4º PA'!$F$4:$F$2000))</f>
        <v>0</v>
      </c>
      <c r="J134" s="205">
        <f>SUMPRODUCT(-('Diário 1º PA'!$E$4:$E$2634='Analítico Cx.'!$B134),-('Diário 1º PA'!$P$4:$P$2634=J$1),('Diário 1º PA'!$F$4:$F$2634))+SUMPRODUCT(-('Diário 2º PA'!$E$4:$E$2000='Analítico Cx.'!$B134),-('Diário 2º PA'!$P$4:$P$2000=J$1),('Diário 2º PA'!$F$4:$F$2000))+SUMPRODUCT(-('Diário 3º PA'!$E$4:$E$2000='Analítico Cx.'!$B134),-('Diário 3º PA'!$P$4:$P$2000=J$1),('Diário 3º PA'!$F$4:$F$2000))+SUMPRODUCT(-('Diário 4º PA'!$E$4:$E$2000='Analítico Cx.'!$B134),-('Diário 4º PA'!$P$4:$P$2000=J$1),('Diário 4º PA'!$F$4:$F$2000))</f>
        <v>0</v>
      </c>
      <c r="K134" s="205">
        <f>SUMPRODUCT(-('Diário 1º PA'!$E$4:$E$2634='Analítico Cx.'!$B134),-('Diário 1º PA'!$P$4:$P$2634=K$1),('Diário 1º PA'!$F$4:$F$2634))+SUMPRODUCT(-('Diário 2º PA'!$E$4:$E$2000='Analítico Cx.'!$B134),-('Diário 2º PA'!$P$4:$P$2000=K$1),('Diário 2º PA'!$F$4:$F$2000))+SUMPRODUCT(-('Diário 3º PA'!$E$4:$E$2000='Analítico Cx.'!$B134),-('Diário 3º PA'!$P$4:$P$2000=K$1),('Diário 3º PA'!$F$4:$F$2000))+SUMPRODUCT(-('Diário 4º PA'!$E$4:$E$2000='Analítico Cx.'!$B134),-('Diário 4º PA'!$P$4:$P$2000=K$1),('Diário 4º PA'!$F$4:$F$2000))</f>
        <v>0</v>
      </c>
      <c r="L134" s="205">
        <f>SUMPRODUCT(-('Diário 1º PA'!$E$4:$E$2634='Analítico Cx.'!$B134),-('Diário 1º PA'!$P$4:$P$2634=L$1),('Diário 1º PA'!$F$4:$F$2634))+SUMPRODUCT(-('Diário 2º PA'!$E$4:$E$2000='Analítico Cx.'!$B134),-('Diário 2º PA'!$P$4:$P$2000=L$1),('Diário 2º PA'!$F$4:$F$2000))+SUMPRODUCT(-('Diário 3º PA'!$E$4:$E$2000='Analítico Cx.'!$B134),-('Diário 3º PA'!$P$4:$P$2000=L$1),('Diário 3º PA'!$F$4:$F$2000))+SUMPRODUCT(-('Diário 4º PA'!$E$4:$E$2000='Analítico Cx.'!$B134),-('Diário 4º PA'!$P$4:$P$2000=L$1),('Diário 4º PA'!$F$4:$F$2000))</f>
        <v>0</v>
      </c>
      <c r="M134" s="205">
        <f>SUMPRODUCT(-('Diário 1º PA'!$E$4:$E$2634='Analítico Cx.'!$B134),-('Diário 1º PA'!$P$4:$P$2634=M$1),('Diário 1º PA'!$F$4:$F$2634))+SUMPRODUCT(-('Diário 2º PA'!$E$4:$E$2000='Analítico Cx.'!$B134),-('Diário 2º PA'!$P$4:$P$2000=M$1),('Diário 2º PA'!$F$4:$F$2000))+SUMPRODUCT(-('Diário 3º PA'!$E$4:$E$2000='Analítico Cx.'!$B134),-('Diário 3º PA'!$P$4:$P$2000=M$1),('Diário 3º PA'!$F$4:$F$2000))+SUMPRODUCT(-('Diário 4º PA'!$E$4:$E$2000='Analítico Cx.'!$B134),-('Diário 4º PA'!$P$4:$P$2000=M$1),('Diário 4º PA'!$F$4:$F$2000))</f>
        <v>0</v>
      </c>
      <c r="N134" s="205">
        <f>SUMPRODUCT(-('Diário 1º PA'!$E$4:$E$2634='Analítico Cx.'!$B134),-('Diário 1º PA'!$P$4:$P$2634=N$1),('Diário 1º PA'!$F$4:$F$2634))+SUMPRODUCT(-('Diário 2º PA'!$E$4:$E$2000='Analítico Cx.'!$B134),-('Diário 2º PA'!$P$4:$P$2000=N$1),('Diário 2º PA'!$F$4:$F$2000))+SUMPRODUCT(-('Diário 3º PA'!$E$4:$E$2000='Analítico Cx.'!$B134),-('Diário 3º PA'!$P$4:$P$2000=N$1),('Diário 3º PA'!$F$4:$F$2000))+SUMPRODUCT(-('Diário 4º PA'!$E$4:$E$2000='Analítico Cx.'!$B134),-('Diário 4º PA'!$P$4:$P$2000=N$1),('Diário 4º PA'!$F$4:$F$2000))</f>
        <v>0</v>
      </c>
      <c r="O134" s="206">
        <f t="shared" si="18"/>
        <v>86439.180000000022</v>
      </c>
      <c r="P134" s="180">
        <f t="shared" si="19"/>
        <v>3.1845066226448053E-2</v>
      </c>
    </row>
    <row r="135" spans="1:16" ht="23.25" customHeight="1" x14ac:dyDescent="0.2">
      <c r="A135" s="215" t="s">
        <v>426</v>
      </c>
      <c r="B135" s="510" t="s">
        <v>454</v>
      </c>
      <c r="C135" s="205">
        <f>SUMPRODUCT(-('Diário 1º PA'!$E$4:$E$2634='Analítico Cx.'!$B135),-('Diário 1º PA'!$P$4:$P$2634=C$1),('Diário 1º PA'!$F$4:$F$2634))+SUMPRODUCT(-('Diário 2º PA'!$E$4:$E$2000='Analítico Cx.'!$B135),-('Diário 2º PA'!$P$4:$P$2000=C$1),('Diário 2º PA'!$F$4:$F$2000))+SUMPRODUCT(-('Diário 3º PA'!$E$4:$E$2000='Analítico Cx.'!$B135),-('Diário 3º PA'!$P$4:$P$2000=C$1),('Diário 3º PA'!$F$4:$F$2000))+SUMPRODUCT(-('Diário 4º PA'!$E$4:$E$2000='Analítico Cx.'!$B135),-('Diário 4º PA'!$P$4:$P$2000=C$1),('Diário 4º PA'!$F$4:$F$2000))</f>
        <v>0</v>
      </c>
      <c r="D135" s="205">
        <f>SUMPRODUCT(-('Diário 1º PA'!$E$4:$E$2634='Analítico Cx.'!$B135),-('Diário 1º PA'!$P$4:$P$2634=D$1),('Diário 1º PA'!$F$4:$F$2634))+SUMPRODUCT(-('Diário 2º PA'!$E$4:$E$2000='Analítico Cx.'!$B135),-('Diário 2º PA'!$P$4:$P$2000=D$1),('Diário 2º PA'!$F$4:$F$2000))+SUMPRODUCT(-('Diário 3º PA'!$E$4:$E$2000='Analítico Cx.'!$B135),-('Diário 3º PA'!$P$4:$P$2000=D$1),('Diário 3º PA'!$F$4:$F$2000))+SUMPRODUCT(-('Diário 4º PA'!$E$4:$E$2000='Analítico Cx.'!$B135),-('Diário 4º PA'!$P$4:$P$2000=D$1),('Diário 4º PA'!$F$4:$F$2000))</f>
        <v>965</v>
      </c>
      <c r="E135" s="205">
        <f>SUMPRODUCT(-('Diário 1º PA'!$E$4:$E$2634='Analítico Cx.'!$B135),-('Diário 1º PA'!$P$4:$P$2634=E$1),('Diário 1º PA'!$F$4:$F$2634))+SUMPRODUCT(-('Diário 2º PA'!$E$4:$E$2000='Analítico Cx.'!$B135),-('Diário 2º PA'!$P$4:$P$2000=E$1),('Diário 2º PA'!$F$4:$F$2000))+SUMPRODUCT(-('Diário 3º PA'!$E$4:$E$2000='Analítico Cx.'!$B135),-('Diário 3º PA'!$P$4:$P$2000=E$1),('Diário 3º PA'!$F$4:$F$2000))+SUMPRODUCT(-('Diário 4º PA'!$E$4:$E$2000='Analítico Cx.'!$B135),-('Diário 4º PA'!$P$4:$P$2000=E$1),('Diário 4º PA'!$F$4:$F$2000))</f>
        <v>35</v>
      </c>
      <c r="F135" s="205">
        <f>SUMPRODUCT(-('Diário 1º PA'!$E$4:$E$2634='Analítico Cx.'!$B135),-('Diário 1º PA'!$P$4:$P$2634=F$1),('Diário 1º PA'!$F$4:$F$2634))+SUMPRODUCT(-('Diário 2º PA'!$E$4:$E$2000='Analítico Cx.'!$B135),-('Diário 2º PA'!$P$4:$P$2000=F$1),('Diário 2º PA'!$F$4:$F$2000))+SUMPRODUCT(-('Diário 3º PA'!$E$4:$E$2000='Analítico Cx.'!$B135),-('Diário 3º PA'!$P$4:$P$2000=F$1),('Diário 3º PA'!$F$4:$F$2000))+SUMPRODUCT(-('Diário 4º PA'!$E$4:$E$2000='Analítico Cx.'!$B135),-('Diário 4º PA'!$P$4:$P$2000=F$1),('Diário 4º PA'!$F$4:$F$2000))</f>
        <v>0</v>
      </c>
      <c r="G135" s="205">
        <f>SUMPRODUCT(-('Diário 1º PA'!$E$4:$E$2634='Analítico Cx.'!$B135),-('Diário 1º PA'!$P$4:$P$2634=G$1),('Diário 1º PA'!$F$4:$F$2634))+SUMPRODUCT(-('Diário 2º PA'!$E$4:$E$2000='Analítico Cx.'!$B135),-('Diário 2º PA'!$P$4:$P$2000=G$1),('Diário 2º PA'!$F$4:$F$2000))+SUMPRODUCT(-('Diário 3º PA'!$E$4:$E$2000='Analítico Cx.'!$B135),-('Diário 3º PA'!$P$4:$P$2000=G$1),('Diário 3º PA'!$F$4:$F$2000))+SUMPRODUCT(-('Diário 4º PA'!$E$4:$E$2000='Analítico Cx.'!$B135),-('Diário 4º PA'!$P$4:$P$2000=G$1),('Diário 4º PA'!$F$4:$F$2000))</f>
        <v>0</v>
      </c>
      <c r="H135" s="205">
        <f>SUMPRODUCT(-('Diário 1º PA'!$E$4:$E$2634='Analítico Cx.'!$B135),-('Diário 1º PA'!$P$4:$P$2634=H$1),('Diário 1º PA'!$F$4:$F$2634))+SUMPRODUCT(-('Diário 2º PA'!$E$4:$E$2000='Analítico Cx.'!$B135),-('Diário 2º PA'!$P$4:$P$2000=H$1),('Diário 2º PA'!$F$4:$F$2000))+SUMPRODUCT(-('Diário 3º PA'!$E$4:$E$2000='Analítico Cx.'!$B135),-('Diário 3º PA'!$P$4:$P$2000=H$1),('Diário 3º PA'!$F$4:$F$2000))+SUMPRODUCT(-('Diário 4º PA'!$E$4:$E$2000='Analítico Cx.'!$B135),-('Diário 4º PA'!$P$4:$P$2000=H$1),('Diário 4º PA'!$F$4:$F$2000))</f>
        <v>0</v>
      </c>
      <c r="I135" s="205">
        <f>SUMPRODUCT(-('Diário 1º PA'!$E$4:$E$2634='Analítico Cx.'!$B135),-('Diário 1º PA'!$P$4:$P$2634=I$1),('Diário 1º PA'!$F$4:$F$2634))+SUMPRODUCT(-('Diário 2º PA'!$E$4:$E$2000='Analítico Cx.'!$B135),-('Diário 2º PA'!$P$4:$P$2000=I$1),('Diário 2º PA'!$F$4:$F$2000))+SUMPRODUCT(-('Diário 3º PA'!$E$4:$E$2000='Analítico Cx.'!$B135),-('Diário 3º PA'!$P$4:$P$2000=I$1),('Diário 3º PA'!$F$4:$F$2000))+SUMPRODUCT(-('Diário 4º PA'!$E$4:$E$2000='Analítico Cx.'!$B135),-('Diário 4º PA'!$P$4:$P$2000=I$1),('Diário 4º PA'!$F$4:$F$2000))</f>
        <v>0</v>
      </c>
      <c r="J135" s="205">
        <f>SUMPRODUCT(-('Diário 1º PA'!$E$4:$E$2634='Analítico Cx.'!$B135),-('Diário 1º PA'!$P$4:$P$2634=J$1),('Diário 1º PA'!$F$4:$F$2634))+SUMPRODUCT(-('Diário 2º PA'!$E$4:$E$2000='Analítico Cx.'!$B135),-('Diário 2º PA'!$P$4:$P$2000=J$1),('Diário 2º PA'!$F$4:$F$2000))+SUMPRODUCT(-('Diário 3º PA'!$E$4:$E$2000='Analítico Cx.'!$B135),-('Diário 3º PA'!$P$4:$P$2000=J$1),('Diário 3º PA'!$F$4:$F$2000))+SUMPRODUCT(-('Diário 4º PA'!$E$4:$E$2000='Analítico Cx.'!$B135),-('Diário 4º PA'!$P$4:$P$2000=J$1),('Diário 4º PA'!$F$4:$F$2000))</f>
        <v>0</v>
      </c>
      <c r="K135" s="205">
        <f>SUMPRODUCT(-('Diário 1º PA'!$E$4:$E$2634='Analítico Cx.'!$B135),-('Diário 1º PA'!$P$4:$P$2634=K$1),('Diário 1º PA'!$F$4:$F$2634))+SUMPRODUCT(-('Diário 2º PA'!$E$4:$E$2000='Analítico Cx.'!$B135),-('Diário 2º PA'!$P$4:$P$2000=K$1),('Diário 2º PA'!$F$4:$F$2000))+SUMPRODUCT(-('Diário 3º PA'!$E$4:$E$2000='Analítico Cx.'!$B135),-('Diário 3º PA'!$P$4:$P$2000=K$1),('Diário 3º PA'!$F$4:$F$2000))+SUMPRODUCT(-('Diário 4º PA'!$E$4:$E$2000='Analítico Cx.'!$B135),-('Diário 4º PA'!$P$4:$P$2000=K$1),('Diário 4º PA'!$F$4:$F$2000))</f>
        <v>0</v>
      </c>
      <c r="L135" s="205">
        <f>SUMPRODUCT(-('Diário 1º PA'!$E$4:$E$2634='Analítico Cx.'!$B135),-('Diário 1º PA'!$P$4:$P$2634=L$1),('Diário 1º PA'!$F$4:$F$2634))+SUMPRODUCT(-('Diário 2º PA'!$E$4:$E$2000='Analítico Cx.'!$B135),-('Diário 2º PA'!$P$4:$P$2000=L$1),('Diário 2º PA'!$F$4:$F$2000))+SUMPRODUCT(-('Diário 3º PA'!$E$4:$E$2000='Analítico Cx.'!$B135),-('Diário 3º PA'!$P$4:$P$2000=L$1),('Diário 3º PA'!$F$4:$F$2000))+SUMPRODUCT(-('Diário 4º PA'!$E$4:$E$2000='Analítico Cx.'!$B135),-('Diário 4º PA'!$P$4:$P$2000=L$1),('Diário 4º PA'!$F$4:$F$2000))</f>
        <v>0</v>
      </c>
      <c r="M135" s="205">
        <f>SUMPRODUCT(-('Diário 1º PA'!$E$4:$E$2634='Analítico Cx.'!$B135),-('Diário 1º PA'!$P$4:$P$2634=M$1),('Diário 1º PA'!$F$4:$F$2634))+SUMPRODUCT(-('Diário 2º PA'!$E$4:$E$2000='Analítico Cx.'!$B135),-('Diário 2º PA'!$P$4:$P$2000=M$1),('Diário 2º PA'!$F$4:$F$2000))+SUMPRODUCT(-('Diário 3º PA'!$E$4:$E$2000='Analítico Cx.'!$B135),-('Diário 3º PA'!$P$4:$P$2000=M$1),('Diário 3º PA'!$F$4:$F$2000))+SUMPRODUCT(-('Diário 4º PA'!$E$4:$E$2000='Analítico Cx.'!$B135),-('Diário 4º PA'!$P$4:$P$2000=M$1),('Diário 4º PA'!$F$4:$F$2000))</f>
        <v>0</v>
      </c>
      <c r="N135" s="205">
        <f>SUMPRODUCT(-('Diário 1º PA'!$E$4:$E$2634='Analítico Cx.'!$B135),-('Diário 1º PA'!$P$4:$P$2634=N$1),('Diário 1º PA'!$F$4:$F$2634))+SUMPRODUCT(-('Diário 2º PA'!$E$4:$E$2000='Analítico Cx.'!$B135),-('Diário 2º PA'!$P$4:$P$2000=N$1),('Diário 2º PA'!$F$4:$F$2000))+SUMPRODUCT(-('Diário 3º PA'!$E$4:$E$2000='Analítico Cx.'!$B135),-('Diário 3º PA'!$P$4:$P$2000=N$1),('Diário 3º PA'!$F$4:$F$2000))+SUMPRODUCT(-('Diário 4º PA'!$E$4:$E$2000='Analítico Cx.'!$B135),-('Diário 4º PA'!$P$4:$P$2000=N$1),('Diário 4º PA'!$F$4:$F$2000))</f>
        <v>0</v>
      </c>
      <c r="O135" s="206">
        <f t="shared" si="18"/>
        <v>1000</v>
      </c>
      <c r="P135" s="180">
        <f t="shared" si="19"/>
        <v>3.6841009165575206E-4</v>
      </c>
    </row>
    <row r="136" spans="1:16" ht="23.25" customHeight="1" x14ac:dyDescent="0.2">
      <c r="A136" s="215" t="s">
        <v>427</v>
      </c>
      <c r="B136" s="510" t="s">
        <v>455</v>
      </c>
      <c r="C136" s="205">
        <f>SUMPRODUCT(-('Diário 1º PA'!$E$4:$E$2634='Analítico Cx.'!$B136),-('Diário 1º PA'!$P$4:$P$2634=C$1),('Diário 1º PA'!$F$4:$F$2634))+SUMPRODUCT(-('Diário 2º PA'!$E$4:$E$2000='Analítico Cx.'!$B136),-('Diário 2º PA'!$P$4:$P$2000=C$1),('Diário 2º PA'!$F$4:$F$2000))+SUMPRODUCT(-('Diário 3º PA'!$E$4:$E$2000='Analítico Cx.'!$B136),-('Diário 3º PA'!$P$4:$P$2000=C$1),('Diário 3º PA'!$F$4:$F$2000))+SUMPRODUCT(-('Diário 4º PA'!$E$4:$E$2000='Analítico Cx.'!$B136),-('Diário 4º PA'!$P$4:$P$2000=C$1),('Diário 4º PA'!$F$4:$F$2000))</f>
        <v>533.48</v>
      </c>
      <c r="D136" s="205">
        <f>SUMPRODUCT(-('Diário 1º PA'!$E$4:$E$2634='Analítico Cx.'!$B136),-('Diário 1º PA'!$P$4:$P$2634=D$1),('Diário 1º PA'!$F$4:$F$2634))+SUMPRODUCT(-('Diário 2º PA'!$E$4:$E$2000='Analítico Cx.'!$B136),-('Diário 2º PA'!$P$4:$P$2000=D$1),('Diário 2º PA'!$F$4:$F$2000))+SUMPRODUCT(-('Diário 3º PA'!$E$4:$E$2000='Analítico Cx.'!$B136),-('Diário 3º PA'!$P$4:$P$2000=D$1),('Diário 3º PA'!$F$4:$F$2000))+SUMPRODUCT(-('Diário 4º PA'!$E$4:$E$2000='Analítico Cx.'!$B136),-('Diário 4º PA'!$P$4:$P$2000=D$1),('Diário 4º PA'!$F$4:$F$2000))</f>
        <v>0</v>
      </c>
      <c r="E136" s="205">
        <f>SUMPRODUCT(-('Diário 1º PA'!$E$4:$E$2634='Analítico Cx.'!$B136),-('Diário 1º PA'!$P$4:$P$2634=E$1),('Diário 1º PA'!$F$4:$F$2634))+SUMPRODUCT(-('Diário 2º PA'!$E$4:$E$2000='Analítico Cx.'!$B136),-('Diário 2º PA'!$P$4:$P$2000=E$1),('Diário 2º PA'!$F$4:$F$2000))+SUMPRODUCT(-('Diário 3º PA'!$E$4:$E$2000='Analítico Cx.'!$B136),-('Diário 3º PA'!$P$4:$P$2000=E$1),('Diário 3º PA'!$F$4:$F$2000))+SUMPRODUCT(-('Diário 4º PA'!$E$4:$E$2000='Analítico Cx.'!$B136),-('Diário 4º PA'!$P$4:$P$2000=E$1),('Diário 4º PA'!$F$4:$F$2000))</f>
        <v>0</v>
      </c>
      <c r="F136" s="205">
        <f>SUMPRODUCT(-('Diário 1º PA'!$E$4:$E$2634='Analítico Cx.'!$B136),-('Diário 1º PA'!$P$4:$P$2634=F$1),('Diário 1º PA'!$F$4:$F$2634))+SUMPRODUCT(-('Diário 2º PA'!$E$4:$E$2000='Analítico Cx.'!$B136),-('Diário 2º PA'!$P$4:$P$2000=F$1),('Diário 2º PA'!$F$4:$F$2000))+SUMPRODUCT(-('Diário 3º PA'!$E$4:$E$2000='Analítico Cx.'!$B136),-('Diário 3º PA'!$P$4:$P$2000=F$1),('Diário 3º PA'!$F$4:$F$2000))+SUMPRODUCT(-('Diário 4º PA'!$E$4:$E$2000='Analítico Cx.'!$B136),-('Diário 4º PA'!$P$4:$P$2000=F$1),('Diário 4º PA'!$F$4:$F$2000))</f>
        <v>0</v>
      </c>
      <c r="G136" s="205">
        <f>SUMPRODUCT(-('Diário 1º PA'!$E$4:$E$2634='Analítico Cx.'!$B136),-('Diário 1º PA'!$P$4:$P$2634=G$1),('Diário 1º PA'!$F$4:$F$2634))+SUMPRODUCT(-('Diário 2º PA'!$E$4:$E$2000='Analítico Cx.'!$B136),-('Diário 2º PA'!$P$4:$P$2000=G$1),('Diário 2º PA'!$F$4:$F$2000))+SUMPRODUCT(-('Diário 3º PA'!$E$4:$E$2000='Analítico Cx.'!$B136),-('Diário 3º PA'!$P$4:$P$2000=G$1),('Diário 3º PA'!$F$4:$F$2000))+SUMPRODUCT(-('Diário 4º PA'!$E$4:$E$2000='Analítico Cx.'!$B136),-('Diário 4º PA'!$P$4:$P$2000=G$1),('Diário 4º PA'!$F$4:$F$2000))</f>
        <v>0</v>
      </c>
      <c r="H136" s="205">
        <f>SUMPRODUCT(-('Diário 1º PA'!$E$4:$E$2634='Analítico Cx.'!$B136),-('Diário 1º PA'!$P$4:$P$2634=H$1),('Diário 1º PA'!$F$4:$F$2634))+SUMPRODUCT(-('Diário 2º PA'!$E$4:$E$2000='Analítico Cx.'!$B136),-('Diário 2º PA'!$P$4:$P$2000=H$1),('Diário 2º PA'!$F$4:$F$2000))+SUMPRODUCT(-('Diário 3º PA'!$E$4:$E$2000='Analítico Cx.'!$B136),-('Diário 3º PA'!$P$4:$P$2000=H$1),('Diário 3º PA'!$F$4:$F$2000))+SUMPRODUCT(-('Diário 4º PA'!$E$4:$E$2000='Analítico Cx.'!$B136),-('Diário 4º PA'!$P$4:$P$2000=H$1),('Diário 4º PA'!$F$4:$F$2000))</f>
        <v>0</v>
      </c>
      <c r="I136" s="205">
        <f>SUMPRODUCT(-('Diário 1º PA'!$E$4:$E$2634='Analítico Cx.'!$B136),-('Diário 1º PA'!$P$4:$P$2634=I$1),('Diário 1º PA'!$F$4:$F$2634))+SUMPRODUCT(-('Diário 2º PA'!$E$4:$E$2000='Analítico Cx.'!$B136),-('Diário 2º PA'!$P$4:$P$2000=I$1),('Diário 2º PA'!$F$4:$F$2000))+SUMPRODUCT(-('Diário 3º PA'!$E$4:$E$2000='Analítico Cx.'!$B136),-('Diário 3º PA'!$P$4:$P$2000=I$1),('Diário 3º PA'!$F$4:$F$2000))+SUMPRODUCT(-('Diário 4º PA'!$E$4:$E$2000='Analítico Cx.'!$B136),-('Diário 4º PA'!$P$4:$P$2000=I$1),('Diário 4º PA'!$F$4:$F$2000))</f>
        <v>0</v>
      </c>
      <c r="J136" s="205">
        <f>SUMPRODUCT(-('Diário 1º PA'!$E$4:$E$2634='Analítico Cx.'!$B136),-('Diário 1º PA'!$P$4:$P$2634=J$1),('Diário 1º PA'!$F$4:$F$2634))+SUMPRODUCT(-('Diário 2º PA'!$E$4:$E$2000='Analítico Cx.'!$B136),-('Diário 2º PA'!$P$4:$P$2000=J$1),('Diário 2º PA'!$F$4:$F$2000))+SUMPRODUCT(-('Diário 3º PA'!$E$4:$E$2000='Analítico Cx.'!$B136),-('Diário 3º PA'!$P$4:$P$2000=J$1),('Diário 3º PA'!$F$4:$F$2000))+SUMPRODUCT(-('Diário 4º PA'!$E$4:$E$2000='Analítico Cx.'!$B136),-('Diário 4º PA'!$P$4:$P$2000=J$1),('Diário 4º PA'!$F$4:$F$2000))</f>
        <v>0</v>
      </c>
      <c r="K136" s="205">
        <f>SUMPRODUCT(-('Diário 1º PA'!$E$4:$E$2634='Analítico Cx.'!$B136),-('Diário 1º PA'!$P$4:$P$2634=K$1),('Diário 1º PA'!$F$4:$F$2634))+SUMPRODUCT(-('Diário 2º PA'!$E$4:$E$2000='Analítico Cx.'!$B136),-('Diário 2º PA'!$P$4:$P$2000=K$1),('Diário 2º PA'!$F$4:$F$2000))+SUMPRODUCT(-('Diário 3º PA'!$E$4:$E$2000='Analítico Cx.'!$B136),-('Diário 3º PA'!$P$4:$P$2000=K$1),('Diário 3º PA'!$F$4:$F$2000))+SUMPRODUCT(-('Diário 4º PA'!$E$4:$E$2000='Analítico Cx.'!$B136),-('Diário 4º PA'!$P$4:$P$2000=K$1),('Diário 4º PA'!$F$4:$F$2000))</f>
        <v>0</v>
      </c>
      <c r="L136" s="205">
        <f>SUMPRODUCT(-('Diário 1º PA'!$E$4:$E$2634='Analítico Cx.'!$B136),-('Diário 1º PA'!$P$4:$P$2634=L$1),('Diário 1º PA'!$F$4:$F$2634))+SUMPRODUCT(-('Diário 2º PA'!$E$4:$E$2000='Analítico Cx.'!$B136),-('Diário 2º PA'!$P$4:$P$2000=L$1),('Diário 2º PA'!$F$4:$F$2000))+SUMPRODUCT(-('Diário 3º PA'!$E$4:$E$2000='Analítico Cx.'!$B136),-('Diário 3º PA'!$P$4:$P$2000=L$1),('Diário 3º PA'!$F$4:$F$2000))+SUMPRODUCT(-('Diário 4º PA'!$E$4:$E$2000='Analítico Cx.'!$B136),-('Diário 4º PA'!$P$4:$P$2000=L$1),('Diário 4º PA'!$F$4:$F$2000))</f>
        <v>0</v>
      </c>
      <c r="M136" s="205">
        <f>SUMPRODUCT(-('Diário 1º PA'!$E$4:$E$2634='Analítico Cx.'!$B136),-('Diário 1º PA'!$P$4:$P$2634=M$1),('Diário 1º PA'!$F$4:$F$2634))+SUMPRODUCT(-('Diário 2º PA'!$E$4:$E$2000='Analítico Cx.'!$B136),-('Diário 2º PA'!$P$4:$P$2000=M$1),('Diário 2º PA'!$F$4:$F$2000))+SUMPRODUCT(-('Diário 3º PA'!$E$4:$E$2000='Analítico Cx.'!$B136),-('Diário 3º PA'!$P$4:$P$2000=M$1),('Diário 3º PA'!$F$4:$F$2000))+SUMPRODUCT(-('Diário 4º PA'!$E$4:$E$2000='Analítico Cx.'!$B136),-('Diário 4º PA'!$P$4:$P$2000=M$1),('Diário 4º PA'!$F$4:$F$2000))</f>
        <v>0</v>
      </c>
      <c r="N136" s="205">
        <f>SUMPRODUCT(-('Diário 1º PA'!$E$4:$E$2634='Analítico Cx.'!$B136),-('Diário 1º PA'!$P$4:$P$2634=N$1),('Diário 1º PA'!$F$4:$F$2634))+SUMPRODUCT(-('Diário 2º PA'!$E$4:$E$2000='Analítico Cx.'!$B136),-('Diário 2º PA'!$P$4:$P$2000=N$1),('Diário 2º PA'!$F$4:$F$2000))+SUMPRODUCT(-('Diário 3º PA'!$E$4:$E$2000='Analítico Cx.'!$B136),-('Diário 3º PA'!$P$4:$P$2000=N$1),('Diário 3º PA'!$F$4:$F$2000))+SUMPRODUCT(-('Diário 4º PA'!$E$4:$E$2000='Analítico Cx.'!$B136),-('Diário 4º PA'!$P$4:$P$2000=N$1),('Diário 4º PA'!$F$4:$F$2000))</f>
        <v>0</v>
      </c>
      <c r="O136" s="206">
        <f t="shared" si="18"/>
        <v>533.48</v>
      </c>
      <c r="P136" s="180">
        <f t="shared" si="19"/>
        <v>1.965394156965106E-4</v>
      </c>
    </row>
    <row r="137" spans="1:16" ht="23.25" customHeight="1" x14ac:dyDescent="0.2">
      <c r="A137" s="215" t="s">
        <v>428</v>
      </c>
      <c r="B137" s="510" t="s">
        <v>456</v>
      </c>
      <c r="C137" s="205">
        <f>SUMPRODUCT(-('Diário 1º PA'!$E$4:$E$2634='Analítico Cx.'!$B137),-('Diário 1º PA'!$P$4:$P$2634=C$1),('Diário 1º PA'!$F$4:$F$2634))+SUMPRODUCT(-('Diário 2º PA'!$E$4:$E$2000='Analítico Cx.'!$B137),-('Diário 2º PA'!$P$4:$P$2000=C$1),('Diário 2º PA'!$F$4:$F$2000))+SUMPRODUCT(-('Diário 3º PA'!$E$4:$E$2000='Analítico Cx.'!$B137),-('Diário 3º PA'!$P$4:$P$2000=C$1),('Diário 3º PA'!$F$4:$F$2000))+SUMPRODUCT(-('Diário 4º PA'!$E$4:$E$2000='Analítico Cx.'!$B137),-('Diário 4º PA'!$P$4:$P$2000=C$1),('Diário 4º PA'!$F$4:$F$2000))</f>
        <v>33997.61</v>
      </c>
      <c r="D137" s="205">
        <f>SUMPRODUCT(-('Diário 1º PA'!$E$4:$E$2634='Analítico Cx.'!$B137),-('Diário 1º PA'!$P$4:$P$2634=D$1),('Diário 1º PA'!$F$4:$F$2634))+SUMPRODUCT(-('Diário 2º PA'!$E$4:$E$2000='Analítico Cx.'!$B137),-('Diário 2º PA'!$P$4:$P$2000=D$1),('Diário 2º PA'!$F$4:$F$2000))+SUMPRODUCT(-('Diário 3º PA'!$E$4:$E$2000='Analítico Cx.'!$B137),-('Diário 3º PA'!$P$4:$P$2000=D$1),('Diário 3º PA'!$F$4:$F$2000))+SUMPRODUCT(-('Diário 4º PA'!$E$4:$E$2000='Analítico Cx.'!$B137),-('Diário 4º PA'!$P$4:$P$2000=D$1),('Diário 4º PA'!$F$4:$F$2000))</f>
        <v>15698.11</v>
      </c>
      <c r="E137" s="205">
        <f>SUMPRODUCT(-('Diário 1º PA'!$E$4:$E$2634='Analítico Cx.'!$B137),-('Diário 1º PA'!$P$4:$P$2634=E$1),('Diário 1º PA'!$F$4:$F$2634))+SUMPRODUCT(-('Diário 2º PA'!$E$4:$E$2000='Analítico Cx.'!$B137),-('Diário 2º PA'!$P$4:$P$2000=E$1),('Diário 2º PA'!$F$4:$F$2000))+SUMPRODUCT(-('Diário 3º PA'!$E$4:$E$2000='Analítico Cx.'!$B137),-('Diário 3º PA'!$P$4:$P$2000=E$1),('Diário 3º PA'!$F$4:$F$2000))+SUMPRODUCT(-('Diário 4º PA'!$E$4:$E$2000='Analítico Cx.'!$B137),-('Diário 4º PA'!$P$4:$P$2000=E$1),('Diário 4º PA'!$F$4:$F$2000))</f>
        <v>66058.650000000009</v>
      </c>
      <c r="F137" s="205">
        <f>SUMPRODUCT(-('Diário 1º PA'!$E$4:$E$2634='Analítico Cx.'!$B137),-('Diário 1º PA'!$P$4:$P$2634=F$1),('Diário 1º PA'!$F$4:$F$2634))+SUMPRODUCT(-('Diário 2º PA'!$E$4:$E$2000='Analítico Cx.'!$B137),-('Diário 2º PA'!$P$4:$P$2000=F$1),('Diário 2º PA'!$F$4:$F$2000))+SUMPRODUCT(-('Diário 3º PA'!$E$4:$E$2000='Analítico Cx.'!$B137),-('Diário 3º PA'!$P$4:$P$2000=F$1),('Diário 3º PA'!$F$4:$F$2000))+SUMPRODUCT(-('Diário 4º PA'!$E$4:$E$2000='Analítico Cx.'!$B137),-('Diário 4º PA'!$P$4:$P$2000=F$1),('Diário 4º PA'!$F$4:$F$2000))</f>
        <v>0</v>
      </c>
      <c r="G137" s="205">
        <f>SUMPRODUCT(-('Diário 1º PA'!$E$4:$E$2634='Analítico Cx.'!$B137),-('Diário 1º PA'!$P$4:$P$2634=G$1),('Diário 1º PA'!$F$4:$F$2634))+SUMPRODUCT(-('Diário 2º PA'!$E$4:$E$2000='Analítico Cx.'!$B137),-('Diário 2º PA'!$P$4:$P$2000=G$1),('Diário 2º PA'!$F$4:$F$2000))+SUMPRODUCT(-('Diário 3º PA'!$E$4:$E$2000='Analítico Cx.'!$B137),-('Diário 3º PA'!$P$4:$P$2000=G$1),('Diário 3º PA'!$F$4:$F$2000))+SUMPRODUCT(-('Diário 4º PA'!$E$4:$E$2000='Analítico Cx.'!$B137),-('Diário 4º PA'!$P$4:$P$2000=G$1),('Diário 4º PA'!$F$4:$F$2000))</f>
        <v>0</v>
      </c>
      <c r="H137" s="205">
        <f>SUMPRODUCT(-('Diário 1º PA'!$E$4:$E$2634='Analítico Cx.'!$B137),-('Diário 1º PA'!$P$4:$P$2634=H$1),('Diário 1º PA'!$F$4:$F$2634))+SUMPRODUCT(-('Diário 2º PA'!$E$4:$E$2000='Analítico Cx.'!$B137),-('Diário 2º PA'!$P$4:$P$2000=H$1),('Diário 2º PA'!$F$4:$F$2000))+SUMPRODUCT(-('Diário 3º PA'!$E$4:$E$2000='Analítico Cx.'!$B137),-('Diário 3º PA'!$P$4:$P$2000=H$1),('Diário 3º PA'!$F$4:$F$2000))+SUMPRODUCT(-('Diário 4º PA'!$E$4:$E$2000='Analítico Cx.'!$B137),-('Diário 4º PA'!$P$4:$P$2000=H$1),('Diário 4º PA'!$F$4:$F$2000))</f>
        <v>0</v>
      </c>
      <c r="I137" s="205">
        <f>SUMPRODUCT(-('Diário 1º PA'!$E$4:$E$2634='Analítico Cx.'!$B137),-('Diário 1º PA'!$P$4:$P$2634=I$1),('Diário 1º PA'!$F$4:$F$2634))+SUMPRODUCT(-('Diário 2º PA'!$E$4:$E$2000='Analítico Cx.'!$B137),-('Diário 2º PA'!$P$4:$P$2000=I$1),('Diário 2º PA'!$F$4:$F$2000))+SUMPRODUCT(-('Diário 3º PA'!$E$4:$E$2000='Analítico Cx.'!$B137),-('Diário 3º PA'!$P$4:$P$2000=I$1),('Diário 3º PA'!$F$4:$F$2000))+SUMPRODUCT(-('Diário 4º PA'!$E$4:$E$2000='Analítico Cx.'!$B137),-('Diário 4º PA'!$P$4:$P$2000=I$1),('Diário 4º PA'!$F$4:$F$2000))</f>
        <v>0</v>
      </c>
      <c r="J137" s="205">
        <f>SUMPRODUCT(-('Diário 1º PA'!$E$4:$E$2634='Analítico Cx.'!$B137),-('Diário 1º PA'!$P$4:$P$2634=J$1),('Diário 1º PA'!$F$4:$F$2634))+SUMPRODUCT(-('Diário 2º PA'!$E$4:$E$2000='Analítico Cx.'!$B137),-('Diário 2º PA'!$P$4:$P$2000=J$1),('Diário 2º PA'!$F$4:$F$2000))+SUMPRODUCT(-('Diário 3º PA'!$E$4:$E$2000='Analítico Cx.'!$B137),-('Diário 3º PA'!$P$4:$P$2000=J$1),('Diário 3º PA'!$F$4:$F$2000))+SUMPRODUCT(-('Diário 4º PA'!$E$4:$E$2000='Analítico Cx.'!$B137),-('Diário 4º PA'!$P$4:$P$2000=J$1),('Diário 4º PA'!$F$4:$F$2000))</f>
        <v>0</v>
      </c>
      <c r="K137" s="205">
        <f>SUMPRODUCT(-('Diário 1º PA'!$E$4:$E$2634='Analítico Cx.'!$B137),-('Diário 1º PA'!$P$4:$P$2634=K$1),('Diário 1º PA'!$F$4:$F$2634))+SUMPRODUCT(-('Diário 2º PA'!$E$4:$E$2000='Analítico Cx.'!$B137),-('Diário 2º PA'!$P$4:$P$2000=K$1),('Diário 2º PA'!$F$4:$F$2000))+SUMPRODUCT(-('Diário 3º PA'!$E$4:$E$2000='Analítico Cx.'!$B137),-('Diário 3º PA'!$P$4:$P$2000=K$1),('Diário 3º PA'!$F$4:$F$2000))+SUMPRODUCT(-('Diário 4º PA'!$E$4:$E$2000='Analítico Cx.'!$B137),-('Diário 4º PA'!$P$4:$P$2000=K$1),('Diário 4º PA'!$F$4:$F$2000))</f>
        <v>0</v>
      </c>
      <c r="L137" s="205">
        <f>SUMPRODUCT(-('Diário 1º PA'!$E$4:$E$2634='Analítico Cx.'!$B137),-('Diário 1º PA'!$P$4:$P$2634=L$1),('Diário 1º PA'!$F$4:$F$2634))+SUMPRODUCT(-('Diário 2º PA'!$E$4:$E$2000='Analítico Cx.'!$B137),-('Diário 2º PA'!$P$4:$P$2000=L$1),('Diário 2º PA'!$F$4:$F$2000))+SUMPRODUCT(-('Diário 3º PA'!$E$4:$E$2000='Analítico Cx.'!$B137),-('Diário 3º PA'!$P$4:$P$2000=L$1),('Diário 3º PA'!$F$4:$F$2000))+SUMPRODUCT(-('Diário 4º PA'!$E$4:$E$2000='Analítico Cx.'!$B137),-('Diário 4º PA'!$P$4:$P$2000=L$1),('Diário 4º PA'!$F$4:$F$2000))</f>
        <v>0</v>
      </c>
      <c r="M137" s="205">
        <f>SUMPRODUCT(-('Diário 1º PA'!$E$4:$E$2634='Analítico Cx.'!$B137),-('Diário 1º PA'!$P$4:$P$2634=M$1),('Diário 1º PA'!$F$4:$F$2634))+SUMPRODUCT(-('Diário 2º PA'!$E$4:$E$2000='Analítico Cx.'!$B137),-('Diário 2º PA'!$P$4:$P$2000=M$1),('Diário 2º PA'!$F$4:$F$2000))+SUMPRODUCT(-('Diário 3º PA'!$E$4:$E$2000='Analítico Cx.'!$B137),-('Diário 3º PA'!$P$4:$P$2000=M$1),('Diário 3º PA'!$F$4:$F$2000))+SUMPRODUCT(-('Diário 4º PA'!$E$4:$E$2000='Analítico Cx.'!$B137),-('Diário 4º PA'!$P$4:$P$2000=M$1),('Diário 4º PA'!$F$4:$F$2000))</f>
        <v>0</v>
      </c>
      <c r="N137" s="205">
        <f>SUMPRODUCT(-('Diário 1º PA'!$E$4:$E$2634='Analítico Cx.'!$B137),-('Diário 1º PA'!$P$4:$P$2634=N$1),('Diário 1º PA'!$F$4:$F$2634))+SUMPRODUCT(-('Diário 2º PA'!$E$4:$E$2000='Analítico Cx.'!$B137),-('Diário 2º PA'!$P$4:$P$2000=N$1),('Diário 2º PA'!$F$4:$F$2000))+SUMPRODUCT(-('Diário 3º PA'!$E$4:$E$2000='Analítico Cx.'!$B137),-('Diário 3º PA'!$P$4:$P$2000=N$1),('Diário 3º PA'!$F$4:$F$2000))+SUMPRODUCT(-('Diário 4º PA'!$E$4:$E$2000='Analítico Cx.'!$B137),-('Diário 4º PA'!$P$4:$P$2000=N$1),('Diário 4º PA'!$F$4:$F$2000))</f>
        <v>0</v>
      </c>
      <c r="O137" s="206">
        <f t="shared" si="18"/>
        <v>115754.37000000001</v>
      </c>
      <c r="P137" s="180">
        <f t="shared" si="19"/>
        <v>4.2645078061253838E-2</v>
      </c>
    </row>
    <row r="138" spans="1:16" ht="23.25" customHeight="1" x14ac:dyDescent="0.2">
      <c r="A138" s="215" t="s">
        <v>429</v>
      </c>
      <c r="B138" s="510" t="s">
        <v>457</v>
      </c>
      <c r="C138" s="205">
        <f>SUMPRODUCT(-('Diário 1º PA'!$E$4:$E$2634='Analítico Cx.'!$B138),-('Diário 1º PA'!$P$4:$P$2634=C$1),('Diário 1º PA'!$F$4:$F$2634))+SUMPRODUCT(-('Diário 2º PA'!$E$4:$E$2000='Analítico Cx.'!$B138),-('Diário 2º PA'!$P$4:$P$2000=C$1),('Diário 2º PA'!$F$4:$F$2000))+SUMPRODUCT(-('Diário 3º PA'!$E$4:$E$2000='Analítico Cx.'!$B138),-('Diário 3º PA'!$P$4:$P$2000=C$1),('Diário 3º PA'!$F$4:$F$2000))+SUMPRODUCT(-('Diário 4º PA'!$E$4:$E$2000='Analítico Cx.'!$B138),-('Diário 4º PA'!$P$4:$P$2000=C$1),('Diário 4º PA'!$F$4:$F$2000))</f>
        <v>1000</v>
      </c>
      <c r="D138" s="205">
        <f>SUMPRODUCT(-('Diário 1º PA'!$E$4:$E$2634='Analítico Cx.'!$B138),-('Diário 1º PA'!$P$4:$P$2634=D$1),('Diário 1º PA'!$F$4:$F$2634))+SUMPRODUCT(-('Diário 2º PA'!$E$4:$E$2000='Analítico Cx.'!$B138),-('Diário 2º PA'!$P$4:$P$2000=D$1),('Diário 2º PA'!$F$4:$F$2000))+SUMPRODUCT(-('Diário 3º PA'!$E$4:$E$2000='Analítico Cx.'!$B138),-('Diário 3º PA'!$P$4:$P$2000=D$1),('Diário 3º PA'!$F$4:$F$2000))+SUMPRODUCT(-('Diário 4º PA'!$E$4:$E$2000='Analítico Cx.'!$B138),-('Diário 4º PA'!$P$4:$P$2000=D$1),('Diário 4º PA'!$F$4:$F$2000))</f>
        <v>0</v>
      </c>
      <c r="E138" s="205">
        <f>SUMPRODUCT(-('Diário 1º PA'!$E$4:$E$2634='Analítico Cx.'!$B138),-('Diário 1º PA'!$P$4:$P$2634=E$1),('Diário 1º PA'!$F$4:$F$2634))+SUMPRODUCT(-('Diário 2º PA'!$E$4:$E$2000='Analítico Cx.'!$B138),-('Diário 2º PA'!$P$4:$P$2000=E$1),('Diário 2º PA'!$F$4:$F$2000))+SUMPRODUCT(-('Diário 3º PA'!$E$4:$E$2000='Analítico Cx.'!$B138),-('Diário 3º PA'!$P$4:$P$2000=E$1),('Diário 3º PA'!$F$4:$F$2000))+SUMPRODUCT(-('Diário 4º PA'!$E$4:$E$2000='Analítico Cx.'!$B138),-('Diário 4º PA'!$P$4:$P$2000=E$1),('Diário 4º PA'!$F$4:$F$2000))</f>
        <v>0</v>
      </c>
      <c r="F138" s="205">
        <f>SUMPRODUCT(-('Diário 1º PA'!$E$4:$E$2634='Analítico Cx.'!$B138),-('Diário 1º PA'!$P$4:$P$2634=F$1),('Diário 1º PA'!$F$4:$F$2634))+SUMPRODUCT(-('Diário 2º PA'!$E$4:$E$2000='Analítico Cx.'!$B138),-('Diário 2º PA'!$P$4:$P$2000=F$1),('Diário 2º PA'!$F$4:$F$2000))+SUMPRODUCT(-('Diário 3º PA'!$E$4:$E$2000='Analítico Cx.'!$B138),-('Diário 3º PA'!$P$4:$P$2000=F$1),('Diário 3º PA'!$F$4:$F$2000))+SUMPRODUCT(-('Diário 4º PA'!$E$4:$E$2000='Analítico Cx.'!$B138),-('Diário 4º PA'!$P$4:$P$2000=F$1),('Diário 4º PA'!$F$4:$F$2000))</f>
        <v>0</v>
      </c>
      <c r="G138" s="205">
        <f>SUMPRODUCT(-('Diário 1º PA'!$E$4:$E$2634='Analítico Cx.'!$B138),-('Diário 1º PA'!$P$4:$P$2634=G$1),('Diário 1º PA'!$F$4:$F$2634))+SUMPRODUCT(-('Diário 2º PA'!$E$4:$E$2000='Analítico Cx.'!$B138),-('Diário 2º PA'!$P$4:$P$2000=G$1),('Diário 2º PA'!$F$4:$F$2000))+SUMPRODUCT(-('Diário 3º PA'!$E$4:$E$2000='Analítico Cx.'!$B138),-('Diário 3º PA'!$P$4:$P$2000=G$1),('Diário 3º PA'!$F$4:$F$2000))+SUMPRODUCT(-('Diário 4º PA'!$E$4:$E$2000='Analítico Cx.'!$B138),-('Diário 4º PA'!$P$4:$P$2000=G$1),('Diário 4º PA'!$F$4:$F$2000))</f>
        <v>0</v>
      </c>
      <c r="H138" s="205">
        <f>SUMPRODUCT(-('Diário 1º PA'!$E$4:$E$2634='Analítico Cx.'!$B138),-('Diário 1º PA'!$P$4:$P$2634=H$1),('Diário 1º PA'!$F$4:$F$2634))+SUMPRODUCT(-('Diário 2º PA'!$E$4:$E$2000='Analítico Cx.'!$B138),-('Diário 2º PA'!$P$4:$P$2000=H$1),('Diário 2º PA'!$F$4:$F$2000))+SUMPRODUCT(-('Diário 3º PA'!$E$4:$E$2000='Analítico Cx.'!$B138),-('Diário 3º PA'!$P$4:$P$2000=H$1),('Diário 3º PA'!$F$4:$F$2000))+SUMPRODUCT(-('Diário 4º PA'!$E$4:$E$2000='Analítico Cx.'!$B138),-('Diário 4º PA'!$P$4:$P$2000=H$1),('Diário 4º PA'!$F$4:$F$2000))</f>
        <v>0</v>
      </c>
      <c r="I138" s="205">
        <f>SUMPRODUCT(-('Diário 1º PA'!$E$4:$E$2634='Analítico Cx.'!$B138),-('Diário 1º PA'!$P$4:$P$2634=I$1),('Diário 1º PA'!$F$4:$F$2634))+SUMPRODUCT(-('Diário 2º PA'!$E$4:$E$2000='Analítico Cx.'!$B138),-('Diário 2º PA'!$P$4:$P$2000=I$1),('Diário 2º PA'!$F$4:$F$2000))+SUMPRODUCT(-('Diário 3º PA'!$E$4:$E$2000='Analítico Cx.'!$B138),-('Diário 3º PA'!$P$4:$P$2000=I$1),('Diário 3º PA'!$F$4:$F$2000))+SUMPRODUCT(-('Diário 4º PA'!$E$4:$E$2000='Analítico Cx.'!$B138),-('Diário 4º PA'!$P$4:$P$2000=I$1),('Diário 4º PA'!$F$4:$F$2000))</f>
        <v>0</v>
      </c>
      <c r="J138" s="205">
        <f>SUMPRODUCT(-('Diário 1º PA'!$E$4:$E$2634='Analítico Cx.'!$B138),-('Diário 1º PA'!$P$4:$P$2634=J$1),('Diário 1º PA'!$F$4:$F$2634))+SUMPRODUCT(-('Diário 2º PA'!$E$4:$E$2000='Analítico Cx.'!$B138),-('Diário 2º PA'!$P$4:$P$2000=J$1),('Diário 2º PA'!$F$4:$F$2000))+SUMPRODUCT(-('Diário 3º PA'!$E$4:$E$2000='Analítico Cx.'!$B138),-('Diário 3º PA'!$P$4:$P$2000=J$1),('Diário 3º PA'!$F$4:$F$2000))+SUMPRODUCT(-('Diário 4º PA'!$E$4:$E$2000='Analítico Cx.'!$B138),-('Diário 4º PA'!$P$4:$P$2000=J$1),('Diário 4º PA'!$F$4:$F$2000))</f>
        <v>0</v>
      </c>
      <c r="K138" s="205">
        <f>SUMPRODUCT(-('Diário 1º PA'!$E$4:$E$2634='Analítico Cx.'!$B138),-('Diário 1º PA'!$P$4:$P$2634=K$1),('Diário 1º PA'!$F$4:$F$2634))+SUMPRODUCT(-('Diário 2º PA'!$E$4:$E$2000='Analítico Cx.'!$B138),-('Diário 2º PA'!$P$4:$P$2000=K$1),('Diário 2º PA'!$F$4:$F$2000))+SUMPRODUCT(-('Diário 3º PA'!$E$4:$E$2000='Analítico Cx.'!$B138),-('Diário 3º PA'!$P$4:$P$2000=K$1),('Diário 3º PA'!$F$4:$F$2000))+SUMPRODUCT(-('Diário 4º PA'!$E$4:$E$2000='Analítico Cx.'!$B138),-('Diário 4º PA'!$P$4:$P$2000=K$1),('Diário 4º PA'!$F$4:$F$2000))</f>
        <v>0</v>
      </c>
      <c r="L138" s="205">
        <f>SUMPRODUCT(-('Diário 1º PA'!$E$4:$E$2634='Analítico Cx.'!$B138),-('Diário 1º PA'!$P$4:$P$2634=L$1),('Diário 1º PA'!$F$4:$F$2634))+SUMPRODUCT(-('Diário 2º PA'!$E$4:$E$2000='Analítico Cx.'!$B138),-('Diário 2º PA'!$P$4:$P$2000=L$1),('Diário 2º PA'!$F$4:$F$2000))+SUMPRODUCT(-('Diário 3º PA'!$E$4:$E$2000='Analítico Cx.'!$B138),-('Diário 3º PA'!$P$4:$P$2000=L$1),('Diário 3º PA'!$F$4:$F$2000))+SUMPRODUCT(-('Diário 4º PA'!$E$4:$E$2000='Analítico Cx.'!$B138),-('Diário 4º PA'!$P$4:$P$2000=L$1),('Diário 4º PA'!$F$4:$F$2000))</f>
        <v>0</v>
      </c>
      <c r="M138" s="205">
        <f>SUMPRODUCT(-('Diário 1º PA'!$E$4:$E$2634='Analítico Cx.'!$B138),-('Diário 1º PA'!$P$4:$P$2634=M$1),('Diário 1º PA'!$F$4:$F$2634))+SUMPRODUCT(-('Diário 2º PA'!$E$4:$E$2000='Analítico Cx.'!$B138),-('Diário 2º PA'!$P$4:$P$2000=M$1),('Diário 2º PA'!$F$4:$F$2000))+SUMPRODUCT(-('Diário 3º PA'!$E$4:$E$2000='Analítico Cx.'!$B138),-('Diário 3º PA'!$P$4:$P$2000=M$1),('Diário 3º PA'!$F$4:$F$2000))+SUMPRODUCT(-('Diário 4º PA'!$E$4:$E$2000='Analítico Cx.'!$B138),-('Diário 4º PA'!$P$4:$P$2000=M$1),('Diário 4º PA'!$F$4:$F$2000))</f>
        <v>0</v>
      </c>
      <c r="N138" s="205">
        <f>SUMPRODUCT(-('Diário 1º PA'!$E$4:$E$2634='Analítico Cx.'!$B138),-('Diário 1º PA'!$P$4:$P$2634=N$1),('Diário 1º PA'!$F$4:$F$2634))+SUMPRODUCT(-('Diário 2º PA'!$E$4:$E$2000='Analítico Cx.'!$B138),-('Diário 2º PA'!$P$4:$P$2000=N$1),('Diário 2º PA'!$F$4:$F$2000))+SUMPRODUCT(-('Diário 3º PA'!$E$4:$E$2000='Analítico Cx.'!$B138),-('Diário 3º PA'!$P$4:$P$2000=N$1),('Diário 3º PA'!$F$4:$F$2000))+SUMPRODUCT(-('Diário 4º PA'!$E$4:$E$2000='Analítico Cx.'!$B138),-('Diário 4º PA'!$P$4:$P$2000=N$1),('Diário 4º PA'!$F$4:$F$2000))</f>
        <v>0</v>
      </c>
      <c r="O138" s="206">
        <f t="shared" si="18"/>
        <v>1000</v>
      </c>
      <c r="P138" s="180">
        <f t="shared" si="19"/>
        <v>3.6841009165575206E-4</v>
      </c>
    </row>
    <row r="139" spans="1:16" ht="23.25" customHeight="1" x14ac:dyDescent="0.2">
      <c r="A139" s="215" t="s">
        <v>430</v>
      </c>
      <c r="B139" s="510" t="s">
        <v>458</v>
      </c>
      <c r="C139" s="205">
        <f>SUMPRODUCT(-('Diário 1º PA'!$E$4:$E$2634='Analítico Cx.'!$B139),-('Diário 1º PA'!$P$4:$P$2634=C$1),('Diário 1º PA'!$F$4:$F$2634))+SUMPRODUCT(-('Diário 2º PA'!$E$4:$E$2000='Analítico Cx.'!$B139),-('Diário 2º PA'!$P$4:$P$2000=C$1),('Diário 2º PA'!$F$4:$F$2000))+SUMPRODUCT(-('Diário 3º PA'!$E$4:$E$2000='Analítico Cx.'!$B139),-('Diário 3º PA'!$P$4:$P$2000=C$1),('Diário 3º PA'!$F$4:$F$2000))+SUMPRODUCT(-('Diário 4º PA'!$E$4:$E$2000='Analítico Cx.'!$B139),-('Diário 4º PA'!$P$4:$P$2000=C$1),('Diário 4º PA'!$F$4:$F$2000))</f>
        <v>3732.9999999999995</v>
      </c>
      <c r="D139" s="205">
        <f>SUMPRODUCT(-('Diário 1º PA'!$E$4:$E$2634='Analítico Cx.'!$B139),-('Diário 1º PA'!$P$4:$P$2634=D$1),('Diário 1º PA'!$F$4:$F$2634))+SUMPRODUCT(-('Diário 2º PA'!$E$4:$E$2000='Analítico Cx.'!$B139),-('Diário 2º PA'!$P$4:$P$2000=D$1),('Diário 2º PA'!$F$4:$F$2000))+SUMPRODUCT(-('Diário 3º PA'!$E$4:$E$2000='Analítico Cx.'!$B139),-('Diário 3º PA'!$P$4:$P$2000=D$1),('Diário 3º PA'!$F$4:$F$2000))+SUMPRODUCT(-('Diário 4º PA'!$E$4:$E$2000='Analítico Cx.'!$B139),-('Diário 4º PA'!$P$4:$P$2000=D$1),('Diário 4º PA'!$F$4:$F$2000))</f>
        <v>0</v>
      </c>
      <c r="E139" s="205">
        <f>SUMPRODUCT(-('Diário 1º PA'!$E$4:$E$2634='Analítico Cx.'!$B139),-('Diário 1º PA'!$P$4:$P$2634=E$1),('Diário 1º PA'!$F$4:$F$2634))+SUMPRODUCT(-('Diário 2º PA'!$E$4:$E$2000='Analítico Cx.'!$B139),-('Diário 2º PA'!$P$4:$P$2000=E$1),('Diário 2º PA'!$F$4:$F$2000))+SUMPRODUCT(-('Diário 3º PA'!$E$4:$E$2000='Analítico Cx.'!$B139),-('Diário 3º PA'!$P$4:$P$2000=E$1),('Diário 3º PA'!$F$4:$F$2000))+SUMPRODUCT(-('Diário 4º PA'!$E$4:$E$2000='Analítico Cx.'!$B139),-('Diário 4º PA'!$P$4:$P$2000=E$1),('Diário 4º PA'!$F$4:$F$2000))</f>
        <v>0</v>
      </c>
      <c r="F139" s="205">
        <f>SUMPRODUCT(-('Diário 1º PA'!$E$4:$E$2634='Analítico Cx.'!$B139),-('Diário 1º PA'!$P$4:$P$2634=F$1),('Diário 1º PA'!$F$4:$F$2634))+SUMPRODUCT(-('Diário 2º PA'!$E$4:$E$2000='Analítico Cx.'!$B139),-('Diário 2º PA'!$P$4:$P$2000=F$1),('Diário 2º PA'!$F$4:$F$2000))+SUMPRODUCT(-('Diário 3º PA'!$E$4:$E$2000='Analítico Cx.'!$B139),-('Diário 3º PA'!$P$4:$P$2000=F$1),('Diário 3º PA'!$F$4:$F$2000))+SUMPRODUCT(-('Diário 4º PA'!$E$4:$E$2000='Analítico Cx.'!$B139),-('Diário 4º PA'!$P$4:$P$2000=F$1),('Diário 4º PA'!$F$4:$F$2000))</f>
        <v>0</v>
      </c>
      <c r="G139" s="205">
        <f>SUMPRODUCT(-('Diário 1º PA'!$E$4:$E$2634='Analítico Cx.'!$B139),-('Diário 1º PA'!$P$4:$P$2634=G$1),('Diário 1º PA'!$F$4:$F$2634))+SUMPRODUCT(-('Diário 2º PA'!$E$4:$E$2000='Analítico Cx.'!$B139),-('Diário 2º PA'!$P$4:$P$2000=G$1),('Diário 2º PA'!$F$4:$F$2000))+SUMPRODUCT(-('Diário 3º PA'!$E$4:$E$2000='Analítico Cx.'!$B139),-('Diário 3º PA'!$P$4:$P$2000=G$1),('Diário 3º PA'!$F$4:$F$2000))+SUMPRODUCT(-('Diário 4º PA'!$E$4:$E$2000='Analítico Cx.'!$B139),-('Diário 4º PA'!$P$4:$P$2000=G$1),('Diário 4º PA'!$F$4:$F$2000))</f>
        <v>0</v>
      </c>
      <c r="H139" s="205">
        <f>SUMPRODUCT(-('Diário 1º PA'!$E$4:$E$2634='Analítico Cx.'!$B139),-('Diário 1º PA'!$P$4:$P$2634=H$1),('Diário 1º PA'!$F$4:$F$2634))+SUMPRODUCT(-('Diário 2º PA'!$E$4:$E$2000='Analítico Cx.'!$B139),-('Diário 2º PA'!$P$4:$P$2000=H$1),('Diário 2º PA'!$F$4:$F$2000))+SUMPRODUCT(-('Diário 3º PA'!$E$4:$E$2000='Analítico Cx.'!$B139),-('Diário 3º PA'!$P$4:$P$2000=H$1),('Diário 3º PA'!$F$4:$F$2000))+SUMPRODUCT(-('Diário 4º PA'!$E$4:$E$2000='Analítico Cx.'!$B139),-('Diário 4º PA'!$P$4:$P$2000=H$1),('Diário 4º PA'!$F$4:$F$2000))</f>
        <v>0</v>
      </c>
      <c r="I139" s="205">
        <f>SUMPRODUCT(-('Diário 1º PA'!$E$4:$E$2634='Analítico Cx.'!$B139),-('Diário 1º PA'!$P$4:$P$2634=I$1),('Diário 1º PA'!$F$4:$F$2634))+SUMPRODUCT(-('Diário 2º PA'!$E$4:$E$2000='Analítico Cx.'!$B139),-('Diário 2º PA'!$P$4:$P$2000=I$1),('Diário 2º PA'!$F$4:$F$2000))+SUMPRODUCT(-('Diário 3º PA'!$E$4:$E$2000='Analítico Cx.'!$B139),-('Diário 3º PA'!$P$4:$P$2000=I$1),('Diário 3º PA'!$F$4:$F$2000))+SUMPRODUCT(-('Diário 4º PA'!$E$4:$E$2000='Analítico Cx.'!$B139),-('Diário 4º PA'!$P$4:$P$2000=I$1),('Diário 4º PA'!$F$4:$F$2000))</f>
        <v>0</v>
      </c>
      <c r="J139" s="205">
        <f>SUMPRODUCT(-('Diário 1º PA'!$E$4:$E$2634='Analítico Cx.'!$B139),-('Diário 1º PA'!$P$4:$P$2634=J$1),('Diário 1º PA'!$F$4:$F$2634))+SUMPRODUCT(-('Diário 2º PA'!$E$4:$E$2000='Analítico Cx.'!$B139),-('Diário 2º PA'!$P$4:$P$2000=J$1),('Diário 2º PA'!$F$4:$F$2000))+SUMPRODUCT(-('Diário 3º PA'!$E$4:$E$2000='Analítico Cx.'!$B139),-('Diário 3º PA'!$P$4:$P$2000=J$1),('Diário 3º PA'!$F$4:$F$2000))+SUMPRODUCT(-('Diário 4º PA'!$E$4:$E$2000='Analítico Cx.'!$B139),-('Diário 4º PA'!$P$4:$P$2000=J$1),('Diário 4º PA'!$F$4:$F$2000))</f>
        <v>0</v>
      </c>
      <c r="K139" s="205">
        <f>SUMPRODUCT(-('Diário 1º PA'!$E$4:$E$2634='Analítico Cx.'!$B139),-('Diário 1º PA'!$P$4:$P$2634=K$1),('Diário 1º PA'!$F$4:$F$2634))+SUMPRODUCT(-('Diário 2º PA'!$E$4:$E$2000='Analítico Cx.'!$B139),-('Diário 2º PA'!$P$4:$P$2000=K$1),('Diário 2º PA'!$F$4:$F$2000))+SUMPRODUCT(-('Diário 3º PA'!$E$4:$E$2000='Analítico Cx.'!$B139),-('Diário 3º PA'!$P$4:$P$2000=K$1),('Diário 3º PA'!$F$4:$F$2000))+SUMPRODUCT(-('Diário 4º PA'!$E$4:$E$2000='Analítico Cx.'!$B139),-('Diário 4º PA'!$P$4:$P$2000=K$1),('Diário 4º PA'!$F$4:$F$2000))</f>
        <v>0</v>
      </c>
      <c r="L139" s="205">
        <f>SUMPRODUCT(-('Diário 1º PA'!$E$4:$E$2634='Analítico Cx.'!$B139),-('Diário 1º PA'!$P$4:$P$2634=L$1),('Diário 1º PA'!$F$4:$F$2634))+SUMPRODUCT(-('Diário 2º PA'!$E$4:$E$2000='Analítico Cx.'!$B139),-('Diário 2º PA'!$P$4:$P$2000=L$1),('Diário 2º PA'!$F$4:$F$2000))+SUMPRODUCT(-('Diário 3º PA'!$E$4:$E$2000='Analítico Cx.'!$B139),-('Diário 3º PA'!$P$4:$P$2000=L$1),('Diário 3º PA'!$F$4:$F$2000))+SUMPRODUCT(-('Diário 4º PA'!$E$4:$E$2000='Analítico Cx.'!$B139),-('Diário 4º PA'!$P$4:$P$2000=L$1),('Diário 4º PA'!$F$4:$F$2000))</f>
        <v>0</v>
      </c>
      <c r="M139" s="205">
        <f>SUMPRODUCT(-('Diário 1º PA'!$E$4:$E$2634='Analítico Cx.'!$B139),-('Diário 1º PA'!$P$4:$P$2634=M$1),('Diário 1º PA'!$F$4:$F$2634))+SUMPRODUCT(-('Diário 2º PA'!$E$4:$E$2000='Analítico Cx.'!$B139),-('Diário 2º PA'!$P$4:$P$2000=M$1),('Diário 2º PA'!$F$4:$F$2000))+SUMPRODUCT(-('Diário 3º PA'!$E$4:$E$2000='Analítico Cx.'!$B139),-('Diário 3º PA'!$P$4:$P$2000=M$1),('Diário 3º PA'!$F$4:$F$2000))+SUMPRODUCT(-('Diário 4º PA'!$E$4:$E$2000='Analítico Cx.'!$B139),-('Diário 4º PA'!$P$4:$P$2000=M$1),('Diário 4º PA'!$F$4:$F$2000))</f>
        <v>0</v>
      </c>
      <c r="N139" s="205">
        <f>SUMPRODUCT(-('Diário 1º PA'!$E$4:$E$2634='Analítico Cx.'!$B139),-('Diário 1º PA'!$P$4:$P$2634=N$1),('Diário 1º PA'!$F$4:$F$2634))+SUMPRODUCT(-('Diário 2º PA'!$E$4:$E$2000='Analítico Cx.'!$B139),-('Diário 2º PA'!$P$4:$P$2000=N$1),('Diário 2º PA'!$F$4:$F$2000))+SUMPRODUCT(-('Diário 3º PA'!$E$4:$E$2000='Analítico Cx.'!$B139),-('Diário 3º PA'!$P$4:$P$2000=N$1),('Diário 3º PA'!$F$4:$F$2000))+SUMPRODUCT(-('Diário 4º PA'!$E$4:$E$2000='Analítico Cx.'!$B139),-('Diário 4º PA'!$P$4:$P$2000=N$1),('Diário 4º PA'!$F$4:$F$2000))</f>
        <v>0</v>
      </c>
      <c r="O139" s="206">
        <f t="shared" si="18"/>
        <v>3732.9999999999995</v>
      </c>
      <c r="P139" s="180">
        <f t="shared" si="19"/>
        <v>1.3752748721509221E-3</v>
      </c>
    </row>
    <row r="140" spans="1:16" ht="23.25" customHeight="1" x14ac:dyDescent="0.2">
      <c r="A140" s="215" t="s">
        <v>431</v>
      </c>
      <c r="B140" s="510" t="s">
        <v>459</v>
      </c>
      <c r="C140" s="205">
        <f>SUMPRODUCT(-('Diário 1º PA'!$E$4:$E$2634='Analítico Cx.'!$B140),-('Diário 1º PA'!$P$4:$P$2634=C$1),('Diário 1º PA'!$F$4:$F$2634))+SUMPRODUCT(-('Diário 2º PA'!$E$4:$E$2000='Analítico Cx.'!$B140),-('Diário 2º PA'!$P$4:$P$2000=C$1),('Diário 2º PA'!$F$4:$F$2000))+SUMPRODUCT(-('Diário 3º PA'!$E$4:$E$2000='Analítico Cx.'!$B140),-('Diário 3º PA'!$P$4:$P$2000=C$1),('Diário 3º PA'!$F$4:$F$2000))+SUMPRODUCT(-('Diário 4º PA'!$E$4:$E$2000='Analítico Cx.'!$B140),-('Diário 4º PA'!$P$4:$P$2000=C$1),('Diário 4º PA'!$F$4:$F$2000))</f>
        <v>0</v>
      </c>
      <c r="D140" s="205">
        <f>SUMPRODUCT(-('Diário 1º PA'!$E$4:$E$2634='Analítico Cx.'!$B140),-('Diário 1º PA'!$P$4:$P$2634=D$1),('Diário 1º PA'!$F$4:$F$2634))+SUMPRODUCT(-('Diário 2º PA'!$E$4:$E$2000='Analítico Cx.'!$B140),-('Diário 2º PA'!$P$4:$P$2000=D$1),('Diário 2º PA'!$F$4:$F$2000))+SUMPRODUCT(-('Diário 3º PA'!$E$4:$E$2000='Analítico Cx.'!$B140),-('Diário 3º PA'!$P$4:$P$2000=D$1),('Diário 3º PA'!$F$4:$F$2000))+SUMPRODUCT(-('Diário 4º PA'!$E$4:$E$2000='Analítico Cx.'!$B140),-('Diário 4º PA'!$P$4:$P$2000=D$1),('Diário 4º PA'!$F$4:$F$2000))</f>
        <v>0</v>
      </c>
      <c r="E140" s="205">
        <f>SUMPRODUCT(-('Diário 1º PA'!$E$4:$E$2634='Analítico Cx.'!$B140),-('Diário 1º PA'!$P$4:$P$2634=E$1),('Diário 1º PA'!$F$4:$F$2634))+SUMPRODUCT(-('Diário 2º PA'!$E$4:$E$2000='Analítico Cx.'!$B140),-('Diário 2º PA'!$P$4:$P$2000=E$1),('Diário 2º PA'!$F$4:$F$2000))+SUMPRODUCT(-('Diário 3º PA'!$E$4:$E$2000='Analítico Cx.'!$B140),-('Diário 3º PA'!$P$4:$P$2000=E$1),('Diário 3º PA'!$F$4:$F$2000))+SUMPRODUCT(-('Diário 4º PA'!$E$4:$E$2000='Analítico Cx.'!$B140),-('Diário 4º PA'!$P$4:$P$2000=E$1),('Diário 4º PA'!$F$4:$F$2000))</f>
        <v>2425.5</v>
      </c>
      <c r="F140" s="205">
        <f>SUMPRODUCT(-('Diário 1º PA'!$E$4:$E$2634='Analítico Cx.'!$B140),-('Diário 1º PA'!$P$4:$P$2634=F$1),('Diário 1º PA'!$F$4:$F$2634))+SUMPRODUCT(-('Diário 2º PA'!$E$4:$E$2000='Analítico Cx.'!$B140),-('Diário 2º PA'!$P$4:$P$2000=F$1),('Diário 2º PA'!$F$4:$F$2000))+SUMPRODUCT(-('Diário 3º PA'!$E$4:$E$2000='Analítico Cx.'!$B140),-('Diário 3º PA'!$P$4:$P$2000=F$1),('Diário 3º PA'!$F$4:$F$2000))+SUMPRODUCT(-('Diário 4º PA'!$E$4:$E$2000='Analítico Cx.'!$B140),-('Diário 4º PA'!$P$4:$P$2000=F$1),('Diário 4º PA'!$F$4:$F$2000))</f>
        <v>0</v>
      </c>
      <c r="G140" s="205">
        <f>SUMPRODUCT(-('Diário 1º PA'!$E$4:$E$2634='Analítico Cx.'!$B140),-('Diário 1º PA'!$P$4:$P$2634=G$1),('Diário 1º PA'!$F$4:$F$2634))+SUMPRODUCT(-('Diário 2º PA'!$E$4:$E$2000='Analítico Cx.'!$B140),-('Diário 2º PA'!$P$4:$P$2000=G$1),('Diário 2º PA'!$F$4:$F$2000))+SUMPRODUCT(-('Diário 3º PA'!$E$4:$E$2000='Analítico Cx.'!$B140),-('Diário 3º PA'!$P$4:$P$2000=G$1),('Diário 3º PA'!$F$4:$F$2000))+SUMPRODUCT(-('Diário 4º PA'!$E$4:$E$2000='Analítico Cx.'!$B140),-('Diário 4º PA'!$P$4:$P$2000=G$1),('Diário 4º PA'!$F$4:$F$2000))</f>
        <v>0</v>
      </c>
      <c r="H140" s="205">
        <f>SUMPRODUCT(-('Diário 1º PA'!$E$4:$E$2634='Analítico Cx.'!$B140),-('Diário 1º PA'!$P$4:$P$2634=H$1),('Diário 1º PA'!$F$4:$F$2634))+SUMPRODUCT(-('Diário 2º PA'!$E$4:$E$2000='Analítico Cx.'!$B140),-('Diário 2º PA'!$P$4:$P$2000=H$1),('Diário 2º PA'!$F$4:$F$2000))+SUMPRODUCT(-('Diário 3º PA'!$E$4:$E$2000='Analítico Cx.'!$B140),-('Diário 3º PA'!$P$4:$P$2000=H$1),('Diário 3º PA'!$F$4:$F$2000))+SUMPRODUCT(-('Diário 4º PA'!$E$4:$E$2000='Analítico Cx.'!$B140),-('Diário 4º PA'!$P$4:$P$2000=H$1),('Diário 4º PA'!$F$4:$F$2000))</f>
        <v>0</v>
      </c>
      <c r="I140" s="205">
        <f>SUMPRODUCT(-('Diário 1º PA'!$E$4:$E$2634='Analítico Cx.'!$B140),-('Diário 1º PA'!$P$4:$P$2634=I$1),('Diário 1º PA'!$F$4:$F$2634))+SUMPRODUCT(-('Diário 2º PA'!$E$4:$E$2000='Analítico Cx.'!$B140),-('Diário 2º PA'!$P$4:$P$2000=I$1),('Diário 2º PA'!$F$4:$F$2000))+SUMPRODUCT(-('Diário 3º PA'!$E$4:$E$2000='Analítico Cx.'!$B140),-('Diário 3º PA'!$P$4:$P$2000=I$1),('Diário 3º PA'!$F$4:$F$2000))+SUMPRODUCT(-('Diário 4º PA'!$E$4:$E$2000='Analítico Cx.'!$B140),-('Diário 4º PA'!$P$4:$P$2000=I$1),('Diário 4º PA'!$F$4:$F$2000))</f>
        <v>0</v>
      </c>
      <c r="J140" s="205">
        <f>SUMPRODUCT(-('Diário 1º PA'!$E$4:$E$2634='Analítico Cx.'!$B140),-('Diário 1º PA'!$P$4:$P$2634=J$1),('Diário 1º PA'!$F$4:$F$2634))+SUMPRODUCT(-('Diário 2º PA'!$E$4:$E$2000='Analítico Cx.'!$B140),-('Diário 2º PA'!$P$4:$P$2000=J$1),('Diário 2º PA'!$F$4:$F$2000))+SUMPRODUCT(-('Diário 3º PA'!$E$4:$E$2000='Analítico Cx.'!$B140),-('Diário 3º PA'!$P$4:$P$2000=J$1),('Diário 3º PA'!$F$4:$F$2000))+SUMPRODUCT(-('Diário 4º PA'!$E$4:$E$2000='Analítico Cx.'!$B140),-('Diário 4º PA'!$P$4:$P$2000=J$1),('Diário 4º PA'!$F$4:$F$2000))</f>
        <v>0</v>
      </c>
      <c r="K140" s="205">
        <f>SUMPRODUCT(-('Diário 1º PA'!$E$4:$E$2634='Analítico Cx.'!$B140),-('Diário 1º PA'!$P$4:$P$2634=K$1),('Diário 1º PA'!$F$4:$F$2634))+SUMPRODUCT(-('Diário 2º PA'!$E$4:$E$2000='Analítico Cx.'!$B140),-('Diário 2º PA'!$P$4:$P$2000=K$1),('Diário 2º PA'!$F$4:$F$2000))+SUMPRODUCT(-('Diário 3º PA'!$E$4:$E$2000='Analítico Cx.'!$B140),-('Diário 3º PA'!$P$4:$P$2000=K$1),('Diário 3º PA'!$F$4:$F$2000))+SUMPRODUCT(-('Diário 4º PA'!$E$4:$E$2000='Analítico Cx.'!$B140),-('Diário 4º PA'!$P$4:$P$2000=K$1),('Diário 4º PA'!$F$4:$F$2000))</f>
        <v>0</v>
      </c>
      <c r="L140" s="205">
        <f>SUMPRODUCT(-('Diário 1º PA'!$E$4:$E$2634='Analítico Cx.'!$B140),-('Diário 1º PA'!$P$4:$P$2634=L$1),('Diário 1º PA'!$F$4:$F$2634))+SUMPRODUCT(-('Diário 2º PA'!$E$4:$E$2000='Analítico Cx.'!$B140),-('Diário 2º PA'!$P$4:$P$2000=L$1),('Diário 2º PA'!$F$4:$F$2000))+SUMPRODUCT(-('Diário 3º PA'!$E$4:$E$2000='Analítico Cx.'!$B140),-('Diário 3º PA'!$P$4:$P$2000=L$1),('Diário 3º PA'!$F$4:$F$2000))+SUMPRODUCT(-('Diário 4º PA'!$E$4:$E$2000='Analítico Cx.'!$B140),-('Diário 4º PA'!$P$4:$P$2000=L$1),('Diário 4º PA'!$F$4:$F$2000))</f>
        <v>0</v>
      </c>
      <c r="M140" s="205">
        <f>SUMPRODUCT(-('Diário 1º PA'!$E$4:$E$2634='Analítico Cx.'!$B140),-('Diário 1º PA'!$P$4:$P$2634=M$1),('Diário 1º PA'!$F$4:$F$2634))+SUMPRODUCT(-('Diário 2º PA'!$E$4:$E$2000='Analítico Cx.'!$B140),-('Diário 2º PA'!$P$4:$P$2000=M$1),('Diário 2º PA'!$F$4:$F$2000))+SUMPRODUCT(-('Diário 3º PA'!$E$4:$E$2000='Analítico Cx.'!$B140),-('Diário 3º PA'!$P$4:$P$2000=M$1),('Diário 3º PA'!$F$4:$F$2000))+SUMPRODUCT(-('Diário 4º PA'!$E$4:$E$2000='Analítico Cx.'!$B140),-('Diário 4º PA'!$P$4:$P$2000=M$1),('Diário 4º PA'!$F$4:$F$2000))</f>
        <v>0</v>
      </c>
      <c r="N140" s="205">
        <f>SUMPRODUCT(-('Diário 1º PA'!$E$4:$E$2634='Analítico Cx.'!$B140),-('Diário 1º PA'!$P$4:$P$2634=N$1),('Diário 1º PA'!$F$4:$F$2634))+SUMPRODUCT(-('Diário 2º PA'!$E$4:$E$2000='Analítico Cx.'!$B140),-('Diário 2º PA'!$P$4:$P$2000=N$1),('Diário 2º PA'!$F$4:$F$2000))+SUMPRODUCT(-('Diário 3º PA'!$E$4:$E$2000='Analítico Cx.'!$B140),-('Diário 3º PA'!$P$4:$P$2000=N$1),('Diário 3º PA'!$F$4:$F$2000))+SUMPRODUCT(-('Diário 4º PA'!$E$4:$E$2000='Analítico Cx.'!$B140),-('Diário 4º PA'!$P$4:$P$2000=N$1),('Diário 4º PA'!$F$4:$F$2000))</f>
        <v>0</v>
      </c>
      <c r="O140" s="206">
        <f t="shared" si="18"/>
        <v>2425.5</v>
      </c>
      <c r="P140" s="180">
        <f t="shared" si="19"/>
        <v>8.9357867731102651E-4</v>
      </c>
    </row>
    <row r="141" spans="1:16" ht="23.25" customHeight="1" x14ac:dyDescent="0.2">
      <c r="A141" s="215" t="s">
        <v>432</v>
      </c>
      <c r="B141" s="510" t="s">
        <v>460</v>
      </c>
      <c r="C141" s="205">
        <f>SUMPRODUCT(-('Diário 1º PA'!$E$4:$E$2634='Analítico Cx.'!$B141),-('Diário 1º PA'!$P$4:$P$2634=C$1),('Diário 1º PA'!$F$4:$F$2634))+SUMPRODUCT(-('Diário 2º PA'!$E$4:$E$2000='Analítico Cx.'!$B141),-('Diário 2º PA'!$P$4:$P$2000=C$1),('Diário 2º PA'!$F$4:$F$2000))+SUMPRODUCT(-('Diário 3º PA'!$E$4:$E$2000='Analítico Cx.'!$B141),-('Diário 3º PA'!$P$4:$P$2000=C$1),('Diário 3º PA'!$F$4:$F$2000))+SUMPRODUCT(-('Diário 4º PA'!$E$4:$E$2000='Analítico Cx.'!$B141),-('Diário 4º PA'!$P$4:$P$2000=C$1),('Diário 4º PA'!$F$4:$F$2000))</f>
        <v>8337.4</v>
      </c>
      <c r="D141" s="205">
        <f>SUMPRODUCT(-('Diário 1º PA'!$E$4:$E$2634='Analítico Cx.'!$B141),-('Diário 1º PA'!$P$4:$P$2634=D$1),('Diário 1º PA'!$F$4:$F$2634))+SUMPRODUCT(-('Diário 2º PA'!$E$4:$E$2000='Analítico Cx.'!$B141),-('Diário 2º PA'!$P$4:$P$2000=D$1),('Diário 2º PA'!$F$4:$F$2000))+SUMPRODUCT(-('Diário 3º PA'!$E$4:$E$2000='Analítico Cx.'!$B141),-('Diário 3º PA'!$P$4:$P$2000=D$1),('Diário 3º PA'!$F$4:$F$2000))+SUMPRODUCT(-('Diário 4º PA'!$E$4:$E$2000='Analítico Cx.'!$B141),-('Diário 4º PA'!$P$4:$P$2000=D$1),('Diário 4º PA'!$F$4:$F$2000))</f>
        <v>19471.29</v>
      </c>
      <c r="E141" s="205">
        <f>SUMPRODUCT(-('Diário 1º PA'!$E$4:$E$2634='Analítico Cx.'!$B141),-('Diário 1º PA'!$P$4:$P$2634=E$1),('Diário 1º PA'!$F$4:$F$2634))+SUMPRODUCT(-('Diário 2º PA'!$E$4:$E$2000='Analítico Cx.'!$B141),-('Diário 2º PA'!$P$4:$P$2000=E$1),('Diário 2º PA'!$F$4:$F$2000))+SUMPRODUCT(-('Diário 3º PA'!$E$4:$E$2000='Analítico Cx.'!$B141),-('Diário 3º PA'!$P$4:$P$2000=E$1),('Diário 3º PA'!$F$4:$F$2000))+SUMPRODUCT(-('Diário 4º PA'!$E$4:$E$2000='Analítico Cx.'!$B141),-('Diário 4º PA'!$P$4:$P$2000=E$1),('Diário 4º PA'!$F$4:$F$2000))</f>
        <v>437.98</v>
      </c>
      <c r="F141" s="205">
        <f>SUMPRODUCT(-('Diário 1º PA'!$E$4:$E$2634='Analítico Cx.'!$B141),-('Diário 1º PA'!$P$4:$P$2634=F$1),('Diário 1º PA'!$F$4:$F$2634))+SUMPRODUCT(-('Diário 2º PA'!$E$4:$E$2000='Analítico Cx.'!$B141),-('Diário 2º PA'!$P$4:$P$2000=F$1),('Diário 2º PA'!$F$4:$F$2000))+SUMPRODUCT(-('Diário 3º PA'!$E$4:$E$2000='Analítico Cx.'!$B141),-('Diário 3º PA'!$P$4:$P$2000=F$1),('Diário 3º PA'!$F$4:$F$2000))+SUMPRODUCT(-('Diário 4º PA'!$E$4:$E$2000='Analítico Cx.'!$B141),-('Diário 4º PA'!$P$4:$P$2000=F$1),('Diário 4º PA'!$F$4:$F$2000))</f>
        <v>0</v>
      </c>
      <c r="G141" s="205">
        <f>SUMPRODUCT(-('Diário 1º PA'!$E$4:$E$2634='Analítico Cx.'!$B141),-('Diário 1º PA'!$P$4:$P$2634=G$1),('Diário 1º PA'!$F$4:$F$2634))+SUMPRODUCT(-('Diário 2º PA'!$E$4:$E$2000='Analítico Cx.'!$B141),-('Diário 2º PA'!$P$4:$P$2000=G$1),('Diário 2º PA'!$F$4:$F$2000))+SUMPRODUCT(-('Diário 3º PA'!$E$4:$E$2000='Analítico Cx.'!$B141),-('Diário 3º PA'!$P$4:$P$2000=G$1),('Diário 3º PA'!$F$4:$F$2000))+SUMPRODUCT(-('Diário 4º PA'!$E$4:$E$2000='Analítico Cx.'!$B141),-('Diário 4º PA'!$P$4:$P$2000=G$1),('Diário 4º PA'!$F$4:$F$2000))</f>
        <v>0</v>
      </c>
      <c r="H141" s="205">
        <f>SUMPRODUCT(-('Diário 1º PA'!$E$4:$E$2634='Analítico Cx.'!$B141),-('Diário 1º PA'!$P$4:$P$2634=H$1),('Diário 1º PA'!$F$4:$F$2634))+SUMPRODUCT(-('Diário 2º PA'!$E$4:$E$2000='Analítico Cx.'!$B141),-('Diário 2º PA'!$P$4:$P$2000=H$1),('Diário 2º PA'!$F$4:$F$2000))+SUMPRODUCT(-('Diário 3º PA'!$E$4:$E$2000='Analítico Cx.'!$B141),-('Diário 3º PA'!$P$4:$P$2000=H$1),('Diário 3º PA'!$F$4:$F$2000))+SUMPRODUCT(-('Diário 4º PA'!$E$4:$E$2000='Analítico Cx.'!$B141),-('Diário 4º PA'!$P$4:$P$2000=H$1),('Diário 4º PA'!$F$4:$F$2000))</f>
        <v>0</v>
      </c>
      <c r="I141" s="205">
        <f>SUMPRODUCT(-('Diário 1º PA'!$E$4:$E$2634='Analítico Cx.'!$B141),-('Diário 1º PA'!$P$4:$P$2634=I$1),('Diário 1º PA'!$F$4:$F$2634))+SUMPRODUCT(-('Diário 2º PA'!$E$4:$E$2000='Analítico Cx.'!$B141),-('Diário 2º PA'!$P$4:$P$2000=I$1),('Diário 2º PA'!$F$4:$F$2000))+SUMPRODUCT(-('Diário 3º PA'!$E$4:$E$2000='Analítico Cx.'!$B141),-('Diário 3º PA'!$P$4:$P$2000=I$1),('Diário 3º PA'!$F$4:$F$2000))+SUMPRODUCT(-('Diário 4º PA'!$E$4:$E$2000='Analítico Cx.'!$B141),-('Diário 4º PA'!$P$4:$P$2000=I$1),('Diário 4º PA'!$F$4:$F$2000))</f>
        <v>0</v>
      </c>
      <c r="J141" s="205">
        <f>SUMPRODUCT(-('Diário 1º PA'!$E$4:$E$2634='Analítico Cx.'!$B141),-('Diário 1º PA'!$P$4:$P$2634=J$1),('Diário 1º PA'!$F$4:$F$2634))+SUMPRODUCT(-('Diário 2º PA'!$E$4:$E$2000='Analítico Cx.'!$B141),-('Diário 2º PA'!$P$4:$P$2000=J$1),('Diário 2º PA'!$F$4:$F$2000))+SUMPRODUCT(-('Diário 3º PA'!$E$4:$E$2000='Analítico Cx.'!$B141),-('Diário 3º PA'!$P$4:$P$2000=J$1),('Diário 3º PA'!$F$4:$F$2000))+SUMPRODUCT(-('Diário 4º PA'!$E$4:$E$2000='Analítico Cx.'!$B141),-('Diário 4º PA'!$P$4:$P$2000=J$1),('Diário 4º PA'!$F$4:$F$2000))</f>
        <v>0</v>
      </c>
      <c r="K141" s="205">
        <f>SUMPRODUCT(-('Diário 1º PA'!$E$4:$E$2634='Analítico Cx.'!$B141),-('Diário 1º PA'!$P$4:$P$2634=K$1),('Diário 1º PA'!$F$4:$F$2634))+SUMPRODUCT(-('Diário 2º PA'!$E$4:$E$2000='Analítico Cx.'!$B141),-('Diário 2º PA'!$P$4:$P$2000=K$1),('Diário 2º PA'!$F$4:$F$2000))+SUMPRODUCT(-('Diário 3º PA'!$E$4:$E$2000='Analítico Cx.'!$B141),-('Diário 3º PA'!$P$4:$P$2000=K$1),('Diário 3º PA'!$F$4:$F$2000))+SUMPRODUCT(-('Diário 4º PA'!$E$4:$E$2000='Analítico Cx.'!$B141),-('Diário 4º PA'!$P$4:$P$2000=K$1),('Diário 4º PA'!$F$4:$F$2000))</f>
        <v>0</v>
      </c>
      <c r="L141" s="205">
        <f>SUMPRODUCT(-('Diário 1º PA'!$E$4:$E$2634='Analítico Cx.'!$B141),-('Diário 1º PA'!$P$4:$P$2634=L$1),('Diário 1º PA'!$F$4:$F$2634))+SUMPRODUCT(-('Diário 2º PA'!$E$4:$E$2000='Analítico Cx.'!$B141),-('Diário 2º PA'!$P$4:$P$2000=L$1),('Diário 2º PA'!$F$4:$F$2000))+SUMPRODUCT(-('Diário 3º PA'!$E$4:$E$2000='Analítico Cx.'!$B141),-('Diário 3º PA'!$P$4:$P$2000=L$1),('Diário 3º PA'!$F$4:$F$2000))+SUMPRODUCT(-('Diário 4º PA'!$E$4:$E$2000='Analítico Cx.'!$B141),-('Diário 4º PA'!$P$4:$P$2000=L$1),('Diário 4º PA'!$F$4:$F$2000))</f>
        <v>0</v>
      </c>
      <c r="M141" s="205">
        <f>SUMPRODUCT(-('Diário 1º PA'!$E$4:$E$2634='Analítico Cx.'!$B141),-('Diário 1º PA'!$P$4:$P$2634=M$1),('Diário 1º PA'!$F$4:$F$2634))+SUMPRODUCT(-('Diário 2º PA'!$E$4:$E$2000='Analítico Cx.'!$B141),-('Diário 2º PA'!$P$4:$P$2000=M$1),('Diário 2º PA'!$F$4:$F$2000))+SUMPRODUCT(-('Diário 3º PA'!$E$4:$E$2000='Analítico Cx.'!$B141),-('Diário 3º PA'!$P$4:$P$2000=M$1),('Diário 3º PA'!$F$4:$F$2000))+SUMPRODUCT(-('Diário 4º PA'!$E$4:$E$2000='Analítico Cx.'!$B141),-('Diário 4º PA'!$P$4:$P$2000=M$1),('Diário 4º PA'!$F$4:$F$2000))</f>
        <v>0</v>
      </c>
      <c r="N141" s="205">
        <f>SUMPRODUCT(-('Diário 1º PA'!$E$4:$E$2634='Analítico Cx.'!$B141),-('Diário 1º PA'!$P$4:$P$2634=N$1),('Diário 1º PA'!$F$4:$F$2634))+SUMPRODUCT(-('Diário 2º PA'!$E$4:$E$2000='Analítico Cx.'!$B141),-('Diário 2º PA'!$P$4:$P$2000=N$1),('Diário 2º PA'!$F$4:$F$2000))+SUMPRODUCT(-('Diário 3º PA'!$E$4:$E$2000='Analítico Cx.'!$B141),-('Diário 3º PA'!$P$4:$P$2000=N$1),('Diário 3º PA'!$F$4:$F$2000))+SUMPRODUCT(-('Diário 4º PA'!$E$4:$E$2000='Analítico Cx.'!$B141),-('Diário 4º PA'!$P$4:$P$2000=N$1),('Diário 4º PA'!$F$4:$F$2000))</f>
        <v>0</v>
      </c>
      <c r="O141" s="206">
        <f t="shared" si="18"/>
        <v>28246.670000000002</v>
      </c>
      <c r="P141" s="180">
        <f t="shared" si="19"/>
        <v>1.0406358283669781E-2</v>
      </c>
    </row>
    <row r="142" spans="1:16" ht="33.75" x14ac:dyDescent="0.2">
      <c r="A142" s="215" t="s">
        <v>433</v>
      </c>
      <c r="B142" s="510" t="s">
        <v>461</v>
      </c>
      <c r="C142" s="205">
        <f>SUMPRODUCT(-('Diário 1º PA'!$E$4:$E$2634='Analítico Cx.'!$B142),-('Diário 1º PA'!$P$4:$P$2634=C$1),('Diário 1º PA'!$F$4:$F$2634))+SUMPRODUCT(-('Diário 2º PA'!$E$4:$E$2000='Analítico Cx.'!$B142),-('Diário 2º PA'!$P$4:$P$2000=C$1),('Diário 2º PA'!$F$4:$F$2000))+SUMPRODUCT(-('Diário 3º PA'!$E$4:$E$2000='Analítico Cx.'!$B142),-('Diário 3º PA'!$P$4:$P$2000=C$1),('Diário 3º PA'!$F$4:$F$2000))+SUMPRODUCT(-('Diário 4º PA'!$E$4:$E$2000='Analítico Cx.'!$B142),-('Diário 4º PA'!$P$4:$P$2000=C$1),('Diário 4º PA'!$F$4:$F$2000))</f>
        <v>0</v>
      </c>
      <c r="D142" s="205">
        <f>SUMPRODUCT(-('Diário 1º PA'!$E$4:$E$2634='Analítico Cx.'!$B142),-('Diário 1º PA'!$P$4:$P$2634=D$1),('Diário 1º PA'!$F$4:$F$2634))+SUMPRODUCT(-('Diário 2º PA'!$E$4:$E$2000='Analítico Cx.'!$B142),-('Diário 2º PA'!$P$4:$P$2000=D$1),('Diário 2º PA'!$F$4:$F$2000))+SUMPRODUCT(-('Diário 3º PA'!$E$4:$E$2000='Analítico Cx.'!$B142),-('Diário 3º PA'!$P$4:$P$2000=D$1),('Diário 3º PA'!$F$4:$F$2000))+SUMPRODUCT(-('Diário 4º PA'!$E$4:$E$2000='Analítico Cx.'!$B142),-('Diário 4º PA'!$P$4:$P$2000=D$1),('Diário 4º PA'!$F$4:$F$2000))</f>
        <v>0</v>
      </c>
      <c r="E142" s="205">
        <f>SUMPRODUCT(-('Diário 1º PA'!$E$4:$E$2634='Analítico Cx.'!$B142),-('Diário 1º PA'!$P$4:$P$2634=E$1),('Diário 1º PA'!$F$4:$F$2634))+SUMPRODUCT(-('Diário 2º PA'!$E$4:$E$2000='Analítico Cx.'!$B142),-('Diário 2º PA'!$P$4:$P$2000=E$1),('Diário 2º PA'!$F$4:$F$2000))+SUMPRODUCT(-('Diário 3º PA'!$E$4:$E$2000='Analítico Cx.'!$B142),-('Diário 3º PA'!$P$4:$P$2000=E$1),('Diário 3º PA'!$F$4:$F$2000))+SUMPRODUCT(-('Diário 4º PA'!$E$4:$E$2000='Analítico Cx.'!$B142),-('Diário 4º PA'!$P$4:$P$2000=E$1),('Diário 4º PA'!$F$4:$F$2000))</f>
        <v>0</v>
      </c>
      <c r="F142" s="205">
        <f>SUMPRODUCT(-('Diário 1º PA'!$E$4:$E$2634='Analítico Cx.'!$B142),-('Diário 1º PA'!$P$4:$P$2634=F$1),('Diário 1º PA'!$F$4:$F$2634))+SUMPRODUCT(-('Diário 2º PA'!$E$4:$E$2000='Analítico Cx.'!$B142),-('Diário 2º PA'!$P$4:$P$2000=F$1),('Diário 2º PA'!$F$4:$F$2000))+SUMPRODUCT(-('Diário 3º PA'!$E$4:$E$2000='Analítico Cx.'!$B142),-('Diário 3º PA'!$P$4:$P$2000=F$1),('Diário 3º PA'!$F$4:$F$2000))+SUMPRODUCT(-('Diário 4º PA'!$E$4:$E$2000='Analítico Cx.'!$B142),-('Diário 4º PA'!$P$4:$P$2000=F$1),('Diário 4º PA'!$F$4:$F$2000))</f>
        <v>0</v>
      </c>
      <c r="G142" s="205">
        <f>SUMPRODUCT(-('Diário 1º PA'!$E$4:$E$2634='Analítico Cx.'!$B142),-('Diário 1º PA'!$P$4:$P$2634=G$1),('Diário 1º PA'!$F$4:$F$2634))+SUMPRODUCT(-('Diário 2º PA'!$E$4:$E$2000='Analítico Cx.'!$B142),-('Diário 2º PA'!$P$4:$P$2000=G$1),('Diário 2º PA'!$F$4:$F$2000))+SUMPRODUCT(-('Diário 3º PA'!$E$4:$E$2000='Analítico Cx.'!$B142),-('Diário 3º PA'!$P$4:$P$2000=G$1),('Diário 3º PA'!$F$4:$F$2000))+SUMPRODUCT(-('Diário 4º PA'!$E$4:$E$2000='Analítico Cx.'!$B142),-('Diário 4º PA'!$P$4:$P$2000=G$1),('Diário 4º PA'!$F$4:$F$2000))</f>
        <v>0</v>
      </c>
      <c r="H142" s="205">
        <f>SUMPRODUCT(-('Diário 1º PA'!$E$4:$E$2634='Analítico Cx.'!$B142),-('Diário 1º PA'!$P$4:$P$2634=H$1),('Diário 1º PA'!$F$4:$F$2634))+SUMPRODUCT(-('Diário 2º PA'!$E$4:$E$2000='Analítico Cx.'!$B142),-('Diário 2º PA'!$P$4:$P$2000=H$1),('Diário 2º PA'!$F$4:$F$2000))+SUMPRODUCT(-('Diário 3º PA'!$E$4:$E$2000='Analítico Cx.'!$B142),-('Diário 3º PA'!$P$4:$P$2000=H$1),('Diário 3º PA'!$F$4:$F$2000))+SUMPRODUCT(-('Diário 4º PA'!$E$4:$E$2000='Analítico Cx.'!$B142),-('Diário 4º PA'!$P$4:$P$2000=H$1),('Diário 4º PA'!$F$4:$F$2000))</f>
        <v>0</v>
      </c>
      <c r="I142" s="205">
        <f>SUMPRODUCT(-('Diário 1º PA'!$E$4:$E$2634='Analítico Cx.'!$B142),-('Diário 1º PA'!$P$4:$P$2634=I$1),('Diário 1º PA'!$F$4:$F$2634))+SUMPRODUCT(-('Diário 2º PA'!$E$4:$E$2000='Analítico Cx.'!$B142),-('Diário 2º PA'!$P$4:$P$2000=I$1),('Diário 2º PA'!$F$4:$F$2000))+SUMPRODUCT(-('Diário 3º PA'!$E$4:$E$2000='Analítico Cx.'!$B142),-('Diário 3º PA'!$P$4:$P$2000=I$1),('Diário 3º PA'!$F$4:$F$2000))+SUMPRODUCT(-('Diário 4º PA'!$E$4:$E$2000='Analítico Cx.'!$B142),-('Diário 4º PA'!$P$4:$P$2000=I$1),('Diário 4º PA'!$F$4:$F$2000))</f>
        <v>0</v>
      </c>
      <c r="J142" s="205">
        <f>SUMPRODUCT(-('Diário 1º PA'!$E$4:$E$2634='Analítico Cx.'!$B142),-('Diário 1º PA'!$P$4:$P$2634=J$1),('Diário 1º PA'!$F$4:$F$2634))+SUMPRODUCT(-('Diário 2º PA'!$E$4:$E$2000='Analítico Cx.'!$B142),-('Diário 2º PA'!$P$4:$P$2000=J$1),('Diário 2º PA'!$F$4:$F$2000))+SUMPRODUCT(-('Diário 3º PA'!$E$4:$E$2000='Analítico Cx.'!$B142),-('Diário 3º PA'!$P$4:$P$2000=J$1),('Diário 3º PA'!$F$4:$F$2000))+SUMPRODUCT(-('Diário 4º PA'!$E$4:$E$2000='Analítico Cx.'!$B142),-('Diário 4º PA'!$P$4:$P$2000=J$1),('Diário 4º PA'!$F$4:$F$2000))</f>
        <v>0</v>
      </c>
      <c r="K142" s="205">
        <f>SUMPRODUCT(-('Diário 1º PA'!$E$4:$E$2634='Analítico Cx.'!$B142),-('Diário 1º PA'!$P$4:$P$2634=K$1),('Diário 1º PA'!$F$4:$F$2634))+SUMPRODUCT(-('Diário 2º PA'!$E$4:$E$2000='Analítico Cx.'!$B142),-('Diário 2º PA'!$P$4:$P$2000=K$1),('Diário 2º PA'!$F$4:$F$2000))+SUMPRODUCT(-('Diário 3º PA'!$E$4:$E$2000='Analítico Cx.'!$B142),-('Diário 3º PA'!$P$4:$P$2000=K$1),('Diário 3º PA'!$F$4:$F$2000))+SUMPRODUCT(-('Diário 4º PA'!$E$4:$E$2000='Analítico Cx.'!$B142),-('Diário 4º PA'!$P$4:$P$2000=K$1),('Diário 4º PA'!$F$4:$F$2000))</f>
        <v>0</v>
      </c>
      <c r="L142" s="205">
        <f>SUMPRODUCT(-('Diário 1º PA'!$E$4:$E$2634='Analítico Cx.'!$B142),-('Diário 1º PA'!$P$4:$P$2634=L$1),('Diário 1º PA'!$F$4:$F$2634))+SUMPRODUCT(-('Diário 2º PA'!$E$4:$E$2000='Analítico Cx.'!$B142),-('Diário 2º PA'!$P$4:$P$2000=L$1),('Diário 2º PA'!$F$4:$F$2000))+SUMPRODUCT(-('Diário 3º PA'!$E$4:$E$2000='Analítico Cx.'!$B142),-('Diário 3º PA'!$P$4:$P$2000=L$1),('Diário 3º PA'!$F$4:$F$2000))+SUMPRODUCT(-('Diário 4º PA'!$E$4:$E$2000='Analítico Cx.'!$B142),-('Diário 4º PA'!$P$4:$P$2000=L$1),('Diário 4º PA'!$F$4:$F$2000))</f>
        <v>0</v>
      </c>
      <c r="M142" s="205">
        <f>SUMPRODUCT(-('Diário 1º PA'!$E$4:$E$2634='Analítico Cx.'!$B142),-('Diário 1º PA'!$P$4:$P$2634=M$1),('Diário 1º PA'!$F$4:$F$2634))+SUMPRODUCT(-('Diário 2º PA'!$E$4:$E$2000='Analítico Cx.'!$B142),-('Diário 2º PA'!$P$4:$P$2000=M$1),('Diário 2º PA'!$F$4:$F$2000))+SUMPRODUCT(-('Diário 3º PA'!$E$4:$E$2000='Analítico Cx.'!$B142),-('Diário 3º PA'!$P$4:$P$2000=M$1),('Diário 3º PA'!$F$4:$F$2000))+SUMPRODUCT(-('Diário 4º PA'!$E$4:$E$2000='Analítico Cx.'!$B142),-('Diário 4º PA'!$P$4:$P$2000=M$1),('Diário 4º PA'!$F$4:$F$2000))</f>
        <v>0</v>
      </c>
      <c r="N142" s="205">
        <f>SUMPRODUCT(-('Diário 1º PA'!$E$4:$E$2634='Analítico Cx.'!$B142),-('Diário 1º PA'!$P$4:$P$2634=N$1),('Diário 1º PA'!$F$4:$F$2634))+SUMPRODUCT(-('Diário 2º PA'!$E$4:$E$2000='Analítico Cx.'!$B142),-('Diário 2º PA'!$P$4:$P$2000=N$1),('Diário 2º PA'!$F$4:$F$2000))+SUMPRODUCT(-('Diário 3º PA'!$E$4:$E$2000='Analítico Cx.'!$B142),-('Diário 3º PA'!$P$4:$P$2000=N$1),('Diário 3º PA'!$F$4:$F$2000))+SUMPRODUCT(-('Diário 4º PA'!$E$4:$E$2000='Analítico Cx.'!$B142),-('Diário 4º PA'!$P$4:$P$2000=N$1),('Diário 4º PA'!$F$4:$F$2000))</f>
        <v>0</v>
      </c>
      <c r="O142" s="206">
        <f t="shared" si="18"/>
        <v>0</v>
      </c>
      <c r="P142" s="180">
        <f t="shared" si="19"/>
        <v>0</v>
      </c>
    </row>
    <row r="143" spans="1:16" ht="23.25" customHeight="1" x14ac:dyDescent="0.2">
      <c r="A143" s="215" t="s">
        <v>434</v>
      </c>
      <c r="B143" s="510" t="s">
        <v>462</v>
      </c>
      <c r="C143" s="205">
        <f>SUMPRODUCT(-('Diário 1º PA'!$E$4:$E$2634='Analítico Cx.'!$B143),-('Diário 1º PA'!$P$4:$P$2634=C$1),('Diário 1º PA'!$F$4:$F$2634))+SUMPRODUCT(-('Diário 2º PA'!$E$4:$E$2000='Analítico Cx.'!$B143),-('Diário 2º PA'!$P$4:$P$2000=C$1),('Diário 2º PA'!$F$4:$F$2000))+SUMPRODUCT(-('Diário 3º PA'!$E$4:$E$2000='Analítico Cx.'!$B143),-('Diário 3º PA'!$P$4:$P$2000=C$1),('Diário 3º PA'!$F$4:$F$2000))+SUMPRODUCT(-('Diário 4º PA'!$E$4:$E$2000='Analítico Cx.'!$B143),-('Diário 4º PA'!$P$4:$P$2000=C$1),('Diário 4º PA'!$F$4:$F$2000))</f>
        <v>62.4</v>
      </c>
      <c r="D143" s="205">
        <f>SUMPRODUCT(-('Diário 1º PA'!$E$4:$E$2634='Analítico Cx.'!$B143),-('Diário 1º PA'!$P$4:$P$2634=D$1),('Diário 1º PA'!$F$4:$F$2634))+SUMPRODUCT(-('Diário 2º PA'!$E$4:$E$2000='Analítico Cx.'!$B143),-('Diário 2º PA'!$P$4:$P$2000=D$1),('Diário 2º PA'!$F$4:$F$2000))+SUMPRODUCT(-('Diário 3º PA'!$E$4:$E$2000='Analítico Cx.'!$B143),-('Diário 3º PA'!$P$4:$P$2000=D$1),('Diário 3º PA'!$F$4:$F$2000))+SUMPRODUCT(-('Diário 4º PA'!$E$4:$E$2000='Analítico Cx.'!$B143),-('Diário 4º PA'!$P$4:$P$2000=D$1),('Diário 4º PA'!$F$4:$F$2000))</f>
        <v>3000</v>
      </c>
      <c r="E143" s="205">
        <f>SUMPRODUCT(-('Diário 1º PA'!$E$4:$E$2634='Analítico Cx.'!$B143),-('Diário 1º PA'!$P$4:$P$2634=E$1),('Diário 1º PA'!$F$4:$F$2634))+SUMPRODUCT(-('Diário 2º PA'!$E$4:$E$2000='Analítico Cx.'!$B143),-('Diário 2º PA'!$P$4:$P$2000=E$1),('Diário 2º PA'!$F$4:$F$2000))+SUMPRODUCT(-('Diário 3º PA'!$E$4:$E$2000='Analítico Cx.'!$B143),-('Diário 3º PA'!$P$4:$P$2000=E$1),('Diário 3º PA'!$F$4:$F$2000))+SUMPRODUCT(-('Diário 4º PA'!$E$4:$E$2000='Analítico Cx.'!$B143),-('Diário 4º PA'!$P$4:$P$2000=E$1),('Diário 4º PA'!$F$4:$F$2000))</f>
        <v>619.36</v>
      </c>
      <c r="F143" s="205">
        <f>SUMPRODUCT(-('Diário 1º PA'!$E$4:$E$2634='Analítico Cx.'!$B143),-('Diário 1º PA'!$P$4:$P$2634=F$1),('Diário 1º PA'!$F$4:$F$2634))+SUMPRODUCT(-('Diário 2º PA'!$E$4:$E$2000='Analítico Cx.'!$B143),-('Diário 2º PA'!$P$4:$P$2000=F$1),('Diário 2º PA'!$F$4:$F$2000))+SUMPRODUCT(-('Diário 3º PA'!$E$4:$E$2000='Analítico Cx.'!$B143),-('Diário 3º PA'!$P$4:$P$2000=F$1),('Diário 3º PA'!$F$4:$F$2000))+SUMPRODUCT(-('Diário 4º PA'!$E$4:$E$2000='Analítico Cx.'!$B143),-('Diário 4º PA'!$P$4:$P$2000=F$1),('Diário 4º PA'!$F$4:$F$2000))</f>
        <v>0</v>
      </c>
      <c r="G143" s="205">
        <f>SUMPRODUCT(-('Diário 1º PA'!$E$4:$E$2634='Analítico Cx.'!$B143),-('Diário 1º PA'!$P$4:$P$2634=G$1),('Diário 1º PA'!$F$4:$F$2634))+SUMPRODUCT(-('Diário 2º PA'!$E$4:$E$2000='Analítico Cx.'!$B143),-('Diário 2º PA'!$P$4:$P$2000=G$1),('Diário 2º PA'!$F$4:$F$2000))+SUMPRODUCT(-('Diário 3º PA'!$E$4:$E$2000='Analítico Cx.'!$B143),-('Diário 3º PA'!$P$4:$P$2000=G$1),('Diário 3º PA'!$F$4:$F$2000))+SUMPRODUCT(-('Diário 4º PA'!$E$4:$E$2000='Analítico Cx.'!$B143),-('Diário 4º PA'!$P$4:$P$2000=G$1),('Diário 4º PA'!$F$4:$F$2000))</f>
        <v>0</v>
      </c>
      <c r="H143" s="205">
        <f>SUMPRODUCT(-('Diário 1º PA'!$E$4:$E$2634='Analítico Cx.'!$B143),-('Diário 1º PA'!$P$4:$P$2634=H$1),('Diário 1º PA'!$F$4:$F$2634))+SUMPRODUCT(-('Diário 2º PA'!$E$4:$E$2000='Analítico Cx.'!$B143),-('Diário 2º PA'!$P$4:$P$2000=H$1),('Diário 2º PA'!$F$4:$F$2000))+SUMPRODUCT(-('Diário 3º PA'!$E$4:$E$2000='Analítico Cx.'!$B143),-('Diário 3º PA'!$P$4:$P$2000=H$1),('Diário 3º PA'!$F$4:$F$2000))+SUMPRODUCT(-('Diário 4º PA'!$E$4:$E$2000='Analítico Cx.'!$B143),-('Diário 4º PA'!$P$4:$P$2000=H$1),('Diário 4º PA'!$F$4:$F$2000))</f>
        <v>0</v>
      </c>
      <c r="I143" s="205">
        <f>SUMPRODUCT(-('Diário 1º PA'!$E$4:$E$2634='Analítico Cx.'!$B143),-('Diário 1º PA'!$P$4:$P$2634=I$1),('Diário 1º PA'!$F$4:$F$2634))+SUMPRODUCT(-('Diário 2º PA'!$E$4:$E$2000='Analítico Cx.'!$B143),-('Diário 2º PA'!$P$4:$P$2000=I$1),('Diário 2º PA'!$F$4:$F$2000))+SUMPRODUCT(-('Diário 3º PA'!$E$4:$E$2000='Analítico Cx.'!$B143),-('Diário 3º PA'!$P$4:$P$2000=I$1),('Diário 3º PA'!$F$4:$F$2000))+SUMPRODUCT(-('Diário 4º PA'!$E$4:$E$2000='Analítico Cx.'!$B143),-('Diário 4º PA'!$P$4:$P$2000=I$1),('Diário 4º PA'!$F$4:$F$2000))</f>
        <v>0</v>
      </c>
      <c r="J143" s="205">
        <f>SUMPRODUCT(-('Diário 1º PA'!$E$4:$E$2634='Analítico Cx.'!$B143),-('Diário 1º PA'!$P$4:$P$2634=J$1),('Diário 1º PA'!$F$4:$F$2634))+SUMPRODUCT(-('Diário 2º PA'!$E$4:$E$2000='Analítico Cx.'!$B143),-('Diário 2º PA'!$P$4:$P$2000=J$1),('Diário 2º PA'!$F$4:$F$2000))+SUMPRODUCT(-('Diário 3º PA'!$E$4:$E$2000='Analítico Cx.'!$B143),-('Diário 3º PA'!$P$4:$P$2000=J$1),('Diário 3º PA'!$F$4:$F$2000))+SUMPRODUCT(-('Diário 4º PA'!$E$4:$E$2000='Analítico Cx.'!$B143),-('Diário 4º PA'!$P$4:$P$2000=J$1),('Diário 4º PA'!$F$4:$F$2000))</f>
        <v>0</v>
      </c>
      <c r="K143" s="205">
        <f>SUMPRODUCT(-('Diário 1º PA'!$E$4:$E$2634='Analítico Cx.'!$B143),-('Diário 1º PA'!$P$4:$P$2634=K$1),('Diário 1º PA'!$F$4:$F$2634))+SUMPRODUCT(-('Diário 2º PA'!$E$4:$E$2000='Analítico Cx.'!$B143),-('Diário 2º PA'!$P$4:$P$2000=K$1),('Diário 2º PA'!$F$4:$F$2000))+SUMPRODUCT(-('Diário 3º PA'!$E$4:$E$2000='Analítico Cx.'!$B143),-('Diário 3º PA'!$P$4:$P$2000=K$1),('Diário 3º PA'!$F$4:$F$2000))+SUMPRODUCT(-('Diário 4º PA'!$E$4:$E$2000='Analítico Cx.'!$B143),-('Diário 4º PA'!$P$4:$P$2000=K$1),('Diário 4º PA'!$F$4:$F$2000))</f>
        <v>0</v>
      </c>
      <c r="L143" s="205">
        <f>SUMPRODUCT(-('Diário 1º PA'!$E$4:$E$2634='Analítico Cx.'!$B143),-('Diário 1º PA'!$P$4:$P$2634=L$1),('Diário 1º PA'!$F$4:$F$2634))+SUMPRODUCT(-('Diário 2º PA'!$E$4:$E$2000='Analítico Cx.'!$B143),-('Diário 2º PA'!$P$4:$P$2000=L$1),('Diário 2º PA'!$F$4:$F$2000))+SUMPRODUCT(-('Diário 3º PA'!$E$4:$E$2000='Analítico Cx.'!$B143),-('Diário 3º PA'!$P$4:$P$2000=L$1),('Diário 3º PA'!$F$4:$F$2000))+SUMPRODUCT(-('Diário 4º PA'!$E$4:$E$2000='Analítico Cx.'!$B143),-('Diário 4º PA'!$P$4:$P$2000=L$1),('Diário 4º PA'!$F$4:$F$2000))</f>
        <v>0</v>
      </c>
      <c r="M143" s="205">
        <f>SUMPRODUCT(-('Diário 1º PA'!$E$4:$E$2634='Analítico Cx.'!$B143),-('Diário 1º PA'!$P$4:$P$2634=M$1),('Diário 1º PA'!$F$4:$F$2634))+SUMPRODUCT(-('Diário 2º PA'!$E$4:$E$2000='Analítico Cx.'!$B143),-('Diário 2º PA'!$P$4:$P$2000=M$1),('Diário 2º PA'!$F$4:$F$2000))+SUMPRODUCT(-('Diário 3º PA'!$E$4:$E$2000='Analítico Cx.'!$B143),-('Diário 3º PA'!$P$4:$P$2000=M$1),('Diário 3º PA'!$F$4:$F$2000))+SUMPRODUCT(-('Diário 4º PA'!$E$4:$E$2000='Analítico Cx.'!$B143),-('Diário 4º PA'!$P$4:$P$2000=M$1),('Diário 4º PA'!$F$4:$F$2000))</f>
        <v>0</v>
      </c>
      <c r="N143" s="205">
        <f>SUMPRODUCT(-('Diário 1º PA'!$E$4:$E$2634='Analítico Cx.'!$B143),-('Diário 1º PA'!$P$4:$P$2634=N$1),('Diário 1º PA'!$F$4:$F$2634))+SUMPRODUCT(-('Diário 2º PA'!$E$4:$E$2000='Analítico Cx.'!$B143),-('Diário 2º PA'!$P$4:$P$2000=N$1),('Diário 2º PA'!$F$4:$F$2000))+SUMPRODUCT(-('Diário 3º PA'!$E$4:$E$2000='Analítico Cx.'!$B143),-('Diário 3º PA'!$P$4:$P$2000=N$1),('Diário 3º PA'!$F$4:$F$2000))+SUMPRODUCT(-('Diário 4º PA'!$E$4:$E$2000='Analítico Cx.'!$B143),-('Diário 4º PA'!$P$4:$P$2000=N$1),('Diário 4º PA'!$F$4:$F$2000))</f>
        <v>0</v>
      </c>
      <c r="O143" s="206">
        <f t="shared" si="18"/>
        <v>3681.76</v>
      </c>
      <c r="P143" s="180">
        <f t="shared" si="19"/>
        <v>1.3563975390544817E-3</v>
      </c>
    </row>
    <row r="144" spans="1:16" ht="23.25" customHeight="1" x14ac:dyDescent="0.2">
      <c r="A144" s="215" t="s">
        <v>435</v>
      </c>
      <c r="B144" s="510" t="s">
        <v>463</v>
      </c>
      <c r="C144" s="205">
        <f>SUMPRODUCT(-('Diário 1º PA'!$E$4:$E$2634='Analítico Cx.'!$B144),-('Diário 1º PA'!$P$4:$P$2634=C$1),('Diário 1º PA'!$F$4:$F$2634))+SUMPRODUCT(-('Diário 2º PA'!$E$4:$E$2000='Analítico Cx.'!$B144),-('Diário 2º PA'!$P$4:$P$2000=C$1),('Diário 2º PA'!$F$4:$F$2000))+SUMPRODUCT(-('Diário 3º PA'!$E$4:$E$2000='Analítico Cx.'!$B144),-('Diário 3º PA'!$P$4:$P$2000=C$1),('Diário 3º PA'!$F$4:$F$2000))+SUMPRODUCT(-('Diário 4º PA'!$E$4:$E$2000='Analítico Cx.'!$B144),-('Diário 4º PA'!$P$4:$P$2000=C$1),('Diário 4º PA'!$F$4:$F$2000))</f>
        <v>16.079999999999998</v>
      </c>
      <c r="D144" s="205">
        <f>SUMPRODUCT(-('Diário 1º PA'!$E$4:$E$2634='Analítico Cx.'!$B144),-('Diário 1º PA'!$P$4:$P$2634=D$1),('Diário 1º PA'!$F$4:$F$2634))+SUMPRODUCT(-('Diário 2º PA'!$E$4:$E$2000='Analítico Cx.'!$B144),-('Diário 2º PA'!$P$4:$P$2000=D$1),('Diário 2º PA'!$F$4:$F$2000))+SUMPRODUCT(-('Diário 3º PA'!$E$4:$E$2000='Analítico Cx.'!$B144),-('Diário 3º PA'!$P$4:$P$2000=D$1),('Diário 3º PA'!$F$4:$F$2000))+SUMPRODUCT(-('Diário 4º PA'!$E$4:$E$2000='Analítico Cx.'!$B144),-('Diário 4º PA'!$P$4:$P$2000=D$1),('Diário 4º PA'!$F$4:$F$2000))</f>
        <v>0</v>
      </c>
      <c r="E144" s="205">
        <f>SUMPRODUCT(-('Diário 1º PA'!$E$4:$E$2634='Analítico Cx.'!$B144),-('Diário 1º PA'!$P$4:$P$2634=E$1),('Diário 1º PA'!$F$4:$F$2634))+SUMPRODUCT(-('Diário 2º PA'!$E$4:$E$2000='Analítico Cx.'!$B144),-('Diário 2º PA'!$P$4:$P$2000=E$1),('Diário 2º PA'!$F$4:$F$2000))+SUMPRODUCT(-('Diário 3º PA'!$E$4:$E$2000='Analítico Cx.'!$B144),-('Diário 3º PA'!$P$4:$P$2000=E$1),('Diário 3º PA'!$F$4:$F$2000))+SUMPRODUCT(-('Diário 4º PA'!$E$4:$E$2000='Analítico Cx.'!$B144),-('Diário 4º PA'!$P$4:$P$2000=E$1),('Diário 4º PA'!$F$4:$F$2000))</f>
        <v>0</v>
      </c>
      <c r="F144" s="205">
        <f>SUMPRODUCT(-('Diário 1º PA'!$E$4:$E$2634='Analítico Cx.'!$B144),-('Diário 1º PA'!$P$4:$P$2634=F$1),('Diário 1º PA'!$F$4:$F$2634))+SUMPRODUCT(-('Diário 2º PA'!$E$4:$E$2000='Analítico Cx.'!$B144),-('Diário 2º PA'!$P$4:$P$2000=F$1),('Diário 2º PA'!$F$4:$F$2000))+SUMPRODUCT(-('Diário 3º PA'!$E$4:$E$2000='Analítico Cx.'!$B144),-('Diário 3º PA'!$P$4:$P$2000=F$1),('Diário 3º PA'!$F$4:$F$2000))+SUMPRODUCT(-('Diário 4º PA'!$E$4:$E$2000='Analítico Cx.'!$B144),-('Diário 4º PA'!$P$4:$P$2000=F$1),('Diário 4º PA'!$F$4:$F$2000))</f>
        <v>0</v>
      </c>
      <c r="G144" s="205">
        <f>SUMPRODUCT(-('Diário 1º PA'!$E$4:$E$2634='Analítico Cx.'!$B144),-('Diário 1º PA'!$P$4:$P$2634=G$1),('Diário 1º PA'!$F$4:$F$2634))+SUMPRODUCT(-('Diário 2º PA'!$E$4:$E$2000='Analítico Cx.'!$B144),-('Diário 2º PA'!$P$4:$P$2000=G$1),('Diário 2º PA'!$F$4:$F$2000))+SUMPRODUCT(-('Diário 3º PA'!$E$4:$E$2000='Analítico Cx.'!$B144),-('Diário 3º PA'!$P$4:$P$2000=G$1),('Diário 3º PA'!$F$4:$F$2000))+SUMPRODUCT(-('Diário 4º PA'!$E$4:$E$2000='Analítico Cx.'!$B144),-('Diário 4º PA'!$P$4:$P$2000=G$1),('Diário 4º PA'!$F$4:$F$2000))</f>
        <v>0</v>
      </c>
      <c r="H144" s="205">
        <f>SUMPRODUCT(-('Diário 1º PA'!$E$4:$E$2634='Analítico Cx.'!$B144),-('Diário 1º PA'!$P$4:$P$2634=H$1),('Diário 1º PA'!$F$4:$F$2634))+SUMPRODUCT(-('Diário 2º PA'!$E$4:$E$2000='Analítico Cx.'!$B144),-('Diário 2º PA'!$P$4:$P$2000=H$1),('Diário 2º PA'!$F$4:$F$2000))+SUMPRODUCT(-('Diário 3º PA'!$E$4:$E$2000='Analítico Cx.'!$B144),-('Diário 3º PA'!$P$4:$P$2000=H$1),('Diário 3º PA'!$F$4:$F$2000))+SUMPRODUCT(-('Diário 4º PA'!$E$4:$E$2000='Analítico Cx.'!$B144),-('Diário 4º PA'!$P$4:$P$2000=H$1),('Diário 4º PA'!$F$4:$F$2000))</f>
        <v>0</v>
      </c>
      <c r="I144" s="205">
        <f>SUMPRODUCT(-('Diário 1º PA'!$E$4:$E$2634='Analítico Cx.'!$B144),-('Diário 1º PA'!$P$4:$P$2634=I$1),('Diário 1º PA'!$F$4:$F$2634))+SUMPRODUCT(-('Diário 2º PA'!$E$4:$E$2000='Analítico Cx.'!$B144),-('Diário 2º PA'!$P$4:$P$2000=I$1),('Diário 2º PA'!$F$4:$F$2000))+SUMPRODUCT(-('Diário 3º PA'!$E$4:$E$2000='Analítico Cx.'!$B144),-('Diário 3º PA'!$P$4:$P$2000=I$1),('Diário 3º PA'!$F$4:$F$2000))+SUMPRODUCT(-('Diário 4º PA'!$E$4:$E$2000='Analítico Cx.'!$B144),-('Diário 4º PA'!$P$4:$P$2000=I$1),('Diário 4º PA'!$F$4:$F$2000))</f>
        <v>0</v>
      </c>
      <c r="J144" s="205">
        <f>SUMPRODUCT(-('Diário 1º PA'!$E$4:$E$2634='Analítico Cx.'!$B144),-('Diário 1º PA'!$P$4:$P$2634=J$1),('Diário 1º PA'!$F$4:$F$2634))+SUMPRODUCT(-('Diário 2º PA'!$E$4:$E$2000='Analítico Cx.'!$B144),-('Diário 2º PA'!$P$4:$P$2000=J$1),('Diário 2º PA'!$F$4:$F$2000))+SUMPRODUCT(-('Diário 3º PA'!$E$4:$E$2000='Analítico Cx.'!$B144),-('Diário 3º PA'!$P$4:$P$2000=J$1),('Diário 3º PA'!$F$4:$F$2000))+SUMPRODUCT(-('Diário 4º PA'!$E$4:$E$2000='Analítico Cx.'!$B144),-('Diário 4º PA'!$P$4:$P$2000=J$1),('Diário 4º PA'!$F$4:$F$2000))</f>
        <v>0</v>
      </c>
      <c r="K144" s="205">
        <f>SUMPRODUCT(-('Diário 1º PA'!$E$4:$E$2634='Analítico Cx.'!$B144),-('Diário 1º PA'!$P$4:$P$2634=K$1),('Diário 1º PA'!$F$4:$F$2634))+SUMPRODUCT(-('Diário 2º PA'!$E$4:$E$2000='Analítico Cx.'!$B144),-('Diário 2º PA'!$P$4:$P$2000=K$1),('Diário 2º PA'!$F$4:$F$2000))+SUMPRODUCT(-('Diário 3º PA'!$E$4:$E$2000='Analítico Cx.'!$B144),-('Diário 3º PA'!$P$4:$P$2000=K$1),('Diário 3º PA'!$F$4:$F$2000))+SUMPRODUCT(-('Diário 4º PA'!$E$4:$E$2000='Analítico Cx.'!$B144),-('Diário 4º PA'!$P$4:$P$2000=K$1),('Diário 4º PA'!$F$4:$F$2000))</f>
        <v>0</v>
      </c>
      <c r="L144" s="205">
        <f>SUMPRODUCT(-('Diário 1º PA'!$E$4:$E$2634='Analítico Cx.'!$B144),-('Diário 1º PA'!$P$4:$P$2634=L$1),('Diário 1º PA'!$F$4:$F$2634))+SUMPRODUCT(-('Diário 2º PA'!$E$4:$E$2000='Analítico Cx.'!$B144),-('Diário 2º PA'!$P$4:$P$2000=L$1),('Diário 2º PA'!$F$4:$F$2000))+SUMPRODUCT(-('Diário 3º PA'!$E$4:$E$2000='Analítico Cx.'!$B144),-('Diário 3º PA'!$P$4:$P$2000=L$1),('Diário 3º PA'!$F$4:$F$2000))+SUMPRODUCT(-('Diário 4º PA'!$E$4:$E$2000='Analítico Cx.'!$B144),-('Diário 4º PA'!$P$4:$P$2000=L$1),('Diário 4º PA'!$F$4:$F$2000))</f>
        <v>0</v>
      </c>
      <c r="M144" s="205">
        <f>SUMPRODUCT(-('Diário 1º PA'!$E$4:$E$2634='Analítico Cx.'!$B144),-('Diário 1º PA'!$P$4:$P$2634=M$1),('Diário 1º PA'!$F$4:$F$2634))+SUMPRODUCT(-('Diário 2º PA'!$E$4:$E$2000='Analítico Cx.'!$B144),-('Diário 2º PA'!$P$4:$P$2000=M$1),('Diário 2º PA'!$F$4:$F$2000))+SUMPRODUCT(-('Diário 3º PA'!$E$4:$E$2000='Analítico Cx.'!$B144),-('Diário 3º PA'!$P$4:$P$2000=M$1),('Diário 3º PA'!$F$4:$F$2000))+SUMPRODUCT(-('Diário 4º PA'!$E$4:$E$2000='Analítico Cx.'!$B144),-('Diário 4º PA'!$P$4:$P$2000=M$1),('Diário 4º PA'!$F$4:$F$2000))</f>
        <v>0</v>
      </c>
      <c r="N144" s="205">
        <f>SUMPRODUCT(-('Diário 1º PA'!$E$4:$E$2634='Analítico Cx.'!$B144),-('Diário 1º PA'!$P$4:$P$2634=N$1),('Diário 1º PA'!$F$4:$F$2634))+SUMPRODUCT(-('Diário 2º PA'!$E$4:$E$2000='Analítico Cx.'!$B144),-('Diário 2º PA'!$P$4:$P$2000=N$1),('Diário 2º PA'!$F$4:$F$2000))+SUMPRODUCT(-('Diário 3º PA'!$E$4:$E$2000='Analítico Cx.'!$B144),-('Diário 3º PA'!$P$4:$P$2000=N$1),('Diário 3º PA'!$F$4:$F$2000))+SUMPRODUCT(-('Diário 4º PA'!$E$4:$E$2000='Analítico Cx.'!$B144),-('Diário 4º PA'!$P$4:$P$2000=N$1),('Diário 4º PA'!$F$4:$F$2000))</f>
        <v>0</v>
      </c>
      <c r="O144" s="206">
        <f t="shared" si="18"/>
        <v>16.079999999999998</v>
      </c>
      <c r="P144" s="180">
        <f t="shared" si="19"/>
        <v>5.9240342738244922E-6</v>
      </c>
    </row>
    <row r="145" spans="1:16" ht="23.25" customHeight="1" x14ac:dyDescent="0.2">
      <c r="A145" s="215" t="s">
        <v>436</v>
      </c>
      <c r="B145" s="510" t="s">
        <v>464</v>
      </c>
      <c r="C145" s="205">
        <f>SUMPRODUCT(-('Diário 1º PA'!$E$4:$E$2634='Analítico Cx.'!$B145),-('Diário 1º PA'!$P$4:$P$2634=C$1),('Diário 1º PA'!$F$4:$F$2634))+SUMPRODUCT(-('Diário 2º PA'!$E$4:$E$2000='Analítico Cx.'!$B145),-('Diário 2º PA'!$P$4:$P$2000=C$1),('Diário 2º PA'!$F$4:$F$2000))+SUMPRODUCT(-('Diário 3º PA'!$E$4:$E$2000='Analítico Cx.'!$B145),-('Diário 3º PA'!$P$4:$P$2000=C$1),('Diário 3º PA'!$F$4:$F$2000))+SUMPRODUCT(-('Diário 4º PA'!$E$4:$E$2000='Analítico Cx.'!$B145),-('Diário 4º PA'!$P$4:$P$2000=C$1),('Diário 4º PA'!$F$4:$F$2000))</f>
        <v>0</v>
      </c>
      <c r="D145" s="205">
        <f>SUMPRODUCT(-('Diário 1º PA'!$E$4:$E$2634='Analítico Cx.'!$B145),-('Diário 1º PA'!$P$4:$P$2634=D$1),('Diário 1º PA'!$F$4:$F$2634))+SUMPRODUCT(-('Diário 2º PA'!$E$4:$E$2000='Analítico Cx.'!$B145),-('Diário 2º PA'!$P$4:$P$2000=D$1),('Diário 2º PA'!$F$4:$F$2000))+SUMPRODUCT(-('Diário 3º PA'!$E$4:$E$2000='Analítico Cx.'!$B145),-('Diário 3º PA'!$P$4:$P$2000=D$1),('Diário 3º PA'!$F$4:$F$2000))+SUMPRODUCT(-('Diário 4º PA'!$E$4:$E$2000='Analítico Cx.'!$B145),-('Diário 4º PA'!$P$4:$P$2000=D$1),('Diário 4º PA'!$F$4:$F$2000))</f>
        <v>0</v>
      </c>
      <c r="E145" s="205">
        <f>SUMPRODUCT(-('Diário 1º PA'!$E$4:$E$2634='Analítico Cx.'!$B145),-('Diário 1º PA'!$P$4:$P$2634=E$1),('Diário 1º PA'!$F$4:$F$2634))+SUMPRODUCT(-('Diário 2º PA'!$E$4:$E$2000='Analítico Cx.'!$B145),-('Diário 2º PA'!$P$4:$P$2000=E$1),('Diário 2º PA'!$F$4:$F$2000))+SUMPRODUCT(-('Diário 3º PA'!$E$4:$E$2000='Analítico Cx.'!$B145),-('Diário 3º PA'!$P$4:$P$2000=E$1),('Diário 3º PA'!$F$4:$F$2000))+SUMPRODUCT(-('Diário 4º PA'!$E$4:$E$2000='Analítico Cx.'!$B145),-('Diário 4º PA'!$P$4:$P$2000=E$1),('Diário 4º PA'!$F$4:$F$2000))</f>
        <v>2000</v>
      </c>
      <c r="F145" s="205">
        <f>SUMPRODUCT(-('Diário 1º PA'!$E$4:$E$2634='Analítico Cx.'!$B145),-('Diário 1º PA'!$P$4:$P$2634=F$1),('Diário 1º PA'!$F$4:$F$2634))+SUMPRODUCT(-('Diário 2º PA'!$E$4:$E$2000='Analítico Cx.'!$B145),-('Diário 2º PA'!$P$4:$P$2000=F$1),('Diário 2º PA'!$F$4:$F$2000))+SUMPRODUCT(-('Diário 3º PA'!$E$4:$E$2000='Analítico Cx.'!$B145),-('Diário 3º PA'!$P$4:$P$2000=F$1),('Diário 3º PA'!$F$4:$F$2000))+SUMPRODUCT(-('Diário 4º PA'!$E$4:$E$2000='Analítico Cx.'!$B145),-('Diário 4º PA'!$P$4:$P$2000=F$1),('Diário 4º PA'!$F$4:$F$2000))</f>
        <v>0</v>
      </c>
      <c r="G145" s="205">
        <f>SUMPRODUCT(-('Diário 1º PA'!$E$4:$E$2634='Analítico Cx.'!$B145),-('Diário 1º PA'!$P$4:$P$2634=G$1),('Diário 1º PA'!$F$4:$F$2634))+SUMPRODUCT(-('Diário 2º PA'!$E$4:$E$2000='Analítico Cx.'!$B145),-('Diário 2º PA'!$P$4:$P$2000=G$1),('Diário 2º PA'!$F$4:$F$2000))+SUMPRODUCT(-('Diário 3º PA'!$E$4:$E$2000='Analítico Cx.'!$B145),-('Diário 3º PA'!$P$4:$P$2000=G$1),('Diário 3º PA'!$F$4:$F$2000))+SUMPRODUCT(-('Diário 4º PA'!$E$4:$E$2000='Analítico Cx.'!$B145),-('Diário 4º PA'!$P$4:$P$2000=G$1),('Diário 4º PA'!$F$4:$F$2000))</f>
        <v>0</v>
      </c>
      <c r="H145" s="205">
        <f>SUMPRODUCT(-('Diário 1º PA'!$E$4:$E$2634='Analítico Cx.'!$B145),-('Diário 1º PA'!$P$4:$P$2634=H$1),('Diário 1º PA'!$F$4:$F$2634))+SUMPRODUCT(-('Diário 2º PA'!$E$4:$E$2000='Analítico Cx.'!$B145),-('Diário 2º PA'!$P$4:$P$2000=H$1),('Diário 2º PA'!$F$4:$F$2000))+SUMPRODUCT(-('Diário 3º PA'!$E$4:$E$2000='Analítico Cx.'!$B145),-('Diário 3º PA'!$P$4:$P$2000=H$1),('Diário 3º PA'!$F$4:$F$2000))+SUMPRODUCT(-('Diário 4º PA'!$E$4:$E$2000='Analítico Cx.'!$B145),-('Diário 4º PA'!$P$4:$P$2000=H$1),('Diário 4º PA'!$F$4:$F$2000))</f>
        <v>0</v>
      </c>
      <c r="I145" s="205">
        <f>SUMPRODUCT(-('Diário 1º PA'!$E$4:$E$2634='Analítico Cx.'!$B145),-('Diário 1º PA'!$P$4:$P$2634=I$1),('Diário 1º PA'!$F$4:$F$2634))+SUMPRODUCT(-('Diário 2º PA'!$E$4:$E$2000='Analítico Cx.'!$B145),-('Diário 2º PA'!$P$4:$P$2000=I$1),('Diário 2º PA'!$F$4:$F$2000))+SUMPRODUCT(-('Diário 3º PA'!$E$4:$E$2000='Analítico Cx.'!$B145),-('Diário 3º PA'!$P$4:$P$2000=I$1),('Diário 3º PA'!$F$4:$F$2000))+SUMPRODUCT(-('Diário 4º PA'!$E$4:$E$2000='Analítico Cx.'!$B145),-('Diário 4º PA'!$P$4:$P$2000=I$1),('Diário 4º PA'!$F$4:$F$2000))</f>
        <v>0</v>
      </c>
      <c r="J145" s="205">
        <f>SUMPRODUCT(-('Diário 1º PA'!$E$4:$E$2634='Analítico Cx.'!$B145),-('Diário 1º PA'!$P$4:$P$2634=J$1),('Diário 1º PA'!$F$4:$F$2634))+SUMPRODUCT(-('Diário 2º PA'!$E$4:$E$2000='Analítico Cx.'!$B145),-('Diário 2º PA'!$P$4:$P$2000=J$1),('Diário 2º PA'!$F$4:$F$2000))+SUMPRODUCT(-('Diário 3º PA'!$E$4:$E$2000='Analítico Cx.'!$B145),-('Diário 3º PA'!$P$4:$P$2000=J$1),('Diário 3º PA'!$F$4:$F$2000))+SUMPRODUCT(-('Diário 4º PA'!$E$4:$E$2000='Analítico Cx.'!$B145),-('Diário 4º PA'!$P$4:$P$2000=J$1),('Diário 4º PA'!$F$4:$F$2000))</f>
        <v>0</v>
      </c>
      <c r="K145" s="205">
        <f>SUMPRODUCT(-('Diário 1º PA'!$E$4:$E$2634='Analítico Cx.'!$B145),-('Diário 1º PA'!$P$4:$P$2634=K$1),('Diário 1º PA'!$F$4:$F$2634))+SUMPRODUCT(-('Diário 2º PA'!$E$4:$E$2000='Analítico Cx.'!$B145),-('Diário 2º PA'!$P$4:$P$2000=K$1),('Diário 2º PA'!$F$4:$F$2000))+SUMPRODUCT(-('Diário 3º PA'!$E$4:$E$2000='Analítico Cx.'!$B145),-('Diário 3º PA'!$P$4:$P$2000=K$1),('Diário 3º PA'!$F$4:$F$2000))+SUMPRODUCT(-('Diário 4º PA'!$E$4:$E$2000='Analítico Cx.'!$B145),-('Diário 4º PA'!$P$4:$P$2000=K$1),('Diário 4º PA'!$F$4:$F$2000))</f>
        <v>0</v>
      </c>
      <c r="L145" s="205">
        <f>SUMPRODUCT(-('Diário 1º PA'!$E$4:$E$2634='Analítico Cx.'!$B145),-('Diário 1º PA'!$P$4:$P$2634=L$1),('Diário 1º PA'!$F$4:$F$2634))+SUMPRODUCT(-('Diário 2º PA'!$E$4:$E$2000='Analítico Cx.'!$B145),-('Diário 2º PA'!$P$4:$P$2000=L$1),('Diário 2º PA'!$F$4:$F$2000))+SUMPRODUCT(-('Diário 3º PA'!$E$4:$E$2000='Analítico Cx.'!$B145),-('Diário 3º PA'!$P$4:$P$2000=L$1),('Diário 3º PA'!$F$4:$F$2000))+SUMPRODUCT(-('Diário 4º PA'!$E$4:$E$2000='Analítico Cx.'!$B145),-('Diário 4º PA'!$P$4:$P$2000=L$1),('Diário 4º PA'!$F$4:$F$2000))</f>
        <v>0</v>
      </c>
      <c r="M145" s="205">
        <f>SUMPRODUCT(-('Diário 1º PA'!$E$4:$E$2634='Analítico Cx.'!$B145),-('Diário 1º PA'!$P$4:$P$2634=M$1),('Diário 1º PA'!$F$4:$F$2634))+SUMPRODUCT(-('Diário 2º PA'!$E$4:$E$2000='Analítico Cx.'!$B145),-('Diário 2º PA'!$P$4:$P$2000=M$1),('Diário 2º PA'!$F$4:$F$2000))+SUMPRODUCT(-('Diário 3º PA'!$E$4:$E$2000='Analítico Cx.'!$B145),-('Diário 3º PA'!$P$4:$P$2000=M$1),('Diário 3º PA'!$F$4:$F$2000))+SUMPRODUCT(-('Diário 4º PA'!$E$4:$E$2000='Analítico Cx.'!$B145),-('Diário 4º PA'!$P$4:$P$2000=M$1),('Diário 4º PA'!$F$4:$F$2000))</f>
        <v>0</v>
      </c>
      <c r="N145" s="205">
        <f>SUMPRODUCT(-('Diário 1º PA'!$E$4:$E$2634='Analítico Cx.'!$B145),-('Diário 1º PA'!$P$4:$P$2634=N$1),('Diário 1º PA'!$F$4:$F$2634))+SUMPRODUCT(-('Diário 2º PA'!$E$4:$E$2000='Analítico Cx.'!$B145),-('Diário 2º PA'!$P$4:$P$2000=N$1),('Diário 2º PA'!$F$4:$F$2000))+SUMPRODUCT(-('Diário 3º PA'!$E$4:$E$2000='Analítico Cx.'!$B145),-('Diário 3º PA'!$P$4:$P$2000=N$1),('Diário 3º PA'!$F$4:$F$2000))+SUMPRODUCT(-('Diário 4º PA'!$E$4:$E$2000='Analítico Cx.'!$B145),-('Diário 4º PA'!$P$4:$P$2000=N$1),('Diário 4º PA'!$F$4:$F$2000))</f>
        <v>0</v>
      </c>
      <c r="O145" s="206">
        <f t="shared" si="18"/>
        <v>2000</v>
      </c>
      <c r="P145" s="180">
        <f t="shared" si="19"/>
        <v>7.3682018331150412E-4</v>
      </c>
    </row>
    <row r="146" spans="1:16" ht="23.25" customHeight="1" x14ac:dyDescent="0.2">
      <c r="A146" s="215" t="s">
        <v>437</v>
      </c>
      <c r="B146" s="510" t="s">
        <v>465</v>
      </c>
      <c r="C146" s="205">
        <f>SUMPRODUCT(-('Diário 1º PA'!$E$4:$E$2634='Analítico Cx.'!$B146),-('Diário 1º PA'!$P$4:$P$2634=C$1),('Diário 1º PA'!$F$4:$F$2634))+SUMPRODUCT(-('Diário 2º PA'!$E$4:$E$2000='Analítico Cx.'!$B146),-('Diário 2º PA'!$P$4:$P$2000=C$1),('Diário 2º PA'!$F$4:$F$2000))+SUMPRODUCT(-('Diário 3º PA'!$E$4:$E$2000='Analítico Cx.'!$B146),-('Diário 3º PA'!$P$4:$P$2000=C$1),('Diário 3º PA'!$F$4:$F$2000))+SUMPRODUCT(-('Diário 4º PA'!$E$4:$E$2000='Analítico Cx.'!$B146),-('Diário 4º PA'!$P$4:$P$2000=C$1),('Diário 4º PA'!$F$4:$F$2000))</f>
        <v>3756.57</v>
      </c>
      <c r="D146" s="205">
        <f>SUMPRODUCT(-('Diário 1º PA'!$E$4:$E$2634='Analítico Cx.'!$B146),-('Diário 1º PA'!$P$4:$P$2634=D$1),('Diário 1º PA'!$F$4:$F$2634))+SUMPRODUCT(-('Diário 2º PA'!$E$4:$E$2000='Analítico Cx.'!$B146),-('Diário 2º PA'!$P$4:$P$2000=D$1),('Diário 2º PA'!$F$4:$F$2000))+SUMPRODUCT(-('Diário 3º PA'!$E$4:$E$2000='Analítico Cx.'!$B146),-('Diário 3º PA'!$P$4:$P$2000=D$1),('Diário 3º PA'!$F$4:$F$2000))+SUMPRODUCT(-('Diário 4º PA'!$E$4:$E$2000='Analítico Cx.'!$B146),-('Diário 4º PA'!$P$4:$P$2000=D$1),('Diário 4º PA'!$F$4:$F$2000))</f>
        <v>1837.1599999999999</v>
      </c>
      <c r="E146" s="205">
        <f>SUMPRODUCT(-('Diário 1º PA'!$E$4:$E$2634='Analítico Cx.'!$B146),-('Diário 1º PA'!$P$4:$P$2634=E$1),('Diário 1º PA'!$F$4:$F$2634))+SUMPRODUCT(-('Diário 2º PA'!$E$4:$E$2000='Analítico Cx.'!$B146),-('Diário 2º PA'!$P$4:$P$2000=E$1),('Diário 2º PA'!$F$4:$F$2000))+SUMPRODUCT(-('Diário 3º PA'!$E$4:$E$2000='Analítico Cx.'!$B146),-('Diário 3º PA'!$P$4:$P$2000=E$1),('Diário 3º PA'!$F$4:$F$2000))+SUMPRODUCT(-('Diário 4º PA'!$E$4:$E$2000='Analítico Cx.'!$B146),-('Diário 4º PA'!$P$4:$P$2000=E$1),('Diário 4º PA'!$F$4:$F$2000))</f>
        <v>1094.72</v>
      </c>
      <c r="F146" s="205">
        <f>SUMPRODUCT(-('Diário 1º PA'!$E$4:$E$2634='Analítico Cx.'!$B146),-('Diário 1º PA'!$P$4:$P$2634=F$1),('Diário 1º PA'!$F$4:$F$2634))+SUMPRODUCT(-('Diário 2º PA'!$E$4:$E$2000='Analítico Cx.'!$B146),-('Diário 2º PA'!$P$4:$P$2000=F$1),('Diário 2º PA'!$F$4:$F$2000))+SUMPRODUCT(-('Diário 3º PA'!$E$4:$E$2000='Analítico Cx.'!$B146),-('Diário 3º PA'!$P$4:$P$2000=F$1),('Diário 3º PA'!$F$4:$F$2000))+SUMPRODUCT(-('Diário 4º PA'!$E$4:$E$2000='Analítico Cx.'!$B146),-('Diário 4º PA'!$P$4:$P$2000=F$1),('Diário 4º PA'!$F$4:$F$2000))</f>
        <v>0</v>
      </c>
      <c r="G146" s="205">
        <f>SUMPRODUCT(-('Diário 1º PA'!$E$4:$E$2634='Analítico Cx.'!$B146),-('Diário 1º PA'!$P$4:$P$2634=G$1),('Diário 1º PA'!$F$4:$F$2634))+SUMPRODUCT(-('Diário 2º PA'!$E$4:$E$2000='Analítico Cx.'!$B146),-('Diário 2º PA'!$P$4:$P$2000=G$1),('Diário 2º PA'!$F$4:$F$2000))+SUMPRODUCT(-('Diário 3º PA'!$E$4:$E$2000='Analítico Cx.'!$B146),-('Diário 3º PA'!$P$4:$P$2000=G$1),('Diário 3º PA'!$F$4:$F$2000))+SUMPRODUCT(-('Diário 4º PA'!$E$4:$E$2000='Analítico Cx.'!$B146),-('Diário 4º PA'!$P$4:$P$2000=G$1),('Diário 4º PA'!$F$4:$F$2000))</f>
        <v>0</v>
      </c>
      <c r="H146" s="205">
        <f>SUMPRODUCT(-('Diário 1º PA'!$E$4:$E$2634='Analítico Cx.'!$B146),-('Diário 1º PA'!$P$4:$P$2634=H$1),('Diário 1º PA'!$F$4:$F$2634))+SUMPRODUCT(-('Diário 2º PA'!$E$4:$E$2000='Analítico Cx.'!$B146),-('Diário 2º PA'!$P$4:$P$2000=H$1),('Diário 2º PA'!$F$4:$F$2000))+SUMPRODUCT(-('Diário 3º PA'!$E$4:$E$2000='Analítico Cx.'!$B146),-('Diário 3º PA'!$P$4:$P$2000=H$1),('Diário 3º PA'!$F$4:$F$2000))+SUMPRODUCT(-('Diário 4º PA'!$E$4:$E$2000='Analítico Cx.'!$B146),-('Diário 4º PA'!$P$4:$P$2000=H$1),('Diário 4º PA'!$F$4:$F$2000))</f>
        <v>0</v>
      </c>
      <c r="I146" s="205">
        <f>SUMPRODUCT(-('Diário 1º PA'!$E$4:$E$2634='Analítico Cx.'!$B146),-('Diário 1º PA'!$P$4:$P$2634=I$1),('Diário 1º PA'!$F$4:$F$2634))+SUMPRODUCT(-('Diário 2º PA'!$E$4:$E$2000='Analítico Cx.'!$B146),-('Diário 2º PA'!$P$4:$P$2000=I$1),('Diário 2º PA'!$F$4:$F$2000))+SUMPRODUCT(-('Diário 3º PA'!$E$4:$E$2000='Analítico Cx.'!$B146),-('Diário 3º PA'!$P$4:$P$2000=I$1),('Diário 3º PA'!$F$4:$F$2000))+SUMPRODUCT(-('Diário 4º PA'!$E$4:$E$2000='Analítico Cx.'!$B146),-('Diário 4º PA'!$P$4:$P$2000=I$1),('Diário 4º PA'!$F$4:$F$2000))</f>
        <v>0</v>
      </c>
      <c r="J146" s="205">
        <f>SUMPRODUCT(-('Diário 1º PA'!$E$4:$E$2634='Analítico Cx.'!$B146),-('Diário 1º PA'!$P$4:$P$2634=J$1),('Diário 1º PA'!$F$4:$F$2634))+SUMPRODUCT(-('Diário 2º PA'!$E$4:$E$2000='Analítico Cx.'!$B146),-('Diário 2º PA'!$P$4:$P$2000=J$1),('Diário 2º PA'!$F$4:$F$2000))+SUMPRODUCT(-('Diário 3º PA'!$E$4:$E$2000='Analítico Cx.'!$B146),-('Diário 3º PA'!$P$4:$P$2000=J$1),('Diário 3º PA'!$F$4:$F$2000))+SUMPRODUCT(-('Diário 4º PA'!$E$4:$E$2000='Analítico Cx.'!$B146),-('Diário 4º PA'!$P$4:$P$2000=J$1),('Diário 4º PA'!$F$4:$F$2000))</f>
        <v>0</v>
      </c>
      <c r="K146" s="205">
        <f>SUMPRODUCT(-('Diário 1º PA'!$E$4:$E$2634='Analítico Cx.'!$B146),-('Diário 1º PA'!$P$4:$P$2634=K$1),('Diário 1º PA'!$F$4:$F$2634))+SUMPRODUCT(-('Diário 2º PA'!$E$4:$E$2000='Analítico Cx.'!$B146),-('Diário 2º PA'!$P$4:$P$2000=K$1),('Diário 2º PA'!$F$4:$F$2000))+SUMPRODUCT(-('Diário 3º PA'!$E$4:$E$2000='Analítico Cx.'!$B146),-('Diário 3º PA'!$P$4:$P$2000=K$1),('Diário 3º PA'!$F$4:$F$2000))+SUMPRODUCT(-('Diário 4º PA'!$E$4:$E$2000='Analítico Cx.'!$B146),-('Diário 4º PA'!$P$4:$P$2000=K$1),('Diário 4º PA'!$F$4:$F$2000))</f>
        <v>0</v>
      </c>
      <c r="L146" s="205">
        <f>SUMPRODUCT(-('Diário 1º PA'!$E$4:$E$2634='Analítico Cx.'!$B146),-('Diário 1º PA'!$P$4:$P$2634=L$1),('Diário 1º PA'!$F$4:$F$2634))+SUMPRODUCT(-('Diário 2º PA'!$E$4:$E$2000='Analítico Cx.'!$B146),-('Diário 2º PA'!$P$4:$P$2000=L$1),('Diário 2º PA'!$F$4:$F$2000))+SUMPRODUCT(-('Diário 3º PA'!$E$4:$E$2000='Analítico Cx.'!$B146),-('Diário 3º PA'!$P$4:$P$2000=L$1),('Diário 3º PA'!$F$4:$F$2000))+SUMPRODUCT(-('Diário 4º PA'!$E$4:$E$2000='Analítico Cx.'!$B146),-('Diário 4º PA'!$P$4:$P$2000=L$1),('Diário 4º PA'!$F$4:$F$2000))</f>
        <v>0</v>
      </c>
      <c r="M146" s="205">
        <f>SUMPRODUCT(-('Diário 1º PA'!$E$4:$E$2634='Analítico Cx.'!$B146),-('Diário 1º PA'!$P$4:$P$2634=M$1),('Diário 1º PA'!$F$4:$F$2634))+SUMPRODUCT(-('Diário 2º PA'!$E$4:$E$2000='Analítico Cx.'!$B146),-('Diário 2º PA'!$P$4:$P$2000=M$1),('Diário 2º PA'!$F$4:$F$2000))+SUMPRODUCT(-('Diário 3º PA'!$E$4:$E$2000='Analítico Cx.'!$B146),-('Diário 3º PA'!$P$4:$P$2000=M$1),('Diário 3º PA'!$F$4:$F$2000))+SUMPRODUCT(-('Diário 4º PA'!$E$4:$E$2000='Analítico Cx.'!$B146),-('Diário 4º PA'!$P$4:$P$2000=M$1),('Diário 4º PA'!$F$4:$F$2000))</f>
        <v>0</v>
      </c>
      <c r="N146" s="205">
        <f>SUMPRODUCT(-('Diário 1º PA'!$E$4:$E$2634='Analítico Cx.'!$B146),-('Diário 1º PA'!$P$4:$P$2634=N$1),('Diário 1º PA'!$F$4:$F$2634))+SUMPRODUCT(-('Diário 2º PA'!$E$4:$E$2000='Analítico Cx.'!$B146),-('Diário 2º PA'!$P$4:$P$2000=N$1),('Diário 2º PA'!$F$4:$F$2000))+SUMPRODUCT(-('Diário 3º PA'!$E$4:$E$2000='Analítico Cx.'!$B146),-('Diário 3º PA'!$P$4:$P$2000=N$1),('Diário 3º PA'!$F$4:$F$2000))+SUMPRODUCT(-('Diário 4º PA'!$E$4:$E$2000='Analítico Cx.'!$B146),-('Diário 4º PA'!$P$4:$P$2000=N$1),('Diário 4º PA'!$F$4:$F$2000))</f>
        <v>0</v>
      </c>
      <c r="O146" s="206">
        <f t="shared" si="18"/>
        <v>6688.45</v>
      </c>
      <c r="P146" s="180">
        <f t="shared" si="19"/>
        <v>2.4640924775349146E-3</v>
      </c>
    </row>
    <row r="147" spans="1:16" ht="23.25" customHeight="1" x14ac:dyDescent="0.2">
      <c r="A147" s="215" t="s">
        <v>438</v>
      </c>
      <c r="B147" s="510" t="s">
        <v>466</v>
      </c>
      <c r="C147" s="205">
        <f>SUMPRODUCT(-('Diário 1º PA'!$E$4:$E$2634='Analítico Cx.'!$B147),-('Diário 1º PA'!$P$4:$P$2634=C$1),('Diário 1º PA'!$F$4:$F$2634))+SUMPRODUCT(-('Diário 2º PA'!$E$4:$E$2000='Analítico Cx.'!$B147),-('Diário 2º PA'!$P$4:$P$2000=C$1),('Diário 2º PA'!$F$4:$F$2000))+SUMPRODUCT(-('Diário 3º PA'!$E$4:$E$2000='Analítico Cx.'!$B147),-('Diário 3º PA'!$P$4:$P$2000=C$1),('Diário 3º PA'!$F$4:$F$2000))+SUMPRODUCT(-('Diário 4º PA'!$E$4:$E$2000='Analítico Cx.'!$B147),-('Diário 4º PA'!$P$4:$P$2000=C$1),('Diário 4º PA'!$F$4:$F$2000))</f>
        <v>1260</v>
      </c>
      <c r="D147" s="205">
        <f>SUMPRODUCT(-('Diário 1º PA'!$E$4:$E$2634='Analítico Cx.'!$B147),-('Diário 1º PA'!$P$4:$P$2634=D$1),('Diário 1º PA'!$F$4:$F$2634))+SUMPRODUCT(-('Diário 2º PA'!$E$4:$E$2000='Analítico Cx.'!$B147),-('Diário 2º PA'!$P$4:$P$2000=D$1),('Diário 2º PA'!$F$4:$F$2000))+SUMPRODUCT(-('Diário 3º PA'!$E$4:$E$2000='Analítico Cx.'!$B147),-('Diário 3º PA'!$P$4:$P$2000=D$1),('Diário 3º PA'!$F$4:$F$2000))+SUMPRODUCT(-('Diário 4º PA'!$E$4:$E$2000='Analítico Cx.'!$B147),-('Diário 4º PA'!$P$4:$P$2000=D$1),('Diário 4º PA'!$F$4:$F$2000))</f>
        <v>1800</v>
      </c>
      <c r="E147" s="205">
        <f>SUMPRODUCT(-('Diário 1º PA'!$E$4:$E$2634='Analítico Cx.'!$B147),-('Diário 1º PA'!$P$4:$P$2634=E$1),('Diário 1º PA'!$F$4:$F$2634))+SUMPRODUCT(-('Diário 2º PA'!$E$4:$E$2000='Analítico Cx.'!$B147),-('Diário 2º PA'!$P$4:$P$2000=E$1),('Diário 2º PA'!$F$4:$F$2000))+SUMPRODUCT(-('Diário 3º PA'!$E$4:$E$2000='Analítico Cx.'!$B147),-('Diário 3º PA'!$P$4:$P$2000=E$1),('Diário 3º PA'!$F$4:$F$2000))+SUMPRODUCT(-('Diário 4º PA'!$E$4:$E$2000='Analítico Cx.'!$B147),-('Diário 4º PA'!$P$4:$P$2000=E$1),('Diário 4º PA'!$F$4:$F$2000))</f>
        <v>3002.55</v>
      </c>
      <c r="F147" s="205">
        <f>SUMPRODUCT(-('Diário 1º PA'!$E$4:$E$2634='Analítico Cx.'!$B147),-('Diário 1º PA'!$P$4:$P$2634=F$1),('Diário 1º PA'!$F$4:$F$2634))+SUMPRODUCT(-('Diário 2º PA'!$E$4:$E$2000='Analítico Cx.'!$B147),-('Diário 2º PA'!$P$4:$P$2000=F$1),('Diário 2º PA'!$F$4:$F$2000))+SUMPRODUCT(-('Diário 3º PA'!$E$4:$E$2000='Analítico Cx.'!$B147),-('Diário 3º PA'!$P$4:$P$2000=F$1),('Diário 3º PA'!$F$4:$F$2000))+SUMPRODUCT(-('Diário 4º PA'!$E$4:$E$2000='Analítico Cx.'!$B147),-('Diário 4º PA'!$P$4:$P$2000=F$1),('Diário 4º PA'!$F$4:$F$2000))</f>
        <v>0</v>
      </c>
      <c r="G147" s="205">
        <f>SUMPRODUCT(-('Diário 1º PA'!$E$4:$E$2634='Analítico Cx.'!$B147),-('Diário 1º PA'!$P$4:$P$2634=G$1),('Diário 1º PA'!$F$4:$F$2634))+SUMPRODUCT(-('Diário 2º PA'!$E$4:$E$2000='Analítico Cx.'!$B147),-('Diário 2º PA'!$P$4:$P$2000=G$1),('Diário 2º PA'!$F$4:$F$2000))+SUMPRODUCT(-('Diário 3º PA'!$E$4:$E$2000='Analítico Cx.'!$B147),-('Diário 3º PA'!$P$4:$P$2000=G$1),('Diário 3º PA'!$F$4:$F$2000))+SUMPRODUCT(-('Diário 4º PA'!$E$4:$E$2000='Analítico Cx.'!$B147),-('Diário 4º PA'!$P$4:$P$2000=G$1),('Diário 4º PA'!$F$4:$F$2000))</f>
        <v>0</v>
      </c>
      <c r="H147" s="205">
        <f>SUMPRODUCT(-('Diário 1º PA'!$E$4:$E$2634='Analítico Cx.'!$B147),-('Diário 1º PA'!$P$4:$P$2634=H$1),('Diário 1º PA'!$F$4:$F$2634))+SUMPRODUCT(-('Diário 2º PA'!$E$4:$E$2000='Analítico Cx.'!$B147),-('Diário 2º PA'!$P$4:$P$2000=H$1),('Diário 2º PA'!$F$4:$F$2000))+SUMPRODUCT(-('Diário 3º PA'!$E$4:$E$2000='Analítico Cx.'!$B147),-('Diário 3º PA'!$P$4:$P$2000=H$1),('Diário 3º PA'!$F$4:$F$2000))+SUMPRODUCT(-('Diário 4º PA'!$E$4:$E$2000='Analítico Cx.'!$B147),-('Diário 4º PA'!$P$4:$P$2000=H$1),('Diário 4º PA'!$F$4:$F$2000))</f>
        <v>0</v>
      </c>
      <c r="I147" s="205">
        <f>SUMPRODUCT(-('Diário 1º PA'!$E$4:$E$2634='Analítico Cx.'!$B147),-('Diário 1º PA'!$P$4:$P$2634=I$1),('Diário 1º PA'!$F$4:$F$2634))+SUMPRODUCT(-('Diário 2º PA'!$E$4:$E$2000='Analítico Cx.'!$B147),-('Diário 2º PA'!$P$4:$P$2000=I$1),('Diário 2º PA'!$F$4:$F$2000))+SUMPRODUCT(-('Diário 3º PA'!$E$4:$E$2000='Analítico Cx.'!$B147),-('Diário 3º PA'!$P$4:$P$2000=I$1),('Diário 3º PA'!$F$4:$F$2000))+SUMPRODUCT(-('Diário 4º PA'!$E$4:$E$2000='Analítico Cx.'!$B147),-('Diário 4º PA'!$P$4:$P$2000=I$1),('Diário 4º PA'!$F$4:$F$2000))</f>
        <v>0</v>
      </c>
      <c r="J147" s="205">
        <f>SUMPRODUCT(-('Diário 1º PA'!$E$4:$E$2634='Analítico Cx.'!$B147),-('Diário 1º PA'!$P$4:$P$2634=J$1),('Diário 1º PA'!$F$4:$F$2634))+SUMPRODUCT(-('Diário 2º PA'!$E$4:$E$2000='Analítico Cx.'!$B147),-('Diário 2º PA'!$P$4:$P$2000=J$1),('Diário 2º PA'!$F$4:$F$2000))+SUMPRODUCT(-('Diário 3º PA'!$E$4:$E$2000='Analítico Cx.'!$B147),-('Diário 3º PA'!$P$4:$P$2000=J$1),('Diário 3º PA'!$F$4:$F$2000))+SUMPRODUCT(-('Diário 4º PA'!$E$4:$E$2000='Analítico Cx.'!$B147),-('Diário 4º PA'!$P$4:$P$2000=J$1),('Diário 4º PA'!$F$4:$F$2000))</f>
        <v>0</v>
      </c>
      <c r="K147" s="205">
        <f>SUMPRODUCT(-('Diário 1º PA'!$E$4:$E$2634='Analítico Cx.'!$B147),-('Diário 1º PA'!$P$4:$P$2634=K$1),('Diário 1º PA'!$F$4:$F$2634))+SUMPRODUCT(-('Diário 2º PA'!$E$4:$E$2000='Analítico Cx.'!$B147),-('Diário 2º PA'!$P$4:$P$2000=K$1),('Diário 2º PA'!$F$4:$F$2000))+SUMPRODUCT(-('Diário 3º PA'!$E$4:$E$2000='Analítico Cx.'!$B147),-('Diário 3º PA'!$P$4:$P$2000=K$1),('Diário 3º PA'!$F$4:$F$2000))+SUMPRODUCT(-('Diário 4º PA'!$E$4:$E$2000='Analítico Cx.'!$B147),-('Diário 4º PA'!$P$4:$P$2000=K$1),('Diário 4º PA'!$F$4:$F$2000))</f>
        <v>0</v>
      </c>
      <c r="L147" s="205">
        <f>SUMPRODUCT(-('Diário 1º PA'!$E$4:$E$2634='Analítico Cx.'!$B147),-('Diário 1º PA'!$P$4:$P$2634=L$1),('Diário 1º PA'!$F$4:$F$2634))+SUMPRODUCT(-('Diário 2º PA'!$E$4:$E$2000='Analítico Cx.'!$B147),-('Diário 2º PA'!$P$4:$P$2000=L$1),('Diário 2º PA'!$F$4:$F$2000))+SUMPRODUCT(-('Diário 3º PA'!$E$4:$E$2000='Analítico Cx.'!$B147),-('Diário 3º PA'!$P$4:$P$2000=L$1),('Diário 3º PA'!$F$4:$F$2000))+SUMPRODUCT(-('Diário 4º PA'!$E$4:$E$2000='Analítico Cx.'!$B147),-('Diário 4º PA'!$P$4:$P$2000=L$1),('Diário 4º PA'!$F$4:$F$2000))</f>
        <v>0</v>
      </c>
      <c r="M147" s="205">
        <f>SUMPRODUCT(-('Diário 1º PA'!$E$4:$E$2634='Analítico Cx.'!$B147),-('Diário 1º PA'!$P$4:$P$2634=M$1),('Diário 1º PA'!$F$4:$F$2634))+SUMPRODUCT(-('Diário 2º PA'!$E$4:$E$2000='Analítico Cx.'!$B147),-('Diário 2º PA'!$P$4:$P$2000=M$1),('Diário 2º PA'!$F$4:$F$2000))+SUMPRODUCT(-('Diário 3º PA'!$E$4:$E$2000='Analítico Cx.'!$B147),-('Diário 3º PA'!$P$4:$P$2000=M$1),('Diário 3º PA'!$F$4:$F$2000))+SUMPRODUCT(-('Diário 4º PA'!$E$4:$E$2000='Analítico Cx.'!$B147),-('Diário 4º PA'!$P$4:$P$2000=M$1),('Diário 4º PA'!$F$4:$F$2000))</f>
        <v>0</v>
      </c>
      <c r="N147" s="205">
        <f>SUMPRODUCT(-('Diário 1º PA'!$E$4:$E$2634='Analítico Cx.'!$B147),-('Diário 1º PA'!$P$4:$P$2634=N$1),('Diário 1º PA'!$F$4:$F$2634))+SUMPRODUCT(-('Diário 2º PA'!$E$4:$E$2000='Analítico Cx.'!$B147),-('Diário 2º PA'!$P$4:$P$2000=N$1),('Diário 2º PA'!$F$4:$F$2000))+SUMPRODUCT(-('Diário 3º PA'!$E$4:$E$2000='Analítico Cx.'!$B147),-('Diário 3º PA'!$P$4:$P$2000=N$1),('Diário 3º PA'!$F$4:$F$2000))+SUMPRODUCT(-('Diário 4º PA'!$E$4:$E$2000='Analítico Cx.'!$B147),-('Diário 4º PA'!$P$4:$P$2000=N$1),('Diário 4º PA'!$F$4:$F$2000))</f>
        <v>0</v>
      </c>
      <c r="O147" s="206">
        <f t="shared" si="18"/>
        <v>6062.55</v>
      </c>
      <c r="P147" s="180">
        <f t="shared" si="19"/>
        <v>2.2335046011675796E-3</v>
      </c>
    </row>
    <row r="148" spans="1:16" ht="23.25" customHeight="1" x14ac:dyDescent="0.2">
      <c r="A148" s="215" t="s">
        <v>439</v>
      </c>
      <c r="B148" s="510" t="s">
        <v>467</v>
      </c>
      <c r="C148" s="205">
        <f>SUMPRODUCT(-('Diário 1º PA'!$E$4:$E$2634='Analítico Cx.'!$B148),-('Diário 1º PA'!$P$4:$P$2634=C$1),('Diário 1º PA'!$F$4:$F$2634))+SUMPRODUCT(-('Diário 2º PA'!$E$4:$E$2000='Analítico Cx.'!$B148),-('Diário 2º PA'!$P$4:$P$2000=C$1),('Diário 2º PA'!$F$4:$F$2000))+SUMPRODUCT(-('Diário 3º PA'!$E$4:$E$2000='Analítico Cx.'!$B148),-('Diário 3º PA'!$P$4:$P$2000=C$1),('Diário 3º PA'!$F$4:$F$2000))+SUMPRODUCT(-('Diário 4º PA'!$E$4:$E$2000='Analítico Cx.'!$B148),-('Diário 4º PA'!$P$4:$P$2000=C$1),('Diário 4º PA'!$F$4:$F$2000))</f>
        <v>3860</v>
      </c>
      <c r="D148" s="205">
        <f>SUMPRODUCT(-('Diário 1º PA'!$E$4:$E$2634='Analítico Cx.'!$B148),-('Diário 1º PA'!$P$4:$P$2634=D$1),('Diário 1º PA'!$F$4:$F$2634))+SUMPRODUCT(-('Diário 2º PA'!$E$4:$E$2000='Analítico Cx.'!$B148),-('Diário 2º PA'!$P$4:$P$2000=D$1),('Diário 2º PA'!$F$4:$F$2000))+SUMPRODUCT(-('Diário 3º PA'!$E$4:$E$2000='Analítico Cx.'!$B148),-('Diário 3º PA'!$P$4:$P$2000=D$1),('Diário 3º PA'!$F$4:$F$2000))+SUMPRODUCT(-('Diário 4º PA'!$E$4:$E$2000='Analítico Cx.'!$B148),-('Diário 4º PA'!$P$4:$P$2000=D$1),('Diário 4º PA'!$F$4:$F$2000))</f>
        <v>140</v>
      </c>
      <c r="E148" s="205">
        <f>SUMPRODUCT(-('Diário 1º PA'!$E$4:$E$2634='Analítico Cx.'!$B148),-('Diário 1º PA'!$P$4:$P$2634=E$1),('Diário 1º PA'!$F$4:$F$2634))+SUMPRODUCT(-('Diário 2º PA'!$E$4:$E$2000='Analítico Cx.'!$B148),-('Diário 2º PA'!$P$4:$P$2000=E$1),('Diário 2º PA'!$F$4:$F$2000))+SUMPRODUCT(-('Diário 3º PA'!$E$4:$E$2000='Analítico Cx.'!$B148),-('Diário 3º PA'!$P$4:$P$2000=E$1),('Diário 3º PA'!$F$4:$F$2000))+SUMPRODUCT(-('Diário 4º PA'!$E$4:$E$2000='Analítico Cx.'!$B148),-('Diário 4º PA'!$P$4:$P$2000=E$1),('Diário 4º PA'!$F$4:$F$2000))</f>
        <v>0</v>
      </c>
      <c r="F148" s="205">
        <f>SUMPRODUCT(-('Diário 1º PA'!$E$4:$E$2634='Analítico Cx.'!$B148),-('Diário 1º PA'!$P$4:$P$2634=F$1),('Diário 1º PA'!$F$4:$F$2634))+SUMPRODUCT(-('Diário 2º PA'!$E$4:$E$2000='Analítico Cx.'!$B148),-('Diário 2º PA'!$P$4:$P$2000=F$1),('Diário 2º PA'!$F$4:$F$2000))+SUMPRODUCT(-('Diário 3º PA'!$E$4:$E$2000='Analítico Cx.'!$B148),-('Diário 3º PA'!$P$4:$P$2000=F$1),('Diário 3º PA'!$F$4:$F$2000))+SUMPRODUCT(-('Diário 4º PA'!$E$4:$E$2000='Analítico Cx.'!$B148),-('Diário 4º PA'!$P$4:$P$2000=F$1),('Diário 4º PA'!$F$4:$F$2000))</f>
        <v>0</v>
      </c>
      <c r="G148" s="205">
        <f>SUMPRODUCT(-('Diário 1º PA'!$E$4:$E$2634='Analítico Cx.'!$B148),-('Diário 1º PA'!$P$4:$P$2634=G$1),('Diário 1º PA'!$F$4:$F$2634))+SUMPRODUCT(-('Diário 2º PA'!$E$4:$E$2000='Analítico Cx.'!$B148),-('Diário 2º PA'!$P$4:$P$2000=G$1),('Diário 2º PA'!$F$4:$F$2000))+SUMPRODUCT(-('Diário 3º PA'!$E$4:$E$2000='Analítico Cx.'!$B148),-('Diário 3º PA'!$P$4:$P$2000=G$1),('Diário 3º PA'!$F$4:$F$2000))+SUMPRODUCT(-('Diário 4º PA'!$E$4:$E$2000='Analítico Cx.'!$B148),-('Diário 4º PA'!$P$4:$P$2000=G$1),('Diário 4º PA'!$F$4:$F$2000))</f>
        <v>0</v>
      </c>
      <c r="H148" s="205">
        <f>SUMPRODUCT(-('Diário 1º PA'!$E$4:$E$2634='Analítico Cx.'!$B148),-('Diário 1º PA'!$P$4:$P$2634=H$1),('Diário 1º PA'!$F$4:$F$2634))+SUMPRODUCT(-('Diário 2º PA'!$E$4:$E$2000='Analítico Cx.'!$B148),-('Diário 2º PA'!$P$4:$P$2000=H$1),('Diário 2º PA'!$F$4:$F$2000))+SUMPRODUCT(-('Diário 3º PA'!$E$4:$E$2000='Analítico Cx.'!$B148),-('Diário 3º PA'!$P$4:$P$2000=H$1),('Diário 3º PA'!$F$4:$F$2000))+SUMPRODUCT(-('Diário 4º PA'!$E$4:$E$2000='Analítico Cx.'!$B148),-('Diário 4º PA'!$P$4:$P$2000=H$1),('Diário 4º PA'!$F$4:$F$2000))</f>
        <v>0</v>
      </c>
      <c r="I148" s="205">
        <f>SUMPRODUCT(-('Diário 1º PA'!$E$4:$E$2634='Analítico Cx.'!$B148),-('Diário 1º PA'!$P$4:$P$2634=I$1),('Diário 1º PA'!$F$4:$F$2634))+SUMPRODUCT(-('Diário 2º PA'!$E$4:$E$2000='Analítico Cx.'!$B148),-('Diário 2º PA'!$P$4:$P$2000=I$1),('Diário 2º PA'!$F$4:$F$2000))+SUMPRODUCT(-('Diário 3º PA'!$E$4:$E$2000='Analítico Cx.'!$B148),-('Diário 3º PA'!$P$4:$P$2000=I$1),('Diário 3º PA'!$F$4:$F$2000))+SUMPRODUCT(-('Diário 4º PA'!$E$4:$E$2000='Analítico Cx.'!$B148),-('Diário 4º PA'!$P$4:$P$2000=I$1),('Diário 4º PA'!$F$4:$F$2000))</f>
        <v>0</v>
      </c>
      <c r="J148" s="205">
        <f>SUMPRODUCT(-('Diário 1º PA'!$E$4:$E$2634='Analítico Cx.'!$B148),-('Diário 1º PA'!$P$4:$P$2634=J$1),('Diário 1º PA'!$F$4:$F$2634))+SUMPRODUCT(-('Diário 2º PA'!$E$4:$E$2000='Analítico Cx.'!$B148),-('Diário 2º PA'!$P$4:$P$2000=J$1),('Diário 2º PA'!$F$4:$F$2000))+SUMPRODUCT(-('Diário 3º PA'!$E$4:$E$2000='Analítico Cx.'!$B148),-('Diário 3º PA'!$P$4:$P$2000=J$1),('Diário 3º PA'!$F$4:$F$2000))+SUMPRODUCT(-('Diário 4º PA'!$E$4:$E$2000='Analítico Cx.'!$B148),-('Diário 4º PA'!$P$4:$P$2000=J$1),('Diário 4º PA'!$F$4:$F$2000))</f>
        <v>0</v>
      </c>
      <c r="K148" s="205">
        <f>SUMPRODUCT(-('Diário 1º PA'!$E$4:$E$2634='Analítico Cx.'!$B148),-('Diário 1º PA'!$P$4:$P$2634=K$1),('Diário 1º PA'!$F$4:$F$2634))+SUMPRODUCT(-('Diário 2º PA'!$E$4:$E$2000='Analítico Cx.'!$B148),-('Diário 2º PA'!$P$4:$P$2000=K$1),('Diário 2º PA'!$F$4:$F$2000))+SUMPRODUCT(-('Diário 3º PA'!$E$4:$E$2000='Analítico Cx.'!$B148),-('Diário 3º PA'!$P$4:$P$2000=K$1),('Diário 3º PA'!$F$4:$F$2000))+SUMPRODUCT(-('Diário 4º PA'!$E$4:$E$2000='Analítico Cx.'!$B148),-('Diário 4º PA'!$P$4:$P$2000=K$1),('Diário 4º PA'!$F$4:$F$2000))</f>
        <v>0</v>
      </c>
      <c r="L148" s="205">
        <f>SUMPRODUCT(-('Diário 1º PA'!$E$4:$E$2634='Analítico Cx.'!$B148),-('Diário 1º PA'!$P$4:$P$2634=L$1),('Diário 1º PA'!$F$4:$F$2634))+SUMPRODUCT(-('Diário 2º PA'!$E$4:$E$2000='Analítico Cx.'!$B148),-('Diário 2º PA'!$P$4:$P$2000=L$1),('Diário 2º PA'!$F$4:$F$2000))+SUMPRODUCT(-('Diário 3º PA'!$E$4:$E$2000='Analítico Cx.'!$B148),-('Diário 3º PA'!$P$4:$P$2000=L$1),('Diário 3º PA'!$F$4:$F$2000))+SUMPRODUCT(-('Diário 4º PA'!$E$4:$E$2000='Analítico Cx.'!$B148),-('Diário 4º PA'!$P$4:$P$2000=L$1),('Diário 4º PA'!$F$4:$F$2000))</f>
        <v>0</v>
      </c>
      <c r="M148" s="205">
        <f>SUMPRODUCT(-('Diário 1º PA'!$E$4:$E$2634='Analítico Cx.'!$B148),-('Diário 1º PA'!$P$4:$P$2634=M$1),('Diário 1º PA'!$F$4:$F$2634))+SUMPRODUCT(-('Diário 2º PA'!$E$4:$E$2000='Analítico Cx.'!$B148),-('Diário 2º PA'!$P$4:$P$2000=M$1),('Diário 2º PA'!$F$4:$F$2000))+SUMPRODUCT(-('Diário 3º PA'!$E$4:$E$2000='Analítico Cx.'!$B148),-('Diário 3º PA'!$P$4:$P$2000=M$1),('Diário 3º PA'!$F$4:$F$2000))+SUMPRODUCT(-('Diário 4º PA'!$E$4:$E$2000='Analítico Cx.'!$B148),-('Diário 4º PA'!$P$4:$P$2000=M$1),('Diário 4º PA'!$F$4:$F$2000))</f>
        <v>0</v>
      </c>
      <c r="N148" s="205">
        <f>SUMPRODUCT(-('Diário 1º PA'!$E$4:$E$2634='Analítico Cx.'!$B148),-('Diário 1º PA'!$P$4:$P$2634=N$1),('Diário 1º PA'!$F$4:$F$2634))+SUMPRODUCT(-('Diário 2º PA'!$E$4:$E$2000='Analítico Cx.'!$B148),-('Diário 2º PA'!$P$4:$P$2000=N$1),('Diário 2º PA'!$F$4:$F$2000))+SUMPRODUCT(-('Diário 3º PA'!$E$4:$E$2000='Analítico Cx.'!$B148),-('Diário 3º PA'!$P$4:$P$2000=N$1),('Diário 3º PA'!$F$4:$F$2000))+SUMPRODUCT(-('Diário 4º PA'!$E$4:$E$2000='Analítico Cx.'!$B148),-('Diário 4º PA'!$P$4:$P$2000=N$1),('Diário 4º PA'!$F$4:$F$2000))</f>
        <v>0</v>
      </c>
      <c r="O148" s="206">
        <f t="shared" si="18"/>
        <v>4000</v>
      </c>
      <c r="P148" s="180">
        <f t="shared" si="19"/>
        <v>1.4736403666230082E-3</v>
      </c>
    </row>
    <row r="149" spans="1:16" ht="23.25" customHeight="1" thickBot="1" x14ac:dyDescent="0.25">
      <c r="A149" s="230"/>
      <c r="B149" s="231" t="s">
        <v>46</v>
      </c>
      <c r="C149" s="232">
        <f t="shared" ref="C149:O149" si="20">SUBTOTAL(109,C59:C148)</f>
        <v>189714.44999999998</v>
      </c>
      <c r="D149" s="232">
        <f t="shared" si="20"/>
        <v>169772.67000000004</v>
      </c>
      <c r="E149" s="232">
        <f t="shared" si="20"/>
        <v>244125.53999999998</v>
      </c>
      <c r="F149" s="232">
        <f t="shared" si="20"/>
        <v>0</v>
      </c>
      <c r="G149" s="232">
        <f t="shared" si="20"/>
        <v>0</v>
      </c>
      <c r="H149" s="232">
        <f t="shared" si="20"/>
        <v>0</v>
      </c>
      <c r="I149" s="232">
        <f t="shared" si="20"/>
        <v>0</v>
      </c>
      <c r="J149" s="232">
        <f t="shared" si="20"/>
        <v>0</v>
      </c>
      <c r="K149" s="232">
        <f t="shared" si="20"/>
        <v>0</v>
      </c>
      <c r="L149" s="232">
        <f t="shared" si="20"/>
        <v>0</v>
      </c>
      <c r="M149" s="232">
        <f t="shared" si="20"/>
        <v>0</v>
      </c>
      <c r="N149" s="232">
        <f t="shared" si="20"/>
        <v>0</v>
      </c>
      <c r="O149" s="232">
        <f t="shared" si="20"/>
        <v>603612.65999999992</v>
      </c>
      <c r="P149" s="187">
        <f t="shared" si="19"/>
        <v>0.22237699539517225</v>
      </c>
    </row>
    <row r="150" spans="1:16" ht="23.25" customHeight="1" thickBot="1" x14ac:dyDescent="0.25">
      <c r="A150" s="233" t="s">
        <v>41</v>
      </c>
      <c r="B150" s="210" t="s">
        <v>144</v>
      </c>
      <c r="C150" s="225"/>
      <c r="D150" s="225"/>
      <c r="E150" s="225"/>
      <c r="F150" s="225"/>
      <c r="G150" s="225"/>
      <c r="H150" s="225"/>
      <c r="I150" s="225"/>
      <c r="J150" s="225"/>
      <c r="K150" s="225"/>
      <c r="L150" s="225"/>
      <c r="M150" s="225"/>
      <c r="N150" s="225"/>
      <c r="O150" s="225"/>
      <c r="P150" s="178"/>
    </row>
    <row r="151" spans="1:16" ht="23.25" customHeight="1" x14ac:dyDescent="0.2">
      <c r="A151" s="215" t="s">
        <v>29</v>
      </c>
      <c r="B151" s="216" t="s">
        <v>231</v>
      </c>
      <c r="C151" s="205">
        <f>SUMPRODUCT(-('Diário 1º PA'!$E$4:$E$2634='Analítico Cx.'!$B151),-('Diário 1º PA'!$P$4:$P$2634=C$1),('Diário 1º PA'!$F$4:$F$2634))+SUMPRODUCT(-('Diário 2º PA'!$E$4:$E$2000='Analítico Cx.'!$B151),-('Diário 2º PA'!$P$4:$P$2000=C$1),('Diário 2º PA'!$F$4:$F$2000))+SUMPRODUCT(-('Diário 3º PA'!$E$4:$E$2000='Analítico Cx.'!$B151),-('Diário 3º PA'!$P$4:$P$2000=C$1),('Diário 3º PA'!$F$4:$F$2000))+SUMPRODUCT(-('Diário 4º PA'!$E$4:$E$2000='Analítico Cx.'!$B151),-('Diário 4º PA'!$P$4:$P$2000=C$1),('Diário 4º PA'!$F$4:$F$2000))</f>
        <v>0</v>
      </c>
      <c r="D151" s="205">
        <f>SUMPRODUCT(-('Diário 1º PA'!$E$4:$E$2634='Analítico Cx.'!$B151),-('Diário 1º PA'!$P$4:$P$2634=D$1),('Diário 1º PA'!$F$4:$F$2634))+SUMPRODUCT(-('Diário 2º PA'!$E$4:$E$2000='Analítico Cx.'!$B151),-('Diário 2º PA'!$P$4:$P$2000=D$1),('Diário 2º PA'!$F$4:$F$2000))+SUMPRODUCT(-('Diário 3º PA'!$E$4:$E$2000='Analítico Cx.'!$B151),-('Diário 3º PA'!$P$4:$P$2000=D$1),('Diário 3º PA'!$F$4:$F$2000))+SUMPRODUCT(-('Diário 4º PA'!$E$4:$E$2000='Analítico Cx.'!$B151),-('Diário 4º PA'!$P$4:$P$2000=D$1),('Diário 4º PA'!$F$4:$F$2000))</f>
        <v>0</v>
      </c>
      <c r="E151" s="205">
        <f>SUMPRODUCT(-('Diário 1º PA'!$E$4:$E$2634='Analítico Cx.'!$B151),-('Diário 1º PA'!$P$4:$P$2634=E$1),('Diário 1º PA'!$F$4:$F$2634))+SUMPRODUCT(-('Diário 2º PA'!$E$4:$E$2000='Analítico Cx.'!$B151),-('Diário 2º PA'!$P$4:$P$2000=E$1),('Diário 2º PA'!$F$4:$F$2000))+SUMPRODUCT(-('Diário 3º PA'!$E$4:$E$2000='Analítico Cx.'!$B151),-('Diário 3º PA'!$P$4:$P$2000=E$1),('Diário 3º PA'!$F$4:$F$2000))+SUMPRODUCT(-('Diário 4º PA'!$E$4:$E$2000='Analítico Cx.'!$B151),-('Diário 4º PA'!$P$4:$P$2000=E$1),('Diário 4º PA'!$F$4:$F$2000))</f>
        <v>0</v>
      </c>
      <c r="F151" s="205">
        <f>SUMPRODUCT(-('Diário 1º PA'!$E$4:$E$2634='Analítico Cx.'!$B151),-('Diário 1º PA'!$P$4:$P$2634=F$1),('Diário 1º PA'!$F$4:$F$2634))+SUMPRODUCT(-('Diário 2º PA'!$E$4:$E$2000='Analítico Cx.'!$B151),-('Diário 2º PA'!$P$4:$P$2000=F$1),('Diário 2º PA'!$F$4:$F$2000))+SUMPRODUCT(-('Diário 3º PA'!$E$4:$E$2000='Analítico Cx.'!$B151),-('Diário 3º PA'!$P$4:$P$2000=F$1),('Diário 3º PA'!$F$4:$F$2000))+SUMPRODUCT(-('Diário 4º PA'!$E$4:$E$2000='Analítico Cx.'!$B151),-('Diário 4º PA'!$P$4:$P$2000=F$1),('Diário 4º PA'!$F$4:$F$2000))</f>
        <v>0</v>
      </c>
      <c r="G151" s="205">
        <f>SUMPRODUCT(-('Diário 1º PA'!$E$4:$E$2634='Analítico Cx.'!$B151),-('Diário 1º PA'!$P$4:$P$2634=G$1),('Diário 1º PA'!$F$4:$F$2634))+SUMPRODUCT(-('Diário 2º PA'!$E$4:$E$2000='Analítico Cx.'!$B151),-('Diário 2º PA'!$P$4:$P$2000=G$1),('Diário 2º PA'!$F$4:$F$2000))+SUMPRODUCT(-('Diário 3º PA'!$E$4:$E$2000='Analítico Cx.'!$B151),-('Diário 3º PA'!$P$4:$P$2000=G$1),('Diário 3º PA'!$F$4:$F$2000))+SUMPRODUCT(-('Diário 4º PA'!$E$4:$E$2000='Analítico Cx.'!$B151),-('Diário 4º PA'!$P$4:$P$2000=G$1),('Diário 4º PA'!$F$4:$F$2000))</f>
        <v>0</v>
      </c>
      <c r="H151" s="205">
        <f>SUMPRODUCT(-('Diário 1º PA'!$E$4:$E$2634='Analítico Cx.'!$B151),-('Diário 1º PA'!$P$4:$P$2634=H$1),('Diário 1º PA'!$F$4:$F$2634))+SUMPRODUCT(-('Diário 2º PA'!$E$4:$E$2000='Analítico Cx.'!$B151),-('Diário 2º PA'!$P$4:$P$2000=H$1),('Diário 2º PA'!$F$4:$F$2000))+SUMPRODUCT(-('Diário 3º PA'!$E$4:$E$2000='Analítico Cx.'!$B151),-('Diário 3º PA'!$P$4:$P$2000=H$1),('Diário 3º PA'!$F$4:$F$2000))+SUMPRODUCT(-('Diário 4º PA'!$E$4:$E$2000='Analítico Cx.'!$B151),-('Diário 4º PA'!$P$4:$P$2000=H$1),('Diário 4º PA'!$F$4:$F$2000))</f>
        <v>0</v>
      </c>
      <c r="I151" s="205">
        <f>SUMPRODUCT(-('Diário 1º PA'!$E$4:$E$2634='Analítico Cx.'!$B151),-('Diário 1º PA'!$P$4:$P$2634=I$1),('Diário 1º PA'!$F$4:$F$2634))+SUMPRODUCT(-('Diário 2º PA'!$E$4:$E$2000='Analítico Cx.'!$B151),-('Diário 2º PA'!$P$4:$P$2000=I$1),('Diário 2º PA'!$F$4:$F$2000))+SUMPRODUCT(-('Diário 3º PA'!$E$4:$E$2000='Analítico Cx.'!$B151),-('Diário 3º PA'!$P$4:$P$2000=I$1),('Diário 3º PA'!$F$4:$F$2000))+SUMPRODUCT(-('Diário 4º PA'!$E$4:$E$2000='Analítico Cx.'!$B151),-('Diário 4º PA'!$P$4:$P$2000=I$1),('Diário 4º PA'!$F$4:$F$2000))</f>
        <v>0</v>
      </c>
      <c r="J151" s="205">
        <f>SUMPRODUCT(-('Diário 1º PA'!$E$4:$E$2634='Analítico Cx.'!$B151),-('Diário 1º PA'!$P$4:$P$2634=J$1),('Diário 1º PA'!$F$4:$F$2634))+SUMPRODUCT(-('Diário 2º PA'!$E$4:$E$2000='Analítico Cx.'!$B151),-('Diário 2º PA'!$P$4:$P$2000=J$1),('Diário 2º PA'!$F$4:$F$2000))+SUMPRODUCT(-('Diário 3º PA'!$E$4:$E$2000='Analítico Cx.'!$B151),-('Diário 3º PA'!$P$4:$P$2000=J$1),('Diário 3º PA'!$F$4:$F$2000))+SUMPRODUCT(-('Diário 4º PA'!$E$4:$E$2000='Analítico Cx.'!$B151),-('Diário 4º PA'!$P$4:$P$2000=J$1),('Diário 4º PA'!$F$4:$F$2000))</f>
        <v>0</v>
      </c>
      <c r="K151" s="205">
        <f>SUMPRODUCT(-('Diário 1º PA'!$E$4:$E$2634='Analítico Cx.'!$B151),-('Diário 1º PA'!$P$4:$P$2634=K$1),('Diário 1º PA'!$F$4:$F$2634))+SUMPRODUCT(-('Diário 2º PA'!$E$4:$E$2000='Analítico Cx.'!$B151),-('Diário 2º PA'!$P$4:$P$2000=K$1),('Diário 2º PA'!$F$4:$F$2000))+SUMPRODUCT(-('Diário 3º PA'!$E$4:$E$2000='Analítico Cx.'!$B151),-('Diário 3º PA'!$P$4:$P$2000=K$1),('Diário 3º PA'!$F$4:$F$2000))+SUMPRODUCT(-('Diário 4º PA'!$E$4:$E$2000='Analítico Cx.'!$B151),-('Diário 4º PA'!$P$4:$P$2000=K$1),('Diário 4º PA'!$F$4:$F$2000))</f>
        <v>0</v>
      </c>
      <c r="L151" s="205">
        <f>SUMPRODUCT(-('Diário 1º PA'!$E$4:$E$2634='Analítico Cx.'!$B151),-('Diário 1º PA'!$P$4:$P$2634=L$1),('Diário 1º PA'!$F$4:$F$2634))+SUMPRODUCT(-('Diário 2º PA'!$E$4:$E$2000='Analítico Cx.'!$B151),-('Diário 2º PA'!$P$4:$P$2000=L$1),('Diário 2º PA'!$F$4:$F$2000))+SUMPRODUCT(-('Diário 3º PA'!$E$4:$E$2000='Analítico Cx.'!$B151),-('Diário 3º PA'!$P$4:$P$2000=L$1),('Diário 3º PA'!$F$4:$F$2000))+SUMPRODUCT(-('Diário 4º PA'!$E$4:$E$2000='Analítico Cx.'!$B151),-('Diário 4º PA'!$P$4:$P$2000=L$1),('Diário 4º PA'!$F$4:$F$2000))</f>
        <v>0</v>
      </c>
      <c r="M151" s="205">
        <f>SUMPRODUCT(-('Diário 1º PA'!$E$4:$E$2634='Analítico Cx.'!$B151),-('Diário 1º PA'!$P$4:$P$2634=M$1),('Diário 1º PA'!$F$4:$F$2634))+SUMPRODUCT(-('Diário 2º PA'!$E$4:$E$2000='Analítico Cx.'!$B151),-('Diário 2º PA'!$P$4:$P$2000=M$1),('Diário 2º PA'!$F$4:$F$2000))+SUMPRODUCT(-('Diário 3º PA'!$E$4:$E$2000='Analítico Cx.'!$B151),-('Diário 3º PA'!$P$4:$P$2000=M$1),('Diário 3º PA'!$F$4:$F$2000))+SUMPRODUCT(-('Diário 4º PA'!$E$4:$E$2000='Analítico Cx.'!$B151),-('Diário 4º PA'!$P$4:$P$2000=M$1),('Diário 4º PA'!$F$4:$F$2000))</f>
        <v>0</v>
      </c>
      <c r="N151" s="205">
        <f>SUMPRODUCT(-('Diário 1º PA'!$E$4:$E$2634='Analítico Cx.'!$B151),-('Diário 1º PA'!$P$4:$P$2634=N$1),('Diário 1º PA'!$F$4:$F$2634))+SUMPRODUCT(-('Diário 2º PA'!$E$4:$E$2000='Analítico Cx.'!$B151),-('Diário 2º PA'!$P$4:$P$2000=N$1),('Diário 2º PA'!$F$4:$F$2000))+SUMPRODUCT(-('Diário 3º PA'!$E$4:$E$2000='Analítico Cx.'!$B151),-('Diário 3º PA'!$P$4:$P$2000=N$1),('Diário 3º PA'!$F$4:$F$2000))+SUMPRODUCT(-('Diário 4º PA'!$E$4:$E$2000='Analítico Cx.'!$B151),-('Diário 4º PA'!$P$4:$P$2000=N$1),('Diário 4º PA'!$F$4:$F$2000))</f>
        <v>0</v>
      </c>
      <c r="O151" s="206">
        <f>SUM(C151:N151)</f>
        <v>0</v>
      </c>
      <c r="P151" s="180">
        <f t="shared" ref="P151:P167" si="21">IF($O$167=0,0,O151/$O$167)</f>
        <v>0</v>
      </c>
    </row>
    <row r="152" spans="1:16" ht="23.25" customHeight="1" x14ac:dyDescent="0.2">
      <c r="A152" s="215" t="s">
        <v>23</v>
      </c>
      <c r="B152" s="216" t="s">
        <v>225</v>
      </c>
      <c r="C152" s="205">
        <f>SUMPRODUCT(-('Diário 1º PA'!$E$4:$E$2634='Analítico Cx.'!$B152),-('Diário 1º PA'!$P$4:$P$2634=C$1),('Diário 1º PA'!$F$4:$F$2634))+SUMPRODUCT(-('Diário 2º PA'!$E$4:$E$2000='Analítico Cx.'!$B152),-('Diário 2º PA'!$P$4:$P$2000=C$1),('Diário 2º PA'!$F$4:$F$2000))+SUMPRODUCT(-('Diário 3º PA'!$E$4:$E$2000='Analítico Cx.'!$B152),-('Diário 3º PA'!$P$4:$P$2000=C$1),('Diário 3º PA'!$F$4:$F$2000))+SUMPRODUCT(-('Diário 4º PA'!$E$4:$E$2000='Analítico Cx.'!$B152),-('Diário 4º PA'!$P$4:$P$2000=C$1),('Diário 4º PA'!$F$4:$F$2000))</f>
        <v>0</v>
      </c>
      <c r="D152" s="205">
        <f>SUMPRODUCT(-('Diário 1º PA'!$E$4:$E$2634='Analítico Cx.'!$B152),-('Diário 1º PA'!$P$4:$P$2634=D$1),('Diário 1º PA'!$F$4:$F$2634))+SUMPRODUCT(-('Diário 2º PA'!$E$4:$E$2000='Analítico Cx.'!$B152),-('Diário 2º PA'!$P$4:$P$2000=D$1),('Diário 2º PA'!$F$4:$F$2000))+SUMPRODUCT(-('Diário 3º PA'!$E$4:$E$2000='Analítico Cx.'!$B152),-('Diário 3º PA'!$P$4:$P$2000=D$1),('Diário 3º PA'!$F$4:$F$2000))+SUMPRODUCT(-('Diário 4º PA'!$E$4:$E$2000='Analítico Cx.'!$B152),-('Diário 4º PA'!$P$4:$P$2000=D$1),('Diário 4º PA'!$F$4:$F$2000))</f>
        <v>0</v>
      </c>
      <c r="E152" s="205">
        <f>SUMPRODUCT(-('Diário 1º PA'!$E$4:$E$2634='Analítico Cx.'!$B152),-('Diário 1º PA'!$P$4:$P$2634=E$1),('Diário 1º PA'!$F$4:$F$2634))+SUMPRODUCT(-('Diário 2º PA'!$E$4:$E$2000='Analítico Cx.'!$B152),-('Diário 2º PA'!$P$4:$P$2000=E$1),('Diário 2º PA'!$F$4:$F$2000))+SUMPRODUCT(-('Diário 3º PA'!$E$4:$E$2000='Analítico Cx.'!$B152),-('Diário 3º PA'!$P$4:$P$2000=E$1),('Diário 3º PA'!$F$4:$F$2000))+SUMPRODUCT(-('Diário 4º PA'!$E$4:$E$2000='Analítico Cx.'!$B152),-('Diário 4º PA'!$P$4:$P$2000=E$1),('Diário 4º PA'!$F$4:$F$2000))</f>
        <v>0</v>
      </c>
      <c r="F152" s="205">
        <f>SUMPRODUCT(-('Diário 1º PA'!$E$4:$E$2634='Analítico Cx.'!$B152),-('Diário 1º PA'!$P$4:$P$2634=F$1),('Diário 1º PA'!$F$4:$F$2634))+SUMPRODUCT(-('Diário 2º PA'!$E$4:$E$2000='Analítico Cx.'!$B152),-('Diário 2º PA'!$P$4:$P$2000=F$1),('Diário 2º PA'!$F$4:$F$2000))+SUMPRODUCT(-('Diário 3º PA'!$E$4:$E$2000='Analítico Cx.'!$B152),-('Diário 3º PA'!$P$4:$P$2000=F$1),('Diário 3º PA'!$F$4:$F$2000))+SUMPRODUCT(-('Diário 4º PA'!$E$4:$E$2000='Analítico Cx.'!$B152),-('Diário 4º PA'!$P$4:$P$2000=F$1),('Diário 4º PA'!$F$4:$F$2000))</f>
        <v>0</v>
      </c>
      <c r="G152" s="205">
        <f>SUMPRODUCT(-('Diário 1º PA'!$E$4:$E$2634='Analítico Cx.'!$B152),-('Diário 1º PA'!$P$4:$P$2634=G$1),('Diário 1º PA'!$F$4:$F$2634))+SUMPRODUCT(-('Diário 2º PA'!$E$4:$E$2000='Analítico Cx.'!$B152),-('Diário 2º PA'!$P$4:$P$2000=G$1),('Diário 2º PA'!$F$4:$F$2000))+SUMPRODUCT(-('Diário 3º PA'!$E$4:$E$2000='Analítico Cx.'!$B152),-('Diário 3º PA'!$P$4:$P$2000=G$1),('Diário 3º PA'!$F$4:$F$2000))+SUMPRODUCT(-('Diário 4º PA'!$E$4:$E$2000='Analítico Cx.'!$B152),-('Diário 4º PA'!$P$4:$P$2000=G$1),('Diário 4º PA'!$F$4:$F$2000))</f>
        <v>0</v>
      </c>
      <c r="H152" s="205">
        <f>SUMPRODUCT(-('Diário 1º PA'!$E$4:$E$2634='Analítico Cx.'!$B152),-('Diário 1º PA'!$P$4:$P$2634=H$1),('Diário 1º PA'!$F$4:$F$2634))+SUMPRODUCT(-('Diário 2º PA'!$E$4:$E$2000='Analítico Cx.'!$B152),-('Diário 2º PA'!$P$4:$P$2000=H$1),('Diário 2º PA'!$F$4:$F$2000))+SUMPRODUCT(-('Diário 3º PA'!$E$4:$E$2000='Analítico Cx.'!$B152),-('Diário 3º PA'!$P$4:$P$2000=H$1),('Diário 3º PA'!$F$4:$F$2000))+SUMPRODUCT(-('Diário 4º PA'!$E$4:$E$2000='Analítico Cx.'!$B152),-('Diário 4º PA'!$P$4:$P$2000=H$1),('Diário 4º PA'!$F$4:$F$2000))</f>
        <v>0</v>
      </c>
      <c r="I152" s="205">
        <f>SUMPRODUCT(-('Diário 1º PA'!$E$4:$E$2634='Analítico Cx.'!$B152),-('Diário 1º PA'!$P$4:$P$2634=I$1),('Diário 1º PA'!$F$4:$F$2634))+SUMPRODUCT(-('Diário 2º PA'!$E$4:$E$2000='Analítico Cx.'!$B152),-('Diário 2º PA'!$P$4:$P$2000=I$1),('Diário 2º PA'!$F$4:$F$2000))+SUMPRODUCT(-('Diário 3º PA'!$E$4:$E$2000='Analítico Cx.'!$B152),-('Diário 3º PA'!$P$4:$P$2000=I$1),('Diário 3º PA'!$F$4:$F$2000))+SUMPRODUCT(-('Diário 4º PA'!$E$4:$E$2000='Analítico Cx.'!$B152),-('Diário 4º PA'!$P$4:$P$2000=I$1),('Diário 4º PA'!$F$4:$F$2000))</f>
        <v>0</v>
      </c>
      <c r="J152" s="205">
        <f>SUMPRODUCT(-('Diário 1º PA'!$E$4:$E$2634='Analítico Cx.'!$B152),-('Diário 1º PA'!$P$4:$P$2634=J$1),('Diário 1º PA'!$F$4:$F$2634))+SUMPRODUCT(-('Diário 2º PA'!$E$4:$E$2000='Analítico Cx.'!$B152),-('Diário 2º PA'!$P$4:$P$2000=J$1),('Diário 2º PA'!$F$4:$F$2000))+SUMPRODUCT(-('Diário 3º PA'!$E$4:$E$2000='Analítico Cx.'!$B152),-('Diário 3º PA'!$P$4:$P$2000=J$1),('Diário 3º PA'!$F$4:$F$2000))+SUMPRODUCT(-('Diário 4º PA'!$E$4:$E$2000='Analítico Cx.'!$B152),-('Diário 4º PA'!$P$4:$P$2000=J$1),('Diário 4º PA'!$F$4:$F$2000))</f>
        <v>0</v>
      </c>
      <c r="K152" s="205">
        <f>SUMPRODUCT(-('Diário 1º PA'!$E$4:$E$2634='Analítico Cx.'!$B152),-('Diário 1º PA'!$P$4:$P$2634=K$1),('Diário 1º PA'!$F$4:$F$2634))+SUMPRODUCT(-('Diário 2º PA'!$E$4:$E$2000='Analítico Cx.'!$B152),-('Diário 2º PA'!$P$4:$P$2000=K$1),('Diário 2º PA'!$F$4:$F$2000))+SUMPRODUCT(-('Diário 3º PA'!$E$4:$E$2000='Analítico Cx.'!$B152),-('Diário 3º PA'!$P$4:$P$2000=K$1),('Diário 3º PA'!$F$4:$F$2000))+SUMPRODUCT(-('Diário 4º PA'!$E$4:$E$2000='Analítico Cx.'!$B152),-('Diário 4º PA'!$P$4:$P$2000=K$1),('Diário 4º PA'!$F$4:$F$2000))</f>
        <v>0</v>
      </c>
      <c r="L152" s="205">
        <f>SUMPRODUCT(-('Diário 1º PA'!$E$4:$E$2634='Analítico Cx.'!$B152),-('Diário 1º PA'!$P$4:$P$2634=L$1),('Diário 1º PA'!$F$4:$F$2634))+SUMPRODUCT(-('Diário 2º PA'!$E$4:$E$2000='Analítico Cx.'!$B152),-('Diário 2º PA'!$P$4:$P$2000=L$1),('Diário 2º PA'!$F$4:$F$2000))+SUMPRODUCT(-('Diário 3º PA'!$E$4:$E$2000='Analítico Cx.'!$B152),-('Diário 3º PA'!$P$4:$P$2000=L$1),('Diário 3º PA'!$F$4:$F$2000))+SUMPRODUCT(-('Diário 4º PA'!$E$4:$E$2000='Analítico Cx.'!$B152),-('Diário 4º PA'!$P$4:$P$2000=L$1),('Diário 4º PA'!$F$4:$F$2000))</f>
        <v>0</v>
      </c>
      <c r="M152" s="205">
        <f>SUMPRODUCT(-('Diário 1º PA'!$E$4:$E$2634='Analítico Cx.'!$B152),-('Diário 1º PA'!$P$4:$P$2634=M$1),('Diário 1º PA'!$F$4:$F$2634))+SUMPRODUCT(-('Diário 2º PA'!$E$4:$E$2000='Analítico Cx.'!$B152),-('Diário 2º PA'!$P$4:$P$2000=M$1),('Diário 2º PA'!$F$4:$F$2000))+SUMPRODUCT(-('Diário 3º PA'!$E$4:$E$2000='Analítico Cx.'!$B152),-('Diário 3º PA'!$P$4:$P$2000=M$1),('Diário 3º PA'!$F$4:$F$2000))+SUMPRODUCT(-('Diário 4º PA'!$E$4:$E$2000='Analítico Cx.'!$B152),-('Diário 4º PA'!$P$4:$P$2000=M$1),('Diário 4º PA'!$F$4:$F$2000))</f>
        <v>0</v>
      </c>
      <c r="N152" s="205">
        <f>SUMPRODUCT(-('Diário 1º PA'!$E$4:$E$2634='Analítico Cx.'!$B152),-('Diário 1º PA'!$P$4:$P$2634=N$1),('Diário 1º PA'!$F$4:$F$2634))+SUMPRODUCT(-('Diário 2º PA'!$E$4:$E$2000='Analítico Cx.'!$B152),-('Diário 2º PA'!$P$4:$P$2000=N$1),('Diário 2º PA'!$F$4:$F$2000))+SUMPRODUCT(-('Diário 3º PA'!$E$4:$E$2000='Analítico Cx.'!$B152),-('Diário 3º PA'!$P$4:$P$2000=N$1),('Diário 3º PA'!$F$4:$F$2000))+SUMPRODUCT(-('Diário 4º PA'!$E$4:$E$2000='Analítico Cx.'!$B152),-('Diário 4º PA'!$P$4:$P$2000=N$1),('Diário 4º PA'!$F$4:$F$2000))</f>
        <v>0</v>
      </c>
      <c r="O152" s="206">
        <f t="shared" ref="O152:O163" si="22">SUM(C152:N152)</f>
        <v>0</v>
      </c>
      <c r="P152" s="180">
        <f t="shared" si="21"/>
        <v>0</v>
      </c>
    </row>
    <row r="153" spans="1:16" ht="23.25" customHeight="1" x14ac:dyDescent="0.2">
      <c r="A153" s="215" t="s">
        <v>24</v>
      </c>
      <c r="B153" s="216" t="s">
        <v>226</v>
      </c>
      <c r="C153" s="205">
        <f>SUMPRODUCT(-('Diário 1º PA'!$E$4:$E$2634='Analítico Cx.'!$B153),-('Diário 1º PA'!$P$4:$P$2634=C$1),('Diário 1º PA'!$F$4:$F$2634))+SUMPRODUCT(-('Diário 2º PA'!$E$4:$E$2000='Analítico Cx.'!$B153),-('Diário 2º PA'!$P$4:$P$2000=C$1),('Diário 2º PA'!$F$4:$F$2000))+SUMPRODUCT(-('Diário 3º PA'!$E$4:$E$2000='Analítico Cx.'!$B153),-('Diário 3º PA'!$P$4:$P$2000=C$1),('Diário 3º PA'!$F$4:$F$2000))+SUMPRODUCT(-('Diário 4º PA'!$E$4:$E$2000='Analítico Cx.'!$B153),-('Diário 4º PA'!$P$4:$P$2000=C$1),('Diário 4º PA'!$F$4:$F$2000))</f>
        <v>0</v>
      </c>
      <c r="D153" s="205">
        <f>SUMPRODUCT(-('Diário 1º PA'!$E$4:$E$2634='Analítico Cx.'!$B153),-('Diário 1º PA'!$P$4:$P$2634=D$1),('Diário 1º PA'!$F$4:$F$2634))+SUMPRODUCT(-('Diário 2º PA'!$E$4:$E$2000='Analítico Cx.'!$B153),-('Diário 2º PA'!$P$4:$P$2000=D$1),('Diário 2º PA'!$F$4:$F$2000))+SUMPRODUCT(-('Diário 3º PA'!$E$4:$E$2000='Analítico Cx.'!$B153),-('Diário 3º PA'!$P$4:$P$2000=D$1),('Diário 3º PA'!$F$4:$F$2000))+SUMPRODUCT(-('Diário 4º PA'!$E$4:$E$2000='Analítico Cx.'!$B153),-('Diário 4º PA'!$P$4:$P$2000=D$1),('Diário 4º PA'!$F$4:$F$2000))</f>
        <v>0</v>
      </c>
      <c r="E153" s="205">
        <f>SUMPRODUCT(-('Diário 1º PA'!$E$4:$E$2634='Analítico Cx.'!$B153),-('Diário 1º PA'!$P$4:$P$2634=E$1),('Diário 1º PA'!$F$4:$F$2634))+SUMPRODUCT(-('Diário 2º PA'!$E$4:$E$2000='Analítico Cx.'!$B153),-('Diário 2º PA'!$P$4:$P$2000=E$1),('Diário 2º PA'!$F$4:$F$2000))+SUMPRODUCT(-('Diário 3º PA'!$E$4:$E$2000='Analítico Cx.'!$B153),-('Diário 3º PA'!$P$4:$P$2000=E$1),('Diário 3º PA'!$F$4:$F$2000))+SUMPRODUCT(-('Diário 4º PA'!$E$4:$E$2000='Analítico Cx.'!$B153),-('Diário 4º PA'!$P$4:$P$2000=E$1),('Diário 4º PA'!$F$4:$F$2000))</f>
        <v>0</v>
      </c>
      <c r="F153" s="205">
        <f>SUMPRODUCT(-('Diário 1º PA'!$E$4:$E$2634='Analítico Cx.'!$B153),-('Diário 1º PA'!$P$4:$P$2634=F$1),('Diário 1º PA'!$F$4:$F$2634))+SUMPRODUCT(-('Diário 2º PA'!$E$4:$E$2000='Analítico Cx.'!$B153),-('Diário 2º PA'!$P$4:$P$2000=F$1),('Diário 2º PA'!$F$4:$F$2000))+SUMPRODUCT(-('Diário 3º PA'!$E$4:$E$2000='Analítico Cx.'!$B153),-('Diário 3º PA'!$P$4:$P$2000=F$1),('Diário 3º PA'!$F$4:$F$2000))+SUMPRODUCT(-('Diário 4º PA'!$E$4:$E$2000='Analítico Cx.'!$B153),-('Diário 4º PA'!$P$4:$P$2000=F$1),('Diário 4º PA'!$F$4:$F$2000))</f>
        <v>0</v>
      </c>
      <c r="G153" s="205">
        <f>SUMPRODUCT(-('Diário 1º PA'!$E$4:$E$2634='Analítico Cx.'!$B153),-('Diário 1º PA'!$P$4:$P$2634=G$1),('Diário 1º PA'!$F$4:$F$2634))+SUMPRODUCT(-('Diário 2º PA'!$E$4:$E$2000='Analítico Cx.'!$B153),-('Diário 2º PA'!$P$4:$P$2000=G$1),('Diário 2º PA'!$F$4:$F$2000))+SUMPRODUCT(-('Diário 3º PA'!$E$4:$E$2000='Analítico Cx.'!$B153),-('Diário 3º PA'!$P$4:$P$2000=G$1),('Diário 3º PA'!$F$4:$F$2000))+SUMPRODUCT(-('Diário 4º PA'!$E$4:$E$2000='Analítico Cx.'!$B153),-('Diário 4º PA'!$P$4:$P$2000=G$1),('Diário 4º PA'!$F$4:$F$2000))</f>
        <v>0</v>
      </c>
      <c r="H153" s="205">
        <f>SUMPRODUCT(-('Diário 1º PA'!$E$4:$E$2634='Analítico Cx.'!$B153),-('Diário 1º PA'!$P$4:$P$2634=H$1),('Diário 1º PA'!$F$4:$F$2634))+SUMPRODUCT(-('Diário 2º PA'!$E$4:$E$2000='Analítico Cx.'!$B153),-('Diário 2º PA'!$P$4:$P$2000=H$1),('Diário 2º PA'!$F$4:$F$2000))+SUMPRODUCT(-('Diário 3º PA'!$E$4:$E$2000='Analítico Cx.'!$B153),-('Diário 3º PA'!$P$4:$P$2000=H$1),('Diário 3º PA'!$F$4:$F$2000))+SUMPRODUCT(-('Diário 4º PA'!$E$4:$E$2000='Analítico Cx.'!$B153),-('Diário 4º PA'!$P$4:$P$2000=H$1),('Diário 4º PA'!$F$4:$F$2000))</f>
        <v>0</v>
      </c>
      <c r="I153" s="205">
        <f>SUMPRODUCT(-('Diário 1º PA'!$E$4:$E$2634='Analítico Cx.'!$B153),-('Diário 1º PA'!$P$4:$P$2634=I$1),('Diário 1º PA'!$F$4:$F$2634))+SUMPRODUCT(-('Diário 2º PA'!$E$4:$E$2000='Analítico Cx.'!$B153),-('Diário 2º PA'!$P$4:$P$2000=I$1),('Diário 2º PA'!$F$4:$F$2000))+SUMPRODUCT(-('Diário 3º PA'!$E$4:$E$2000='Analítico Cx.'!$B153),-('Diário 3º PA'!$P$4:$P$2000=I$1),('Diário 3º PA'!$F$4:$F$2000))+SUMPRODUCT(-('Diário 4º PA'!$E$4:$E$2000='Analítico Cx.'!$B153),-('Diário 4º PA'!$P$4:$P$2000=I$1),('Diário 4º PA'!$F$4:$F$2000))</f>
        <v>0</v>
      </c>
      <c r="J153" s="205">
        <f>SUMPRODUCT(-('Diário 1º PA'!$E$4:$E$2634='Analítico Cx.'!$B153),-('Diário 1º PA'!$P$4:$P$2634=J$1),('Diário 1º PA'!$F$4:$F$2634))+SUMPRODUCT(-('Diário 2º PA'!$E$4:$E$2000='Analítico Cx.'!$B153),-('Diário 2º PA'!$P$4:$P$2000=J$1),('Diário 2º PA'!$F$4:$F$2000))+SUMPRODUCT(-('Diário 3º PA'!$E$4:$E$2000='Analítico Cx.'!$B153),-('Diário 3º PA'!$P$4:$P$2000=J$1),('Diário 3º PA'!$F$4:$F$2000))+SUMPRODUCT(-('Diário 4º PA'!$E$4:$E$2000='Analítico Cx.'!$B153),-('Diário 4º PA'!$P$4:$P$2000=J$1),('Diário 4º PA'!$F$4:$F$2000))</f>
        <v>0</v>
      </c>
      <c r="K153" s="205">
        <f>SUMPRODUCT(-('Diário 1º PA'!$E$4:$E$2634='Analítico Cx.'!$B153),-('Diário 1º PA'!$P$4:$P$2634=K$1),('Diário 1º PA'!$F$4:$F$2634))+SUMPRODUCT(-('Diário 2º PA'!$E$4:$E$2000='Analítico Cx.'!$B153),-('Diário 2º PA'!$P$4:$P$2000=K$1),('Diário 2º PA'!$F$4:$F$2000))+SUMPRODUCT(-('Diário 3º PA'!$E$4:$E$2000='Analítico Cx.'!$B153),-('Diário 3º PA'!$P$4:$P$2000=K$1),('Diário 3º PA'!$F$4:$F$2000))+SUMPRODUCT(-('Diário 4º PA'!$E$4:$E$2000='Analítico Cx.'!$B153),-('Diário 4º PA'!$P$4:$P$2000=K$1),('Diário 4º PA'!$F$4:$F$2000))</f>
        <v>0</v>
      </c>
      <c r="L153" s="205">
        <f>SUMPRODUCT(-('Diário 1º PA'!$E$4:$E$2634='Analítico Cx.'!$B153),-('Diário 1º PA'!$P$4:$P$2634=L$1),('Diário 1º PA'!$F$4:$F$2634))+SUMPRODUCT(-('Diário 2º PA'!$E$4:$E$2000='Analítico Cx.'!$B153),-('Diário 2º PA'!$P$4:$P$2000=L$1),('Diário 2º PA'!$F$4:$F$2000))+SUMPRODUCT(-('Diário 3º PA'!$E$4:$E$2000='Analítico Cx.'!$B153),-('Diário 3º PA'!$P$4:$P$2000=L$1),('Diário 3º PA'!$F$4:$F$2000))+SUMPRODUCT(-('Diário 4º PA'!$E$4:$E$2000='Analítico Cx.'!$B153),-('Diário 4º PA'!$P$4:$P$2000=L$1),('Diário 4º PA'!$F$4:$F$2000))</f>
        <v>0</v>
      </c>
      <c r="M153" s="205">
        <f>SUMPRODUCT(-('Diário 1º PA'!$E$4:$E$2634='Analítico Cx.'!$B153),-('Diário 1º PA'!$P$4:$P$2634=M$1),('Diário 1º PA'!$F$4:$F$2634))+SUMPRODUCT(-('Diário 2º PA'!$E$4:$E$2000='Analítico Cx.'!$B153),-('Diário 2º PA'!$P$4:$P$2000=M$1),('Diário 2º PA'!$F$4:$F$2000))+SUMPRODUCT(-('Diário 3º PA'!$E$4:$E$2000='Analítico Cx.'!$B153),-('Diário 3º PA'!$P$4:$P$2000=M$1),('Diário 3º PA'!$F$4:$F$2000))+SUMPRODUCT(-('Diário 4º PA'!$E$4:$E$2000='Analítico Cx.'!$B153),-('Diário 4º PA'!$P$4:$P$2000=M$1),('Diário 4º PA'!$F$4:$F$2000))</f>
        <v>0</v>
      </c>
      <c r="N153" s="205">
        <f>SUMPRODUCT(-('Diário 1º PA'!$E$4:$E$2634='Analítico Cx.'!$B153),-('Diário 1º PA'!$P$4:$P$2634=N$1),('Diário 1º PA'!$F$4:$F$2634))+SUMPRODUCT(-('Diário 2º PA'!$E$4:$E$2000='Analítico Cx.'!$B153),-('Diário 2º PA'!$P$4:$P$2000=N$1),('Diário 2º PA'!$F$4:$F$2000))+SUMPRODUCT(-('Diário 3º PA'!$E$4:$E$2000='Analítico Cx.'!$B153),-('Diário 3º PA'!$P$4:$P$2000=N$1),('Diário 3º PA'!$F$4:$F$2000))+SUMPRODUCT(-('Diário 4º PA'!$E$4:$E$2000='Analítico Cx.'!$B153),-('Diário 4º PA'!$P$4:$P$2000=N$1),('Diário 4º PA'!$F$4:$F$2000))</f>
        <v>0</v>
      </c>
      <c r="O153" s="206">
        <f t="shared" si="22"/>
        <v>0</v>
      </c>
      <c r="P153" s="180">
        <f t="shared" si="21"/>
        <v>0</v>
      </c>
    </row>
    <row r="154" spans="1:16" ht="23.25" customHeight="1" x14ac:dyDescent="0.2">
      <c r="A154" s="215" t="s">
        <v>25</v>
      </c>
      <c r="B154" s="216" t="s">
        <v>228</v>
      </c>
      <c r="C154" s="205">
        <f>SUMPRODUCT(-('Diário 1º PA'!$E$4:$E$2634='Analítico Cx.'!$B154),-('Diário 1º PA'!$P$4:$P$2634=C$1),('Diário 1º PA'!$F$4:$F$2634))+SUMPRODUCT(-('Diário 2º PA'!$E$4:$E$2000='Analítico Cx.'!$B154),-('Diário 2º PA'!$P$4:$P$2000=C$1),('Diário 2º PA'!$F$4:$F$2000))+SUMPRODUCT(-('Diário 3º PA'!$E$4:$E$2000='Analítico Cx.'!$B154),-('Diário 3º PA'!$P$4:$P$2000=C$1),('Diário 3º PA'!$F$4:$F$2000))+SUMPRODUCT(-('Diário 4º PA'!$E$4:$E$2000='Analítico Cx.'!$B154),-('Diário 4º PA'!$P$4:$P$2000=C$1),('Diário 4º PA'!$F$4:$F$2000))</f>
        <v>0</v>
      </c>
      <c r="D154" s="205">
        <f>SUMPRODUCT(-('Diário 1º PA'!$E$4:$E$2634='Analítico Cx.'!$B154),-('Diário 1º PA'!$P$4:$P$2634=D$1),('Diário 1º PA'!$F$4:$F$2634))+SUMPRODUCT(-('Diário 2º PA'!$E$4:$E$2000='Analítico Cx.'!$B154),-('Diário 2º PA'!$P$4:$P$2000=D$1),('Diário 2º PA'!$F$4:$F$2000))+SUMPRODUCT(-('Diário 3º PA'!$E$4:$E$2000='Analítico Cx.'!$B154),-('Diário 3º PA'!$P$4:$P$2000=D$1),('Diário 3º PA'!$F$4:$F$2000))+SUMPRODUCT(-('Diário 4º PA'!$E$4:$E$2000='Analítico Cx.'!$B154),-('Diário 4º PA'!$P$4:$P$2000=D$1),('Diário 4º PA'!$F$4:$F$2000))</f>
        <v>0</v>
      </c>
      <c r="E154" s="205">
        <f>SUMPRODUCT(-('Diário 1º PA'!$E$4:$E$2634='Analítico Cx.'!$B154),-('Diário 1º PA'!$P$4:$P$2634=E$1),('Diário 1º PA'!$F$4:$F$2634))+SUMPRODUCT(-('Diário 2º PA'!$E$4:$E$2000='Analítico Cx.'!$B154),-('Diário 2º PA'!$P$4:$P$2000=E$1),('Diário 2º PA'!$F$4:$F$2000))+SUMPRODUCT(-('Diário 3º PA'!$E$4:$E$2000='Analítico Cx.'!$B154),-('Diário 3º PA'!$P$4:$P$2000=E$1),('Diário 3º PA'!$F$4:$F$2000))+SUMPRODUCT(-('Diário 4º PA'!$E$4:$E$2000='Analítico Cx.'!$B154),-('Diário 4º PA'!$P$4:$P$2000=E$1),('Diário 4º PA'!$F$4:$F$2000))</f>
        <v>0</v>
      </c>
      <c r="F154" s="205">
        <f>SUMPRODUCT(-('Diário 1º PA'!$E$4:$E$2634='Analítico Cx.'!$B154),-('Diário 1º PA'!$P$4:$P$2634=F$1),('Diário 1º PA'!$F$4:$F$2634))+SUMPRODUCT(-('Diário 2º PA'!$E$4:$E$2000='Analítico Cx.'!$B154),-('Diário 2º PA'!$P$4:$P$2000=F$1),('Diário 2º PA'!$F$4:$F$2000))+SUMPRODUCT(-('Diário 3º PA'!$E$4:$E$2000='Analítico Cx.'!$B154),-('Diário 3º PA'!$P$4:$P$2000=F$1),('Diário 3º PA'!$F$4:$F$2000))+SUMPRODUCT(-('Diário 4º PA'!$E$4:$E$2000='Analítico Cx.'!$B154),-('Diário 4º PA'!$P$4:$P$2000=F$1),('Diário 4º PA'!$F$4:$F$2000))</f>
        <v>0</v>
      </c>
      <c r="G154" s="205">
        <f>SUMPRODUCT(-('Diário 1º PA'!$E$4:$E$2634='Analítico Cx.'!$B154),-('Diário 1º PA'!$P$4:$P$2634=G$1),('Diário 1º PA'!$F$4:$F$2634))+SUMPRODUCT(-('Diário 2º PA'!$E$4:$E$2000='Analítico Cx.'!$B154),-('Diário 2º PA'!$P$4:$P$2000=G$1),('Diário 2º PA'!$F$4:$F$2000))+SUMPRODUCT(-('Diário 3º PA'!$E$4:$E$2000='Analítico Cx.'!$B154),-('Diário 3º PA'!$P$4:$P$2000=G$1),('Diário 3º PA'!$F$4:$F$2000))+SUMPRODUCT(-('Diário 4º PA'!$E$4:$E$2000='Analítico Cx.'!$B154),-('Diário 4º PA'!$P$4:$P$2000=G$1),('Diário 4º PA'!$F$4:$F$2000))</f>
        <v>0</v>
      </c>
      <c r="H154" s="205">
        <f>SUMPRODUCT(-('Diário 1º PA'!$E$4:$E$2634='Analítico Cx.'!$B154),-('Diário 1º PA'!$P$4:$P$2634=H$1),('Diário 1º PA'!$F$4:$F$2634))+SUMPRODUCT(-('Diário 2º PA'!$E$4:$E$2000='Analítico Cx.'!$B154),-('Diário 2º PA'!$P$4:$P$2000=H$1),('Diário 2º PA'!$F$4:$F$2000))+SUMPRODUCT(-('Diário 3º PA'!$E$4:$E$2000='Analítico Cx.'!$B154),-('Diário 3º PA'!$P$4:$P$2000=H$1),('Diário 3º PA'!$F$4:$F$2000))+SUMPRODUCT(-('Diário 4º PA'!$E$4:$E$2000='Analítico Cx.'!$B154),-('Diário 4º PA'!$P$4:$P$2000=H$1),('Diário 4º PA'!$F$4:$F$2000))</f>
        <v>0</v>
      </c>
      <c r="I154" s="205">
        <f>SUMPRODUCT(-('Diário 1º PA'!$E$4:$E$2634='Analítico Cx.'!$B154),-('Diário 1º PA'!$P$4:$P$2634=I$1),('Diário 1º PA'!$F$4:$F$2634))+SUMPRODUCT(-('Diário 2º PA'!$E$4:$E$2000='Analítico Cx.'!$B154),-('Diário 2º PA'!$P$4:$P$2000=I$1),('Diário 2º PA'!$F$4:$F$2000))+SUMPRODUCT(-('Diário 3º PA'!$E$4:$E$2000='Analítico Cx.'!$B154),-('Diário 3º PA'!$P$4:$P$2000=I$1),('Diário 3º PA'!$F$4:$F$2000))+SUMPRODUCT(-('Diário 4º PA'!$E$4:$E$2000='Analítico Cx.'!$B154),-('Diário 4º PA'!$P$4:$P$2000=I$1),('Diário 4º PA'!$F$4:$F$2000))</f>
        <v>0</v>
      </c>
      <c r="J154" s="205">
        <f>SUMPRODUCT(-('Diário 1º PA'!$E$4:$E$2634='Analítico Cx.'!$B154),-('Diário 1º PA'!$P$4:$P$2634=J$1),('Diário 1º PA'!$F$4:$F$2634))+SUMPRODUCT(-('Diário 2º PA'!$E$4:$E$2000='Analítico Cx.'!$B154),-('Diário 2º PA'!$P$4:$P$2000=J$1),('Diário 2º PA'!$F$4:$F$2000))+SUMPRODUCT(-('Diário 3º PA'!$E$4:$E$2000='Analítico Cx.'!$B154),-('Diário 3º PA'!$P$4:$P$2000=J$1),('Diário 3º PA'!$F$4:$F$2000))+SUMPRODUCT(-('Diário 4º PA'!$E$4:$E$2000='Analítico Cx.'!$B154),-('Diário 4º PA'!$P$4:$P$2000=J$1),('Diário 4º PA'!$F$4:$F$2000))</f>
        <v>0</v>
      </c>
      <c r="K154" s="205">
        <f>SUMPRODUCT(-('Diário 1º PA'!$E$4:$E$2634='Analítico Cx.'!$B154),-('Diário 1º PA'!$P$4:$P$2634=K$1),('Diário 1º PA'!$F$4:$F$2634))+SUMPRODUCT(-('Diário 2º PA'!$E$4:$E$2000='Analítico Cx.'!$B154),-('Diário 2º PA'!$P$4:$P$2000=K$1),('Diário 2º PA'!$F$4:$F$2000))+SUMPRODUCT(-('Diário 3º PA'!$E$4:$E$2000='Analítico Cx.'!$B154),-('Diário 3º PA'!$P$4:$P$2000=K$1),('Diário 3º PA'!$F$4:$F$2000))+SUMPRODUCT(-('Diário 4º PA'!$E$4:$E$2000='Analítico Cx.'!$B154),-('Diário 4º PA'!$P$4:$P$2000=K$1),('Diário 4º PA'!$F$4:$F$2000))</f>
        <v>0</v>
      </c>
      <c r="L154" s="205">
        <f>SUMPRODUCT(-('Diário 1º PA'!$E$4:$E$2634='Analítico Cx.'!$B154),-('Diário 1º PA'!$P$4:$P$2634=L$1),('Diário 1º PA'!$F$4:$F$2634))+SUMPRODUCT(-('Diário 2º PA'!$E$4:$E$2000='Analítico Cx.'!$B154),-('Diário 2º PA'!$P$4:$P$2000=L$1),('Diário 2º PA'!$F$4:$F$2000))+SUMPRODUCT(-('Diário 3º PA'!$E$4:$E$2000='Analítico Cx.'!$B154),-('Diário 3º PA'!$P$4:$P$2000=L$1),('Diário 3º PA'!$F$4:$F$2000))+SUMPRODUCT(-('Diário 4º PA'!$E$4:$E$2000='Analítico Cx.'!$B154),-('Diário 4º PA'!$P$4:$P$2000=L$1),('Diário 4º PA'!$F$4:$F$2000))</f>
        <v>0</v>
      </c>
      <c r="M154" s="205">
        <f>SUMPRODUCT(-('Diário 1º PA'!$E$4:$E$2634='Analítico Cx.'!$B154),-('Diário 1º PA'!$P$4:$P$2634=M$1),('Diário 1º PA'!$F$4:$F$2634))+SUMPRODUCT(-('Diário 2º PA'!$E$4:$E$2000='Analítico Cx.'!$B154),-('Diário 2º PA'!$P$4:$P$2000=M$1),('Diário 2º PA'!$F$4:$F$2000))+SUMPRODUCT(-('Diário 3º PA'!$E$4:$E$2000='Analítico Cx.'!$B154),-('Diário 3º PA'!$P$4:$P$2000=M$1),('Diário 3º PA'!$F$4:$F$2000))+SUMPRODUCT(-('Diário 4º PA'!$E$4:$E$2000='Analítico Cx.'!$B154),-('Diário 4º PA'!$P$4:$P$2000=M$1),('Diário 4º PA'!$F$4:$F$2000))</f>
        <v>0</v>
      </c>
      <c r="N154" s="205">
        <f>SUMPRODUCT(-('Diário 1º PA'!$E$4:$E$2634='Analítico Cx.'!$B154),-('Diário 1º PA'!$P$4:$P$2634=N$1),('Diário 1º PA'!$F$4:$F$2634))+SUMPRODUCT(-('Diário 2º PA'!$E$4:$E$2000='Analítico Cx.'!$B154),-('Diário 2º PA'!$P$4:$P$2000=N$1),('Diário 2º PA'!$F$4:$F$2000))+SUMPRODUCT(-('Diário 3º PA'!$E$4:$E$2000='Analítico Cx.'!$B154),-('Diário 3º PA'!$P$4:$P$2000=N$1),('Diário 3º PA'!$F$4:$F$2000))+SUMPRODUCT(-('Diário 4º PA'!$E$4:$E$2000='Analítico Cx.'!$B154),-('Diário 4º PA'!$P$4:$P$2000=N$1),('Diário 4º PA'!$F$4:$F$2000))</f>
        <v>0</v>
      </c>
      <c r="O154" s="206">
        <f t="shared" si="22"/>
        <v>0</v>
      </c>
      <c r="P154" s="180">
        <f t="shared" si="21"/>
        <v>0</v>
      </c>
    </row>
    <row r="155" spans="1:16" ht="23.25" customHeight="1" x14ac:dyDescent="0.2">
      <c r="A155" s="215" t="s">
        <v>26</v>
      </c>
      <c r="B155" s="216" t="s">
        <v>230</v>
      </c>
      <c r="C155" s="205">
        <f>SUMPRODUCT(-('Diário 1º PA'!$E$4:$E$2634='Analítico Cx.'!$B155),-('Diário 1º PA'!$P$4:$P$2634=C$1),('Diário 1º PA'!$F$4:$F$2634))+SUMPRODUCT(-('Diário 2º PA'!$E$4:$E$2000='Analítico Cx.'!$B155),-('Diário 2º PA'!$P$4:$P$2000=C$1),('Diário 2º PA'!$F$4:$F$2000))+SUMPRODUCT(-('Diário 3º PA'!$E$4:$E$2000='Analítico Cx.'!$B155),-('Diário 3º PA'!$P$4:$P$2000=C$1),('Diário 3º PA'!$F$4:$F$2000))+SUMPRODUCT(-('Diário 4º PA'!$E$4:$E$2000='Analítico Cx.'!$B155),-('Diário 4º PA'!$P$4:$P$2000=C$1),('Diário 4º PA'!$F$4:$F$2000))</f>
        <v>0</v>
      </c>
      <c r="D155" s="205">
        <f>SUMPRODUCT(-('Diário 1º PA'!$E$4:$E$2634='Analítico Cx.'!$B155),-('Diário 1º PA'!$P$4:$P$2634=D$1),('Diário 1º PA'!$F$4:$F$2634))+SUMPRODUCT(-('Diário 2º PA'!$E$4:$E$2000='Analítico Cx.'!$B155),-('Diário 2º PA'!$P$4:$P$2000=D$1),('Diário 2º PA'!$F$4:$F$2000))+SUMPRODUCT(-('Diário 3º PA'!$E$4:$E$2000='Analítico Cx.'!$B155),-('Diário 3º PA'!$P$4:$P$2000=D$1),('Diário 3º PA'!$F$4:$F$2000))+SUMPRODUCT(-('Diário 4º PA'!$E$4:$E$2000='Analítico Cx.'!$B155),-('Diário 4º PA'!$P$4:$P$2000=D$1),('Diário 4º PA'!$F$4:$F$2000))</f>
        <v>0</v>
      </c>
      <c r="E155" s="205">
        <f>SUMPRODUCT(-('Diário 1º PA'!$E$4:$E$2634='Analítico Cx.'!$B155),-('Diário 1º PA'!$P$4:$P$2634=E$1),('Diário 1º PA'!$F$4:$F$2634))+SUMPRODUCT(-('Diário 2º PA'!$E$4:$E$2000='Analítico Cx.'!$B155),-('Diário 2º PA'!$P$4:$P$2000=E$1),('Diário 2º PA'!$F$4:$F$2000))+SUMPRODUCT(-('Diário 3º PA'!$E$4:$E$2000='Analítico Cx.'!$B155),-('Diário 3º PA'!$P$4:$P$2000=E$1),('Diário 3º PA'!$F$4:$F$2000))+SUMPRODUCT(-('Diário 4º PA'!$E$4:$E$2000='Analítico Cx.'!$B155),-('Diário 4º PA'!$P$4:$P$2000=E$1),('Diário 4º PA'!$F$4:$F$2000))</f>
        <v>0</v>
      </c>
      <c r="F155" s="205">
        <f>SUMPRODUCT(-('Diário 1º PA'!$E$4:$E$2634='Analítico Cx.'!$B155),-('Diário 1º PA'!$P$4:$P$2634=F$1),('Diário 1º PA'!$F$4:$F$2634))+SUMPRODUCT(-('Diário 2º PA'!$E$4:$E$2000='Analítico Cx.'!$B155),-('Diário 2º PA'!$P$4:$P$2000=F$1),('Diário 2º PA'!$F$4:$F$2000))+SUMPRODUCT(-('Diário 3º PA'!$E$4:$E$2000='Analítico Cx.'!$B155),-('Diário 3º PA'!$P$4:$P$2000=F$1),('Diário 3º PA'!$F$4:$F$2000))+SUMPRODUCT(-('Diário 4º PA'!$E$4:$E$2000='Analítico Cx.'!$B155),-('Diário 4º PA'!$P$4:$P$2000=F$1),('Diário 4º PA'!$F$4:$F$2000))</f>
        <v>0</v>
      </c>
      <c r="G155" s="205">
        <f>SUMPRODUCT(-('Diário 1º PA'!$E$4:$E$2634='Analítico Cx.'!$B155),-('Diário 1º PA'!$P$4:$P$2634=G$1),('Diário 1º PA'!$F$4:$F$2634))+SUMPRODUCT(-('Diário 2º PA'!$E$4:$E$2000='Analítico Cx.'!$B155),-('Diário 2º PA'!$P$4:$P$2000=G$1),('Diário 2º PA'!$F$4:$F$2000))+SUMPRODUCT(-('Diário 3º PA'!$E$4:$E$2000='Analítico Cx.'!$B155),-('Diário 3º PA'!$P$4:$P$2000=G$1),('Diário 3º PA'!$F$4:$F$2000))+SUMPRODUCT(-('Diário 4º PA'!$E$4:$E$2000='Analítico Cx.'!$B155),-('Diário 4º PA'!$P$4:$P$2000=G$1),('Diário 4º PA'!$F$4:$F$2000))</f>
        <v>0</v>
      </c>
      <c r="H155" s="205">
        <f>SUMPRODUCT(-('Diário 1º PA'!$E$4:$E$2634='Analítico Cx.'!$B155),-('Diário 1º PA'!$P$4:$P$2634=H$1),('Diário 1º PA'!$F$4:$F$2634))+SUMPRODUCT(-('Diário 2º PA'!$E$4:$E$2000='Analítico Cx.'!$B155),-('Diário 2º PA'!$P$4:$P$2000=H$1),('Diário 2º PA'!$F$4:$F$2000))+SUMPRODUCT(-('Diário 3º PA'!$E$4:$E$2000='Analítico Cx.'!$B155),-('Diário 3º PA'!$P$4:$P$2000=H$1),('Diário 3º PA'!$F$4:$F$2000))+SUMPRODUCT(-('Diário 4º PA'!$E$4:$E$2000='Analítico Cx.'!$B155),-('Diário 4º PA'!$P$4:$P$2000=H$1),('Diário 4º PA'!$F$4:$F$2000))</f>
        <v>0</v>
      </c>
      <c r="I155" s="205">
        <f>SUMPRODUCT(-('Diário 1º PA'!$E$4:$E$2634='Analítico Cx.'!$B155),-('Diário 1º PA'!$P$4:$P$2634=I$1),('Diário 1º PA'!$F$4:$F$2634))+SUMPRODUCT(-('Diário 2º PA'!$E$4:$E$2000='Analítico Cx.'!$B155),-('Diário 2º PA'!$P$4:$P$2000=I$1),('Diário 2º PA'!$F$4:$F$2000))+SUMPRODUCT(-('Diário 3º PA'!$E$4:$E$2000='Analítico Cx.'!$B155),-('Diário 3º PA'!$P$4:$P$2000=I$1),('Diário 3º PA'!$F$4:$F$2000))+SUMPRODUCT(-('Diário 4º PA'!$E$4:$E$2000='Analítico Cx.'!$B155),-('Diário 4º PA'!$P$4:$P$2000=I$1),('Diário 4º PA'!$F$4:$F$2000))</f>
        <v>0</v>
      </c>
      <c r="J155" s="205">
        <f>SUMPRODUCT(-('Diário 1º PA'!$E$4:$E$2634='Analítico Cx.'!$B155),-('Diário 1º PA'!$P$4:$P$2634=J$1),('Diário 1º PA'!$F$4:$F$2634))+SUMPRODUCT(-('Diário 2º PA'!$E$4:$E$2000='Analítico Cx.'!$B155),-('Diário 2º PA'!$P$4:$P$2000=J$1),('Diário 2º PA'!$F$4:$F$2000))+SUMPRODUCT(-('Diário 3º PA'!$E$4:$E$2000='Analítico Cx.'!$B155),-('Diário 3º PA'!$P$4:$P$2000=J$1),('Diário 3º PA'!$F$4:$F$2000))+SUMPRODUCT(-('Diário 4º PA'!$E$4:$E$2000='Analítico Cx.'!$B155),-('Diário 4º PA'!$P$4:$P$2000=J$1),('Diário 4º PA'!$F$4:$F$2000))</f>
        <v>0</v>
      </c>
      <c r="K155" s="205">
        <f>SUMPRODUCT(-('Diário 1º PA'!$E$4:$E$2634='Analítico Cx.'!$B155),-('Diário 1º PA'!$P$4:$P$2634=K$1),('Diário 1º PA'!$F$4:$F$2634))+SUMPRODUCT(-('Diário 2º PA'!$E$4:$E$2000='Analítico Cx.'!$B155),-('Diário 2º PA'!$P$4:$P$2000=K$1),('Diário 2º PA'!$F$4:$F$2000))+SUMPRODUCT(-('Diário 3º PA'!$E$4:$E$2000='Analítico Cx.'!$B155),-('Diário 3º PA'!$P$4:$P$2000=K$1),('Diário 3º PA'!$F$4:$F$2000))+SUMPRODUCT(-('Diário 4º PA'!$E$4:$E$2000='Analítico Cx.'!$B155),-('Diário 4º PA'!$P$4:$P$2000=K$1),('Diário 4º PA'!$F$4:$F$2000))</f>
        <v>0</v>
      </c>
      <c r="L155" s="205">
        <f>SUMPRODUCT(-('Diário 1º PA'!$E$4:$E$2634='Analítico Cx.'!$B155),-('Diário 1º PA'!$P$4:$P$2634=L$1),('Diário 1º PA'!$F$4:$F$2634))+SUMPRODUCT(-('Diário 2º PA'!$E$4:$E$2000='Analítico Cx.'!$B155),-('Diário 2º PA'!$P$4:$P$2000=L$1),('Diário 2º PA'!$F$4:$F$2000))+SUMPRODUCT(-('Diário 3º PA'!$E$4:$E$2000='Analítico Cx.'!$B155),-('Diário 3º PA'!$P$4:$P$2000=L$1),('Diário 3º PA'!$F$4:$F$2000))+SUMPRODUCT(-('Diário 4º PA'!$E$4:$E$2000='Analítico Cx.'!$B155),-('Diário 4º PA'!$P$4:$P$2000=L$1),('Diário 4º PA'!$F$4:$F$2000))</f>
        <v>0</v>
      </c>
      <c r="M155" s="205">
        <f>SUMPRODUCT(-('Diário 1º PA'!$E$4:$E$2634='Analítico Cx.'!$B155),-('Diário 1º PA'!$P$4:$P$2634=M$1),('Diário 1º PA'!$F$4:$F$2634))+SUMPRODUCT(-('Diário 2º PA'!$E$4:$E$2000='Analítico Cx.'!$B155),-('Diário 2º PA'!$P$4:$P$2000=M$1),('Diário 2º PA'!$F$4:$F$2000))+SUMPRODUCT(-('Diário 3º PA'!$E$4:$E$2000='Analítico Cx.'!$B155),-('Diário 3º PA'!$P$4:$P$2000=M$1),('Diário 3º PA'!$F$4:$F$2000))+SUMPRODUCT(-('Diário 4º PA'!$E$4:$E$2000='Analítico Cx.'!$B155),-('Diário 4º PA'!$P$4:$P$2000=M$1),('Diário 4º PA'!$F$4:$F$2000))</f>
        <v>0</v>
      </c>
      <c r="N155" s="205">
        <f>SUMPRODUCT(-('Diário 1º PA'!$E$4:$E$2634='Analítico Cx.'!$B155),-('Diário 1º PA'!$P$4:$P$2634=N$1),('Diário 1º PA'!$F$4:$F$2634))+SUMPRODUCT(-('Diário 2º PA'!$E$4:$E$2000='Analítico Cx.'!$B155),-('Diário 2º PA'!$P$4:$P$2000=N$1),('Diário 2º PA'!$F$4:$F$2000))+SUMPRODUCT(-('Diário 3º PA'!$E$4:$E$2000='Analítico Cx.'!$B155),-('Diário 3º PA'!$P$4:$P$2000=N$1),('Diário 3º PA'!$F$4:$F$2000))+SUMPRODUCT(-('Diário 4º PA'!$E$4:$E$2000='Analítico Cx.'!$B155),-('Diário 4º PA'!$P$4:$P$2000=N$1),('Diário 4º PA'!$F$4:$F$2000))</f>
        <v>0</v>
      </c>
      <c r="O155" s="206">
        <f t="shared" si="22"/>
        <v>0</v>
      </c>
      <c r="P155" s="180">
        <f t="shared" si="21"/>
        <v>0</v>
      </c>
    </row>
    <row r="156" spans="1:16" ht="23.25" customHeight="1" x14ac:dyDescent="0.2">
      <c r="A156" s="215" t="s">
        <v>27</v>
      </c>
      <c r="B156" s="216" t="s">
        <v>233</v>
      </c>
      <c r="C156" s="205">
        <f>SUMPRODUCT(-('Diário 1º PA'!$E$4:$E$2634='Analítico Cx.'!$B156),-('Diário 1º PA'!$P$4:$P$2634=C$1),('Diário 1º PA'!$F$4:$F$2634))+SUMPRODUCT(-('Diário 2º PA'!$E$4:$E$2000='Analítico Cx.'!$B156),-('Diário 2º PA'!$P$4:$P$2000=C$1),('Diário 2º PA'!$F$4:$F$2000))+SUMPRODUCT(-('Diário 3º PA'!$E$4:$E$2000='Analítico Cx.'!$B156),-('Diário 3º PA'!$P$4:$P$2000=C$1),('Diário 3º PA'!$F$4:$F$2000))+SUMPRODUCT(-('Diário 4º PA'!$E$4:$E$2000='Analítico Cx.'!$B156),-('Diário 4º PA'!$P$4:$P$2000=C$1),('Diário 4º PA'!$F$4:$F$2000))</f>
        <v>0</v>
      </c>
      <c r="D156" s="205">
        <f>SUMPRODUCT(-('Diário 1º PA'!$E$4:$E$2634='Analítico Cx.'!$B156),-('Diário 1º PA'!$P$4:$P$2634=D$1),('Diário 1º PA'!$F$4:$F$2634))+SUMPRODUCT(-('Diário 2º PA'!$E$4:$E$2000='Analítico Cx.'!$B156),-('Diário 2º PA'!$P$4:$P$2000=D$1),('Diário 2º PA'!$F$4:$F$2000))+SUMPRODUCT(-('Diário 3º PA'!$E$4:$E$2000='Analítico Cx.'!$B156),-('Diário 3º PA'!$P$4:$P$2000=D$1),('Diário 3º PA'!$F$4:$F$2000))+SUMPRODUCT(-('Diário 4º PA'!$E$4:$E$2000='Analítico Cx.'!$B156),-('Diário 4º PA'!$P$4:$P$2000=D$1),('Diário 4º PA'!$F$4:$F$2000))</f>
        <v>0</v>
      </c>
      <c r="E156" s="205">
        <f>SUMPRODUCT(-('Diário 1º PA'!$E$4:$E$2634='Analítico Cx.'!$B156),-('Diário 1º PA'!$P$4:$P$2634=E$1),('Diário 1º PA'!$F$4:$F$2634))+SUMPRODUCT(-('Diário 2º PA'!$E$4:$E$2000='Analítico Cx.'!$B156),-('Diário 2º PA'!$P$4:$P$2000=E$1),('Diário 2º PA'!$F$4:$F$2000))+SUMPRODUCT(-('Diário 3º PA'!$E$4:$E$2000='Analítico Cx.'!$B156),-('Diário 3º PA'!$P$4:$P$2000=E$1),('Diário 3º PA'!$F$4:$F$2000))+SUMPRODUCT(-('Diário 4º PA'!$E$4:$E$2000='Analítico Cx.'!$B156),-('Diário 4º PA'!$P$4:$P$2000=E$1),('Diário 4º PA'!$F$4:$F$2000))</f>
        <v>0</v>
      </c>
      <c r="F156" s="205">
        <f>SUMPRODUCT(-('Diário 1º PA'!$E$4:$E$2634='Analítico Cx.'!$B156),-('Diário 1º PA'!$P$4:$P$2634=F$1),('Diário 1º PA'!$F$4:$F$2634))+SUMPRODUCT(-('Diário 2º PA'!$E$4:$E$2000='Analítico Cx.'!$B156),-('Diário 2º PA'!$P$4:$P$2000=F$1),('Diário 2º PA'!$F$4:$F$2000))+SUMPRODUCT(-('Diário 3º PA'!$E$4:$E$2000='Analítico Cx.'!$B156),-('Diário 3º PA'!$P$4:$P$2000=F$1),('Diário 3º PA'!$F$4:$F$2000))+SUMPRODUCT(-('Diário 4º PA'!$E$4:$E$2000='Analítico Cx.'!$B156),-('Diário 4º PA'!$P$4:$P$2000=F$1),('Diário 4º PA'!$F$4:$F$2000))</f>
        <v>0</v>
      </c>
      <c r="G156" s="205">
        <f>SUMPRODUCT(-('Diário 1º PA'!$E$4:$E$2634='Analítico Cx.'!$B156),-('Diário 1º PA'!$P$4:$P$2634=G$1),('Diário 1º PA'!$F$4:$F$2634))+SUMPRODUCT(-('Diário 2º PA'!$E$4:$E$2000='Analítico Cx.'!$B156),-('Diário 2º PA'!$P$4:$P$2000=G$1),('Diário 2º PA'!$F$4:$F$2000))+SUMPRODUCT(-('Diário 3º PA'!$E$4:$E$2000='Analítico Cx.'!$B156),-('Diário 3º PA'!$P$4:$P$2000=G$1),('Diário 3º PA'!$F$4:$F$2000))+SUMPRODUCT(-('Diário 4º PA'!$E$4:$E$2000='Analítico Cx.'!$B156),-('Diário 4º PA'!$P$4:$P$2000=G$1),('Diário 4º PA'!$F$4:$F$2000))</f>
        <v>0</v>
      </c>
      <c r="H156" s="205">
        <f>SUMPRODUCT(-('Diário 1º PA'!$E$4:$E$2634='Analítico Cx.'!$B156),-('Diário 1º PA'!$P$4:$P$2634=H$1),('Diário 1º PA'!$F$4:$F$2634))+SUMPRODUCT(-('Diário 2º PA'!$E$4:$E$2000='Analítico Cx.'!$B156),-('Diário 2º PA'!$P$4:$P$2000=H$1),('Diário 2º PA'!$F$4:$F$2000))+SUMPRODUCT(-('Diário 3º PA'!$E$4:$E$2000='Analítico Cx.'!$B156),-('Diário 3º PA'!$P$4:$P$2000=H$1),('Diário 3º PA'!$F$4:$F$2000))+SUMPRODUCT(-('Diário 4º PA'!$E$4:$E$2000='Analítico Cx.'!$B156),-('Diário 4º PA'!$P$4:$P$2000=H$1),('Diário 4º PA'!$F$4:$F$2000))</f>
        <v>0</v>
      </c>
      <c r="I156" s="205">
        <f>SUMPRODUCT(-('Diário 1º PA'!$E$4:$E$2634='Analítico Cx.'!$B156),-('Diário 1º PA'!$P$4:$P$2634=I$1),('Diário 1º PA'!$F$4:$F$2634))+SUMPRODUCT(-('Diário 2º PA'!$E$4:$E$2000='Analítico Cx.'!$B156),-('Diário 2º PA'!$P$4:$P$2000=I$1),('Diário 2º PA'!$F$4:$F$2000))+SUMPRODUCT(-('Diário 3º PA'!$E$4:$E$2000='Analítico Cx.'!$B156),-('Diário 3º PA'!$P$4:$P$2000=I$1),('Diário 3º PA'!$F$4:$F$2000))+SUMPRODUCT(-('Diário 4º PA'!$E$4:$E$2000='Analítico Cx.'!$B156),-('Diário 4º PA'!$P$4:$P$2000=I$1),('Diário 4º PA'!$F$4:$F$2000))</f>
        <v>0</v>
      </c>
      <c r="J156" s="205">
        <f>SUMPRODUCT(-('Diário 1º PA'!$E$4:$E$2634='Analítico Cx.'!$B156),-('Diário 1º PA'!$P$4:$P$2634=J$1),('Diário 1º PA'!$F$4:$F$2634))+SUMPRODUCT(-('Diário 2º PA'!$E$4:$E$2000='Analítico Cx.'!$B156),-('Diário 2º PA'!$P$4:$P$2000=J$1),('Diário 2º PA'!$F$4:$F$2000))+SUMPRODUCT(-('Diário 3º PA'!$E$4:$E$2000='Analítico Cx.'!$B156),-('Diário 3º PA'!$P$4:$P$2000=J$1),('Diário 3º PA'!$F$4:$F$2000))+SUMPRODUCT(-('Diário 4º PA'!$E$4:$E$2000='Analítico Cx.'!$B156),-('Diário 4º PA'!$P$4:$P$2000=J$1),('Diário 4º PA'!$F$4:$F$2000))</f>
        <v>0</v>
      </c>
      <c r="K156" s="205">
        <f>SUMPRODUCT(-('Diário 1º PA'!$E$4:$E$2634='Analítico Cx.'!$B156),-('Diário 1º PA'!$P$4:$P$2634=K$1),('Diário 1º PA'!$F$4:$F$2634))+SUMPRODUCT(-('Diário 2º PA'!$E$4:$E$2000='Analítico Cx.'!$B156),-('Diário 2º PA'!$P$4:$P$2000=K$1),('Diário 2º PA'!$F$4:$F$2000))+SUMPRODUCT(-('Diário 3º PA'!$E$4:$E$2000='Analítico Cx.'!$B156),-('Diário 3º PA'!$P$4:$P$2000=K$1),('Diário 3º PA'!$F$4:$F$2000))+SUMPRODUCT(-('Diário 4º PA'!$E$4:$E$2000='Analítico Cx.'!$B156),-('Diário 4º PA'!$P$4:$P$2000=K$1),('Diário 4º PA'!$F$4:$F$2000))</f>
        <v>0</v>
      </c>
      <c r="L156" s="205">
        <f>SUMPRODUCT(-('Diário 1º PA'!$E$4:$E$2634='Analítico Cx.'!$B156),-('Diário 1º PA'!$P$4:$P$2634=L$1),('Diário 1º PA'!$F$4:$F$2634))+SUMPRODUCT(-('Diário 2º PA'!$E$4:$E$2000='Analítico Cx.'!$B156),-('Diário 2º PA'!$P$4:$P$2000=L$1),('Diário 2º PA'!$F$4:$F$2000))+SUMPRODUCT(-('Diário 3º PA'!$E$4:$E$2000='Analítico Cx.'!$B156),-('Diário 3º PA'!$P$4:$P$2000=L$1),('Diário 3º PA'!$F$4:$F$2000))+SUMPRODUCT(-('Diário 4º PA'!$E$4:$E$2000='Analítico Cx.'!$B156),-('Diário 4º PA'!$P$4:$P$2000=L$1),('Diário 4º PA'!$F$4:$F$2000))</f>
        <v>0</v>
      </c>
      <c r="M156" s="205">
        <f>SUMPRODUCT(-('Diário 1º PA'!$E$4:$E$2634='Analítico Cx.'!$B156),-('Diário 1º PA'!$P$4:$P$2634=M$1),('Diário 1º PA'!$F$4:$F$2634))+SUMPRODUCT(-('Diário 2º PA'!$E$4:$E$2000='Analítico Cx.'!$B156),-('Diário 2º PA'!$P$4:$P$2000=M$1),('Diário 2º PA'!$F$4:$F$2000))+SUMPRODUCT(-('Diário 3º PA'!$E$4:$E$2000='Analítico Cx.'!$B156),-('Diário 3º PA'!$P$4:$P$2000=M$1),('Diário 3º PA'!$F$4:$F$2000))+SUMPRODUCT(-('Diário 4º PA'!$E$4:$E$2000='Analítico Cx.'!$B156),-('Diário 4º PA'!$P$4:$P$2000=M$1),('Diário 4º PA'!$F$4:$F$2000))</f>
        <v>0</v>
      </c>
      <c r="N156" s="205">
        <f>SUMPRODUCT(-('Diário 1º PA'!$E$4:$E$2634='Analítico Cx.'!$B156),-('Diário 1º PA'!$P$4:$P$2634=N$1),('Diário 1º PA'!$F$4:$F$2634))+SUMPRODUCT(-('Diário 2º PA'!$E$4:$E$2000='Analítico Cx.'!$B156),-('Diário 2º PA'!$P$4:$P$2000=N$1),('Diário 2º PA'!$F$4:$F$2000))+SUMPRODUCT(-('Diário 3º PA'!$E$4:$E$2000='Analítico Cx.'!$B156),-('Diário 3º PA'!$P$4:$P$2000=N$1),('Diário 3º PA'!$F$4:$F$2000))+SUMPRODUCT(-('Diário 4º PA'!$E$4:$E$2000='Analítico Cx.'!$B156),-('Diário 4º PA'!$P$4:$P$2000=N$1),('Diário 4º PA'!$F$4:$F$2000))</f>
        <v>0</v>
      </c>
      <c r="O156" s="206">
        <f t="shared" si="22"/>
        <v>0</v>
      </c>
      <c r="P156" s="180">
        <f t="shared" si="21"/>
        <v>0</v>
      </c>
    </row>
    <row r="157" spans="1:16" ht="23.25" customHeight="1" x14ac:dyDescent="0.2">
      <c r="A157" s="215" t="s">
        <v>28</v>
      </c>
      <c r="B157" s="216" t="s">
        <v>234</v>
      </c>
      <c r="C157" s="205">
        <f>SUMPRODUCT(-('Diário 1º PA'!$E$4:$E$2634='Analítico Cx.'!$B157),-('Diário 1º PA'!$P$4:$P$2634=C$1),('Diário 1º PA'!$F$4:$F$2634))+SUMPRODUCT(-('Diário 2º PA'!$E$4:$E$2000='Analítico Cx.'!$B157),-('Diário 2º PA'!$P$4:$P$2000=C$1),('Diário 2º PA'!$F$4:$F$2000))+SUMPRODUCT(-('Diário 3º PA'!$E$4:$E$2000='Analítico Cx.'!$B157),-('Diário 3º PA'!$P$4:$P$2000=C$1),('Diário 3º PA'!$F$4:$F$2000))+SUMPRODUCT(-('Diário 4º PA'!$E$4:$E$2000='Analítico Cx.'!$B157),-('Diário 4º PA'!$P$4:$P$2000=C$1),('Diário 4º PA'!$F$4:$F$2000))</f>
        <v>0</v>
      </c>
      <c r="D157" s="205">
        <f>SUMPRODUCT(-('Diário 1º PA'!$E$4:$E$2634='Analítico Cx.'!$B157),-('Diário 1º PA'!$P$4:$P$2634=D$1),('Diário 1º PA'!$F$4:$F$2634))+SUMPRODUCT(-('Diário 2º PA'!$E$4:$E$2000='Analítico Cx.'!$B157),-('Diário 2º PA'!$P$4:$P$2000=D$1),('Diário 2º PA'!$F$4:$F$2000))+SUMPRODUCT(-('Diário 3º PA'!$E$4:$E$2000='Analítico Cx.'!$B157),-('Diário 3º PA'!$P$4:$P$2000=D$1),('Diário 3º PA'!$F$4:$F$2000))+SUMPRODUCT(-('Diário 4º PA'!$E$4:$E$2000='Analítico Cx.'!$B157),-('Diário 4º PA'!$P$4:$P$2000=D$1),('Diário 4º PA'!$F$4:$F$2000))</f>
        <v>0</v>
      </c>
      <c r="E157" s="205">
        <f>SUMPRODUCT(-('Diário 1º PA'!$E$4:$E$2634='Analítico Cx.'!$B157),-('Diário 1º PA'!$P$4:$P$2634=E$1),('Diário 1º PA'!$F$4:$F$2634))+SUMPRODUCT(-('Diário 2º PA'!$E$4:$E$2000='Analítico Cx.'!$B157),-('Diário 2º PA'!$P$4:$P$2000=E$1),('Diário 2º PA'!$F$4:$F$2000))+SUMPRODUCT(-('Diário 3º PA'!$E$4:$E$2000='Analítico Cx.'!$B157),-('Diário 3º PA'!$P$4:$P$2000=E$1),('Diário 3º PA'!$F$4:$F$2000))+SUMPRODUCT(-('Diário 4º PA'!$E$4:$E$2000='Analítico Cx.'!$B157),-('Diário 4º PA'!$P$4:$P$2000=E$1),('Diário 4º PA'!$F$4:$F$2000))</f>
        <v>0</v>
      </c>
      <c r="F157" s="205">
        <f>SUMPRODUCT(-('Diário 1º PA'!$E$4:$E$2634='Analítico Cx.'!$B157),-('Diário 1º PA'!$P$4:$P$2634=F$1),('Diário 1º PA'!$F$4:$F$2634))+SUMPRODUCT(-('Diário 2º PA'!$E$4:$E$2000='Analítico Cx.'!$B157),-('Diário 2º PA'!$P$4:$P$2000=F$1),('Diário 2º PA'!$F$4:$F$2000))+SUMPRODUCT(-('Diário 3º PA'!$E$4:$E$2000='Analítico Cx.'!$B157),-('Diário 3º PA'!$P$4:$P$2000=F$1),('Diário 3º PA'!$F$4:$F$2000))+SUMPRODUCT(-('Diário 4º PA'!$E$4:$E$2000='Analítico Cx.'!$B157),-('Diário 4º PA'!$P$4:$P$2000=F$1),('Diário 4º PA'!$F$4:$F$2000))</f>
        <v>0</v>
      </c>
      <c r="G157" s="205">
        <f>SUMPRODUCT(-('Diário 1º PA'!$E$4:$E$2634='Analítico Cx.'!$B157),-('Diário 1º PA'!$P$4:$P$2634=G$1),('Diário 1º PA'!$F$4:$F$2634))+SUMPRODUCT(-('Diário 2º PA'!$E$4:$E$2000='Analítico Cx.'!$B157),-('Diário 2º PA'!$P$4:$P$2000=G$1),('Diário 2º PA'!$F$4:$F$2000))+SUMPRODUCT(-('Diário 3º PA'!$E$4:$E$2000='Analítico Cx.'!$B157),-('Diário 3º PA'!$P$4:$P$2000=G$1),('Diário 3º PA'!$F$4:$F$2000))+SUMPRODUCT(-('Diário 4º PA'!$E$4:$E$2000='Analítico Cx.'!$B157),-('Diário 4º PA'!$P$4:$P$2000=G$1),('Diário 4º PA'!$F$4:$F$2000))</f>
        <v>0</v>
      </c>
      <c r="H157" s="205">
        <f>SUMPRODUCT(-('Diário 1º PA'!$E$4:$E$2634='Analítico Cx.'!$B157),-('Diário 1º PA'!$P$4:$P$2634=H$1),('Diário 1º PA'!$F$4:$F$2634))+SUMPRODUCT(-('Diário 2º PA'!$E$4:$E$2000='Analítico Cx.'!$B157),-('Diário 2º PA'!$P$4:$P$2000=H$1),('Diário 2º PA'!$F$4:$F$2000))+SUMPRODUCT(-('Diário 3º PA'!$E$4:$E$2000='Analítico Cx.'!$B157),-('Diário 3º PA'!$P$4:$P$2000=H$1),('Diário 3º PA'!$F$4:$F$2000))+SUMPRODUCT(-('Diário 4º PA'!$E$4:$E$2000='Analítico Cx.'!$B157),-('Diário 4º PA'!$P$4:$P$2000=H$1),('Diário 4º PA'!$F$4:$F$2000))</f>
        <v>0</v>
      </c>
      <c r="I157" s="205">
        <f>SUMPRODUCT(-('Diário 1º PA'!$E$4:$E$2634='Analítico Cx.'!$B157),-('Diário 1º PA'!$P$4:$P$2634=I$1),('Diário 1º PA'!$F$4:$F$2634))+SUMPRODUCT(-('Diário 2º PA'!$E$4:$E$2000='Analítico Cx.'!$B157),-('Diário 2º PA'!$P$4:$P$2000=I$1),('Diário 2º PA'!$F$4:$F$2000))+SUMPRODUCT(-('Diário 3º PA'!$E$4:$E$2000='Analítico Cx.'!$B157),-('Diário 3º PA'!$P$4:$P$2000=I$1),('Diário 3º PA'!$F$4:$F$2000))+SUMPRODUCT(-('Diário 4º PA'!$E$4:$E$2000='Analítico Cx.'!$B157),-('Diário 4º PA'!$P$4:$P$2000=I$1),('Diário 4º PA'!$F$4:$F$2000))</f>
        <v>0</v>
      </c>
      <c r="J157" s="205">
        <f>SUMPRODUCT(-('Diário 1º PA'!$E$4:$E$2634='Analítico Cx.'!$B157),-('Diário 1º PA'!$P$4:$P$2634=J$1),('Diário 1º PA'!$F$4:$F$2634))+SUMPRODUCT(-('Diário 2º PA'!$E$4:$E$2000='Analítico Cx.'!$B157),-('Diário 2º PA'!$P$4:$P$2000=J$1),('Diário 2º PA'!$F$4:$F$2000))+SUMPRODUCT(-('Diário 3º PA'!$E$4:$E$2000='Analítico Cx.'!$B157),-('Diário 3º PA'!$P$4:$P$2000=J$1),('Diário 3º PA'!$F$4:$F$2000))+SUMPRODUCT(-('Diário 4º PA'!$E$4:$E$2000='Analítico Cx.'!$B157),-('Diário 4º PA'!$P$4:$P$2000=J$1),('Diário 4º PA'!$F$4:$F$2000))</f>
        <v>0</v>
      </c>
      <c r="K157" s="205">
        <f>SUMPRODUCT(-('Diário 1º PA'!$E$4:$E$2634='Analítico Cx.'!$B157),-('Diário 1º PA'!$P$4:$P$2634=K$1),('Diário 1º PA'!$F$4:$F$2634))+SUMPRODUCT(-('Diário 2º PA'!$E$4:$E$2000='Analítico Cx.'!$B157),-('Diário 2º PA'!$P$4:$P$2000=K$1),('Diário 2º PA'!$F$4:$F$2000))+SUMPRODUCT(-('Diário 3º PA'!$E$4:$E$2000='Analítico Cx.'!$B157),-('Diário 3º PA'!$P$4:$P$2000=K$1),('Diário 3º PA'!$F$4:$F$2000))+SUMPRODUCT(-('Diário 4º PA'!$E$4:$E$2000='Analítico Cx.'!$B157),-('Diário 4º PA'!$P$4:$P$2000=K$1),('Diário 4º PA'!$F$4:$F$2000))</f>
        <v>0</v>
      </c>
      <c r="L157" s="205">
        <f>SUMPRODUCT(-('Diário 1º PA'!$E$4:$E$2634='Analítico Cx.'!$B157),-('Diário 1º PA'!$P$4:$P$2634=L$1),('Diário 1º PA'!$F$4:$F$2634))+SUMPRODUCT(-('Diário 2º PA'!$E$4:$E$2000='Analítico Cx.'!$B157),-('Diário 2º PA'!$P$4:$P$2000=L$1),('Diário 2º PA'!$F$4:$F$2000))+SUMPRODUCT(-('Diário 3º PA'!$E$4:$E$2000='Analítico Cx.'!$B157),-('Diário 3º PA'!$P$4:$P$2000=L$1),('Diário 3º PA'!$F$4:$F$2000))+SUMPRODUCT(-('Diário 4º PA'!$E$4:$E$2000='Analítico Cx.'!$B157),-('Diário 4º PA'!$P$4:$P$2000=L$1),('Diário 4º PA'!$F$4:$F$2000))</f>
        <v>0</v>
      </c>
      <c r="M157" s="205">
        <f>SUMPRODUCT(-('Diário 1º PA'!$E$4:$E$2634='Analítico Cx.'!$B157),-('Diário 1º PA'!$P$4:$P$2634=M$1),('Diário 1º PA'!$F$4:$F$2634))+SUMPRODUCT(-('Diário 2º PA'!$E$4:$E$2000='Analítico Cx.'!$B157),-('Diário 2º PA'!$P$4:$P$2000=M$1),('Diário 2º PA'!$F$4:$F$2000))+SUMPRODUCT(-('Diário 3º PA'!$E$4:$E$2000='Analítico Cx.'!$B157),-('Diário 3º PA'!$P$4:$P$2000=M$1),('Diário 3º PA'!$F$4:$F$2000))+SUMPRODUCT(-('Diário 4º PA'!$E$4:$E$2000='Analítico Cx.'!$B157),-('Diário 4º PA'!$P$4:$P$2000=M$1),('Diário 4º PA'!$F$4:$F$2000))</f>
        <v>0</v>
      </c>
      <c r="N157" s="205">
        <f>SUMPRODUCT(-('Diário 1º PA'!$E$4:$E$2634='Analítico Cx.'!$B157),-('Diário 1º PA'!$P$4:$P$2634=N$1),('Diário 1º PA'!$F$4:$F$2634))+SUMPRODUCT(-('Diário 2º PA'!$E$4:$E$2000='Analítico Cx.'!$B157),-('Diário 2º PA'!$P$4:$P$2000=N$1),('Diário 2º PA'!$F$4:$F$2000))+SUMPRODUCT(-('Diário 3º PA'!$E$4:$E$2000='Analítico Cx.'!$B157),-('Diário 3º PA'!$P$4:$P$2000=N$1),('Diário 3º PA'!$F$4:$F$2000))+SUMPRODUCT(-('Diário 4º PA'!$E$4:$E$2000='Analítico Cx.'!$B157),-('Diário 4º PA'!$P$4:$P$2000=N$1),('Diário 4º PA'!$F$4:$F$2000))</f>
        <v>0</v>
      </c>
      <c r="O157" s="206">
        <f t="shared" si="22"/>
        <v>0</v>
      </c>
      <c r="P157" s="180">
        <f t="shared" si="21"/>
        <v>0</v>
      </c>
    </row>
    <row r="158" spans="1:16" ht="23.25" customHeight="1" x14ac:dyDescent="0.2">
      <c r="A158" s="215" t="s">
        <v>136</v>
      </c>
      <c r="B158" s="216" t="s">
        <v>72</v>
      </c>
      <c r="C158" s="205">
        <f>SUMPRODUCT(-('Diário 1º PA'!$E$4:$E$2634='Analítico Cx.'!$B158),-('Diário 1º PA'!$P$4:$P$2634=C$1),('Diário 1º PA'!$F$4:$F$2634))+SUMPRODUCT(-('Diário 2º PA'!$E$4:$E$2000='Analítico Cx.'!$B158),-('Diário 2º PA'!$P$4:$P$2000=C$1),('Diário 2º PA'!$F$4:$F$2000))+SUMPRODUCT(-('Diário 3º PA'!$E$4:$E$2000='Analítico Cx.'!$B158),-('Diário 3º PA'!$P$4:$P$2000=C$1),('Diário 3º PA'!$F$4:$F$2000))+SUMPRODUCT(-('Diário 4º PA'!$E$4:$E$2000='Analítico Cx.'!$B158),-('Diário 4º PA'!$P$4:$P$2000=C$1),('Diário 4º PA'!$F$4:$F$2000))</f>
        <v>0</v>
      </c>
      <c r="D158" s="205">
        <f>SUMPRODUCT(-('Diário 1º PA'!$E$4:$E$2634='Analítico Cx.'!$B158),-('Diário 1º PA'!$P$4:$P$2634=D$1),('Diário 1º PA'!$F$4:$F$2634))+SUMPRODUCT(-('Diário 2º PA'!$E$4:$E$2000='Analítico Cx.'!$B158),-('Diário 2º PA'!$P$4:$P$2000=D$1),('Diário 2º PA'!$F$4:$F$2000))+SUMPRODUCT(-('Diário 3º PA'!$E$4:$E$2000='Analítico Cx.'!$B158),-('Diário 3º PA'!$P$4:$P$2000=D$1),('Diário 3º PA'!$F$4:$F$2000))+SUMPRODUCT(-('Diário 4º PA'!$E$4:$E$2000='Analítico Cx.'!$B158),-('Diário 4º PA'!$P$4:$P$2000=D$1),('Diário 4º PA'!$F$4:$F$2000))</f>
        <v>0</v>
      </c>
      <c r="E158" s="205">
        <f>SUMPRODUCT(-('Diário 1º PA'!$E$4:$E$2634='Analítico Cx.'!$B158),-('Diário 1º PA'!$P$4:$P$2634=E$1),('Diário 1º PA'!$F$4:$F$2634))+SUMPRODUCT(-('Diário 2º PA'!$E$4:$E$2000='Analítico Cx.'!$B158),-('Diário 2º PA'!$P$4:$P$2000=E$1),('Diário 2º PA'!$F$4:$F$2000))+SUMPRODUCT(-('Diário 3º PA'!$E$4:$E$2000='Analítico Cx.'!$B158),-('Diário 3º PA'!$P$4:$P$2000=E$1),('Diário 3º PA'!$F$4:$F$2000))+SUMPRODUCT(-('Diário 4º PA'!$E$4:$E$2000='Analítico Cx.'!$B158),-('Diário 4º PA'!$P$4:$P$2000=E$1),('Diário 4º PA'!$F$4:$F$2000))</f>
        <v>0</v>
      </c>
      <c r="F158" s="205">
        <f>SUMPRODUCT(-('Diário 1º PA'!$E$4:$E$2634='Analítico Cx.'!$B158),-('Diário 1º PA'!$P$4:$P$2634=F$1),('Diário 1º PA'!$F$4:$F$2634))+SUMPRODUCT(-('Diário 2º PA'!$E$4:$E$2000='Analítico Cx.'!$B158),-('Diário 2º PA'!$P$4:$P$2000=F$1),('Diário 2º PA'!$F$4:$F$2000))+SUMPRODUCT(-('Diário 3º PA'!$E$4:$E$2000='Analítico Cx.'!$B158),-('Diário 3º PA'!$P$4:$P$2000=F$1),('Diário 3º PA'!$F$4:$F$2000))+SUMPRODUCT(-('Diário 4º PA'!$E$4:$E$2000='Analítico Cx.'!$B158),-('Diário 4º PA'!$P$4:$P$2000=F$1),('Diário 4º PA'!$F$4:$F$2000))</f>
        <v>0</v>
      </c>
      <c r="G158" s="205">
        <f>SUMPRODUCT(-('Diário 1º PA'!$E$4:$E$2634='Analítico Cx.'!$B158),-('Diário 1º PA'!$P$4:$P$2634=G$1),('Diário 1º PA'!$F$4:$F$2634))+SUMPRODUCT(-('Diário 2º PA'!$E$4:$E$2000='Analítico Cx.'!$B158),-('Diário 2º PA'!$P$4:$P$2000=G$1),('Diário 2º PA'!$F$4:$F$2000))+SUMPRODUCT(-('Diário 3º PA'!$E$4:$E$2000='Analítico Cx.'!$B158),-('Diário 3º PA'!$P$4:$P$2000=G$1),('Diário 3º PA'!$F$4:$F$2000))+SUMPRODUCT(-('Diário 4º PA'!$E$4:$E$2000='Analítico Cx.'!$B158),-('Diário 4º PA'!$P$4:$P$2000=G$1),('Diário 4º PA'!$F$4:$F$2000))</f>
        <v>0</v>
      </c>
      <c r="H158" s="205">
        <f>SUMPRODUCT(-('Diário 1º PA'!$E$4:$E$2634='Analítico Cx.'!$B158),-('Diário 1º PA'!$P$4:$P$2634=H$1),('Diário 1º PA'!$F$4:$F$2634))+SUMPRODUCT(-('Diário 2º PA'!$E$4:$E$2000='Analítico Cx.'!$B158),-('Diário 2º PA'!$P$4:$P$2000=H$1),('Diário 2º PA'!$F$4:$F$2000))+SUMPRODUCT(-('Diário 3º PA'!$E$4:$E$2000='Analítico Cx.'!$B158),-('Diário 3º PA'!$P$4:$P$2000=H$1),('Diário 3º PA'!$F$4:$F$2000))+SUMPRODUCT(-('Diário 4º PA'!$E$4:$E$2000='Analítico Cx.'!$B158),-('Diário 4º PA'!$P$4:$P$2000=H$1),('Diário 4º PA'!$F$4:$F$2000))</f>
        <v>0</v>
      </c>
      <c r="I158" s="205">
        <f>SUMPRODUCT(-('Diário 1º PA'!$E$4:$E$2634='Analítico Cx.'!$B158),-('Diário 1º PA'!$P$4:$P$2634=I$1),('Diário 1º PA'!$F$4:$F$2634))+SUMPRODUCT(-('Diário 2º PA'!$E$4:$E$2000='Analítico Cx.'!$B158),-('Diário 2º PA'!$P$4:$P$2000=I$1),('Diário 2º PA'!$F$4:$F$2000))+SUMPRODUCT(-('Diário 3º PA'!$E$4:$E$2000='Analítico Cx.'!$B158),-('Diário 3º PA'!$P$4:$P$2000=I$1),('Diário 3º PA'!$F$4:$F$2000))+SUMPRODUCT(-('Diário 4º PA'!$E$4:$E$2000='Analítico Cx.'!$B158),-('Diário 4º PA'!$P$4:$P$2000=I$1),('Diário 4º PA'!$F$4:$F$2000))</f>
        <v>0</v>
      </c>
      <c r="J158" s="205">
        <f>SUMPRODUCT(-('Diário 1º PA'!$E$4:$E$2634='Analítico Cx.'!$B158),-('Diário 1º PA'!$P$4:$P$2634=J$1),('Diário 1º PA'!$F$4:$F$2634))+SUMPRODUCT(-('Diário 2º PA'!$E$4:$E$2000='Analítico Cx.'!$B158),-('Diário 2º PA'!$P$4:$P$2000=J$1),('Diário 2º PA'!$F$4:$F$2000))+SUMPRODUCT(-('Diário 3º PA'!$E$4:$E$2000='Analítico Cx.'!$B158),-('Diário 3º PA'!$P$4:$P$2000=J$1),('Diário 3º PA'!$F$4:$F$2000))+SUMPRODUCT(-('Diário 4º PA'!$E$4:$E$2000='Analítico Cx.'!$B158),-('Diário 4º PA'!$P$4:$P$2000=J$1),('Diário 4º PA'!$F$4:$F$2000))</f>
        <v>0</v>
      </c>
      <c r="K158" s="205">
        <f>SUMPRODUCT(-('Diário 1º PA'!$E$4:$E$2634='Analítico Cx.'!$B158),-('Diário 1º PA'!$P$4:$P$2634=K$1),('Diário 1º PA'!$F$4:$F$2634))+SUMPRODUCT(-('Diário 2º PA'!$E$4:$E$2000='Analítico Cx.'!$B158),-('Diário 2º PA'!$P$4:$P$2000=K$1),('Diário 2º PA'!$F$4:$F$2000))+SUMPRODUCT(-('Diário 3º PA'!$E$4:$E$2000='Analítico Cx.'!$B158),-('Diário 3º PA'!$P$4:$P$2000=K$1),('Diário 3º PA'!$F$4:$F$2000))+SUMPRODUCT(-('Diário 4º PA'!$E$4:$E$2000='Analítico Cx.'!$B158),-('Diário 4º PA'!$P$4:$P$2000=K$1),('Diário 4º PA'!$F$4:$F$2000))</f>
        <v>0</v>
      </c>
      <c r="L158" s="205">
        <f>SUMPRODUCT(-('Diário 1º PA'!$E$4:$E$2634='Analítico Cx.'!$B158),-('Diário 1º PA'!$P$4:$P$2634=L$1),('Diário 1º PA'!$F$4:$F$2634))+SUMPRODUCT(-('Diário 2º PA'!$E$4:$E$2000='Analítico Cx.'!$B158),-('Diário 2º PA'!$P$4:$P$2000=L$1),('Diário 2º PA'!$F$4:$F$2000))+SUMPRODUCT(-('Diário 3º PA'!$E$4:$E$2000='Analítico Cx.'!$B158),-('Diário 3º PA'!$P$4:$P$2000=L$1),('Diário 3º PA'!$F$4:$F$2000))+SUMPRODUCT(-('Diário 4º PA'!$E$4:$E$2000='Analítico Cx.'!$B158),-('Diário 4º PA'!$P$4:$P$2000=L$1),('Diário 4º PA'!$F$4:$F$2000))</f>
        <v>0</v>
      </c>
      <c r="M158" s="205">
        <f>SUMPRODUCT(-('Diário 1º PA'!$E$4:$E$2634='Analítico Cx.'!$B158),-('Diário 1º PA'!$P$4:$P$2634=M$1),('Diário 1º PA'!$F$4:$F$2634))+SUMPRODUCT(-('Diário 2º PA'!$E$4:$E$2000='Analítico Cx.'!$B158),-('Diário 2º PA'!$P$4:$P$2000=M$1),('Diário 2º PA'!$F$4:$F$2000))+SUMPRODUCT(-('Diário 3º PA'!$E$4:$E$2000='Analítico Cx.'!$B158),-('Diário 3º PA'!$P$4:$P$2000=M$1),('Diário 3º PA'!$F$4:$F$2000))+SUMPRODUCT(-('Diário 4º PA'!$E$4:$E$2000='Analítico Cx.'!$B158),-('Diário 4º PA'!$P$4:$P$2000=M$1),('Diário 4º PA'!$F$4:$F$2000))</f>
        <v>0</v>
      </c>
      <c r="N158" s="205">
        <f>SUMPRODUCT(-('Diário 1º PA'!$E$4:$E$2634='Analítico Cx.'!$B158),-('Diário 1º PA'!$P$4:$P$2634=N$1),('Diário 1º PA'!$F$4:$F$2634))+SUMPRODUCT(-('Diário 2º PA'!$E$4:$E$2000='Analítico Cx.'!$B158),-('Diário 2º PA'!$P$4:$P$2000=N$1),('Diário 2º PA'!$F$4:$F$2000))+SUMPRODUCT(-('Diário 3º PA'!$E$4:$E$2000='Analítico Cx.'!$B158),-('Diário 3º PA'!$P$4:$P$2000=N$1),('Diário 3º PA'!$F$4:$F$2000))+SUMPRODUCT(-('Diário 4º PA'!$E$4:$E$2000='Analítico Cx.'!$B158),-('Diário 4º PA'!$P$4:$P$2000=N$1),('Diário 4º PA'!$F$4:$F$2000))</f>
        <v>0</v>
      </c>
      <c r="O158" s="206">
        <f t="shared" si="22"/>
        <v>0</v>
      </c>
      <c r="P158" s="180">
        <f t="shared" si="21"/>
        <v>0</v>
      </c>
    </row>
    <row r="159" spans="1:16" ht="23.25" customHeight="1" x14ac:dyDescent="0.2">
      <c r="A159" s="215" t="s">
        <v>137</v>
      </c>
      <c r="B159" s="216" t="s">
        <v>224</v>
      </c>
      <c r="C159" s="205">
        <f>SUMPRODUCT(-('Diário 1º PA'!$E$4:$E$2634='Analítico Cx.'!$B159),-('Diário 1º PA'!$P$4:$P$2634=C$1),('Diário 1º PA'!$F$4:$F$2634))+SUMPRODUCT(-('Diário 2º PA'!$E$4:$E$2000='Analítico Cx.'!$B159),-('Diário 2º PA'!$P$4:$P$2000=C$1),('Diário 2º PA'!$F$4:$F$2000))+SUMPRODUCT(-('Diário 3º PA'!$E$4:$E$2000='Analítico Cx.'!$B159),-('Diário 3º PA'!$P$4:$P$2000=C$1),('Diário 3º PA'!$F$4:$F$2000))+SUMPRODUCT(-('Diário 4º PA'!$E$4:$E$2000='Analítico Cx.'!$B159),-('Diário 4º PA'!$P$4:$P$2000=C$1),('Diário 4º PA'!$F$4:$F$2000))</f>
        <v>0</v>
      </c>
      <c r="D159" s="205">
        <f>SUMPRODUCT(-('Diário 1º PA'!$E$4:$E$2634='Analítico Cx.'!$B159),-('Diário 1º PA'!$P$4:$P$2634=D$1),('Diário 1º PA'!$F$4:$F$2634))+SUMPRODUCT(-('Diário 2º PA'!$E$4:$E$2000='Analítico Cx.'!$B159),-('Diário 2º PA'!$P$4:$P$2000=D$1),('Diário 2º PA'!$F$4:$F$2000))+SUMPRODUCT(-('Diário 3º PA'!$E$4:$E$2000='Analítico Cx.'!$B159),-('Diário 3º PA'!$P$4:$P$2000=D$1),('Diário 3º PA'!$F$4:$F$2000))+SUMPRODUCT(-('Diário 4º PA'!$E$4:$E$2000='Analítico Cx.'!$B159),-('Diário 4º PA'!$P$4:$P$2000=D$1),('Diário 4º PA'!$F$4:$F$2000))</f>
        <v>0</v>
      </c>
      <c r="E159" s="205">
        <f>SUMPRODUCT(-('Diário 1º PA'!$E$4:$E$2634='Analítico Cx.'!$B159),-('Diário 1º PA'!$P$4:$P$2634=E$1),('Diário 1º PA'!$F$4:$F$2634))+SUMPRODUCT(-('Diário 2º PA'!$E$4:$E$2000='Analítico Cx.'!$B159),-('Diário 2º PA'!$P$4:$P$2000=E$1),('Diário 2º PA'!$F$4:$F$2000))+SUMPRODUCT(-('Diário 3º PA'!$E$4:$E$2000='Analítico Cx.'!$B159),-('Diário 3º PA'!$P$4:$P$2000=E$1),('Diário 3º PA'!$F$4:$F$2000))+SUMPRODUCT(-('Diário 4º PA'!$E$4:$E$2000='Analítico Cx.'!$B159),-('Diário 4º PA'!$P$4:$P$2000=E$1),('Diário 4º PA'!$F$4:$F$2000))</f>
        <v>0</v>
      </c>
      <c r="F159" s="205">
        <f>SUMPRODUCT(-('Diário 1º PA'!$E$4:$E$2634='Analítico Cx.'!$B159),-('Diário 1º PA'!$P$4:$P$2634=F$1),('Diário 1º PA'!$F$4:$F$2634))+SUMPRODUCT(-('Diário 2º PA'!$E$4:$E$2000='Analítico Cx.'!$B159),-('Diário 2º PA'!$P$4:$P$2000=F$1),('Diário 2º PA'!$F$4:$F$2000))+SUMPRODUCT(-('Diário 3º PA'!$E$4:$E$2000='Analítico Cx.'!$B159),-('Diário 3º PA'!$P$4:$P$2000=F$1),('Diário 3º PA'!$F$4:$F$2000))+SUMPRODUCT(-('Diário 4º PA'!$E$4:$E$2000='Analítico Cx.'!$B159),-('Diário 4º PA'!$P$4:$P$2000=F$1),('Diário 4º PA'!$F$4:$F$2000))</f>
        <v>0</v>
      </c>
      <c r="G159" s="205">
        <f>SUMPRODUCT(-('Diário 1º PA'!$E$4:$E$2634='Analítico Cx.'!$B159),-('Diário 1º PA'!$P$4:$P$2634=G$1),('Diário 1º PA'!$F$4:$F$2634))+SUMPRODUCT(-('Diário 2º PA'!$E$4:$E$2000='Analítico Cx.'!$B159),-('Diário 2º PA'!$P$4:$P$2000=G$1),('Diário 2º PA'!$F$4:$F$2000))+SUMPRODUCT(-('Diário 3º PA'!$E$4:$E$2000='Analítico Cx.'!$B159),-('Diário 3º PA'!$P$4:$P$2000=G$1),('Diário 3º PA'!$F$4:$F$2000))+SUMPRODUCT(-('Diário 4º PA'!$E$4:$E$2000='Analítico Cx.'!$B159),-('Diário 4º PA'!$P$4:$P$2000=G$1),('Diário 4º PA'!$F$4:$F$2000))</f>
        <v>0</v>
      </c>
      <c r="H159" s="205">
        <f>SUMPRODUCT(-('Diário 1º PA'!$E$4:$E$2634='Analítico Cx.'!$B159),-('Diário 1º PA'!$P$4:$P$2634=H$1),('Diário 1º PA'!$F$4:$F$2634))+SUMPRODUCT(-('Diário 2º PA'!$E$4:$E$2000='Analítico Cx.'!$B159),-('Diário 2º PA'!$P$4:$P$2000=H$1),('Diário 2º PA'!$F$4:$F$2000))+SUMPRODUCT(-('Diário 3º PA'!$E$4:$E$2000='Analítico Cx.'!$B159),-('Diário 3º PA'!$P$4:$P$2000=H$1),('Diário 3º PA'!$F$4:$F$2000))+SUMPRODUCT(-('Diário 4º PA'!$E$4:$E$2000='Analítico Cx.'!$B159),-('Diário 4º PA'!$P$4:$P$2000=H$1),('Diário 4º PA'!$F$4:$F$2000))</f>
        <v>0</v>
      </c>
      <c r="I159" s="205">
        <f>SUMPRODUCT(-('Diário 1º PA'!$E$4:$E$2634='Analítico Cx.'!$B159),-('Diário 1º PA'!$P$4:$P$2634=I$1),('Diário 1º PA'!$F$4:$F$2634))+SUMPRODUCT(-('Diário 2º PA'!$E$4:$E$2000='Analítico Cx.'!$B159),-('Diário 2º PA'!$P$4:$P$2000=I$1),('Diário 2º PA'!$F$4:$F$2000))+SUMPRODUCT(-('Diário 3º PA'!$E$4:$E$2000='Analítico Cx.'!$B159),-('Diário 3º PA'!$P$4:$P$2000=I$1),('Diário 3º PA'!$F$4:$F$2000))+SUMPRODUCT(-('Diário 4º PA'!$E$4:$E$2000='Analítico Cx.'!$B159),-('Diário 4º PA'!$P$4:$P$2000=I$1),('Diário 4º PA'!$F$4:$F$2000))</f>
        <v>0</v>
      </c>
      <c r="J159" s="205">
        <f>SUMPRODUCT(-('Diário 1º PA'!$E$4:$E$2634='Analítico Cx.'!$B159),-('Diário 1º PA'!$P$4:$P$2634=J$1),('Diário 1º PA'!$F$4:$F$2634))+SUMPRODUCT(-('Diário 2º PA'!$E$4:$E$2000='Analítico Cx.'!$B159),-('Diário 2º PA'!$P$4:$P$2000=J$1),('Diário 2º PA'!$F$4:$F$2000))+SUMPRODUCT(-('Diário 3º PA'!$E$4:$E$2000='Analítico Cx.'!$B159),-('Diário 3º PA'!$P$4:$P$2000=J$1),('Diário 3º PA'!$F$4:$F$2000))+SUMPRODUCT(-('Diário 4º PA'!$E$4:$E$2000='Analítico Cx.'!$B159),-('Diário 4º PA'!$P$4:$P$2000=J$1),('Diário 4º PA'!$F$4:$F$2000))</f>
        <v>0</v>
      </c>
      <c r="K159" s="205">
        <f>SUMPRODUCT(-('Diário 1º PA'!$E$4:$E$2634='Analítico Cx.'!$B159),-('Diário 1º PA'!$P$4:$P$2634=K$1),('Diário 1º PA'!$F$4:$F$2634))+SUMPRODUCT(-('Diário 2º PA'!$E$4:$E$2000='Analítico Cx.'!$B159),-('Diário 2º PA'!$P$4:$P$2000=K$1),('Diário 2º PA'!$F$4:$F$2000))+SUMPRODUCT(-('Diário 3º PA'!$E$4:$E$2000='Analítico Cx.'!$B159),-('Diário 3º PA'!$P$4:$P$2000=K$1),('Diário 3º PA'!$F$4:$F$2000))+SUMPRODUCT(-('Diário 4º PA'!$E$4:$E$2000='Analítico Cx.'!$B159),-('Diário 4º PA'!$P$4:$P$2000=K$1),('Diário 4º PA'!$F$4:$F$2000))</f>
        <v>0</v>
      </c>
      <c r="L159" s="205">
        <f>SUMPRODUCT(-('Diário 1º PA'!$E$4:$E$2634='Analítico Cx.'!$B159),-('Diário 1º PA'!$P$4:$P$2634=L$1),('Diário 1º PA'!$F$4:$F$2634))+SUMPRODUCT(-('Diário 2º PA'!$E$4:$E$2000='Analítico Cx.'!$B159),-('Diário 2º PA'!$P$4:$P$2000=L$1),('Diário 2º PA'!$F$4:$F$2000))+SUMPRODUCT(-('Diário 3º PA'!$E$4:$E$2000='Analítico Cx.'!$B159),-('Diário 3º PA'!$P$4:$P$2000=L$1),('Diário 3º PA'!$F$4:$F$2000))+SUMPRODUCT(-('Diário 4º PA'!$E$4:$E$2000='Analítico Cx.'!$B159),-('Diário 4º PA'!$P$4:$P$2000=L$1),('Diário 4º PA'!$F$4:$F$2000))</f>
        <v>0</v>
      </c>
      <c r="M159" s="205">
        <f>SUMPRODUCT(-('Diário 1º PA'!$E$4:$E$2634='Analítico Cx.'!$B159),-('Diário 1º PA'!$P$4:$P$2634=M$1),('Diário 1º PA'!$F$4:$F$2634))+SUMPRODUCT(-('Diário 2º PA'!$E$4:$E$2000='Analítico Cx.'!$B159),-('Diário 2º PA'!$P$4:$P$2000=M$1),('Diário 2º PA'!$F$4:$F$2000))+SUMPRODUCT(-('Diário 3º PA'!$E$4:$E$2000='Analítico Cx.'!$B159),-('Diário 3º PA'!$P$4:$P$2000=M$1),('Diário 3º PA'!$F$4:$F$2000))+SUMPRODUCT(-('Diário 4º PA'!$E$4:$E$2000='Analítico Cx.'!$B159),-('Diário 4º PA'!$P$4:$P$2000=M$1),('Diário 4º PA'!$F$4:$F$2000))</f>
        <v>0</v>
      </c>
      <c r="N159" s="205">
        <f>SUMPRODUCT(-('Diário 1º PA'!$E$4:$E$2634='Analítico Cx.'!$B159),-('Diário 1º PA'!$P$4:$P$2634=N$1),('Diário 1º PA'!$F$4:$F$2634))+SUMPRODUCT(-('Diário 2º PA'!$E$4:$E$2000='Analítico Cx.'!$B159),-('Diário 2º PA'!$P$4:$P$2000=N$1),('Diário 2º PA'!$F$4:$F$2000))+SUMPRODUCT(-('Diário 3º PA'!$E$4:$E$2000='Analítico Cx.'!$B159),-('Diário 3º PA'!$P$4:$P$2000=N$1),('Diário 3º PA'!$F$4:$F$2000))+SUMPRODUCT(-('Diário 4º PA'!$E$4:$E$2000='Analítico Cx.'!$B159),-('Diário 4º PA'!$P$4:$P$2000=N$1),('Diário 4º PA'!$F$4:$F$2000))</f>
        <v>0</v>
      </c>
      <c r="O159" s="206">
        <f t="shared" si="22"/>
        <v>0</v>
      </c>
      <c r="P159" s="180">
        <f t="shared" si="21"/>
        <v>0</v>
      </c>
    </row>
    <row r="160" spans="1:16" ht="23.25" customHeight="1" x14ac:dyDescent="0.2">
      <c r="A160" s="215" t="s">
        <v>138</v>
      </c>
      <c r="B160" s="216" t="s">
        <v>229</v>
      </c>
      <c r="C160" s="205">
        <f>SUMPRODUCT(-('Diário 1º PA'!$E$4:$E$2634='Analítico Cx.'!$B160),-('Diário 1º PA'!$P$4:$P$2634=C$1),('Diário 1º PA'!$F$4:$F$2634))+SUMPRODUCT(-('Diário 2º PA'!$E$4:$E$2000='Analítico Cx.'!$B160),-('Diário 2º PA'!$P$4:$P$2000=C$1),('Diário 2º PA'!$F$4:$F$2000))+SUMPRODUCT(-('Diário 3º PA'!$E$4:$E$2000='Analítico Cx.'!$B160),-('Diário 3º PA'!$P$4:$P$2000=C$1),('Diário 3º PA'!$F$4:$F$2000))+SUMPRODUCT(-('Diário 4º PA'!$E$4:$E$2000='Analítico Cx.'!$B160),-('Diário 4º PA'!$P$4:$P$2000=C$1),('Diário 4º PA'!$F$4:$F$2000))</f>
        <v>0</v>
      </c>
      <c r="D160" s="205">
        <f>SUMPRODUCT(-('Diário 1º PA'!$E$4:$E$2634='Analítico Cx.'!$B160),-('Diário 1º PA'!$P$4:$P$2634=D$1),('Diário 1º PA'!$F$4:$F$2634))+SUMPRODUCT(-('Diário 2º PA'!$E$4:$E$2000='Analítico Cx.'!$B160),-('Diário 2º PA'!$P$4:$P$2000=D$1),('Diário 2º PA'!$F$4:$F$2000))+SUMPRODUCT(-('Diário 3º PA'!$E$4:$E$2000='Analítico Cx.'!$B160),-('Diário 3º PA'!$P$4:$P$2000=D$1),('Diário 3º PA'!$F$4:$F$2000))+SUMPRODUCT(-('Diário 4º PA'!$E$4:$E$2000='Analítico Cx.'!$B160),-('Diário 4º PA'!$P$4:$P$2000=D$1),('Diário 4º PA'!$F$4:$F$2000))</f>
        <v>0</v>
      </c>
      <c r="E160" s="205">
        <f>SUMPRODUCT(-('Diário 1º PA'!$E$4:$E$2634='Analítico Cx.'!$B160),-('Diário 1º PA'!$P$4:$P$2634=E$1),('Diário 1º PA'!$F$4:$F$2634))+SUMPRODUCT(-('Diário 2º PA'!$E$4:$E$2000='Analítico Cx.'!$B160),-('Diário 2º PA'!$P$4:$P$2000=E$1),('Diário 2º PA'!$F$4:$F$2000))+SUMPRODUCT(-('Diário 3º PA'!$E$4:$E$2000='Analítico Cx.'!$B160),-('Diário 3º PA'!$P$4:$P$2000=E$1),('Diário 3º PA'!$F$4:$F$2000))+SUMPRODUCT(-('Diário 4º PA'!$E$4:$E$2000='Analítico Cx.'!$B160),-('Diário 4º PA'!$P$4:$P$2000=E$1),('Diário 4º PA'!$F$4:$F$2000))</f>
        <v>0</v>
      </c>
      <c r="F160" s="205">
        <f>SUMPRODUCT(-('Diário 1º PA'!$E$4:$E$2634='Analítico Cx.'!$B160),-('Diário 1º PA'!$P$4:$P$2634=F$1),('Diário 1º PA'!$F$4:$F$2634))+SUMPRODUCT(-('Diário 2º PA'!$E$4:$E$2000='Analítico Cx.'!$B160),-('Diário 2º PA'!$P$4:$P$2000=F$1),('Diário 2º PA'!$F$4:$F$2000))+SUMPRODUCT(-('Diário 3º PA'!$E$4:$E$2000='Analítico Cx.'!$B160),-('Diário 3º PA'!$P$4:$P$2000=F$1),('Diário 3º PA'!$F$4:$F$2000))+SUMPRODUCT(-('Diário 4º PA'!$E$4:$E$2000='Analítico Cx.'!$B160),-('Diário 4º PA'!$P$4:$P$2000=F$1),('Diário 4º PA'!$F$4:$F$2000))</f>
        <v>0</v>
      </c>
      <c r="G160" s="205">
        <f>SUMPRODUCT(-('Diário 1º PA'!$E$4:$E$2634='Analítico Cx.'!$B160),-('Diário 1º PA'!$P$4:$P$2634=G$1),('Diário 1º PA'!$F$4:$F$2634))+SUMPRODUCT(-('Diário 2º PA'!$E$4:$E$2000='Analítico Cx.'!$B160),-('Diário 2º PA'!$P$4:$P$2000=G$1),('Diário 2º PA'!$F$4:$F$2000))+SUMPRODUCT(-('Diário 3º PA'!$E$4:$E$2000='Analítico Cx.'!$B160),-('Diário 3º PA'!$P$4:$P$2000=G$1),('Diário 3º PA'!$F$4:$F$2000))+SUMPRODUCT(-('Diário 4º PA'!$E$4:$E$2000='Analítico Cx.'!$B160),-('Diário 4º PA'!$P$4:$P$2000=G$1),('Diário 4º PA'!$F$4:$F$2000))</f>
        <v>0</v>
      </c>
      <c r="H160" s="205">
        <f>SUMPRODUCT(-('Diário 1º PA'!$E$4:$E$2634='Analítico Cx.'!$B160),-('Diário 1º PA'!$P$4:$P$2634=H$1),('Diário 1º PA'!$F$4:$F$2634))+SUMPRODUCT(-('Diário 2º PA'!$E$4:$E$2000='Analítico Cx.'!$B160),-('Diário 2º PA'!$P$4:$P$2000=H$1),('Diário 2º PA'!$F$4:$F$2000))+SUMPRODUCT(-('Diário 3º PA'!$E$4:$E$2000='Analítico Cx.'!$B160),-('Diário 3º PA'!$P$4:$P$2000=H$1),('Diário 3º PA'!$F$4:$F$2000))+SUMPRODUCT(-('Diário 4º PA'!$E$4:$E$2000='Analítico Cx.'!$B160),-('Diário 4º PA'!$P$4:$P$2000=H$1),('Diário 4º PA'!$F$4:$F$2000))</f>
        <v>0</v>
      </c>
      <c r="I160" s="205">
        <f>SUMPRODUCT(-('Diário 1º PA'!$E$4:$E$2634='Analítico Cx.'!$B160),-('Diário 1º PA'!$P$4:$P$2634=I$1),('Diário 1º PA'!$F$4:$F$2634))+SUMPRODUCT(-('Diário 2º PA'!$E$4:$E$2000='Analítico Cx.'!$B160),-('Diário 2º PA'!$P$4:$P$2000=I$1),('Diário 2º PA'!$F$4:$F$2000))+SUMPRODUCT(-('Diário 3º PA'!$E$4:$E$2000='Analítico Cx.'!$B160),-('Diário 3º PA'!$P$4:$P$2000=I$1),('Diário 3º PA'!$F$4:$F$2000))+SUMPRODUCT(-('Diário 4º PA'!$E$4:$E$2000='Analítico Cx.'!$B160),-('Diário 4º PA'!$P$4:$P$2000=I$1),('Diário 4º PA'!$F$4:$F$2000))</f>
        <v>0</v>
      </c>
      <c r="J160" s="205">
        <f>SUMPRODUCT(-('Diário 1º PA'!$E$4:$E$2634='Analítico Cx.'!$B160),-('Diário 1º PA'!$P$4:$P$2634=J$1),('Diário 1º PA'!$F$4:$F$2634))+SUMPRODUCT(-('Diário 2º PA'!$E$4:$E$2000='Analítico Cx.'!$B160),-('Diário 2º PA'!$P$4:$P$2000=J$1),('Diário 2º PA'!$F$4:$F$2000))+SUMPRODUCT(-('Diário 3º PA'!$E$4:$E$2000='Analítico Cx.'!$B160),-('Diário 3º PA'!$P$4:$P$2000=J$1),('Diário 3º PA'!$F$4:$F$2000))+SUMPRODUCT(-('Diário 4º PA'!$E$4:$E$2000='Analítico Cx.'!$B160),-('Diário 4º PA'!$P$4:$P$2000=J$1),('Diário 4º PA'!$F$4:$F$2000))</f>
        <v>0</v>
      </c>
      <c r="K160" s="205">
        <f>SUMPRODUCT(-('Diário 1º PA'!$E$4:$E$2634='Analítico Cx.'!$B160),-('Diário 1º PA'!$P$4:$P$2634=K$1),('Diário 1º PA'!$F$4:$F$2634))+SUMPRODUCT(-('Diário 2º PA'!$E$4:$E$2000='Analítico Cx.'!$B160),-('Diário 2º PA'!$P$4:$P$2000=K$1),('Diário 2º PA'!$F$4:$F$2000))+SUMPRODUCT(-('Diário 3º PA'!$E$4:$E$2000='Analítico Cx.'!$B160),-('Diário 3º PA'!$P$4:$P$2000=K$1),('Diário 3º PA'!$F$4:$F$2000))+SUMPRODUCT(-('Diário 4º PA'!$E$4:$E$2000='Analítico Cx.'!$B160),-('Diário 4º PA'!$P$4:$P$2000=K$1),('Diário 4º PA'!$F$4:$F$2000))</f>
        <v>0</v>
      </c>
      <c r="L160" s="205">
        <f>SUMPRODUCT(-('Diário 1º PA'!$E$4:$E$2634='Analítico Cx.'!$B160),-('Diário 1º PA'!$P$4:$P$2634=L$1),('Diário 1º PA'!$F$4:$F$2634))+SUMPRODUCT(-('Diário 2º PA'!$E$4:$E$2000='Analítico Cx.'!$B160),-('Diário 2º PA'!$P$4:$P$2000=L$1),('Diário 2º PA'!$F$4:$F$2000))+SUMPRODUCT(-('Diário 3º PA'!$E$4:$E$2000='Analítico Cx.'!$B160),-('Diário 3º PA'!$P$4:$P$2000=L$1),('Diário 3º PA'!$F$4:$F$2000))+SUMPRODUCT(-('Diário 4º PA'!$E$4:$E$2000='Analítico Cx.'!$B160),-('Diário 4º PA'!$P$4:$P$2000=L$1),('Diário 4º PA'!$F$4:$F$2000))</f>
        <v>0</v>
      </c>
      <c r="M160" s="205">
        <f>SUMPRODUCT(-('Diário 1º PA'!$E$4:$E$2634='Analítico Cx.'!$B160),-('Diário 1º PA'!$P$4:$P$2634=M$1),('Diário 1º PA'!$F$4:$F$2634))+SUMPRODUCT(-('Diário 2º PA'!$E$4:$E$2000='Analítico Cx.'!$B160),-('Diário 2º PA'!$P$4:$P$2000=M$1),('Diário 2º PA'!$F$4:$F$2000))+SUMPRODUCT(-('Diário 3º PA'!$E$4:$E$2000='Analítico Cx.'!$B160),-('Diário 3º PA'!$P$4:$P$2000=M$1),('Diário 3º PA'!$F$4:$F$2000))+SUMPRODUCT(-('Diário 4º PA'!$E$4:$E$2000='Analítico Cx.'!$B160),-('Diário 4º PA'!$P$4:$P$2000=M$1),('Diário 4º PA'!$F$4:$F$2000))</f>
        <v>0</v>
      </c>
      <c r="N160" s="205">
        <f>SUMPRODUCT(-('Diário 1º PA'!$E$4:$E$2634='Analítico Cx.'!$B160),-('Diário 1º PA'!$P$4:$P$2634=N$1),('Diário 1º PA'!$F$4:$F$2634))+SUMPRODUCT(-('Diário 2º PA'!$E$4:$E$2000='Analítico Cx.'!$B160),-('Diário 2º PA'!$P$4:$P$2000=N$1),('Diário 2º PA'!$F$4:$F$2000))+SUMPRODUCT(-('Diário 3º PA'!$E$4:$E$2000='Analítico Cx.'!$B160),-('Diário 3º PA'!$P$4:$P$2000=N$1),('Diário 3º PA'!$F$4:$F$2000))+SUMPRODUCT(-('Diário 4º PA'!$E$4:$E$2000='Analítico Cx.'!$B160),-('Diário 4º PA'!$P$4:$P$2000=N$1),('Diário 4º PA'!$F$4:$F$2000))</f>
        <v>0</v>
      </c>
      <c r="O160" s="206">
        <f t="shared" si="22"/>
        <v>0</v>
      </c>
      <c r="P160" s="180">
        <f t="shared" si="21"/>
        <v>0</v>
      </c>
    </row>
    <row r="161" spans="1:16" ht="23.25" customHeight="1" x14ac:dyDescent="0.2">
      <c r="A161" s="215" t="s">
        <v>140</v>
      </c>
      <c r="B161" s="216" t="s">
        <v>227</v>
      </c>
      <c r="C161" s="205">
        <f>SUMPRODUCT(-('Diário 1º PA'!$E$4:$E$2634='Analítico Cx.'!$B161),-('Diário 1º PA'!$P$4:$P$2634=C$1),('Diário 1º PA'!$F$4:$F$2634))+SUMPRODUCT(-('Diário 2º PA'!$E$4:$E$2000='Analítico Cx.'!$B161),-('Diário 2º PA'!$P$4:$P$2000=C$1),('Diário 2º PA'!$F$4:$F$2000))+SUMPRODUCT(-('Diário 3º PA'!$E$4:$E$2000='Analítico Cx.'!$B161),-('Diário 3º PA'!$P$4:$P$2000=C$1),('Diário 3º PA'!$F$4:$F$2000))+SUMPRODUCT(-('Diário 4º PA'!$E$4:$E$2000='Analítico Cx.'!$B161),-('Diário 4º PA'!$P$4:$P$2000=C$1),('Diário 4º PA'!$F$4:$F$2000))</f>
        <v>0</v>
      </c>
      <c r="D161" s="205">
        <f>SUMPRODUCT(-('Diário 1º PA'!$E$4:$E$2634='Analítico Cx.'!$B161),-('Diário 1º PA'!$P$4:$P$2634=D$1),('Diário 1º PA'!$F$4:$F$2634))+SUMPRODUCT(-('Diário 2º PA'!$E$4:$E$2000='Analítico Cx.'!$B161),-('Diário 2º PA'!$P$4:$P$2000=D$1),('Diário 2º PA'!$F$4:$F$2000))+SUMPRODUCT(-('Diário 3º PA'!$E$4:$E$2000='Analítico Cx.'!$B161),-('Diário 3º PA'!$P$4:$P$2000=D$1),('Diário 3º PA'!$F$4:$F$2000))+SUMPRODUCT(-('Diário 4º PA'!$E$4:$E$2000='Analítico Cx.'!$B161),-('Diário 4º PA'!$P$4:$P$2000=D$1),('Diário 4º PA'!$F$4:$F$2000))</f>
        <v>0</v>
      </c>
      <c r="E161" s="205">
        <f>SUMPRODUCT(-('Diário 1º PA'!$E$4:$E$2634='Analítico Cx.'!$B161),-('Diário 1º PA'!$P$4:$P$2634=E$1),('Diário 1º PA'!$F$4:$F$2634))+SUMPRODUCT(-('Diário 2º PA'!$E$4:$E$2000='Analítico Cx.'!$B161),-('Diário 2º PA'!$P$4:$P$2000=E$1),('Diário 2º PA'!$F$4:$F$2000))+SUMPRODUCT(-('Diário 3º PA'!$E$4:$E$2000='Analítico Cx.'!$B161),-('Diário 3º PA'!$P$4:$P$2000=E$1),('Diário 3º PA'!$F$4:$F$2000))+SUMPRODUCT(-('Diário 4º PA'!$E$4:$E$2000='Analítico Cx.'!$B161),-('Diário 4º PA'!$P$4:$P$2000=E$1),('Diário 4º PA'!$F$4:$F$2000))</f>
        <v>0</v>
      </c>
      <c r="F161" s="205">
        <f>SUMPRODUCT(-('Diário 1º PA'!$E$4:$E$2634='Analítico Cx.'!$B161),-('Diário 1º PA'!$P$4:$P$2634=F$1),('Diário 1º PA'!$F$4:$F$2634))+SUMPRODUCT(-('Diário 2º PA'!$E$4:$E$2000='Analítico Cx.'!$B161),-('Diário 2º PA'!$P$4:$P$2000=F$1),('Diário 2º PA'!$F$4:$F$2000))+SUMPRODUCT(-('Diário 3º PA'!$E$4:$E$2000='Analítico Cx.'!$B161),-('Diário 3º PA'!$P$4:$P$2000=F$1),('Diário 3º PA'!$F$4:$F$2000))+SUMPRODUCT(-('Diário 4º PA'!$E$4:$E$2000='Analítico Cx.'!$B161),-('Diário 4º PA'!$P$4:$P$2000=F$1),('Diário 4º PA'!$F$4:$F$2000))</f>
        <v>0</v>
      </c>
      <c r="G161" s="205">
        <f>SUMPRODUCT(-('Diário 1º PA'!$E$4:$E$2634='Analítico Cx.'!$B161),-('Diário 1º PA'!$P$4:$P$2634=G$1),('Diário 1º PA'!$F$4:$F$2634))+SUMPRODUCT(-('Diário 2º PA'!$E$4:$E$2000='Analítico Cx.'!$B161),-('Diário 2º PA'!$P$4:$P$2000=G$1),('Diário 2º PA'!$F$4:$F$2000))+SUMPRODUCT(-('Diário 3º PA'!$E$4:$E$2000='Analítico Cx.'!$B161),-('Diário 3º PA'!$P$4:$P$2000=G$1),('Diário 3º PA'!$F$4:$F$2000))+SUMPRODUCT(-('Diário 4º PA'!$E$4:$E$2000='Analítico Cx.'!$B161),-('Diário 4º PA'!$P$4:$P$2000=G$1),('Diário 4º PA'!$F$4:$F$2000))</f>
        <v>0</v>
      </c>
      <c r="H161" s="205">
        <f>SUMPRODUCT(-('Diário 1º PA'!$E$4:$E$2634='Analítico Cx.'!$B161),-('Diário 1º PA'!$P$4:$P$2634=H$1),('Diário 1º PA'!$F$4:$F$2634))+SUMPRODUCT(-('Diário 2º PA'!$E$4:$E$2000='Analítico Cx.'!$B161),-('Diário 2º PA'!$P$4:$P$2000=H$1),('Diário 2º PA'!$F$4:$F$2000))+SUMPRODUCT(-('Diário 3º PA'!$E$4:$E$2000='Analítico Cx.'!$B161),-('Diário 3º PA'!$P$4:$P$2000=H$1),('Diário 3º PA'!$F$4:$F$2000))+SUMPRODUCT(-('Diário 4º PA'!$E$4:$E$2000='Analítico Cx.'!$B161),-('Diário 4º PA'!$P$4:$P$2000=H$1),('Diário 4º PA'!$F$4:$F$2000))</f>
        <v>0</v>
      </c>
      <c r="I161" s="205">
        <f>SUMPRODUCT(-('Diário 1º PA'!$E$4:$E$2634='Analítico Cx.'!$B161),-('Diário 1º PA'!$P$4:$P$2634=I$1),('Diário 1º PA'!$F$4:$F$2634))+SUMPRODUCT(-('Diário 2º PA'!$E$4:$E$2000='Analítico Cx.'!$B161),-('Diário 2º PA'!$P$4:$P$2000=I$1),('Diário 2º PA'!$F$4:$F$2000))+SUMPRODUCT(-('Diário 3º PA'!$E$4:$E$2000='Analítico Cx.'!$B161),-('Diário 3º PA'!$P$4:$P$2000=I$1),('Diário 3º PA'!$F$4:$F$2000))+SUMPRODUCT(-('Diário 4º PA'!$E$4:$E$2000='Analítico Cx.'!$B161),-('Diário 4º PA'!$P$4:$P$2000=I$1),('Diário 4º PA'!$F$4:$F$2000))</f>
        <v>0</v>
      </c>
      <c r="J161" s="205">
        <f>SUMPRODUCT(-('Diário 1º PA'!$E$4:$E$2634='Analítico Cx.'!$B161),-('Diário 1º PA'!$P$4:$P$2634=J$1),('Diário 1º PA'!$F$4:$F$2634))+SUMPRODUCT(-('Diário 2º PA'!$E$4:$E$2000='Analítico Cx.'!$B161),-('Diário 2º PA'!$P$4:$P$2000=J$1),('Diário 2º PA'!$F$4:$F$2000))+SUMPRODUCT(-('Diário 3º PA'!$E$4:$E$2000='Analítico Cx.'!$B161),-('Diário 3º PA'!$P$4:$P$2000=J$1),('Diário 3º PA'!$F$4:$F$2000))+SUMPRODUCT(-('Diário 4º PA'!$E$4:$E$2000='Analítico Cx.'!$B161),-('Diário 4º PA'!$P$4:$P$2000=J$1),('Diário 4º PA'!$F$4:$F$2000))</f>
        <v>0</v>
      </c>
      <c r="K161" s="205">
        <f>SUMPRODUCT(-('Diário 1º PA'!$E$4:$E$2634='Analítico Cx.'!$B161),-('Diário 1º PA'!$P$4:$P$2634=K$1),('Diário 1º PA'!$F$4:$F$2634))+SUMPRODUCT(-('Diário 2º PA'!$E$4:$E$2000='Analítico Cx.'!$B161),-('Diário 2º PA'!$P$4:$P$2000=K$1),('Diário 2º PA'!$F$4:$F$2000))+SUMPRODUCT(-('Diário 3º PA'!$E$4:$E$2000='Analítico Cx.'!$B161),-('Diário 3º PA'!$P$4:$P$2000=K$1),('Diário 3º PA'!$F$4:$F$2000))+SUMPRODUCT(-('Diário 4º PA'!$E$4:$E$2000='Analítico Cx.'!$B161),-('Diário 4º PA'!$P$4:$P$2000=K$1),('Diário 4º PA'!$F$4:$F$2000))</f>
        <v>0</v>
      </c>
      <c r="L161" s="205">
        <f>SUMPRODUCT(-('Diário 1º PA'!$E$4:$E$2634='Analítico Cx.'!$B161),-('Diário 1º PA'!$P$4:$P$2634=L$1),('Diário 1º PA'!$F$4:$F$2634))+SUMPRODUCT(-('Diário 2º PA'!$E$4:$E$2000='Analítico Cx.'!$B161),-('Diário 2º PA'!$P$4:$P$2000=L$1),('Diário 2º PA'!$F$4:$F$2000))+SUMPRODUCT(-('Diário 3º PA'!$E$4:$E$2000='Analítico Cx.'!$B161),-('Diário 3º PA'!$P$4:$P$2000=L$1),('Diário 3º PA'!$F$4:$F$2000))+SUMPRODUCT(-('Diário 4º PA'!$E$4:$E$2000='Analítico Cx.'!$B161),-('Diário 4º PA'!$P$4:$P$2000=L$1),('Diário 4º PA'!$F$4:$F$2000))</f>
        <v>0</v>
      </c>
      <c r="M161" s="205">
        <f>SUMPRODUCT(-('Diário 1º PA'!$E$4:$E$2634='Analítico Cx.'!$B161),-('Diário 1º PA'!$P$4:$P$2634=M$1),('Diário 1º PA'!$F$4:$F$2634))+SUMPRODUCT(-('Diário 2º PA'!$E$4:$E$2000='Analítico Cx.'!$B161),-('Diário 2º PA'!$P$4:$P$2000=M$1),('Diário 2º PA'!$F$4:$F$2000))+SUMPRODUCT(-('Diário 3º PA'!$E$4:$E$2000='Analítico Cx.'!$B161),-('Diário 3º PA'!$P$4:$P$2000=M$1),('Diário 3º PA'!$F$4:$F$2000))+SUMPRODUCT(-('Diário 4º PA'!$E$4:$E$2000='Analítico Cx.'!$B161),-('Diário 4º PA'!$P$4:$P$2000=M$1),('Diário 4º PA'!$F$4:$F$2000))</f>
        <v>0</v>
      </c>
      <c r="N161" s="205">
        <f>SUMPRODUCT(-('Diário 1º PA'!$E$4:$E$2634='Analítico Cx.'!$B161),-('Diário 1º PA'!$P$4:$P$2634=N$1),('Diário 1º PA'!$F$4:$F$2634))+SUMPRODUCT(-('Diário 2º PA'!$E$4:$E$2000='Analítico Cx.'!$B161),-('Diário 2º PA'!$P$4:$P$2000=N$1),('Diário 2º PA'!$F$4:$F$2000))+SUMPRODUCT(-('Diário 3º PA'!$E$4:$E$2000='Analítico Cx.'!$B161),-('Diário 3º PA'!$P$4:$P$2000=N$1),('Diário 3º PA'!$F$4:$F$2000))+SUMPRODUCT(-('Diário 4º PA'!$E$4:$E$2000='Analítico Cx.'!$B161),-('Diário 4º PA'!$P$4:$P$2000=N$1),('Diário 4º PA'!$F$4:$F$2000))</f>
        <v>0</v>
      </c>
      <c r="O161" s="206">
        <f t="shared" si="22"/>
        <v>0</v>
      </c>
      <c r="P161" s="180">
        <f t="shared" si="21"/>
        <v>0</v>
      </c>
    </row>
    <row r="162" spans="1:16" ht="23.25" customHeight="1" x14ac:dyDescent="0.2">
      <c r="A162" s="215" t="s">
        <v>142</v>
      </c>
      <c r="B162" s="216" t="s">
        <v>232</v>
      </c>
      <c r="C162" s="205">
        <f>SUMPRODUCT(-('Diário 1º PA'!$E$4:$E$2634='Analítico Cx.'!$B162),-('Diário 1º PA'!$P$4:$P$2634=C$1),('Diário 1º PA'!$F$4:$F$2634))+SUMPRODUCT(-('Diário 2º PA'!$E$4:$E$2000='Analítico Cx.'!$B162),-('Diário 2º PA'!$P$4:$P$2000=C$1),('Diário 2º PA'!$F$4:$F$2000))+SUMPRODUCT(-('Diário 3º PA'!$E$4:$E$2000='Analítico Cx.'!$B162),-('Diário 3º PA'!$P$4:$P$2000=C$1),('Diário 3º PA'!$F$4:$F$2000))+SUMPRODUCT(-('Diário 4º PA'!$E$4:$E$2000='Analítico Cx.'!$B162),-('Diário 4º PA'!$P$4:$P$2000=C$1),('Diário 4º PA'!$F$4:$F$2000))</f>
        <v>0</v>
      </c>
      <c r="D162" s="205">
        <f>SUMPRODUCT(-('Diário 1º PA'!$E$4:$E$2634='Analítico Cx.'!$B162),-('Diário 1º PA'!$P$4:$P$2634=D$1),('Diário 1º PA'!$F$4:$F$2634))+SUMPRODUCT(-('Diário 2º PA'!$E$4:$E$2000='Analítico Cx.'!$B162),-('Diário 2º PA'!$P$4:$P$2000=D$1),('Diário 2º PA'!$F$4:$F$2000))+SUMPRODUCT(-('Diário 3º PA'!$E$4:$E$2000='Analítico Cx.'!$B162),-('Diário 3º PA'!$P$4:$P$2000=D$1),('Diário 3º PA'!$F$4:$F$2000))+SUMPRODUCT(-('Diário 4º PA'!$E$4:$E$2000='Analítico Cx.'!$B162),-('Diário 4º PA'!$P$4:$P$2000=D$1),('Diário 4º PA'!$F$4:$F$2000))</f>
        <v>0</v>
      </c>
      <c r="E162" s="205">
        <f>SUMPRODUCT(-('Diário 1º PA'!$E$4:$E$2634='Analítico Cx.'!$B162),-('Diário 1º PA'!$P$4:$P$2634=E$1),('Diário 1º PA'!$F$4:$F$2634))+SUMPRODUCT(-('Diário 2º PA'!$E$4:$E$2000='Analítico Cx.'!$B162),-('Diário 2º PA'!$P$4:$P$2000=E$1),('Diário 2º PA'!$F$4:$F$2000))+SUMPRODUCT(-('Diário 3º PA'!$E$4:$E$2000='Analítico Cx.'!$B162),-('Diário 3º PA'!$P$4:$P$2000=E$1),('Diário 3º PA'!$F$4:$F$2000))+SUMPRODUCT(-('Diário 4º PA'!$E$4:$E$2000='Analítico Cx.'!$B162),-('Diário 4º PA'!$P$4:$P$2000=E$1),('Diário 4º PA'!$F$4:$F$2000))</f>
        <v>0</v>
      </c>
      <c r="F162" s="205">
        <f>SUMPRODUCT(-('Diário 1º PA'!$E$4:$E$2634='Analítico Cx.'!$B162),-('Diário 1º PA'!$P$4:$P$2634=F$1),('Diário 1º PA'!$F$4:$F$2634))+SUMPRODUCT(-('Diário 2º PA'!$E$4:$E$2000='Analítico Cx.'!$B162),-('Diário 2º PA'!$P$4:$P$2000=F$1),('Diário 2º PA'!$F$4:$F$2000))+SUMPRODUCT(-('Diário 3º PA'!$E$4:$E$2000='Analítico Cx.'!$B162),-('Diário 3º PA'!$P$4:$P$2000=F$1),('Diário 3º PA'!$F$4:$F$2000))+SUMPRODUCT(-('Diário 4º PA'!$E$4:$E$2000='Analítico Cx.'!$B162),-('Diário 4º PA'!$P$4:$P$2000=F$1),('Diário 4º PA'!$F$4:$F$2000))</f>
        <v>0</v>
      </c>
      <c r="G162" s="205">
        <f>SUMPRODUCT(-('Diário 1º PA'!$E$4:$E$2634='Analítico Cx.'!$B162),-('Diário 1º PA'!$P$4:$P$2634=G$1),('Diário 1º PA'!$F$4:$F$2634))+SUMPRODUCT(-('Diário 2º PA'!$E$4:$E$2000='Analítico Cx.'!$B162),-('Diário 2º PA'!$P$4:$P$2000=G$1),('Diário 2º PA'!$F$4:$F$2000))+SUMPRODUCT(-('Diário 3º PA'!$E$4:$E$2000='Analítico Cx.'!$B162),-('Diário 3º PA'!$P$4:$P$2000=G$1),('Diário 3º PA'!$F$4:$F$2000))+SUMPRODUCT(-('Diário 4º PA'!$E$4:$E$2000='Analítico Cx.'!$B162),-('Diário 4º PA'!$P$4:$P$2000=G$1),('Diário 4º PA'!$F$4:$F$2000))</f>
        <v>0</v>
      </c>
      <c r="H162" s="205">
        <f>SUMPRODUCT(-('Diário 1º PA'!$E$4:$E$2634='Analítico Cx.'!$B162),-('Diário 1º PA'!$P$4:$P$2634=H$1),('Diário 1º PA'!$F$4:$F$2634))+SUMPRODUCT(-('Diário 2º PA'!$E$4:$E$2000='Analítico Cx.'!$B162),-('Diário 2º PA'!$P$4:$P$2000=H$1),('Diário 2º PA'!$F$4:$F$2000))+SUMPRODUCT(-('Diário 3º PA'!$E$4:$E$2000='Analítico Cx.'!$B162),-('Diário 3º PA'!$P$4:$P$2000=H$1),('Diário 3º PA'!$F$4:$F$2000))+SUMPRODUCT(-('Diário 4º PA'!$E$4:$E$2000='Analítico Cx.'!$B162),-('Diário 4º PA'!$P$4:$P$2000=H$1),('Diário 4º PA'!$F$4:$F$2000))</f>
        <v>0</v>
      </c>
      <c r="I162" s="205">
        <f>SUMPRODUCT(-('Diário 1º PA'!$E$4:$E$2634='Analítico Cx.'!$B162),-('Diário 1º PA'!$P$4:$P$2634=I$1),('Diário 1º PA'!$F$4:$F$2634))+SUMPRODUCT(-('Diário 2º PA'!$E$4:$E$2000='Analítico Cx.'!$B162),-('Diário 2º PA'!$P$4:$P$2000=I$1),('Diário 2º PA'!$F$4:$F$2000))+SUMPRODUCT(-('Diário 3º PA'!$E$4:$E$2000='Analítico Cx.'!$B162),-('Diário 3º PA'!$P$4:$P$2000=I$1),('Diário 3º PA'!$F$4:$F$2000))+SUMPRODUCT(-('Diário 4º PA'!$E$4:$E$2000='Analítico Cx.'!$B162),-('Diário 4º PA'!$P$4:$P$2000=I$1),('Diário 4º PA'!$F$4:$F$2000))</f>
        <v>0</v>
      </c>
      <c r="J162" s="205">
        <f>SUMPRODUCT(-('Diário 1º PA'!$E$4:$E$2634='Analítico Cx.'!$B162),-('Diário 1º PA'!$P$4:$P$2634=J$1),('Diário 1º PA'!$F$4:$F$2634))+SUMPRODUCT(-('Diário 2º PA'!$E$4:$E$2000='Analítico Cx.'!$B162),-('Diário 2º PA'!$P$4:$P$2000=J$1),('Diário 2º PA'!$F$4:$F$2000))+SUMPRODUCT(-('Diário 3º PA'!$E$4:$E$2000='Analítico Cx.'!$B162),-('Diário 3º PA'!$P$4:$P$2000=J$1),('Diário 3º PA'!$F$4:$F$2000))+SUMPRODUCT(-('Diário 4º PA'!$E$4:$E$2000='Analítico Cx.'!$B162),-('Diário 4º PA'!$P$4:$P$2000=J$1),('Diário 4º PA'!$F$4:$F$2000))</f>
        <v>0</v>
      </c>
      <c r="K162" s="205">
        <f>SUMPRODUCT(-('Diário 1º PA'!$E$4:$E$2634='Analítico Cx.'!$B162),-('Diário 1º PA'!$P$4:$P$2634=K$1),('Diário 1º PA'!$F$4:$F$2634))+SUMPRODUCT(-('Diário 2º PA'!$E$4:$E$2000='Analítico Cx.'!$B162),-('Diário 2º PA'!$P$4:$P$2000=K$1),('Diário 2º PA'!$F$4:$F$2000))+SUMPRODUCT(-('Diário 3º PA'!$E$4:$E$2000='Analítico Cx.'!$B162),-('Diário 3º PA'!$P$4:$P$2000=K$1),('Diário 3º PA'!$F$4:$F$2000))+SUMPRODUCT(-('Diário 4º PA'!$E$4:$E$2000='Analítico Cx.'!$B162),-('Diário 4º PA'!$P$4:$P$2000=K$1),('Diário 4º PA'!$F$4:$F$2000))</f>
        <v>0</v>
      </c>
      <c r="L162" s="205">
        <f>SUMPRODUCT(-('Diário 1º PA'!$E$4:$E$2634='Analítico Cx.'!$B162),-('Diário 1º PA'!$P$4:$P$2634=L$1),('Diário 1º PA'!$F$4:$F$2634))+SUMPRODUCT(-('Diário 2º PA'!$E$4:$E$2000='Analítico Cx.'!$B162),-('Diário 2º PA'!$P$4:$P$2000=L$1),('Diário 2º PA'!$F$4:$F$2000))+SUMPRODUCT(-('Diário 3º PA'!$E$4:$E$2000='Analítico Cx.'!$B162),-('Diário 3º PA'!$P$4:$P$2000=L$1),('Diário 3º PA'!$F$4:$F$2000))+SUMPRODUCT(-('Diário 4º PA'!$E$4:$E$2000='Analítico Cx.'!$B162),-('Diário 4º PA'!$P$4:$P$2000=L$1),('Diário 4º PA'!$F$4:$F$2000))</f>
        <v>0</v>
      </c>
      <c r="M162" s="205">
        <f>SUMPRODUCT(-('Diário 1º PA'!$E$4:$E$2634='Analítico Cx.'!$B162),-('Diário 1º PA'!$P$4:$P$2634=M$1),('Diário 1º PA'!$F$4:$F$2634))+SUMPRODUCT(-('Diário 2º PA'!$E$4:$E$2000='Analítico Cx.'!$B162),-('Diário 2º PA'!$P$4:$P$2000=M$1),('Diário 2º PA'!$F$4:$F$2000))+SUMPRODUCT(-('Diário 3º PA'!$E$4:$E$2000='Analítico Cx.'!$B162),-('Diário 3º PA'!$P$4:$P$2000=M$1),('Diário 3º PA'!$F$4:$F$2000))+SUMPRODUCT(-('Diário 4º PA'!$E$4:$E$2000='Analítico Cx.'!$B162),-('Diário 4º PA'!$P$4:$P$2000=M$1),('Diário 4º PA'!$F$4:$F$2000))</f>
        <v>0</v>
      </c>
      <c r="N162" s="205">
        <f>SUMPRODUCT(-('Diário 1º PA'!$E$4:$E$2634='Analítico Cx.'!$B162),-('Diário 1º PA'!$P$4:$P$2634=N$1),('Diário 1º PA'!$F$4:$F$2634))+SUMPRODUCT(-('Diário 2º PA'!$E$4:$E$2000='Analítico Cx.'!$B162),-('Diário 2º PA'!$P$4:$P$2000=N$1),('Diário 2º PA'!$F$4:$F$2000))+SUMPRODUCT(-('Diário 3º PA'!$E$4:$E$2000='Analítico Cx.'!$B162),-('Diário 3º PA'!$P$4:$P$2000=N$1),('Diário 3º PA'!$F$4:$F$2000))+SUMPRODUCT(-('Diário 4º PA'!$E$4:$E$2000='Analítico Cx.'!$B162),-('Diário 4º PA'!$P$4:$P$2000=N$1),('Diário 4º PA'!$F$4:$F$2000))</f>
        <v>0</v>
      </c>
      <c r="O162" s="206">
        <f t="shared" si="22"/>
        <v>0</v>
      </c>
      <c r="P162" s="180">
        <f t="shared" si="21"/>
        <v>0</v>
      </c>
    </row>
    <row r="163" spans="1:16" ht="23.25" customHeight="1" x14ac:dyDescent="0.2">
      <c r="A163" s="215" t="s">
        <v>143</v>
      </c>
      <c r="B163" s="216" t="s">
        <v>235</v>
      </c>
      <c r="C163" s="205">
        <f>SUMPRODUCT(-('Diário 1º PA'!$E$4:$E$2634='Analítico Cx.'!$B163),-('Diário 1º PA'!$P$4:$P$2634=C$1),('Diário 1º PA'!$F$4:$F$2634))+SUMPRODUCT(-('Diário 2º PA'!$E$4:$E$2000='Analítico Cx.'!$B163),-('Diário 2º PA'!$P$4:$P$2000=C$1),('Diário 2º PA'!$F$4:$F$2000))+SUMPRODUCT(-('Diário 3º PA'!$E$4:$E$2000='Analítico Cx.'!$B163),-('Diário 3º PA'!$P$4:$P$2000=C$1),('Diário 3º PA'!$F$4:$F$2000))+SUMPRODUCT(-('Diário 4º PA'!$E$4:$E$2000='Analítico Cx.'!$B163),-('Diário 4º PA'!$P$4:$P$2000=C$1),('Diário 4º PA'!$F$4:$F$2000))</f>
        <v>0</v>
      </c>
      <c r="D163" s="205">
        <f>SUMPRODUCT(-('Diário 1º PA'!$E$4:$E$2634='Analítico Cx.'!$B163),-('Diário 1º PA'!$P$4:$P$2634=D$1),('Diário 1º PA'!$F$4:$F$2634))+SUMPRODUCT(-('Diário 2º PA'!$E$4:$E$2000='Analítico Cx.'!$B163),-('Diário 2º PA'!$P$4:$P$2000=D$1),('Diário 2º PA'!$F$4:$F$2000))+SUMPRODUCT(-('Diário 3º PA'!$E$4:$E$2000='Analítico Cx.'!$B163),-('Diário 3º PA'!$P$4:$P$2000=D$1),('Diário 3º PA'!$F$4:$F$2000))+SUMPRODUCT(-('Diário 4º PA'!$E$4:$E$2000='Analítico Cx.'!$B163),-('Diário 4º PA'!$P$4:$P$2000=D$1),('Diário 4º PA'!$F$4:$F$2000))</f>
        <v>0</v>
      </c>
      <c r="E163" s="205">
        <f>SUMPRODUCT(-('Diário 1º PA'!$E$4:$E$2634='Analítico Cx.'!$B163),-('Diário 1º PA'!$P$4:$P$2634=E$1),('Diário 1º PA'!$F$4:$F$2634))+SUMPRODUCT(-('Diário 2º PA'!$E$4:$E$2000='Analítico Cx.'!$B163),-('Diário 2º PA'!$P$4:$P$2000=E$1),('Diário 2º PA'!$F$4:$F$2000))+SUMPRODUCT(-('Diário 3º PA'!$E$4:$E$2000='Analítico Cx.'!$B163),-('Diário 3º PA'!$P$4:$P$2000=E$1),('Diário 3º PA'!$F$4:$F$2000))+SUMPRODUCT(-('Diário 4º PA'!$E$4:$E$2000='Analítico Cx.'!$B163),-('Diário 4º PA'!$P$4:$P$2000=E$1),('Diário 4º PA'!$F$4:$F$2000))</f>
        <v>0</v>
      </c>
      <c r="F163" s="205">
        <f>SUMPRODUCT(-('Diário 1º PA'!$E$4:$E$2634='Analítico Cx.'!$B163),-('Diário 1º PA'!$P$4:$P$2634=F$1),('Diário 1º PA'!$F$4:$F$2634))+SUMPRODUCT(-('Diário 2º PA'!$E$4:$E$2000='Analítico Cx.'!$B163),-('Diário 2º PA'!$P$4:$P$2000=F$1),('Diário 2º PA'!$F$4:$F$2000))+SUMPRODUCT(-('Diário 3º PA'!$E$4:$E$2000='Analítico Cx.'!$B163),-('Diário 3º PA'!$P$4:$P$2000=F$1),('Diário 3º PA'!$F$4:$F$2000))+SUMPRODUCT(-('Diário 4º PA'!$E$4:$E$2000='Analítico Cx.'!$B163),-('Diário 4º PA'!$P$4:$P$2000=F$1),('Diário 4º PA'!$F$4:$F$2000))</f>
        <v>0</v>
      </c>
      <c r="G163" s="205">
        <f>SUMPRODUCT(-('Diário 1º PA'!$E$4:$E$2634='Analítico Cx.'!$B163),-('Diário 1º PA'!$P$4:$P$2634=G$1),('Diário 1º PA'!$F$4:$F$2634))+SUMPRODUCT(-('Diário 2º PA'!$E$4:$E$2000='Analítico Cx.'!$B163),-('Diário 2º PA'!$P$4:$P$2000=G$1),('Diário 2º PA'!$F$4:$F$2000))+SUMPRODUCT(-('Diário 3º PA'!$E$4:$E$2000='Analítico Cx.'!$B163),-('Diário 3º PA'!$P$4:$P$2000=G$1),('Diário 3º PA'!$F$4:$F$2000))+SUMPRODUCT(-('Diário 4º PA'!$E$4:$E$2000='Analítico Cx.'!$B163),-('Diário 4º PA'!$P$4:$P$2000=G$1),('Diário 4º PA'!$F$4:$F$2000))</f>
        <v>0</v>
      </c>
      <c r="H163" s="205">
        <f>SUMPRODUCT(-('Diário 1º PA'!$E$4:$E$2634='Analítico Cx.'!$B163),-('Diário 1º PA'!$P$4:$P$2634=H$1),('Diário 1º PA'!$F$4:$F$2634))+SUMPRODUCT(-('Diário 2º PA'!$E$4:$E$2000='Analítico Cx.'!$B163),-('Diário 2º PA'!$P$4:$P$2000=H$1),('Diário 2º PA'!$F$4:$F$2000))+SUMPRODUCT(-('Diário 3º PA'!$E$4:$E$2000='Analítico Cx.'!$B163),-('Diário 3º PA'!$P$4:$P$2000=H$1),('Diário 3º PA'!$F$4:$F$2000))+SUMPRODUCT(-('Diário 4º PA'!$E$4:$E$2000='Analítico Cx.'!$B163),-('Diário 4º PA'!$P$4:$P$2000=H$1),('Diário 4º PA'!$F$4:$F$2000))</f>
        <v>0</v>
      </c>
      <c r="I163" s="205">
        <f>SUMPRODUCT(-('Diário 1º PA'!$E$4:$E$2634='Analítico Cx.'!$B163),-('Diário 1º PA'!$P$4:$P$2634=I$1),('Diário 1º PA'!$F$4:$F$2634))+SUMPRODUCT(-('Diário 2º PA'!$E$4:$E$2000='Analítico Cx.'!$B163),-('Diário 2º PA'!$P$4:$P$2000=I$1),('Diário 2º PA'!$F$4:$F$2000))+SUMPRODUCT(-('Diário 3º PA'!$E$4:$E$2000='Analítico Cx.'!$B163),-('Diário 3º PA'!$P$4:$P$2000=I$1),('Diário 3º PA'!$F$4:$F$2000))+SUMPRODUCT(-('Diário 4º PA'!$E$4:$E$2000='Analítico Cx.'!$B163),-('Diário 4º PA'!$P$4:$P$2000=I$1),('Diário 4º PA'!$F$4:$F$2000))</f>
        <v>0</v>
      </c>
      <c r="J163" s="205">
        <f>SUMPRODUCT(-('Diário 1º PA'!$E$4:$E$2634='Analítico Cx.'!$B163),-('Diário 1º PA'!$P$4:$P$2634=J$1),('Diário 1º PA'!$F$4:$F$2634))+SUMPRODUCT(-('Diário 2º PA'!$E$4:$E$2000='Analítico Cx.'!$B163),-('Diário 2º PA'!$P$4:$P$2000=J$1),('Diário 2º PA'!$F$4:$F$2000))+SUMPRODUCT(-('Diário 3º PA'!$E$4:$E$2000='Analítico Cx.'!$B163),-('Diário 3º PA'!$P$4:$P$2000=J$1),('Diário 3º PA'!$F$4:$F$2000))+SUMPRODUCT(-('Diário 4º PA'!$E$4:$E$2000='Analítico Cx.'!$B163),-('Diário 4º PA'!$P$4:$P$2000=J$1),('Diário 4º PA'!$F$4:$F$2000))</f>
        <v>0</v>
      </c>
      <c r="K163" s="205">
        <f>SUMPRODUCT(-('Diário 1º PA'!$E$4:$E$2634='Analítico Cx.'!$B163),-('Diário 1º PA'!$P$4:$P$2634=K$1),('Diário 1º PA'!$F$4:$F$2634))+SUMPRODUCT(-('Diário 2º PA'!$E$4:$E$2000='Analítico Cx.'!$B163),-('Diário 2º PA'!$P$4:$P$2000=K$1),('Diário 2º PA'!$F$4:$F$2000))+SUMPRODUCT(-('Diário 3º PA'!$E$4:$E$2000='Analítico Cx.'!$B163),-('Diário 3º PA'!$P$4:$P$2000=K$1),('Diário 3º PA'!$F$4:$F$2000))+SUMPRODUCT(-('Diário 4º PA'!$E$4:$E$2000='Analítico Cx.'!$B163),-('Diário 4º PA'!$P$4:$P$2000=K$1),('Diário 4º PA'!$F$4:$F$2000))</f>
        <v>0</v>
      </c>
      <c r="L163" s="205">
        <f>SUMPRODUCT(-('Diário 1º PA'!$E$4:$E$2634='Analítico Cx.'!$B163),-('Diário 1º PA'!$P$4:$P$2634=L$1),('Diário 1º PA'!$F$4:$F$2634))+SUMPRODUCT(-('Diário 2º PA'!$E$4:$E$2000='Analítico Cx.'!$B163),-('Diário 2º PA'!$P$4:$P$2000=L$1),('Diário 2º PA'!$F$4:$F$2000))+SUMPRODUCT(-('Diário 3º PA'!$E$4:$E$2000='Analítico Cx.'!$B163),-('Diário 3º PA'!$P$4:$P$2000=L$1),('Diário 3º PA'!$F$4:$F$2000))+SUMPRODUCT(-('Diário 4º PA'!$E$4:$E$2000='Analítico Cx.'!$B163),-('Diário 4º PA'!$P$4:$P$2000=L$1),('Diário 4º PA'!$F$4:$F$2000))</f>
        <v>0</v>
      </c>
      <c r="M163" s="205">
        <f>SUMPRODUCT(-('Diário 1º PA'!$E$4:$E$2634='Analítico Cx.'!$B163),-('Diário 1º PA'!$P$4:$P$2634=M$1),('Diário 1º PA'!$F$4:$F$2634))+SUMPRODUCT(-('Diário 2º PA'!$E$4:$E$2000='Analítico Cx.'!$B163),-('Diário 2º PA'!$P$4:$P$2000=M$1),('Diário 2º PA'!$F$4:$F$2000))+SUMPRODUCT(-('Diário 3º PA'!$E$4:$E$2000='Analítico Cx.'!$B163),-('Diário 3º PA'!$P$4:$P$2000=M$1),('Diário 3º PA'!$F$4:$F$2000))+SUMPRODUCT(-('Diário 4º PA'!$E$4:$E$2000='Analítico Cx.'!$B163),-('Diário 4º PA'!$P$4:$P$2000=M$1),('Diário 4º PA'!$F$4:$F$2000))</f>
        <v>0</v>
      </c>
      <c r="N163" s="205">
        <f>SUMPRODUCT(-('Diário 1º PA'!$E$4:$E$2634='Analítico Cx.'!$B163),-('Diário 1º PA'!$P$4:$P$2634=N$1),('Diário 1º PA'!$F$4:$F$2634))+SUMPRODUCT(-('Diário 2º PA'!$E$4:$E$2000='Analítico Cx.'!$B163),-('Diário 2º PA'!$P$4:$P$2000=N$1),('Diário 2º PA'!$F$4:$F$2000))+SUMPRODUCT(-('Diário 3º PA'!$E$4:$E$2000='Analítico Cx.'!$B163),-('Diário 3º PA'!$P$4:$P$2000=N$1),('Diário 3º PA'!$F$4:$F$2000))+SUMPRODUCT(-('Diário 4º PA'!$E$4:$E$2000='Analítico Cx.'!$B163),-('Diário 4º PA'!$P$4:$P$2000=N$1),('Diário 4º PA'!$F$4:$F$2000))</f>
        <v>0</v>
      </c>
      <c r="O163" s="206">
        <f t="shared" si="22"/>
        <v>0</v>
      </c>
      <c r="P163" s="180">
        <f t="shared" si="21"/>
        <v>0</v>
      </c>
    </row>
    <row r="164" spans="1:16" ht="23.25" customHeight="1" thickBot="1" x14ac:dyDescent="0.25">
      <c r="A164" s="230"/>
      <c r="B164" s="231" t="s">
        <v>46</v>
      </c>
      <c r="C164" s="232">
        <f t="shared" ref="C164:O164" si="23">SUBTOTAL(109,C151:C163)</f>
        <v>0</v>
      </c>
      <c r="D164" s="232">
        <f t="shared" si="23"/>
        <v>0</v>
      </c>
      <c r="E164" s="232">
        <f t="shared" si="23"/>
        <v>0</v>
      </c>
      <c r="F164" s="232">
        <f t="shared" si="23"/>
        <v>0</v>
      </c>
      <c r="G164" s="232">
        <f t="shared" si="23"/>
        <v>0</v>
      </c>
      <c r="H164" s="232">
        <f t="shared" si="23"/>
        <v>0</v>
      </c>
      <c r="I164" s="232">
        <f t="shared" ref="I164:N164" si="24">SUBTOTAL(109,I151:I163)</f>
        <v>0</v>
      </c>
      <c r="J164" s="232">
        <f t="shared" si="24"/>
        <v>0</v>
      </c>
      <c r="K164" s="232">
        <f t="shared" si="24"/>
        <v>0</v>
      </c>
      <c r="L164" s="232">
        <f t="shared" si="24"/>
        <v>0</v>
      </c>
      <c r="M164" s="232">
        <f t="shared" si="24"/>
        <v>0</v>
      </c>
      <c r="N164" s="232">
        <f t="shared" si="24"/>
        <v>0</v>
      </c>
      <c r="O164" s="232">
        <f t="shared" si="23"/>
        <v>0</v>
      </c>
      <c r="P164" s="187">
        <f t="shared" si="21"/>
        <v>0</v>
      </c>
    </row>
    <row r="165" spans="1:16" ht="23.25" customHeight="1" thickBot="1" x14ac:dyDescent="0.25">
      <c r="A165" s="213" t="s">
        <v>318</v>
      </c>
      <c r="B165" s="202" t="s">
        <v>315</v>
      </c>
      <c r="C165" s="205">
        <f>SUMPRODUCT(-('Diário 1º PA'!$E$4:$E$2634='Analítico Cx.'!$B165),-('Diário 1º PA'!$P$4:$P$2634=C$1),('Diário 1º PA'!$F$4:$F$2634))+SUMPRODUCT(-('Diário 2º PA'!$E$4:$E$2000='Analítico Cx.'!$B165),-('Diário 2º PA'!$P$4:$P$2000=C$1),('Diário 2º PA'!$F$4:$F$2000))+SUMPRODUCT(-('Diário 3º PA'!$E$4:$E$2000='Analítico Cx.'!$B165),-('Diário 3º PA'!$P$4:$P$2000=C$1),('Diário 3º PA'!$F$4:$F$2000))+SUMPRODUCT(-('Diário 4º PA'!$E$4:$E$2000='Analítico Cx.'!$B165),-('Diário 4º PA'!$P$4:$P$2000=C$1),('Diário 4º PA'!$F$4:$F$2000))</f>
        <v>9479.66</v>
      </c>
      <c r="D165" s="205">
        <f>SUMPRODUCT(-('Diário 1º PA'!$E$4:$E$2634='Analítico Cx.'!$B165),-('Diário 1º PA'!$P$4:$P$2634=D$1),('Diário 1º PA'!$F$4:$F$2634))+SUMPRODUCT(-('Diário 2º PA'!$E$4:$E$2000='Analítico Cx.'!$B165),-('Diário 2º PA'!$P$4:$P$2000=D$1),('Diário 2º PA'!$F$4:$F$2000))+SUMPRODUCT(-('Diário 3º PA'!$E$4:$E$2000='Analítico Cx.'!$B165),-('Diário 3º PA'!$P$4:$P$2000=D$1),('Diário 3º PA'!$F$4:$F$2000))+SUMPRODUCT(-('Diário 4º PA'!$E$4:$E$2000='Analítico Cx.'!$B165),-('Diário 4º PA'!$P$4:$P$2000=D$1),('Diário 4º PA'!$F$4:$F$2000))</f>
        <v>0</v>
      </c>
      <c r="E165" s="205">
        <f>SUMPRODUCT(-('Diário 1º PA'!$E$4:$E$2634='Analítico Cx.'!$B165),-('Diário 1º PA'!$P$4:$P$2634=E$1),('Diário 1º PA'!$F$4:$F$2634))+SUMPRODUCT(-('Diário 2º PA'!$E$4:$E$2000='Analítico Cx.'!$B165),-('Diário 2º PA'!$P$4:$P$2000=E$1),('Diário 2º PA'!$F$4:$F$2000))+SUMPRODUCT(-('Diário 3º PA'!$E$4:$E$2000='Analítico Cx.'!$B165),-('Diário 3º PA'!$P$4:$P$2000=E$1),('Diário 3º PA'!$F$4:$F$2000))+SUMPRODUCT(-('Diário 4º PA'!$E$4:$E$2000='Analítico Cx.'!$B165),-('Diário 4º PA'!$P$4:$P$2000=E$1),('Diário 4º PA'!$F$4:$F$2000))</f>
        <v>10121.19</v>
      </c>
      <c r="F165" s="205">
        <f>SUMPRODUCT(-('Diário 1º PA'!$E$4:$E$2634='Analítico Cx.'!$B165),-('Diário 1º PA'!$P$4:$P$2634=F$1),('Diário 1º PA'!$F$4:$F$2634))+SUMPRODUCT(-('Diário 2º PA'!$E$4:$E$2000='Analítico Cx.'!$B165),-('Diário 2º PA'!$P$4:$P$2000=F$1),('Diário 2º PA'!$F$4:$F$2000))+SUMPRODUCT(-('Diário 3º PA'!$E$4:$E$2000='Analítico Cx.'!$B165),-('Diário 3º PA'!$P$4:$P$2000=F$1),('Diário 3º PA'!$F$4:$F$2000))+SUMPRODUCT(-('Diário 4º PA'!$E$4:$E$2000='Analítico Cx.'!$B165),-('Diário 4º PA'!$P$4:$P$2000=F$1),('Diário 4º PA'!$F$4:$F$2000))</f>
        <v>0</v>
      </c>
      <c r="G165" s="205">
        <f>SUMPRODUCT(-('Diário 1º PA'!$E$4:$E$2634='Analítico Cx.'!$B165),-('Diário 1º PA'!$P$4:$P$2634=G$1),('Diário 1º PA'!$F$4:$F$2634))+SUMPRODUCT(-('Diário 2º PA'!$E$4:$E$2000='Analítico Cx.'!$B165),-('Diário 2º PA'!$P$4:$P$2000=G$1),('Diário 2º PA'!$F$4:$F$2000))+SUMPRODUCT(-('Diário 3º PA'!$E$4:$E$2000='Analítico Cx.'!$B165),-('Diário 3º PA'!$P$4:$P$2000=G$1),('Diário 3º PA'!$F$4:$F$2000))+SUMPRODUCT(-('Diário 4º PA'!$E$4:$E$2000='Analítico Cx.'!$B165),-('Diário 4º PA'!$P$4:$P$2000=G$1),('Diário 4º PA'!$F$4:$F$2000))</f>
        <v>0</v>
      </c>
      <c r="H165" s="205">
        <f>SUMPRODUCT(-('Diário 1º PA'!$E$4:$E$2634='Analítico Cx.'!$B165),-('Diário 1º PA'!$P$4:$P$2634=H$1),('Diário 1º PA'!$F$4:$F$2634))+SUMPRODUCT(-('Diário 2º PA'!$E$4:$E$2000='Analítico Cx.'!$B165),-('Diário 2º PA'!$P$4:$P$2000=H$1),('Diário 2º PA'!$F$4:$F$2000))+SUMPRODUCT(-('Diário 3º PA'!$E$4:$E$2000='Analítico Cx.'!$B165),-('Diário 3º PA'!$P$4:$P$2000=H$1),('Diário 3º PA'!$F$4:$F$2000))+SUMPRODUCT(-('Diário 4º PA'!$E$4:$E$2000='Analítico Cx.'!$B165),-('Diário 4º PA'!$P$4:$P$2000=H$1),('Diário 4º PA'!$F$4:$F$2000))</f>
        <v>0</v>
      </c>
      <c r="I165" s="205">
        <f>SUMPRODUCT(-('Diário 1º PA'!$E$4:$E$2634='Analítico Cx.'!$B165),-('Diário 1º PA'!$P$4:$P$2634=I$1),('Diário 1º PA'!$F$4:$F$2634))+SUMPRODUCT(-('Diário 2º PA'!$E$4:$E$2000='Analítico Cx.'!$B165),-('Diário 2º PA'!$P$4:$P$2000=I$1),('Diário 2º PA'!$F$4:$F$2000))+SUMPRODUCT(-('Diário 3º PA'!$E$4:$E$2000='Analítico Cx.'!$B165),-('Diário 3º PA'!$P$4:$P$2000=I$1),('Diário 3º PA'!$F$4:$F$2000))+SUMPRODUCT(-('Diário 4º PA'!$E$4:$E$2000='Analítico Cx.'!$B165),-('Diário 4º PA'!$P$4:$P$2000=I$1),('Diário 4º PA'!$F$4:$F$2000))</f>
        <v>0</v>
      </c>
      <c r="J165" s="205">
        <f>SUMPRODUCT(-('Diário 1º PA'!$E$4:$E$2634='Analítico Cx.'!$B165),-('Diário 1º PA'!$P$4:$P$2634=J$1),('Diário 1º PA'!$F$4:$F$2634))+SUMPRODUCT(-('Diário 2º PA'!$E$4:$E$2000='Analítico Cx.'!$B165),-('Diário 2º PA'!$P$4:$P$2000=J$1),('Diário 2º PA'!$F$4:$F$2000))+SUMPRODUCT(-('Diário 3º PA'!$E$4:$E$2000='Analítico Cx.'!$B165),-('Diário 3º PA'!$P$4:$P$2000=J$1),('Diário 3º PA'!$F$4:$F$2000))+SUMPRODUCT(-('Diário 4º PA'!$E$4:$E$2000='Analítico Cx.'!$B165),-('Diário 4º PA'!$P$4:$P$2000=J$1),('Diário 4º PA'!$F$4:$F$2000))</f>
        <v>0</v>
      </c>
      <c r="K165" s="205">
        <f>SUMPRODUCT(-('Diário 1º PA'!$E$4:$E$2634='Analítico Cx.'!$B165),-('Diário 1º PA'!$P$4:$P$2634=K$1),('Diário 1º PA'!$F$4:$F$2634))+SUMPRODUCT(-('Diário 2º PA'!$E$4:$E$2000='Analítico Cx.'!$B165),-('Diário 2º PA'!$P$4:$P$2000=K$1),('Diário 2º PA'!$F$4:$F$2000))+SUMPRODUCT(-('Diário 3º PA'!$E$4:$E$2000='Analítico Cx.'!$B165),-('Diário 3º PA'!$P$4:$P$2000=K$1),('Diário 3º PA'!$F$4:$F$2000))+SUMPRODUCT(-('Diário 4º PA'!$E$4:$E$2000='Analítico Cx.'!$B165),-('Diário 4º PA'!$P$4:$P$2000=K$1),('Diário 4º PA'!$F$4:$F$2000))</f>
        <v>0</v>
      </c>
      <c r="L165" s="205">
        <f>SUMPRODUCT(-('Diário 1º PA'!$E$4:$E$2634='Analítico Cx.'!$B165),-('Diário 1º PA'!$P$4:$P$2634=L$1),('Diário 1º PA'!$F$4:$F$2634))+SUMPRODUCT(-('Diário 2º PA'!$E$4:$E$2000='Analítico Cx.'!$B165),-('Diário 2º PA'!$P$4:$P$2000=L$1),('Diário 2º PA'!$F$4:$F$2000))+SUMPRODUCT(-('Diário 3º PA'!$E$4:$E$2000='Analítico Cx.'!$B165),-('Diário 3º PA'!$P$4:$P$2000=L$1),('Diário 3º PA'!$F$4:$F$2000))+SUMPRODUCT(-('Diário 4º PA'!$E$4:$E$2000='Analítico Cx.'!$B165),-('Diário 4º PA'!$P$4:$P$2000=L$1),('Diário 4º PA'!$F$4:$F$2000))</f>
        <v>0</v>
      </c>
      <c r="M165" s="205">
        <f>SUMPRODUCT(-('Diário 1º PA'!$E$4:$E$2634='Analítico Cx.'!$B165),-('Diário 1º PA'!$P$4:$P$2634=M$1),('Diário 1º PA'!$F$4:$F$2634))+SUMPRODUCT(-('Diário 2º PA'!$E$4:$E$2000='Analítico Cx.'!$B165),-('Diário 2º PA'!$P$4:$P$2000=M$1),('Diário 2º PA'!$F$4:$F$2000))+SUMPRODUCT(-('Diário 3º PA'!$E$4:$E$2000='Analítico Cx.'!$B165),-('Diário 3º PA'!$P$4:$P$2000=M$1),('Diário 3º PA'!$F$4:$F$2000))+SUMPRODUCT(-('Diário 4º PA'!$E$4:$E$2000='Analítico Cx.'!$B165),-('Diário 4º PA'!$P$4:$P$2000=M$1),('Diário 4º PA'!$F$4:$F$2000))</f>
        <v>0</v>
      </c>
      <c r="N165" s="205">
        <f>SUMPRODUCT(-('Diário 1º PA'!$E$4:$E$2634='Analítico Cx.'!$B165),-('Diário 1º PA'!$P$4:$P$2634=N$1),('Diário 1º PA'!$F$4:$F$2634))+SUMPRODUCT(-('Diário 2º PA'!$E$4:$E$2000='Analítico Cx.'!$B165),-('Diário 2º PA'!$P$4:$P$2000=N$1),('Diário 2º PA'!$F$4:$F$2000))+SUMPRODUCT(-('Diário 3º PA'!$E$4:$E$2000='Analítico Cx.'!$B165),-('Diário 3º PA'!$P$4:$P$2000=N$1),('Diário 3º PA'!$F$4:$F$2000))+SUMPRODUCT(-('Diário 4º PA'!$E$4:$E$2000='Analítico Cx.'!$B165),-('Diário 4º PA'!$P$4:$P$2000=N$1),('Diário 4º PA'!$F$4:$F$2000))</f>
        <v>0</v>
      </c>
      <c r="O165" s="224">
        <f>SUM(C165:N165)</f>
        <v>19600.849999999999</v>
      </c>
      <c r="P165" s="312">
        <f t="shared" si="21"/>
        <v>7.2211509450306466E-3</v>
      </c>
    </row>
    <row r="166" spans="1:16" ht="23.25" customHeight="1" thickBot="1" x14ac:dyDescent="0.25">
      <c r="A166" s="537" t="s">
        <v>1403</v>
      </c>
      <c r="B166" s="538" t="s">
        <v>468</v>
      </c>
      <c r="C166" s="539">
        <f>SUMPRODUCT(-('Diário 1º PA'!$E$4:$E$2634='Analítico Cx.'!$B166),-('Diário 1º PA'!$P$4:$P$2634=C$1),('Diário 1º PA'!$F$4:$F$2634))+SUMPRODUCT(-('Diário 2º PA'!$E$4:$E$2000='Analítico Cx.'!$B166),-('Diário 2º PA'!$P$4:$P$2000=C$1),('Diário 2º PA'!$F$4:$F$2000))+SUMPRODUCT(-('Diário 3º PA'!$E$4:$E$2000='Analítico Cx.'!$B166),-('Diário 3º PA'!$P$4:$P$2000=C$1),('Diário 3º PA'!$F$4:$F$2000))+SUMPRODUCT(-('Diário 4º PA'!$E$4:$E$2000='Analítico Cx.'!$B166),-('Diário 4º PA'!$P$4:$P$2000=C$1),('Diário 4º PA'!$F$4:$F$2000))</f>
        <v>399118.51</v>
      </c>
      <c r="D166" s="539">
        <f>SUMPRODUCT(-('Diário 1º PA'!$E$4:$E$2634='Analítico Cx.'!$B166),-('Diário 1º PA'!$P$4:$P$2634=D$1),('Diário 1º PA'!$F$4:$F$2634))+SUMPRODUCT(-('Diário 2º PA'!$E$4:$E$2000='Analítico Cx.'!$B166),-('Diário 2º PA'!$P$4:$P$2000=D$1),('Diário 2º PA'!$F$4:$F$2000))+SUMPRODUCT(-('Diário 3º PA'!$E$4:$E$2000='Analítico Cx.'!$B166),-('Diário 3º PA'!$P$4:$P$2000=D$1),('Diário 3º PA'!$F$4:$F$2000))+SUMPRODUCT(-('Diário 4º PA'!$E$4:$E$2000='Analítico Cx.'!$B166),-('Diário 4º PA'!$P$4:$P$2000=D$1),('Diário 4º PA'!$F$4:$F$2000))</f>
        <v>338460.84999999992</v>
      </c>
      <c r="E166" s="539">
        <f>SUMPRODUCT(-('Diário 1º PA'!$E$4:$E$2634='Analítico Cx.'!$B166),-('Diário 1º PA'!$P$4:$P$2634=E$1),('Diário 1º PA'!$F$4:$F$2634))+SUMPRODUCT(-('Diário 2º PA'!$E$4:$E$2000='Analítico Cx.'!$B166),-('Diário 2º PA'!$P$4:$P$2000=E$1),('Diário 2º PA'!$F$4:$F$2000))+SUMPRODUCT(-('Diário 3º PA'!$E$4:$E$2000='Analítico Cx.'!$B166),-('Diário 3º PA'!$P$4:$P$2000=E$1),('Diário 3º PA'!$F$4:$F$2000))+SUMPRODUCT(-('Diário 4º PA'!$E$4:$E$2000='Analítico Cx.'!$B166),-('Diário 4º PA'!$P$4:$P$2000=E$1),('Diário 4º PA'!$F$4:$F$2000))</f>
        <v>394020.60000000003</v>
      </c>
      <c r="F166" s="539">
        <f>SUMPRODUCT(-('Diário 1º PA'!$E$4:$E$2634='Analítico Cx.'!$B166),-('Diário 1º PA'!$P$4:$P$2634=F$1),('Diário 1º PA'!$F$4:$F$2634))+SUMPRODUCT(-('Diário 2º PA'!$E$4:$E$2000='Analítico Cx.'!$B166),-('Diário 2º PA'!$P$4:$P$2000=F$1),('Diário 2º PA'!$F$4:$F$2000))+SUMPRODUCT(-('Diário 3º PA'!$E$4:$E$2000='Analítico Cx.'!$B166),-('Diário 3º PA'!$P$4:$P$2000=F$1),('Diário 3º PA'!$F$4:$F$2000))+SUMPRODUCT(-('Diário 4º PA'!$E$4:$E$2000='Analítico Cx.'!$B166),-('Diário 4º PA'!$P$4:$P$2000=F$1),('Diário 4º PA'!$F$4:$F$2000))</f>
        <v>0</v>
      </c>
      <c r="G166" s="539">
        <f>SUMPRODUCT(-('Diário 1º PA'!$E$4:$E$2634='Analítico Cx.'!$B166),-('Diário 1º PA'!$P$4:$P$2634=G$1),('Diário 1º PA'!$F$4:$F$2634))+SUMPRODUCT(-('Diário 2º PA'!$E$4:$E$2000='Analítico Cx.'!$B166),-('Diário 2º PA'!$P$4:$P$2000=G$1),('Diário 2º PA'!$F$4:$F$2000))+SUMPRODUCT(-('Diário 3º PA'!$E$4:$E$2000='Analítico Cx.'!$B166),-('Diário 3º PA'!$P$4:$P$2000=G$1),('Diário 3º PA'!$F$4:$F$2000))+SUMPRODUCT(-('Diário 4º PA'!$E$4:$E$2000='Analítico Cx.'!$B166),-('Diário 4º PA'!$P$4:$P$2000=G$1),('Diário 4º PA'!$F$4:$F$2000))</f>
        <v>0</v>
      </c>
      <c r="H166" s="539">
        <f>SUMPRODUCT(-('Diário 1º PA'!$E$4:$E$2634='Analítico Cx.'!$B166),-('Diário 1º PA'!$P$4:$P$2634=H$1),('Diário 1º PA'!$F$4:$F$2634))+SUMPRODUCT(-('Diário 2º PA'!$E$4:$E$2000='Analítico Cx.'!$B166),-('Diário 2º PA'!$P$4:$P$2000=H$1),('Diário 2º PA'!$F$4:$F$2000))+SUMPRODUCT(-('Diário 3º PA'!$E$4:$E$2000='Analítico Cx.'!$B166),-('Diário 3º PA'!$P$4:$P$2000=H$1),('Diário 3º PA'!$F$4:$F$2000))+SUMPRODUCT(-('Diário 4º PA'!$E$4:$E$2000='Analítico Cx.'!$B166),-('Diário 4º PA'!$P$4:$P$2000=H$1),('Diário 4º PA'!$F$4:$F$2000))</f>
        <v>0</v>
      </c>
      <c r="I166" s="539">
        <f>SUMPRODUCT(-('Diário 1º PA'!$E$4:$E$2634='Analítico Cx.'!$B166),-('Diário 1º PA'!$P$4:$P$2634=I$1),('Diário 1º PA'!$F$4:$F$2634))+SUMPRODUCT(-('Diário 2º PA'!$E$4:$E$2000='Analítico Cx.'!$B166),-('Diário 2º PA'!$P$4:$P$2000=I$1),('Diário 2º PA'!$F$4:$F$2000))+SUMPRODUCT(-('Diário 3º PA'!$E$4:$E$2000='Analítico Cx.'!$B166),-('Diário 3º PA'!$P$4:$P$2000=I$1),('Diário 3º PA'!$F$4:$F$2000))+SUMPRODUCT(-('Diário 4º PA'!$E$4:$E$2000='Analítico Cx.'!$B166),-('Diário 4º PA'!$P$4:$P$2000=I$1),('Diário 4º PA'!$F$4:$F$2000))</f>
        <v>0</v>
      </c>
      <c r="J166" s="539">
        <f>SUMPRODUCT(-('Diário 1º PA'!$E$4:$E$2634='Analítico Cx.'!$B166),-('Diário 1º PA'!$P$4:$P$2634=J$1),('Diário 1º PA'!$F$4:$F$2634))+SUMPRODUCT(-('Diário 2º PA'!$E$4:$E$2000='Analítico Cx.'!$B166),-('Diário 2º PA'!$P$4:$P$2000=J$1),('Diário 2º PA'!$F$4:$F$2000))+SUMPRODUCT(-('Diário 3º PA'!$E$4:$E$2000='Analítico Cx.'!$B166),-('Diário 3º PA'!$P$4:$P$2000=J$1),('Diário 3º PA'!$F$4:$F$2000))+SUMPRODUCT(-('Diário 4º PA'!$E$4:$E$2000='Analítico Cx.'!$B166),-('Diário 4º PA'!$P$4:$P$2000=J$1),('Diário 4º PA'!$F$4:$F$2000))</f>
        <v>0</v>
      </c>
      <c r="K166" s="539">
        <f>SUMPRODUCT(-('Diário 1º PA'!$E$4:$E$2634='Analítico Cx.'!$B166),-('Diário 1º PA'!$P$4:$P$2634=K$1),('Diário 1º PA'!$F$4:$F$2634))+SUMPRODUCT(-('Diário 2º PA'!$E$4:$E$2000='Analítico Cx.'!$B166),-('Diário 2º PA'!$P$4:$P$2000=K$1),('Diário 2º PA'!$F$4:$F$2000))+SUMPRODUCT(-('Diário 3º PA'!$E$4:$E$2000='Analítico Cx.'!$B166),-('Diário 3º PA'!$P$4:$P$2000=K$1),('Diário 3º PA'!$F$4:$F$2000))+SUMPRODUCT(-('Diário 4º PA'!$E$4:$E$2000='Analítico Cx.'!$B166),-('Diário 4º PA'!$P$4:$P$2000=K$1),('Diário 4º PA'!$F$4:$F$2000))</f>
        <v>0</v>
      </c>
      <c r="L166" s="539">
        <f>SUMPRODUCT(-('Diário 1º PA'!$E$4:$E$2634='Analítico Cx.'!$B166),-('Diário 1º PA'!$P$4:$P$2634=L$1),('Diário 1º PA'!$F$4:$F$2634))+SUMPRODUCT(-('Diário 2º PA'!$E$4:$E$2000='Analítico Cx.'!$B166),-('Diário 2º PA'!$P$4:$P$2000=L$1),('Diário 2º PA'!$F$4:$F$2000))+SUMPRODUCT(-('Diário 3º PA'!$E$4:$E$2000='Analítico Cx.'!$B166),-('Diário 3º PA'!$P$4:$P$2000=L$1),('Diário 3º PA'!$F$4:$F$2000))+SUMPRODUCT(-('Diário 4º PA'!$E$4:$E$2000='Analítico Cx.'!$B166),-('Diário 4º PA'!$P$4:$P$2000=L$1),('Diário 4º PA'!$F$4:$F$2000))</f>
        <v>0</v>
      </c>
      <c r="M166" s="539">
        <f>SUMPRODUCT(-('Diário 1º PA'!$E$4:$E$2634='Analítico Cx.'!$B166),-('Diário 1º PA'!$P$4:$P$2634=M$1),('Diário 1º PA'!$F$4:$F$2634))+SUMPRODUCT(-('Diário 2º PA'!$E$4:$E$2000='Analítico Cx.'!$B166),-('Diário 2º PA'!$P$4:$P$2000=M$1),('Diário 2º PA'!$F$4:$F$2000))+SUMPRODUCT(-('Diário 3º PA'!$E$4:$E$2000='Analítico Cx.'!$B166),-('Diário 3º PA'!$P$4:$P$2000=M$1),('Diário 3º PA'!$F$4:$F$2000))+SUMPRODUCT(-('Diário 4º PA'!$E$4:$E$2000='Analítico Cx.'!$B166),-('Diário 4º PA'!$P$4:$P$2000=M$1),('Diário 4º PA'!$F$4:$F$2000))</f>
        <v>0</v>
      </c>
      <c r="N166" s="539">
        <f>SUMPRODUCT(-('Diário 1º PA'!$E$4:$E$2634='Analítico Cx.'!$B166),-('Diário 1º PA'!$P$4:$P$2634=N$1),('Diário 1º PA'!$F$4:$F$2634))+SUMPRODUCT(-('Diário 2º PA'!$E$4:$E$2000='Analítico Cx.'!$B166),-('Diário 2º PA'!$P$4:$P$2000=N$1),('Diário 2º PA'!$F$4:$F$2000))+SUMPRODUCT(-('Diário 3º PA'!$E$4:$E$2000='Analítico Cx.'!$B166),-('Diário 3º PA'!$P$4:$P$2000=N$1),('Diário 3º PA'!$F$4:$F$2000))+SUMPRODUCT(-('Diário 4º PA'!$E$4:$E$2000='Analítico Cx.'!$B166),-('Diário 4º PA'!$P$4:$P$2000=N$1),('Diário 4º PA'!$F$4:$F$2000))</f>
        <v>0</v>
      </c>
      <c r="O166" s="224">
        <f>SUM(C166:N166)</f>
        <v>1131599.96</v>
      </c>
      <c r="P166" s="312">
        <f t="shared" si="21"/>
        <v>0.41689284498124529</v>
      </c>
    </row>
    <row r="167" spans="1:16" ht="23.25" customHeight="1" thickBot="1" x14ac:dyDescent="0.25">
      <c r="A167" s="75" t="s">
        <v>261</v>
      </c>
      <c r="B167" s="140"/>
      <c r="C167" s="208">
        <f t="shared" ref="C167:H167" si="25">SUBTOTAL(109,C23:C166)</f>
        <v>943376.99</v>
      </c>
      <c r="D167" s="208">
        <f t="shared" si="25"/>
        <v>811054.98</v>
      </c>
      <c r="E167" s="208">
        <f t="shared" si="25"/>
        <v>959934.5</v>
      </c>
      <c r="F167" s="208">
        <f t="shared" si="25"/>
        <v>0</v>
      </c>
      <c r="G167" s="208">
        <f t="shared" si="25"/>
        <v>0</v>
      </c>
      <c r="H167" s="208">
        <f t="shared" si="25"/>
        <v>0</v>
      </c>
      <c r="I167" s="208">
        <f t="shared" ref="I167:N167" si="26">SUBTOTAL(109,I23:I166)</f>
        <v>0</v>
      </c>
      <c r="J167" s="208">
        <f t="shared" si="26"/>
        <v>0</v>
      </c>
      <c r="K167" s="208">
        <f t="shared" si="26"/>
        <v>0</v>
      </c>
      <c r="L167" s="208">
        <f t="shared" si="26"/>
        <v>0</v>
      </c>
      <c r="M167" s="208">
        <f t="shared" si="26"/>
        <v>0</v>
      </c>
      <c r="N167" s="208">
        <f t="shared" si="26"/>
        <v>0</v>
      </c>
      <c r="O167" s="224">
        <f>SUBTOTAL(109,O23:O166)</f>
        <v>2714366.4699999997</v>
      </c>
      <c r="P167" s="181">
        <f t="shared" si="21"/>
        <v>1</v>
      </c>
    </row>
    <row r="168" spans="1:16" x14ac:dyDescent="0.2">
      <c r="A168" s="175"/>
      <c r="B168" s="176"/>
      <c r="C168" s="206"/>
      <c r="D168" s="206"/>
      <c r="E168" s="206"/>
      <c r="F168" s="206"/>
      <c r="G168" s="206"/>
      <c r="H168" s="206"/>
      <c r="I168" s="206"/>
      <c r="J168" s="206"/>
      <c r="K168" s="206"/>
      <c r="L168" s="206"/>
      <c r="M168" s="206"/>
      <c r="N168" s="206"/>
      <c r="O168" s="206"/>
      <c r="P168" s="196"/>
    </row>
  </sheetData>
  <sheetProtection algorithmName="SHA-512" hashValue="/RqXWgtqZEDNcEspAkCuH9OwRoViRqwfjgmP7rSeIAQP0Tx8K46RWTSHbw11SvuVAHNMY0KIoOcFMqscFg5XEw==" saltValue="ddAzoqXVpxQTQ+5Z+9CEXA==" spinCount="100000" sheet="1" formatColumns="0"/>
  <dataConsolidate/>
  <mergeCells count="5">
    <mergeCell ref="O5:O8"/>
    <mergeCell ref="P5:P8"/>
    <mergeCell ref="A2:P2"/>
    <mergeCell ref="A3:P3"/>
    <mergeCell ref="A4:P4"/>
  </mergeCells>
  <phoneticPr fontId="0" type="noConversion"/>
  <printOptions horizontalCentered="1"/>
  <pageMargins left="0.19685039370078741" right="0.19685039370078741" top="0.59055118110236227" bottom="0.59055118110236227" header="0" footer="0"/>
  <pageSetup paperSize="9" fitToHeight="0" pageOrder="overThenDown" orientation="portrait" r:id="rId1"/>
  <headerFooter>
    <oddFooter>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P164"/>
  <sheetViews>
    <sheetView showGridLines="0" topLeftCell="A2" zoomScaleSheetLayoutView="85" workbookViewId="0">
      <pane xSplit="2" ySplit="7" topLeftCell="C9" activePane="bottomRight" state="frozen"/>
      <selection activeCell="G29" sqref="G29"/>
      <selection pane="topRight" activeCell="G29" sqref="G29"/>
      <selection pane="bottomLeft" activeCell="G29" sqref="G29"/>
      <selection pane="bottomRight" activeCell="F5" sqref="F1:N1048576"/>
    </sheetView>
  </sheetViews>
  <sheetFormatPr defaultColWidth="9.140625" defaultRowHeight="12.75" x14ac:dyDescent="0.2"/>
  <cols>
    <col min="1" max="1" width="7.42578125" style="22" customWidth="1"/>
    <col min="2" max="2" width="25.7109375" style="22" customWidth="1"/>
    <col min="3" max="5" width="12.42578125" style="22" bestFit="1" customWidth="1"/>
    <col min="6" max="14" width="12.42578125" style="22" hidden="1" customWidth="1"/>
    <col min="15" max="16" width="12" style="22" bestFit="1" customWidth="1"/>
    <col min="17" max="16384" width="9.140625" style="22"/>
  </cols>
  <sheetData>
    <row r="1" spans="1:16" ht="15.75" hidden="1" x14ac:dyDescent="0.2">
      <c r="A1" s="42"/>
      <c r="B1" s="43" t="s">
        <v>145</v>
      </c>
      <c r="C1" s="44">
        <v>1</v>
      </c>
      <c r="D1" s="44">
        <v>2</v>
      </c>
      <c r="E1" s="44">
        <v>3</v>
      </c>
      <c r="F1" s="44">
        <v>4</v>
      </c>
      <c r="G1" s="44">
        <v>5</v>
      </c>
      <c r="H1" s="44">
        <v>6</v>
      </c>
      <c r="I1" s="44">
        <v>7</v>
      </c>
      <c r="J1" s="44">
        <v>8</v>
      </c>
      <c r="K1" s="44">
        <v>9</v>
      </c>
      <c r="L1" s="44">
        <v>10</v>
      </c>
      <c r="M1" s="44">
        <v>11</v>
      </c>
      <c r="N1" s="44">
        <v>12</v>
      </c>
      <c r="O1" s="42"/>
    </row>
    <row r="2" spans="1:16" ht="28.5" customHeight="1" x14ac:dyDescent="0.2">
      <c r="A2" s="692" t="str">
        <f>Capa!A1</f>
        <v>Contrato de Gestão nº. 05/20 celebrado entre a Fundação Clóvis Salgado e a Associação Pró-Cultura e Promoção das Artes</v>
      </c>
      <c r="B2" s="692"/>
      <c r="C2" s="692"/>
      <c r="D2" s="692"/>
      <c r="E2" s="692"/>
      <c r="F2" s="692"/>
      <c r="G2" s="692"/>
      <c r="H2" s="692"/>
      <c r="I2" s="692"/>
      <c r="J2" s="692"/>
      <c r="K2" s="692"/>
      <c r="L2" s="692"/>
      <c r="M2" s="692"/>
      <c r="N2" s="692"/>
      <c r="O2" s="692"/>
      <c r="P2" s="692"/>
    </row>
    <row r="3" spans="1:16" ht="18.75" customHeight="1" x14ac:dyDescent="0.2">
      <c r="A3" s="692" t="str">
        <f>Capa!A3</f>
        <v>9º Relatório Gerencial Financeiro</v>
      </c>
      <c r="B3" s="692"/>
      <c r="C3" s="692"/>
      <c r="D3" s="692"/>
      <c r="E3" s="692"/>
      <c r="F3" s="692"/>
      <c r="G3" s="692"/>
      <c r="H3" s="692"/>
      <c r="I3" s="692"/>
      <c r="J3" s="692"/>
      <c r="K3" s="692"/>
      <c r="L3" s="692"/>
      <c r="M3" s="692"/>
      <c r="N3" s="692"/>
      <c r="O3" s="692"/>
      <c r="P3" s="692"/>
    </row>
    <row r="4" spans="1:16" ht="18.75" customHeight="1" thickBot="1" x14ac:dyDescent="0.25">
      <c r="A4" s="734" t="s">
        <v>317</v>
      </c>
      <c r="B4" s="734"/>
      <c r="C4" s="734"/>
      <c r="D4" s="734"/>
      <c r="E4" s="734"/>
      <c r="F4" s="734"/>
      <c r="G4" s="734"/>
      <c r="H4" s="734"/>
      <c r="I4" s="734"/>
      <c r="J4" s="734"/>
      <c r="K4" s="734"/>
      <c r="L4" s="734"/>
      <c r="M4" s="734"/>
      <c r="N4" s="734"/>
      <c r="O4" s="734"/>
      <c r="P4" s="734"/>
    </row>
    <row r="5" spans="1:16" ht="15" x14ac:dyDescent="0.2">
      <c r="A5" s="46"/>
      <c r="B5" s="46"/>
      <c r="C5" s="47" t="str">
        <f>Resumo!C4</f>
        <v>Janeiro</v>
      </c>
      <c r="D5" s="47" t="str">
        <f>Resumo!D4</f>
        <v>Fevereiro</v>
      </c>
      <c r="E5" s="47" t="str">
        <f>Resumo!E4</f>
        <v>Março</v>
      </c>
      <c r="F5" s="47" t="str">
        <f>Resumo!F4</f>
        <v>Abril</v>
      </c>
      <c r="G5" s="47" t="str">
        <f>Resumo!G4</f>
        <v>Maio</v>
      </c>
      <c r="H5" s="47" t="str">
        <f>Resumo!H4</f>
        <v>Junho</v>
      </c>
      <c r="I5" s="47" t="str">
        <f>Resumo!I4</f>
        <v>Julho</v>
      </c>
      <c r="J5" s="47" t="str">
        <f>Resumo!J4</f>
        <v>Agosto</v>
      </c>
      <c r="K5" s="47" t="str">
        <f>Resumo!K4</f>
        <v>Setembro</v>
      </c>
      <c r="L5" s="47" t="str">
        <f>Resumo!L4</f>
        <v>Outubro</v>
      </c>
      <c r="M5" s="47" t="str">
        <f>Resumo!M4</f>
        <v>Novembro</v>
      </c>
      <c r="N5" s="47" t="str">
        <f>Resumo!N4</f>
        <v>Dezembro</v>
      </c>
      <c r="O5" s="728" t="s">
        <v>5</v>
      </c>
      <c r="P5" s="731" t="s">
        <v>293</v>
      </c>
    </row>
    <row r="6" spans="1:16" ht="15" x14ac:dyDescent="0.2">
      <c r="A6" s="335"/>
      <c r="B6" s="335"/>
      <c r="C6" s="350">
        <f>Resumo!C5</f>
        <v>44562</v>
      </c>
      <c r="D6" s="350">
        <f>Resumo!D5</f>
        <v>44593</v>
      </c>
      <c r="E6" s="350">
        <f>Resumo!E5</f>
        <v>44621</v>
      </c>
      <c r="F6" s="350">
        <f>Resumo!F5</f>
        <v>44652</v>
      </c>
      <c r="G6" s="350">
        <f>Resumo!G5</f>
        <v>44682</v>
      </c>
      <c r="H6" s="350">
        <f>Resumo!H5</f>
        <v>44713</v>
      </c>
      <c r="I6" s="350">
        <f>Resumo!I5</f>
        <v>44743</v>
      </c>
      <c r="J6" s="350">
        <f>Resumo!J5</f>
        <v>44774</v>
      </c>
      <c r="K6" s="350">
        <f>Resumo!K5</f>
        <v>44805</v>
      </c>
      <c r="L6" s="350">
        <f>Resumo!L5</f>
        <v>44835</v>
      </c>
      <c r="M6" s="350">
        <f>Resumo!M5</f>
        <v>44866</v>
      </c>
      <c r="N6" s="350">
        <f>Resumo!N5</f>
        <v>44896</v>
      </c>
      <c r="O6" s="729"/>
      <c r="P6" s="732"/>
    </row>
    <row r="7" spans="1:16" ht="15" x14ac:dyDescent="0.2">
      <c r="A7" s="335"/>
      <c r="B7" s="335"/>
      <c r="C7" s="352" t="str">
        <f>Resumo!C6</f>
        <v>a</v>
      </c>
      <c r="D7" s="352" t="str">
        <f>Resumo!D6</f>
        <v>a</v>
      </c>
      <c r="E7" s="352" t="str">
        <f>Resumo!E6</f>
        <v>a</v>
      </c>
      <c r="F7" s="352" t="str">
        <f>Resumo!F6</f>
        <v>a</v>
      </c>
      <c r="G7" s="352" t="str">
        <f>Resumo!G6</f>
        <v>a</v>
      </c>
      <c r="H7" s="352" t="str">
        <f>Resumo!H6</f>
        <v>a</v>
      </c>
      <c r="I7" s="352" t="str">
        <f>Resumo!I6</f>
        <v>a</v>
      </c>
      <c r="J7" s="352" t="str">
        <f>Resumo!J6</f>
        <v>a</v>
      </c>
      <c r="K7" s="352" t="str">
        <f>Resumo!K6</f>
        <v>a</v>
      </c>
      <c r="L7" s="352" t="str">
        <f>Resumo!L6</f>
        <v>a</v>
      </c>
      <c r="M7" s="352" t="str">
        <f>Resumo!M6</f>
        <v>a</v>
      </c>
      <c r="N7" s="352" t="str">
        <f>Resumo!N6</f>
        <v>a</v>
      </c>
      <c r="O7" s="729"/>
      <c r="P7" s="732"/>
    </row>
    <row r="8" spans="1:16" ht="15.75" thickBot="1" x14ac:dyDescent="0.25">
      <c r="A8" s="45"/>
      <c r="B8" s="45"/>
      <c r="C8" s="351">
        <f>Resumo!C7</f>
        <v>44592</v>
      </c>
      <c r="D8" s="351">
        <f>Resumo!D7</f>
        <v>44620</v>
      </c>
      <c r="E8" s="351">
        <f>Resumo!E7</f>
        <v>44651</v>
      </c>
      <c r="F8" s="351">
        <f>Resumo!F7</f>
        <v>44681</v>
      </c>
      <c r="G8" s="351">
        <f>Resumo!G7</f>
        <v>44712</v>
      </c>
      <c r="H8" s="351">
        <f>Resumo!H7</f>
        <v>44742</v>
      </c>
      <c r="I8" s="351">
        <f>Resumo!I7</f>
        <v>44773</v>
      </c>
      <c r="J8" s="351">
        <f>Resumo!J7</f>
        <v>44804</v>
      </c>
      <c r="K8" s="351">
        <f>Resumo!K7</f>
        <v>44834</v>
      </c>
      <c r="L8" s="351">
        <f>Resumo!L7</f>
        <v>44865</v>
      </c>
      <c r="M8" s="351">
        <f>Resumo!M7</f>
        <v>44895</v>
      </c>
      <c r="N8" s="351">
        <f>Resumo!N7</f>
        <v>44926</v>
      </c>
      <c r="O8" s="730"/>
      <c r="P8" s="733"/>
    </row>
    <row r="9" spans="1:16" ht="23.25" customHeight="1" thickBot="1" x14ac:dyDescent="0.25">
      <c r="A9" s="40">
        <v>1</v>
      </c>
      <c r="B9" s="40" t="s">
        <v>156</v>
      </c>
      <c r="C9" s="74"/>
      <c r="D9" s="74"/>
      <c r="E9" s="74"/>
      <c r="F9" s="74"/>
      <c r="G9" s="74"/>
      <c r="H9" s="74"/>
      <c r="I9" s="74"/>
      <c r="J9" s="74"/>
      <c r="K9" s="74"/>
      <c r="L9" s="74"/>
      <c r="M9" s="74"/>
      <c r="N9" s="74"/>
      <c r="O9" s="74"/>
      <c r="P9" s="178"/>
    </row>
    <row r="10" spans="1:16" ht="23.25" customHeight="1" x14ac:dyDescent="0.2">
      <c r="A10" s="24" t="s">
        <v>15</v>
      </c>
      <c r="B10" s="24" t="s">
        <v>34</v>
      </c>
      <c r="C10" s="71"/>
      <c r="D10" s="71"/>
      <c r="E10" s="71"/>
      <c r="F10" s="71"/>
      <c r="G10" s="71"/>
      <c r="H10" s="71"/>
      <c r="I10" s="71"/>
      <c r="J10" s="71"/>
      <c r="K10" s="71"/>
      <c r="L10" s="71"/>
      <c r="M10" s="71"/>
      <c r="N10" s="71"/>
      <c r="O10" s="71"/>
      <c r="P10" s="179"/>
    </row>
    <row r="11" spans="1:16" ht="23.25" customHeight="1" x14ac:dyDescent="0.2">
      <c r="A11" s="25" t="s">
        <v>42</v>
      </c>
      <c r="B11" s="66" t="s">
        <v>330</v>
      </c>
      <c r="C11" s="15">
        <f>SUMPRODUCT(-('Diário 1º PA'!$E$4:$E$2634='Analítico Cp.'!$B11),-('Diário 1º PA'!$Q$4:$Q$2634=C$1),('Diário 1º PA'!$F$4:$F$2634))+SUMPRODUCT(-('Diário 2º PA'!$E$4:$E$2000='Analítico Cp.'!$B11),-('Diário 2º PA'!$Q$4:$Q$2000=C$1),('Diário 2º PA'!$F$4:$F$2000))+SUMPRODUCT(-('Diário 3º PA'!$E$4:$E$2000='Analítico Cp.'!$B11),-('Diário 3º PA'!$Q$4:$Q$2000=C$1),('Diário 3º PA'!$F$4:$F$2000))+SUMPRODUCT(-('Diário 4º PA'!$E$4:$E$2000='Analítico Cp.'!$B11),-('Diário 4º PA'!$Q$4:$Q$2000=C$1),('Diário 4º PA'!$F$4:$F$2000))+SUMPRODUCT(-('Comp.'!$D$5:$D$896='Analítico Cp.'!$B11),-('Comp.'!$K$5:$K$896=C$1),('Comp.'!$E$5:$E$896))</f>
        <v>0</v>
      </c>
      <c r="D11" s="15">
        <f>SUMPRODUCT(-('Diário 1º PA'!$E$4:$E$2634='Analítico Cp.'!$B11),-('Diário 1º PA'!$Q$4:$Q$2634=D$1),('Diário 1º PA'!$F$4:$F$2634))+SUMPRODUCT(-('Diário 2º PA'!$E$4:$E$2000='Analítico Cp.'!$B11),-('Diário 2º PA'!$Q$4:$Q$2000=D$1),('Diário 2º PA'!$F$4:$F$2000))+SUMPRODUCT(-('Diário 3º PA'!$E$4:$E$2000='Analítico Cp.'!$B11),-('Diário 3º PA'!$Q$4:$Q$2000=D$1),('Diário 3º PA'!$F$4:$F$2000))+SUMPRODUCT(-('Diário 4º PA'!$E$4:$E$2000='Analítico Cp.'!$B11),-('Diário 4º PA'!$Q$4:$Q$2000=D$1),('Diário 4º PA'!$F$4:$F$2000))+SUMPRODUCT(-('Comp.'!$D$5:$D$896='Analítico Cp.'!$B11),-('Comp.'!$K$5:$K$896=D$1),('Comp.'!$E$5:$E$896))</f>
        <v>2620189.0700000003</v>
      </c>
      <c r="E11" s="15">
        <f>SUMPRODUCT(-('Diário 1º PA'!$E$4:$E$2634='Analítico Cp.'!$B11),-('Diário 1º PA'!$Q$4:$Q$2634=E$1),('Diário 1º PA'!$F$4:$F$2634))+SUMPRODUCT(-('Diário 2º PA'!$E$4:$E$2000='Analítico Cp.'!$B11),-('Diário 2º PA'!$Q$4:$Q$2000=E$1),('Diário 2º PA'!$F$4:$F$2000))+SUMPRODUCT(-('Diário 3º PA'!$E$4:$E$2000='Analítico Cp.'!$B11),-('Diário 3º PA'!$Q$4:$Q$2000=E$1),('Diário 3º PA'!$F$4:$F$2000))+SUMPRODUCT(-('Diário 4º PA'!$E$4:$E$2000='Analítico Cp.'!$B11),-('Diário 4º PA'!$Q$4:$Q$2000=E$1),('Diário 4º PA'!$F$4:$F$2000))+SUMPRODUCT(-('Comp.'!$D$5:$D$896='Analítico Cp.'!$B11),-('Comp.'!$K$5:$K$896=E$1),('Comp.'!$E$5:$E$896))</f>
        <v>0</v>
      </c>
      <c r="F11" s="15">
        <f>SUMPRODUCT(-('Diário 1º PA'!$E$4:$E$2634='Analítico Cp.'!$B11),-('Diário 1º PA'!$Q$4:$Q$2634=F$1),('Diário 1º PA'!$F$4:$F$2634))+SUMPRODUCT(-('Diário 2º PA'!$E$4:$E$2000='Analítico Cp.'!$B11),-('Diário 2º PA'!$Q$4:$Q$2000=F$1),('Diário 2º PA'!$F$4:$F$2000))+SUMPRODUCT(-('Diário 3º PA'!$E$4:$E$2000='Analítico Cp.'!$B11),-('Diário 3º PA'!$Q$4:$Q$2000=F$1),('Diário 3º PA'!$F$4:$F$2000))+SUMPRODUCT(-('Diário 4º PA'!$E$4:$E$2000='Analítico Cp.'!$B11),-('Diário 4º PA'!$Q$4:$Q$2000=F$1),('Diário 4º PA'!$F$4:$F$2000))+SUMPRODUCT(-('Comp.'!$D$5:$D$896='Analítico Cp.'!$B11),-('Comp.'!$K$5:$K$896=F$1),('Comp.'!$E$5:$E$896))</f>
        <v>0</v>
      </c>
      <c r="G11" s="15">
        <f>SUMPRODUCT(-('Diário 1º PA'!$E$4:$E$2634='Analítico Cp.'!$B11),-('Diário 1º PA'!$Q$4:$Q$2634=G$1),('Diário 1º PA'!$F$4:$F$2634))+SUMPRODUCT(-('Diário 2º PA'!$E$4:$E$2000='Analítico Cp.'!$B11),-('Diário 2º PA'!$Q$4:$Q$2000=G$1),('Diário 2º PA'!$F$4:$F$2000))+SUMPRODUCT(-('Diário 3º PA'!$E$4:$E$2000='Analítico Cp.'!$B11),-('Diário 3º PA'!$Q$4:$Q$2000=G$1),('Diário 3º PA'!$F$4:$F$2000))+SUMPRODUCT(-('Diário 4º PA'!$E$4:$E$2000='Analítico Cp.'!$B11),-('Diário 4º PA'!$Q$4:$Q$2000=G$1),('Diário 4º PA'!$F$4:$F$2000))+SUMPRODUCT(-('Comp.'!$D$5:$D$896='Analítico Cp.'!$B11),-('Comp.'!$K$5:$K$896=G$1),('Comp.'!$E$5:$E$896))</f>
        <v>0</v>
      </c>
      <c r="H11" s="15">
        <f>SUMPRODUCT(-('Diário 1º PA'!$E$4:$E$2634='Analítico Cp.'!$B11),-('Diário 1º PA'!$Q$4:$Q$2634=H$1),('Diário 1º PA'!$F$4:$F$2634))+SUMPRODUCT(-('Diário 2º PA'!$E$4:$E$2000='Analítico Cp.'!$B11),-('Diário 2º PA'!$Q$4:$Q$2000=H$1),('Diário 2º PA'!$F$4:$F$2000))+SUMPRODUCT(-('Diário 3º PA'!$E$4:$E$2000='Analítico Cp.'!$B11),-('Diário 3º PA'!$Q$4:$Q$2000=H$1),('Diário 3º PA'!$F$4:$F$2000))+SUMPRODUCT(-('Diário 4º PA'!$E$4:$E$2000='Analítico Cp.'!$B11),-('Diário 4º PA'!$Q$4:$Q$2000=H$1),('Diário 4º PA'!$F$4:$F$2000))+SUMPRODUCT(-('Comp.'!$D$5:$D$896='Analítico Cp.'!$B11),-('Comp.'!$K$5:$K$896=H$1),('Comp.'!$E$5:$E$896))</f>
        <v>0</v>
      </c>
      <c r="I11" s="15">
        <f>SUMPRODUCT(-('Diário 1º PA'!$E$4:$E$2634='Analítico Cp.'!$B11),-('Diário 1º PA'!$Q$4:$Q$2634=I$1),('Diário 1º PA'!$F$4:$F$2634))+SUMPRODUCT(-('Diário 2º PA'!$E$4:$E$2000='Analítico Cp.'!$B11),-('Diário 2º PA'!$Q$4:$Q$2000=I$1),('Diário 2º PA'!$F$4:$F$2000))+SUMPRODUCT(-('Diário 3º PA'!$E$4:$E$2000='Analítico Cp.'!$B11),-('Diário 3º PA'!$Q$4:$Q$2000=I$1),('Diário 3º PA'!$F$4:$F$2000))+SUMPRODUCT(-('Diário 4º PA'!$E$4:$E$2000='Analítico Cp.'!$B11),-('Diário 4º PA'!$Q$4:$Q$2000=I$1),('Diário 4º PA'!$F$4:$F$2000))+SUMPRODUCT(-('Comp.'!$D$5:$D$896='Analítico Cp.'!$B11),-('Comp.'!$K$5:$K$896=I$1),('Comp.'!$E$5:$E$896))</f>
        <v>0</v>
      </c>
      <c r="J11" s="15">
        <f>SUMPRODUCT(-('Diário 1º PA'!$E$4:$E$2634='Analítico Cp.'!$B11),-('Diário 1º PA'!$Q$4:$Q$2634=J$1),('Diário 1º PA'!$F$4:$F$2634))+SUMPRODUCT(-('Diário 2º PA'!$E$4:$E$2000='Analítico Cp.'!$B11),-('Diário 2º PA'!$Q$4:$Q$2000=J$1),('Diário 2º PA'!$F$4:$F$2000))+SUMPRODUCT(-('Diário 3º PA'!$E$4:$E$2000='Analítico Cp.'!$B11),-('Diário 3º PA'!$Q$4:$Q$2000=J$1),('Diário 3º PA'!$F$4:$F$2000))+SUMPRODUCT(-('Diário 4º PA'!$E$4:$E$2000='Analítico Cp.'!$B11),-('Diário 4º PA'!$Q$4:$Q$2000=J$1),('Diário 4º PA'!$F$4:$F$2000))+SUMPRODUCT(-('Comp.'!$D$5:$D$896='Analítico Cp.'!$B11),-('Comp.'!$K$5:$K$896=J$1),('Comp.'!$E$5:$E$896))</f>
        <v>0</v>
      </c>
      <c r="K11" s="15">
        <f>SUMPRODUCT(-('Diário 1º PA'!$E$4:$E$2634='Analítico Cp.'!$B11),-('Diário 1º PA'!$Q$4:$Q$2634=K$1),('Diário 1º PA'!$F$4:$F$2634))+SUMPRODUCT(-('Diário 2º PA'!$E$4:$E$2000='Analítico Cp.'!$B11),-('Diário 2º PA'!$Q$4:$Q$2000=K$1),('Diário 2º PA'!$F$4:$F$2000))+SUMPRODUCT(-('Diário 3º PA'!$E$4:$E$2000='Analítico Cp.'!$B11),-('Diário 3º PA'!$Q$4:$Q$2000=K$1),('Diário 3º PA'!$F$4:$F$2000))+SUMPRODUCT(-('Diário 4º PA'!$E$4:$E$2000='Analítico Cp.'!$B11),-('Diário 4º PA'!$Q$4:$Q$2000=K$1),('Diário 4º PA'!$F$4:$F$2000))+SUMPRODUCT(-('Comp.'!$D$5:$D$896='Analítico Cp.'!$B11),-('Comp.'!$K$5:$K$896=K$1),('Comp.'!$E$5:$E$896))</f>
        <v>0</v>
      </c>
      <c r="L11" s="15">
        <f>SUMPRODUCT(-('Diário 1º PA'!$E$4:$E$2634='Analítico Cp.'!$B11),-('Diário 1º PA'!$Q$4:$Q$2634=L$1),('Diário 1º PA'!$F$4:$F$2634))+SUMPRODUCT(-('Diário 2º PA'!$E$4:$E$2000='Analítico Cp.'!$B11),-('Diário 2º PA'!$Q$4:$Q$2000=L$1),('Diário 2º PA'!$F$4:$F$2000))+SUMPRODUCT(-('Diário 3º PA'!$E$4:$E$2000='Analítico Cp.'!$B11),-('Diário 3º PA'!$Q$4:$Q$2000=L$1),('Diário 3º PA'!$F$4:$F$2000))+SUMPRODUCT(-('Diário 4º PA'!$E$4:$E$2000='Analítico Cp.'!$B11),-('Diário 4º PA'!$Q$4:$Q$2000=L$1),('Diário 4º PA'!$F$4:$F$2000))+SUMPRODUCT(-('Comp.'!$D$5:$D$896='Analítico Cp.'!$B11),-('Comp.'!$K$5:$K$896=L$1),('Comp.'!$E$5:$E$896))</f>
        <v>0</v>
      </c>
      <c r="M11" s="15">
        <f>SUMPRODUCT(-('Diário 1º PA'!$E$4:$E$2634='Analítico Cp.'!$B11),-('Diário 1º PA'!$Q$4:$Q$2634=M$1),('Diário 1º PA'!$F$4:$F$2634))+SUMPRODUCT(-('Diário 2º PA'!$E$4:$E$2000='Analítico Cp.'!$B11),-('Diário 2º PA'!$Q$4:$Q$2000=M$1),('Diário 2º PA'!$F$4:$F$2000))+SUMPRODUCT(-('Diário 3º PA'!$E$4:$E$2000='Analítico Cp.'!$B11),-('Diário 3º PA'!$Q$4:$Q$2000=M$1),('Diário 3º PA'!$F$4:$F$2000))+SUMPRODUCT(-('Diário 4º PA'!$E$4:$E$2000='Analítico Cp.'!$B11),-('Diário 4º PA'!$Q$4:$Q$2000=M$1),('Diário 4º PA'!$F$4:$F$2000))+SUMPRODUCT(-('Comp.'!$D$5:$D$896='Analítico Cp.'!$B11),-('Comp.'!$K$5:$K$896=M$1),('Comp.'!$E$5:$E$896))</f>
        <v>0</v>
      </c>
      <c r="N11" s="15">
        <f>SUMPRODUCT(-('Diário 1º PA'!$E$4:$E$2634='Analítico Cp.'!$B11),-('Diário 1º PA'!$Q$4:$Q$2634=N$1),('Diário 1º PA'!$F$4:$F$2634))+SUMPRODUCT(-('Diário 2º PA'!$E$4:$E$2000='Analítico Cp.'!$B11),-('Diário 2º PA'!$Q$4:$Q$2000=N$1),('Diário 2º PA'!$F$4:$F$2000))+SUMPRODUCT(-('Diário 3º PA'!$E$4:$E$2000='Analítico Cp.'!$B11),-('Diário 3º PA'!$Q$4:$Q$2000=N$1),('Diário 3º PA'!$F$4:$F$2000))+SUMPRODUCT(-('Diário 4º PA'!$E$4:$E$2000='Analítico Cp.'!$B11),-('Diário 4º PA'!$Q$4:$Q$2000=N$1),('Diário 4º PA'!$F$4:$F$2000))+SUMPRODUCT(-('Comp.'!$D$5:$D$896='Analítico Cp.'!$B11),-('Comp.'!$K$5:$K$896=N$1),('Comp.'!$E$5:$E$896))</f>
        <v>0</v>
      </c>
      <c r="O11" s="16">
        <f>SUM(C11:N11)</f>
        <v>2620189.0700000003</v>
      </c>
      <c r="P11" s="180">
        <f>IF($O$15=0,0,O11/$O$15)</f>
        <v>0.98933658211043263</v>
      </c>
    </row>
    <row r="12" spans="1:16" ht="23.25" customHeight="1" x14ac:dyDescent="0.2">
      <c r="A12" s="25" t="s">
        <v>43</v>
      </c>
      <c r="B12" s="66" t="s">
        <v>331</v>
      </c>
      <c r="C12" s="15">
        <f>SUMPRODUCT(-('Diário 1º PA'!$E$4:$E$2634='Analítico Cp.'!$B12),-('Diário 1º PA'!$Q$4:$Q$2634=C$1),('Diário 1º PA'!$F$4:$F$2634))+SUMPRODUCT(-('Diário 2º PA'!$E$4:$E$2000='Analítico Cp.'!$B12),-('Diário 2º PA'!$Q$4:$Q$2000=C$1),('Diário 2º PA'!$F$4:$F$2000))+SUMPRODUCT(-('Diário 3º PA'!$E$4:$E$2000='Analítico Cp.'!$B12),-('Diário 3º PA'!$Q$4:$Q$2000=C$1),('Diário 3º PA'!$F$4:$F$2000))+SUMPRODUCT(-('Diário 4º PA'!$E$4:$E$2000='Analítico Cp.'!$B12),-('Diário 4º PA'!$Q$4:$Q$2000=C$1),('Diário 4º PA'!$F$4:$F$2000))+SUMPRODUCT(-('Comp.'!$D$5:$D$896='Analítico Cp.'!$B12),-('Comp.'!$K$5:$K$896=C$1),('Comp.'!$E$5:$E$896))</f>
        <v>0</v>
      </c>
      <c r="D12" s="15">
        <f>SUMPRODUCT(-('Diário 1º PA'!$E$4:$E$2634='Analítico Cp.'!$B12),-('Diário 1º PA'!$Q$4:$Q$2634=D$1),('Diário 1º PA'!$F$4:$F$2634))+SUMPRODUCT(-('Diário 2º PA'!$E$4:$E$2000='Analítico Cp.'!$B12),-('Diário 2º PA'!$Q$4:$Q$2000=D$1),('Diário 2º PA'!$F$4:$F$2000))+SUMPRODUCT(-('Diário 3º PA'!$E$4:$E$2000='Analítico Cp.'!$B12),-('Diário 3º PA'!$Q$4:$Q$2000=D$1),('Diário 3º PA'!$F$4:$F$2000))+SUMPRODUCT(-('Diário 4º PA'!$E$4:$E$2000='Analítico Cp.'!$B12),-('Diário 4º PA'!$Q$4:$Q$2000=D$1),('Diário 4º PA'!$F$4:$F$2000))+SUMPRODUCT(-('Comp.'!$D$5:$D$896='Analítico Cp.'!$B12),-('Comp.'!$K$5:$K$896=D$1),('Comp.'!$E$5:$E$896))</f>
        <v>0</v>
      </c>
      <c r="E12" s="15">
        <f>SUMPRODUCT(-('Diário 1º PA'!$E$4:$E$2634='Analítico Cp.'!$B12),-('Diário 1º PA'!$Q$4:$Q$2634=E$1),('Diário 1º PA'!$F$4:$F$2634))+SUMPRODUCT(-('Diário 2º PA'!$E$4:$E$2000='Analítico Cp.'!$B12),-('Diário 2º PA'!$Q$4:$Q$2000=E$1),('Diário 2º PA'!$F$4:$F$2000))+SUMPRODUCT(-('Diário 3º PA'!$E$4:$E$2000='Analítico Cp.'!$B12),-('Diário 3º PA'!$Q$4:$Q$2000=E$1),('Diário 3º PA'!$F$4:$F$2000))+SUMPRODUCT(-('Diário 4º PA'!$E$4:$E$2000='Analítico Cp.'!$B12),-('Diário 4º PA'!$Q$4:$Q$2000=E$1),('Diário 4º PA'!$F$4:$F$2000))+SUMPRODUCT(-('Comp.'!$D$5:$D$896='Analítico Cp.'!$B12),-('Comp.'!$K$5:$K$896=E$1),('Comp.'!$E$5:$E$896))</f>
        <v>0</v>
      </c>
      <c r="F12" s="15">
        <f>SUMPRODUCT(-('Diário 1º PA'!$E$4:$E$2634='Analítico Cp.'!$B12),-('Diário 1º PA'!$Q$4:$Q$2634=F$1),('Diário 1º PA'!$F$4:$F$2634))+SUMPRODUCT(-('Diário 2º PA'!$E$4:$E$2000='Analítico Cp.'!$B12),-('Diário 2º PA'!$Q$4:$Q$2000=F$1),('Diário 2º PA'!$F$4:$F$2000))+SUMPRODUCT(-('Diário 3º PA'!$E$4:$E$2000='Analítico Cp.'!$B12),-('Diário 3º PA'!$Q$4:$Q$2000=F$1),('Diário 3º PA'!$F$4:$F$2000))+SUMPRODUCT(-('Diário 4º PA'!$E$4:$E$2000='Analítico Cp.'!$B12),-('Diário 4º PA'!$Q$4:$Q$2000=F$1),('Diário 4º PA'!$F$4:$F$2000))+SUMPRODUCT(-('Comp.'!$D$5:$D$896='Analítico Cp.'!$B12),-('Comp.'!$K$5:$K$896=F$1),('Comp.'!$E$5:$E$896))</f>
        <v>0</v>
      </c>
      <c r="G12" s="15">
        <f>SUMPRODUCT(-('Diário 1º PA'!$E$4:$E$2634='Analítico Cp.'!$B12),-('Diário 1º PA'!$Q$4:$Q$2634=G$1),('Diário 1º PA'!$F$4:$F$2634))+SUMPRODUCT(-('Diário 2º PA'!$E$4:$E$2000='Analítico Cp.'!$B12),-('Diário 2º PA'!$Q$4:$Q$2000=G$1),('Diário 2º PA'!$F$4:$F$2000))+SUMPRODUCT(-('Diário 3º PA'!$E$4:$E$2000='Analítico Cp.'!$B12),-('Diário 3º PA'!$Q$4:$Q$2000=G$1),('Diário 3º PA'!$F$4:$F$2000))+SUMPRODUCT(-('Diário 4º PA'!$E$4:$E$2000='Analítico Cp.'!$B12),-('Diário 4º PA'!$Q$4:$Q$2000=G$1),('Diário 4º PA'!$F$4:$F$2000))+SUMPRODUCT(-('Comp.'!$D$5:$D$896='Analítico Cp.'!$B12),-('Comp.'!$K$5:$K$896=G$1),('Comp.'!$E$5:$E$896))</f>
        <v>0</v>
      </c>
      <c r="H12" s="15">
        <f>SUMPRODUCT(-('Diário 1º PA'!$E$4:$E$2634='Analítico Cp.'!$B12),-('Diário 1º PA'!$Q$4:$Q$2634=H$1),('Diário 1º PA'!$F$4:$F$2634))+SUMPRODUCT(-('Diário 2º PA'!$E$4:$E$2000='Analítico Cp.'!$B12),-('Diário 2º PA'!$Q$4:$Q$2000=H$1),('Diário 2º PA'!$F$4:$F$2000))+SUMPRODUCT(-('Diário 3º PA'!$E$4:$E$2000='Analítico Cp.'!$B12),-('Diário 3º PA'!$Q$4:$Q$2000=H$1),('Diário 3º PA'!$F$4:$F$2000))+SUMPRODUCT(-('Diário 4º PA'!$E$4:$E$2000='Analítico Cp.'!$B12),-('Diário 4º PA'!$Q$4:$Q$2000=H$1),('Diário 4º PA'!$F$4:$F$2000))+SUMPRODUCT(-('Comp.'!$D$5:$D$896='Analítico Cp.'!$B12),-('Comp.'!$K$5:$K$896=H$1),('Comp.'!$E$5:$E$896))</f>
        <v>0</v>
      </c>
      <c r="I12" s="15">
        <f>SUMPRODUCT(-('Diário 1º PA'!$E$4:$E$2634='Analítico Cp.'!$B12),-('Diário 1º PA'!$Q$4:$Q$2634=I$1),('Diário 1º PA'!$F$4:$F$2634))+SUMPRODUCT(-('Diário 2º PA'!$E$4:$E$2000='Analítico Cp.'!$B12),-('Diário 2º PA'!$Q$4:$Q$2000=I$1),('Diário 2º PA'!$F$4:$F$2000))+SUMPRODUCT(-('Diário 3º PA'!$E$4:$E$2000='Analítico Cp.'!$B12),-('Diário 3º PA'!$Q$4:$Q$2000=I$1),('Diário 3º PA'!$F$4:$F$2000))+SUMPRODUCT(-('Diário 4º PA'!$E$4:$E$2000='Analítico Cp.'!$B12),-('Diário 4º PA'!$Q$4:$Q$2000=I$1),('Diário 4º PA'!$F$4:$F$2000))+SUMPRODUCT(-('Comp.'!$D$5:$D$896='Analítico Cp.'!$B12),-('Comp.'!$K$5:$K$896=I$1),('Comp.'!$E$5:$E$896))</f>
        <v>0</v>
      </c>
      <c r="J12" s="15">
        <f>SUMPRODUCT(-('Diário 1º PA'!$E$4:$E$2634='Analítico Cp.'!$B12),-('Diário 1º PA'!$Q$4:$Q$2634=J$1),('Diário 1º PA'!$F$4:$F$2634))+SUMPRODUCT(-('Diário 2º PA'!$E$4:$E$2000='Analítico Cp.'!$B12),-('Diário 2º PA'!$Q$4:$Q$2000=J$1),('Diário 2º PA'!$F$4:$F$2000))+SUMPRODUCT(-('Diário 3º PA'!$E$4:$E$2000='Analítico Cp.'!$B12),-('Diário 3º PA'!$Q$4:$Q$2000=J$1),('Diário 3º PA'!$F$4:$F$2000))+SUMPRODUCT(-('Diário 4º PA'!$E$4:$E$2000='Analítico Cp.'!$B12),-('Diário 4º PA'!$Q$4:$Q$2000=J$1),('Diário 4º PA'!$F$4:$F$2000))+SUMPRODUCT(-('Comp.'!$D$5:$D$896='Analítico Cp.'!$B12),-('Comp.'!$K$5:$K$896=J$1),('Comp.'!$E$5:$E$896))</f>
        <v>0</v>
      </c>
      <c r="K12" s="15">
        <f>SUMPRODUCT(-('Diário 1º PA'!$E$4:$E$2634='Analítico Cp.'!$B12),-('Diário 1º PA'!$Q$4:$Q$2634=K$1),('Diário 1º PA'!$F$4:$F$2634))+SUMPRODUCT(-('Diário 2º PA'!$E$4:$E$2000='Analítico Cp.'!$B12),-('Diário 2º PA'!$Q$4:$Q$2000=K$1),('Diário 2º PA'!$F$4:$F$2000))+SUMPRODUCT(-('Diário 3º PA'!$E$4:$E$2000='Analítico Cp.'!$B12),-('Diário 3º PA'!$Q$4:$Q$2000=K$1),('Diário 3º PA'!$F$4:$F$2000))+SUMPRODUCT(-('Diário 4º PA'!$E$4:$E$2000='Analítico Cp.'!$B12),-('Diário 4º PA'!$Q$4:$Q$2000=K$1),('Diário 4º PA'!$F$4:$F$2000))+SUMPRODUCT(-('Comp.'!$D$5:$D$896='Analítico Cp.'!$B12),-('Comp.'!$K$5:$K$896=K$1),('Comp.'!$E$5:$E$896))</f>
        <v>0</v>
      </c>
      <c r="L12" s="15">
        <f>SUMPRODUCT(-('Diário 1º PA'!$E$4:$E$2634='Analítico Cp.'!$B12),-('Diário 1º PA'!$Q$4:$Q$2634=L$1),('Diário 1º PA'!$F$4:$F$2634))+SUMPRODUCT(-('Diário 2º PA'!$E$4:$E$2000='Analítico Cp.'!$B12),-('Diário 2º PA'!$Q$4:$Q$2000=L$1),('Diário 2º PA'!$F$4:$F$2000))+SUMPRODUCT(-('Diário 3º PA'!$E$4:$E$2000='Analítico Cp.'!$B12),-('Diário 3º PA'!$Q$4:$Q$2000=L$1),('Diário 3º PA'!$F$4:$F$2000))+SUMPRODUCT(-('Diário 4º PA'!$E$4:$E$2000='Analítico Cp.'!$B12),-('Diário 4º PA'!$Q$4:$Q$2000=L$1),('Diário 4º PA'!$F$4:$F$2000))+SUMPRODUCT(-('Comp.'!$D$5:$D$896='Analítico Cp.'!$B12),-('Comp.'!$K$5:$K$896=L$1),('Comp.'!$E$5:$E$896))</f>
        <v>0</v>
      </c>
      <c r="M12" s="15">
        <f>SUMPRODUCT(-('Diário 1º PA'!$E$4:$E$2634='Analítico Cp.'!$B12),-('Diário 1º PA'!$Q$4:$Q$2634=M$1),('Diário 1º PA'!$F$4:$F$2634))+SUMPRODUCT(-('Diário 2º PA'!$E$4:$E$2000='Analítico Cp.'!$B12),-('Diário 2º PA'!$Q$4:$Q$2000=M$1),('Diário 2º PA'!$F$4:$F$2000))+SUMPRODUCT(-('Diário 3º PA'!$E$4:$E$2000='Analítico Cp.'!$B12),-('Diário 3º PA'!$Q$4:$Q$2000=M$1),('Diário 3º PA'!$F$4:$F$2000))+SUMPRODUCT(-('Diário 4º PA'!$E$4:$E$2000='Analítico Cp.'!$B12),-('Diário 4º PA'!$Q$4:$Q$2000=M$1),('Diário 4º PA'!$F$4:$F$2000))+SUMPRODUCT(-('Comp.'!$D$5:$D$896='Analítico Cp.'!$B12),-('Comp.'!$K$5:$K$896=M$1),('Comp.'!$E$5:$E$896))</f>
        <v>0</v>
      </c>
      <c r="N12" s="15">
        <f>SUMPRODUCT(-('Diário 1º PA'!$E$4:$E$2634='Analítico Cp.'!$B12),-('Diário 1º PA'!$Q$4:$Q$2634=N$1),('Diário 1º PA'!$F$4:$F$2634))+SUMPRODUCT(-('Diário 2º PA'!$E$4:$E$2000='Analítico Cp.'!$B12),-('Diário 2º PA'!$Q$4:$Q$2000=N$1),('Diário 2º PA'!$F$4:$F$2000))+SUMPRODUCT(-('Diário 3º PA'!$E$4:$E$2000='Analítico Cp.'!$B12),-('Diário 3º PA'!$Q$4:$Q$2000=N$1),('Diário 3º PA'!$F$4:$F$2000))+SUMPRODUCT(-('Diário 4º PA'!$E$4:$E$2000='Analítico Cp.'!$B12),-('Diário 4º PA'!$Q$4:$Q$2000=N$1),('Diário 4º PA'!$F$4:$F$2000))+SUMPRODUCT(-('Comp.'!$D$5:$D$896='Analítico Cp.'!$B12),-('Comp.'!$K$5:$K$896=N$1),('Comp.'!$E$5:$E$896))</f>
        <v>0</v>
      </c>
      <c r="O12" s="16">
        <f>SUM(C12:N12)</f>
        <v>0</v>
      </c>
      <c r="P12" s="180">
        <f>IF($O$15=0,0,O12/$O$15)</f>
        <v>0</v>
      </c>
    </row>
    <row r="13" spans="1:16" ht="23.25" customHeight="1" x14ac:dyDescent="0.2">
      <c r="A13" s="25" t="s">
        <v>45</v>
      </c>
      <c r="B13" s="66" t="s">
        <v>167</v>
      </c>
      <c r="C13" s="15">
        <f>SUMPRODUCT(-('Diário 1º PA'!$E$4:$E$2634='Analítico Cp.'!$B13),-('Diário 1º PA'!$Q$4:$Q$2634=C$1),('Diário 1º PA'!$F$4:$F$2634))+SUMPRODUCT(-('Diário 2º PA'!$E$4:$E$2000='Analítico Cp.'!$B13),-('Diário 2º PA'!$Q$4:$Q$2000=C$1),('Diário 2º PA'!$F$4:$F$2000))+SUMPRODUCT(-('Diário 3º PA'!$E$4:$E$2000='Analítico Cp.'!$B13),-('Diário 3º PA'!$Q$4:$Q$2000=C$1),('Diário 3º PA'!$F$4:$F$2000))+SUMPRODUCT(-('Diário 4º PA'!$E$4:$E$2000='Analítico Cp.'!$B13),-('Diário 4º PA'!$Q$4:$Q$2000=C$1),('Diário 4º PA'!$F$4:$F$2000))+SUMPRODUCT(-('Comp.'!$D$5:$D$896='Analítico Cp.'!$B13),-('Comp.'!$K$5:$K$896=C$1),('Comp.'!$E$5:$E$896))</f>
        <v>1030</v>
      </c>
      <c r="D13" s="15">
        <f>SUMPRODUCT(-('Diário 1º PA'!$E$4:$E$2634='Analítico Cp.'!$B13),-('Diário 1º PA'!$Q$4:$Q$2634=D$1),('Diário 1º PA'!$F$4:$F$2634))+SUMPRODUCT(-('Diário 2º PA'!$E$4:$E$2000='Analítico Cp.'!$B13),-('Diário 2º PA'!$Q$4:$Q$2000=D$1),('Diário 2º PA'!$F$4:$F$2000))+SUMPRODUCT(-('Diário 3º PA'!$E$4:$E$2000='Analítico Cp.'!$B13),-('Diário 3º PA'!$Q$4:$Q$2000=D$1),('Diário 3º PA'!$F$4:$F$2000))+SUMPRODUCT(-('Diário 4º PA'!$E$4:$E$2000='Analítico Cp.'!$B13),-('Diário 4º PA'!$Q$4:$Q$2000=D$1),('Diário 4º PA'!$F$4:$F$2000))+SUMPRODUCT(-('Comp.'!$D$5:$D$896='Analítico Cp.'!$B13),-('Comp.'!$K$5:$K$896=D$1),('Comp.'!$E$5:$E$896))</f>
        <v>0</v>
      </c>
      <c r="E13" s="15">
        <f>SUMPRODUCT(-('Diário 1º PA'!$E$4:$E$2634='Analítico Cp.'!$B13),-('Diário 1º PA'!$Q$4:$Q$2634=E$1),('Diário 1º PA'!$F$4:$F$2634))+SUMPRODUCT(-('Diário 2º PA'!$E$4:$E$2000='Analítico Cp.'!$B13),-('Diário 2º PA'!$Q$4:$Q$2000=E$1),('Diário 2º PA'!$F$4:$F$2000))+SUMPRODUCT(-('Diário 3º PA'!$E$4:$E$2000='Analítico Cp.'!$B13),-('Diário 3º PA'!$Q$4:$Q$2000=E$1),('Diário 3º PA'!$F$4:$F$2000))+SUMPRODUCT(-('Diário 4º PA'!$E$4:$E$2000='Analítico Cp.'!$B13),-('Diário 4º PA'!$Q$4:$Q$2000=E$1),('Diário 4º PA'!$F$4:$F$2000))+SUMPRODUCT(-('Comp.'!$D$5:$D$896='Analítico Cp.'!$B13),-('Comp.'!$K$5:$K$896=E$1),('Comp.'!$E$5:$E$896))</f>
        <v>1820</v>
      </c>
      <c r="F13" s="15">
        <f>SUMPRODUCT(-('Diário 1º PA'!$E$4:$E$2634='Analítico Cp.'!$B13),-('Diário 1º PA'!$Q$4:$Q$2634=F$1),('Diário 1º PA'!$F$4:$F$2634))+SUMPRODUCT(-('Diário 2º PA'!$E$4:$E$2000='Analítico Cp.'!$B13),-('Diário 2º PA'!$Q$4:$Q$2000=F$1),('Diário 2º PA'!$F$4:$F$2000))+SUMPRODUCT(-('Diário 3º PA'!$E$4:$E$2000='Analítico Cp.'!$B13),-('Diário 3º PA'!$Q$4:$Q$2000=F$1),('Diário 3º PA'!$F$4:$F$2000))+SUMPRODUCT(-('Diário 4º PA'!$E$4:$E$2000='Analítico Cp.'!$B13),-('Diário 4º PA'!$Q$4:$Q$2000=F$1),('Diário 4º PA'!$F$4:$F$2000))+SUMPRODUCT(-('Comp.'!$D$5:$D$896='Analítico Cp.'!$B13),-('Comp.'!$K$5:$K$896=F$1),('Comp.'!$E$5:$E$896))</f>
        <v>0</v>
      </c>
      <c r="G13" s="15">
        <f>SUMPRODUCT(-('Diário 1º PA'!$E$4:$E$2634='Analítico Cp.'!$B13),-('Diário 1º PA'!$Q$4:$Q$2634=G$1),('Diário 1º PA'!$F$4:$F$2634))+SUMPRODUCT(-('Diário 2º PA'!$E$4:$E$2000='Analítico Cp.'!$B13),-('Diário 2º PA'!$Q$4:$Q$2000=G$1),('Diário 2º PA'!$F$4:$F$2000))+SUMPRODUCT(-('Diário 3º PA'!$E$4:$E$2000='Analítico Cp.'!$B13),-('Diário 3º PA'!$Q$4:$Q$2000=G$1),('Diário 3º PA'!$F$4:$F$2000))+SUMPRODUCT(-('Diário 4º PA'!$E$4:$E$2000='Analítico Cp.'!$B13),-('Diário 4º PA'!$Q$4:$Q$2000=G$1),('Diário 4º PA'!$F$4:$F$2000))+SUMPRODUCT(-('Comp.'!$D$5:$D$896='Analítico Cp.'!$B13),-('Comp.'!$K$5:$K$896=G$1),('Comp.'!$E$5:$E$896))</f>
        <v>0</v>
      </c>
      <c r="H13" s="15">
        <f>SUMPRODUCT(-('Diário 1º PA'!$E$4:$E$2634='Analítico Cp.'!$B13),-('Diário 1º PA'!$Q$4:$Q$2634=H$1),('Diário 1º PA'!$F$4:$F$2634))+SUMPRODUCT(-('Diário 2º PA'!$E$4:$E$2000='Analítico Cp.'!$B13),-('Diário 2º PA'!$Q$4:$Q$2000=H$1),('Diário 2º PA'!$F$4:$F$2000))+SUMPRODUCT(-('Diário 3º PA'!$E$4:$E$2000='Analítico Cp.'!$B13),-('Diário 3º PA'!$Q$4:$Q$2000=H$1),('Diário 3º PA'!$F$4:$F$2000))+SUMPRODUCT(-('Diário 4º PA'!$E$4:$E$2000='Analítico Cp.'!$B13),-('Diário 4º PA'!$Q$4:$Q$2000=H$1),('Diário 4º PA'!$F$4:$F$2000))+SUMPRODUCT(-('Comp.'!$D$5:$D$896='Analítico Cp.'!$B13),-('Comp.'!$K$5:$K$896=H$1),('Comp.'!$E$5:$E$896))</f>
        <v>0</v>
      </c>
      <c r="I13" s="15">
        <f>SUMPRODUCT(-('Diário 1º PA'!$E$4:$E$2634='Analítico Cp.'!$B13),-('Diário 1º PA'!$Q$4:$Q$2634=I$1),('Diário 1º PA'!$F$4:$F$2634))+SUMPRODUCT(-('Diário 2º PA'!$E$4:$E$2000='Analítico Cp.'!$B13),-('Diário 2º PA'!$Q$4:$Q$2000=I$1),('Diário 2º PA'!$F$4:$F$2000))+SUMPRODUCT(-('Diário 3º PA'!$E$4:$E$2000='Analítico Cp.'!$B13),-('Diário 3º PA'!$Q$4:$Q$2000=I$1),('Diário 3º PA'!$F$4:$F$2000))+SUMPRODUCT(-('Diário 4º PA'!$E$4:$E$2000='Analítico Cp.'!$B13),-('Diário 4º PA'!$Q$4:$Q$2000=I$1),('Diário 4º PA'!$F$4:$F$2000))+SUMPRODUCT(-('Comp.'!$D$5:$D$896='Analítico Cp.'!$B13),-('Comp.'!$K$5:$K$896=I$1),('Comp.'!$E$5:$E$896))</f>
        <v>0</v>
      </c>
      <c r="J13" s="15">
        <f>SUMPRODUCT(-('Diário 1º PA'!$E$4:$E$2634='Analítico Cp.'!$B13),-('Diário 1º PA'!$Q$4:$Q$2634=J$1),('Diário 1º PA'!$F$4:$F$2634))+SUMPRODUCT(-('Diário 2º PA'!$E$4:$E$2000='Analítico Cp.'!$B13),-('Diário 2º PA'!$Q$4:$Q$2000=J$1),('Diário 2º PA'!$F$4:$F$2000))+SUMPRODUCT(-('Diário 3º PA'!$E$4:$E$2000='Analítico Cp.'!$B13),-('Diário 3º PA'!$Q$4:$Q$2000=J$1),('Diário 3º PA'!$F$4:$F$2000))+SUMPRODUCT(-('Diário 4º PA'!$E$4:$E$2000='Analítico Cp.'!$B13),-('Diário 4º PA'!$Q$4:$Q$2000=J$1),('Diário 4º PA'!$F$4:$F$2000))+SUMPRODUCT(-('Comp.'!$D$5:$D$896='Analítico Cp.'!$B13),-('Comp.'!$K$5:$K$896=J$1),('Comp.'!$E$5:$E$896))</f>
        <v>0</v>
      </c>
      <c r="K13" s="15">
        <f>SUMPRODUCT(-('Diário 1º PA'!$E$4:$E$2634='Analítico Cp.'!$B13),-('Diário 1º PA'!$Q$4:$Q$2634=K$1),('Diário 1º PA'!$F$4:$F$2634))+SUMPRODUCT(-('Diário 2º PA'!$E$4:$E$2000='Analítico Cp.'!$B13),-('Diário 2º PA'!$Q$4:$Q$2000=K$1),('Diário 2º PA'!$F$4:$F$2000))+SUMPRODUCT(-('Diário 3º PA'!$E$4:$E$2000='Analítico Cp.'!$B13),-('Diário 3º PA'!$Q$4:$Q$2000=K$1),('Diário 3º PA'!$F$4:$F$2000))+SUMPRODUCT(-('Diário 4º PA'!$E$4:$E$2000='Analítico Cp.'!$B13),-('Diário 4º PA'!$Q$4:$Q$2000=K$1),('Diário 4º PA'!$F$4:$F$2000))+SUMPRODUCT(-('Comp.'!$D$5:$D$896='Analítico Cp.'!$B13),-('Comp.'!$K$5:$K$896=K$1),('Comp.'!$E$5:$E$896))</f>
        <v>0</v>
      </c>
      <c r="L13" s="15">
        <f>SUMPRODUCT(-('Diário 1º PA'!$E$4:$E$2634='Analítico Cp.'!$B13),-('Diário 1º PA'!$Q$4:$Q$2634=L$1),('Diário 1º PA'!$F$4:$F$2634))+SUMPRODUCT(-('Diário 2º PA'!$E$4:$E$2000='Analítico Cp.'!$B13),-('Diário 2º PA'!$Q$4:$Q$2000=L$1),('Diário 2º PA'!$F$4:$F$2000))+SUMPRODUCT(-('Diário 3º PA'!$E$4:$E$2000='Analítico Cp.'!$B13),-('Diário 3º PA'!$Q$4:$Q$2000=L$1),('Diário 3º PA'!$F$4:$F$2000))+SUMPRODUCT(-('Diário 4º PA'!$E$4:$E$2000='Analítico Cp.'!$B13),-('Diário 4º PA'!$Q$4:$Q$2000=L$1),('Diário 4º PA'!$F$4:$F$2000))+SUMPRODUCT(-('Comp.'!$D$5:$D$896='Analítico Cp.'!$B13),-('Comp.'!$K$5:$K$896=L$1),('Comp.'!$E$5:$E$896))</f>
        <v>0</v>
      </c>
      <c r="M13" s="15">
        <f>SUMPRODUCT(-('Diário 1º PA'!$E$4:$E$2634='Analítico Cp.'!$B13),-('Diário 1º PA'!$Q$4:$Q$2634=M$1),('Diário 1º PA'!$F$4:$F$2634))+SUMPRODUCT(-('Diário 2º PA'!$E$4:$E$2000='Analítico Cp.'!$B13),-('Diário 2º PA'!$Q$4:$Q$2000=M$1),('Diário 2º PA'!$F$4:$F$2000))+SUMPRODUCT(-('Diário 3º PA'!$E$4:$E$2000='Analítico Cp.'!$B13),-('Diário 3º PA'!$Q$4:$Q$2000=M$1),('Diário 3º PA'!$F$4:$F$2000))+SUMPRODUCT(-('Diário 4º PA'!$E$4:$E$2000='Analítico Cp.'!$B13),-('Diário 4º PA'!$Q$4:$Q$2000=M$1),('Diário 4º PA'!$F$4:$F$2000))+SUMPRODUCT(-('Comp.'!$D$5:$D$896='Analítico Cp.'!$B13),-('Comp.'!$K$5:$K$896=M$1),('Comp.'!$E$5:$E$896))</f>
        <v>0</v>
      </c>
      <c r="N13" s="15">
        <f>SUMPRODUCT(-('Diário 1º PA'!$E$4:$E$2634='Analítico Cp.'!$B13),-('Diário 1º PA'!$Q$4:$Q$2634=N$1),('Diário 1º PA'!$F$4:$F$2634))+SUMPRODUCT(-('Diário 2º PA'!$E$4:$E$2000='Analítico Cp.'!$B13),-('Diário 2º PA'!$Q$4:$Q$2000=N$1),('Diário 2º PA'!$F$4:$F$2000))+SUMPRODUCT(-('Diário 3º PA'!$E$4:$E$2000='Analítico Cp.'!$B13),-('Diário 3º PA'!$Q$4:$Q$2000=N$1),('Diário 3º PA'!$F$4:$F$2000))+SUMPRODUCT(-('Diário 4º PA'!$E$4:$E$2000='Analítico Cp.'!$B13),-('Diário 4º PA'!$Q$4:$Q$2000=N$1),('Diário 4º PA'!$F$4:$F$2000))+SUMPRODUCT(-('Comp.'!$D$5:$D$896='Analítico Cp.'!$B13),-('Comp.'!$K$5:$K$896=N$1),('Comp.'!$E$5:$E$896))</f>
        <v>0</v>
      </c>
      <c r="O13" s="16">
        <f>SUM(C13:N13)</f>
        <v>2850</v>
      </c>
      <c r="P13" s="180">
        <f>IF($O$15=0,0,O13/$O$15)</f>
        <v>1.0761090836146159E-3</v>
      </c>
    </row>
    <row r="14" spans="1:16" ht="23.25" customHeight="1" thickBot="1" x14ac:dyDescent="0.25">
      <c r="A14" s="315" t="s">
        <v>319</v>
      </c>
      <c r="B14" s="316" t="s">
        <v>295</v>
      </c>
      <c r="C14" s="317">
        <f>SUMPRODUCT(-('Diário 1º PA'!$E$4:$E$2634='Analítico Cp.'!$B14),-('Diário 1º PA'!$Q$4:$Q$2634=C$1),('Diário 1º PA'!$F$4:$F$2634))+SUMPRODUCT(-('Diário 2º PA'!$E$4:$E$2000='Analítico Cp.'!$B14),-('Diário 2º PA'!$Q$4:$Q$2000=C$1),('Diário 2º PA'!$F$4:$F$2000))+SUMPRODUCT(-('Diário 3º PA'!$E$4:$E$2000='Analítico Cp.'!$B14),-('Diário 3º PA'!$Q$4:$Q$2000=C$1),('Diário 3º PA'!$F$4:$F$2000))+SUMPRODUCT(-('Diário 4º PA'!$E$4:$E$2000='Analítico Cp.'!$B14),-('Diário 4º PA'!$Q$4:$Q$2000=C$1),('Diário 4º PA'!$F$4:$F$2000))+SUMPRODUCT(-('Comp.'!$D$5:$D$896='Analítico Cp.'!$B14),-('Comp.'!$K$5:$K$896=C$1),('Comp.'!$E$5:$E$896))</f>
        <v>6654.84</v>
      </c>
      <c r="D14" s="317">
        <f>SUMPRODUCT(-('Diário 1º PA'!$E$4:$E$2634='Analítico Cp.'!$B14),-('Diário 1º PA'!$Q$4:$Q$2634=D$1),('Diário 1º PA'!$F$4:$F$2634))+SUMPRODUCT(-('Diário 2º PA'!$E$4:$E$2000='Analítico Cp.'!$B14),-('Diário 2º PA'!$Q$4:$Q$2000=D$1),('Diário 2º PA'!$F$4:$F$2000))+SUMPRODUCT(-('Diário 3º PA'!$E$4:$E$2000='Analítico Cp.'!$B14),-('Diário 3º PA'!$Q$4:$Q$2000=D$1),('Diário 3º PA'!$F$4:$F$2000))+SUMPRODUCT(-('Diário 4º PA'!$E$4:$E$2000='Analítico Cp.'!$B14),-('Diário 4º PA'!$Q$4:$Q$2000=D$1),('Diário 4º PA'!$F$4:$F$2000))+SUMPRODUCT(-('Comp.'!$D$5:$D$896='Analítico Cp.'!$B14),-('Comp.'!$K$5:$K$896=D$1),('Comp.'!$E$5:$E$896))</f>
        <v>6342.27</v>
      </c>
      <c r="E14" s="317">
        <f>SUMPRODUCT(-('Diário 1º PA'!$E$4:$E$2634='Analítico Cp.'!$B14),-('Diário 1º PA'!$Q$4:$Q$2634=E$1),('Diário 1º PA'!$F$4:$F$2634))+SUMPRODUCT(-('Diário 2º PA'!$E$4:$E$2000='Analítico Cp.'!$B14),-('Diário 2º PA'!$Q$4:$Q$2000=E$1),('Diário 2º PA'!$F$4:$F$2000))+SUMPRODUCT(-('Diário 3º PA'!$E$4:$E$2000='Analítico Cp.'!$B14),-('Diário 3º PA'!$Q$4:$Q$2000=E$1),('Diário 3º PA'!$F$4:$F$2000))+SUMPRODUCT(-('Diário 4º PA'!$E$4:$E$2000='Analítico Cp.'!$B14),-('Diário 4º PA'!$Q$4:$Q$2000=E$1),('Diário 4º PA'!$F$4:$F$2000))+SUMPRODUCT(-('Comp.'!$D$5:$D$896='Analítico Cp.'!$B14),-('Comp.'!$K$5:$K$896=E$1),('Comp.'!$E$5:$E$896))</f>
        <v>12394.21</v>
      </c>
      <c r="F14" s="317">
        <f>SUMPRODUCT(-('Diário 1º PA'!$E$4:$E$2634='Analítico Cp.'!$B14),-('Diário 1º PA'!$Q$4:$Q$2634=F$1),('Diário 1º PA'!$F$4:$F$2634))+SUMPRODUCT(-('Diário 2º PA'!$E$4:$E$2000='Analítico Cp.'!$B14),-('Diário 2º PA'!$Q$4:$Q$2000=F$1),('Diário 2º PA'!$F$4:$F$2000))+SUMPRODUCT(-('Diário 3º PA'!$E$4:$E$2000='Analítico Cp.'!$B14),-('Diário 3º PA'!$Q$4:$Q$2000=F$1),('Diário 3º PA'!$F$4:$F$2000))+SUMPRODUCT(-('Diário 4º PA'!$E$4:$E$2000='Analítico Cp.'!$B14),-('Diário 4º PA'!$Q$4:$Q$2000=F$1),('Diário 4º PA'!$F$4:$F$2000))+SUMPRODUCT(-('Comp.'!$D$5:$D$896='Analítico Cp.'!$B14),-('Comp.'!$K$5:$K$896=F$1),('Comp.'!$E$5:$E$896))</f>
        <v>0</v>
      </c>
      <c r="G14" s="317">
        <f>SUMPRODUCT(-('Diário 1º PA'!$E$4:$E$2634='Analítico Cp.'!$B14),-('Diário 1º PA'!$Q$4:$Q$2634=G$1),('Diário 1º PA'!$F$4:$F$2634))+SUMPRODUCT(-('Diário 2º PA'!$E$4:$E$2000='Analítico Cp.'!$B14),-('Diário 2º PA'!$Q$4:$Q$2000=G$1),('Diário 2º PA'!$F$4:$F$2000))+SUMPRODUCT(-('Diário 3º PA'!$E$4:$E$2000='Analítico Cp.'!$B14),-('Diário 3º PA'!$Q$4:$Q$2000=G$1),('Diário 3º PA'!$F$4:$F$2000))+SUMPRODUCT(-('Diário 4º PA'!$E$4:$E$2000='Analítico Cp.'!$B14),-('Diário 4º PA'!$Q$4:$Q$2000=G$1),('Diário 4º PA'!$F$4:$F$2000))+SUMPRODUCT(-('Comp.'!$D$5:$D$896='Analítico Cp.'!$B14),-('Comp.'!$K$5:$K$896=G$1),('Comp.'!$E$5:$E$896))</f>
        <v>0</v>
      </c>
      <c r="H14" s="317">
        <f>SUMPRODUCT(-('Diário 1º PA'!$E$4:$E$2634='Analítico Cp.'!$B14),-('Diário 1º PA'!$Q$4:$Q$2634=H$1),('Diário 1º PA'!$F$4:$F$2634))+SUMPRODUCT(-('Diário 2º PA'!$E$4:$E$2000='Analítico Cp.'!$B14),-('Diário 2º PA'!$Q$4:$Q$2000=H$1),('Diário 2º PA'!$F$4:$F$2000))+SUMPRODUCT(-('Diário 3º PA'!$E$4:$E$2000='Analítico Cp.'!$B14),-('Diário 3º PA'!$Q$4:$Q$2000=H$1),('Diário 3º PA'!$F$4:$F$2000))+SUMPRODUCT(-('Diário 4º PA'!$E$4:$E$2000='Analítico Cp.'!$B14),-('Diário 4º PA'!$Q$4:$Q$2000=H$1),('Diário 4º PA'!$F$4:$F$2000))+SUMPRODUCT(-('Comp.'!$D$5:$D$896='Analítico Cp.'!$B14),-('Comp.'!$K$5:$K$896=H$1),('Comp.'!$E$5:$E$896))</f>
        <v>0</v>
      </c>
      <c r="I14" s="317">
        <f>SUMPRODUCT(-('Diário 1º PA'!$E$4:$E$2634='Analítico Cp.'!$B14),-('Diário 1º PA'!$Q$4:$Q$2634=I$1),('Diário 1º PA'!$F$4:$F$2634))+SUMPRODUCT(-('Diário 2º PA'!$E$4:$E$2000='Analítico Cp.'!$B14),-('Diário 2º PA'!$Q$4:$Q$2000=I$1),('Diário 2º PA'!$F$4:$F$2000))+SUMPRODUCT(-('Diário 3º PA'!$E$4:$E$2000='Analítico Cp.'!$B14),-('Diário 3º PA'!$Q$4:$Q$2000=I$1),('Diário 3º PA'!$F$4:$F$2000))+SUMPRODUCT(-('Diário 4º PA'!$E$4:$E$2000='Analítico Cp.'!$B14),-('Diário 4º PA'!$Q$4:$Q$2000=I$1),('Diário 4º PA'!$F$4:$F$2000))+SUMPRODUCT(-('Comp.'!$D$5:$D$896='Analítico Cp.'!$B14),-('Comp.'!$K$5:$K$896=I$1),('Comp.'!$E$5:$E$896))</f>
        <v>0</v>
      </c>
      <c r="J14" s="317">
        <f>SUMPRODUCT(-('Diário 1º PA'!$E$4:$E$2634='Analítico Cp.'!$B14),-('Diário 1º PA'!$Q$4:$Q$2634=J$1),('Diário 1º PA'!$F$4:$F$2634))+SUMPRODUCT(-('Diário 2º PA'!$E$4:$E$2000='Analítico Cp.'!$B14),-('Diário 2º PA'!$Q$4:$Q$2000=J$1),('Diário 2º PA'!$F$4:$F$2000))+SUMPRODUCT(-('Diário 3º PA'!$E$4:$E$2000='Analítico Cp.'!$B14),-('Diário 3º PA'!$Q$4:$Q$2000=J$1),('Diário 3º PA'!$F$4:$F$2000))+SUMPRODUCT(-('Diário 4º PA'!$E$4:$E$2000='Analítico Cp.'!$B14),-('Diário 4º PA'!$Q$4:$Q$2000=J$1),('Diário 4º PA'!$F$4:$F$2000))+SUMPRODUCT(-('Comp.'!$D$5:$D$896='Analítico Cp.'!$B14),-('Comp.'!$K$5:$K$896=J$1),('Comp.'!$E$5:$E$896))</f>
        <v>0</v>
      </c>
      <c r="K14" s="317">
        <f>SUMPRODUCT(-('Diário 1º PA'!$E$4:$E$2634='Analítico Cp.'!$B14),-('Diário 1º PA'!$Q$4:$Q$2634=K$1),('Diário 1º PA'!$F$4:$F$2634))+SUMPRODUCT(-('Diário 2º PA'!$E$4:$E$2000='Analítico Cp.'!$B14),-('Diário 2º PA'!$Q$4:$Q$2000=K$1),('Diário 2º PA'!$F$4:$F$2000))+SUMPRODUCT(-('Diário 3º PA'!$E$4:$E$2000='Analítico Cp.'!$B14),-('Diário 3º PA'!$Q$4:$Q$2000=K$1),('Diário 3º PA'!$F$4:$F$2000))+SUMPRODUCT(-('Diário 4º PA'!$E$4:$E$2000='Analítico Cp.'!$B14),-('Diário 4º PA'!$Q$4:$Q$2000=K$1),('Diário 4º PA'!$F$4:$F$2000))+SUMPRODUCT(-('Comp.'!$D$5:$D$896='Analítico Cp.'!$B14),-('Comp.'!$K$5:$K$896=K$1),('Comp.'!$E$5:$E$896))</f>
        <v>0</v>
      </c>
      <c r="L14" s="317">
        <f>SUMPRODUCT(-('Diário 1º PA'!$E$4:$E$2634='Analítico Cp.'!$B14),-('Diário 1º PA'!$Q$4:$Q$2634=L$1),('Diário 1º PA'!$F$4:$F$2634))+SUMPRODUCT(-('Diário 2º PA'!$E$4:$E$2000='Analítico Cp.'!$B14),-('Diário 2º PA'!$Q$4:$Q$2000=L$1),('Diário 2º PA'!$F$4:$F$2000))+SUMPRODUCT(-('Diário 3º PA'!$E$4:$E$2000='Analítico Cp.'!$B14),-('Diário 3º PA'!$Q$4:$Q$2000=L$1),('Diário 3º PA'!$F$4:$F$2000))+SUMPRODUCT(-('Diário 4º PA'!$E$4:$E$2000='Analítico Cp.'!$B14),-('Diário 4º PA'!$Q$4:$Q$2000=L$1),('Diário 4º PA'!$F$4:$F$2000))+SUMPRODUCT(-('Comp.'!$D$5:$D$896='Analítico Cp.'!$B14),-('Comp.'!$K$5:$K$896=L$1),('Comp.'!$E$5:$E$896))</f>
        <v>0</v>
      </c>
      <c r="M14" s="317">
        <f>SUMPRODUCT(-('Diário 1º PA'!$E$4:$E$2634='Analítico Cp.'!$B14),-('Diário 1º PA'!$Q$4:$Q$2634=M$1),('Diário 1º PA'!$F$4:$F$2634))+SUMPRODUCT(-('Diário 2º PA'!$E$4:$E$2000='Analítico Cp.'!$B14),-('Diário 2º PA'!$Q$4:$Q$2000=M$1),('Diário 2º PA'!$F$4:$F$2000))+SUMPRODUCT(-('Diário 3º PA'!$E$4:$E$2000='Analítico Cp.'!$B14),-('Diário 3º PA'!$Q$4:$Q$2000=M$1),('Diário 3º PA'!$F$4:$F$2000))+SUMPRODUCT(-('Diário 4º PA'!$E$4:$E$2000='Analítico Cp.'!$B14),-('Diário 4º PA'!$Q$4:$Q$2000=M$1),('Diário 4º PA'!$F$4:$F$2000))+SUMPRODUCT(-('Comp.'!$D$5:$D$896='Analítico Cp.'!$B14),-('Comp.'!$K$5:$K$896=M$1),('Comp.'!$E$5:$E$896))</f>
        <v>0</v>
      </c>
      <c r="N14" s="317">
        <f>SUMPRODUCT(-('Diário 1º PA'!$E$4:$E$2634='Analítico Cp.'!$B14),-('Diário 1º PA'!$Q$4:$Q$2634=N$1),('Diário 1º PA'!$F$4:$F$2634))+SUMPRODUCT(-('Diário 2º PA'!$E$4:$E$2000='Analítico Cp.'!$B14),-('Diário 2º PA'!$Q$4:$Q$2000=N$1),('Diário 2º PA'!$F$4:$F$2000))+SUMPRODUCT(-('Diário 3º PA'!$E$4:$E$2000='Analítico Cp.'!$B14),-('Diário 3º PA'!$Q$4:$Q$2000=N$1),('Diário 3º PA'!$F$4:$F$2000))+SUMPRODUCT(-('Diário 4º PA'!$E$4:$E$2000='Analítico Cp.'!$B14),-('Diário 4º PA'!$Q$4:$Q$2000=N$1),('Diário 4º PA'!$F$4:$F$2000))+SUMPRODUCT(-('Comp.'!$D$5:$D$896='Analítico Cp.'!$B14),-('Comp.'!$K$5:$K$896=N$1),('Comp.'!$E$5:$E$896))</f>
        <v>0</v>
      </c>
      <c r="O14" s="18">
        <f>SUM(C14:N14)</f>
        <v>25391.32</v>
      </c>
      <c r="P14" s="311">
        <f>IF($O$15=0,0,O14/$O$15)</f>
        <v>9.5873088059527968E-3</v>
      </c>
    </row>
    <row r="15" spans="1:16" ht="23.25" customHeight="1" thickBot="1" x14ac:dyDescent="0.25">
      <c r="A15" s="30" t="s">
        <v>263</v>
      </c>
      <c r="B15" s="31"/>
      <c r="C15" s="19">
        <f>SUBTOTAL(109,C11:C14)</f>
        <v>7684.84</v>
      </c>
      <c r="D15" s="19">
        <f>SUBTOTAL(109,D11:D14)</f>
        <v>2626531.3400000003</v>
      </c>
      <c r="E15" s="19">
        <f>SUBTOTAL(109,E11:E14)</f>
        <v>14214.21</v>
      </c>
      <c r="F15" s="19">
        <f t="shared" ref="F15:N15" si="0">SUBTOTAL(109,F11:F14)</f>
        <v>0</v>
      </c>
      <c r="G15" s="19">
        <f t="shared" si="0"/>
        <v>0</v>
      </c>
      <c r="H15" s="19">
        <f t="shared" si="0"/>
        <v>0</v>
      </c>
      <c r="I15" s="19">
        <f t="shared" si="0"/>
        <v>0</v>
      </c>
      <c r="J15" s="19">
        <f t="shared" si="0"/>
        <v>0</v>
      </c>
      <c r="K15" s="19">
        <f t="shared" si="0"/>
        <v>0</v>
      </c>
      <c r="L15" s="19">
        <f t="shared" si="0"/>
        <v>0</v>
      </c>
      <c r="M15" s="19">
        <f t="shared" si="0"/>
        <v>0</v>
      </c>
      <c r="N15" s="19">
        <f t="shared" si="0"/>
        <v>0</v>
      </c>
      <c r="O15" s="19">
        <f>SUBTOTAL(109,O11:O14)</f>
        <v>2648430.39</v>
      </c>
      <c r="P15" s="177">
        <f>IF($O$15=0,0,O15/$O$15)</f>
        <v>1</v>
      </c>
    </row>
    <row r="16" spans="1:16" ht="23.25" customHeight="1" thickBot="1" x14ac:dyDescent="0.25">
      <c r="A16" s="32"/>
      <c r="B16" s="23"/>
      <c r="C16" s="33"/>
      <c r="D16" s="33"/>
      <c r="E16" s="33"/>
      <c r="F16" s="33"/>
      <c r="G16" s="33"/>
      <c r="H16" s="33"/>
      <c r="I16" s="33"/>
      <c r="J16" s="33"/>
      <c r="K16" s="33"/>
      <c r="L16" s="33"/>
      <c r="M16" s="33"/>
      <c r="N16" s="33"/>
      <c r="O16" s="33"/>
    </row>
    <row r="17" spans="1:16" ht="23.25" customHeight="1" thickBot="1" x14ac:dyDescent="0.25">
      <c r="A17" s="34">
        <v>2</v>
      </c>
      <c r="B17" s="23" t="s">
        <v>157</v>
      </c>
      <c r="C17" s="74"/>
      <c r="D17" s="74"/>
      <c r="E17" s="74"/>
      <c r="F17" s="74"/>
      <c r="G17" s="74"/>
      <c r="H17" s="74"/>
      <c r="I17" s="74"/>
      <c r="J17" s="74"/>
      <c r="K17" s="74"/>
      <c r="L17" s="74"/>
      <c r="M17" s="74"/>
      <c r="N17" s="74"/>
      <c r="O17" s="74"/>
      <c r="P17" s="74"/>
    </row>
    <row r="18" spans="1:16" ht="23.25" customHeight="1" x14ac:dyDescent="0.2">
      <c r="A18" s="24" t="s">
        <v>39</v>
      </c>
      <c r="B18" s="109" t="s">
        <v>182</v>
      </c>
      <c r="C18" s="73"/>
      <c r="D18" s="73"/>
      <c r="E18" s="73"/>
      <c r="F18" s="73"/>
      <c r="G18" s="73"/>
      <c r="H18" s="73"/>
      <c r="I18" s="73"/>
      <c r="J18" s="73"/>
      <c r="K18" s="73"/>
      <c r="L18" s="73"/>
      <c r="M18" s="73"/>
      <c r="N18" s="73"/>
      <c r="O18" s="73"/>
      <c r="P18" s="182"/>
    </row>
    <row r="19" spans="1:16" ht="23.25" customHeight="1" x14ac:dyDescent="0.2">
      <c r="A19" s="35" t="s">
        <v>11</v>
      </c>
      <c r="B19" s="36" t="s">
        <v>93</v>
      </c>
      <c r="C19" s="71"/>
      <c r="D19" s="71"/>
      <c r="E19" s="71"/>
      <c r="F19" s="71"/>
      <c r="G19" s="71"/>
      <c r="H19" s="71"/>
      <c r="I19" s="71"/>
      <c r="J19" s="71"/>
      <c r="K19" s="71"/>
      <c r="L19" s="71"/>
      <c r="M19" s="71"/>
      <c r="N19" s="71"/>
      <c r="O19" s="71"/>
      <c r="P19" s="183"/>
    </row>
    <row r="20" spans="1:16" ht="23.25" customHeight="1" x14ac:dyDescent="0.2">
      <c r="A20" s="67" t="s">
        <v>100</v>
      </c>
      <c r="B20" s="66" t="s">
        <v>1</v>
      </c>
      <c r="C20" s="15">
        <f>SUMPRODUCT(-('Diário 1º PA'!$E$4:$E$2634='Analítico Cp.'!$B20),-('Diário 1º PA'!$Q$4:$Q$2634=C$1),('Diário 1º PA'!$F$4:$F$2634))+SUMPRODUCT(-('Diário 2º PA'!$E$4:$E$2000='Analítico Cp.'!$B20),-('Diário 2º PA'!$Q$4:$Q$2000=C$1),('Diário 2º PA'!$F$4:$F$2000))+SUMPRODUCT(-('Diário 3º PA'!$E$4:$E$2000='Analítico Cp.'!$B20),-('Diário 3º PA'!$Q$4:$Q$2000=C$1),('Diário 3º PA'!$F$4:$F$2000))+SUMPRODUCT(-('Diário 4º PA'!$E$4:$E$2000='Analítico Cp.'!$B20),-('Diário 4º PA'!$Q$4:$Q$2000=C$1),('Diário 4º PA'!$F$4:$F$2000))+SUMPRODUCT(-('Comp.'!$D$5:$D$896='Analítico Cp.'!$B20),-('Comp.'!$K$5:$K$896=C$1),('Comp.'!$E$5:$E$896))</f>
        <v>226582.59000000003</v>
      </c>
      <c r="D20" s="15">
        <f>SUMPRODUCT(-('Diário 1º PA'!$E$4:$E$2634='Analítico Cp.'!$B20),-('Diário 1º PA'!$Q$4:$Q$2634=D$1),('Diário 1º PA'!$F$4:$F$2634))+SUMPRODUCT(-('Diário 2º PA'!$E$4:$E$2000='Analítico Cp.'!$B20),-('Diário 2º PA'!$Q$4:$Q$2000=D$1),('Diário 2º PA'!$F$4:$F$2000))+SUMPRODUCT(-('Diário 3º PA'!$E$4:$E$2000='Analítico Cp.'!$B20),-('Diário 3º PA'!$Q$4:$Q$2000=D$1),('Diário 3º PA'!$F$4:$F$2000))+SUMPRODUCT(-('Diário 4º PA'!$E$4:$E$2000='Analítico Cp.'!$B20),-('Diário 4º PA'!$Q$4:$Q$2000=D$1),('Diário 4º PA'!$F$4:$F$2000))+SUMPRODUCT(-('Comp.'!$D$5:$D$896='Analítico Cp.'!$B20),-('Comp.'!$K$5:$K$896=D$1),('Comp.'!$E$5:$E$896))</f>
        <v>242600.68</v>
      </c>
      <c r="E20" s="15">
        <f>SUMPRODUCT(-('Diário 1º PA'!$E$4:$E$2634='Analítico Cp.'!$B20),-('Diário 1º PA'!$Q$4:$Q$2634=E$1),('Diário 1º PA'!$F$4:$F$2634))+SUMPRODUCT(-('Diário 2º PA'!$E$4:$E$2000='Analítico Cp.'!$B20),-('Diário 2º PA'!$Q$4:$Q$2000=E$1),('Diário 2º PA'!$F$4:$F$2000))+SUMPRODUCT(-('Diário 3º PA'!$E$4:$E$2000='Analítico Cp.'!$B20),-('Diário 3º PA'!$Q$4:$Q$2000=E$1),('Diário 3º PA'!$F$4:$F$2000))+SUMPRODUCT(-('Diário 4º PA'!$E$4:$E$2000='Analítico Cp.'!$B20),-('Diário 4º PA'!$Q$4:$Q$2000=E$1),('Diário 4º PA'!$F$4:$F$2000))+SUMPRODUCT(-('Comp.'!$D$5:$D$896='Analítico Cp.'!$B20),-('Comp.'!$K$5:$K$896=E$1),('Comp.'!$E$5:$E$896))</f>
        <v>235178.33</v>
      </c>
      <c r="F20" s="15">
        <f>SUMPRODUCT(-('Diário 1º PA'!$E$4:$E$2634='Analítico Cp.'!$B20),-('Diário 1º PA'!$Q$4:$Q$2634=F$1),('Diário 1º PA'!$F$4:$F$2634))+SUMPRODUCT(-('Diário 2º PA'!$E$4:$E$2000='Analítico Cp.'!$B20),-('Diário 2º PA'!$Q$4:$Q$2000=F$1),('Diário 2º PA'!$F$4:$F$2000))+SUMPRODUCT(-('Diário 3º PA'!$E$4:$E$2000='Analítico Cp.'!$B20),-('Diário 3º PA'!$Q$4:$Q$2000=F$1),('Diário 3º PA'!$F$4:$F$2000))+SUMPRODUCT(-('Diário 4º PA'!$E$4:$E$2000='Analítico Cp.'!$B20),-('Diário 4º PA'!$Q$4:$Q$2000=F$1),('Diário 4º PA'!$F$4:$F$2000))+SUMPRODUCT(-('Comp.'!$D$5:$D$896='Analítico Cp.'!$B20),-('Comp.'!$K$5:$K$896=F$1),('Comp.'!$E$5:$E$896))</f>
        <v>0</v>
      </c>
      <c r="G20" s="15">
        <f>SUMPRODUCT(-('Diário 1º PA'!$E$4:$E$2634='Analítico Cp.'!$B20),-('Diário 1º PA'!$Q$4:$Q$2634=G$1),('Diário 1º PA'!$F$4:$F$2634))+SUMPRODUCT(-('Diário 2º PA'!$E$4:$E$2000='Analítico Cp.'!$B20),-('Diário 2º PA'!$Q$4:$Q$2000=G$1),('Diário 2º PA'!$F$4:$F$2000))+SUMPRODUCT(-('Diário 3º PA'!$E$4:$E$2000='Analítico Cp.'!$B20),-('Diário 3º PA'!$Q$4:$Q$2000=G$1),('Diário 3º PA'!$F$4:$F$2000))+SUMPRODUCT(-('Diário 4º PA'!$E$4:$E$2000='Analítico Cp.'!$B20),-('Diário 4º PA'!$Q$4:$Q$2000=G$1),('Diário 4º PA'!$F$4:$F$2000))+SUMPRODUCT(-('Comp.'!$D$5:$D$896='Analítico Cp.'!$B20),-('Comp.'!$K$5:$K$896=G$1),('Comp.'!$E$5:$E$896))</f>
        <v>0</v>
      </c>
      <c r="H20" s="15">
        <f>SUMPRODUCT(-('Diário 1º PA'!$E$4:$E$2634='Analítico Cp.'!$B20),-('Diário 1º PA'!$Q$4:$Q$2634=H$1),('Diário 1º PA'!$F$4:$F$2634))+SUMPRODUCT(-('Diário 2º PA'!$E$4:$E$2000='Analítico Cp.'!$B20),-('Diário 2º PA'!$Q$4:$Q$2000=H$1),('Diário 2º PA'!$F$4:$F$2000))+SUMPRODUCT(-('Diário 3º PA'!$E$4:$E$2000='Analítico Cp.'!$B20),-('Diário 3º PA'!$Q$4:$Q$2000=H$1),('Diário 3º PA'!$F$4:$F$2000))+SUMPRODUCT(-('Diário 4º PA'!$E$4:$E$2000='Analítico Cp.'!$B20),-('Diário 4º PA'!$Q$4:$Q$2000=H$1),('Diário 4º PA'!$F$4:$F$2000))+SUMPRODUCT(-('Comp.'!$D$5:$D$896='Analítico Cp.'!$B20),-('Comp.'!$K$5:$K$896=H$1),('Comp.'!$E$5:$E$896))</f>
        <v>0</v>
      </c>
      <c r="I20" s="15">
        <f>SUMPRODUCT(-('Diário 1º PA'!$E$4:$E$2634='Analítico Cp.'!$B20),-('Diário 1º PA'!$Q$4:$Q$2634=I$1),('Diário 1º PA'!$F$4:$F$2634))+SUMPRODUCT(-('Diário 2º PA'!$E$4:$E$2000='Analítico Cp.'!$B20),-('Diário 2º PA'!$Q$4:$Q$2000=I$1),('Diário 2º PA'!$F$4:$F$2000))+SUMPRODUCT(-('Diário 3º PA'!$E$4:$E$2000='Analítico Cp.'!$B20),-('Diário 3º PA'!$Q$4:$Q$2000=I$1),('Diário 3º PA'!$F$4:$F$2000))+SUMPRODUCT(-('Diário 4º PA'!$E$4:$E$2000='Analítico Cp.'!$B20),-('Diário 4º PA'!$Q$4:$Q$2000=I$1),('Diário 4º PA'!$F$4:$F$2000))+SUMPRODUCT(-('Comp.'!$D$5:$D$896='Analítico Cp.'!$B20),-('Comp.'!$K$5:$K$896=I$1),('Comp.'!$E$5:$E$896))</f>
        <v>0</v>
      </c>
      <c r="J20" s="15">
        <f>SUMPRODUCT(-('Diário 1º PA'!$E$4:$E$2634='Analítico Cp.'!$B20),-('Diário 1º PA'!$Q$4:$Q$2634=J$1),('Diário 1º PA'!$F$4:$F$2634))+SUMPRODUCT(-('Diário 2º PA'!$E$4:$E$2000='Analítico Cp.'!$B20),-('Diário 2º PA'!$Q$4:$Q$2000=J$1),('Diário 2º PA'!$F$4:$F$2000))+SUMPRODUCT(-('Diário 3º PA'!$E$4:$E$2000='Analítico Cp.'!$B20),-('Diário 3º PA'!$Q$4:$Q$2000=J$1),('Diário 3º PA'!$F$4:$F$2000))+SUMPRODUCT(-('Diário 4º PA'!$E$4:$E$2000='Analítico Cp.'!$B20),-('Diário 4º PA'!$Q$4:$Q$2000=J$1),('Diário 4º PA'!$F$4:$F$2000))+SUMPRODUCT(-('Comp.'!$D$5:$D$896='Analítico Cp.'!$B20),-('Comp.'!$K$5:$K$896=J$1),('Comp.'!$E$5:$E$896))</f>
        <v>0</v>
      </c>
      <c r="K20" s="15">
        <f>SUMPRODUCT(-('Diário 1º PA'!$E$4:$E$2634='Analítico Cp.'!$B20),-('Diário 1º PA'!$Q$4:$Q$2634=K$1),('Diário 1º PA'!$F$4:$F$2634))+SUMPRODUCT(-('Diário 2º PA'!$E$4:$E$2000='Analítico Cp.'!$B20),-('Diário 2º PA'!$Q$4:$Q$2000=K$1),('Diário 2º PA'!$F$4:$F$2000))+SUMPRODUCT(-('Diário 3º PA'!$E$4:$E$2000='Analítico Cp.'!$B20),-('Diário 3º PA'!$Q$4:$Q$2000=K$1),('Diário 3º PA'!$F$4:$F$2000))+SUMPRODUCT(-('Diário 4º PA'!$E$4:$E$2000='Analítico Cp.'!$B20),-('Diário 4º PA'!$Q$4:$Q$2000=K$1),('Diário 4º PA'!$F$4:$F$2000))+SUMPRODUCT(-('Comp.'!$D$5:$D$896='Analítico Cp.'!$B20),-('Comp.'!$K$5:$K$896=K$1),('Comp.'!$E$5:$E$896))</f>
        <v>0</v>
      </c>
      <c r="L20" s="15">
        <f>SUMPRODUCT(-('Diário 1º PA'!$E$4:$E$2634='Analítico Cp.'!$B20),-('Diário 1º PA'!$Q$4:$Q$2634=L$1),('Diário 1º PA'!$F$4:$F$2634))+SUMPRODUCT(-('Diário 2º PA'!$E$4:$E$2000='Analítico Cp.'!$B20),-('Diário 2º PA'!$Q$4:$Q$2000=L$1),('Diário 2º PA'!$F$4:$F$2000))+SUMPRODUCT(-('Diário 3º PA'!$E$4:$E$2000='Analítico Cp.'!$B20),-('Diário 3º PA'!$Q$4:$Q$2000=L$1),('Diário 3º PA'!$F$4:$F$2000))+SUMPRODUCT(-('Diário 4º PA'!$E$4:$E$2000='Analítico Cp.'!$B20),-('Diário 4º PA'!$Q$4:$Q$2000=L$1),('Diário 4º PA'!$F$4:$F$2000))+SUMPRODUCT(-('Comp.'!$D$5:$D$896='Analítico Cp.'!$B20),-('Comp.'!$K$5:$K$896=L$1),('Comp.'!$E$5:$E$896))</f>
        <v>0</v>
      </c>
      <c r="M20" s="15">
        <f>SUMPRODUCT(-('Diário 1º PA'!$E$4:$E$2634='Analítico Cp.'!$B20),-('Diário 1º PA'!$Q$4:$Q$2634=M$1),('Diário 1º PA'!$F$4:$F$2634))+SUMPRODUCT(-('Diário 2º PA'!$E$4:$E$2000='Analítico Cp.'!$B20),-('Diário 2º PA'!$Q$4:$Q$2000=M$1),('Diário 2º PA'!$F$4:$F$2000))+SUMPRODUCT(-('Diário 3º PA'!$E$4:$E$2000='Analítico Cp.'!$B20),-('Diário 3º PA'!$Q$4:$Q$2000=M$1),('Diário 3º PA'!$F$4:$F$2000))+SUMPRODUCT(-('Diário 4º PA'!$E$4:$E$2000='Analítico Cp.'!$B20),-('Diário 4º PA'!$Q$4:$Q$2000=M$1),('Diário 4º PA'!$F$4:$F$2000))+SUMPRODUCT(-('Comp.'!$D$5:$D$896='Analítico Cp.'!$B20),-('Comp.'!$K$5:$K$896=M$1),('Comp.'!$E$5:$E$896))</f>
        <v>0</v>
      </c>
      <c r="N20" s="15">
        <f>SUMPRODUCT(-('Diário 1º PA'!$E$4:$E$2634='Analítico Cp.'!$B20),-('Diário 1º PA'!$Q$4:$Q$2634=N$1),('Diário 1º PA'!$F$4:$F$2634))+SUMPRODUCT(-('Diário 2º PA'!$E$4:$E$2000='Analítico Cp.'!$B20),-('Diário 2º PA'!$Q$4:$Q$2000=N$1),('Diário 2º PA'!$F$4:$F$2000))+SUMPRODUCT(-('Diário 3º PA'!$E$4:$E$2000='Analítico Cp.'!$B20),-('Diário 3º PA'!$Q$4:$Q$2000=N$1),('Diário 3º PA'!$F$4:$F$2000))+SUMPRODUCT(-('Diário 4º PA'!$E$4:$E$2000='Analítico Cp.'!$B20),-('Diário 4º PA'!$Q$4:$Q$2000=N$1),('Diário 4º PA'!$F$4:$F$2000))+SUMPRODUCT(-('Comp.'!$D$5:$D$896='Analítico Cp.'!$B20),-('Comp.'!$K$5:$K$896=N$1),('Comp.'!$E$5:$E$896))</f>
        <v>0</v>
      </c>
      <c r="O20" s="16">
        <f>SUM(C20:N20)</f>
        <v>704361.6</v>
      </c>
      <c r="P20" s="180">
        <f t="shared" ref="P20:P25" si="1">IF($O$164=0,0,O20/$O$164)</f>
        <v>0.21031179996340066</v>
      </c>
    </row>
    <row r="21" spans="1:16" ht="23.25" customHeight="1" x14ac:dyDescent="0.2">
      <c r="A21" s="67" t="s">
        <v>101</v>
      </c>
      <c r="B21" s="65" t="s">
        <v>169</v>
      </c>
      <c r="C21" s="15">
        <f>SUMPRODUCT(-('Diário 1º PA'!$E$4:$E$2634='Analítico Cp.'!$B21),-('Diário 1º PA'!$Q$4:$Q$2634=C$1),('Diário 1º PA'!$F$4:$F$2634))+SUMPRODUCT(-('Diário 2º PA'!$E$4:$E$2000='Analítico Cp.'!$B21),-('Diário 2º PA'!$Q$4:$Q$2000=C$1),('Diário 2º PA'!$F$4:$F$2000))+SUMPRODUCT(-('Diário 3º PA'!$E$4:$E$2000='Analítico Cp.'!$B21),-('Diário 3º PA'!$Q$4:$Q$2000=C$1),('Diário 3º PA'!$F$4:$F$2000))+SUMPRODUCT(-('Diário 4º PA'!$E$4:$E$2000='Analítico Cp.'!$B21),-('Diário 4º PA'!$Q$4:$Q$2000=C$1),('Diário 4º PA'!$F$4:$F$2000))+SUMPRODUCT(-('Comp.'!$D$5:$D$896='Analítico Cp.'!$B21),-('Comp.'!$K$5:$K$896=C$1),('Comp.'!$E$5:$E$896))</f>
        <v>0</v>
      </c>
      <c r="D21" s="15">
        <f>SUMPRODUCT(-('Diário 1º PA'!$E$4:$E$2634='Analítico Cp.'!$B21),-('Diário 1º PA'!$Q$4:$Q$2634=D$1),('Diário 1º PA'!$F$4:$F$2634))+SUMPRODUCT(-('Diário 2º PA'!$E$4:$E$2000='Analítico Cp.'!$B21),-('Diário 2º PA'!$Q$4:$Q$2000=D$1),('Diário 2º PA'!$F$4:$F$2000))+SUMPRODUCT(-('Diário 3º PA'!$E$4:$E$2000='Analítico Cp.'!$B21),-('Diário 3º PA'!$Q$4:$Q$2000=D$1),('Diário 3º PA'!$F$4:$F$2000))+SUMPRODUCT(-('Diário 4º PA'!$E$4:$E$2000='Analítico Cp.'!$B21),-('Diário 4º PA'!$Q$4:$Q$2000=D$1),('Diário 4º PA'!$F$4:$F$2000))+SUMPRODUCT(-('Comp.'!$D$5:$D$896='Analítico Cp.'!$B21),-('Comp.'!$K$5:$K$896=D$1),('Comp.'!$E$5:$E$896))</f>
        <v>0</v>
      </c>
      <c r="E21" s="15">
        <f>SUMPRODUCT(-('Diário 1º PA'!$E$4:$E$2634='Analítico Cp.'!$B21),-('Diário 1º PA'!$Q$4:$Q$2634=E$1),('Diário 1º PA'!$F$4:$F$2634))+SUMPRODUCT(-('Diário 2º PA'!$E$4:$E$2000='Analítico Cp.'!$B21),-('Diário 2º PA'!$Q$4:$Q$2000=E$1),('Diário 2º PA'!$F$4:$F$2000))+SUMPRODUCT(-('Diário 3º PA'!$E$4:$E$2000='Analítico Cp.'!$B21),-('Diário 3º PA'!$Q$4:$Q$2000=E$1),('Diário 3º PA'!$F$4:$F$2000))+SUMPRODUCT(-('Diário 4º PA'!$E$4:$E$2000='Analítico Cp.'!$B21),-('Diário 4º PA'!$Q$4:$Q$2000=E$1),('Diário 4º PA'!$F$4:$F$2000))+SUMPRODUCT(-('Comp.'!$D$5:$D$896='Analítico Cp.'!$B21),-('Comp.'!$K$5:$K$896=E$1),('Comp.'!$E$5:$E$896))</f>
        <v>0</v>
      </c>
      <c r="F21" s="15">
        <f>SUMPRODUCT(-('Diário 1º PA'!$E$4:$E$2634='Analítico Cp.'!$B21),-('Diário 1º PA'!$Q$4:$Q$2634=F$1),('Diário 1º PA'!$F$4:$F$2634))+SUMPRODUCT(-('Diário 2º PA'!$E$4:$E$2000='Analítico Cp.'!$B21),-('Diário 2º PA'!$Q$4:$Q$2000=F$1),('Diário 2º PA'!$F$4:$F$2000))+SUMPRODUCT(-('Diário 3º PA'!$E$4:$E$2000='Analítico Cp.'!$B21),-('Diário 3º PA'!$Q$4:$Q$2000=F$1),('Diário 3º PA'!$F$4:$F$2000))+SUMPRODUCT(-('Diário 4º PA'!$E$4:$E$2000='Analítico Cp.'!$B21),-('Diário 4º PA'!$Q$4:$Q$2000=F$1),('Diário 4º PA'!$F$4:$F$2000))+SUMPRODUCT(-('Comp.'!$D$5:$D$896='Analítico Cp.'!$B21),-('Comp.'!$K$5:$K$896=F$1),('Comp.'!$E$5:$E$896))</f>
        <v>0</v>
      </c>
      <c r="G21" s="15">
        <f>SUMPRODUCT(-('Diário 1º PA'!$E$4:$E$2634='Analítico Cp.'!$B21),-('Diário 1º PA'!$Q$4:$Q$2634=G$1),('Diário 1º PA'!$F$4:$F$2634))+SUMPRODUCT(-('Diário 2º PA'!$E$4:$E$2000='Analítico Cp.'!$B21),-('Diário 2º PA'!$Q$4:$Q$2000=G$1),('Diário 2º PA'!$F$4:$F$2000))+SUMPRODUCT(-('Diário 3º PA'!$E$4:$E$2000='Analítico Cp.'!$B21),-('Diário 3º PA'!$Q$4:$Q$2000=G$1),('Diário 3º PA'!$F$4:$F$2000))+SUMPRODUCT(-('Diário 4º PA'!$E$4:$E$2000='Analítico Cp.'!$B21),-('Diário 4º PA'!$Q$4:$Q$2000=G$1),('Diário 4º PA'!$F$4:$F$2000))+SUMPRODUCT(-('Comp.'!$D$5:$D$896='Analítico Cp.'!$B21),-('Comp.'!$K$5:$K$896=G$1),('Comp.'!$E$5:$E$896))</f>
        <v>0</v>
      </c>
      <c r="H21" s="15">
        <f>SUMPRODUCT(-('Diário 1º PA'!$E$4:$E$2634='Analítico Cp.'!$B21),-('Diário 1º PA'!$Q$4:$Q$2634=H$1),('Diário 1º PA'!$F$4:$F$2634))+SUMPRODUCT(-('Diário 2º PA'!$E$4:$E$2000='Analítico Cp.'!$B21),-('Diário 2º PA'!$Q$4:$Q$2000=H$1),('Diário 2º PA'!$F$4:$F$2000))+SUMPRODUCT(-('Diário 3º PA'!$E$4:$E$2000='Analítico Cp.'!$B21),-('Diário 3º PA'!$Q$4:$Q$2000=H$1),('Diário 3º PA'!$F$4:$F$2000))+SUMPRODUCT(-('Diário 4º PA'!$E$4:$E$2000='Analítico Cp.'!$B21),-('Diário 4º PA'!$Q$4:$Q$2000=H$1),('Diário 4º PA'!$F$4:$F$2000))+SUMPRODUCT(-('Comp.'!$D$5:$D$896='Analítico Cp.'!$B21),-('Comp.'!$K$5:$K$896=H$1),('Comp.'!$E$5:$E$896))</f>
        <v>0</v>
      </c>
      <c r="I21" s="15">
        <f>SUMPRODUCT(-('Diário 1º PA'!$E$4:$E$2634='Analítico Cp.'!$B21),-('Diário 1º PA'!$Q$4:$Q$2634=I$1),('Diário 1º PA'!$F$4:$F$2634))+SUMPRODUCT(-('Diário 2º PA'!$E$4:$E$2000='Analítico Cp.'!$B21),-('Diário 2º PA'!$Q$4:$Q$2000=I$1),('Diário 2º PA'!$F$4:$F$2000))+SUMPRODUCT(-('Diário 3º PA'!$E$4:$E$2000='Analítico Cp.'!$B21),-('Diário 3º PA'!$Q$4:$Q$2000=I$1),('Diário 3º PA'!$F$4:$F$2000))+SUMPRODUCT(-('Diário 4º PA'!$E$4:$E$2000='Analítico Cp.'!$B21),-('Diário 4º PA'!$Q$4:$Q$2000=I$1),('Diário 4º PA'!$F$4:$F$2000))+SUMPRODUCT(-('Comp.'!$D$5:$D$896='Analítico Cp.'!$B21),-('Comp.'!$K$5:$K$896=I$1),('Comp.'!$E$5:$E$896))</f>
        <v>0</v>
      </c>
      <c r="J21" s="15">
        <f>SUMPRODUCT(-('Diário 1º PA'!$E$4:$E$2634='Analítico Cp.'!$B21),-('Diário 1º PA'!$Q$4:$Q$2634=J$1),('Diário 1º PA'!$F$4:$F$2634))+SUMPRODUCT(-('Diário 2º PA'!$E$4:$E$2000='Analítico Cp.'!$B21),-('Diário 2º PA'!$Q$4:$Q$2000=J$1),('Diário 2º PA'!$F$4:$F$2000))+SUMPRODUCT(-('Diário 3º PA'!$E$4:$E$2000='Analítico Cp.'!$B21),-('Diário 3º PA'!$Q$4:$Q$2000=J$1),('Diário 3º PA'!$F$4:$F$2000))+SUMPRODUCT(-('Diário 4º PA'!$E$4:$E$2000='Analítico Cp.'!$B21),-('Diário 4º PA'!$Q$4:$Q$2000=J$1),('Diário 4º PA'!$F$4:$F$2000))+SUMPRODUCT(-('Comp.'!$D$5:$D$896='Analítico Cp.'!$B21),-('Comp.'!$K$5:$K$896=J$1),('Comp.'!$E$5:$E$896))</f>
        <v>0</v>
      </c>
      <c r="K21" s="15">
        <f>SUMPRODUCT(-('Diário 1º PA'!$E$4:$E$2634='Analítico Cp.'!$B21),-('Diário 1º PA'!$Q$4:$Q$2634=K$1),('Diário 1º PA'!$F$4:$F$2634))+SUMPRODUCT(-('Diário 2º PA'!$E$4:$E$2000='Analítico Cp.'!$B21),-('Diário 2º PA'!$Q$4:$Q$2000=K$1),('Diário 2º PA'!$F$4:$F$2000))+SUMPRODUCT(-('Diário 3º PA'!$E$4:$E$2000='Analítico Cp.'!$B21),-('Diário 3º PA'!$Q$4:$Q$2000=K$1),('Diário 3º PA'!$F$4:$F$2000))+SUMPRODUCT(-('Diário 4º PA'!$E$4:$E$2000='Analítico Cp.'!$B21),-('Diário 4º PA'!$Q$4:$Q$2000=K$1),('Diário 4º PA'!$F$4:$F$2000))+SUMPRODUCT(-('Comp.'!$D$5:$D$896='Analítico Cp.'!$B21),-('Comp.'!$K$5:$K$896=K$1),('Comp.'!$E$5:$E$896))</f>
        <v>0</v>
      </c>
      <c r="L21" s="15">
        <f>SUMPRODUCT(-('Diário 1º PA'!$E$4:$E$2634='Analítico Cp.'!$B21),-('Diário 1º PA'!$Q$4:$Q$2634=L$1),('Diário 1º PA'!$F$4:$F$2634))+SUMPRODUCT(-('Diário 2º PA'!$E$4:$E$2000='Analítico Cp.'!$B21),-('Diário 2º PA'!$Q$4:$Q$2000=L$1),('Diário 2º PA'!$F$4:$F$2000))+SUMPRODUCT(-('Diário 3º PA'!$E$4:$E$2000='Analítico Cp.'!$B21),-('Diário 3º PA'!$Q$4:$Q$2000=L$1),('Diário 3º PA'!$F$4:$F$2000))+SUMPRODUCT(-('Diário 4º PA'!$E$4:$E$2000='Analítico Cp.'!$B21),-('Diário 4º PA'!$Q$4:$Q$2000=L$1),('Diário 4º PA'!$F$4:$F$2000))+SUMPRODUCT(-('Comp.'!$D$5:$D$896='Analítico Cp.'!$B21),-('Comp.'!$K$5:$K$896=L$1),('Comp.'!$E$5:$E$896))</f>
        <v>0</v>
      </c>
      <c r="M21" s="15">
        <f>SUMPRODUCT(-('Diário 1º PA'!$E$4:$E$2634='Analítico Cp.'!$B21),-('Diário 1º PA'!$Q$4:$Q$2634=M$1),('Diário 1º PA'!$F$4:$F$2634))+SUMPRODUCT(-('Diário 2º PA'!$E$4:$E$2000='Analítico Cp.'!$B21),-('Diário 2º PA'!$Q$4:$Q$2000=M$1),('Diário 2º PA'!$F$4:$F$2000))+SUMPRODUCT(-('Diário 3º PA'!$E$4:$E$2000='Analítico Cp.'!$B21),-('Diário 3º PA'!$Q$4:$Q$2000=M$1),('Diário 3º PA'!$F$4:$F$2000))+SUMPRODUCT(-('Diário 4º PA'!$E$4:$E$2000='Analítico Cp.'!$B21),-('Diário 4º PA'!$Q$4:$Q$2000=M$1),('Diário 4º PA'!$F$4:$F$2000))+SUMPRODUCT(-('Comp.'!$D$5:$D$896='Analítico Cp.'!$B21),-('Comp.'!$K$5:$K$896=M$1),('Comp.'!$E$5:$E$896))</f>
        <v>0</v>
      </c>
      <c r="N21" s="15">
        <f>SUMPRODUCT(-('Diário 1º PA'!$E$4:$E$2634='Analítico Cp.'!$B21),-('Diário 1º PA'!$Q$4:$Q$2634=N$1),('Diário 1º PA'!$F$4:$F$2634))+SUMPRODUCT(-('Diário 2º PA'!$E$4:$E$2000='Analítico Cp.'!$B21),-('Diário 2º PA'!$Q$4:$Q$2000=N$1),('Diário 2º PA'!$F$4:$F$2000))+SUMPRODUCT(-('Diário 3º PA'!$E$4:$E$2000='Analítico Cp.'!$B21),-('Diário 3º PA'!$Q$4:$Q$2000=N$1),('Diário 3º PA'!$F$4:$F$2000))+SUMPRODUCT(-('Diário 4º PA'!$E$4:$E$2000='Analítico Cp.'!$B21),-('Diário 4º PA'!$Q$4:$Q$2000=N$1),('Diário 4º PA'!$F$4:$F$2000))+SUMPRODUCT(-('Comp.'!$D$5:$D$896='Analítico Cp.'!$B21),-('Comp.'!$K$5:$K$896=N$1),('Comp.'!$E$5:$E$896))</f>
        <v>0</v>
      </c>
      <c r="O21" s="16">
        <f>SUM(C21:N21)</f>
        <v>0</v>
      </c>
      <c r="P21" s="180">
        <f t="shared" si="1"/>
        <v>0</v>
      </c>
    </row>
    <row r="22" spans="1:16" ht="23.25" customHeight="1" x14ac:dyDescent="0.2">
      <c r="A22" s="67" t="s">
        <v>102</v>
      </c>
      <c r="B22" s="65" t="s">
        <v>173</v>
      </c>
      <c r="C22" s="15">
        <f>SUMPRODUCT(-('Diário 1º PA'!$E$4:$E$2634='Analítico Cp.'!$B22),-('Diário 1º PA'!$Q$4:$Q$2634=C$1),('Diário 1º PA'!$F$4:$F$2634))+SUMPRODUCT(-('Diário 2º PA'!$E$4:$E$2000='Analítico Cp.'!$B22),-('Diário 2º PA'!$Q$4:$Q$2000=C$1),('Diário 2º PA'!$F$4:$F$2000))+SUMPRODUCT(-('Diário 3º PA'!$E$4:$E$2000='Analítico Cp.'!$B22),-('Diário 3º PA'!$Q$4:$Q$2000=C$1),('Diário 3º PA'!$F$4:$F$2000))+SUMPRODUCT(-('Diário 4º PA'!$E$4:$E$2000='Analítico Cp.'!$B22),-('Diário 4º PA'!$Q$4:$Q$2000=C$1),('Diário 4º PA'!$F$4:$F$2000))+SUMPRODUCT(-('Comp.'!$D$5:$D$896='Analítico Cp.'!$B22),-('Comp.'!$K$5:$K$896=C$1),('Comp.'!$E$5:$E$896))</f>
        <v>0</v>
      </c>
      <c r="D22" s="15">
        <f>SUMPRODUCT(-('Diário 1º PA'!$E$4:$E$2634='Analítico Cp.'!$B22),-('Diário 1º PA'!$Q$4:$Q$2634=D$1),('Diário 1º PA'!$F$4:$F$2634))+SUMPRODUCT(-('Diário 2º PA'!$E$4:$E$2000='Analítico Cp.'!$B22),-('Diário 2º PA'!$Q$4:$Q$2000=D$1),('Diário 2º PA'!$F$4:$F$2000))+SUMPRODUCT(-('Diário 3º PA'!$E$4:$E$2000='Analítico Cp.'!$B22),-('Diário 3º PA'!$Q$4:$Q$2000=D$1),('Diário 3º PA'!$F$4:$F$2000))+SUMPRODUCT(-('Diário 4º PA'!$E$4:$E$2000='Analítico Cp.'!$B22),-('Diário 4º PA'!$Q$4:$Q$2000=D$1),('Diário 4º PA'!$F$4:$F$2000))+SUMPRODUCT(-('Comp.'!$D$5:$D$896='Analítico Cp.'!$B22),-('Comp.'!$K$5:$K$896=D$1),('Comp.'!$E$5:$E$896))</f>
        <v>0</v>
      </c>
      <c r="E22" s="15">
        <f>SUMPRODUCT(-('Diário 1º PA'!$E$4:$E$2634='Analítico Cp.'!$B22),-('Diário 1º PA'!$Q$4:$Q$2634=E$1),('Diário 1º PA'!$F$4:$F$2634))+SUMPRODUCT(-('Diário 2º PA'!$E$4:$E$2000='Analítico Cp.'!$B22),-('Diário 2º PA'!$Q$4:$Q$2000=E$1),('Diário 2º PA'!$F$4:$F$2000))+SUMPRODUCT(-('Diário 3º PA'!$E$4:$E$2000='Analítico Cp.'!$B22),-('Diário 3º PA'!$Q$4:$Q$2000=E$1),('Diário 3º PA'!$F$4:$F$2000))+SUMPRODUCT(-('Diário 4º PA'!$E$4:$E$2000='Analítico Cp.'!$B22),-('Diário 4º PA'!$Q$4:$Q$2000=E$1),('Diário 4º PA'!$F$4:$F$2000))+SUMPRODUCT(-('Comp.'!$D$5:$D$896='Analítico Cp.'!$B22),-('Comp.'!$K$5:$K$896=E$1),('Comp.'!$E$5:$E$896))</f>
        <v>0</v>
      </c>
      <c r="F22" s="15">
        <f>SUMPRODUCT(-('Diário 1º PA'!$E$4:$E$2634='Analítico Cp.'!$B22),-('Diário 1º PA'!$Q$4:$Q$2634=F$1),('Diário 1º PA'!$F$4:$F$2634))+SUMPRODUCT(-('Diário 2º PA'!$E$4:$E$2000='Analítico Cp.'!$B22),-('Diário 2º PA'!$Q$4:$Q$2000=F$1),('Diário 2º PA'!$F$4:$F$2000))+SUMPRODUCT(-('Diário 3º PA'!$E$4:$E$2000='Analítico Cp.'!$B22),-('Diário 3º PA'!$Q$4:$Q$2000=F$1),('Diário 3º PA'!$F$4:$F$2000))+SUMPRODUCT(-('Diário 4º PA'!$E$4:$E$2000='Analítico Cp.'!$B22),-('Diário 4º PA'!$Q$4:$Q$2000=F$1),('Diário 4º PA'!$F$4:$F$2000))+SUMPRODUCT(-('Comp.'!$D$5:$D$896='Analítico Cp.'!$B22),-('Comp.'!$K$5:$K$896=F$1),('Comp.'!$E$5:$E$896))</f>
        <v>0</v>
      </c>
      <c r="G22" s="15">
        <f>SUMPRODUCT(-('Diário 1º PA'!$E$4:$E$2634='Analítico Cp.'!$B22),-('Diário 1º PA'!$Q$4:$Q$2634=G$1),('Diário 1º PA'!$F$4:$F$2634))+SUMPRODUCT(-('Diário 2º PA'!$E$4:$E$2000='Analítico Cp.'!$B22),-('Diário 2º PA'!$Q$4:$Q$2000=G$1),('Diário 2º PA'!$F$4:$F$2000))+SUMPRODUCT(-('Diário 3º PA'!$E$4:$E$2000='Analítico Cp.'!$B22),-('Diário 3º PA'!$Q$4:$Q$2000=G$1),('Diário 3º PA'!$F$4:$F$2000))+SUMPRODUCT(-('Diário 4º PA'!$E$4:$E$2000='Analítico Cp.'!$B22),-('Diário 4º PA'!$Q$4:$Q$2000=G$1),('Diário 4º PA'!$F$4:$F$2000))+SUMPRODUCT(-('Comp.'!$D$5:$D$896='Analítico Cp.'!$B22),-('Comp.'!$K$5:$K$896=G$1),('Comp.'!$E$5:$E$896))</f>
        <v>0</v>
      </c>
      <c r="H22" s="15">
        <f>SUMPRODUCT(-('Diário 1º PA'!$E$4:$E$2634='Analítico Cp.'!$B22),-('Diário 1º PA'!$Q$4:$Q$2634=H$1),('Diário 1º PA'!$F$4:$F$2634))+SUMPRODUCT(-('Diário 2º PA'!$E$4:$E$2000='Analítico Cp.'!$B22),-('Diário 2º PA'!$Q$4:$Q$2000=H$1),('Diário 2º PA'!$F$4:$F$2000))+SUMPRODUCT(-('Diário 3º PA'!$E$4:$E$2000='Analítico Cp.'!$B22),-('Diário 3º PA'!$Q$4:$Q$2000=H$1),('Diário 3º PA'!$F$4:$F$2000))+SUMPRODUCT(-('Diário 4º PA'!$E$4:$E$2000='Analítico Cp.'!$B22),-('Diário 4º PA'!$Q$4:$Q$2000=H$1),('Diário 4º PA'!$F$4:$F$2000))+SUMPRODUCT(-('Comp.'!$D$5:$D$896='Analítico Cp.'!$B22),-('Comp.'!$K$5:$K$896=H$1),('Comp.'!$E$5:$E$896))</f>
        <v>0</v>
      </c>
      <c r="I22" s="15">
        <f>SUMPRODUCT(-('Diário 1º PA'!$E$4:$E$2634='Analítico Cp.'!$B22),-('Diário 1º PA'!$Q$4:$Q$2634=I$1),('Diário 1º PA'!$F$4:$F$2634))+SUMPRODUCT(-('Diário 2º PA'!$E$4:$E$2000='Analítico Cp.'!$B22),-('Diário 2º PA'!$Q$4:$Q$2000=I$1),('Diário 2º PA'!$F$4:$F$2000))+SUMPRODUCT(-('Diário 3º PA'!$E$4:$E$2000='Analítico Cp.'!$B22),-('Diário 3º PA'!$Q$4:$Q$2000=I$1),('Diário 3º PA'!$F$4:$F$2000))+SUMPRODUCT(-('Diário 4º PA'!$E$4:$E$2000='Analítico Cp.'!$B22),-('Diário 4º PA'!$Q$4:$Q$2000=I$1),('Diário 4º PA'!$F$4:$F$2000))+SUMPRODUCT(-('Comp.'!$D$5:$D$896='Analítico Cp.'!$B22),-('Comp.'!$K$5:$K$896=I$1),('Comp.'!$E$5:$E$896))</f>
        <v>0</v>
      </c>
      <c r="J22" s="15">
        <f>SUMPRODUCT(-('Diário 1º PA'!$E$4:$E$2634='Analítico Cp.'!$B22),-('Diário 1º PA'!$Q$4:$Q$2634=J$1),('Diário 1º PA'!$F$4:$F$2634))+SUMPRODUCT(-('Diário 2º PA'!$E$4:$E$2000='Analítico Cp.'!$B22),-('Diário 2º PA'!$Q$4:$Q$2000=J$1),('Diário 2º PA'!$F$4:$F$2000))+SUMPRODUCT(-('Diário 3º PA'!$E$4:$E$2000='Analítico Cp.'!$B22),-('Diário 3º PA'!$Q$4:$Q$2000=J$1),('Diário 3º PA'!$F$4:$F$2000))+SUMPRODUCT(-('Diário 4º PA'!$E$4:$E$2000='Analítico Cp.'!$B22),-('Diário 4º PA'!$Q$4:$Q$2000=J$1),('Diário 4º PA'!$F$4:$F$2000))+SUMPRODUCT(-('Comp.'!$D$5:$D$896='Analítico Cp.'!$B22),-('Comp.'!$K$5:$K$896=J$1),('Comp.'!$E$5:$E$896))</f>
        <v>0</v>
      </c>
      <c r="K22" s="15">
        <f>SUMPRODUCT(-('Diário 1º PA'!$E$4:$E$2634='Analítico Cp.'!$B22),-('Diário 1º PA'!$Q$4:$Q$2634=K$1),('Diário 1º PA'!$F$4:$F$2634))+SUMPRODUCT(-('Diário 2º PA'!$E$4:$E$2000='Analítico Cp.'!$B22),-('Diário 2º PA'!$Q$4:$Q$2000=K$1),('Diário 2º PA'!$F$4:$F$2000))+SUMPRODUCT(-('Diário 3º PA'!$E$4:$E$2000='Analítico Cp.'!$B22),-('Diário 3º PA'!$Q$4:$Q$2000=K$1),('Diário 3º PA'!$F$4:$F$2000))+SUMPRODUCT(-('Diário 4º PA'!$E$4:$E$2000='Analítico Cp.'!$B22),-('Diário 4º PA'!$Q$4:$Q$2000=K$1),('Diário 4º PA'!$F$4:$F$2000))+SUMPRODUCT(-('Comp.'!$D$5:$D$896='Analítico Cp.'!$B22),-('Comp.'!$K$5:$K$896=K$1),('Comp.'!$E$5:$E$896))</f>
        <v>0</v>
      </c>
      <c r="L22" s="15">
        <f>SUMPRODUCT(-('Diário 1º PA'!$E$4:$E$2634='Analítico Cp.'!$B22),-('Diário 1º PA'!$Q$4:$Q$2634=L$1),('Diário 1º PA'!$F$4:$F$2634))+SUMPRODUCT(-('Diário 2º PA'!$E$4:$E$2000='Analítico Cp.'!$B22),-('Diário 2º PA'!$Q$4:$Q$2000=L$1),('Diário 2º PA'!$F$4:$F$2000))+SUMPRODUCT(-('Diário 3º PA'!$E$4:$E$2000='Analítico Cp.'!$B22),-('Diário 3º PA'!$Q$4:$Q$2000=L$1),('Diário 3º PA'!$F$4:$F$2000))+SUMPRODUCT(-('Diário 4º PA'!$E$4:$E$2000='Analítico Cp.'!$B22),-('Diário 4º PA'!$Q$4:$Q$2000=L$1),('Diário 4º PA'!$F$4:$F$2000))+SUMPRODUCT(-('Comp.'!$D$5:$D$896='Analítico Cp.'!$B22),-('Comp.'!$K$5:$K$896=L$1),('Comp.'!$E$5:$E$896))</f>
        <v>0</v>
      </c>
      <c r="M22" s="15">
        <f>SUMPRODUCT(-('Diário 1º PA'!$E$4:$E$2634='Analítico Cp.'!$B22),-('Diário 1º PA'!$Q$4:$Q$2634=M$1),('Diário 1º PA'!$F$4:$F$2634))+SUMPRODUCT(-('Diário 2º PA'!$E$4:$E$2000='Analítico Cp.'!$B22),-('Diário 2º PA'!$Q$4:$Q$2000=M$1),('Diário 2º PA'!$F$4:$F$2000))+SUMPRODUCT(-('Diário 3º PA'!$E$4:$E$2000='Analítico Cp.'!$B22),-('Diário 3º PA'!$Q$4:$Q$2000=M$1),('Diário 3º PA'!$F$4:$F$2000))+SUMPRODUCT(-('Diário 4º PA'!$E$4:$E$2000='Analítico Cp.'!$B22),-('Diário 4º PA'!$Q$4:$Q$2000=M$1),('Diário 4º PA'!$F$4:$F$2000))+SUMPRODUCT(-('Comp.'!$D$5:$D$896='Analítico Cp.'!$B22),-('Comp.'!$K$5:$K$896=M$1),('Comp.'!$E$5:$E$896))</f>
        <v>0</v>
      </c>
      <c r="N22" s="15">
        <f>SUMPRODUCT(-('Diário 1º PA'!$E$4:$E$2634='Analítico Cp.'!$B22),-('Diário 1º PA'!$Q$4:$Q$2634=N$1),('Diário 1º PA'!$F$4:$F$2634))+SUMPRODUCT(-('Diário 2º PA'!$E$4:$E$2000='Analítico Cp.'!$B22),-('Diário 2º PA'!$Q$4:$Q$2000=N$1),('Diário 2º PA'!$F$4:$F$2000))+SUMPRODUCT(-('Diário 3º PA'!$E$4:$E$2000='Analítico Cp.'!$B22),-('Diário 3º PA'!$Q$4:$Q$2000=N$1),('Diário 3º PA'!$F$4:$F$2000))+SUMPRODUCT(-('Diário 4º PA'!$E$4:$E$2000='Analítico Cp.'!$B22),-('Diário 4º PA'!$Q$4:$Q$2000=N$1),('Diário 4º PA'!$F$4:$F$2000))+SUMPRODUCT(-('Comp.'!$D$5:$D$896='Analítico Cp.'!$B22),-('Comp.'!$K$5:$K$896=N$1),('Comp.'!$E$5:$E$896))</f>
        <v>0</v>
      </c>
      <c r="O22" s="16">
        <f>SUM(C22:N22)</f>
        <v>0</v>
      </c>
      <c r="P22" s="180">
        <f t="shared" si="1"/>
        <v>0</v>
      </c>
    </row>
    <row r="23" spans="1:16" ht="23.25" customHeight="1" x14ac:dyDescent="0.2">
      <c r="A23" s="67" t="s">
        <v>103</v>
      </c>
      <c r="B23" s="65" t="s">
        <v>174</v>
      </c>
      <c r="C23" s="15">
        <f>SUMPRODUCT(-('Diário 1º PA'!$E$4:$E$2634='Analítico Cp.'!$B23),-('Diário 1º PA'!$Q$4:$Q$2634=C$1),('Diário 1º PA'!$F$4:$F$2634))+SUMPRODUCT(-('Diário 2º PA'!$E$4:$E$2000='Analítico Cp.'!$B23),-('Diário 2º PA'!$Q$4:$Q$2000=C$1),('Diário 2º PA'!$F$4:$F$2000))+SUMPRODUCT(-('Diário 3º PA'!$E$4:$E$2000='Analítico Cp.'!$B23),-('Diário 3º PA'!$Q$4:$Q$2000=C$1),('Diário 3º PA'!$F$4:$F$2000))+SUMPRODUCT(-('Diário 4º PA'!$E$4:$E$2000='Analítico Cp.'!$B23),-('Diário 4º PA'!$Q$4:$Q$2000=C$1),('Diário 4º PA'!$F$4:$F$2000))+SUMPRODUCT(-('Comp.'!$D$5:$D$896='Analítico Cp.'!$B23),-('Comp.'!$K$5:$K$896=C$1),('Comp.'!$E$5:$E$896))</f>
        <v>0</v>
      </c>
      <c r="D23" s="15">
        <f>SUMPRODUCT(-('Diário 1º PA'!$E$4:$E$2634='Analítico Cp.'!$B23),-('Diário 1º PA'!$Q$4:$Q$2634=D$1),('Diário 1º PA'!$F$4:$F$2634))+SUMPRODUCT(-('Diário 2º PA'!$E$4:$E$2000='Analítico Cp.'!$B23),-('Diário 2º PA'!$Q$4:$Q$2000=D$1),('Diário 2º PA'!$F$4:$F$2000))+SUMPRODUCT(-('Diário 3º PA'!$E$4:$E$2000='Analítico Cp.'!$B23),-('Diário 3º PA'!$Q$4:$Q$2000=D$1),('Diário 3º PA'!$F$4:$F$2000))+SUMPRODUCT(-('Diário 4º PA'!$E$4:$E$2000='Analítico Cp.'!$B23),-('Diário 4º PA'!$Q$4:$Q$2000=D$1),('Diário 4º PA'!$F$4:$F$2000))+SUMPRODUCT(-('Comp.'!$D$5:$D$896='Analítico Cp.'!$B23),-('Comp.'!$K$5:$K$896=D$1),('Comp.'!$E$5:$E$896))</f>
        <v>0</v>
      </c>
      <c r="E23" s="15">
        <f>SUMPRODUCT(-('Diário 1º PA'!$E$4:$E$2634='Analítico Cp.'!$B23),-('Diário 1º PA'!$Q$4:$Q$2634=E$1),('Diário 1º PA'!$F$4:$F$2634))+SUMPRODUCT(-('Diário 2º PA'!$E$4:$E$2000='Analítico Cp.'!$B23),-('Diário 2º PA'!$Q$4:$Q$2000=E$1),('Diário 2º PA'!$F$4:$F$2000))+SUMPRODUCT(-('Diário 3º PA'!$E$4:$E$2000='Analítico Cp.'!$B23),-('Diário 3º PA'!$Q$4:$Q$2000=E$1),('Diário 3º PA'!$F$4:$F$2000))+SUMPRODUCT(-('Diário 4º PA'!$E$4:$E$2000='Analítico Cp.'!$B23),-('Diário 4º PA'!$Q$4:$Q$2000=E$1),('Diário 4º PA'!$F$4:$F$2000))+SUMPRODUCT(-('Comp.'!$D$5:$D$896='Analítico Cp.'!$B23),-('Comp.'!$K$5:$K$896=E$1),('Comp.'!$E$5:$E$896))</f>
        <v>0</v>
      </c>
      <c r="F23" s="15">
        <f>SUMPRODUCT(-('Diário 1º PA'!$E$4:$E$2634='Analítico Cp.'!$B23),-('Diário 1º PA'!$Q$4:$Q$2634=F$1),('Diário 1º PA'!$F$4:$F$2634))+SUMPRODUCT(-('Diário 2º PA'!$E$4:$E$2000='Analítico Cp.'!$B23),-('Diário 2º PA'!$Q$4:$Q$2000=F$1),('Diário 2º PA'!$F$4:$F$2000))+SUMPRODUCT(-('Diário 3º PA'!$E$4:$E$2000='Analítico Cp.'!$B23),-('Diário 3º PA'!$Q$4:$Q$2000=F$1),('Diário 3º PA'!$F$4:$F$2000))+SUMPRODUCT(-('Diário 4º PA'!$E$4:$E$2000='Analítico Cp.'!$B23),-('Diário 4º PA'!$Q$4:$Q$2000=F$1),('Diário 4º PA'!$F$4:$F$2000))+SUMPRODUCT(-('Comp.'!$D$5:$D$896='Analítico Cp.'!$B23),-('Comp.'!$K$5:$K$896=F$1),('Comp.'!$E$5:$E$896))</f>
        <v>0</v>
      </c>
      <c r="G23" s="15">
        <f>SUMPRODUCT(-('Diário 1º PA'!$E$4:$E$2634='Analítico Cp.'!$B23),-('Diário 1º PA'!$Q$4:$Q$2634=G$1),('Diário 1º PA'!$F$4:$F$2634))+SUMPRODUCT(-('Diário 2º PA'!$E$4:$E$2000='Analítico Cp.'!$B23),-('Diário 2º PA'!$Q$4:$Q$2000=G$1),('Diário 2º PA'!$F$4:$F$2000))+SUMPRODUCT(-('Diário 3º PA'!$E$4:$E$2000='Analítico Cp.'!$B23),-('Diário 3º PA'!$Q$4:$Q$2000=G$1),('Diário 3º PA'!$F$4:$F$2000))+SUMPRODUCT(-('Diário 4º PA'!$E$4:$E$2000='Analítico Cp.'!$B23),-('Diário 4º PA'!$Q$4:$Q$2000=G$1),('Diário 4º PA'!$F$4:$F$2000))+SUMPRODUCT(-('Comp.'!$D$5:$D$896='Analítico Cp.'!$B23),-('Comp.'!$K$5:$K$896=G$1),('Comp.'!$E$5:$E$896))</f>
        <v>0</v>
      </c>
      <c r="H23" s="15">
        <f>SUMPRODUCT(-('Diário 1º PA'!$E$4:$E$2634='Analítico Cp.'!$B23),-('Diário 1º PA'!$Q$4:$Q$2634=H$1),('Diário 1º PA'!$F$4:$F$2634))+SUMPRODUCT(-('Diário 2º PA'!$E$4:$E$2000='Analítico Cp.'!$B23),-('Diário 2º PA'!$Q$4:$Q$2000=H$1),('Diário 2º PA'!$F$4:$F$2000))+SUMPRODUCT(-('Diário 3º PA'!$E$4:$E$2000='Analítico Cp.'!$B23),-('Diário 3º PA'!$Q$4:$Q$2000=H$1),('Diário 3º PA'!$F$4:$F$2000))+SUMPRODUCT(-('Diário 4º PA'!$E$4:$E$2000='Analítico Cp.'!$B23),-('Diário 4º PA'!$Q$4:$Q$2000=H$1),('Diário 4º PA'!$F$4:$F$2000))+SUMPRODUCT(-('Comp.'!$D$5:$D$896='Analítico Cp.'!$B23),-('Comp.'!$K$5:$K$896=H$1),('Comp.'!$E$5:$E$896))</f>
        <v>0</v>
      </c>
      <c r="I23" s="15">
        <f>SUMPRODUCT(-('Diário 1º PA'!$E$4:$E$2634='Analítico Cp.'!$B23),-('Diário 1º PA'!$Q$4:$Q$2634=I$1),('Diário 1º PA'!$F$4:$F$2634))+SUMPRODUCT(-('Diário 2º PA'!$E$4:$E$2000='Analítico Cp.'!$B23),-('Diário 2º PA'!$Q$4:$Q$2000=I$1),('Diário 2º PA'!$F$4:$F$2000))+SUMPRODUCT(-('Diário 3º PA'!$E$4:$E$2000='Analítico Cp.'!$B23),-('Diário 3º PA'!$Q$4:$Q$2000=I$1),('Diário 3º PA'!$F$4:$F$2000))+SUMPRODUCT(-('Diário 4º PA'!$E$4:$E$2000='Analítico Cp.'!$B23),-('Diário 4º PA'!$Q$4:$Q$2000=I$1),('Diário 4º PA'!$F$4:$F$2000))+SUMPRODUCT(-('Comp.'!$D$5:$D$896='Analítico Cp.'!$B23),-('Comp.'!$K$5:$K$896=I$1),('Comp.'!$E$5:$E$896))</f>
        <v>0</v>
      </c>
      <c r="J23" s="15">
        <f>SUMPRODUCT(-('Diário 1º PA'!$E$4:$E$2634='Analítico Cp.'!$B23),-('Diário 1º PA'!$Q$4:$Q$2634=J$1),('Diário 1º PA'!$F$4:$F$2634))+SUMPRODUCT(-('Diário 2º PA'!$E$4:$E$2000='Analítico Cp.'!$B23),-('Diário 2º PA'!$Q$4:$Q$2000=J$1),('Diário 2º PA'!$F$4:$F$2000))+SUMPRODUCT(-('Diário 3º PA'!$E$4:$E$2000='Analítico Cp.'!$B23),-('Diário 3º PA'!$Q$4:$Q$2000=J$1),('Diário 3º PA'!$F$4:$F$2000))+SUMPRODUCT(-('Diário 4º PA'!$E$4:$E$2000='Analítico Cp.'!$B23),-('Diário 4º PA'!$Q$4:$Q$2000=J$1),('Diário 4º PA'!$F$4:$F$2000))+SUMPRODUCT(-('Comp.'!$D$5:$D$896='Analítico Cp.'!$B23),-('Comp.'!$K$5:$K$896=J$1),('Comp.'!$E$5:$E$896))</f>
        <v>0</v>
      </c>
      <c r="K23" s="15">
        <f>SUMPRODUCT(-('Diário 1º PA'!$E$4:$E$2634='Analítico Cp.'!$B23),-('Diário 1º PA'!$Q$4:$Q$2634=K$1),('Diário 1º PA'!$F$4:$F$2634))+SUMPRODUCT(-('Diário 2º PA'!$E$4:$E$2000='Analítico Cp.'!$B23),-('Diário 2º PA'!$Q$4:$Q$2000=K$1),('Diário 2º PA'!$F$4:$F$2000))+SUMPRODUCT(-('Diário 3º PA'!$E$4:$E$2000='Analítico Cp.'!$B23),-('Diário 3º PA'!$Q$4:$Q$2000=K$1),('Diário 3º PA'!$F$4:$F$2000))+SUMPRODUCT(-('Diário 4º PA'!$E$4:$E$2000='Analítico Cp.'!$B23),-('Diário 4º PA'!$Q$4:$Q$2000=K$1),('Diário 4º PA'!$F$4:$F$2000))+SUMPRODUCT(-('Comp.'!$D$5:$D$896='Analítico Cp.'!$B23),-('Comp.'!$K$5:$K$896=K$1),('Comp.'!$E$5:$E$896))</f>
        <v>0</v>
      </c>
      <c r="L23" s="15">
        <f>SUMPRODUCT(-('Diário 1º PA'!$E$4:$E$2634='Analítico Cp.'!$B23),-('Diário 1º PA'!$Q$4:$Q$2634=L$1),('Diário 1º PA'!$F$4:$F$2634))+SUMPRODUCT(-('Diário 2º PA'!$E$4:$E$2000='Analítico Cp.'!$B23),-('Diário 2º PA'!$Q$4:$Q$2000=L$1),('Diário 2º PA'!$F$4:$F$2000))+SUMPRODUCT(-('Diário 3º PA'!$E$4:$E$2000='Analítico Cp.'!$B23),-('Diário 3º PA'!$Q$4:$Q$2000=L$1),('Diário 3º PA'!$F$4:$F$2000))+SUMPRODUCT(-('Diário 4º PA'!$E$4:$E$2000='Analítico Cp.'!$B23),-('Diário 4º PA'!$Q$4:$Q$2000=L$1),('Diário 4º PA'!$F$4:$F$2000))+SUMPRODUCT(-('Comp.'!$D$5:$D$896='Analítico Cp.'!$B23),-('Comp.'!$K$5:$K$896=L$1),('Comp.'!$E$5:$E$896))</f>
        <v>0</v>
      </c>
      <c r="M23" s="15">
        <f>SUMPRODUCT(-('Diário 1º PA'!$E$4:$E$2634='Analítico Cp.'!$B23),-('Diário 1º PA'!$Q$4:$Q$2634=M$1),('Diário 1º PA'!$F$4:$F$2634))+SUMPRODUCT(-('Diário 2º PA'!$E$4:$E$2000='Analítico Cp.'!$B23),-('Diário 2º PA'!$Q$4:$Q$2000=M$1),('Diário 2º PA'!$F$4:$F$2000))+SUMPRODUCT(-('Diário 3º PA'!$E$4:$E$2000='Analítico Cp.'!$B23),-('Diário 3º PA'!$Q$4:$Q$2000=M$1),('Diário 3º PA'!$F$4:$F$2000))+SUMPRODUCT(-('Diário 4º PA'!$E$4:$E$2000='Analítico Cp.'!$B23),-('Diário 4º PA'!$Q$4:$Q$2000=M$1),('Diário 4º PA'!$F$4:$F$2000))+SUMPRODUCT(-('Comp.'!$D$5:$D$896='Analítico Cp.'!$B23),-('Comp.'!$K$5:$K$896=M$1),('Comp.'!$E$5:$E$896))</f>
        <v>0</v>
      </c>
      <c r="N23" s="15">
        <f>SUMPRODUCT(-('Diário 1º PA'!$E$4:$E$2634='Analítico Cp.'!$B23),-('Diário 1º PA'!$Q$4:$Q$2634=N$1),('Diário 1º PA'!$F$4:$F$2634))+SUMPRODUCT(-('Diário 2º PA'!$E$4:$E$2000='Analítico Cp.'!$B23),-('Diário 2º PA'!$Q$4:$Q$2000=N$1),('Diário 2º PA'!$F$4:$F$2000))+SUMPRODUCT(-('Diário 3º PA'!$E$4:$E$2000='Analítico Cp.'!$B23),-('Diário 3º PA'!$Q$4:$Q$2000=N$1),('Diário 3º PA'!$F$4:$F$2000))+SUMPRODUCT(-('Diário 4º PA'!$E$4:$E$2000='Analítico Cp.'!$B23),-('Diário 4º PA'!$Q$4:$Q$2000=N$1),('Diário 4º PA'!$F$4:$F$2000))+SUMPRODUCT(-('Comp.'!$D$5:$D$896='Analítico Cp.'!$B23),-('Comp.'!$K$5:$K$896=N$1),('Comp.'!$E$5:$E$896))</f>
        <v>0</v>
      </c>
      <c r="O23" s="16">
        <f>SUM(C23:N23)</f>
        <v>0</v>
      </c>
      <c r="P23" s="180">
        <f t="shared" si="1"/>
        <v>0</v>
      </c>
    </row>
    <row r="24" spans="1:16" ht="23.25" customHeight="1" x14ac:dyDescent="0.2">
      <c r="A24" s="67" t="s">
        <v>104</v>
      </c>
      <c r="B24" s="65" t="s">
        <v>94</v>
      </c>
      <c r="C24" s="15">
        <f>SUMPRODUCT(-('Diário 1º PA'!$E$4:$E$2634='Analítico Cp.'!$B24),-('Diário 1º PA'!$Q$4:$Q$2634=C$1),('Diário 1º PA'!$F$4:$F$2634))+SUMPRODUCT(-('Diário 2º PA'!$E$4:$E$2000='Analítico Cp.'!$B24),-('Diário 2º PA'!$Q$4:$Q$2000=C$1),('Diário 2º PA'!$F$4:$F$2000))+SUMPRODUCT(-('Diário 3º PA'!$E$4:$E$2000='Analítico Cp.'!$B24),-('Diário 3º PA'!$Q$4:$Q$2000=C$1),('Diário 3º PA'!$F$4:$F$2000))+SUMPRODUCT(-('Diário 4º PA'!$E$4:$E$2000='Analítico Cp.'!$B24),-('Diário 4º PA'!$Q$4:$Q$2000=C$1),('Diário 4º PA'!$F$4:$F$2000))+SUMPRODUCT(-('Comp.'!$D$5:$D$896='Analítico Cp.'!$B24),-('Comp.'!$K$5:$K$896=C$1),('Comp.'!$E$5:$E$896))</f>
        <v>0</v>
      </c>
      <c r="D24" s="15">
        <f>SUMPRODUCT(-('Diário 1º PA'!$E$4:$E$2634='Analítico Cp.'!$B24),-('Diário 1º PA'!$Q$4:$Q$2634=D$1),('Diário 1º PA'!$F$4:$F$2634))+SUMPRODUCT(-('Diário 2º PA'!$E$4:$E$2000='Analítico Cp.'!$B24),-('Diário 2º PA'!$Q$4:$Q$2000=D$1),('Diário 2º PA'!$F$4:$F$2000))+SUMPRODUCT(-('Diário 3º PA'!$E$4:$E$2000='Analítico Cp.'!$B24),-('Diário 3º PA'!$Q$4:$Q$2000=D$1),('Diário 3º PA'!$F$4:$F$2000))+SUMPRODUCT(-('Diário 4º PA'!$E$4:$E$2000='Analítico Cp.'!$B24),-('Diário 4º PA'!$Q$4:$Q$2000=D$1),('Diário 4º PA'!$F$4:$F$2000))+SUMPRODUCT(-('Comp.'!$D$5:$D$896='Analítico Cp.'!$B24),-('Comp.'!$K$5:$K$896=D$1),('Comp.'!$E$5:$E$896))</f>
        <v>0</v>
      </c>
      <c r="E24" s="15">
        <f>SUMPRODUCT(-('Diário 1º PA'!$E$4:$E$2634='Analítico Cp.'!$B24),-('Diário 1º PA'!$Q$4:$Q$2634=E$1),('Diário 1º PA'!$F$4:$F$2634))+SUMPRODUCT(-('Diário 2º PA'!$E$4:$E$2000='Analítico Cp.'!$B24),-('Diário 2º PA'!$Q$4:$Q$2000=E$1),('Diário 2º PA'!$F$4:$F$2000))+SUMPRODUCT(-('Diário 3º PA'!$E$4:$E$2000='Analítico Cp.'!$B24),-('Diário 3º PA'!$Q$4:$Q$2000=E$1),('Diário 3º PA'!$F$4:$F$2000))+SUMPRODUCT(-('Diário 4º PA'!$E$4:$E$2000='Analítico Cp.'!$B24),-('Diário 4º PA'!$Q$4:$Q$2000=E$1),('Diário 4º PA'!$F$4:$F$2000))+SUMPRODUCT(-('Comp.'!$D$5:$D$896='Analítico Cp.'!$B24),-('Comp.'!$K$5:$K$896=E$1),('Comp.'!$E$5:$E$896))</f>
        <v>0</v>
      </c>
      <c r="F24" s="15">
        <f>SUMPRODUCT(-('Diário 1º PA'!$E$4:$E$2634='Analítico Cp.'!$B24),-('Diário 1º PA'!$Q$4:$Q$2634=F$1),('Diário 1º PA'!$F$4:$F$2634))+SUMPRODUCT(-('Diário 2º PA'!$E$4:$E$2000='Analítico Cp.'!$B24),-('Diário 2º PA'!$Q$4:$Q$2000=F$1),('Diário 2º PA'!$F$4:$F$2000))+SUMPRODUCT(-('Diário 3º PA'!$E$4:$E$2000='Analítico Cp.'!$B24),-('Diário 3º PA'!$Q$4:$Q$2000=F$1),('Diário 3º PA'!$F$4:$F$2000))+SUMPRODUCT(-('Diário 4º PA'!$E$4:$E$2000='Analítico Cp.'!$B24),-('Diário 4º PA'!$Q$4:$Q$2000=F$1),('Diário 4º PA'!$F$4:$F$2000))+SUMPRODUCT(-('Comp.'!$D$5:$D$896='Analítico Cp.'!$B24),-('Comp.'!$K$5:$K$896=F$1),('Comp.'!$E$5:$E$896))</f>
        <v>0</v>
      </c>
      <c r="G24" s="15">
        <f>SUMPRODUCT(-('Diário 1º PA'!$E$4:$E$2634='Analítico Cp.'!$B24),-('Diário 1º PA'!$Q$4:$Q$2634=G$1),('Diário 1º PA'!$F$4:$F$2634))+SUMPRODUCT(-('Diário 2º PA'!$E$4:$E$2000='Analítico Cp.'!$B24),-('Diário 2º PA'!$Q$4:$Q$2000=G$1),('Diário 2º PA'!$F$4:$F$2000))+SUMPRODUCT(-('Diário 3º PA'!$E$4:$E$2000='Analítico Cp.'!$B24),-('Diário 3º PA'!$Q$4:$Q$2000=G$1),('Diário 3º PA'!$F$4:$F$2000))+SUMPRODUCT(-('Diário 4º PA'!$E$4:$E$2000='Analítico Cp.'!$B24),-('Diário 4º PA'!$Q$4:$Q$2000=G$1),('Diário 4º PA'!$F$4:$F$2000))+SUMPRODUCT(-('Comp.'!$D$5:$D$896='Analítico Cp.'!$B24),-('Comp.'!$K$5:$K$896=G$1),('Comp.'!$E$5:$E$896))</f>
        <v>0</v>
      </c>
      <c r="H24" s="15">
        <f>SUMPRODUCT(-('Diário 1º PA'!$E$4:$E$2634='Analítico Cp.'!$B24),-('Diário 1º PA'!$Q$4:$Q$2634=H$1),('Diário 1º PA'!$F$4:$F$2634))+SUMPRODUCT(-('Diário 2º PA'!$E$4:$E$2000='Analítico Cp.'!$B24),-('Diário 2º PA'!$Q$4:$Q$2000=H$1),('Diário 2º PA'!$F$4:$F$2000))+SUMPRODUCT(-('Diário 3º PA'!$E$4:$E$2000='Analítico Cp.'!$B24),-('Diário 3º PA'!$Q$4:$Q$2000=H$1),('Diário 3º PA'!$F$4:$F$2000))+SUMPRODUCT(-('Diário 4º PA'!$E$4:$E$2000='Analítico Cp.'!$B24),-('Diário 4º PA'!$Q$4:$Q$2000=H$1),('Diário 4º PA'!$F$4:$F$2000))+SUMPRODUCT(-('Comp.'!$D$5:$D$896='Analítico Cp.'!$B24),-('Comp.'!$K$5:$K$896=H$1),('Comp.'!$E$5:$E$896))</f>
        <v>0</v>
      </c>
      <c r="I24" s="15">
        <f>SUMPRODUCT(-('Diário 1º PA'!$E$4:$E$2634='Analítico Cp.'!$B24),-('Diário 1º PA'!$Q$4:$Q$2634=I$1),('Diário 1º PA'!$F$4:$F$2634))+SUMPRODUCT(-('Diário 2º PA'!$E$4:$E$2000='Analítico Cp.'!$B24),-('Diário 2º PA'!$Q$4:$Q$2000=I$1),('Diário 2º PA'!$F$4:$F$2000))+SUMPRODUCT(-('Diário 3º PA'!$E$4:$E$2000='Analítico Cp.'!$B24),-('Diário 3º PA'!$Q$4:$Q$2000=I$1),('Diário 3º PA'!$F$4:$F$2000))+SUMPRODUCT(-('Diário 4º PA'!$E$4:$E$2000='Analítico Cp.'!$B24),-('Diário 4º PA'!$Q$4:$Q$2000=I$1),('Diário 4º PA'!$F$4:$F$2000))+SUMPRODUCT(-('Comp.'!$D$5:$D$896='Analítico Cp.'!$B24),-('Comp.'!$K$5:$K$896=I$1),('Comp.'!$E$5:$E$896))</f>
        <v>0</v>
      </c>
      <c r="J24" s="15">
        <f>SUMPRODUCT(-('Diário 1º PA'!$E$4:$E$2634='Analítico Cp.'!$B24),-('Diário 1º PA'!$Q$4:$Q$2634=J$1),('Diário 1º PA'!$F$4:$F$2634))+SUMPRODUCT(-('Diário 2º PA'!$E$4:$E$2000='Analítico Cp.'!$B24),-('Diário 2º PA'!$Q$4:$Q$2000=J$1),('Diário 2º PA'!$F$4:$F$2000))+SUMPRODUCT(-('Diário 3º PA'!$E$4:$E$2000='Analítico Cp.'!$B24),-('Diário 3º PA'!$Q$4:$Q$2000=J$1),('Diário 3º PA'!$F$4:$F$2000))+SUMPRODUCT(-('Diário 4º PA'!$E$4:$E$2000='Analítico Cp.'!$B24),-('Diário 4º PA'!$Q$4:$Q$2000=J$1),('Diário 4º PA'!$F$4:$F$2000))+SUMPRODUCT(-('Comp.'!$D$5:$D$896='Analítico Cp.'!$B24),-('Comp.'!$K$5:$K$896=J$1),('Comp.'!$E$5:$E$896))</f>
        <v>0</v>
      </c>
      <c r="K24" s="15">
        <f>SUMPRODUCT(-('Diário 1º PA'!$E$4:$E$2634='Analítico Cp.'!$B24),-('Diário 1º PA'!$Q$4:$Q$2634=K$1),('Diário 1º PA'!$F$4:$F$2634))+SUMPRODUCT(-('Diário 2º PA'!$E$4:$E$2000='Analítico Cp.'!$B24),-('Diário 2º PA'!$Q$4:$Q$2000=K$1),('Diário 2º PA'!$F$4:$F$2000))+SUMPRODUCT(-('Diário 3º PA'!$E$4:$E$2000='Analítico Cp.'!$B24),-('Diário 3º PA'!$Q$4:$Q$2000=K$1),('Diário 3º PA'!$F$4:$F$2000))+SUMPRODUCT(-('Diário 4º PA'!$E$4:$E$2000='Analítico Cp.'!$B24),-('Diário 4º PA'!$Q$4:$Q$2000=K$1),('Diário 4º PA'!$F$4:$F$2000))+SUMPRODUCT(-('Comp.'!$D$5:$D$896='Analítico Cp.'!$B24),-('Comp.'!$K$5:$K$896=K$1),('Comp.'!$E$5:$E$896))</f>
        <v>0</v>
      </c>
      <c r="L24" s="15">
        <f>SUMPRODUCT(-('Diário 1º PA'!$E$4:$E$2634='Analítico Cp.'!$B24),-('Diário 1º PA'!$Q$4:$Q$2634=L$1),('Diário 1º PA'!$F$4:$F$2634))+SUMPRODUCT(-('Diário 2º PA'!$E$4:$E$2000='Analítico Cp.'!$B24),-('Diário 2º PA'!$Q$4:$Q$2000=L$1),('Diário 2º PA'!$F$4:$F$2000))+SUMPRODUCT(-('Diário 3º PA'!$E$4:$E$2000='Analítico Cp.'!$B24),-('Diário 3º PA'!$Q$4:$Q$2000=L$1),('Diário 3º PA'!$F$4:$F$2000))+SUMPRODUCT(-('Diário 4º PA'!$E$4:$E$2000='Analítico Cp.'!$B24),-('Diário 4º PA'!$Q$4:$Q$2000=L$1),('Diário 4º PA'!$F$4:$F$2000))+SUMPRODUCT(-('Comp.'!$D$5:$D$896='Analítico Cp.'!$B24),-('Comp.'!$K$5:$K$896=L$1),('Comp.'!$E$5:$E$896))</f>
        <v>0</v>
      </c>
      <c r="M24" s="15">
        <f>SUMPRODUCT(-('Diário 1º PA'!$E$4:$E$2634='Analítico Cp.'!$B24),-('Diário 1º PA'!$Q$4:$Q$2634=M$1),('Diário 1º PA'!$F$4:$F$2634))+SUMPRODUCT(-('Diário 2º PA'!$E$4:$E$2000='Analítico Cp.'!$B24),-('Diário 2º PA'!$Q$4:$Q$2000=M$1),('Diário 2º PA'!$F$4:$F$2000))+SUMPRODUCT(-('Diário 3º PA'!$E$4:$E$2000='Analítico Cp.'!$B24),-('Diário 3º PA'!$Q$4:$Q$2000=M$1),('Diário 3º PA'!$F$4:$F$2000))+SUMPRODUCT(-('Diário 4º PA'!$E$4:$E$2000='Analítico Cp.'!$B24),-('Diário 4º PA'!$Q$4:$Q$2000=M$1),('Diário 4º PA'!$F$4:$F$2000))+SUMPRODUCT(-('Comp.'!$D$5:$D$896='Analítico Cp.'!$B24),-('Comp.'!$K$5:$K$896=M$1),('Comp.'!$E$5:$E$896))</f>
        <v>0</v>
      </c>
      <c r="N24" s="15">
        <f>SUMPRODUCT(-('Diário 1º PA'!$E$4:$E$2634='Analítico Cp.'!$B24),-('Diário 1º PA'!$Q$4:$Q$2634=N$1),('Diário 1º PA'!$F$4:$F$2634))+SUMPRODUCT(-('Diário 2º PA'!$E$4:$E$2000='Analítico Cp.'!$B24),-('Diário 2º PA'!$Q$4:$Q$2000=N$1),('Diário 2º PA'!$F$4:$F$2000))+SUMPRODUCT(-('Diário 3º PA'!$E$4:$E$2000='Analítico Cp.'!$B24),-('Diário 3º PA'!$Q$4:$Q$2000=N$1),('Diário 3º PA'!$F$4:$F$2000))+SUMPRODUCT(-('Diário 4º PA'!$E$4:$E$2000='Analítico Cp.'!$B24),-('Diário 4º PA'!$Q$4:$Q$2000=N$1),('Diário 4º PA'!$F$4:$F$2000))+SUMPRODUCT(-('Comp.'!$D$5:$D$896='Analítico Cp.'!$B24),-('Comp.'!$K$5:$K$896=N$1),('Comp.'!$E$5:$E$896))</f>
        <v>0</v>
      </c>
      <c r="O24" s="16">
        <f>SUM(C24:N24)</f>
        <v>0</v>
      </c>
      <c r="P24" s="180">
        <f t="shared" si="1"/>
        <v>0</v>
      </c>
    </row>
    <row r="25" spans="1:16" ht="23.25" customHeight="1" x14ac:dyDescent="0.2">
      <c r="A25" s="26"/>
      <c r="B25" s="27" t="s">
        <v>105</v>
      </c>
      <c r="C25" s="17">
        <f t="shared" ref="C25:O25" si="2">SUBTOTAL(109,C20:C24)</f>
        <v>226582.59000000003</v>
      </c>
      <c r="D25" s="17">
        <f t="shared" si="2"/>
        <v>242600.68</v>
      </c>
      <c r="E25" s="17">
        <f t="shared" si="2"/>
        <v>235178.33</v>
      </c>
      <c r="F25" s="17">
        <f t="shared" si="2"/>
        <v>0</v>
      </c>
      <c r="G25" s="17">
        <f t="shared" si="2"/>
        <v>0</v>
      </c>
      <c r="H25" s="17">
        <f t="shared" si="2"/>
        <v>0</v>
      </c>
      <c r="I25" s="17">
        <f t="shared" si="2"/>
        <v>0</v>
      </c>
      <c r="J25" s="17">
        <f t="shared" si="2"/>
        <v>0</v>
      </c>
      <c r="K25" s="17">
        <f t="shared" si="2"/>
        <v>0</v>
      </c>
      <c r="L25" s="17">
        <f t="shared" si="2"/>
        <v>0</v>
      </c>
      <c r="M25" s="17">
        <f t="shared" si="2"/>
        <v>0</v>
      </c>
      <c r="N25" s="17">
        <f t="shared" si="2"/>
        <v>0</v>
      </c>
      <c r="O25" s="17">
        <f t="shared" si="2"/>
        <v>704361.6</v>
      </c>
      <c r="P25" s="184">
        <f t="shared" si="1"/>
        <v>0.21031179996340066</v>
      </c>
    </row>
    <row r="26" spans="1:16" s="37" customFormat="1" ht="23.25" customHeight="1" x14ac:dyDescent="0.2">
      <c r="A26" s="107" t="s">
        <v>12</v>
      </c>
      <c r="B26" s="108" t="s">
        <v>7</v>
      </c>
      <c r="C26" s="72"/>
      <c r="D26" s="72"/>
      <c r="E26" s="72"/>
      <c r="F26" s="72"/>
      <c r="G26" s="72"/>
      <c r="H26" s="72"/>
      <c r="I26" s="72"/>
      <c r="J26" s="72"/>
      <c r="K26" s="72"/>
      <c r="L26" s="72"/>
      <c r="M26" s="72"/>
      <c r="N26" s="72"/>
      <c r="O26" s="72"/>
      <c r="P26" s="185"/>
    </row>
    <row r="27" spans="1:16" ht="23.25" customHeight="1" x14ac:dyDescent="0.2">
      <c r="A27" s="67" t="s">
        <v>106</v>
      </c>
      <c r="B27" s="66" t="s">
        <v>249</v>
      </c>
      <c r="C27" s="15">
        <f>SUMPRODUCT(-('Diário 1º PA'!$E$4:$E$2634='Analítico Cp.'!$B27),-('Diário 1º PA'!$Q$4:$Q$2634=C$1),('Diário 1º PA'!$F$4:$F$2634))+SUMPRODUCT(-('Diário 2º PA'!$E$4:$E$2000='Analítico Cp.'!$B27),-('Diário 2º PA'!$Q$4:$Q$2000=C$1),('Diário 2º PA'!$F$4:$F$2000))+SUMPRODUCT(-('Diário 3º PA'!$E$4:$E$2000='Analítico Cp.'!$B27),-('Diário 3º PA'!$Q$4:$Q$2000=C$1),('Diário 3º PA'!$F$4:$F$2000))+SUMPRODUCT(-('Diário 4º PA'!$E$4:$E$2000='Analítico Cp.'!$B27),-('Diário 4º PA'!$Q$4:$Q$2000=C$1),('Diário 4º PA'!$F$4:$F$2000))+SUMPRODUCT(-('Comp.'!$D$5:$D$896='Analítico Cp.'!$B27),-('Comp.'!$K$5:$K$896=C$1),('Comp.'!$E$5:$E$896))</f>
        <v>0</v>
      </c>
      <c r="D27" s="15">
        <f>SUMPRODUCT(-('Diário 1º PA'!$E$4:$E$2634='Analítico Cp.'!$B27),-('Diário 1º PA'!$Q$4:$Q$2634=D$1),('Diário 1º PA'!$F$4:$F$2634))+SUMPRODUCT(-('Diário 2º PA'!$E$4:$E$2000='Analítico Cp.'!$B27),-('Diário 2º PA'!$Q$4:$Q$2000=D$1),('Diário 2º PA'!$F$4:$F$2000))+SUMPRODUCT(-('Diário 3º PA'!$E$4:$E$2000='Analítico Cp.'!$B27),-('Diário 3º PA'!$Q$4:$Q$2000=D$1),('Diário 3º PA'!$F$4:$F$2000))+SUMPRODUCT(-('Diário 4º PA'!$E$4:$E$2000='Analítico Cp.'!$B27),-('Diário 4º PA'!$Q$4:$Q$2000=D$1),('Diário 4º PA'!$F$4:$F$2000))+SUMPRODUCT(-('Comp.'!$D$5:$D$896='Analítico Cp.'!$B27),-('Comp.'!$K$5:$K$896=D$1),('Comp.'!$E$5:$E$896))</f>
        <v>0</v>
      </c>
      <c r="E27" s="15">
        <f>SUMPRODUCT(-('Diário 1º PA'!$E$4:$E$2634='Analítico Cp.'!$B27),-('Diário 1º PA'!$Q$4:$Q$2634=E$1),('Diário 1º PA'!$F$4:$F$2634))+SUMPRODUCT(-('Diário 2º PA'!$E$4:$E$2000='Analítico Cp.'!$B27),-('Diário 2º PA'!$Q$4:$Q$2000=E$1),('Diário 2º PA'!$F$4:$F$2000))+SUMPRODUCT(-('Diário 3º PA'!$E$4:$E$2000='Analítico Cp.'!$B27),-('Diário 3º PA'!$Q$4:$Q$2000=E$1),('Diário 3º PA'!$F$4:$F$2000))+SUMPRODUCT(-('Diário 4º PA'!$E$4:$E$2000='Analítico Cp.'!$B27),-('Diário 4º PA'!$Q$4:$Q$2000=E$1),('Diário 4º PA'!$F$4:$F$2000))+SUMPRODUCT(-('Comp.'!$D$5:$D$896='Analítico Cp.'!$B27),-('Comp.'!$K$5:$K$896=E$1),('Comp.'!$E$5:$E$896))</f>
        <v>0</v>
      </c>
      <c r="F27" s="15">
        <f>SUMPRODUCT(-('Diário 1º PA'!$E$4:$E$2634='Analítico Cp.'!$B27),-('Diário 1º PA'!$Q$4:$Q$2634=F$1),('Diário 1º PA'!$F$4:$F$2634))+SUMPRODUCT(-('Diário 2º PA'!$E$4:$E$2000='Analítico Cp.'!$B27),-('Diário 2º PA'!$Q$4:$Q$2000=F$1),('Diário 2º PA'!$F$4:$F$2000))+SUMPRODUCT(-('Diário 3º PA'!$E$4:$E$2000='Analítico Cp.'!$B27),-('Diário 3º PA'!$Q$4:$Q$2000=F$1),('Diário 3º PA'!$F$4:$F$2000))+SUMPRODUCT(-('Diário 4º PA'!$E$4:$E$2000='Analítico Cp.'!$B27),-('Diário 4º PA'!$Q$4:$Q$2000=F$1),('Diário 4º PA'!$F$4:$F$2000))+SUMPRODUCT(-('Comp.'!$D$5:$D$896='Analítico Cp.'!$B27),-('Comp.'!$K$5:$K$896=F$1),('Comp.'!$E$5:$E$896))</f>
        <v>0</v>
      </c>
      <c r="G27" s="15">
        <f>SUMPRODUCT(-('Diário 1º PA'!$E$4:$E$2634='Analítico Cp.'!$B27),-('Diário 1º PA'!$Q$4:$Q$2634=G$1),('Diário 1º PA'!$F$4:$F$2634))+SUMPRODUCT(-('Diário 2º PA'!$E$4:$E$2000='Analítico Cp.'!$B27),-('Diário 2º PA'!$Q$4:$Q$2000=G$1),('Diário 2º PA'!$F$4:$F$2000))+SUMPRODUCT(-('Diário 3º PA'!$E$4:$E$2000='Analítico Cp.'!$B27),-('Diário 3º PA'!$Q$4:$Q$2000=G$1),('Diário 3º PA'!$F$4:$F$2000))+SUMPRODUCT(-('Diário 4º PA'!$E$4:$E$2000='Analítico Cp.'!$B27),-('Diário 4º PA'!$Q$4:$Q$2000=G$1),('Diário 4º PA'!$F$4:$F$2000))+SUMPRODUCT(-('Comp.'!$D$5:$D$896='Analítico Cp.'!$B27),-('Comp.'!$K$5:$K$896=G$1),('Comp.'!$E$5:$E$896))</f>
        <v>0</v>
      </c>
      <c r="H27" s="15">
        <f>SUMPRODUCT(-('Diário 1º PA'!$E$4:$E$2634='Analítico Cp.'!$B27),-('Diário 1º PA'!$Q$4:$Q$2634=H$1),('Diário 1º PA'!$F$4:$F$2634))+SUMPRODUCT(-('Diário 2º PA'!$E$4:$E$2000='Analítico Cp.'!$B27),-('Diário 2º PA'!$Q$4:$Q$2000=H$1),('Diário 2º PA'!$F$4:$F$2000))+SUMPRODUCT(-('Diário 3º PA'!$E$4:$E$2000='Analítico Cp.'!$B27),-('Diário 3º PA'!$Q$4:$Q$2000=H$1),('Diário 3º PA'!$F$4:$F$2000))+SUMPRODUCT(-('Diário 4º PA'!$E$4:$E$2000='Analítico Cp.'!$B27),-('Diário 4º PA'!$Q$4:$Q$2000=H$1),('Diário 4º PA'!$F$4:$F$2000))+SUMPRODUCT(-('Comp.'!$D$5:$D$896='Analítico Cp.'!$B27),-('Comp.'!$K$5:$K$896=H$1),('Comp.'!$E$5:$E$896))</f>
        <v>0</v>
      </c>
      <c r="I27" s="15">
        <f>SUMPRODUCT(-('Diário 1º PA'!$E$4:$E$2634='Analítico Cp.'!$B27),-('Diário 1º PA'!$Q$4:$Q$2634=I$1),('Diário 1º PA'!$F$4:$F$2634))+SUMPRODUCT(-('Diário 2º PA'!$E$4:$E$2000='Analítico Cp.'!$B27),-('Diário 2º PA'!$Q$4:$Q$2000=I$1),('Diário 2º PA'!$F$4:$F$2000))+SUMPRODUCT(-('Diário 3º PA'!$E$4:$E$2000='Analítico Cp.'!$B27),-('Diário 3º PA'!$Q$4:$Q$2000=I$1),('Diário 3º PA'!$F$4:$F$2000))+SUMPRODUCT(-('Diário 4º PA'!$E$4:$E$2000='Analítico Cp.'!$B27),-('Diário 4º PA'!$Q$4:$Q$2000=I$1),('Diário 4º PA'!$F$4:$F$2000))+SUMPRODUCT(-('Comp.'!$D$5:$D$896='Analítico Cp.'!$B27),-('Comp.'!$K$5:$K$896=I$1),('Comp.'!$E$5:$E$896))</f>
        <v>0</v>
      </c>
      <c r="J27" s="15">
        <f>SUMPRODUCT(-('Diário 1º PA'!$E$4:$E$2634='Analítico Cp.'!$B27),-('Diário 1º PA'!$Q$4:$Q$2634=J$1),('Diário 1º PA'!$F$4:$F$2634))+SUMPRODUCT(-('Diário 2º PA'!$E$4:$E$2000='Analítico Cp.'!$B27),-('Diário 2º PA'!$Q$4:$Q$2000=J$1),('Diário 2º PA'!$F$4:$F$2000))+SUMPRODUCT(-('Diário 3º PA'!$E$4:$E$2000='Analítico Cp.'!$B27),-('Diário 3º PA'!$Q$4:$Q$2000=J$1),('Diário 3º PA'!$F$4:$F$2000))+SUMPRODUCT(-('Diário 4º PA'!$E$4:$E$2000='Analítico Cp.'!$B27),-('Diário 4º PA'!$Q$4:$Q$2000=J$1),('Diário 4º PA'!$F$4:$F$2000))+SUMPRODUCT(-('Comp.'!$D$5:$D$896='Analítico Cp.'!$B27),-('Comp.'!$K$5:$K$896=J$1),('Comp.'!$E$5:$E$896))</f>
        <v>0</v>
      </c>
      <c r="K27" s="15">
        <f>SUMPRODUCT(-('Diário 1º PA'!$E$4:$E$2634='Analítico Cp.'!$B27),-('Diário 1º PA'!$Q$4:$Q$2634=K$1),('Diário 1º PA'!$F$4:$F$2634))+SUMPRODUCT(-('Diário 2º PA'!$E$4:$E$2000='Analítico Cp.'!$B27),-('Diário 2º PA'!$Q$4:$Q$2000=K$1),('Diário 2º PA'!$F$4:$F$2000))+SUMPRODUCT(-('Diário 3º PA'!$E$4:$E$2000='Analítico Cp.'!$B27),-('Diário 3º PA'!$Q$4:$Q$2000=K$1),('Diário 3º PA'!$F$4:$F$2000))+SUMPRODUCT(-('Diário 4º PA'!$E$4:$E$2000='Analítico Cp.'!$B27),-('Diário 4º PA'!$Q$4:$Q$2000=K$1),('Diário 4º PA'!$F$4:$F$2000))+SUMPRODUCT(-('Comp.'!$D$5:$D$896='Analítico Cp.'!$B27),-('Comp.'!$K$5:$K$896=K$1),('Comp.'!$E$5:$E$896))</f>
        <v>0</v>
      </c>
      <c r="L27" s="15">
        <f>SUMPRODUCT(-('Diário 1º PA'!$E$4:$E$2634='Analítico Cp.'!$B27),-('Diário 1º PA'!$Q$4:$Q$2634=L$1),('Diário 1º PA'!$F$4:$F$2634))+SUMPRODUCT(-('Diário 2º PA'!$E$4:$E$2000='Analítico Cp.'!$B27),-('Diário 2º PA'!$Q$4:$Q$2000=L$1),('Diário 2º PA'!$F$4:$F$2000))+SUMPRODUCT(-('Diário 3º PA'!$E$4:$E$2000='Analítico Cp.'!$B27),-('Diário 3º PA'!$Q$4:$Q$2000=L$1),('Diário 3º PA'!$F$4:$F$2000))+SUMPRODUCT(-('Diário 4º PA'!$E$4:$E$2000='Analítico Cp.'!$B27),-('Diário 4º PA'!$Q$4:$Q$2000=L$1),('Diário 4º PA'!$F$4:$F$2000))+SUMPRODUCT(-('Comp.'!$D$5:$D$896='Analítico Cp.'!$B27),-('Comp.'!$K$5:$K$896=L$1),('Comp.'!$E$5:$E$896))</f>
        <v>0</v>
      </c>
      <c r="M27" s="15">
        <f>SUMPRODUCT(-('Diário 1º PA'!$E$4:$E$2634='Analítico Cp.'!$B27),-('Diário 1º PA'!$Q$4:$Q$2634=M$1),('Diário 1º PA'!$F$4:$F$2634))+SUMPRODUCT(-('Diário 2º PA'!$E$4:$E$2000='Analítico Cp.'!$B27),-('Diário 2º PA'!$Q$4:$Q$2000=M$1),('Diário 2º PA'!$F$4:$F$2000))+SUMPRODUCT(-('Diário 3º PA'!$E$4:$E$2000='Analítico Cp.'!$B27),-('Diário 3º PA'!$Q$4:$Q$2000=M$1),('Diário 3º PA'!$F$4:$F$2000))+SUMPRODUCT(-('Diário 4º PA'!$E$4:$E$2000='Analítico Cp.'!$B27),-('Diário 4º PA'!$Q$4:$Q$2000=M$1),('Diário 4º PA'!$F$4:$F$2000))+SUMPRODUCT(-('Comp.'!$D$5:$D$896='Analítico Cp.'!$B27),-('Comp.'!$K$5:$K$896=M$1),('Comp.'!$E$5:$E$896))</f>
        <v>0</v>
      </c>
      <c r="N27" s="15">
        <f>SUMPRODUCT(-('Diário 1º PA'!$E$4:$E$2634='Analítico Cp.'!$B27),-('Diário 1º PA'!$Q$4:$Q$2634=N$1),('Diário 1º PA'!$F$4:$F$2634))+SUMPRODUCT(-('Diário 2º PA'!$E$4:$E$2000='Analítico Cp.'!$B27),-('Diário 2º PA'!$Q$4:$Q$2000=N$1),('Diário 2º PA'!$F$4:$F$2000))+SUMPRODUCT(-('Diário 3º PA'!$E$4:$E$2000='Analítico Cp.'!$B27),-('Diário 3º PA'!$Q$4:$Q$2000=N$1),('Diário 3º PA'!$F$4:$F$2000))+SUMPRODUCT(-('Diário 4º PA'!$E$4:$E$2000='Analítico Cp.'!$B27),-('Diário 4º PA'!$Q$4:$Q$2000=N$1),('Diário 4º PA'!$F$4:$F$2000))+SUMPRODUCT(-('Comp.'!$D$5:$D$896='Analítico Cp.'!$B27),-('Comp.'!$K$5:$K$896=N$1),('Comp.'!$E$5:$E$896))</f>
        <v>0</v>
      </c>
      <c r="O27" s="16">
        <f>SUM(C27:N27)</f>
        <v>0</v>
      </c>
      <c r="P27" s="180">
        <f>IF($O$164=0,0,O27/$O$164)</f>
        <v>0</v>
      </c>
    </row>
    <row r="28" spans="1:16" ht="23.25" customHeight="1" x14ac:dyDescent="0.2">
      <c r="A28" s="67" t="s">
        <v>250</v>
      </c>
      <c r="B28" s="66" t="s">
        <v>251</v>
      </c>
      <c r="C28" s="15">
        <f>SUMPRODUCT(-('Diário 1º PA'!$E$4:$E$2634='Analítico Cp.'!$B28),-('Diário 1º PA'!$Q$4:$Q$2634=C$1),('Diário 1º PA'!$F$4:$F$2634))+SUMPRODUCT(-('Diário 2º PA'!$E$4:$E$2000='Analítico Cp.'!$B28),-('Diário 2º PA'!$Q$4:$Q$2000=C$1),('Diário 2º PA'!$F$4:$F$2000))+SUMPRODUCT(-('Diário 3º PA'!$E$4:$E$2000='Analítico Cp.'!$B28),-('Diário 3º PA'!$Q$4:$Q$2000=C$1),('Diário 3º PA'!$F$4:$F$2000))+SUMPRODUCT(-('Diário 4º PA'!$E$4:$E$2000='Analítico Cp.'!$B28),-('Diário 4º PA'!$Q$4:$Q$2000=C$1),('Diário 4º PA'!$F$4:$F$2000))+SUMPRODUCT(-('Comp.'!$D$5:$D$896='Analítico Cp.'!$B28),-('Comp.'!$K$5:$K$896=C$1),('Comp.'!$E$5:$E$896))</f>
        <v>0</v>
      </c>
      <c r="D28" s="15">
        <f>SUMPRODUCT(-('Diário 1º PA'!$E$4:$E$2634='Analítico Cp.'!$B28),-('Diário 1º PA'!$Q$4:$Q$2634=D$1),('Diário 1º PA'!$F$4:$F$2634))+SUMPRODUCT(-('Diário 2º PA'!$E$4:$E$2000='Analítico Cp.'!$B28),-('Diário 2º PA'!$Q$4:$Q$2000=D$1),('Diário 2º PA'!$F$4:$F$2000))+SUMPRODUCT(-('Diário 3º PA'!$E$4:$E$2000='Analítico Cp.'!$B28),-('Diário 3º PA'!$Q$4:$Q$2000=D$1),('Diário 3º PA'!$F$4:$F$2000))+SUMPRODUCT(-('Diário 4º PA'!$E$4:$E$2000='Analítico Cp.'!$B28),-('Diário 4º PA'!$Q$4:$Q$2000=D$1),('Diário 4º PA'!$F$4:$F$2000))+SUMPRODUCT(-('Comp.'!$D$5:$D$896='Analítico Cp.'!$B28),-('Comp.'!$K$5:$K$896=D$1),('Comp.'!$E$5:$E$896))</f>
        <v>0</v>
      </c>
      <c r="E28" s="15">
        <f>SUMPRODUCT(-('Diário 1º PA'!$E$4:$E$2634='Analítico Cp.'!$B28),-('Diário 1º PA'!$Q$4:$Q$2634=E$1),('Diário 1º PA'!$F$4:$F$2634))+SUMPRODUCT(-('Diário 2º PA'!$E$4:$E$2000='Analítico Cp.'!$B28),-('Diário 2º PA'!$Q$4:$Q$2000=E$1),('Diário 2º PA'!$F$4:$F$2000))+SUMPRODUCT(-('Diário 3º PA'!$E$4:$E$2000='Analítico Cp.'!$B28),-('Diário 3º PA'!$Q$4:$Q$2000=E$1),('Diário 3º PA'!$F$4:$F$2000))+SUMPRODUCT(-('Diário 4º PA'!$E$4:$E$2000='Analítico Cp.'!$B28),-('Diário 4º PA'!$Q$4:$Q$2000=E$1),('Diário 4º PA'!$F$4:$F$2000))+SUMPRODUCT(-('Comp.'!$D$5:$D$896='Analítico Cp.'!$B28),-('Comp.'!$K$5:$K$896=E$1),('Comp.'!$E$5:$E$896))</f>
        <v>0</v>
      </c>
      <c r="F28" s="15">
        <f>SUMPRODUCT(-('Diário 1º PA'!$E$4:$E$2634='Analítico Cp.'!$B28),-('Diário 1º PA'!$Q$4:$Q$2634=F$1),('Diário 1º PA'!$F$4:$F$2634))+SUMPRODUCT(-('Diário 2º PA'!$E$4:$E$2000='Analítico Cp.'!$B28),-('Diário 2º PA'!$Q$4:$Q$2000=F$1),('Diário 2º PA'!$F$4:$F$2000))+SUMPRODUCT(-('Diário 3º PA'!$E$4:$E$2000='Analítico Cp.'!$B28),-('Diário 3º PA'!$Q$4:$Q$2000=F$1),('Diário 3º PA'!$F$4:$F$2000))+SUMPRODUCT(-('Diário 4º PA'!$E$4:$E$2000='Analítico Cp.'!$B28),-('Diário 4º PA'!$Q$4:$Q$2000=F$1),('Diário 4º PA'!$F$4:$F$2000))+SUMPRODUCT(-('Comp.'!$D$5:$D$896='Analítico Cp.'!$B28),-('Comp.'!$K$5:$K$896=F$1),('Comp.'!$E$5:$E$896))</f>
        <v>0</v>
      </c>
      <c r="G28" s="15">
        <f>SUMPRODUCT(-('Diário 1º PA'!$E$4:$E$2634='Analítico Cp.'!$B28),-('Diário 1º PA'!$Q$4:$Q$2634=G$1),('Diário 1º PA'!$F$4:$F$2634))+SUMPRODUCT(-('Diário 2º PA'!$E$4:$E$2000='Analítico Cp.'!$B28),-('Diário 2º PA'!$Q$4:$Q$2000=G$1),('Diário 2º PA'!$F$4:$F$2000))+SUMPRODUCT(-('Diário 3º PA'!$E$4:$E$2000='Analítico Cp.'!$B28),-('Diário 3º PA'!$Q$4:$Q$2000=G$1),('Diário 3º PA'!$F$4:$F$2000))+SUMPRODUCT(-('Diário 4º PA'!$E$4:$E$2000='Analítico Cp.'!$B28),-('Diário 4º PA'!$Q$4:$Q$2000=G$1),('Diário 4º PA'!$F$4:$F$2000))+SUMPRODUCT(-('Comp.'!$D$5:$D$896='Analítico Cp.'!$B28),-('Comp.'!$K$5:$K$896=G$1),('Comp.'!$E$5:$E$896))</f>
        <v>0</v>
      </c>
      <c r="H28" s="15">
        <f>SUMPRODUCT(-('Diário 1º PA'!$E$4:$E$2634='Analítico Cp.'!$B28),-('Diário 1º PA'!$Q$4:$Q$2634=H$1),('Diário 1º PA'!$F$4:$F$2634))+SUMPRODUCT(-('Diário 2º PA'!$E$4:$E$2000='Analítico Cp.'!$B28),-('Diário 2º PA'!$Q$4:$Q$2000=H$1),('Diário 2º PA'!$F$4:$F$2000))+SUMPRODUCT(-('Diário 3º PA'!$E$4:$E$2000='Analítico Cp.'!$B28),-('Diário 3º PA'!$Q$4:$Q$2000=H$1),('Diário 3º PA'!$F$4:$F$2000))+SUMPRODUCT(-('Diário 4º PA'!$E$4:$E$2000='Analítico Cp.'!$B28),-('Diário 4º PA'!$Q$4:$Q$2000=H$1),('Diário 4º PA'!$F$4:$F$2000))+SUMPRODUCT(-('Comp.'!$D$5:$D$896='Analítico Cp.'!$B28),-('Comp.'!$K$5:$K$896=H$1),('Comp.'!$E$5:$E$896))</f>
        <v>0</v>
      </c>
      <c r="I28" s="15">
        <f>SUMPRODUCT(-('Diário 1º PA'!$E$4:$E$2634='Analítico Cp.'!$B28),-('Diário 1º PA'!$Q$4:$Q$2634=I$1),('Diário 1º PA'!$F$4:$F$2634))+SUMPRODUCT(-('Diário 2º PA'!$E$4:$E$2000='Analítico Cp.'!$B28),-('Diário 2º PA'!$Q$4:$Q$2000=I$1),('Diário 2º PA'!$F$4:$F$2000))+SUMPRODUCT(-('Diário 3º PA'!$E$4:$E$2000='Analítico Cp.'!$B28),-('Diário 3º PA'!$Q$4:$Q$2000=I$1),('Diário 3º PA'!$F$4:$F$2000))+SUMPRODUCT(-('Diário 4º PA'!$E$4:$E$2000='Analítico Cp.'!$B28),-('Diário 4º PA'!$Q$4:$Q$2000=I$1),('Diário 4º PA'!$F$4:$F$2000))+SUMPRODUCT(-('Comp.'!$D$5:$D$896='Analítico Cp.'!$B28),-('Comp.'!$K$5:$K$896=I$1),('Comp.'!$E$5:$E$896))</f>
        <v>0</v>
      </c>
      <c r="J28" s="15">
        <f>SUMPRODUCT(-('Diário 1º PA'!$E$4:$E$2634='Analítico Cp.'!$B28),-('Diário 1º PA'!$Q$4:$Q$2634=J$1),('Diário 1º PA'!$F$4:$F$2634))+SUMPRODUCT(-('Diário 2º PA'!$E$4:$E$2000='Analítico Cp.'!$B28),-('Diário 2º PA'!$Q$4:$Q$2000=J$1),('Diário 2º PA'!$F$4:$F$2000))+SUMPRODUCT(-('Diário 3º PA'!$E$4:$E$2000='Analítico Cp.'!$B28),-('Diário 3º PA'!$Q$4:$Q$2000=J$1),('Diário 3º PA'!$F$4:$F$2000))+SUMPRODUCT(-('Diário 4º PA'!$E$4:$E$2000='Analítico Cp.'!$B28),-('Diário 4º PA'!$Q$4:$Q$2000=J$1),('Diário 4º PA'!$F$4:$F$2000))+SUMPRODUCT(-('Comp.'!$D$5:$D$896='Analítico Cp.'!$B28),-('Comp.'!$K$5:$K$896=J$1),('Comp.'!$E$5:$E$896))</f>
        <v>0</v>
      </c>
      <c r="K28" s="15">
        <f>SUMPRODUCT(-('Diário 1º PA'!$E$4:$E$2634='Analítico Cp.'!$B28),-('Diário 1º PA'!$Q$4:$Q$2634=K$1),('Diário 1º PA'!$F$4:$F$2634))+SUMPRODUCT(-('Diário 2º PA'!$E$4:$E$2000='Analítico Cp.'!$B28),-('Diário 2º PA'!$Q$4:$Q$2000=K$1),('Diário 2º PA'!$F$4:$F$2000))+SUMPRODUCT(-('Diário 3º PA'!$E$4:$E$2000='Analítico Cp.'!$B28),-('Diário 3º PA'!$Q$4:$Q$2000=K$1),('Diário 3º PA'!$F$4:$F$2000))+SUMPRODUCT(-('Diário 4º PA'!$E$4:$E$2000='Analítico Cp.'!$B28),-('Diário 4º PA'!$Q$4:$Q$2000=K$1),('Diário 4º PA'!$F$4:$F$2000))+SUMPRODUCT(-('Comp.'!$D$5:$D$896='Analítico Cp.'!$B28),-('Comp.'!$K$5:$K$896=K$1),('Comp.'!$E$5:$E$896))</f>
        <v>0</v>
      </c>
      <c r="L28" s="15">
        <f>SUMPRODUCT(-('Diário 1º PA'!$E$4:$E$2634='Analítico Cp.'!$B28),-('Diário 1º PA'!$Q$4:$Q$2634=L$1),('Diário 1º PA'!$F$4:$F$2634))+SUMPRODUCT(-('Diário 2º PA'!$E$4:$E$2000='Analítico Cp.'!$B28),-('Diário 2º PA'!$Q$4:$Q$2000=L$1),('Diário 2º PA'!$F$4:$F$2000))+SUMPRODUCT(-('Diário 3º PA'!$E$4:$E$2000='Analítico Cp.'!$B28),-('Diário 3º PA'!$Q$4:$Q$2000=L$1),('Diário 3º PA'!$F$4:$F$2000))+SUMPRODUCT(-('Diário 4º PA'!$E$4:$E$2000='Analítico Cp.'!$B28),-('Diário 4º PA'!$Q$4:$Q$2000=L$1),('Diário 4º PA'!$F$4:$F$2000))+SUMPRODUCT(-('Comp.'!$D$5:$D$896='Analítico Cp.'!$B28),-('Comp.'!$K$5:$K$896=L$1),('Comp.'!$E$5:$E$896))</f>
        <v>0</v>
      </c>
      <c r="M28" s="15">
        <f>SUMPRODUCT(-('Diário 1º PA'!$E$4:$E$2634='Analítico Cp.'!$B28),-('Diário 1º PA'!$Q$4:$Q$2634=M$1),('Diário 1º PA'!$F$4:$F$2634))+SUMPRODUCT(-('Diário 2º PA'!$E$4:$E$2000='Analítico Cp.'!$B28),-('Diário 2º PA'!$Q$4:$Q$2000=M$1),('Diário 2º PA'!$F$4:$F$2000))+SUMPRODUCT(-('Diário 3º PA'!$E$4:$E$2000='Analítico Cp.'!$B28),-('Diário 3º PA'!$Q$4:$Q$2000=M$1),('Diário 3º PA'!$F$4:$F$2000))+SUMPRODUCT(-('Diário 4º PA'!$E$4:$E$2000='Analítico Cp.'!$B28),-('Diário 4º PA'!$Q$4:$Q$2000=M$1),('Diário 4º PA'!$F$4:$F$2000))+SUMPRODUCT(-('Comp.'!$D$5:$D$896='Analítico Cp.'!$B28),-('Comp.'!$K$5:$K$896=M$1),('Comp.'!$E$5:$E$896))</f>
        <v>0</v>
      </c>
      <c r="N28" s="15">
        <f>SUMPRODUCT(-('Diário 1º PA'!$E$4:$E$2634='Analítico Cp.'!$B28),-('Diário 1º PA'!$Q$4:$Q$2634=N$1),('Diário 1º PA'!$F$4:$F$2634))+SUMPRODUCT(-('Diário 2º PA'!$E$4:$E$2000='Analítico Cp.'!$B28),-('Diário 2º PA'!$Q$4:$Q$2000=N$1),('Diário 2º PA'!$F$4:$F$2000))+SUMPRODUCT(-('Diário 3º PA'!$E$4:$E$2000='Analítico Cp.'!$B28),-('Diário 3º PA'!$Q$4:$Q$2000=N$1),('Diário 3º PA'!$F$4:$F$2000))+SUMPRODUCT(-('Diário 4º PA'!$E$4:$E$2000='Analítico Cp.'!$B28),-('Diário 4º PA'!$Q$4:$Q$2000=N$1),('Diário 4º PA'!$F$4:$F$2000))+SUMPRODUCT(-('Comp.'!$D$5:$D$896='Analítico Cp.'!$B28),-('Comp.'!$K$5:$K$896=N$1),('Comp.'!$E$5:$E$896))</f>
        <v>0</v>
      </c>
      <c r="O28" s="16">
        <f>SUM(C28:N28)</f>
        <v>0</v>
      </c>
      <c r="P28" s="180">
        <f>IF($O$164=0,0,O28/$O$164)</f>
        <v>0</v>
      </c>
    </row>
    <row r="29" spans="1:16" ht="23.25" customHeight="1" x14ac:dyDescent="0.2">
      <c r="A29" s="26"/>
      <c r="B29" s="27" t="s">
        <v>107</v>
      </c>
      <c r="C29" s="17">
        <f>SUBTOTAL(109,C27:C28)</f>
        <v>0</v>
      </c>
      <c r="D29" s="17">
        <f>SUBTOTAL(109,D27:D28)</f>
        <v>0</v>
      </c>
      <c r="E29" s="17">
        <f>SUBTOTAL(109,E27:E28)</f>
        <v>0</v>
      </c>
      <c r="F29" s="17">
        <f t="shared" ref="F29:N29" si="3">SUBTOTAL(109,F27:F28)</f>
        <v>0</v>
      </c>
      <c r="G29" s="17">
        <f t="shared" si="3"/>
        <v>0</v>
      </c>
      <c r="H29" s="17">
        <f t="shared" si="3"/>
        <v>0</v>
      </c>
      <c r="I29" s="17">
        <f t="shared" si="3"/>
        <v>0</v>
      </c>
      <c r="J29" s="17">
        <f t="shared" si="3"/>
        <v>0</v>
      </c>
      <c r="K29" s="17">
        <f t="shared" si="3"/>
        <v>0</v>
      </c>
      <c r="L29" s="17">
        <f t="shared" si="3"/>
        <v>0</v>
      </c>
      <c r="M29" s="17">
        <f t="shared" si="3"/>
        <v>0</v>
      </c>
      <c r="N29" s="17">
        <f t="shared" si="3"/>
        <v>0</v>
      </c>
      <c r="O29" s="17">
        <f>SUBTOTAL(109,O27:O28)</f>
        <v>0</v>
      </c>
      <c r="P29" s="184">
        <f>IF($O$164=0,0,O29/$O$164)</f>
        <v>0</v>
      </c>
    </row>
    <row r="30" spans="1:16" ht="23.25" customHeight="1" x14ac:dyDescent="0.2">
      <c r="A30" s="24" t="s">
        <v>13</v>
      </c>
      <c r="B30" s="36" t="s">
        <v>37</v>
      </c>
      <c r="C30" s="72"/>
      <c r="D30" s="72"/>
      <c r="E30" s="72"/>
      <c r="F30" s="72"/>
      <c r="G30" s="72"/>
      <c r="H30" s="72"/>
      <c r="I30" s="72"/>
      <c r="J30" s="72"/>
      <c r="K30" s="72"/>
      <c r="L30" s="72"/>
      <c r="M30" s="72"/>
      <c r="N30" s="72"/>
      <c r="O30" s="72"/>
      <c r="P30" s="185"/>
    </row>
    <row r="31" spans="1:16" ht="23.25" customHeight="1" x14ac:dyDescent="0.2">
      <c r="A31" s="67" t="s">
        <v>108</v>
      </c>
      <c r="B31" s="66" t="s">
        <v>252</v>
      </c>
      <c r="C31" s="15">
        <f>'Prov. Pessoal'!C10-'Prov. Pessoal'!C20</f>
        <v>51916.51</v>
      </c>
      <c r="D31" s="15">
        <f>'Prov. Pessoal'!D10-'Prov. Pessoal'!D20</f>
        <v>50454.01</v>
      </c>
      <c r="E31" s="15">
        <f>'Prov. Pessoal'!E10-'Prov. Pessoal'!E20</f>
        <v>51558.825150000004</v>
      </c>
      <c r="F31" s="15">
        <f>'Prov. Pessoal'!F10-'Prov. Pessoal'!F20</f>
        <v>0</v>
      </c>
      <c r="G31" s="15">
        <f>'Prov. Pessoal'!G10-'Prov. Pessoal'!G20</f>
        <v>0</v>
      </c>
      <c r="H31" s="15">
        <f>'Prov. Pessoal'!H10-'Prov. Pessoal'!H20</f>
        <v>0</v>
      </c>
      <c r="I31" s="15">
        <f>'Prov. Pessoal'!I10-'Prov. Pessoal'!I20</f>
        <v>0</v>
      </c>
      <c r="J31" s="15">
        <f>'Prov. Pessoal'!J10-'Prov. Pessoal'!J20</f>
        <v>0</v>
      </c>
      <c r="K31" s="15">
        <f>'Prov. Pessoal'!K10-'Prov. Pessoal'!K20</f>
        <v>0</v>
      </c>
      <c r="L31" s="15">
        <f>'Prov. Pessoal'!L10-'Prov. Pessoal'!L20</f>
        <v>0</v>
      </c>
      <c r="M31" s="15">
        <f>'Prov. Pessoal'!M10-'Prov. Pessoal'!M20</f>
        <v>0</v>
      </c>
      <c r="N31" s="15">
        <f>'Prov. Pessoal'!N10-'Prov. Pessoal'!N20</f>
        <v>0</v>
      </c>
      <c r="O31" s="16">
        <f t="shared" ref="O31:O41" si="4">SUM(C31:N31)</f>
        <v>153929.34515000001</v>
      </c>
      <c r="P31" s="180">
        <f t="shared" ref="P31:P43" si="5">IF($O$164=0,0,O31/$O$164)</f>
        <v>4.5960991691886756E-2</v>
      </c>
    </row>
    <row r="32" spans="1:16" ht="23.25" customHeight="1" x14ac:dyDescent="0.2">
      <c r="A32" s="67" t="s">
        <v>172</v>
      </c>
      <c r="B32" s="66" t="s">
        <v>267</v>
      </c>
      <c r="C32" s="15">
        <f>'Prov. Pessoal'!C11-'Prov. Pessoal'!C21</f>
        <v>2038.1554999999998</v>
      </c>
      <c r="D32" s="15">
        <f>'Prov. Pessoal'!D11-'Prov. Pessoal'!D21</f>
        <v>1980.8013999999998</v>
      </c>
      <c r="E32" s="15">
        <f>'Prov. Pessoal'!E11-'Prov. Pessoal'!E21</f>
        <v>2023.9252999999997</v>
      </c>
      <c r="F32" s="15">
        <f>'Prov. Pessoal'!F11-'Prov. Pessoal'!F21</f>
        <v>0</v>
      </c>
      <c r="G32" s="15">
        <f>'Prov. Pessoal'!G11-'Prov. Pessoal'!G21</f>
        <v>0</v>
      </c>
      <c r="H32" s="15">
        <f>'Prov. Pessoal'!H11-'Prov. Pessoal'!H21</f>
        <v>0</v>
      </c>
      <c r="I32" s="15">
        <f>'Prov. Pessoal'!I11-'Prov. Pessoal'!I21</f>
        <v>0</v>
      </c>
      <c r="J32" s="15">
        <f>'Prov. Pessoal'!J11-'Prov. Pessoal'!J21</f>
        <v>0</v>
      </c>
      <c r="K32" s="15">
        <f>'Prov. Pessoal'!K11-'Prov. Pessoal'!K21</f>
        <v>0</v>
      </c>
      <c r="L32" s="15">
        <f>'Prov. Pessoal'!L11-'Prov. Pessoal'!L21</f>
        <v>0</v>
      </c>
      <c r="M32" s="15">
        <f>'Prov. Pessoal'!M11-'Prov. Pessoal'!M21</f>
        <v>0</v>
      </c>
      <c r="N32" s="15">
        <f>'Prov. Pessoal'!N11-'Prov. Pessoal'!N21</f>
        <v>0</v>
      </c>
      <c r="O32" s="16">
        <f t="shared" si="4"/>
        <v>6042.8821999999991</v>
      </c>
      <c r="P32" s="180">
        <f t="shared" si="5"/>
        <v>1.8043139098565203E-3</v>
      </c>
    </row>
    <row r="33" spans="1:16" ht="23.25" customHeight="1" x14ac:dyDescent="0.2">
      <c r="A33" s="67" t="s">
        <v>239</v>
      </c>
      <c r="B33" s="66" t="s">
        <v>4</v>
      </c>
      <c r="C33" s="15">
        <f>'Prov. Pessoal'!C12-'Prov. Pessoal'!C22</f>
        <v>16305.25</v>
      </c>
      <c r="D33" s="15">
        <f>'Prov. Pessoal'!D12-'Prov. Pessoal'!D22</f>
        <v>15846.411199999999</v>
      </c>
      <c r="E33" s="15">
        <f>'Prov. Pessoal'!E12-'Prov. Pessoal'!E22</f>
        <v>16191.402399999997</v>
      </c>
      <c r="F33" s="15">
        <f>'Prov. Pessoal'!F12-'Prov. Pessoal'!F22</f>
        <v>0</v>
      </c>
      <c r="G33" s="15">
        <f>'Prov. Pessoal'!G12-'Prov. Pessoal'!G22</f>
        <v>0</v>
      </c>
      <c r="H33" s="15">
        <f>'Prov. Pessoal'!H12-'Prov. Pessoal'!H22</f>
        <v>0</v>
      </c>
      <c r="I33" s="15">
        <f>'Prov. Pessoal'!I12-'Prov. Pessoal'!I22</f>
        <v>0</v>
      </c>
      <c r="J33" s="15">
        <f>'Prov. Pessoal'!J12-'Prov. Pessoal'!J22</f>
        <v>0</v>
      </c>
      <c r="K33" s="15">
        <f>'Prov. Pessoal'!K12-'Prov. Pessoal'!K22</f>
        <v>0</v>
      </c>
      <c r="L33" s="15">
        <f>'Prov. Pessoal'!L12-'Prov. Pessoal'!L22</f>
        <v>0</v>
      </c>
      <c r="M33" s="15">
        <f>'Prov. Pessoal'!M12-'Prov. Pessoal'!M22</f>
        <v>0</v>
      </c>
      <c r="N33" s="15">
        <f>'Prov. Pessoal'!N12-'Prov. Pessoal'!N22</f>
        <v>0</v>
      </c>
      <c r="O33" s="16">
        <f t="shared" si="4"/>
        <v>48343.063599999994</v>
      </c>
      <c r="P33" s="180">
        <f t="shared" si="5"/>
        <v>1.4434513070362091E-2</v>
      </c>
    </row>
    <row r="34" spans="1:16" ht="23.25" customHeight="1" x14ac:dyDescent="0.2">
      <c r="A34" s="67" t="s">
        <v>240</v>
      </c>
      <c r="B34" s="66" t="s">
        <v>10</v>
      </c>
      <c r="C34" s="15">
        <f>'Prov. Pessoal'!C13-'Prov. Pessoal'!C23</f>
        <v>2912.37</v>
      </c>
      <c r="D34" s="15">
        <f>'Prov. Pessoal'!D13-'Prov. Pessoal'!D23</f>
        <v>7085.0580895551975</v>
      </c>
      <c r="E34" s="15">
        <f>'Prov. Pessoal'!E13-'Prov. Pessoal'!E23</f>
        <v>7367.4897150400357</v>
      </c>
      <c r="F34" s="15">
        <f>'Prov. Pessoal'!F13-'Prov. Pessoal'!F23</f>
        <v>0</v>
      </c>
      <c r="G34" s="15">
        <f>'Prov. Pessoal'!G13-'Prov. Pessoal'!G23</f>
        <v>0</v>
      </c>
      <c r="H34" s="15">
        <f>'Prov. Pessoal'!H13-'Prov. Pessoal'!H23</f>
        <v>0</v>
      </c>
      <c r="I34" s="15">
        <f>'Prov. Pessoal'!I13-'Prov. Pessoal'!I23</f>
        <v>0</v>
      </c>
      <c r="J34" s="15">
        <f>'Prov. Pessoal'!J13-'Prov. Pessoal'!J23</f>
        <v>0</v>
      </c>
      <c r="K34" s="15">
        <f>'Prov. Pessoal'!K13-'Prov. Pessoal'!K23</f>
        <v>0</v>
      </c>
      <c r="L34" s="15">
        <f>'Prov. Pessoal'!L13-'Prov. Pessoal'!L23</f>
        <v>0</v>
      </c>
      <c r="M34" s="15">
        <f>'Prov. Pessoal'!M13-'Prov. Pessoal'!M23</f>
        <v>0</v>
      </c>
      <c r="N34" s="15">
        <f>'Prov. Pessoal'!N13-'Prov. Pessoal'!N23</f>
        <v>0</v>
      </c>
      <c r="O34" s="16">
        <f t="shared" si="4"/>
        <v>17364.917804595232</v>
      </c>
      <c r="P34" s="180">
        <f t="shared" si="5"/>
        <v>5.1849037762719133E-3</v>
      </c>
    </row>
    <row r="35" spans="1:16" ht="23.25" customHeight="1" x14ac:dyDescent="0.2">
      <c r="A35" s="67" t="s">
        <v>241</v>
      </c>
      <c r="B35" s="66" t="s">
        <v>268</v>
      </c>
      <c r="C35" s="15">
        <f>'Prov. Pessoal'!C14-'Prov. Pessoal'!C24</f>
        <v>17075.29</v>
      </c>
      <c r="D35" s="15">
        <f>'Prov. Pessoal'!D14-'Prov. Pessoal'!D24</f>
        <v>21920.860437499992</v>
      </c>
      <c r="E35" s="15">
        <f>'Prov. Pessoal'!E14-'Prov. Pessoal'!E24</f>
        <v>22391.386270833362</v>
      </c>
      <c r="F35" s="15">
        <f>'Prov. Pessoal'!F14-'Prov. Pessoal'!F24</f>
        <v>0</v>
      </c>
      <c r="G35" s="15">
        <f>'Prov. Pessoal'!G14-'Prov. Pessoal'!G24</f>
        <v>0</v>
      </c>
      <c r="H35" s="15">
        <f>'Prov. Pessoal'!H14-'Prov. Pessoal'!H24</f>
        <v>0</v>
      </c>
      <c r="I35" s="15">
        <f>'Prov. Pessoal'!I14-'Prov. Pessoal'!I24</f>
        <v>0</v>
      </c>
      <c r="J35" s="15">
        <f>'Prov. Pessoal'!J14-'Prov. Pessoal'!J24</f>
        <v>0</v>
      </c>
      <c r="K35" s="15">
        <f>'Prov. Pessoal'!K14-'Prov. Pessoal'!K24</f>
        <v>0</v>
      </c>
      <c r="L35" s="15">
        <f>'Prov. Pessoal'!L14-'Prov. Pessoal'!L24</f>
        <v>0</v>
      </c>
      <c r="M35" s="15">
        <f>'Prov. Pessoal'!M14-'Prov. Pessoal'!M24</f>
        <v>0</v>
      </c>
      <c r="N35" s="15">
        <f>'Prov. Pessoal'!N14-'Prov. Pessoal'!N24</f>
        <v>0</v>
      </c>
      <c r="O35" s="16">
        <f t="shared" si="4"/>
        <v>61387.536708333355</v>
      </c>
      <c r="P35" s="180">
        <f t="shared" si="5"/>
        <v>1.8329396918356878E-2</v>
      </c>
    </row>
    <row r="36" spans="1:16" ht="23.25" customHeight="1" x14ac:dyDescent="0.2">
      <c r="A36" s="67" t="s">
        <v>242</v>
      </c>
      <c r="B36" s="66" t="s">
        <v>287</v>
      </c>
      <c r="C36" s="15">
        <f>'Prov. Pessoal'!C15-'Prov. Pessoal'!C25</f>
        <v>19913.32</v>
      </c>
      <c r="D36" s="15">
        <f>'Prov. Pessoal'!D15-'Prov. Pessoal'!D25</f>
        <v>11638.520833333372</v>
      </c>
      <c r="E36" s="15">
        <f>'Prov. Pessoal'!E15-'Prov. Pessoal'!E25</f>
        <v>16647.87083333332</v>
      </c>
      <c r="F36" s="15">
        <f>'Prov. Pessoal'!F15-'Prov. Pessoal'!F25</f>
        <v>0</v>
      </c>
      <c r="G36" s="15">
        <f>'Prov. Pessoal'!G15-'Prov. Pessoal'!G25</f>
        <v>0</v>
      </c>
      <c r="H36" s="15">
        <f>'Prov. Pessoal'!H15-'Prov. Pessoal'!H25</f>
        <v>0</v>
      </c>
      <c r="I36" s="15">
        <f>'Prov. Pessoal'!I15-'Prov. Pessoal'!I25</f>
        <v>0</v>
      </c>
      <c r="J36" s="15">
        <f>'Prov. Pessoal'!J15-'Prov. Pessoal'!J25</f>
        <v>0</v>
      </c>
      <c r="K36" s="15">
        <f>'Prov. Pessoal'!K15-'Prov. Pessoal'!K25</f>
        <v>0</v>
      </c>
      <c r="L36" s="15">
        <f>'Prov. Pessoal'!L15-'Prov. Pessoal'!L25</f>
        <v>0</v>
      </c>
      <c r="M36" s="15">
        <f>'Prov. Pessoal'!M15-'Prov. Pessoal'!M25</f>
        <v>0</v>
      </c>
      <c r="N36" s="15">
        <f>'Prov. Pessoal'!N15-'Prov. Pessoal'!N25</f>
        <v>0</v>
      </c>
      <c r="O36" s="16">
        <f>SUM(C36:N36)</f>
        <v>48199.711666666692</v>
      </c>
      <c r="P36" s="180">
        <f t="shared" si="5"/>
        <v>1.4391710335051761E-2</v>
      </c>
    </row>
    <row r="37" spans="1:16" ht="23.25" customHeight="1" x14ac:dyDescent="0.2">
      <c r="A37" s="67" t="s">
        <v>243</v>
      </c>
      <c r="B37" s="66" t="s">
        <v>269</v>
      </c>
      <c r="C37" s="15">
        <f>'Prov. Pessoal'!C16-'Prov. Pessoal'!C26</f>
        <v>9569.61</v>
      </c>
      <c r="D37" s="15">
        <f>'Prov. Pessoal'!D16-'Prov. Pessoal'!D26</f>
        <v>12342.78</v>
      </c>
      <c r="E37" s="15">
        <f>'Prov. Pessoal'!E16-'Prov. Pessoal'!E26</f>
        <v>13215.87</v>
      </c>
      <c r="F37" s="15">
        <f>'Prov. Pessoal'!F16-'Prov. Pessoal'!F26</f>
        <v>0</v>
      </c>
      <c r="G37" s="15">
        <f>'Prov. Pessoal'!G16-'Prov. Pessoal'!G26</f>
        <v>0</v>
      </c>
      <c r="H37" s="15">
        <f>'Prov. Pessoal'!H16-'Prov. Pessoal'!H26</f>
        <v>0</v>
      </c>
      <c r="I37" s="15">
        <f>'Prov. Pessoal'!I16-'Prov. Pessoal'!I26</f>
        <v>0</v>
      </c>
      <c r="J37" s="15">
        <f>'Prov. Pessoal'!J16-'Prov. Pessoal'!J26</f>
        <v>0</v>
      </c>
      <c r="K37" s="15">
        <f>'Prov. Pessoal'!K16-'Prov. Pessoal'!K26</f>
        <v>0</v>
      </c>
      <c r="L37" s="15">
        <f>'Prov. Pessoal'!L16-'Prov. Pessoal'!L26</f>
        <v>0</v>
      </c>
      <c r="M37" s="15">
        <f>'Prov. Pessoal'!M16-'Prov. Pessoal'!M26</f>
        <v>0</v>
      </c>
      <c r="N37" s="15">
        <f>'Prov. Pessoal'!N16-'Prov. Pessoal'!N26</f>
        <v>0</v>
      </c>
      <c r="O37" s="16">
        <f t="shared" si="4"/>
        <v>35128.26</v>
      </c>
      <c r="P37" s="180">
        <f t="shared" si="5"/>
        <v>1.0488771094537705E-2</v>
      </c>
    </row>
    <row r="38" spans="1:16" ht="23.25" customHeight="1" x14ac:dyDescent="0.2">
      <c r="A38" s="67" t="s">
        <v>244</v>
      </c>
      <c r="B38" s="66" t="s">
        <v>175</v>
      </c>
      <c r="C38" s="15">
        <f>'Prov. Pessoal'!C17-'Prov. Pessoal'!C27</f>
        <v>9924.66</v>
      </c>
      <c r="D38" s="15">
        <f>'Prov. Pessoal'!D17-'Prov. Pessoal'!D27</f>
        <v>1928.08</v>
      </c>
      <c r="E38" s="15">
        <f>'Prov. Pessoal'!E17-'Prov. Pessoal'!E27</f>
        <v>1331.8296666666683</v>
      </c>
      <c r="F38" s="15">
        <f>'Prov. Pessoal'!F17-'Prov. Pessoal'!F27</f>
        <v>0</v>
      </c>
      <c r="G38" s="15">
        <f>'Prov. Pessoal'!G17-'Prov. Pessoal'!G27</f>
        <v>0</v>
      </c>
      <c r="H38" s="15">
        <f>'Prov. Pessoal'!H17-'Prov. Pessoal'!H27</f>
        <v>0</v>
      </c>
      <c r="I38" s="15">
        <f>'Prov. Pessoal'!I17-'Prov. Pessoal'!I27</f>
        <v>0</v>
      </c>
      <c r="J38" s="15">
        <f>'Prov. Pessoal'!J17-'Prov. Pessoal'!J27</f>
        <v>0</v>
      </c>
      <c r="K38" s="15">
        <f>'Prov. Pessoal'!K17-'Prov. Pessoal'!K27</f>
        <v>0</v>
      </c>
      <c r="L38" s="15">
        <f>'Prov. Pessoal'!L17-'Prov. Pessoal'!L27</f>
        <v>0</v>
      </c>
      <c r="M38" s="15">
        <f>'Prov. Pessoal'!M17-'Prov. Pessoal'!M27</f>
        <v>0</v>
      </c>
      <c r="N38" s="15">
        <f>'Prov. Pessoal'!N17-'Prov. Pessoal'!N27</f>
        <v>0</v>
      </c>
      <c r="O38" s="16">
        <f t="shared" si="4"/>
        <v>13184.569666666668</v>
      </c>
      <c r="P38" s="180">
        <f t="shared" si="5"/>
        <v>3.9367145771994393E-3</v>
      </c>
    </row>
    <row r="39" spans="1:16" ht="23.25" customHeight="1" x14ac:dyDescent="0.2">
      <c r="A39" s="67" t="s">
        <v>245</v>
      </c>
      <c r="B39" s="66" t="s">
        <v>179</v>
      </c>
      <c r="C39" s="15">
        <f>SUMPRODUCT(-('Diário 1º PA'!$E$4:$E$2634='Analítico Cp.'!$B39),-('Diário 1º PA'!$Q$4:$Q$2634=C$1),('Diário 1º PA'!$F$4:$F$2634))+SUMPRODUCT(-('Diário 2º PA'!$E$4:$E$2000='Analítico Cp.'!$B39),-('Diário 2º PA'!$Q$4:$Q$2000=C$1),('Diário 2º PA'!$F$4:$F$2000))+SUMPRODUCT(-('Diário 3º PA'!$E$4:$E$2000='Analítico Cp.'!$B39),-('Diário 3º PA'!$Q$4:$Q$2000=C$1),('Diário 3º PA'!$F$4:$F$2000))+SUMPRODUCT(-('Diário 4º PA'!$E$4:$E$2000='Analítico Cp.'!$B39),-('Diário 4º PA'!$Q$4:$Q$2000=C$1),('Diário 4º PA'!$F$4:$F$2000))+SUMPRODUCT(-('Comp.'!$D$5:$D$896='Analítico Cp.'!$B39),-('Comp.'!$K$5:$K$896=C$1),('Comp.'!$E$5:$E$896))</f>
        <v>1115.2</v>
      </c>
      <c r="D39" s="15">
        <f>SUMPRODUCT(-('Diário 1º PA'!$E$4:$E$2634='Analítico Cp.'!$B39),-('Diário 1º PA'!$Q$4:$Q$2634=D$1),('Diário 1º PA'!$F$4:$F$2634))+SUMPRODUCT(-('Diário 2º PA'!$E$4:$E$2000='Analítico Cp.'!$B39),-('Diário 2º PA'!$Q$4:$Q$2000=D$1),('Diário 2º PA'!$F$4:$F$2000))+SUMPRODUCT(-('Diário 3º PA'!$E$4:$E$2000='Analítico Cp.'!$B39),-('Diário 3º PA'!$Q$4:$Q$2000=D$1),('Diário 3º PA'!$F$4:$F$2000))+SUMPRODUCT(-('Diário 4º PA'!$E$4:$E$2000='Analítico Cp.'!$B39),-('Diário 4º PA'!$Q$4:$Q$2000=D$1),('Diário 4º PA'!$F$4:$F$2000))+SUMPRODUCT(-('Comp.'!$D$5:$D$896='Analítico Cp.'!$B39),-('Comp.'!$K$5:$K$896=D$1),('Comp.'!$E$5:$E$896))</f>
        <v>867.20999999999992</v>
      </c>
      <c r="E39" s="15">
        <f>SUMPRODUCT(-('Diário 1º PA'!$E$4:$E$2634='Analítico Cp.'!$B39),-('Diário 1º PA'!$Q$4:$Q$2634=E$1),('Diário 1º PA'!$F$4:$F$2634))+SUMPRODUCT(-('Diário 2º PA'!$E$4:$E$2000='Analítico Cp.'!$B39),-('Diário 2º PA'!$Q$4:$Q$2000=E$1),('Diário 2º PA'!$F$4:$F$2000))+SUMPRODUCT(-('Diário 3º PA'!$E$4:$E$2000='Analítico Cp.'!$B39),-('Diário 3º PA'!$Q$4:$Q$2000=E$1),('Diário 3º PA'!$F$4:$F$2000))+SUMPRODUCT(-('Diário 4º PA'!$E$4:$E$2000='Analítico Cp.'!$B39),-('Diário 4º PA'!$Q$4:$Q$2000=E$1),('Diário 4º PA'!$F$4:$F$2000))+SUMPRODUCT(-('Comp.'!$D$5:$D$896='Analítico Cp.'!$B39),-('Comp.'!$K$5:$K$896=E$1),('Comp.'!$E$5:$E$896))</f>
        <v>542.52</v>
      </c>
      <c r="F39" s="15">
        <f>SUMPRODUCT(-('Diário 1º PA'!$E$4:$E$2634='Analítico Cp.'!$B39),-('Diário 1º PA'!$Q$4:$Q$2634=F$1),('Diário 1º PA'!$F$4:$F$2634))+SUMPRODUCT(-('Diário 2º PA'!$E$4:$E$2000='Analítico Cp.'!$B39),-('Diário 2º PA'!$Q$4:$Q$2000=F$1),('Diário 2º PA'!$F$4:$F$2000))+SUMPRODUCT(-('Diário 3º PA'!$E$4:$E$2000='Analítico Cp.'!$B39),-('Diário 3º PA'!$Q$4:$Q$2000=F$1),('Diário 3º PA'!$F$4:$F$2000))+SUMPRODUCT(-('Diário 4º PA'!$E$4:$E$2000='Analítico Cp.'!$B39),-('Diário 4º PA'!$Q$4:$Q$2000=F$1),('Diário 4º PA'!$F$4:$F$2000))+SUMPRODUCT(-('Comp.'!$D$5:$D$896='Analítico Cp.'!$B39),-('Comp.'!$K$5:$K$896=F$1),('Comp.'!$E$5:$E$896))</f>
        <v>0</v>
      </c>
      <c r="G39" s="15">
        <f>SUMPRODUCT(-('Diário 1º PA'!$E$4:$E$2634='Analítico Cp.'!$B39),-('Diário 1º PA'!$Q$4:$Q$2634=G$1),('Diário 1º PA'!$F$4:$F$2634))+SUMPRODUCT(-('Diário 2º PA'!$E$4:$E$2000='Analítico Cp.'!$B39),-('Diário 2º PA'!$Q$4:$Q$2000=G$1),('Diário 2º PA'!$F$4:$F$2000))+SUMPRODUCT(-('Diário 3º PA'!$E$4:$E$2000='Analítico Cp.'!$B39),-('Diário 3º PA'!$Q$4:$Q$2000=G$1),('Diário 3º PA'!$F$4:$F$2000))+SUMPRODUCT(-('Diário 4º PA'!$E$4:$E$2000='Analítico Cp.'!$B39),-('Diário 4º PA'!$Q$4:$Q$2000=G$1),('Diário 4º PA'!$F$4:$F$2000))+SUMPRODUCT(-('Comp.'!$D$5:$D$896='Analítico Cp.'!$B39),-('Comp.'!$K$5:$K$896=G$1),('Comp.'!$E$5:$E$896))</f>
        <v>0</v>
      </c>
      <c r="H39" s="15">
        <f>SUMPRODUCT(-('Diário 1º PA'!$E$4:$E$2634='Analítico Cp.'!$B39),-('Diário 1º PA'!$Q$4:$Q$2634=H$1),('Diário 1º PA'!$F$4:$F$2634))+SUMPRODUCT(-('Diário 2º PA'!$E$4:$E$2000='Analítico Cp.'!$B39),-('Diário 2º PA'!$Q$4:$Q$2000=H$1),('Diário 2º PA'!$F$4:$F$2000))+SUMPRODUCT(-('Diário 3º PA'!$E$4:$E$2000='Analítico Cp.'!$B39),-('Diário 3º PA'!$Q$4:$Q$2000=H$1),('Diário 3º PA'!$F$4:$F$2000))+SUMPRODUCT(-('Diário 4º PA'!$E$4:$E$2000='Analítico Cp.'!$B39),-('Diário 4º PA'!$Q$4:$Q$2000=H$1),('Diário 4º PA'!$F$4:$F$2000))+SUMPRODUCT(-('Comp.'!$D$5:$D$896='Analítico Cp.'!$B39),-('Comp.'!$K$5:$K$896=H$1),('Comp.'!$E$5:$E$896))</f>
        <v>0</v>
      </c>
      <c r="I39" s="15">
        <f>SUMPRODUCT(-('Diário 1º PA'!$E$4:$E$2634='Analítico Cp.'!$B39),-('Diário 1º PA'!$Q$4:$Q$2634=I$1),('Diário 1º PA'!$F$4:$F$2634))+SUMPRODUCT(-('Diário 2º PA'!$E$4:$E$2000='Analítico Cp.'!$B39),-('Diário 2º PA'!$Q$4:$Q$2000=I$1),('Diário 2º PA'!$F$4:$F$2000))+SUMPRODUCT(-('Diário 3º PA'!$E$4:$E$2000='Analítico Cp.'!$B39),-('Diário 3º PA'!$Q$4:$Q$2000=I$1),('Diário 3º PA'!$F$4:$F$2000))+SUMPRODUCT(-('Diário 4º PA'!$E$4:$E$2000='Analítico Cp.'!$B39),-('Diário 4º PA'!$Q$4:$Q$2000=I$1),('Diário 4º PA'!$F$4:$F$2000))+SUMPRODUCT(-('Comp.'!$D$5:$D$896='Analítico Cp.'!$B39),-('Comp.'!$K$5:$K$896=I$1),('Comp.'!$E$5:$E$896))</f>
        <v>0</v>
      </c>
      <c r="J39" s="15">
        <f>SUMPRODUCT(-('Diário 1º PA'!$E$4:$E$2634='Analítico Cp.'!$B39),-('Diário 1º PA'!$Q$4:$Q$2634=J$1),('Diário 1º PA'!$F$4:$F$2634))+SUMPRODUCT(-('Diário 2º PA'!$E$4:$E$2000='Analítico Cp.'!$B39),-('Diário 2º PA'!$Q$4:$Q$2000=J$1),('Diário 2º PA'!$F$4:$F$2000))+SUMPRODUCT(-('Diário 3º PA'!$E$4:$E$2000='Analítico Cp.'!$B39),-('Diário 3º PA'!$Q$4:$Q$2000=J$1),('Diário 3º PA'!$F$4:$F$2000))+SUMPRODUCT(-('Diário 4º PA'!$E$4:$E$2000='Analítico Cp.'!$B39),-('Diário 4º PA'!$Q$4:$Q$2000=J$1),('Diário 4º PA'!$F$4:$F$2000))+SUMPRODUCT(-('Comp.'!$D$5:$D$896='Analítico Cp.'!$B39),-('Comp.'!$K$5:$K$896=J$1),('Comp.'!$E$5:$E$896))</f>
        <v>0</v>
      </c>
      <c r="K39" s="15">
        <f>SUMPRODUCT(-('Diário 1º PA'!$E$4:$E$2634='Analítico Cp.'!$B39),-('Diário 1º PA'!$Q$4:$Q$2634=K$1),('Diário 1º PA'!$F$4:$F$2634))+SUMPRODUCT(-('Diário 2º PA'!$E$4:$E$2000='Analítico Cp.'!$B39),-('Diário 2º PA'!$Q$4:$Q$2000=K$1),('Diário 2º PA'!$F$4:$F$2000))+SUMPRODUCT(-('Diário 3º PA'!$E$4:$E$2000='Analítico Cp.'!$B39),-('Diário 3º PA'!$Q$4:$Q$2000=K$1),('Diário 3º PA'!$F$4:$F$2000))+SUMPRODUCT(-('Diário 4º PA'!$E$4:$E$2000='Analítico Cp.'!$B39),-('Diário 4º PA'!$Q$4:$Q$2000=K$1),('Diário 4º PA'!$F$4:$F$2000))+SUMPRODUCT(-('Comp.'!$D$5:$D$896='Analítico Cp.'!$B39),-('Comp.'!$K$5:$K$896=K$1),('Comp.'!$E$5:$E$896))</f>
        <v>0</v>
      </c>
      <c r="L39" s="15">
        <f>SUMPRODUCT(-('Diário 1º PA'!$E$4:$E$2634='Analítico Cp.'!$B39),-('Diário 1º PA'!$Q$4:$Q$2634=L$1),('Diário 1º PA'!$F$4:$F$2634))+SUMPRODUCT(-('Diário 2º PA'!$E$4:$E$2000='Analítico Cp.'!$B39),-('Diário 2º PA'!$Q$4:$Q$2000=L$1),('Diário 2º PA'!$F$4:$F$2000))+SUMPRODUCT(-('Diário 3º PA'!$E$4:$E$2000='Analítico Cp.'!$B39),-('Diário 3º PA'!$Q$4:$Q$2000=L$1),('Diário 3º PA'!$F$4:$F$2000))+SUMPRODUCT(-('Diário 4º PA'!$E$4:$E$2000='Analítico Cp.'!$B39),-('Diário 4º PA'!$Q$4:$Q$2000=L$1),('Diário 4º PA'!$F$4:$F$2000))+SUMPRODUCT(-('Comp.'!$D$5:$D$896='Analítico Cp.'!$B39),-('Comp.'!$K$5:$K$896=L$1),('Comp.'!$E$5:$E$896))</f>
        <v>0</v>
      </c>
      <c r="M39" s="15">
        <f>SUMPRODUCT(-('Diário 1º PA'!$E$4:$E$2634='Analítico Cp.'!$B39),-('Diário 1º PA'!$Q$4:$Q$2634=M$1),('Diário 1º PA'!$F$4:$F$2634))+SUMPRODUCT(-('Diário 2º PA'!$E$4:$E$2000='Analítico Cp.'!$B39),-('Diário 2º PA'!$Q$4:$Q$2000=M$1),('Diário 2º PA'!$F$4:$F$2000))+SUMPRODUCT(-('Diário 3º PA'!$E$4:$E$2000='Analítico Cp.'!$B39),-('Diário 3º PA'!$Q$4:$Q$2000=M$1),('Diário 3º PA'!$F$4:$F$2000))+SUMPRODUCT(-('Diário 4º PA'!$E$4:$E$2000='Analítico Cp.'!$B39),-('Diário 4º PA'!$Q$4:$Q$2000=M$1),('Diário 4º PA'!$F$4:$F$2000))+SUMPRODUCT(-('Comp.'!$D$5:$D$896='Analítico Cp.'!$B39),-('Comp.'!$K$5:$K$896=M$1),('Comp.'!$E$5:$E$896))</f>
        <v>0</v>
      </c>
      <c r="N39" s="15">
        <f>SUMPRODUCT(-('Diário 1º PA'!$E$4:$E$2634='Analítico Cp.'!$B39),-('Diário 1º PA'!$Q$4:$Q$2634=N$1),('Diário 1º PA'!$F$4:$F$2634))+SUMPRODUCT(-('Diário 2º PA'!$E$4:$E$2000='Analítico Cp.'!$B39),-('Diário 2º PA'!$Q$4:$Q$2000=N$1),('Diário 2º PA'!$F$4:$F$2000))+SUMPRODUCT(-('Diário 3º PA'!$E$4:$E$2000='Analítico Cp.'!$B39),-('Diário 3º PA'!$Q$4:$Q$2000=N$1),('Diário 3º PA'!$F$4:$F$2000))+SUMPRODUCT(-('Diário 4º PA'!$E$4:$E$2000='Analítico Cp.'!$B39),-('Diário 4º PA'!$Q$4:$Q$2000=N$1),('Diário 4º PA'!$F$4:$F$2000))+SUMPRODUCT(-('Comp.'!$D$5:$D$896='Analítico Cp.'!$B39),-('Comp.'!$K$5:$K$896=N$1),('Comp.'!$E$5:$E$896))</f>
        <v>0</v>
      </c>
      <c r="O39" s="16">
        <f t="shared" si="4"/>
        <v>2524.9299999999998</v>
      </c>
      <c r="P39" s="180">
        <f t="shared" si="5"/>
        <v>7.5390619403668401E-4</v>
      </c>
    </row>
    <row r="40" spans="1:16" ht="23.25" customHeight="1" x14ac:dyDescent="0.2">
      <c r="A40" s="67" t="s">
        <v>246</v>
      </c>
      <c r="B40" s="66" t="s">
        <v>286</v>
      </c>
      <c r="C40" s="15">
        <f>SUMPRODUCT(-('Diário 1º PA'!$E$4:$E$2634='Analítico Cp.'!$B40),-('Diário 1º PA'!$Q$4:$Q$2634=C$1),('Diário 1º PA'!$F$4:$F$2634))+SUMPRODUCT(-('Diário 2º PA'!$E$4:$E$2000='Analítico Cp.'!$B40),-('Diário 2º PA'!$Q$4:$Q$2000=C$1),('Diário 2º PA'!$F$4:$F$2000))+SUMPRODUCT(-('Diário 3º PA'!$E$4:$E$2000='Analítico Cp.'!$B40),-('Diário 3º PA'!$Q$4:$Q$2000=C$1),('Diário 3º PA'!$F$4:$F$2000))+SUMPRODUCT(-('Diário 4º PA'!$E$4:$E$2000='Analítico Cp.'!$B40),-('Diário 4º PA'!$Q$4:$Q$2000=C$1),('Diário 4º PA'!$F$4:$F$2000))+SUMPRODUCT(-('Comp.'!$D$5:$D$896='Analítico Cp.'!$B40),-('Comp.'!$K$5:$K$896=C$1),('Comp.'!$E$5:$E$896))</f>
        <v>0</v>
      </c>
      <c r="D40" s="15">
        <f>SUMPRODUCT(-('Diário 1º PA'!$E$4:$E$2634='Analítico Cp.'!$B40),-('Diário 1º PA'!$Q$4:$Q$2634=D$1),('Diário 1º PA'!$F$4:$F$2634))+SUMPRODUCT(-('Diário 2º PA'!$E$4:$E$2000='Analítico Cp.'!$B40),-('Diário 2º PA'!$Q$4:$Q$2000=D$1),('Diário 2º PA'!$F$4:$F$2000))+SUMPRODUCT(-('Diário 3º PA'!$E$4:$E$2000='Analítico Cp.'!$B40),-('Diário 3º PA'!$Q$4:$Q$2000=D$1),('Diário 3º PA'!$F$4:$F$2000))+SUMPRODUCT(-('Diário 4º PA'!$E$4:$E$2000='Analítico Cp.'!$B40),-('Diário 4º PA'!$Q$4:$Q$2000=D$1),('Diário 4º PA'!$F$4:$F$2000))+SUMPRODUCT(-('Comp.'!$D$5:$D$896='Analítico Cp.'!$B40),-('Comp.'!$K$5:$K$896=D$1),('Comp.'!$E$5:$E$896))</f>
        <v>0</v>
      </c>
      <c r="E40" s="15">
        <f>SUMPRODUCT(-('Diário 1º PA'!$E$4:$E$2634='Analítico Cp.'!$B40),-('Diário 1º PA'!$Q$4:$Q$2634=E$1),('Diário 1º PA'!$F$4:$F$2634))+SUMPRODUCT(-('Diário 2º PA'!$E$4:$E$2000='Analítico Cp.'!$B40),-('Diário 2º PA'!$Q$4:$Q$2000=E$1),('Diário 2º PA'!$F$4:$F$2000))+SUMPRODUCT(-('Diário 3º PA'!$E$4:$E$2000='Analítico Cp.'!$B40),-('Diário 3º PA'!$Q$4:$Q$2000=E$1),('Diário 3º PA'!$F$4:$F$2000))+SUMPRODUCT(-('Diário 4º PA'!$E$4:$E$2000='Analítico Cp.'!$B40),-('Diário 4º PA'!$Q$4:$Q$2000=E$1),('Diário 4º PA'!$F$4:$F$2000))+SUMPRODUCT(-('Comp.'!$D$5:$D$896='Analítico Cp.'!$B40),-('Comp.'!$K$5:$K$896=E$1),('Comp.'!$E$5:$E$896))</f>
        <v>0</v>
      </c>
      <c r="F40" s="15">
        <f>SUMPRODUCT(-('Diário 1º PA'!$E$4:$E$2634='Analítico Cp.'!$B40),-('Diário 1º PA'!$Q$4:$Q$2634=F$1),('Diário 1º PA'!$F$4:$F$2634))+SUMPRODUCT(-('Diário 2º PA'!$E$4:$E$2000='Analítico Cp.'!$B40),-('Diário 2º PA'!$Q$4:$Q$2000=F$1),('Diário 2º PA'!$F$4:$F$2000))+SUMPRODUCT(-('Diário 3º PA'!$E$4:$E$2000='Analítico Cp.'!$B40),-('Diário 3º PA'!$Q$4:$Q$2000=F$1),('Diário 3º PA'!$F$4:$F$2000))+SUMPRODUCT(-('Diário 4º PA'!$E$4:$E$2000='Analítico Cp.'!$B40),-('Diário 4º PA'!$Q$4:$Q$2000=F$1),('Diário 4º PA'!$F$4:$F$2000))+SUMPRODUCT(-('Comp.'!$D$5:$D$896='Analítico Cp.'!$B40),-('Comp.'!$K$5:$K$896=F$1),('Comp.'!$E$5:$E$896))</f>
        <v>0</v>
      </c>
      <c r="G40" s="15">
        <f>SUMPRODUCT(-('Diário 1º PA'!$E$4:$E$2634='Analítico Cp.'!$B40),-('Diário 1º PA'!$Q$4:$Q$2634=G$1),('Diário 1º PA'!$F$4:$F$2634))+SUMPRODUCT(-('Diário 2º PA'!$E$4:$E$2000='Analítico Cp.'!$B40),-('Diário 2º PA'!$Q$4:$Q$2000=G$1),('Diário 2º PA'!$F$4:$F$2000))+SUMPRODUCT(-('Diário 3º PA'!$E$4:$E$2000='Analítico Cp.'!$B40),-('Diário 3º PA'!$Q$4:$Q$2000=G$1),('Diário 3º PA'!$F$4:$F$2000))+SUMPRODUCT(-('Diário 4º PA'!$E$4:$E$2000='Analítico Cp.'!$B40),-('Diário 4º PA'!$Q$4:$Q$2000=G$1),('Diário 4º PA'!$F$4:$F$2000))+SUMPRODUCT(-('Comp.'!$D$5:$D$896='Analítico Cp.'!$B40),-('Comp.'!$K$5:$K$896=G$1),('Comp.'!$E$5:$E$896))</f>
        <v>0</v>
      </c>
      <c r="H40" s="15">
        <f>SUMPRODUCT(-('Diário 1º PA'!$E$4:$E$2634='Analítico Cp.'!$B40),-('Diário 1º PA'!$Q$4:$Q$2634=H$1),('Diário 1º PA'!$F$4:$F$2634))+SUMPRODUCT(-('Diário 2º PA'!$E$4:$E$2000='Analítico Cp.'!$B40),-('Diário 2º PA'!$Q$4:$Q$2000=H$1),('Diário 2º PA'!$F$4:$F$2000))+SUMPRODUCT(-('Diário 3º PA'!$E$4:$E$2000='Analítico Cp.'!$B40),-('Diário 3º PA'!$Q$4:$Q$2000=H$1),('Diário 3º PA'!$F$4:$F$2000))+SUMPRODUCT(-('Diário 4º PA'!$E$4:$E$2000='Analítico Cp.'!$B40),-('Diário 4º PA'!$Q$4:$Q$2000=H$1),('Diário 4º PA'!$F$4:$F$2000))+SUMPRODUCT(-('Comp.'!$D$5:$D$896='Analítico Cp.'!$B40),-('Comp.'!$K$5:$K$896=H$1),('Comp.'!$E$5:$E$896))</f>
        <v>0</v>
      </c>
      <c r="I40" s="15">
        <f>SUMPRODUCT(-('Diário 1º PA'!$E$4:$E$2634='Analítico Cp.'!$B40),-('Diário 1º PA'!$Q$4:$Q$2634=I$1),('Diário 1º PA'!$F$4:$F$2634))+SUMPRODUCT(-('Diário 2º PA'!$E$4:$E$2000='Analítico Cp.'!$B40),-('Diário 2º PA'!$Q$4:$Q$2000=I$1),('Diário 2º PA'!$F$4:$F$2000))+SUMPRODUCT(-('Diário 3º PA'!$E$4:$E$2000='Analítico Cp.'!$B40),-('Diário 3º PA'!$Q$4:$Q$2000=I$1),('Diário 3º PA'!$F$4:$F$2000))+SUMPRODUCT(-('Diário 4º PA'!$E$4:$E$2000='Analítico Cp.'!$B40),-('Diário 4º PA'!$Q$4:$Q$2000=I$1),('Diário 4º PA'!$F$4:$F$2000))+SUMPRODUCT(-('Comp.'!$D$5:$D$896='Analítico Cp.'!$B40),-('Comp.'!$K$5:$K$896=I$1),('Comp.'!$E$5:$E$896))</f>
        <v>0</v>
      </c>
      <c r="J40" s="15">
        <f>SUMPRODUCT(-('Diário 1º PA'!$E$4:$E$2634='Analítico Cp.'!$B40),-('Diário 1º PA'!$Q$4:$Q$2634=J$1),('Diário 1º PA'!$F$4:$F$2634))+SUMPRODUCT(-('Diário 2º PA'!$E$4:$E$2000='Analítico Cp.'!$B40),-('Diário 2º PA'!$Q$4:$Q$2000=J$1),('Diário 2º PA'!$F$4:$F$2000))+SUMPRODUCT(-('Diário 3º PA'!$E$4:$E$2000='Analítico Cp.'!$B40),-('Diário 3º PA'!$Q$4:$Q$2000=J$1),('Diário 3º PA'!$F$4:$F$2000))+SUMPRODUCT(-('Diário 4º PA'!$E$4:$E$2000='Analítico Cp.'!$B40),-('Diário 4º PA'!$Q$4:$Q$2000=J$1),('Diário 4º PA'!$F$4:$F$2000))+SUMPRODUCT(-('Comp.'!$D$5:$D$896='Analítico Cp.'!$B40),-('Comp.'!$K$5:$K$896=J$1),('Comp.'!$E$5:$E$896))</f>
        <v>0</v>
      </c>
      <c r="K40" s="15">
        <f>SUMPRODUCT(-('Diário 1º PA'!$E$4:$E$2634='Analítico Cp.'!$B40),-('Diário 1º PA'!$Q$4:$Q$2634=K$1),('Diário 1º PA'!$F$4:$F$2634))+SUMPRODUCT(-('Diário 2º PA'!$E$4:$E$2000='Analítico Cp.'!$B40),-('Diário 2º PA'!$Q$4:$Q$2000=K$1),('Diário 2º PA'!$F$4:$F$2000))+SUMPRODUCT(-('Diário 3º PA'!$E$4:$E$2000='Analítico Cp.'!$B40),-('Diário 3º PA'!$Q$4:$Q$2000=K$1),('Diário 3º PA'!$F$4:$F$2000))+SUMPRODUCT(-('Diário 4º PA'!$E$4:$E$2000='Analítico Cp.'!$B40),-('Diário 4º PA'!$Q$4:$Q$2000=K$1),('Diário 4º PA'!$F$4:$F$2000))+SUMPRODUCT(-('Comp.'!$D$5:$D$896='Analítico Cp.'!$B40),-('Comp.'!$K$5:$K$896=K$1),('Comp.'!$E$5:$E$896))</f>
        <v>0</v>
      </c>
      <c r="L40" s="15">
        <f>SUMPRODUCT(-('Diário 1º PA'!$E$4:$E$2634='Analítico Cp.'!$B40),-('Diário 1º PA'!$Q$4:$Q$2634=L$1),('Diário 1º PA'!$F$4:$F$2634))+SUMPRODUCT(-('Diário 2º PA'!$E$4:$E$2000='Analítico Cp.'!$B40),-('Diário 2º PA'!$Q$4:$Q$2000=L$1),('Diário 2º PA'!$F$4:$F$2000))+SUMPRODUCT(-('Diário 3º PA'!$E$4:$E$2000='Analítico Cp.'!$B40),-('Diário 3º PA'!$Q$4:$Q$2000=L$1),('Diário 3º PA'!$F$4:$F$2000))+SUMPRODUCT(-('Diário 4º PA'!$E$4:$E$2000='Analítico Cp.'!$B40),-('Diário 4º PA'!$Q$4:$Q$2000=L$1),('Diário 4º PA'!$F$4:$F$2000))+SUMPRODUCT(-('Comp.'!$D$5:$D$896='Analítico Cp.'!$B40),-('Comp.'!$K$5:$K$896=L$1),('Comp.'!$E$5:$E$896))</f>
        <v>0</v>
      </c>
      <c r="M40" s="15">
        <f>SUMPRODUCT(-('Diário 1º PA'!$E$4:$E$2634='Analítico Cp.'!$B40),-('Diário 1º PA'!$Q$4:$Q$2634=M$1),('Diário 1º PA'!$F$4:$F$2634))+SUMPRODUCT(-('Diário 2º PA'!$E$4:$E$2000='Analítico Cp.'!$B40),-('Diário 2º PA'!$Q$4:$Q$2000=M$1),('Diário 2º PA'!$F$4:$F$2000))+SUMPRODUCT(-('Diário 3º PA'!$E$4:$E$2000='Analítico Cp.'!$B40),-('Diário 3º PA'!$Q$4:$Q$2000=M$1),('Diário 3º PA'!$F$4:$F$2000))+SUMPRODUCT(-('Diário 4º PA'!$E$4:$E$2000='Analítico Cp.'!$B40),-('Diário 4º PA'!$Q$4:$Q$2000=M$1),('Diário 4º PA'!$F$4:$F$2000))+SUMPRODUCT(-('Comp.'!$D$5:$D$896='Analítico Cp.'!$B40),-('Comp.'!$K$5:$K$896=M$1),('Comp.'!$E$5:$E$896))</f>
        <v>0</v>
      </c>
      <c r="N40" s="15">
        <f>SUMPRODUCT(-('Diário 1º PA'!$E$4:$E$2634='Analítico Cp.'!$B40),-('Diário 1º PA'!$Q$4:$Q$2634=N$1),('Diário 1º PA'!$F$4:$F$2634))+SUMPRODUCT(-('Diário 2º PA'!$E$4:$E$2000='Analítico Cp.'!$B40),-('Diário 2º PA'!$Q$4:$Q$2000=N$1),('Diário 2º PA'!$F$4:$F$2000))+SUMPRODUCT(-('Diário 3º PA'!$E$4:$E$2000='Analítico Cp.'!$B40),-('Diário 3º PA'!$Q$4:$Q$2000=N$1),('Diário 3º PA'!$F$4:$F$2000))+SUMPRODUCT(-('Diário 4º PA'!$E$4:$E$2000='Analítico Cp.'!$B40),-('Diário 4º PA'!$Q$4:$Q$2000=N$1),('Diário 4º PA'!$F$4:$F$2000))+SUMPRODUCT(-('Comp.'!$D$5:$D$896='Analítico Cp.'!$B40),-('Comp.'!$K$5:$K$896=N$1),('Comp.'!$E$5:$E$896))</f>
        <v>0</v>
      </c>
      <c r="O40" s="16">
        <f t="shared" si="4"/>
        <v>0</v>
      </c>
      <c r="P40" s="180">
        <f t="shared" si="5"/>
        <v>0</v>
      </c>
    </row>
    <row r="41" spans="1:16" ht="23.25" customHeight="1" x14ac:dyDescent="0.2">
      <c r="A41" s="67" t="s">
        <v>247</v>
      </c>
      <c r="B41" s="66" t="s">
        <v>176</v>
      </c>
      <c r="C41" s="15">
        <f>SUMPRODUCT(-('Diário 1º PA'!$E$4:$E$2634='Analítico Cp.'!$B41),-('Diário 1º PA'!$Q$4:$Q$2634=C$1),('Diário 1º PA'!$F$4:$F$2634))+SUMPRODUCT(-('Diário 2º PA'!$E$4:$E$2000='Analítico Cp.'!$B41),-('Diário 2º PA'!$Q$4:$Q$2000=C$1),('Diário 2º PA'!$F$4:$F$2000))+SUMPRODUCT(-('Diário 3º PA'!$E$4:$E$2000='Analítico Cp.'!$B41),-('Diário 3º PA'!$Q$4:$Q$2000=C$1),('Diário 3º PA'!$F$4:$F$2000))+SUMPRODUCT(-('Diário 4º PA'!$E$4:$E$2000='Analítico Cp.'!$B41),-('Diário 4º PA'!$Q$4:$Q$2000=C$1),('Diário 4º PA'!$F$4:$F$2000))+SUMPRODUCT(-('Comp.'!$D$5:$D$896='Analítico Cp.'!$B41),-('Comp.'!$K$5:$K$896=C$1),('Comp.'!$E$5:$E$896))</f>
        <v>0</v>
      </c>
      <c r="D41" s="15">
        <f>SUMPRODUCT(-('Diário 1º PA'!$E$4:$E$2634='Analítico Cp.'!$B41),-('Diário 1º PA'!$Q$4:$Q$2634=D$1),('Diário 1º PA'!$F$4:$F$2634))+SUMPRODUCT(-('Diário 2º PA'!$E$4:$E$2000='Analítico Cp.'!$B41),-('Diário 2º PA'!$Q$4:$Q$2000=D$1),('Diário 2º PA'!$F$4:$F$2000))+SUMPRODUCT(-('Diário 3º PA'!$E$4:$E$2000='Analítico Cp.'!$B41),-('Diário 3º PA'!$Q$4:$Q$2000=D$1),('Diário 3º PA'!$F$4:$F$2000))+SUMPRODUCT(-('Diário 4º PA'!$E$4:$E$2000='Analítico Cp.'!$B41),-('Diário 4º PA'!$Q$4:$Q$2000=D$1),('Diário 4º PA'!$F$4:$F$2000))+SUMPRODUCT(-('Comp.'!$D$5:$D$896='Analítico Cp.'!$B41),-('Comp.'!$K$5:$K$896=D$1),('Comp.'!$E$5:$E$896))</f>
        <v>0</v>
      </c>
      <c r="E41" s="15">
        <f>SUMPRODUCT(-('Diário 1º PA'!$E$4:$E$2634='Analítico Cp.'!$B41),-('Diário 1º PA'!$Q$4:$Q$2634=E$1),('Diário 1º PA'!$F$4:$F$2634))+SUMPRODUCT(-('Diário 2º PA'!$E$4:$E$2000='Analítico Cp.'!$B41),-('Diário 2º PA'!$Q$4:$Q$2000=E$1),('Diário 2º PA'!$F$4:$F$2000))+SUMPRODUCT(-('Diário 3º PA'!$E$4:$E$2000='Analítico Cp.'!$B41),-('Diário 3º PA'!$Q$4:$Q$2000=E$1),('Diário 3º PA'!$F$4:$F$2000))+SUMPRODUCT(-('Diário 4º PA'!$E$4:$E$2000='Analítico Cp.'!$B41),-('Diário 4º PA'!$Q$4:$Q$2000=E$1),('Diário 4º PA'!$F$4:$F$2000))+SUMPRODUCT(-('Comp.'!$D$5:$D$896='Analítico Cp.'!$B41),-('Comp.'!$K$5:$K$896=E$1),('Comp.'!$E$5:$E$896))</f>
        <v>0</v>
      </c>
      <c r="F41" s="15">
        <f>SUMPRODUCT(-('Diário 1º PA'!$E$4:$E$2634='Analítico Cp.'!$B41),-('Diário 1º PA'!$Q$4:$Q$2634=F$1),('Diário 1º PA'!$F$4:$F$2634))+SUMPRODUCT(-('Diário 2º PA'!$E$4:$E$2000='Analítico Cp.'!$B41),-('Diário 2º PA'!$Q$4:$Q$2000=F$1),('Diário 2º PA'!$F$4:$F$2000))+SUMPRODUCT(-('Diário 3º PA'!$E$4:$E$2000='Analítico Cp.'!$B41),-('Diário 3º PA'!$Q$4:$Q$2000=F$1),('Diário 3º PA'!$F$4:$F$2000))+SUMPRODUCT(-('Diário 4º PA'!$E$4:$E$2000='Analítico Cp.'!$B41),-('Diário 4º PA'!$Q$4:$Q$2000=F$1),('Diário 4º PA'!$F$4:$F$2000))+SUMPRODUCT(-('Comp.'!$D$5:$D$896='Analítico Cp.'!$B41),-('Comp.'!$K$5:$K$896=F$1),('Comp.'!$E$5:$E$896))</f>
        <v>0</v>
      </c>
      <c r="G41" s="15">
        <f>SUMPRODUCT(-('Diário 1º PA'!$E$4:$E$2634='Analítico Cp.'!$B41),-('Diário 1º PA'!$Q$4:$Q$2634=G$1),('Diário 1º PA'!$F$4:$F$2634))+SUMPRODUCT(-('Diário 2º PA'!$E$4:$E$2000='Analítico Cp.'!$B41),-('Diário 2º PA'!$Q$4:$Q$2000=G$1),('Diário 2º PA'!$F$4:$F$2000))+SUMPRODUCT(-('Diário 3º PA'!$E$4:$E$2000='Analítico Cp.'!$B41),-('Diário 3º PA'!$Q$4:$Q$2000=G$1),('Diário 3º PA'!$F$4:$F$2000))+SUMPRODUCT(-('Diário 4º PA'!$E$4:$E$2000='Analítico Cp.'!$B41),-('Diário 4º PA'!$Q$4:$Q$2000=G$1),('Diário 4º PA'!$F$4:$F$2000))+SUMPRODUCT(-('Comp.'!$D$5:$D$896='Analítico Cp.'!$B41),-('Comp.'!$K$5:$K$896=G$1),('Comp.'!$E$5:$E$896))</f>
        <v>0</v>
      </c>
      <c r="H41" s="15">
        <f>SUMPRODUCT(-('Diário 1º PA'!$E$4:$E$2634='Analítico Cp.'!$B41),-('Diário 1º PA'!$Q$4:$Q$2634=H$1),('Diário 1º PA'!$F$4:$F$2634))+SUMPRODUCT(-('Diário 2º PA'!$E$4:$E$2000='Analítico Cp.'!$B41),-('Diário 2º PA'!$Q$4:$Q$2000=H$1),('Diário 2º PA'!$F$4:$F$2000))+SUMPRODUCT(-('Diário 3º PA'!$E$4:$E$2000='Analítico Cp.'!$B41),-('Diário 3º PA'!$Q$4:$Q$2000=H$1),('Diário 3º PA'!$F$4:$F$2000))+SUMPRODUCT(-('Diário 4º PA'!$E$4:$E$2000='Analítico Cp.'!$B41),-('Diário 4º PA'!$Q$4:$Q$2000=H$1),('Diário 4º PA'!$F$4:$F$2000))+SUMPRODUCT(-('Comp.'!$D$5:$D$896='Analítico Cp.'!$B41),-('Comp.'!$K$5:$K$896=H$1),('Comp.'!$E$5:$E$896))</f>
        <v>0</v>
      </c>
      <c r="I41" s="15">
        <f>SUMPRODUCT(-('Diário 1º PA'!$E$4:$E$2634='Analítico Cp.'!$B41),-('Diário 1º PA'!$Q$4:$Q$2634=I$1),('Diário 1º PA'!$F$4:$F$2634))+SUMPRODUCT(-('Diário 2º PA'!$E$4:$E$2000='Analítico Cp.'!$B41),-('Diário 2º PA'!$Q$4:$Q$2000=I$1),('Diário 2º PA'!$F$4:$F$2000))+SUMPRODUCT(-('Diário 3º PA'!$E$4:$E$2000='Analítico Cp.'!$B41),-('Diário 3º PA'!$Q$4:$Q$2000=I$1),('Diário 3º PA'!$F$4:$F$2000))+SUMPRODUCT(-('Diário 4º PA'!$E$4:$E$2000='Analítico Cp.'!$B41),-('Diário 4º PA'!$Q$4:$Q$2000=I$1),('Diário 4º PA'!$F$4:$F$2000))+SUMPRODUCT(-('Comp.'!$D$5:$D$896='Analítico Cp.'!$B41),-('Comp.'!$K$5:$K$896=I$1),('Comp.'!$E$5:$E$896))</f>
        <v>0</v>
      </c>
      <c r="J41" s="15">
        <f>SUMPRODUCT(-('Diário 1º PA'!$E$4:$E$2634='Analítico Cp.'!$B41),-('Diário 1º PA'!$Q$4:$Q$2634=J$1),('Diário 1º PA'!$F$4:$F$2634))+SUMPRODUCT(-('Diário 2º PA'!$E$4:$E$2000='Analítico Cp.'!$B41),-('Diário 2º PA'!$Q$4:$Q$2000=J$1),('Diário 2º PA'!$F$4:$F$2000))+SUMPRODUCT(-('Diário 3º PA'!$E$4:$E$2000='Analítico Cp.'!$B41),-('Diário 3º PA'!$Q$4:$Q$2000=J$1),('Diário 3º PA'!$F$4:$F$2000))+SUMPRODUCT(-('Diário 4º PA'!$E$4:$E$2000='Analítico Cp.'!$B41),-('Diário 4º PA'!$Q$4:$Q$2000=J$1),('Diário 4º PA'!$F$4:$F$2000))+SUMPRODUCT(-('Comp.'!$D$5:$D$896='Analítico Cp.'!$B41),-('Comp.'!$K$5:$K$896=J$1),('Comp.'!$E$5:$E$896))</f>
        <v>0</v>
      </c>
      <c r="K41" s="15">
        <f>SUMPRODUCT(-('Diário 1º PA'!$E$4:$E$2634='Analítico Cp.'!$B41),-('Diário 1º PA'!$Q$4:$Q$2634=K$1),('Diário 1º PA'!$F$4:$F$2634))+SUMPRODUCT(-('Diário 2º PA'!$E$4:$E$2000='Analítico Cp.'!$B41),-('Diário 2º PA'!$Q$4:$Q$2000=K$1),('Diário 2º PA'!$F$4:$F$2000))+SUMPRODUCT(-('Diário 3º PA'!$E$4:$E$2000='Analítico Cp.'!$B41),-('Diário 3º PA'!$Q$4:$Q$2000=K$1),('Diário 3º PA'!$F$4:$F$2000))+SUMPRODUCT(-('Diário 4º PA'!$E$4:$E$2000='Analítico Cp.'!$B41),-('Diário 4º PA'!$Q$4:$Q$2000=K$1),('Diário 4º PA'!$F$4:$F$2000))+SUMPRODUCT(-('Comp.'!$D$5:$D$896='Analítico Cp.'!$B41),-('Comp.'!$K$5:$K$896=K$1),('Comp.'!$E$5:$E$896))</f>
        <v>0</v>
      </c>
      <c r="L41" s="15">
        <f>SUMPRODUCT(-('Diário 1º PA'!$E$4:$E$2634='Analítico Cp.'!$B41),-('Diário 1º PA'!$Q$4:$Q$2634=L$1),('Diário 1º PA'!$F$4:$F$2634))+SUMPRODUCT(-('Diário 2º PA'!$E$4:$E$2000='Analítico Cp.'!$B41),-('Diário 2º PA'!$Q$4:$Q$2000=L$1),('Diário 2º PA'!$F$4:$F$2000))+SUMPRODUCT(-('Diário 3º PA'!$E$4:$E$2000='Analítico Cp.'!$B41),-('Diário 3º PA'!$Q$4:$Q$2000=L$1),('Diário 3º PA'!$F$4:$F$2000))+SUMPRODUCT(-('Diário 4º PA'!$E$4:$E$2000='Analítico Cp.'!$B41),-('Diário 4º PA'!$Q$4:$Q$2000=L$1),('Diário 4º PA'!$F$4:$F$2000))+SUMPRODUCT(-('Comp.'!$D$5:$D$896='Analítico Cp.'!$B41),-('Comp.'!$K$5:$K$896=L$1),('Comp.'!$E$5:$E$896))</f>
        <v>0</v>
      </c>
      <c r="M41" s="15">
        <f>SUMPRODUCT(-('Diário 1º PA'!$E$4:$E$2634='Analítico Cp.'!$B41),-('Diário 1º PA'!$Q$4:$Q$2634=M$1),('Diário 1º PA'!$F$4:$F$2634))+SUMPRODUCT(-('Diário 2º PA'!$E$4:$E$2000='Analítico Cp.'!$B41),-('Diário 2º PA'!$Q$4:$Q$2000=M$1),('Diário 2º PA'!$F$4:$F$2000))+SUMPRODUCT(-('Diário 3º PA'!$E$4:$E$2000='Analítico Cp.'!$B41),-('Diário 3º PA'!$Q$4:$Q$2000=M$1),('Diário 3º PA'!$F$4:$F$2000))+SUMPRODUCT(-('Diário 4º PA'!$E$4:$E$2000='Analítico Cp.'!$B41),-('Diário 4º PA'!$Q$4:$Q$2000=M$1),('Diário 4º PA'!$F$4:$F$2000))+SUMPRODUCT(-('Comp.'!$D$5:$D$896='Analítico Cp.'!$B41),-('Comp.'!$K$5:$K$896=M$1),('Comp.'!$E$5:$E$896))</f>
        <v>0</v>
      </c>
      <c r="N41" s="15">
        <f>SUMPRODUCT(-('Diário 1º PA'!$E$4:$E$2634='Analítico Cp.'!$B41),-('Diário 1º PA'!$Q$4:$Q$2634=N$1),('Diário 1º PA'!$F$4:$F$2634))+SUMPRODUCT(-('Diário 2º PA'!$E$4:$E$2000='Analítico Cp.'!$B41),-('Diário 2º PA'!$Q$4:$Q$2000=N$1),('Diário 2º PA'!$F$4:$F$2000))+SUMPRODUCT(-('Diário 3º PA'!$E$4:$E$2000='Analítico Cp.'!$B41),-('Diário 3º PA'!$Q$4:$Q$2000=N$1),('Diário 3º PA'!$F$4:$F$2000))+SUMPRODUCT(-('Diário 4º PA'!$E$4:$E$2000='Analítico Cp.'!$B41),-('Diário 4º PA'!$Q$4:$Q$2000=N$1),('Diário 4º PA'!$F$4:$F$2000))+SUMPRODUCT(-('Comp.'!$D$5:$D$896='Analítico Cp.'!$B41),-('Comp.'!$K$5:$K$896=N$1),('Comp.'!$E$5:$E$896))</f>
        <v>0</v>
      </c>
      <c r="O41" s="16">
        <f t="shared" si="4"/>
        <v>0</v>
      </c>
      <c r="P41" s="180">
        <f t="shared" si="5"/>
        <v>0</v>
      </c>
    </row>
    <row r="42" spans="1:16" s="37" customFormat="1" ht="23.25" customHeight="1" x14ac:dyDescent="0.2">
      <c r="A42" s="67" t="s">
        <v>248</v>
      </c>
      <c r="B42" s="65" t="s">
        <v>296</v>
      </c>
      <c r="C42" s="15">
        <f>SUMPRODUCT(-('Diário 1º PA'!$E$4:$E$2634='Analítico Cp.'!$B42),-('Diário 1º PA'!$Q$4:$Q$2634=C$1),('Diário 1º PA'!$F$4:$F$2634))+SUMPRODUCT(-('Diário 2º PA'!$E$4:$E$2000='Analítico Cp.'!$B42),-('Diário 2º PA'!$Q$4:$Q$2000=C$1),('Diário 2º PA'!$F$4:$F$2000))+SUMPRODUCT(-('Diário 3º PA'!$E$4:$E$2000='Analítico Cp.'!$B42),-('Diário 3º PA'!$Q$4:$Q$2000=C$1),('Diário 3º PA'!$F$4:$F$2000))+SUMPRODUCT(-('Diário 4º PA'!$E$4:$E$2000='Analítico Cp.'!$B42),-('Diário 4º PA'!$Q$4:$Q$2000=C$1),('Diário 4º PA'!$F$4:$F$2000))+SUMPRODUCT(-('Comp.'!$D$5:$D$896='Analítico Cp.'!$B42),-('Comp.'!$K$5:$K$896=C$1),('Comp.'!$E$5:$E$896))</f>
        <v>0</v>
      </c>
      <c r="D42" s="15">
        <f>SUMPRODUCT(-('Diário 1º PA'!$E$4:$E$2634='Analítico Cp.'!$B42),-('Diário 1º PA'!$Q$4:$Q$2634=D$1),('Diário 1º PA'!$F$4:$F$2634))+SUMPRODUCT(-('Diário 2º PA'!$E$4:$E$2000='Analítico Cp.'!$B42),-('Diário 2º PA'!$Q$4:$Q$2000=D$1),('Diário 2º PA'!$F$4:$F$2000))+SUMPRODUCT(-('Diário 3º PA'!$E$4:$E$2000='Analítico Cp.'!$B42),-('Diário 3º PA'!$Q$4:$Q$2000=D$1),('Diário 3º PA'!$F$4:$F$2000))+SUMPRODUCT(-('Diário 4º PA'!$E$4:$E$2000='Analítico Cp.'!$B42),-('Diário 4º PA'!$Q$4:$Q$2000=D$1),('Diário 4º PA'!$F$4:$F$2000))+SUMPRODUCT(-('Comp.'!$D$5:$D$896='Analítico Cp.'!$B42),-('Comp.'!$K$5:$K$896=D$1),('Comp.'!$E$5:$E$896))</f>
        <v>0</v>
      </c>
      <c r="E42" s="15">
        <f>SUMPRODUCT(-('Diário 1º PA'!$E$4:$E$2634='Analítico Cp.'!$B42),-('Diário 1º PA'!$Q$4:$Q$2634=E$1),('Diário 1º PA'!$F$4:$F$2634))+SUMPRODUCT(-('Diário 2º PA'!$E$4:$E$2000='Analítico Cp.'!$B42),-('Diário 2º PA'!$Q$4:$Q$2000=E$1),('Diário 2º PA'!$F$4:$F$2000))+SUMPRODUCT(-('Diário 3º PA'!$E$4:$E$2000='Analítico Cp.'!$B42),-('Diário 3º PA'!$Q$4:$Q$2000=E$1),('Diário 3º PA'!$F$4:$F$2000))+SUMPRODUCT(-('Diário 4º PA'!$E$4:$E$2000='Analítico Cp.'!$B42),-('Diário 4º PA'!$Q$4:$Q$2000=E$1),('Diário 4º PA'!$F$4:$F$2000))+SUMPRODUCT(-('Comp.'!$D$5:$D$896='Analítico Cp.'!$B42),-('Comp.'!$K$5:$K$896=E$1),('Comp.'!$E$5:$E$896))</f>
        <v>0</v>
      </c>
      <c r="F42" s="15">
        <f>SUMPRODUCT(-('Diário 1º PA'!$E$4:$E$2634='Analítico Cp.'!$B42),-('Diário 1º PA'!$Q$4:$Q$2634=F$1),('Diário 1º PA'!$F$4:$F$2634))+SUMPRODUCT(-('Diário 2º PA'!$E$4:$E$2000='Analítico Cp.'!$B42),-('Diário 2º PA'!$Q$4:$Q$2000=F$1),('Diário 2º PA'!$F$4:$F$2000))+SUMPRODUCT(-('Diário 3º PA'!$E$4:$E$2000='Analítico Cp.'!$B42),-('Diário 3º PA'!$Q$4:$Q$2000=F$1),('Diário 3º PA'!$F$4:$F$2000))+SUMPRODUCT(-('Diário 4º PA'!$E$4:$E$2000='Analítico Cp.'!$B42),-('Diário 4º PA'!$Q$4:$Q$2000=F$1),('Diário 4º PA'!$F$4:$F$2000))+SUMPRODUCT(-('Comp.'!$D$5:$D$896='Analítico Cp.'!$B42),-('Comp.'!$K$5:$K$896=F$1),('Comp.'!$E$5:$E$896))</f>
        <v>0</v>
      </c>
      <c r="G42" s="15">
        <f>SUMPRODUCT(-('Diário 1º PA'!$E$4:$E$2634='Analítico Cp.'!$B42),-('Diário 1º PA'!$Q$4:$Q$2634=G$1),('Diário 1º PA'!$F$4:$F$2634))+SUMPRODUCT(-('Diário 2º PA'!$E$4:$E$2000='Analítico Cp.'!$B42),-('Diário 2º PA'!$Q$4:$Q$2000=G$1),('Diário 2º PA'!$F$4:$F$2000))+SUMPRODUCT(-('Diário 3º PA'!$E$4:$E$2000='Analítico Cp.'!$B42),-('Diário 3º PA'!$Q$4:$Q$2000=G$1),('Diário 3º PA'!$F$4:$F$2000))+SUMPRODUCT(-('Diário 4º PA'!$E$4:$E$2000='Analítico Cp.'!$B42),-('Diário 4º PA'!$Q$4:$Q$2000=G$1),('Diário 4º PA'!$F$4:$F$2000))+SUMPRODUCT(-('Comp.'!$D$5:$D$896='Analítico Cp.'!$B42),-('Comp.'!$K$5:$K$896=G$1),('Comp.'!$E$5:$E$896))</f>
        <v>0</v>
      </c>
      <c r="H42" s="15">
        <f>SUMPRODUCT(-('Diário 1º PA'!$E$4:$E$2634='Analítico Cp.'!$B42),-('Diário 1º PA'!$Q$4:$Q$2634=H$1),('Diário 1º PA'!$F$4:$F$2634))+SUMPRODUCT(-('Diário 2º PA'!$E$4:$E$2000='Analítico Cp.'!$B42),-('Diário 2º PA'!$Q$4:$Q$2000=H$1),('Diário 2º PA'!$F$4:$F$2000))+SUMPRODUCT(-('Diário 3º PA'!$E$4:$E$2000='Analítico Cp.'!$B42),-('Diário 3º PA'!$Q$4:$Q$2000=H$1),('Diário 3º PA'!$F$4:$F$2000))+SUMPRODUCT(-('Diário 4º PA'!$E$4:$E$2000='Analítico Cp.'!$B42),-('Diário 4º PA'!$Q$4:$Q$2000=H$1),('Diário 4º PA'!$F$4:$F$2000))+SUMPRODUCT(-('Comp.'!$D$5:$D$896='Analítico Cp.'!$B42),-('Comp.'!$K$5:$K$896=H$1),('Comp.'!$E$5:$E$896))</f>
        <v>0</v>
      </c>
      <c r="I42" s="15">
        <f>SUMPRODUCT(-('Diário 1º PA'!$E$4:$E$2634='Analítico Cp.'!$B42),-('Diário 1º PA'!$Q$4:$Q$2634=I$1),('Diário 1º PA'!$F$4:$F$2634))+SUMPRODUCT(-('Diário 2º PA'!$E$4:$E$2000='Analítico Cp.'!$B42),-('Diário 2º PA'!$Q$4:$Q$2000=I$1),('Diário 2º PA'!$F$4:$F$2000))+SUMPRODUCT(-('Diário 3º PA'!$E$4:$E$2000='Analítico Cp.'!$B42),-('Diário 3º PA'!$Q$4:$Q$2000=I$1),('Diário 3º PA'!$F$4:$F$2000))+SUMPRODUCT(-('Diário 4º PA'!$E$4:$E$2000='Analítico Cp.'!$B42),-('Diário 4º PA'!$Q$4:$Q$2000=I$1),('Diário 4º PA'!$F$4:$F$2000))+SUMPRODUCT(-('Comp.'!$D$5:$D$896='Analítico Cp.'!$B42),-('Comp.'!$K$5:$K$896=I$1),('Comp.'!$E$5:$E$896))</f>
        <v>0</v>
      </c>
      <c r="J42" s="15">
        <f>SUMPRODUCT(-('Diário 1º PA'!$E$4:$E$2634='Analítico Cp.'!$B42),-('Diário 1º PA'!$Q$4:$Q$2634=J$1),('Diário 1º PA'!$F$4:$F$2634))+SUMPRODUCT(-('Diário 2º PA'!$E$4:$E$2000='Analítico Cp.'!$B42),-('Diário 2º PA'!$Q$4:$Q$2000=J$1),('Diário 2º PA'!$F$4:$F$2000))+SUMPRODUCT(-('Diário 3º PA'!$E$4:$E$2000='Analítico Cp.'!$B42),-('Diário 3º PA'!$Q$4:$Q$2000=J$1),('Diário 3º PA'!$F$4:$F$2000))+SUMPRODUCT(-('Diário 4º PA'!$E$4:$E$2000='Analítico Cp.'!$B42),-('Diário 4º PA'!$Q$4:$Q$2000=J$1),('Diário 4º PA'!$F$4:$F$2000))+SUMPRODUCT(-('Comp.'!$D$5:$D$896='Analítico Cp.'!$B42),-('Comp.'!$K$5:$K$896=J$1),('Comp.'!$E$5:$E$896))</f>
        <v>0</v>
      </c>
      <c r="K42" s="15">
        <f>SUMPRODUCT(-('Diário 1º PA'!$E$4:$E$2634='Analítico Cp.'!$B42),-('Diário 1º PA'!$Q$4:$Q$2634=K$1),('Diário 1º PA'!$F$4:$F$2634))+SUMPRODUCT(-('Diário 2º PA'!$E$4:$E$2000='Analítico Cp.'!$B42),-('Diário 2º PA'!$Q$4:$Q$2000=K$1),('Diário 2º PA'!$F$4:$F$2000))+SUMPRODUCT(-('Diário 3º PA'!$E$4:$E$2000='Analítico Cp.'!$B42),-('Diário 3º PA'!$Q$4:$Q$2000=K$1),('Diário 3º PA'!$F$4:$F$2000))+SUMPRODUCT(-('Diário 4º PA'!$E$4:$E$2000='Analítico Cp.'!$B42),-('Diário 4º PA'!$Q$4:$Q$2000=K$1),('Diário 4º PA'!$F$4:$F$2000))+SUMPRODUCT(-('Comp.'!$D$5:$D$896='Analítico Cp.'!$B42),-('Comp.'!$K$5:$K$896=K$1),('Comp.'!$E$5:$E$896))</f>
        <v>0</v>
      </c>
      <c r="L42" s="15">
        <f>SUMPRODUCT(-('Diário 1º PA'!$E$4:$E$2634='Analítico Cp.'!$B42),-('Diário 1º PA'!$Q$4:$Q$2634=L$1),('Diário 1º PA'!$F$4:$F$2634))+SUMPRODUCT(-('Diário 2º PA'!$E$4:$E$2000='Analítico Cp.'!$B42),-('Diário 2º PA'!$Q$4:$Q$2000=L$1),('Diário 2º PA'!$F$4:$F$2000))+SUMPRODUCT(-('Diário 3º PA'!$E$4:$E$2000='Analítico Cp.'!$B42),-('Diário 3º PA'!$Q$4:$Q$2000=L$1),('Diário 3º PA'!$F$4:$F$2000))+SUMPRODUCT(-('Diário 4º PA'!$E$4:$E$2000='Analítico Cp.'!$B42),-('Diário 4º PA'!$Q$4:$Q$2000=L$1),('Diário 4º PA'!$F$4:$F$2000))+SUMPRODUCT(-('Comp.'!$D$5:$D$896='Analítico Cp.'!$B42),-('Comp.'!$K$5:$K$896=L$1),('Comp.'!$E$5:$E$896))</f>
        <v>0</v>
      </c>
      <c r="M42" s="15">
        <f>SUMPRODUCT(-('Diário 1º PA'!$E$4:$E$2634='Analítico Cp.'!$B42),-('Diário 1º PA'!$Q$4:$Q$2634=M$1),('Diário 1º PA'!$F$4:$F$2634))+SUMPRODUCT(-('Diário 2º PA'!$E$4:$E$2000='Analítico Cp.'!$B42),-('Diário 2º PA'!$Q$4:$Q$2000=M$1),('Diário 2º PA'!$F$4:$F$2000))+SUMPRODUCT(-('Diário 3º PA'!$E$4:$E$2000='Analítico Cp.'!$B42),-('Diário 3º PA'!$Q$4:$Q$2000=M$1),('Diário 3º PA'!$F$4:$F$2000))+SUMPRODUCT(-('Diário 4º PA'!$E$4:$E$2000='Analítico Cp.'!$B42),-('Diário 4º PA'!$Q$4:$Q$2000=M$1),('Diário 4º PA'!$F$4:$F$2000))+SUMPRODUCT(-('Comp.'!$D$5:$D$896='Analítico Cp.'!$B42),-('Comp.'!$K$5:$K$896=M$1),('Comp.'!$E$5:$E$896))</f>
        <v>0</v>
      </c>
      <c r="N42" s="15">
        <f>SUMPRODUCT(-('Diário 1º PA'!$E$4:$E$2634='Analítico Cp.'!$B42),-('Diário 1º PA'!$Q$4:$Q$2634=N$1),('Diário 1º PA'!$F$4:$F$2634))+SUMPRODUCT(-('Diário 2º PA'!$E$4:$E$2000='Analítico Cp.'!$B42),-('Diário 2º PA'!$Q$4:$Q$2000=N$1),('Diário 2º PA'!$F$4:$F$2000))+SUMPRODUCT(-('Diário 3º PA'!$E$4:$E$2000='Analítico Cp.'!$B42),-('Diário 3º PA'!$Q$4:$Q$2000=N$1),('Diário 3º PA'!$F$4:$F$2000))+SUMPRODUCT(-('Diário 4º PA'!$E$4:$E$2000='Analítico Cp.'!$B42),-('Diário 4º PA'!$Q$4:$Q$2000=N$1),('Diário 4º PA'!$F$4:$F$2000))+SUMPRODUCT(-('Comp.'!$D$5:$D$896='Analítico Cp.'!$B42),-('Comp.'!$K$5:$K$896=N$1),('Comp.'!$E$5:$E$896))</f>
        <v>0</v>
      </c>
      <c r="O42" s="16">
        <f>SUM(C42:N42)</f>
        <v>0</v>
      </c>
      <c r="P42" s="180">
        <f t="shared" si="5"/>
        <v>0</v>
      </c>
    </row>
    <row r="43" spans="1:16" ht="23.25" customHeight="1" x14ac:dyDescent="0.2">
      <c r="A43" s="26"/>
      <c r="B43" s="27" t="s">
        <v>114</v>
      </c>
      <c r="C43" s="17">
        <f>SUBTOTAL(109,C31:C42)</f>
        <v>130770.36550000001</v>
      </c>
      <c r="D43" s="17">
        <f>SUBTOTAL(109,D31:D42)</f>
        <v>124063.73196038857</v>
      </c>
      <c r="E43" s="17">
        <f>SUBTOTAL(109,E31:E42)</f>
        <v>131271.11933587337</v>
      </c>
      <c r="F43" s="17">
        <f t="shared" ref="F43:N43" si="6">SUBTOTAL(109,F31:F42)</f>
        <v>0</v>
      </c>
      <c r="G43" s="17">
        <f t="shared" si="6"/>
        <v>0</v>
      </c>
      <c r="H43" s="17">
        <f t="shared" si="6"/>
        <v>0</v>
      </c>
      <c r="I43" s="17">
        <f t="shared" si="6"/>
        <v>0</v>
      </c>
      <c r="J43" s="17">
        <f t="shared" si="6"/>
        <v>0</v>
      </c>
      <c r="K43" s="17">
        <f t="shared" si="6"/>
        <v>0</v>
      </c>
      <c r="L43" s="17">
        <f t="shared" si="6"/>
        <v>0</v>
      </c>
      <c r="M43" s="17">
        <f t="shared" si="6"/>
        <v>0</v>
      </c>
      <c r="N43" s="17">
        <f t="shared" si="6"/>
        <v>0</v>
      </c>
      <c r="O43" s="17">
        <f>SUBTOTAL(109,O31:O42)</f>
        <v>386105.2167962619</v>
      </c>
      <c r="P43" s="186">
        <f t="shared" si="5"/>
        <v>0.11528522156755973</v>
      </c>
    </row>
    <row r="44" spans="1:16" ht="23.25" customHeight="1" x14ac:dyDescent="0.2">
      <c r="A44" s="24" t="s">
        <v>14</v>
      </c>
      <c r="B44" s="36" t="s">
        <v>38</v>
      </c>
      <c r="C44" s="72"/>
      <c r="D44" s="72"/>
      <c r="E44" s="72"/>
      <c r="F44" s="72"/>
      <c r="G44" s="72"/>
      <c r="H44" s="72"/>
      <c r="I44" s="72"/>
      <c r="J44" s="72"/>
      <c r="K44" s="72"/>
      <c r="L44" s="72"/>
      <c r="M44" s="72"/>
      <c r="N44" s="72"/>
      <c r="O44" s="72"/>
      <c r="P44" s="180"/>
    </row>
    <row r="45" spans="1:16" ht="23.25" customHeight="1" x14ac:dyDescent="0.2">
      <c r="A45" s="68" t="s">
        <v>109</v>
      </c>
      <c r="B45" s="66" t="s">
        <v>161</v>
      </c>
      <c r="C45" s="361">
        <f>SUMPRODUCT(-('Diário 1º PA'!$E$4:$E$2634='Analítico Cp.'!$B45),-('Diário 1º PA'!$Q$4:$Q$2634=C$1),('Diário 1º PA'!$F$4:$F$2634))+SUMPRODUCT(-('Diário 2º PA'!$E$4:$E$2000='Analítico Cp.'!$B45),-('Diário 2º PA'!$Q$4:$Q$2000=C$1),('Diário 2º PA'!$F$4:$F$2000))+SUMPRODUCT(-('Diário 3º PA'!$E$4:$E$2000='Analítico Cp.'!$B45),-('Diário 3º PA'!$Q$4:$Q$2000=C$1),('Diário 3º PA'!$F$4:$F$2000))+SUMPRODUCT(-('Diário 4º PA'!$E$4:$E$2000='Analítico Cp.'!$B45),-('Diário 4º PA'!$Q$4:$Q$2000=C$1),('Diário 4º PA'!$F$4:$F$2000))+SUMPRODUCT(-('Comp.'!$D$5:$D$896='Analítico Cp.'!$B45),-('Comp.'!$K$5:$K$896=C$1),('Comp.'!$E$5:$E$896))</f>
        <v>236.48000000000002</v>
      </c>
      <c r="D45" s="361">
        <f>SUMPRODUCT(-('Diário 1º PA'!$E$4:$E$2634='Analítico Cp.'!$B45),-('Diário 1º PA'!$Q$4:$Q$2634=D$1),('Diário 1º PA'!$F$4:$F$2634))+SUMPRODUCT(-('Diário 2º PA'!$E$4:$E$2000='Analítico Cp.'!$B45),-('Diário 2º PA'!$Q$4:$Q$2000=D$1),('Diário 2º PA'!$F$4:$F$2000))+SUMPRODUCT(-('Diário 3º PA'!$E$4:$E$2000='Analítico Cp.'!$B45),-('Diário 3º PA'!$Q$4:$Q$2000=D$1),('Diário 3º PA'!$F$4:$F$2000))+SUMPRODUCT(-('Diário 4º PA'!$E$4:$E$2000='Analítico Cp.'!$B45),-('Diário 4º PA'!$Q$4:$Q$2000=D$1),('Diário 4º PA'!$F$4:$F$2000))+SUMPRODUCT(-('Comp.'!$D$5:$D$896='Analítico Cp.'!$B45),-('Comp.'!$K$5:$K$896=D$1),('Comp.'!$E$5:$E$896))</f>
        <v>15.27</v>
      </c>
      <c r="E45" s="361">
        <f>SUMPRODUCT(-('Diário 1º PA'!$E$4:$E$2634='Analítico Cp.'!$B45),-('Diário 1º PA'!$Q$4:$Q$2634=E$1),('Diário 1º PA'!$F$4:$F$2634))+SUMPRODUCT(-('Diário 2º PA'!$E$4:$E$2000='Analítico Cp.'!$B45),-('Diário 2º PA'!$Q$4:$Q$2000=E$1),('Diário 2º PA'!$F$4:$F$2000))+SUMPRODUCT(-('Diário 3º PA'!$E$4:$E$2000='Analítico Cp.'!$B45),-('Diário 3º PA'!$Q$4:$Q$2000=E$1),('Diário 3º PA'!$F$4:$F$2000))+SUMPRODUCT(-('Diário 4º PA'!$E$4:$E$2000='Analítico Cp.'!$B45),-('Diário 4º PA'!$Q$4:$Q$2000=E$1),('Diário 4º PA'!$F$4:$F$2000))+SUMPRODUCT(-('Comp.'!$D$5:$D$896='Analítico Cp.'!$B45),-('Comp.'!$K$5:$K$896=E$1),('Comp.'!$E$5:$E$896))</f>
        <v>5465.2899999999991</v>
      </c>
      <c r="F45" s="361">
        <f>SUMPRODUCT(-('Diário 1º PA'!$E$4:$E$2634='Analítico Cp.'!$B45),-('Diário 1º PA'!$Q$4:$Q$2634=F$1),('Diário 1º PA'!$F$4:$F$2634))+SUMPRODUCT(-('Diário 2º PA'!$E$4:$E$2000='Analítico Cp.'!$B45),-('Diário 2º PA'!$Q$4:$Q$2000=F$1),('Diário 2º PA'!$F$4:$F$2000))+SUMPRODUCT(-('Diário 3º PA'!$E$4:$E$2000='Analítico Cp.'!$B45),-('Diário 3º PA'!$Q$4:$Q$2000=F$1),('Diário 3º PA'!$F$4:$F$2000))+SUMPRODUCT(-('Diário 4º PA'!$E$4:$E$2000='Analítico Cp.'!$B45),-('Diário 4º PA'!$Q$4:$Q$2000=F$1),('Diário 4º PA'!$F$4:$F$2000))+SUMPRODUCT(-('Comp.'!$D$5:$D$896='Analítico Cp.'!$B45),-('Comp.'!$K$5:$K$896=F$1),('Comp.'!$E$5:$E$896))</f>
        <v>0</v>
      </c>
      <c r="G45" s="361">
        <f>SUMPRODUCT(-('Diário 1º PA'!$E$4:$E$2634='Analítico Cp.'!$B45),-('Diário 1º PA'!$Q$4:$Q$2634=G$1),('Diário 1º PA'!$F$4:$F$2634))+SUMPRODUCT(-('Diário 2º PA'!$E$4:$E$2000='Analítico Cp.'!$B45),-('Diário 2º PA'!$Q$4:$Q$2000=G$1),('Diário 2º PA'!$F$4:$F$2000))+SUMPRODUCT(-('Diário 3º PA'!$E$4:$E$2000='Analítico Cp.'!$B45),-('Diário 3º PA'!$Q$4:$Q$2000=G$1),('Diário 3º PA'!$F$4:$F$2000))+SUMPRODUCT(-('Diário 4º PA'!$E$4:$E$2000='Analítico Cp.'!$B45),-('Diário 4º PA'!$Q$4:$Q$2000=G$1),('Diário 4º PA'!$F$4:$F$2000))+SUMPRODUCT(-('Comp.'!$D$5:$D$896='Analítico Cp.'!$B45),-('Comp.'!$K$5:$K$896=G$1),('Comp.'!$E$5:$E$896))</f>
        <v>0</v>
      </c>
      <c r="H45" s="361">
        <f>SUMPRODUCT(-('Diário 1º PA'!$E$4:$E$2634='Analítico Cp.'!$B45),-('Diário 1º PA'!$Q$4:$Q$2634=H$1),('Diário 1º PA'!$F$4:$F$2634))+SUMPRODUCT(-('Diário 2º PA'!$E$4:$E$2000='Analítico Cp.'!$B45),-('Diário 2º PA'!$Q$4:$Q$2000=H$1),('Diário 2º PA'!$F$4:$F$2000))+SUMPRODUCT(-('Diário 3º PA'!$E$4:$E$2000='Analítico Cp.'!$B45),-('Diário 3º PA'!$Q$4:$Q$2000=H$1),('Diário 3º PA'!$F$4:$F$2000))+SUMPRODUCT(-('Diário 4º PA'!$E$4:$E$2000='Analítico Cp.'!$B45),-('Diário 4º PA'!$Q$4:$Q$2000=H$1),('Diário 4º PA'!$F$4:$F$2000))+SUMPRODUCT(-('Comp.'!$D$5:$D$896='Analítico Cp.'!$B45),-('Comp.'!$K$5:$K$896=H$1),('Comp.'!$E$5:$E$896))</f>
        <v>0</v>
      </c>
      <c r="I45" s="361">
        <f>SUMPRODUCT(-('Diário 1º PA'!$E$4:$E$2634='Analítico Cp.'!$B45),-('Diário 1º PA'!$Q$4:$Q$2634=I$1),('Diário 1º PA'!$F$4:$F$2634))+SUMPRODUCT(-('Diário 2º PA'!$E$4:$E$2000='Analítico Cp.'!$B45),-('Diário 2º PA'!$Q$4:$Q$2000=I$1),('Diário 2º PA'!$F$4:$F$2000))+SUMPRODUCT(-('Diário 3º PA'!$E$4:$E$2000='Analítico Cp.'!$B45),-('Diário 3º PA'!$Q$4:$Q$2000=I$1),('Diário 3º PA'!$F$4:$F$2000))+SUMPRODUCT(-('Diário 4º PA'!$E$4:$E$2000='Analítico Cp.'!$B45),-('Diário 4º PA'!$Q$4:$Q$2000=I$1),('Diário 4º PA'!$F$4:$F$2000))+SUMPRODUCT(-('Comp.'!$D$5:$D$896='Analítico Cp.'!$B45),-('Comp.'!$K$5:$K$896=I$1),('Comp.'!$E$5:$E$896))</f>
        <v>0</v>
      </c>
      <c r="J45" s="361">
        <f>SUMPRODUCT(-('Diário 1º PA'!$E$4:$E$2634='Analítico Cp.'!$B45),-('Diário 1º PA'!$Q$4:$Q$2634=J$1),('Diário 1º PA'!$F$4:$F$2634))+SUMPRODUCT(-('Diário 2º PA'!$E$4:$E$2000='Analítico Cp.'!$B45),-('Diário 2º PA'!$Q$4:$Q$2000=J$1),('Diário 2º PA'!$F$4:$F$2000))+SUMPRODUCT(-('Diário 3º PA'!$E$4:$E$2000='Analítico Cp.'!$B45),-('Diário 3º PA'!$Q$4:$Q$2000=J$1),('Diário 3º PA'!$F$4:$F$2000))+SUMPRODUCT(-('Diário 4º PA'!$E$4:$E$2000='Analítico Cp.'!$B45),-('Diário 4º PA'!$Q$4:$Q$2000=J$1),('Diário 4º PA'!$F$4:$F$2000))+SUMPRODUCT(-('Comp.'!$D$5:$D$896='Analítico Cp.'!$B45),-('Comp.'!$K$5:$K$896=J$1),('Comp.'!$E$5:$E$896))</f>
        <v>0</v>
      </c>
      <c r="K45" s="361">
        <f>SUMPRODUCT(-('Diário 1º PA'!$E$4:$E$2634='Analítico Cp.'!$B45),-('Diário 1º PA'!$Q$4:$Q$2634=K$1),('Diário 1º PA'!$F$4:$F$2634))+SUMPRODUCT(-('Diário 2º PA'!$E$4:$E$2000='Analítico Cp.'!$B45),-('Diário 2º PA'!$Q$4:$Q$2000=K$1),('Diário 2º PA'!$F$4:$F$2000))+SUMPRODUCT(-('Diário 3º PA'!$E$4:$E$2000='Analítico Cp.'!$B45),-('Diário 3º PA'!$Q$4:$Q$2000=K$1),('Diário 3º PA'!$F$4:$F$2000))+SUMPRODUCT(-('Diário 4º PA'!$E$4:$E$2000='Analítico Cp.'!$B45),-('Diário 4º PA'!$Q$4:$Q$2000=K$1),('Diário 4º PA'!$F$4:$F$2000))+SUMPRODUCT(-('Comp.'!$D$5:$D$896='Analítico Cp.'!$B45),-('Comp.'!$K$5:$K$896=K$1),('Comp.'!$E$5:$E$896))</f>
        <v>0</v>
      </c>
      <c r="L45" s="361">
        <f>SUMPRODUCT(-('Diário 1º PA'!$E$4:$E$2634='Analítico Cp.'!$B45),-('Diário 1º PA'!$Q$4:$Q$2634=L$1),('Diário 1º PA'!$F$4:$F$2634))+SUMPRODUCT(-('Diário 2º PA'!$E$4:$E$2000='Analítico Cp.'!$B45),-('Diário 2º PA'!$Q$4:$Q$2000=L$1),('Diário 2º PA'!$F$4:$F$2000))+SUMPRODUCT(-('Diário 3º PA'!$E$4:$E$2000='Analítico Cp.'!$B45),-('Diário 3º PA'!$Q$4:$Q$2000=L$1),('Diário 3º PA'!$F$4:$F$2000))+SUMPRODUCT(-('Diário 4º PA'!$E$4:$E$2000='Analítico Cp.'!$B45),-('Diário 4º PA'!$Q$4:$Q$2000=L$1),('Diário 4º PA'!$F$4:$F$2000))+SUMPRODUCT(-('Comp.'!$D$5:$D$896='Analítico Cp.'!$B45),-('Comp.'!$K$5:$K$896=L$1),('Comp.'!$E$5:$E$896))</f>
        <v>0</v>
      </c>
      <c r="M45" s="361">
        <f>SUMPRODUCT(-('Diário 1º PA'!$E$4:$E$2634='Analítico Cp.'!$B45),-('Diário 1º PA'!$Q$4:$Q$2634=M$1),('Diário 1º PA'!$F$4:$F$2634))+SUMPRODUCT(-('Diário 2º PA'!$E$4:$E$2000='Analítico Cp.'!$B45),-('Diário 2º PA'!$Q$4:$Q$2000=M$1),('Diário 2º PA'!$F$4:$F$2000))+SUMPRODUCT(-('Diário 3º PA'!$E$4:$E$2000='Analítico Cp.'!$B45),-('Diário 3º PA'!$Q$4:$Q$2000=M$1),('Diário 3º PA'!$F$4:$F$2000))+SUMPRODUCT(-('Diário 4º PA'!$E$4:$E$2000='Analítico Cp.'!$B45),-('Diário 4º PA'!$Q$4:$Q$2000=M$1),('Diário 4º PA'!$F$4:$F$2000))+SUMPRODUCT(-('Comp.'!$D$5:$D$896='Analítico Cp.'!$B45),-('Comp.'!$K$5:$K$896=M$1),('Comp.'!$E$5:$E$896))</f>
        <v>0</v>
      </c>
      <c r="N45" s="361">
        <f>SUMPRODUCT(-('Diário 1º PA'!$E$4:$E$2634='Analítico Cp.'!$B45),-('Diário 1º PA'!$Q$4:$Q$2634=N$1),('Diário 1º PA'!$F$4:$F$2634))+SUMPRODUCT(-('Diário 2º PA'!$E$4:$E$2000='Analítico Cp.'!$B45),-('Diário 2º PA'!$Q$4:$Q$2000=N$1),('Diário 2º PA'!$F$4:$F$2000))+SUMPRODUCT(-('Diário 3º PA'!$E$4:$E$2000='Analítico Cp.'!$B45),-('Diário 3º PA'!$Q$4:$Q$2000=N$1),('Diário 3º PA'!$F$4:$F$2000))+SUMPRODUCT(-('Diário 4º PA'!$E$4:$E$2000='Analítico Cp.'!$B45),-('Diário 4º PA'!$Q$4:$Q$2000=N$1),('Diário 4º PA'!$F$4:$F$2000))+SUMPRODUCT(-('Comp.'!$D$5:$D$896='Analítico Cp.'!$B45),-('Comp.'!$K$5:$K$896=N$1),('Comp.'!$E$5:$E$896))</f>
        <v>0</v>
      </c>
      <c r="O45" s="16">
        <f t="shared" ref="O45:O52" si="7">SUM(C45:N45)</f>
        <v>5717.0399999999991</v>
      </c>
      <c r="P45" s="180">
        <f t="shared" ref="P45:P54" si="8">IF($O$164=0,0,O45/$O$164)</f>
        <v>1.7070223204427384E-3</v>
      </c>
    </row>
    <row r="46" spans="1:16" ht="23.25" customHeight="1" x14ac:dyDescent="0.2">
      <c r="A46" s="68" t="s">
        <v>110</v>
      </c>
      <c r="B46" s="66" t="s">
        <v>6</v>
      </c>
      <c r="C46" s="361">
        <f>SUMPRODUCT(-('Diário 1º PA'!$E$4:$E$2634='Analítico Cp.'!$B46),-('Diário 1º PA'!$Q$4:$Q$2634=C$1),('Diário 1º PA'!$F$4:$F$2634))+SUMPRODUCT(-('Diário 2º PA'!$E$4:$E$2000='Analítico Cp.'!$B46),-('Diário 2º PA'!$Q$4:$Q$2000=C$1),('Diário 2º PA'!$F$4:$F$2000))+SUMPRODUCT(-('Diário 3º PA'!$E$4:$E$2000='Analítico Cp.'!$B46),-('Diário 3º PA'!$Q$4:$Q$2000=C$1),('Diário 3º PA'!$F$4:$F$2000))+SUMPRODUCT(-('Diário 4º PA'!$E$4:$E$2000='Analítico Cp.'!$B46),-('Diário 4º PA'!$Q$4:$Q$2000=C$1),('Diário 4º PA'!$F$4:$F$2000))+SUMPRODUCT(-('Comp.'!$D$5:$D$896='Analítico Cp.'!$B46),-('Comp.'!$K$5:$K$896=C$1),('Comp.'!$E$5:$E$896))</f>
        <v>25356.109999999997</v>
      </c>
      <c r="D46" s="361">
        <f>SUMPRODUCT(-('Diário 1º PA'!$E$4:$E$2634='Analítico Cp.'!$B46),-('Diário 1º PA'!$Q$4:$Q$2634=D$1),('Diário 1º PA'!$F$4:$F$2634))+SUMPRODUCT(-('Diário 2º PA'!$E$4:$E$2000='Analítico Cp.'!$B46),-('Diário 2º PA'!$Q$4:$Q$2000=D$1),('Diário 2º PA'!$F$4:$F$2000))+SUMPRODUCT(-('Diário 3º PA'!$E$4:$E$2000='Analítico Cp.'!$B46),-('Diário 3º PA'!$Q$4:$Q$2000=D$1),('Diário 3º PA'!$F$4:$F$2000))+SUMPRODUCT(-('Diário 4º PA'!$E$4:$E$2000='Analítico Cp.'!$B46),-('Diário 4º PA'!$Q$4:$Q$2000=D$1),('Diário 4º PA'!$F$4:$F$2000))+SUMPRODUCT(-('Comp.'!$D$5:$D$896='Analítico Cp.'!$B46),-('Comp.'!$K$5:$K$896=D$1),('Comp.'!$E$5:$E$896))</f>
        <v>27528.780000000002</v>
      </c>
      <c r="E46" s="361">
        <f>SUMPRODUCT(-('Diário 1º PA'!$E$4:$E$2634='Analítico Cp.'!$B46),-('Diário 1º PA'!$Q$4:$Q$2634=E$1),('Diário 1º PA'!$F$4:$F$2634))+SUMPRODUCT(-('Diário 2º PA'!$E$4:$E$2000='Analítico Cp.'!$B46),-('Diário 2º PA'!$Q$4:$Q$2000=E$1),('Diário 2º PA'!$F$4:$F$2000))+SUMPRODUCT(-('Diário 3º PA'!$E$4:$E$2000='Analítico Cp.'!$B46),-('Diário 3º PA'!$Q$4:$Q$2000=E$1),('Diário 3º PA'!$F$4:$F$2000))+SUMPRODUCT(-('Diário 4º PA'!$E$4:$E$2000='Analítico Cp.'!$B46),-('Diário 4º PA'!$Q$4:$Q$2000=E$1),('Diário 4º PA'!$F$4:$F$2000))+SUMPRODUCT(-('Comp.'!$D$5:$D$896='Analítico Cp.'!$B46),-('Comp.'!$K$5:$K$896=E$1),('Comp.'!$E$5:$E$896))</f>
        <v>29410.260000000002</v>
      </c>
      <c r="F46" s="361">
        <f>SUMPRODUCT(-('Diário 1º PA'!$E$4:$E$2634='Analítico Cp.'!$B46),-('Diário 1º PA'!$Q$4:$Q$2634=F$1),('Diário 1º PA'!$F$4:$F$2634))+SUMPRODUCT(-('Diário 2º PA'!$E$4:$E$2000='Analítico Cp.'!$B46),-('Diário 2º PA'!$Q$4:$Q$2000=F$1),('Diário 2º PA'!$F$4:$F$2000))+SUMPRODUCT(-('Diário 3º PA'!$E$4:$E$2000='Analítico Cp.'!$B46),-('Diário 3º PA'!$Q$4:$Q$2000=F$1),('Diário 3º PA'!$F$4:$F$2000))+SUMPRODUCT(-('Diário 4º PA'!$E$4:$E$2000='Analítico Cp.'!$B46),-('Diário 4º PA'!$Q$4:$Q$2000=F$1),('Diário 4º PA'!$F$4:$F$2000))+SUMPRODUCT(-('Comp.'!$D$5:$D$896='Analítico Cp.'!$B46),-('Comp.'!$K$5:$K$896=F$1),('Comp.'!$E$5:$E$896))</f>
        <v>0</v>
      </c>
      <c r="G46" s="361">
        <f>SUMPRODUCT(-('Diário 1º PA'!$E$4:$E$2634='Analítico Cp.'!$B46),-('Diário 1º PA'!$Q$4:$Q$2634=G$1),('Diário 1º PA'!$F$4:$F$2634))+SUMPRODUCT(-('Diário 2º PA'!$E$4:$E$2000='Analítico Cp.'!$B46),-('Diário 2º PA'!$Q$4:$Q$2000=G$1),('Diário 2º PA'!$F$4:$F$2000))+SUMPRODUCT(-('Diário 3º PA'!$E$4:$E$2000='Analítico Cp.'!$B46),-('Diário 3º PA'!$Q$4:$Q$2000=G$1),('Diário 3º PA'!$F$4:$F$2000))+SUMPRODUCT(-('Diário 4º PA'!$E$4:$E$2000='Analítico Cp.'!$B46),-('Diário 4º PA'!$Q$4:$Q$2000=G$1),('Diário 4º PA'!$F$4:$F$2000))+SUMPRODUCT(-('Comp.'!$D$5:$D$896='Analítico Cp.'!$B46),-('Comp.'!$K$5:$K$896=G$1),('Comp.'!$E$5:$E$896))</f>
        <v>0</v>
      </c>
      <c r="H46" s="361">
        <f>SUMPRODUCT(-('Diário 1º PA'!$E$4:$E$2634='Analítico Cp.'!$B46),-('Diário 1º PA'!$Q$4:$Q$2634=H$1),('Diário 1º PA'!$F$4:$F$2634))+SUMPRODUCT(-('Diário 2º PA'!$E$4:$E$2000='Analítico Cp.'!$B46),-('Diário 2º PA'!$Q$4:$Q$2000=H$1),('Diário 2º PA'!$F$4:$F$2000))+SUMPRODUCT(-('Diário 3º PA'!$E$4:$E$2000='Analítico Cp.'!$B46),-('Diário 3º PA'!$Q$4:$Q$2000=H$1),('Diário 3º PA'!$F$4:$F$2000))+SUMPRODUCT(-('Diário 4º PA'!$E$4:$E$2000='Analítico Cp.'!$B46),-('Diário 4º PA'!$Q$4:$Q$2000=H$1),('Diário 4º PA'!$F$4:$F$2000))+SUMPRODUCT(-('Comp.'!$D$5:$D$896='Analítico Cp.'!$B46),-('Comp.'!$K$5:$K$896=H$1),('Comp.'!$E$5:$E$896))</f>
        <v>0</v>
      </c>
      <c r="I46" s="361">
        <f>SUMPRODUCT(-('Diário 1º PA'!$E$4:$E$2634='Analítico Cp.'!$B46),-('Diário 1º PA'!$Q$4:$Q$2634=I$1),('Diário 1º PA'!$F$4:$F$2634))+SUMPRODUCT(-('Diário 2º PA'!$E$4:$E$2000='Analítico Cp.'!$B46),-('Diário 2º PA'!$Q$4:$Q$2000=I$1),('Diário 2º PA'!$F$4:$F$2000))+SUMPRODUCT(-('Diário 3º PA'!$E$4:$E$2000='Analítico Cp.'!$B46),-('Diário 3º PA'!$Q$4:$Q$2000=I$1),('Diário 3º PA'!$F$4:$F$2000))+SUMPRODUCT(-('Diário 4º PA'!$E$4:$E$2000='Analítico Cp.'!$B46),-('Diário 4º PA'!$Q$4:$Q$2000=I$1),('Diário 4º PA'!$F$4:$F$2000))+SUMPRODUCT(-('Comp.'!$D$5:$D$896='Analítico Cp.'!$B46),-('Comp.'!$K$5:$K$896=I$1),('Comp.'!$E$5:$E$896))</f>
        <v>0</v>
      </c>
      <c r="J46" s="361">
        <f>SUMPRODUCT(-('Diário 1º PA'!$E$4:$E$2634='Analítico Cp.'!$B46),-('Diário 1º PA'!$Q$4:$Q$2634=J$1),('Diário 1º PA'!$F$4:$F$2634))+SUMPRODUCT(-('Diário 2º PA'!$E$4:$E$2000='Analítico Cp.'!$B46),-('Diário 2º PA'!$Q$4:$Q$2000=J$1),('Diário 2º PA'!$F$4:$F$2000))+SUMPRODUCT(-('Diário 3º PA'!$E$4:$E$2000='Analítico Cp.'!$B46),-('Diário 3º PA'!$Q$4:$Q$2000=J$1),('Diário 3º PA'!$F$4:$F$2000))+SUMPRODUCT(-('Diário 4º PA'!$E$4:$E$2000='Analítico Cp.'!$B46),-('Diário 4º PA'!$Q$4:$Q$2000=J$1),('Diário 4º PA'!$F$4:$F$2000))+SUMPRODUCT(-('Comp.'!$D$5:$D$896='Analítico Cp.'!$B46),-('Comp.'!$K$5:$K$896=J$1),('Comp.'!$E$5:$E$896))</f>
        <v>0</v>
      </c>
      <c r="K46" s="361">
        <f>SUMPRODUCT(-('Diário 1º PA'!$E$4:$E$2634='Analítico Cp.'!$B46),-('Diário 1º PA'!$Q$4:$Q$2634=K$1),('Diário 1º PA'!$F$4:$F$2634))+SUMPRODUCT(-('Diário 2º PA'!$E$4:$E$2000='Analítico Cp.'!$B46),-('Diário 2º PA'!$Q$4:$Q$2000=K$1),('Diário 2º PA'!$F$4:$F$2000))+SUMPRODUCT(-('Diário 3º PA'!$E$4:$E$2000='Analítico Cp.'!$B46),-('Diário 3º PA'!$Q$4:$Q$2000=K$1),('Diário 3º PA'!$F$4:$F$2000))+SUMPRODUCT(-('Diário 4º PA'!$E$4:$E$2000='Analítico Cp.'!$B46),-('Diário 4º PA'!$Q$4:$Q$2000=K$1),('Diário 4º PA'!$F$4:$F$2000))+SUMPRODUCT(-('Comp.'!$D$5:$D$896='Analítico Cp.'!$B46),-('Comp.'!$K$5:$K$896=K$1),('Comp.'!$E$5:$E$896))</f>
        <v>0</v>
      </c>
      <c r="L46" s="361">
        <f>SUMPRODUCT(-('Diário 1º PA'!$E$4:$E$2634='Analítico Cp.'!$B46),-('Diário 1º PA'!$Q$4:$Q$2634=L$1),('Diário 1º PA'!$F$4:$F$2634))+SUMPRODUCT(-('Diário 2º PA'!$E$4:$E$2000='Analítico Cp.'!$B46),-('Diário 2º PA'!$Q$4:$Q$2000=L$1),('Diário 2º PA'!$F$4:$F$2000))+SUMPRODUCT(-('Diário 3º PA'!$E$4:$E$2000='Analítico Cp.'!$B46),-('Diário 3º PA'!$Q$4:$Q$2000=L$1),('Diário 3º PA'!$F$4:$F$2000))+SUMPRODUCT(-('Diário 4º PA'!$E$4:$E$2000='Analítico Cp.'!$B46),-('Diário 4º PA'!$Q$4:$Q$2000=L$1),('Diário 4º PA'!$F$4:$F$2000))+SUMPRODUCT(-('Comp.'!$D$5:$D$896='Analítico Cp.'!$B46),-('Comp.'!$K$5:$K$896=L$1),('Comp.'!$E$5:$E$896))</f>
        <v>0</v>
      </c>
      <c r="M46" s="361">
        <f>SUMPRODUCT(-('Diário 1º PA'!$E$4:$E$2634='Analítico Cp.'!$B46),-('Diário 1º PA'!$Q$4:$Q$2634=M$1),('Diário 1º PA'!$F$4:$F$2634))+SUMPRODUCT(-('Diário 2º PA'!$E$4:$E$2000='Analítico Cp.'!$B46),-('Diário 2º PA'!$Q$4:$Q$2000=M$1),('Diário 2º PA'!$F$4:$F$2000))+SUMPRODUCT(-('Diário 3º PA'!$E$4:$E$2000='Analítico Cp.'!$B46),-('Diário 3º PA'!$Q$4:$Q$2000=M$1),('Diário 3º PA'!$F$4:$F$2000))+SUMPRODUCT(-('Diário 4º PA'!$E$4:$E$2000='Analítico Cp.'!$B46),-('Diário 4º PA'!$Q$4:$Q$2000=M$1),('Diário 4º PA'!$F$4:$F$2000))+SUMPRODUCT(-('Comp.'!$D$5:$D$896='Analítico Cp.'!$B46),-('Comp.'!$K$5:$K$896=M$1),('Comp.'!$E$5:$E$896))</f>
        <v>0</v>
      </c>
      <c r="N46" s="361">
        <f>SUMPRODUCT(-('Diário 1º PA'!$E$4:$E$2634='Analítico Cp.'!$B46),-('Diário 1º PA'!$Q$4:$Q$2634=N$1),('Diário 1º PA'!$F$4:$F$2634))+SUMPRODUCT(-('Diário 2º PA'!$E$4:$E$2000='Analítico Cp.'!$B46),-('Diário 2º PA'!$Q$4:$Q$2000=N$1),('Diário 2º PA'!$F$4:$F$2000))+SUMPRODUCT(-('Diário 3º PA'!$E$4:$E$2000='Analítico Cp.'!$B46),-('Diário 3º PA'!$Q$4:$Q$2000=N$1),('Diário 3º PA'!$F$4:$F$2000))+SUMPRODUCT(-('Diário 4º PA'!$E$4:$E$2000='Analítico Cp.'!$B46),-('Diário 4º PA'!$Q$4:$Q$2000=N$1),('Diário 4º PA'!$F$4:$F$2000))+SUMPRODUCT(-('Comp.'!$D$5:$D$896='Analítico Cp.'!$B46),-('Comp.'!$K$5:$K$896=N$1),('Comp.'!$E$5:$E$896))</f>
        <v>0</v>
      </c>
      <c r="O46" s="16">
        <f t="shared" si="7"/>
        <v>82295.149999999994</v>
      </c>
      <c r="P46" s="180">
        <f t="shared" si="8"/>
        <v>2.4572096384524726E-2</v>
      </c>
    </row>
    <row r="47" spans="1:16" ht="23.25" customHeight="1" x14ac:dyDescent="0.2">
      <c r="A47" s="68" t="s">
        <v>111</v>
      </c>
      <c r="B47" s="66" t="s">
        <v>325</v>
      </c>
      <c r="C47" s="361">
        <f>SUMPRODUCT(-('Diário 1º PA'!$E$4:$E$2634='Analítico Cp.'!$B47),-('Diário 1º PA'!$Q$4:$Q$2634=C$1),('Diário 1º PA'!$F$4:$F$2634))+SUMPRODUCT(-('Diário 2º PA'!$E$4:$E$2000='Analítico Cp.'!$B47),-('Diário 2º PA'!$Q$4:$Q$2000=C$1),('Diário 2º PA'!$F$4:$F$2000))+SUMPRODUCT(-('Diário 3º PA'!$E$4:$E$2000='Analítico Cp.'!$B47),-('Diário 3º PA'!$Q$4:$Q$2000=C$1),('Diário 3º PA'!$F$4:$F$2000))+SUMPRODUCT(-('Diário 4º PA'!$E$4:$E$2000='Analítico Cp.'!$B47),-('Diário 4º PA'!$Q$4:$Q$2000=C$1),('Diário 4º PA'!$F$4:$F$2000))+SUMPRODUCT(-('Comp.'!$D$5:$D$896='Analítico Cp.'!$B47),-('Comp.'!$K$5:$K$896=C$1),('Comp.'!$E$5:$E$896))</f>
        <v>19084.39</v>
      </c>
      <c r="D47" s="361">
        <f>SUMPRODUCT(-('Diário 1º PA'!$E$4:$E$2634='Analítico Cp.'!$B47),-('Diário 1º PA'!$Q$4:$Q$2634=D$1),('Diário 1º PA'!$F$4:$F$2634))+SUMPRODUCT(-('Diário 2º PA'!$E$4:$E$2000='Analítico Cp.'!$B47),-('Diário 2º PA'!$Q$4:$Q$2000=D$1),('Diário 2º PA'!$F$4:$F$2000))+SUMPRODUCT(-('Diário 3º PA'!$E$4:$E$2000='Analítico Cp.'!$B47),-('Diário 3º PA'!$Q$4:$Q$2000=D$1),('Diário 3º PA'!$F$4:$F$2000))+SUMPRODUCT(-('Diário 4º PA'!$E$4:$E$2000='Analítico Cp.'!$B47),-('Diário 4º PA'!$Q$4:$Q$2000=D$1),('Diário 4º PA'!$F$4:$F$2000))+SUMPRODUCT(-('Comp.'!$D$5:$D$896='Analítico Cp.'!$B47),-('Comp.'!$K$5:$K$896=D$1),('Comp.'!$E$5:$E$896))</f>
        <v>19613.91</v>
      </c>
      <c r="E47" s="361">
        <f>SUMPRODUCT(-('Diário 1º PA'!$E$4:$E$2634='Analítico Cp.'!$B47),-('Diário 1º PA'!$Q$4:$Q$2634=E$1),('Diário 1º PA'!$F$4:$F$2634))+SUMPRODUCT(-('Diário 2º PA'!$E$4:$E$2000='Analítico Cp.'!$B47),-('Diário 2º PA'!$Q$4:$Q$2000=E$1),('Diário 2º PA'!$F$4:$F$2000))+SUMPRODUCT(-('Diário 3º PA'!$E$4:$E$2000='Analítico Cp.'!$B47),-('Diário 3º PA'!$Q$4:$Q$2000=E$1),('Diário 3º PA'!$F$4:$F$2000))+SUMPRODUCT(-('Diário 4º PA'!$E$4:$E$2000='Analítico Cp.'!$B47),-('Diário 4º PA'!$Q$4:$Q$2000=E$1),('Diário 4º PA'!$F$4:$F$2000))+SUMPRODUCT(-('Comp.'!$D$5:$D$896='Analítico Cp.'!$B47),-('Comp.'!$K$5:$K$896=E$1),('Comp.'!$E$5:$E$896))</f>
        <v>21072.79</v>
      </c>
      <c r="F47" s="361">
        <f>SUMPRODUCT(-('Diário 1º PA'!$E$4:$E$2634='Analítico Cp.'!$B47),-('Diário 1º PA'!$Q$4:$Q$2634=F$1),('Diário 1º PA'!$F$4:$F$2634))+SUMPRODUCT(-('Diário 2º PA'!$E$4:$E$2000='Analítico Cp.'!$B47),-('Diário 2º PA'!$Q$4:$Q$2000=F$1),('Diário 2º PA'!$F$4:$F$2000))+SUMPRODUCT(-('Diário 3º PA'!$E$4:$E$2000='Analítico Cp.'!$B47),-('Diário 3º PA'!$Q$4:$Q$2000=F$1),('Diário 3º PA'!$F$4:$F$2000))+SUMPRODUCT(-('Diário 4º PA'!$E$4:$E$2000='Analítico Cp.'!$B47),-('Diário 4º PA'!$Q$4:$Q$2000=F$1),('Diário 4º PA'!$F$4:$F$2000))+SUMPRODUCT(-('Comp.'!$D$5:$D$896='Analítico Cp.'!$B47),-('Comp.'!$K$5:$K$896=F$1),('Comp.'!$E$5:$E$896))</f>
        <v>0</v>
      </c>
      <c r="G47" s="361">
        <f>SUMPRODUCT(-('Diário 1º PA'!$E$4:$E$2634='Analítico Cp.'!$B47),-('Diário 1º PA'!$Q$4:$Q$2634=G$1),('Diário 1º PA'!$F$4:$F$2634))+SUMPRODUCT(-('Diário 2º PA'!$E$4:$E$2000='Analítico Cp.'!$B47),-('Diário 2º PA'!$Q$4:$Q$2000=G$1),('Diário 2º PA'!$F$4:$F$2000))+SUMPRODUCT(-('Diário 3º PA'!$E$4:$E$2000='Analítico Cp.'!$B47),-('Diário 3º PA'!$Q$4:$Q$2000=G$1),('Diário 3º PA'!$F$4:$F$2000))+SUMPRODUCT(-('Diário 4º PA'!$E$4:$E$2000='Analítico Cp.'!$B47),-('Diário 4º PA'!$Q$4:$Q$2000=G$1),('Diário 4º PA'!$F$4:$F$2000))+SUMPRODUCT(-('Comp.'!$D$5:$D$896='Analítico Cp.'!$B47),-('Comp.'!$K$5:$K$896=G$1),('Comp.'!$E$5:$E$896))</f>
        <v>0</v>
      </c>
      <c r="H47" s="361">
        <f>SUMPRODUCT(-('Diário 1º PA'!$E$4:$E$2634='Analítico Cp.'!$B47),-('Diário 1º PA'!$Q$4:$Q$2634=H$1),('Diário 1º PA'!$F$4:$F$2634))+SUMPRODUCT(-('Diário 2º PA'!$E$4:$E$2000='Analítico Cp.'!$B47),-('Diário 2º PA'!$Q$4:$Q$2000=H$1),('Diário 2º PA'!$F$4:$F$2000))+SUMPRODUCT(-('Diário 3º PA'!$E$4:$E$2000='Analítico Cp.'!$B47),-('Diário 3º PA'!$Q$4:$Q$2000=H$1),('Diário 3º PA'!$F$4:$F$2000))+SUMPRODUCT(-('Diário 4º PA'!$E$4:$E$2000='Analítico Cp.'!$B47),-('Diário 4º PA'!$Q$4:$Q$2000=H$1),('Diário 4º PA'!$F$4:$F$2000))+SUMPRODUCT(-('Comp.'!$D$5:$D$896='Analítico Cp.'!$B47),-('Comp.'!$K$5:$K$896=H$1),('Comp.'!$E$5:$E$896))</f>
        <v>0</v>
      </c>
      <c r="I47" s="361">
        <f>SUMPRODUCT(-('Diário 1º PA'!$E$4:$E$2634='Analítico Cp.'!$B47),-('Diário 1º PA'!$Q$4:$Q$2634=I$1),('Diário 1º PA'!$F$4:$F$2634))+SUMPRODUCT(-('Diário 2º PA'!$E$4:$E$2000='Analítico Cp.'!$B47),-('Diário 2º PA'!$Q$4:$Q$2000=I$1),('Diário 2º PA'!$F$4:$F$2000))+SUMPRODUCT(-('Diário 3º PA'!$E$4:$E$2000='Analítico Cp.'!$B47),-('Diário 3º PA'!$Q$4:$Q$2000=I$1),('Diário 3º PA'!$F$4:$F$2000))+SUMPRODUCT(-('Diário 4º PA'!$E$4:$E$2000='Analítico Cp.'!$B47),-('Diário 4º PA'!$Q$4:$Q$2000=I$1),('Diário 4º PA'!$F$4:$F$2000))+SUMPRODUCT(-('Comp.'!$D$5:$D$896='Analítico Cp.'!$B47),-('Comp.'!$K$5:$K$896=I$1),('Comp.'!$E$5:$E$896))</f>
        <v>0</v>
      </c>
      <c r="J47" s="361">
        <f>SUMPRODUCT(-('Diário 1º PA'!$E$4:$E$2634='Analítico Cp.'!$B47),-('Diário 1º PA'!$Q$4:$Q$2634=J$1),('Diário 1º PA'!$F$4:$F$2634))+SUMPRODUCT(-('Diário 2º PA'!$E$4:$E$2000='Analítico Cp.'!$B47),-('Diário 2º PA'!$Q$4:$Q$2000=J$1),('Diário 2º PA'!$F$4:$F$2000))+SUMPRODUCT(-('Diário 3º PA'!$E$4:$E$2000='Analítico Cp.'!$B47),-('Diário 3º PA'!$Q$4:$Q$2000=J$1),('Diário 3º PA'!$F$4:$F$2000))+SUMPRODUCT(-('Diário 4º PA'!$E$4:$E$2000='Analítico Cp.'!$B47),-('Diário 4º PA'!$Q$4:$Q$2000=J$1),('Diário 4º PA'!$F$4:$F$2000))+SUMPRODUCT(-('Comp.'!$D$5:$D$896='Analítico Cp.'!$B47),-('Comp.'!$K$5:$K$896=J$1),('Comp.'!$E$5:$E$896))</f>
        <v>0</v>
      </c>
      <c r="K47" s="361">
        <f>SUMPRODUCT(-('Diário 1º PA'!$E$4:$E$2634='Analítico Cp.'!$B47),-('Diário 1º PA'!$Q$4:$Q$2634=K$1),('Diário 1º PA'!$F$4:$F$2634))+SUMPRODUCT(-('Diário 2º PA'!$E$4:$E$2000='Analítico Cp.'!$B47),-('Diário 2º PA'!$Q$4:$Q$2000=K$1),('Diário 2º PA'!$F$4:$F$2000))+SUMPRODUCT(-('Diário 3º PA'!$E$4:$E$2000='Analítico Cp.'!$B47),-('Diário 3º PA'!$Q$4:$Q$2000=K$1),('Diário 3º PA'!$F$4:$F$2000))+SUMPRODUCT(-('Diário 4º PA'!$E$4:$E$2000='Analítico Cp.'!$B47),-('Diário 4º PA'!$Q$4:$Q$2000=K$1),('Diário 4º PA'!$F$4:$F$2000))+SUMPRODUCT(-('Comp.'!$D$5:$D$896='Analítico Cp.'!$B47),-('Comp.'!$K$5:$K$896=K$1),('Comp.'!$E$5:$E$896))</f>
        <v>0</v>
      </c>
      <c r="L47" s="361">
        <f>SUMPRODUCT(-('Diário 1º PA'!$E$4:$E$2634='Analítico Cp.'!$B47),-('Diário 1º PA'!$Q$4:$Q$2634=L$1),('Diário 1º PA'!$F$4:$F$2634))+SUMPRODUCT(-('Diário 2º PA'!$E$4:$E$2000='Analítico Cp.'!$B47),-('Diário 2º PA'!$Q$4:$Q$2000=L$1),('Diário 2º PA'!$F$4:$F$2000))+SUMPRODUCT(-('Diário 3º PA'!$E$4:$E$2000='Analítico Cp.'!$B47),-('Diário 3º PA'!$Q$4:$Q$2000=L$1),('Diário 3º PA'!$F$4:$F$2000))+SUMPRODUCT(-('Diário 4º PA'!$E$4:$E$2000='Analítico Cp.'!$B47),-('Diário 4º PA'!$Q$4:$Q$2000=L$1),('Diário 4º PA'!$F$4:$F$2000))+SUMPRODUCT(-('Comp.'!$D$5:$D$896='Analítico Cp.'!$B47),-('Comp.'!$K$5:$K$896=L$1),('Comp.'!$E$5:$E$896))</f>
        <v>0</v>
      </c>
      <c r="M47" s="361">
        <f>SUMPRODUCT(-('Diário 1º PA'!$E$4:$E$2634='Analítico Cp.'!$B47),-('Diário 1º PA'!$Q$4:$Q$2634=M$1),('Diário 1º PA'!$F$4:$F$2634))+SUMPRODUCT(-('Diário 2º PA'!$E$4:$E$2000='Analítico Cp.'!$B47),-('Diário 2º PA'!$Q$4:$Q$2000=M$1),('Diário 2º PA'!$F$4:$F$2000))+SUMPRODUCT(-('Diário 3º PA'!$E$4:$E$2000='Analítico Cp.'!$B47),-('Diário 3º PA'!$Q$4:$Q$2000=M$1),('Diário 3º PA'!$F$4:$F$2000))+SUMPRODUCT(-('Diário 4º PA'!$E$4:$E$2000='Analítico Cp.'!$B47),-('Diário 4º PA'!$Q$4:$Q$2000=M$1),('Diário 4º PA'!$F$4:$F$2000))+SUMPRODUCT(-('Comp.'!$D$5:$D$896='Analítico Cp.'!$B47),-('Comp.'!$K$5:$K$896=M$1),('Comp.'!$E$5:$E$896))</f>
        <v>0</v>
      </c>
      <c r="N47" s="361">
        <f>SUMPRODUCT(-('Diário 1º PA'!$E$4:$E$2634='Analítico Cp.'!$B47),-('Diário 1º PA'!$Q$4:$Q$2634=N$1),('Diário 1º PA'!$F$4:$F$2634))+SUMPRODUCT(-('Diário 2º PA'!$E$4:$E$2000='Analítico Cp.'!$B47),-('Diário 2º PA'!$Q$4:$Q$2000=N$1),('Diário 2º PA'!$F$4:$F$2000))+SUMPRODUCT(-('Diário 3º PA'!$E$4:$E$2000='Analítico Cp.'!$B47),-('Diário 3º PA'!$Q$4:$Q$2000=N$1),('Diário 3º PA'!$F$4:$F$2000))+SUMPRODUCT(-('Diário 4º PA'!$E$4:$E$2000='Analítico Cp.'!$B47),-('Diário 4º PA'!$Q$4:$Q$2000=N$1),('Diário 4º PA'!$F$4:$F$2000))+SUMPRODUCT(-('Comp.'!$D$5:$D$896='Analítico Cp.'!$B47),-('Comp.'!$K$5:$K$896=N$1),('Comp.'!$E$5:$E$896))</f>
        <v>0</v>
      </c>
      <c r="O47" s="16">
        <f t="shared" si="7"/>
        <v>59771.090000000004</v>
      </c>
      <c r="P47" s="180">
        <f t="shared" si="8"/>
        <v>1.784675019716353E-2</v>
      </c>
    </row>
    <row r="48" spans="1:16" ht="23.25" customHeight="1" x14ac:dyDescent="0.2">
      <c r="A48" s="68" t="s">
        <v>112</v>
      </c>
      <c r="B48" s="66" t="s">
        <v>8</v>
      </c>
      <c r="C48" s="361">
        <f>SUMPRODUCT(-('Diário 1º PA'!$E$4:$E$2634='Analítico Cp.'!$B48),-('Diário 1º PA'!$Q$4:$Q$2634=C$1),('Diário 1º PA'!$F$4:$F$2634))+SUMPRODUCT(-('Diário 2º PA'!$E$4:$E$2000='Analítico Cp.'!$B48),-('Diário 2º PA'!$Q$4:$Q$2000=C$1),('Diário 2º PA'!$F$4:$F$2000))+SUMPRODUCT(-('Diário 3º PA'!$E$4:$E$2000='Analítico Cp.'!$B48),-('Diário 3º PA'!$Q$4:$Q$2000=C$1),('Diário 3º PA'!$F$4:$F$2000))+SUMPRODUCT(-('Diário 4º PA'!$E$4:$E$2000='Analítico Cp.'!$B48),-('Diário 4º PA'!$Q$4:$Q$2000=C$1),('Diário 4º PA'!$F$4:$F$2000))+SUMPRODUCT(-('Comp.'!$D$5:$D$896='Analítico Cp.'!$B48),-('Comp.'!$K$5:$K$896=C$1),('Comp.'!$E$5:$E$896))</f>
        <v>1368.7900000000002</v>
      </c>
      <c r="D48" s="361">
        <f>SUMPRODUCT(-('Diário 1º PA'!$E$4:$E$2634='Analítico Cp.'!$B48),-('Diário 1º PA'!$Q$4:$Q$2634=D$1),('Diário 1º PA'!$F$4:$F$2634))+SUMPRODUCT(-('Diário 2º PA'!$E$4:$E$2000='Analítico Cp.'!$B48),-('Diário 2º PA'!$Q$4:$Q$2000=D$1),('Diário 2º PA'!$F$4:$F$2000))+SUMPRODUCT(-('Diário 3º PA'!$E$4:$E$2000='Analítico Cp.'!$B48),-('Diário 3º PA'!$Q$4:$Q$2000=D$1),('Diário 3º PA'!$F$4:$F$2000))+SUMPRODUCT(-('Diário 4º PA'!$E$4:$E$2000='Analítico Cp.'!$B48),-('Diário 4º PA'!$Q$4:$Q$2000=D$1),('Diário 4º PA'!$F$4:$F$2000))+SUMPRODUCT(-('Comp.'!$D$5:$D$896='Analítico Cp.'!$B48),-('Comp.'!$K$5:$K$896=D$1),('Comp.'!$E$5:$E$896))</f>
        <v>1368.7900000000002</v>
      </c>
      <c r="E48" s="361">
        <f>SUMPRODUCT(-('Diário 1º PA'!$E$4:$E$2634='Analítico Cp.'!$B48),-('Diário 1º PA'!$Q$4:$Q$2634=E$1),('Diário 1º PA'!$F$4:$F$2634))+SUMPRODUCT(-('Diário 2º PA'!$E$4:$E$2000='Analítico Cp.'!$B48),-('Diário 2º PA'!$Q$4:$Q$2000=E$1),('Diário 2º PA'!$F$4:$F$2000))+SUMPRODUCT(-('Diário 3º PA'!$E$4:$E$2000='Analítico Cp.'!$B48),-('Diário 3º PA'!$Q$4:$Q$2000=E$1),('Diário 3º PA'!$F$4:$F$2000))+SUMPRODUCT(-('Diário 4º PA'!$E$4:$E$2000='Analítico Cp.'!$B48),-('Diário 4º PA'!$Q$4:$Q$2000=E$1),('Diário 4º PA'!$F$4:$F$2000))+SUMPRODUCT(-('Comp.'!$D$5:$D$896='Analítico Cp.'!$B48),-('Comp.'!$K$5:$K$896=E$1),('Comp.'!$E$5:$E$896))</f>
        <v>1368.79</v>
      </c>
      <c r="F48" s="361">
        <f>SUMPRODUCT(-('Diário 1º PA'!$E$4:$E$2634='Analítico Cp.'!$B48),-('Diário 1º PA'!$Q$4:$Q$2634=F$1),('Diário 1º PA'!$F$4:$F$2634))+SUMPRODUCT(-('Diário 2º PA'!$E$4:$E$2000='Analítico Cp.'!$B48),-('Diário 2º PA'!$Q$4:$Q$2000=F$1),('Diário 2º PA'!$F$4:$F$2000))+SUMPRODUCT(-('Diário 3º PA'!$E$4:$E$2000='Analítico Cp.'!$B48),-('Diário 3º PA'!$Q$4:$Q$2000=F$1),('Diário 3º PA'!$F$4:$F$2000))+SUMPRODUCT(-('Diário 4º PA'!$E$4:$E$2000='Analítico Cp.'!$B48),-('Diário 4º PA'!$Q$4:$Q$2000=F$1),('Diário 4º PA'!$F$4:$F$2000))+SUMPRODUCT(-('Comp.'!$D$5:$D$896='Analítico Cp.'!$B48),-('Comp.'!$K$5:$K$896=F$1),('Comp.'!$E$5:$E$896))</f>
        <v>0</v>
      </c>
      <c r="G48" s="361">
        <f>SUMPRODUCT(-('Diário 1º PA'!$E$4:$E$2634='Analítico Cp.'!$B48),-('Diário 1º PA'!$Q$4:$Q$2634=G$1),('Diário 1º PA'!$F$4:$F$2634))+SUMPRODUCT(-('Diário 2º PA'!$E$4:$E$2000='Analítico Cp.'!$B48),-('Diário 2º PA'!$Q$4:$Q$2000=G$1),('Diário 2º PA'!$F$4:$F$2000))+SUMPRODUCT(-('Diário 3º PA'!$E$4:$E$2000='Analítico Cp.'!$B48),-('Diário 3º PA'!$Q$4:$Q$2000=G$1),('Diário 3º PA'!$F$4:$F$2000))+SUMPRODUCT(-('Diário 4º PA'!$E$4:$E$2000='Analítico Cp.'!$B48),-('Diário 4º PA'!$Q$4:$Q$2000=G$1),('Diário 4º PA'!$F$4:$F$2000))+SUMPRODUCT(-('Comp.'!$D$5:$D$896='Analítico Cp.'!$B48),-('Comp.'!$K$5:$K$896=G$1),('Comp.'!$E$5:$E$896))</f>
        <v>0</v>
      </c>
      <c r="H48" s="361">
        <f>SUMPRODUCT(-('Diário 1º PA'!$E$4:$E$2634='Analítico Cp.'!$B48),-('Diário 1º PA'!$Q$4:$Q$2634=H$1),('Diário 1º PA'!$F$4:$F$2634))+SUMPRODUCT(-('Diário 2º PA'!$E$4:$E$2000='Analítico Cp.'!$B48),-('Diário 2º PA'!$Q$4:$Q$2000=H$1),('Diário 2º PA'!$F$4:$F$2000))+SUMPRODUCT(-('Diário 3º PA'!$E$4:$E$2000='Analítico Cp.'!$B48),-('Diário 3º PA'!$Q$4:$Q$2000=H$1),('Diário 3º PA'!$F$4:$F$2000))+SUMPRODUCT(-('Diário 4º PA'!$E$4:$E$2000='Analítico Cp.'!$B48),-('Diário 4º PA'!$Q$4:$Q$2000=H$1),('Diário 4º PA'!$F$4:$F$2000))+SUMPRODUCT(-('Comp.'!$D$5:$D$896='Analítico Cp.'!$B48),-('Comp.'!$K$5:$K$896=H$1),('Comp.'!$E$5:$E$896))</f>
        <v>0</v>
      </c>
      <c r="I48" s="361">
        <f>SUMPRODUCT(-('Diário 1º PA'!$E$4:$E$2634='Analítico Cp.'!$B48),-('Diário 1º PA'!$Q$4:$Q$2634=I$1),('Diário 1º PA'!$F$4:$F$2634))+SUMPRODUCT(-('Diário 2º PA'!$E$4:$E$2000='Analítico Cp.'!$B48),-('Diário 2º PA'!$Q$4:$Q$2000=I$1),('Diário 2º PA'!$F$4:$F$2000))+SUMPRODUCT(-('Diário 3º PA'!$E$4:$E$2000='Analítico Cp.'!$B48),-('Diário 3º PA'!$Q$4:$Q$2000=I$1),('Diário 3º PA'!$F$4:$F$2000))+SUMPRODUCT(-('Diário 4º PA'!$E$4:$E$2000='Analítico Cp.'!$B48),-('Diário 4º PA'!$Q$4:$Q$2000=I$1),('Diário 4º PA'!$F$4:$F$2000))+SUMPRODUCT(-('Comp.'!$D$5:$D$896='Analítico Cp.'!$B48),-('Comp.'!$K$5:$K$896=I$1),('Comp.'!$E$5:$E$896))</f>
        <v>0</v>
      </c>
      <c r="J48" s="361">
        <f>SUMPRODUCT(-('Diário 1º PA'!$E$4:$E$2634='Analítico Cp.'!$B48),-('Diário 1º PA'!$Q$4:$Q$2634=J$1),('Diário 1º PA'!$F$4:$F$2634))+SUMPRODUCT(-('Diário 2º PA'!$E$4:$E$2000='Analítico Cp.'!$B48),-('Diário 2º PA'!$Q$4:$Q$2000=J$1),('Diário 2º PA'!$F$4:$F$2000))+SUMPRODUCT(-('Diário 3º PA'!$E$4:$E$2000='Analítico Cp.'!$B48),-('Diário 3º PA'!$Q$4:$Q$2000=J$1),('Diário 3º PA'!$F$4:$F$2000))+SUMPRODUCT(-('Diário 4º PA'!$E$4:$E$2000='Analítico Cp.'!$B48),-('Diário 4º PA'!$Q$4:$Q$2000=J$1),('Diário 4º PA'!$F$4:$F$2000))+SUMPRODUCT(-('Comp.'!$D$5:$D$896='Analítico Cp.'!$B48),-('Comp.'!$K$5:$K$896=J$1),('Comp.'!$E$5:$E$896))</f>
        <v>0</v>
      </c>
      <c r="K48" s="361">
        <f>SUMPRODUCT(-('Diário 1º PA'!$E$4:$E$2634='Analítico Cp.'!$B48),-('Diário 1º PA'!$Q$4:$Q$2634=K$1),('Diário 1º PA'!$F$4:$F$2634))+SUMPRODUCT(-('Diário 2º PA'!$E$4:$E$2000='Analítico Cp.'!$B48),-('Diário 2º PA'!$Q$4:$Q$2000=K$1),('Diário 2º PA'!$F$4:$F$2000))+SUMPRODUCT(-('Diário 3º PA'!$E$4:$E$2000='Analítico Cp.'!$B48),-('Diário 3º PA'!$Q$4:$Q$2000=K$1),('Diário 3º PA'!$F$4:$F$2000))+SUMPRODUCT(-('Diário 4º PA'!$E$4:$E$2000='Analítico Cp.'!$B48),-('Diário 4º PA'!$Q$4:$Q$2000=K$1),('Diário 4º PA'!$F$4:$F$2000))+SUMPRODUCT(-('Comp.'!$D$5:$D$896='Analítico Cp.'!$B48),-('Comp.'!$K$5:$K$896=K$1),('Comp.'!$E$5:$E$896))</f>
        <v>0</v>
      </c>
      <c r="L48" s="361">
        <f>SUMPRODUCT(-('Diário 1º PA'!$E$4:$E$2634='Analítico Cp.'!$B48),-('Diário 1º PA'!$Q$4:$Q$2634=L$1),('Diário 1º PA'!$F$4:$F$2634))+SUMPRODUCT(-('Diário 2º PA'!$E$4:$E$2000='Analítico Cp.'!$B48),-('Diário 2º PA'!$Q$4:$Q$2000=L$1),('Diário 2º PA'!$F$4:$F$2000))+SUMPRODUCT(-('Diário 3º PA'!$E$4:$E$2000='Analítico Cp.'!$B48),-('Diário 3º PA'!$Q$4:$Q$2000=L$1),('Diário 3º PA'!$F$4:$F$2000))+SUMPRODUCT(-('Diário 4º PA'!$E$4:$E$2000='Analítico Cp.'!$B48),-('Diário 4º PA'!$Q$4:$Q$2000=L$1),('Diário 4º PA'!$F$4:$F$2000))+SUMPRODUCT(-('Comp.'!$D$5:$D$896='Analítico Cp.'!$B48),-('Comp.'!$K$5:$K$896=L$1),('Comp.'!$E$5:$E$896))</f>
        <v>0</v>
      </c>
      <c r="M48" s="361">
        <f>SUMPRODUCT(-('Diário 1º PA'!$E$4:$E$2634='Analítico Cp.'!$B48),-('Diário 1º PA'!$Q$4:$Q$2634=M$1),('Diário 1º PA'!$F$4:$F$2634))+SUMPRODUCT(-('Diário 2º PA'!$E$4:$E$2000='Analítico Cp.'!$B48),-('Diário 2º PA'!$Q$4:$Q$2000=M$1),('Diário 2º PA'!$F$4:$F$2000))+SUMPRODUCT(-('Diário 3º PA'!$E$4:$E$2000='Analítico Cp.'!$B48),-('Diário 3º PA'!$Q$4:$Q$2000=M$1),('Diário 3º PA'!$F$4:$F$2000))+SUMPRODUCT(-('Diário 4º PA'!$E$4:$E$2000='Analítico Cp.'!$B48),-('Diário 4º PA'!$Q$4:$Q$2000=M$1),('Diário 4º PA'!$F$4:$F$2000))+SUMPRODUCT(-('Comp.'!$D$5:$D$896='Analítico Cp.'!$B48),-('Comp.'!$K$5:$K$896=M$1),('Comp.'!$E$5:$E$896))</f>
        <v>0</v>
      </c>
      <c r="N48" s="361">
        <f>SUMPRODUCT(-('Diário 1º PA'!$E$4:$E$2634='Analítico Cp.'!$B48),-('Diário 1º PA'!$Q$4:$Q$2634=N$1),('Diário 1º PA'!$F$4:$F$2634))+SUMPRODUCT(-('Diário 2º PA'!$E$4:$E$2000='Analítico Cp.'!$B48),-('Diário 2º PA'!$Q$4:$Q$2000=N$1),('Diário 2º PA'!$F$4:$F$2000))+SUMPRODUCT(-('Diário 3º PA'!$E$4:$E$2000='Analítico Cp.'!$B48),-('Diário 3º PA'!$Q$4:$Q$2000=N$1),('Diário 3º PA'!$F$4:$F$2000))+SUMPRODUCT(-('Diário 4º PA'!$E$4:$E$2000='Analítico Cp.'!$B48),-('Diário 4º PA'!$Q$4:$Q$2000=N$1),('Diário 4º PA'!$F$4:$F$2000))+SUMPRODUCT(-('Comp.'!$D$5:$D$896='Analítico Cp.'!$B48),-('Comp.'!$K$5:$K$896=N$1),('Comp.'!$E$5:$E$896))</f>
        <v>0</v>
      </c>
      <c r="O48" s="16">
        <f t="shared" si="7"/>
        <v>4106.3700000000008</v>
      </c>
      <c r="P48" s="180">
        <f t="shared" si="8"/>
        <v>1.2261004376384371E-3</v>
      </c>
    </row>
    <row r="49" spans="1:16" ht="23.25" customHeight="1" x14ac:dyDescent="0.2">
      <c r="A49" s="68" t="s">
        <v>113</v>
      </c>
      <c r="B49" s="66" t="s">
        <v>57</v>
      </c>
      <c r="C49" s="361">
        <f>SUMPRODUCT(-('Diário 1º PA'!$E$4:$E$2634='Analítico Cp.'!$B49),-('Diário 1º PA'!$Q$4:$Q$2634=C$1),('Diário 1º PA'!$F$4:$F$2634))+SUMPRODUCT(-('Diário 2º PA'!$E$4:$E$2000='Analítico Cp.'!$B49),-('Diário 2º PA'!$Q$4:$Q$2000=C$1),('Diário 2º PA'!$F$4:$F$2000))+SUMPRODUCT(-('Diário 3º PA'!$E$4:$E$2000='Analítico Cp.'!$B49),-('Diário 3º PA'!$Q$4:$Q$2000=C$1),('Diário 3º PA'!$F$4:$F$2000))+SUMPRODUCT(-('Diário 4º PA'!$E$4:$E$2000='Analítico Cp.'!$B49),-('Diário 4º PA'!$Q$4:$Q$2000=C$1),('Diário 4º PA'!$F$4:$F$2000))+SUMPRODUCT(-('Comp.'!$D$5:$D$896='Analítico Cp.'!$B49),-('Comp.'!$K$5:$K$896=C$1),('Comp.'!$E$5:$E$896))</f>
        <v>0</v>
      </c>
      <c r="D49" s="361">
        <f>SUMPRODUCT(-('Diário 1º PA'!$E$4:$E$2634='Analítico Cp.'!$B49),-('Diário 1º PA'!$Q$4:$Q$2634=D$1),('Diário 1º PA'!$F$4:$F$2634))+SUMPRODUCT(-('Diário 2º PA'!$E$4:$E$2000='Analítico Cp.'!$B49),-('Diário 2º PA'!$Q$4:$Q$2000=D$1),('Diário 2º PA'!$F$4:$F$2000))+SUMPRODUCT(-('Diário 3º PA'!$E$4:$E$2000='Analítico Cp.'!$B49),-('Diário 3º PA'!$Q$4:$Q$2000=D$1),('Diário 3º PA'!$F$4:$F$2000))+SUMPRODUCT(-('Diário 4º PA'!$E$4:$E$2000='Analítico Cp.'!$B49),-('Diário 4º PA'!$Q$4:$Q$2000=D$1),('Diário 4º PA'!$F$4:$F$2000))+SUMPRODUCT(-('Comp.'!$D$5:$D$896='Analítico Cp.'!$B49),-('Comp.'!$K$5:$K$896=D$1),('Comp.'!$E$5:$E$896))</f>
        <v>0</v>
      </c>
      <c r="E49" s="361">
        <f>SUMPRODUCT(-('Diário 1º PA'!$E$4:$E$2634='Analítico Cp.'!$B49),-('Diário 1º PA'!$Q$4:$Q$2634=E$1),('Diário 1º PA'!$F$4:$F$2634))+SUMPRODUCT(-('Diário 2º PA'!$E$4:$E$2000='Analítico Cp.'!$B49),-('Diário 2º PA'!$Q$4:$Q$2000=E$1),('Diário 2º PA'!$F$4:$F$2000))+SUMPRODUCT(-('Diário 3º PA'!$E$4:$E$2000='Analítico Cp.'!$B49),-('Diário 3º PA'!$Q$4:$Q$2000=E$1),('Diário 3º PA'!$F$4:$F$2000))+SUMPRODUCT(-('Diário 4º PA'!$E$4:$E$2000='Analítico Cp.'!$B49),-('Diário 4º PA'!$Q$4:$Q$2000=E$1),('Diário 4º PA'!$F$4:$F$2000))+SUMPRODUCT(-('Comp.'!$D$5:$D$896='Analítico Cp.'!$B49),-('Comp.'!$K$5:$K$896=E$1),('Comp.'!$E$5:$E$896))</f>
        <v>0</v>
      </c>
      <c r="F49" s="361">
        <f>SUMPRODUCT(-('Diário 1º PA'!$E$4:$E$2634='Analítico Cp.'!$B49),-('Diário 1º PA'!$Q$4:$Q$2634=F$1),('Diário 1º PA'!$F$4:$F$2634))+SUMPRODUCT(-('Diário 2º PA'!$E$4:$E$2000='Analítico Cp.'!$B49),-('Diário 2º PA'!$Q$4:$Q$2000=F$1),('Diário 2º PA'!$F$4:$F$2000))+SUMPRODUCT(-('Diário 3º PA'!$E$4:$E$2000='Analítico Cp.'!$B49),-('Diário 3º PA'!$Q$4:$Q$2000=F$1),('Diário 3º PA'!$F$4:$F$2000))+SUMPRODUCT(-('Diário 4º PA'!$E$4:$E$2000='Analítico Cp.'!$B49),-('Diário 4º PA'!$Q$4:$Q$2000=F$1),('Diário 4º PA'!$F$4:$F$2000))+SUMPRODUCT(-('Comp.'!$D$5:$D$896='Analítico Cp.'!$B49),-('Comp.'!$K$5:$K$896=F$1),('Comp.'!$E$5:$E$896))</f>
        <v>0</v>
      </c>
      <c r="G49" s="361">
        <f>SUMPRODUCT(-('Diário 1º PA'!$E$4:$E$2634='Analítico Cp.'!$B49),-('Diário 1º PA'!$Q$4:$Q$2634=G$1),('Diário 1º PA'!$F$4:$F$2634))+SUMPRODUCT(-('Diário 2º PA'!$E$4:$E$2000='Analítico Cp.'!$B49),-('Diário 2º PA'!$Q$4:$Q$2000=G$1),('Diário 2º PA'!$F$4:$F$2000))+SUMPRODUCT(-('Diário 3º PA'!$E$4:$E$2000='Analítico Cp.'!$B49),-('Diário 3º PA'!$Q$4:$Q$2000=G$1),('Diário 3º PA'!$F$4:$F$2000))+SUMPRODUCT(-('Diário 4º PA'!$E$4:$E$2000='Analítico Cp.'!$B49),-('Diário 4º PA'!$Q$4:$Q$2000=G$1),('Diário 4º PA'!$F$4:$F$2000))+SUMPRODUCT(-('Comp.'!$D$5:$D$896='Analítico Cp.'!$B49),-('Comp.'!$K$5:$K$896=G$1),('Comp.'!$E$5:$E$896))</f>
        <v>0</v>
      </c>
      <c r="H49" s="361">
        <f>SUMPRODUCT(-('Diário 1º PA'!$E$4:$E$2634='Analítico Cp.'!$B49),-('Diário 1º PA'!$Q$4:$Q$2634=H$1),('Diário 1º PA'!$F$4:$F$2634))+SUMPRODUCT(-('Diário 2º PA'!$E$4:$E$2000='Analítico Cp.'!$B49),-('Diário 2º PA'!$Q$4:$Q$2000=H$1),('Diário 2º PA'!$F$4:$F$2000))+SUMPRODUCT(-('Diário 3º PA'!$E$4:$E$2000='Analítico Cp.'!$B49),-('Diário 3º PA'!$Q$4:$Q$2000=H$1),('Diário 3º PA'!$F$4:$F$2000))+SUMPRODUCT(-('Diário 4º PA'!$E$4:$E$2000='Analítico Cp.'!$B49),-('Diário 4º PA'!$Q$4:$Q$2000=H$1),('Diário 4º PA'!$F$4:$F$2000))+SUMPRODUCT(-('Comp.'!$D$5:$D$896='Analítico Cp.'!$B49),-('Comp.'!$K$5:$K$896=H$1),('Comp.'!$E$5:$E$896))</f>
        <v>0</v>
      </c>
      <c r="I49" s="361">
        <f>SUMPRODUCT(-('Diário 1º PA'!$E$4:$E$2634='Analítico Cp.'!$B49),-('Diário 1º PA'!$Q$4:$Q$2634=I$1),('Diário 1º PA'!$F$4:$F$2634))+SUMPRODUCT(-('Diário 2º PA'!$E$4:$E$2000='Analítico Cp.'!$B49),-('Diário 2º PA'!$Q$4:$Q$2000=I$1),('Diário 2º PA'!$F$4:$F$2000))+SUMPRODUCT(-('Diário 3º PA'!$E$4:$E$2000='Analítico Cp.'!$B49),-('Diário 3º PA'!$Q$4:$Q$2000=I$1),('Diário 3º PA'!$F$4:$F$2000))+SUMPRODUCT(-('Diário 4º PA'!$E$4:$E$2000='Analítico Cp.'!$B49),-('Diário 4º PA'!$Q$4:$Q$2000=I$1),('Diário 4º PA'!$F$4:$F$2000))+SUMPRODUCT(-('Comp.'!$D$5:$D$896='Analítico Cp.'!$B49),-('Comp.'!$K$5:$K$896=I$1),('Comp.'!$E$5:$E$896))</f>
        <v>0</v>
      </c>
      <c r="J49" s="361">
        <f>SUMPRODUCT(-('Diário 1º PA'!$E$4:$E$2634='Analítico Cp.'!$B49),-('Diário 1º PA'!$Q$4:$Q$2634=J$1),('Diário 1º PA'!$F$4:$F$2634))+SUMPRODUCT(-('Diário 2º PA'!$E$4:$E$2000='Analítico Cp.'!$B49),-('Diário 2º PA'!$Q$4:$Q$2000=J$1),('Diário 2º PA'!$F$4:$F$2000))+SUMPRODUCT(-('Diário 3º PA'!$E$4:$E$2000='Analítico Cp.'!$B49),-('Diário 3º PA'!$Q$4:$Q$2000=J$1),('Diário 3º PA'!$F$4:$F$2000))+SUMPRODUCT(-('Diário 4º PA'!$E$4:$E$2000='Analítico Cp.'!$B49),-('Diário 4º PA'!$Q$4:$Q$2000=J$1),('Diário 4º PA'!$F$4:$F$2000))+SUMPRODUCT(-('Comp.'!$D$5:$D$896='Analítico Cp.'!$B49),-('Comp.'!$K$5:$K$896=J$1),('Comp.'!$E$5:$E$896))</f>
        <v>0</v>
      </c>
      <c r="K49" s="361">
        <f>SUMPRODUCT(-('Diário 1º PA'!$E$4:$E$2634='Analítico Cp.'!$B49),-('Diário 1º PA'!$Q$4:$Q$2634=K$1),('Diário 1º PA'!$F$4:$F$2634))+SUMPRODUCT(-('Diário 2º PA'!$E$4:$E$2000='Analítico Cp.'!$B49),-('Diário 2º PA'!$Q$4:$Q$2000=K$1),('Diário 2º PA'!$F$4:$F$2000))+SUMPRODUCT(-('Diário 3º PA'!$E$4:$E$2000='Analítico Cp.'!$B49),-('Diário 3º PA'!$Q$4:$Q$2000=K$1),('Diário 3º PA'!$F$4:$F$2000))+SUMPRODUCT(-('Diário 4º PA'!$E$4:$E$2000='Analítico Cp.'!$B49),-('Diário 4º PA'!$Q$4:$Q$2000=K$1),('Diário 4º PA'!$F$4:$F$2000))+SUMPRODUCT(-('Comp.'!$D$5:$D$896='Analítico Cp.'!$B49),-('Comp.'!$K$5:$K$896=K$1),('Comp.'!$E$5:$E$896))</f>
        <v>0</v>
      </c>
      <c r="L49" s="361">
        <f>SUMPRODUCT(-('Diário 1º PA'!$E$4:$E$2634='Analítico Cp.'!$B49),-('Diário 1º PA'!$Q$4:$Q$2634=L$1),('Diário 1º PA'!$F$4:$F$2634))+SUMPRODUCT(-('Diário 2º PA'!$E$4:$E$2000='Analítico Cp.'!$B49),-('Diário 2º PA'!$Q$4:$Q$2000=L$1),('Diário 2º PA'!$F$4:$F$2000))+SUMPRODUCT(-('Diário 3º PA'!$E$4:$E$2000='Analítico Cp.'!$B49),-('Diário 3º PA'!$Q$4:$Q$2000=L$1),('Diário 3º PA'!$F$4:$F$2000))+SUMPRODUCT(-('Diário 4º PA'!$E$4:$E$2000='Analítico Cp.'!$B49),-('Diário 4º PA'!$Q$4:$Q$2000=L$1),('Diário 4º PA'!$F$4:$F$2000))+SUMPRODUCT(-('Comp.'!$D$5:$D$896='Analítico Cp.'!$B49),-('Comp.'!$K$5:$K$896=L$1),('Comp.'!$E$5:$E$896))</f>
        <v>0</v>
      </c>
      <c r="M49" s="361">
        <f>SUMPRODUCT(-('Diário 1º PA'!$E$4:$E$2634='Analítico Cp.'!$B49),-('Diário 1º PA'!$Q$4:$Q$2634=M$1),('Diário 1º PA'!$F$4:$F$2634))+SUMPRODUCT(-('Diário 2º PA'!$E$4:$E$2000='Analítico Cp.'!$B49),-('Diário 2º PA'!$Q$4:$Q$2000=M$1),('Diário 2º PA'!$F$4:$F$2000))+SUMPRODUCT(-('Diário 3º PA'!$E$4:$E$2000='Analítico Cp.'!$B49),-('Diário 3º PA'!$Q$4:$Q$2000=M$1),('Diário 3º PA'!$F$4:$F$2000))+SUMPRODUCT(-('Diário 4º PA'!$E$4:$E$2000='Analítico Cp.'!$B49),-('Diário 4º PA'!$Q$4:$Q$2000=M$1),('Diário 4º PA'!$F$4:$F$2000))+SUMPRODUCT(-('Comp.'!$D$5:$D$896='Analítico Cp.'!$B49),-('Comp.'!$K$5:$K$896=M$1),('Comp.'!$E$5:$E$896))</f>
        <v>0</v>
      </c>
      <c r="N49" s="361">
        <f>SUMPRODUCT(-('Diário 1º PA'!$E$4:$E$2634='Analítico Cp.'!$B49),-('Diário 1º PA'!$Q$4:$Q$2634=N$1),('Diário 1º PA'!$F$4:$F$2634))+SUMPRODUCT(-('Diário 2º PA'!$E$4:$E$2000='Analítico Cp.'!$B49),-('Diário 2º PA'!$Q$4:$Q$2000=N$1),('Diário 2º PA'!$F$4:$F$2000))+SUMPRODUCT(-('Diário 3º PA'!$E$4:$E$2000='Analítico Cp.'!$B49),-('Diário 3º PA'!$Q$4:$Q$2000=N$1),('Diário 3º PA'!$F$4:$F$2000))+SUMPRODUCT(-('Diário 4º PA'!$E$4:$E$2000='Analítico Cp.'!$B49),-('Diário 4º PA'!$Q$4:$Q$2000=N$1),('Diário 4º PA'!$F$4:$F$2000))+SUMPRODUCT(-('Comp.'!$D$5:$D$896='Analítico Cp.'!$B49),-('Comp.'!$K$5:$K$896=N$1),('Comp.'!$E$5:$E$896))</f>
        <v>0</v>
      </c>
      <c r="O49" s="16">
        <f t="shared" si="7"/>
        <v>0</v>
      </c>
      <c r="P49" s="180">
        <f t="shared" si="8"/>
        <v>0</v>
      </c>
    </row>
    <row r="50" spans="1:16" ht="23.25" customHeight="1" x14ac:dyDescent="0.2">
      <c r="A50" s="68" t="s">
        <v>170</v>
      </c>
      <c r="B50" s="66" t="s">
        <v>58</v>
      </c>
      <c r="C50" s="361">
        <f>SUMPRODUCT(-('Diário 1º PA'!$E$4:$E$2634='Analítico Cp.'!$B50),-('Diário 1º PA'!$Q$4:$Q$2634=C$1),('Diário 1º PA'!$F$4:$F$2634))+SUMPRODUCT(-('Diário 2º PA'!$E$4:$E$2000='Analítico Cp.'!$B50),-('Diário 2º PA'!$Q$4:$Q$2000=C$1),('Diário 2º PA'!$F$4:$F$2000))+SUMPRODUCT(-('Diário 3º PA'!$E$4:$E$2000='Analítico Cp.'!$B50),-('Diário 3º PA'!$Q$4:$Q$2000=C$1),('Diário 3º PA'!$F$4:$F$2000))+SUMPRODUCT(-('Diário 4º PA'!$E$4:$E$2000='Analítico Cp.'!$B50),-('Diário 4º PA'!$Q$4:$Q$2000=C$1),('Diário 4º PA'!$F$4:$F$2000))+SUMPRODUCT(-('Comp.'!$D$5:$D$896='Analítico Cp.'!$B50),-('Comp.'!$K$5:$K$896=C$1),('Comp.'!$E$5:$E$896))</f>
        <v>0</v>
      </c>
      <c r="D50" s="361">
        <f>SUMPRODUCT(-('Diário 1º PA'!$E$4:$E$2634='Analítico Cp.'!$B50),-('Diário 1º PA'!$Q$4:$Q$2634=D$1),('Diário 1º PA'!$F$4:$F$2634))+SUMPRODUCT(-('Diário 2º PA'!$E$4:$E$2000='Analítico Cp.'!$B50),-('Diário 2º PA'!$Q$4:$Q$2000=D$1),('Diário 2º PA'!$F$4:$F$2000))+SUMPRODUCT(-('Diário 3º PA'!$E$4:$E$2000='Analítico Cp.'!$B50),-('Diário 3º PA'!$Q$4:$Q$2000=D$1),('Diário 3º PA'!$F$4:$F$2000))+SUMPRODUCT(-('Diário 4º PA'!$E$4:$E$2000='Analítico Cp.'!$B50),-('Diário 4º PA'!$Q$4:$Q$2000=D$1),('Diário 4º PA'!$F$4:$F$2000))+SUMPRODUCT(-('Comp.'!$D$5:$D$896='Analítico Cp.'!$B50),-('Comp.'!$K$5:$K$896=D$1),('Comp.'!$E$5:$E$896))</f>
        <v>0</v>
      </c>
      <c r="E50" s="361">
        <f>SUMPRODUCT(-('Diário 1º PA'!$E$4:$E$2634='Analítico Cp.'!$B50),-('Diário 1º PA'!$Q$4:$Q$2634=E$1),('Diário 1º PA'!$F$4:$F$2634))+SUMPRODUCT(-('Diário 2º PA'!$E$4:$E$2000='Analítico Cp.'!$B50),-('Diário 2º PA'!$Q$4:$Q$2000=E$1),('Diário 2º PA'!$F$4:$F$2000))+SUMPRODUCT(-('Diário 3º PA'!$E$4:$E$2000='Analítico Cp.'!$B50),-('Diário 3º PA'!$Q$4:$Q$2000=E$1),('Diário 3º PA'!$F$4:$F$2000))+SUMPRODUCT(-('Diário 4º PA'!$E$4:$E$2000='Analítico Cp.'!$B50),-('Diário 4º PA'!$Q$4:$Q$2000=E$1),('Diário 4º PA'!$F$4:$F$2000))+SUMPRODUCT(-('Comp.'!$D$5:$D$896='Analítico Cp.'!$B50),-('Comp.'!$K$5:$K$896=E$1),('Comp.'!$E$5:$E$896))</f>
        <v>0</v>
      </c>
      <c r="F50" s="361">
        <f>SUMPRODUCT(-('Diário 1º PA'!$E$4:$E$2634='Analítico Cp.'!$B50),-('Diário 1º PA'!$Q$4:$Q$2634=F$1),('Diário 1º PA'!$F$4:$F$2634))+SUMPRODUCT(-('Diário 2º PA'!$E$4:$E$2000='Analítico Cp.'!$B50),-('Diário 2º PA'!$Q$4:$Q$2000=F$1),('Diário 2º PA'!$F$4:$F$2000))+SUMPRODUCT(-('Diário 3º PA'!$E$4:$E$2000='Analítico Cp.'!$B50),-('Diário 3º PA'!$Q$4:$Q$2000=F$1),('Diário 3º PA'!$F$4:$F$2000))+SUMPRODUCT(-('Diário 4º PA'!$E$4:$E$2000='Analítico Cp.'!$B50),-('Diário 4º PA'!$Q$4:$Q$2000=F$1),('Diário 4º PA'!$F$4:$F$2000))+SUMPRODUCT(-('Comp.'!$D$5:$D$896='Analítico Cp.'!$B50),-('Comp.'!$K$5:$K$896=F$1),('Comp.'!$E$5:$E$896))</f>
        <v>0</v>
      </c>
      <c r="G50" s="361">
        <f>SUMPRODUCT(-('Diário 1º PA'!$E$4:$E$2634='Analítico Cp.'!$B50),-('Diário 1º PA'!$Q$4:$Q$2634=G$1),('Diário 1º PA'!$F$4:$F$2634))+SUMPRODUCT(-('Diário 2º PA'!$E$4:$E$2000='Analítico Cp.'!$B50),-('Diário 2º PA'!$Q$4:$Q$2000=G$1),('Diário 2º PA'!$F$4:$F$2000))+SUMPRODUCT(-('Diário 3º PA'!$E$4:$E$2000='Analítico Cp.'!$B50),-('Diário 3º PA'!$Q$4:$Q$2000=G$1),('Diário 3º PA'!$F$4:$F$2000))+SUMPRODUCT(-('Diário 4º PA'!$E$4:$E$2000='Analítico Cp.'!$B50),-('Diário 4º PA'!$Q$4:$Q$2000=G$1),('Diário 4º PA'!$F$4:$F$2000))+SUMPRODUCT(-('Comp.'!$D$5:$D$896='Analítico Cp.'!$B50),-('Comp.'!$K$5:$K$896=G$1),('Comp.'!$E$5:$E$896))</f>
        <v>0</v>
      </c>
      <c r="H50" s="361">
        <f>SUMPRODUCT(-('Diário 1º PA'!$E$4:$E$2634='Analítico Cp.'!$B50),-('Diário 1º PA'!$Q$4:$Q$2634=H$1),('Diário 1º PA'!$F$4:$F$2634))+SUMPRODUCT(-('Diário 2º PA'!$E$4:$E$2000='Analítico Cp.'!$B50),-('Diário 2º PA'!$Q$4:$Q$2000=H$1),('Diário 2º PA'!$F$4:$F$2000))+SUMPRODUCT(-('Diário 3º PA'!$E$4:$E$2000='Analítico Cp.'!$B50),-('Diário 3º PA'!$Q$4:$Q$2000=H$1),('Diário 3º PA'!$F$4:$F$2000))+SUMPRODUCT(-('Diário 4º PA'!$E$4:$E$2000='Analítico Cp.'!$B50),-('Diário 4º PA'!$Q$4:$Q$2000=H$1),('Diário 4º PA'!$F$4:$F$2000))+SUMPRODUCT(-('Comp.'!$D$5:$D$896='Analítico Cp.'!$B50),-('Comp.'!$K$5:$K$896=H$1),('Comp.'!$E$5:$E$896))</f>
        <v>0</v>
      </c>
      <c r="I50" s="361">
        <f>SUMPRODUCT(-('Diário 1º PA'!$E$4:$E$2634='Analítico Cp.'!$B50),-('Diário 1º PA'!$Q$4:$Q$2634=I$1),('Diário 1º PA'!$F$4:$F$2634))+SUMPRODUCT(-('Diário 2º PA'!$E$4:$E$2000='Analítico Cp.'!$B50),-('Diário 2º PA'!$Q$4:$Q$2000=I$1),('Diário 2º PA'!$F$4:$F$2000))+SUMPRODUCT(-('Diário 3º PA'!$E$4:$E$2000='Analítico Cp.'!$B50),-('Diário 3º PA'!$Q$4:$Q$2000=I$1),('Diário 3º PA'!$F$4:$F$2000))+SUMPRODUCT(-('Diário 4º PA'!$E$4:$E$2000='Analítico Cp.'!$B50),-('Diário 4º PA'!$Q$4:$Q$2000=I$1),('Diário 4º PA'!$F$4:$F$2000))+SUMPRODUCT(-('Comp.'!$D$5:$D$896='Analítico Cp.'!$B50),-('Comp.'!$K$5:$K$896=I$1),('Comp.'!$E$5:$E$896))</f>
        <v>0</v>
      </c>
      <c r="J50" s="361">
        <f>SUMPRODUCT(-('Diário 1º PA'!$E$4:$E$2634='Analítico Cp.'!$B50),-('Diário 1º PA'!$Q$4:$Q$2634=J$1),('Diário 1º PA'!$F$4:$F$2634))+SUMPRODUCT(-('Diário 2º PA'!$E$4:$E$2000='Analítico Cp.'!$B50),-('Diário 2º PA'!$Q$4:$Q$2000=J$1),('Diário 2º PA'!$F$4:$F$2000))+SUMPRODUCT(-('Diário 3º PA'!$E$4:$E$2000='Analítico Cp.'!$B50),-('Diário 3º PA'!$Q$4:$Q$2000=J$1),('Diário 3º PA'!$F$4:$F$2000))+SUMPRODUCT(-('Diário 4º PA'!$E$4:$E$2000='Analítico Cp.'!$B50),-('Diário 4º PA'!$Q$4:$Q$2000=J$1),('Diário 4º PA'!$F$4:$F$2000))+SUMPRODUCT(-('Comp.'!$D$5:$D$896='Analítico Cp.'!$B50),-('Comp.'!$K$5:$K$896=J$1),('Comp.'!$E$5:$E$896))</f>
        <v>0</v>
      </c>
      <c r="K50" s="361">
        <f>SUMPRODUCT(-('Diário 1º PA'!$E$4:$E$2634='Analítico Cp.'!$B50),-('Diário 1º PA'!$Q$4:$Q$2634=K$1),('Diário 1º PA'!$F$4:$F$2634))+SUMPRODUCT(-('Diário 2º PA'!$E$4:$E$2000='Analítico Cp.'!$B50),-('Diário 2º PA'!$Q$4:$Q$2000=K$1),('Diário 2º PA'!$F$4:$F$2000))+SUMPRODUCT(-('Diário 3º PA'!$E$4:$E$2000='Analítico Cp.'!$B50),-('Diário 3º PA'!$Q$4:$Q$2000=K$1),('Diário 3º PA'!$F$4:$F$2000))+SUMPRODUCT(-('Diário 4º PA'!$E$4:$E$2000='Analítico Cp.'!$B50),-('Diário 4º PA'!$Q$4:$Q$2000=K$1),('Diário 4º PA'!$F$4:$F$2000))+SUMPRODUCT(-('Comp.'!$D$5:$D$896='Analítico Cp.'!$B50),-('Comp.'!$K$5:$K$896=K$1),('Comp.'!$E$5:$E$896))</f>
        <v>0</v>
      </c>
      <c r="L50" s="361">
        <f>SUMPRODUCT(-('Diário 1º PA'!$E$4:$E$2634='Analítico Cp.'!$B50),-('Diário 1º PA'!$Q$4:$Q$2634=L$1),('Diário 1º PA'!$F$4:$F$2634))+SUMPRODUCT(-('Diário 2º PA'!$E$4:$E$2000='Analítico Cp.'!$B50),-('Diário 2º PA'!$Q$4:$Q$2000=L$1),('Diário 2º PA'!$F$4:$F$2000))+SUMPRODUCT(-('Diário 3º PA'!$E$4:$E$2000='Analítico Cp.'!$B50),-('Diário 3º PA'!$Q$4:$Q$2000=L$1),('Diário 3º PA'!$F$4:$F$2000))+SUMPRODUCT(-('Diário 4º PA'!$E$4:$E$2000='Analítico Cp.'!$B50),-('Diário 4º PA'!$Q$4:$Q$2000=L$1),('Diário 4º PA'!$F$4:$F$2000))+SUMPRODUCT(-('Comp.'!$D$5:$D$896='Analítico Cp.'!$B50),-('Comp.'!$K$5:$K$896=L$1),('Comp.'!$E$5:$E$896))</f>
        <v>0</v>
      </c>
      <c r="M50" s="361">
        <f>SUMPRODUCT(-('Diário 1º PA'!$E$4:$E$2634='Analítico Cp.'!$B50),-('Diário 1º PA'!$Q$4:$Q$2634=M$1),('Diário 1º PA'!$F$4:$F$2634))+SUMPRODUCT(-('Diário 2º PA'!$E$4:$E$2000='Analítico Cp.'!$B50),-('Diário 2º PA'!$Q$4:$Q$2000=M$1),('Diário 2º PA'!$F$4:$F$2000))+SUMPRODUCT(-('Diário 3º PA'!$E$4:$E$2000='Analítico Cp.'!$B50),-('Diário 3º PA'!$Q$4:$Q$2000=M$1),('Diário 3º PA'!$F$4:$F$2000))+SUMPRODUCT(-('Diário 4º PA'!$E$4:$E$2000='Analítico Cp.'!$B50),-('Diário 4º PA'!$Q$4:$Q$2000=M$1),('Diário 4º PA'!$F$4:$F$2000))+SUMPRODUCT(-('Comp.'!$D$5:$D$896='Analítico Cp.'!$B50),-('Comp.'!$K$5:$K$896=M$1),('Comp.'!$E$5:$E$896))</f>
        <v>0</v>
      </c>
      <c r="N50" s="361">
        <f>SUMPRODUCT(-('Diário 1º PA'!$E$4:$E$2634='Analítico Cp.'!$B50),-('Diário 1º PA'!$Q$4:$Q$2634=N$1),('Diário 1º PA'!$F$4:$F$2634))+SUMPRODUCT(-('Diário 2º PA'!$E$4:$E$2000='Analítico Cp.'!$B50),-('Diário 2º PA'!$Q$4:$Q$2000=N$1),('Diário 2º PA'!$F$4:$F$2000))+SUMPRODUCT(-('Diário 3º PA'!$E$4:$E$2000='Analítico Cp.'!$B50),-('Diário 3º PA'!$Q$4:$Q$2000=N$1),('Diário 3º PA'!$F$4:$F$2000))+SUMPRODUCT(-('Diário 4º PA'!$E$4:$E$2000='Analítico Cp.'!$B50),-('Diário 4º PA'!$Q$4:$Q$2000=N$1),('Diário 4º PA'!$F$4:$F$2000))+SUMPRODUCT(-('Comp.'!$D$5:$D$896='Analítico Cp.'!$B50),-('Comp.'!$K$5:$K$896=N$1),('Comp.'!$E$5:$E$896))</f>
        <v>0</v>
      </c>
      <c r="O50" s="16">
        <f t="shared" si="7"/>
        <v>0</v>
      </c>
      <c r="P50" s="180">
        <f t="shared" si="8"/>
        <v>0</v>
      </c>
    </row>
    <row r="51" spans="1:16" ht="23.25" customHeight="1" x14ac:dyDescent="0.2">
      <c r="A51" s="68" t="s">
        <v>171</v>
      </c>
      <c r="B51" s="66" t="s">
        <v>338</v>
      </c>
      <c r="C51" s="361">
        <f>SUMPRODUCT(-('Diário 1º PA'!$E$4:$E$2634='Analítico Cp.'!$B51),-('Diário 1º PA'!$Q$4:$Q$2634=C$1),('Diário 1º PA'!$F$4:$F$2634))+SUMPRODUCT(-('Diário 2º PA'!$E$4:$E$2000='Analítico Cp.'!$B51),-('Diário 2º PA'!$Q$4:$Q$2000=C$1),('Diário 2º PA'!$F$4:$F$2000))+SUMPRODUCT(-('Diário 3º PA'!$E$4:$E$2000='Analítico Cp.'!$B51),-('Diário 3º PA'!$Q$4:$Q$2000=C$1),('Diário 3º PA'!$F$4:$F$2000))+SUMPRODUCT(-('Diário 4º PA'!$E$4:$E$2000='Analítico Cp.'!$B51),-('Diário 4º PA'!$Q$4:$Q$2000=C$1),('Diário 4º PA'!$F$4:$F$2000))+SUMPRODUCT(-('Comp.'!$D$5:$D$896='Analítico Cp.'!$B51),-('Comp.'!$K$5:$K$896=C$1),('Comp.'!$E$5:$E$896))</f>
        <v>0</v>
      </c>
      <c r="D51" s="361">
        <f>SUMPRODUCT(-('Diário 1º PA'!$E$4:$E$2634='Analítico Cp.'!$B51),-('Diário 1º PA'!$Q$4:$Q$2634=D$1),('Diário 1º PA'!$F$4:$F$2634))+SUMPRODUCT(-('Diário 2º PA'!$E$4:$E$2000='Analítico Cp.'!$B51),-('Diário 2º PA'!$Q$4:$Q$2000=D$1),('Diário 2º PA'!$F$4:$F$2000))+SUMPRODUCT(-('Diário 3º PA'!$E$4:$E$2000='Analítico Cp.'!$B51),-('Diário 3º PA'!$Q$4:$Q$2000=D$1),('Diário 3º PA'!$F$4:$F$2000))+SUMPRODUCT(-('Diário 4º PA'!$E$4:$E$2000='Analítico Cp.'!$B51),-('Diário 4º PA'!$Q$4:$Q$2000=D$1),('Diário 4º PA'!$F$4:$F$2000))+SUMPRODUCT(-('Comp.'!$D$5:$D$896='Analítico Cp.'!$B51),-('Comp.'!$K$5:$K$896=D$1),('Comp.'!$E$5:$E$896))</f>
        <v>0</v>
      </c>
      <c r="E51" s="361">
        <f>SUMPRODUCT(-('Diário 1º PA'!$E$4:$E$2634='Analítico Cp.'!$B51),-('Diário 1º PA'!$Q$4:$Q$2634=E$1),('Diário 1º PA'!$F$4:$F$2634))+SUMPRODUCT(-('Diário 2º PA'!$E$4:$E$2000='Analítico Cp.'!$B51),-('Diário 2º PA'!$Q$4:$Q$2000=E$1),('Diário 2º PA'!$F$4:$F$2000))+SUMPRODUCT(-('Diário 3º PA'!$E$4:$E$2000='Analítico Cp.'!$B51),-('Diário 3º PA'!$Q$4:$Q$2000=E$1),('Diário 3º PA'!$F$4:$F$2000))+SUMPRODUCT(-('Diário 4º PA'!$E$4:$E$2000='Analítico Cp.'!$B51),-('Diário 4º PA'!$Q$4:$Q$2000=E$1),('Diário 4º PA'!$F$4:$F$2000))+SUMPRODUCT(-('Comp.'!$D$5:$D$896='Analítico Cp.'!$B51),-('Comp.'!$K$5:$K$896=E$1),('Comp.'!$E$5:$E$896))</f>
        <v>0</v>
      </c>
      <c r="F51" s="361">
        <f>SUMPRODUCT(-('Diário 1º PA'!$E$4:$E$2634='Analítico Cp.'!$B51),-('Diário 1º PA'!$Q$4:$Q$2634=F$1),('Diário 1º PA'!$F$4:$F$2634))+SUMPRODUCT(-('Diário 2º PA'!$E$4:$E$2000='Analítico Cp.'!$B51),-('Diário 2º PA'!$Q$4:$Q$2000=F$1),('Diário 2º PA'!$F$4:$F$2000))+SUMPRODUCT(-('Diário 3º PA'!$E$4:$E$2000='Analítico Cp.'!$B51),-('Diário 3º PA'!$Q$4:$Q$2000=F$1),('Diário 3º PA'!$F$4:$F$2000))+SUMPRODUCT(-('Diário 4º PA'!$E$4:$E$2000='Analítico Cp.'!$B51),-('Diário 4º PA'!$Q$4:$Q$2000=F$1),('Diário 4º PA'!$F$4:$F$2000))+SUMPRODUCT(-('Comp.'!$D$5:$D$896='Analítico Cp.'!$B51),-('Comp.'!$K$5:$K$896=F$1),('Comp.'!$E$5:$E$896))</f>
        <v>0</v>
      </c>
      <c r="G51" s="361">
        <f>SUMPRODUCT(-('Diário 1º PA'!$E$4:$E$2634='Analítico Cp.'!$B51),-('Diário 1º PA'!$Q$4:$Q$2634=G$1),('Diário 1º PA'!$F$4:$F$2634))+SUMPRODUCT(-('Diário 2º PA'!$E$4:$E$2000='Analítico Cp.'!$B51),-('Diário 2º PA'!$Q$4:$Q$2000=G$1),('Diário 2º PA'!$F$4:$F$2000))+SUMPRODUCT(-('Diário 3º PA'!$E$4:$E$2000='Analítico Cp.'!$B51),-('Diário 3º PA'!$Q$4:$Q$2000=G$1),('Diário 3º PA'!$F$4:$F$2000))+SUMPRODUCT(-('Diário 4º PA'!$E$4:$E$2000='Analítico Cp.'!$B51),-('Diário 4º PA'!$Q$4:$Q$2000=G$1),('Diário 4º PA'!$F$4:$F$2000))+SUMPRODUCT(-('Comp.'!$D$5:$D$896='Analítico Cp.'!$B51),-('Comp.'!$K$5:$K$896=G$1),('Comp.'!$E$5:$E$896))</f>
        <v>0</v>
      </c>
      <c r="H51" s="361">
        <f>SUMPRODUCT(-('Diário 1º PA'!$E$4:$E$2634='Analítico Cp.'!$B51),-('Diário 1º PA'!$Q$4:$Q$2634=H$1),('Diário 1º PA'!$F$4:$F$2634))+SUMPRODUCT(-('Diário 2º PA'!$E$4:$E$2000='Analítico Cp.'!$B51),-('Diário 2º PA'!$Q$4:$Q$2000=H$1),('Diário 2º PA'!$F$4:$F$2000))+SUMPRODUCT(-('Diário 3º PA'!$E$4:$E$2000='Analítico Cp.'!$B51),-('Diário 3º PA'!$Q$4:$Q$2000=H$1),('Diário 3º PA'!$F$4:$F$2000))+SUMPRODUCT(-('Diário 4º PA'!$E$4:$E$2000='Analítico Cp.'!$B51),-('Diário 4º PA'!$Q$4:$Q$2000=H$1),('Diário 4º PA'!$F$4:$F$2000))+SUMPRODUCT(-('Comp.'!$D$5:$D$896='Analítico Cp.'!$B51),-('Comp.'!$K$5:$K$896=H$1),('Comp.'!$E$5:$E$896))</f>
        <v>0</v>
      </c>
      <c r="I51" s="361">
        <f>SUMPRODUCT(-('Diário 1º PA'!$E$4:$E$2634='Analítico Cp.'!$B51),-('Diário 1º PA'!$Q$4:$Q$2634=I$1),('Diário 1º PA'!$F$4:$F$2634))+SUMPRODUCT(-('Diário 2º PA'!$E$4:$E$2000='Analítico Cp.'!$B51),-('Diário 2º PA'!$Q$4:$Q$2000=I$1),('Diário 2º PA'!$F$4:$F$2000))+SUMPRODUCT(-('Diário 3º PA'!$E$4:$E$2000='Analítico Cp.'!$B51),-('Diário 3º PA'!$Q$4:$Q$2000=I$1),('Diário 3º PA'!$F$4:$F$2000))+SUMPRODUCT(-('Diário 4º PA'!$E$4:$E$2000='Analítico Cp.'!$B51),-('Diário 4º PA'!$Q$4:$Q$2000=I$1),('Diário 4º PA'!$F$4:$F$2000))+SUMPRODUCT(-('Comp.'!$D$5:$D$896='Analítico Cp.'!$B51),-('Comp.'!$K$5:$K$896=I$1),('Comp.'!$E$5:$E$896))</f>
        <v>0</v>
      </c>
      <c r="J51" s="361">
        <f>SUMPRODUCT(-('Diário 1º PA'!$E$4:$E$2634='Analítico Cp.'!$B51),-('Diário 1º PA'!$Q$4:$Q$2634=J$1),('Diário 1º PA'!$F$4:$F$2634))+SUMPRODUCT(-('Diário 2º PA'!$E$4:$E$2000='Analítico Cp.'!$B51),-('Diário 2º PA'!$Q$4:$Q$2000=J$1),('Diário 2º PA'!$F$4:$F$2000))+SUMPRODUCT(-('Diário 3º PA'!$E$4:$E$2000='Analítico Cp.'!$B51),-('Diário 3º PA'!$Q$4:$Q$2000=J$1),('Diário 3º PA'!$F$4:$F$2000))+SUMPRODUCT(-('Diário 4º PA'!$E$4:$E$2000='Analítico Cp.'!$B51),-('Diário 4º PA'!$Q$4:$Q$2000=J$1),('Diário 4º PA'!$F$4:$F$2000))+SUMPRODUCT(-('Comp.'!$D$5:$D$896='Analítico Cp.'!$B51),-('Comp.'!$K$5:$K$896=J$1),('Comp.'!$E$5:$E$896))</f>
        <v>0</v>
      </c>
      <c r="K51" s="361">
        <f>SUMPRODUCT(-('Diário 1º PA'!$E$4:$E$2634='Analítico Cp.'!$B51),-('Diário 1º PA'!$Q$4:$Q$2634=K$1),('Diário 1º PA'!$F$4:$F$2634))+SUMPRODUCT(-('Diário 2º PA'!$E$4:$E$2000='Analítico Cp.'!$B51),-('Diário 2º PA'!$Q$4:$Q$2000=K$1),('Diário 2º PA'!$F$4:$F$2000))+SUMPRODUCT(-('Diário 3º PA'!$E$4:$E$2000='Analítico Cp.'!$B51),-('Diário 3º PA'!$Q$4:$Q$2000=K$1),('Diário 3º PA'!$F$4:$F$2000))+SUMPRODUCT(-('Diário 4º PA'!$E$4:$E$2000='Analítico Cp.'!$B51),-('Diário 4º PA'!$Q$4:$Q$2000=K$1),('Diário 4º PA'!$F$4:$F$2000))+SUMPRODUCT(-('Comp.'!$D$5:$D$896='Analítico Cp.'!$B51),-('Comp.'!$K$5:$K$896=K$1),('Comp.'!$E$5:$E$896))</f>
        <v>0</v>
      </c>
      <c r="L51" s="361">
        <f>SUMPRODUCT(-('Diário 1º PA'!$E$4:$E$2634='Analítico Cp.'!$B51),-('Diário 1º PA'!$Q$4:$Q$2634=L$1),('Diário 1º PA'!$F$4:$F$2634))+SUMPRODUCT(-('Diário 2º PA'!$E$4:$E$2000='Analítico Cp.'!$B51),-('Diário 2º PA'!$Q$4:$Q$2000=L$1),('Diário 2º PA'!$F$4:$F$2000))+SUMPRODUCT(-('Diário 3º PA'!$E$4:$E$2000='Analítico Cp.'!$B51),-('Diário 3º PA'!$Q$4:$Q$2000=L$1),('Diário 3º PA'!$F$4:$F$2000))+SUMPRODUCT(-('Diário 4º PA'!$E$4:$E$2000='Analítico Cp.'!$B51),-('Diário 4º PA'!$Q$4:$Q$2000=L$1),('Diário 4º PA'!$F$4:$F$2000))+SUMPRODUCT(-('Comp.'!$D$5:$D$896='Analítico Cp.'!$B51),-('Comp.'!$K$5:$K$896=L$1),('Comp.'!$E$5:$E$896))</f>
        <v>0</v>
      </c>
      <c r="M51" s="361">
        <f>SUMPRODUCT(-('Diário 1º PA'!$E$4:$E$2634='Analítico Cp.'!$B51),-('Diário 1º PA'!$Q$4:$Q$2634=M$1),('Diário 1º PA'!$F$4:$F$2634))+SUMPRODUCT(-('Diário 2º PA'!$E$4:$E$2000='Analítico Cp.'!$B51),-('Diário 2º PA'!$Q$4:$Q$2000=M$1),('Diário 2º PA'!$F$4:$F$2000))+SUMPRODUCT(-('Diário 3º PA'!$E$4:$E$2000='Analítico Cp.'!$B51),-('Diário 3º PA'!$Q$4:$Q$2000=M$1),('Diário 3º PA'!$F$4:$F$2000))+SUMPRODUCT(-('Diário 4º PA'!$E$4:$E$2000='Analítico Cp.'!$B51),-('Diário 4º PA'!$Q$4:$Q$2000=M$1),('Diário 4º PA'!$F$4:$F$2000))+SUMPRODUCT(-('Comp.'!$D$5:$D$896='Analítico Cp.'!$B51),-('Comp.'!$K$5:$K$896=M$1),('Comp.'!$E$5:$E$896))</f>
        <v>0</v>
      </c>
      <c r="N51" s="361">
        <f>SUMPRODUCT(-('Diário 1º PA'!$E$4:$E$2634='Analítico Cp.'!$B51),-('Diário 1º PA'!$Q$4:$Q$2634=N$1),('Diário 1º PA'!$F$4:$F$2634))+SUMPRODUCT(-('Diário 2º PA'!$E$4:$E$2000='Analítico Cp.'!$B51),-('Diário 2º PA'!$Q$4:$Q$2000=N$1),('Diário 2º PA'!$F$4:$F$2000))+SUMPRODUCT(-('Diário 3º PA'!$E$4:$E$2000='Analítico Cp.'!$B51),-('Diário 3º PA'!$Q$4:$Q$2000=N$1),('Diário 3º PA'!$F$4:$F$2000))+SUMPRODUCT(-('Diário 4º PA'!$E$4:$E$2000='Analítico Cp.'!$B51),-('Diário 4º PA'!$Q$4:$Q$2000=N$1),('Diário 4º PA'!$F$4:$F$2000))+SUMPRODUCT(-('Comp.'!$D$5:$D$896='Analítico Cp.'!$B51),-('Comp.'!$K$5:$K$896=N$1),('Comp.'!$E$5:$E$896))</f>
        <v>0</v>
      </c>
      <c r="O51" s="16">
        <f>SUM(C51:N51)</f>
        <v>0</v>
      </c>
      <c r="P51" s="180">
        <f t="shared" si="8"/>
        <v>0</v>
      </c>
    </row>
    <row r="52" spans="1:16" ht="23.25" customHeight="1" x14ac:dyDescent="0.2">
      <c r="A52" s="68" t="s">
        <v>337</v>
      </c>
      <c r="B52" s="69" t="s">
        <v>77</v>
      </c>
      <c r="C52" s="361">
        <f>SUMPRODUCT(-('Diário 1º PA'!$E$4:$E$2634='Analítico Cp.'!$B52),-('Diário 1º PA'!$Q$4:$Q$2634=C$1),('Diário 1º PA'!$F$4:$F$2634))+SUMPRODUCT(-('Diário 2º PA'!$E$4:$E$2000='Analítico Cp.'!$B52),-('Diário 2º PA'!$Q$4:$Q$2000=C$1),('Diário 2º PA'!$F$4:$F$2000))+SUMPRODUCT(-('Diário 3º PA'!$E$4:$E$2000='Analítico Cp.'!$B52),-('Diário 3º PA'!$Q$4:$Q$2000=C$1),('Diário 3º PA'!$F$4:$F$2000))+SUMPRODUCT(-('Diário 4º PA'!$E$4:$E$2000='Analítico Cp.'!$B52),-('Diário 4º PA'!$Q$4:$Q$2000=C$1),('Diário 4º PA'!$F$4:$F$2000))+SUMPRODUCT(-('Comp.'!$D$5:$D$896='Analítico Cp.'!$B52),-('Comp.'!$K$5:$K$896=C$1),('Comp.'!$E$5:$E$896))</f>
        <v>0</v>
      </c>
      <c r="D52" s="361">
        <f>SUMPRODUCT(-('Diário 1º PA'!$E$4:$E$2634='Analítico Cp.'!$B52),-('Diário 1º PA'!$Q$4:$Q$2634=D$1),('Diário 1º PA'!$F$4:$F$2634))+SUMPRODUCT(-('Diário 2º PA'!$E$4:$E$2000='Analítico Cp.'!$B52),-('Diário 2º PA'!$Q$4:$Q$2000=D$1),('Diário 2º PA'!$F$4:$F$2000))+SUMPRODUCT(-('Diário 3º PA'!$E$4:$E$2000='Analítico Cp.'!$B52),-('Diário 3º PA'!$Q$4:$Q$2000=D$1),('Diário 3º PA'!$F$4:$F$2000))+SUMPRODUCT(-('Diário 4º PA'!$E$4:$E$2000='Analítico Cp.'!$B52),-('Diário 4º PA'!$Q$4:$Q$2000=D$1),('Diário 4º PA'!$F$4:$F$2000))+SUMPRODUCT(-('Comp.'!$D$5:$D$896='Analítico Cp.'!$B52),-('Comp.'!$K$5:$K$896=D$1),('Comp.'!$E$5:$E$896))</f>
        <v>0</v>
      </c>
      <c r="E52" s="361">
        <f>SUMPRODUCT(-('Diário 1º PA'!$E$4:$E$2634='Analítico Cp.'!$B52),-('Diário 1º PA'!$Q$4:$Q$2634=E$1),('Diário 1º PA'!$F$4:$F$2634))+SUMPRODUCT(-('Diário 2º PA'!$E$4:$E$2000='Analítico Cp.'!$B52),-('Diário 2º PA'!$Q$4:$Q$2000=E$1),('Diário 2º PA'!$F$4:$F$2000))+SUMPRODUCT(-('Diário 3º PA'!$E$4:$E$2000='Analítico Cp.'!$B52),-('Diário 3º PA'!$Q$4:$Q$2000=E$1),('Diário 3º PA'!$F$4:$F$2000))+SUMPRODUCT(-('Diário 4º PA'!$E$4:$E$2000='Analítico Cp.'!$B52),-('Diário 4º PA'!$Q$4:$Q$2000=E$1),('Diário 4º PA'!$F$4:$F$2000))+SUMPRODUCT(-('Comp.'!$D$5:$D$896='Analítico Cp.'!$B52),-('Comp.'!$K$5:$K$896=E$1),('Comp.'!$E$5:$E$896))</f>
        <v>0</v>
      </c>
      <c r="F52" s="361">
        <f>SUMPRODUCT(-('Diário 1º PA'!$E$4:$E$2634='Analítico Cp.'!$B52),-('Diário 1º PA'!$Q$4:$Q$2634=F$1),('Diário 1º PA'!$F$4:$F$2634))+SUMPRODUCT(-('Diário 2º PA'!$E$4:$E$2000='Analítico Cp.'!$B52),-('Diário 2º PA'!$Q$4:$Q$2000=F$1),('Diário 2º PA'!$F$4:$F$2000))+SUMPRODUCT(-('Diário 3º PA'!$E$4:$E$2000='Analítico Cp.'!$B52),-('Diário 3º PA'!$Q$4:$Q$2000=F$1),('Diário 3º PA'!$F$4:$F$2000))+SUMPRODUCT(-('Diário 4º PA'!$E$4:$E$2000='Analítico Cp.'!$B52),-('Diário 4º PA'!$Q$4:$Q$2000=F$1),('Diário 4º PA'!$F$4:$F$2000))+SUMPRODUCT(-('Comp.'!$D$5:$D$896='Analítico Cp.'!$B52),-('Comp.'!$K$5:$K$896=F$1),('Comp.'!$E$5:$E$896))</f>
        <v>0</v>
      </c>
      <c r="G52" s="361">
        <f>SUMPRODUCT(-('Diário 1º PA'!$E$4:$E$2634='Analítico Cp.'!$B52),-('Diário 1º PA'!$Q$4:$Q$2634=G$1),('Diário 1º PA'!$F$4:$F$2634))+SUMPRODUCT(-('Diário 2º PA'!$E$4:$E$2000='Analítico Cp.'!$B52),-('Diário 2º PA'!$Q$4:$Q$2000=G$1),('Diário 2º PA'!$F$4:$F$2000))+SUMPRODUCT(-('Diário 3º PA'!$E$4:$E$2000='Analítico Cp.'!$B52),-('Diário 3º PA'!$Q$4:$Q$2000=G$1),('Diário 3º PA'!$F$4:$F$2000))+SUMPRODUCT(-('Diário 4º PA'!$E$4:$E$2000='Analítico Cp.'!$B52),-('Diário 4º PA'!$Q$4:$Q$2000=G$1),('Diário 4º PA'!$F$4:$F$2000))+SUMPRODUCT(-('Comp.'!$D$5:$D$896='Analítico Cp.'!$B52),-('Comp.'!$K$5:$K$896=G$1),('Comp.'!$E$5:$E$896))</f>
        <v>0</v>
      </c>
      <c r="H52" s="361">
        <f>SUMPRODUCT(-('Diário 1º PA'!$E$4:$E$2634='Analítico Cp.'!$B52),-('Diário 1º PA'!$Q$4:$Q$2634=H$1),('Diário 1º PA'!$F$4:$F$2634))+SUMPRODUCT(-('Diário 2º PA'!$E$4:$E$2000='Analítico Cp.'!$B52),-('Diário 2º PA'!$Q$4:$Q$2000=H$1),('Diário 2º PA'!$F$4:$F$2000))+SUMPRODUCT(-('Diário 3º PA'!$E$4:$E$2000='Analítico Cp.'!$B52),-('Diário 3º PA'!$Q$4:$Q$2000=H$1),('Diário 3º PA'!$F$4:$F$2000))+SUMPRODUCT(-('Diário 4º PA'!$E$4:$E$2000='Analítico Cp.'!$B52),-('Diário 4º PA'!$Q$4:$Q$2000=H$1),('Diário 4º PA'!$F$4:$F$2000))+SUMPRODUCT(-('Comp.'!$D$5:$D$896='Analítico Cp.'!$B52),-('Comp.'!$K$5:$K$896=H$1),('Comp.'!$E$5:$E$896))</f>
        <v>0</v>
      </c>
      <c r="I52" s="361">
        <f>SUMPRODUCT(-('Diário 1º PA'!$E$4:$E$2634='Analítico Cp.'!$B52),-('Diário 1º PA'!$Q$4:$Q$2634=I$1),('Diário 1º PA'!$F$4:$F$2634))+SUMPRODUCT(-('Diário 2º PA'!$E$4:$E$2000='Analítico Cp.'!$B52),-('Diário 2º PA'!$Q$4:$Q$2000=I$1),('Diário 2º PA'!$F$4:$F$2000))+SUMPRODUCT(-('Diário 3º PA'!$E$4:$E$2000='Analítico Cp.'!$B52),-('Diário 3º PA'!$Q$4:$Q$2000=I$1),('Diário 3º PA'!$F$4:$F$2000))+SUMPRODUCT(-('Diário 4º PA'!$E$4:$E$2000='Analítico Cp.'!$B52),-('Diário 4º PA'!$Q$4:$Q$2000=I$1),('Diário 4º PA'!$F$4:$F$2000))+SUMPRODUCT(-('Comp.'!$D$5:$D$896='Analítico Cp.'!$B52),-('Comp.'!$K$5:$K$896=I$1),('Comp.'!$E$5:$E$896))</f>
        <v>0</v>
      </c>
      <c r="J52" s="361">
        <f>SUMPRODUCT(-('Diário 1º PA'!$E$4:$E$2634='Analítico Cp.'!$B52),-('Diário 1º PA'!$Q$4:$Q$2634=J$1),('Diário 1º PA'!$F$4:$F$2634))+SUMPRODUCT(-('Diário 2º PA'!$E$4:$E$2000='Analítico Cp.'!$B52),-('Diário 2º PA'!$Q$4:$Q$2000=J$1),('Diário 2º PA'!$F$4:$F$2000))+SUMPRODUCT(-('Diário 3º PA'!$E$4:$E$2000='Analítico Cp.'!$B52),-('Diário 3º PA'!$Q$4:$Q$2000=J$1),('Diário 3º PA'!$F$4:$F$2000))+SUMPRODUCT(-('Diário 4º PA'!$E$4:$E$2000='Analítico Cp.'!$B52),-('Diário 4º PA'!$Q$4:$Q$2000=J$1),('Diário 4º PA'!$F$4:$F$2000))+SUMPRODUCT(-('Comp.'!$D$5:$D$896='Analítico Cp.'!$B52),-('Comp.'!$K$5:$K$896=J$1),('Comp.'!$E$5:$E$896))</f>
        <v>0</v>
      </c>
      <c r="K52" s="361">
        <f>SUMPRODUCT(-('Diário 1º PA'!$E$4:$E$2634='Analítico Cp.'!$B52),-('Diário 1º PA'!$Q$4:$Q$2634=K$1),('Diário 1º PA'!$F$4:$F$2634))+SUMPRODUCT(-('Diário 2º PA'!$E$4:$E$2000='Analítico Cp.'!$B52),-('Diário 2º PA'!$Q$4:$Q$2000=K$1),('Diário 2º PA'!$F$4:$F$2000))+SUMPRODUCT(-('Diário 3º PA'!$E$4:$E$2000='Analítico Cp.'!$B52),-('Diário 3º PA'!$Q$4:$Q$2000=K$1),('Diário 3º PA'!$F$4:$F$2000))+SUMPRODUCT(-('Diário 4º PA'!$E$4:$E$2000='Analítico Cp.'!$B52),-('Diário 4º PA'!$Q$4:$Q$2000=K$1),('Diário 4º PA'!$F$4:$F$2000))+SUMPRODUCT(-('Comp.'!$D$5:$D$896='Analítico Cp.'!$B52),-('Comp.'!$K$5:$K$896=K$1),('Comp.'!$E$5:$E$896))</f>
        <v>0</v>
      </c>
      <c r="L52" s="361">
        <f>SUMPRODUCT(-('Diário 1º PA'!$E$4:$E$2634='Analítico Cp.'!$B52),-('Diário 1º PA'!$Q$4:$Q$2634=L$1),('Diário 1º PA'!$F$4:$F$2634))+SUMPRODUCT(-('Diário 2º PA'!$E$4:$E$2000='Analítico Cp.'!$B52),-('Diário 2º PA'!$Q$4:$Q$2000=L$1),('Diário 2º PA'!$F$4:$F$2000))+SUMPRODUCT(-('Diário 3º PA'!$E$4:$E$2000='Analítico Cp.'!$B52),-('Diário 3º PA'!$Q$4:$Q$2000=L$1),('Diário 3º PA'!$F$4:$F$2000))+SUMPRODUCT(-('Diário 4º PA'!$E$4:$E$2000='Analítico Cp.'!$B52),-('Diário 4º PA'!$Q$4:$Q$2000=L$1),('Diário 4º PA'!$F$4:$F$2000))+SUMPRODUCT(-('Comp.'!$D$5:$D$896='Analítico Cp.'!$B52),-('Comp.'!$K$5:$K$896=L$1),('Comp.'!$E$5:$E$896))</f>
        <v>0</v>
      </c>
      <c r="M52" s="361">
        <f>SUMPRODUCT(-('Diário 1º PA'!$E$4:$E$2634='Analítico Cp.'!$B52),-('Diário 1º PA'!$Q$4:$Q$2634=M$1),('Diário 1º PA'!$F$4:$F$2634))+SUMPRODUCT(-('Diário 2º PA'!$E$4:$E$2000='Analítico Cp.'!$B52),-('Diário 2º PA'!$Q$4:$Q$2000=M$1),('Diário 2º PA'!$F$4:$F$2000))+SUMPRODUCT(-('Diário 3º PA'!$E$4:$E$2000='Analítico Cp.'!$B52),-('Diário 3º PA'!$Q$4:$Q$2000=M$1),('Diário 3º PA'!$F$4:$F$2000))+SUMPRODUCT(-('Diário 4º PA'!$E$4:$E$2000='Analítico Cp.'!$B52),-('Diário 4º PA'!$Q$4:$Q$2000=M$1),('Diário 4º PA'!$F$4:$F$2000))+SUMPRODUCT(-('Comp.'!$D$5:$D$896='Analítico Cp.'!$B52),-('Comp.'!$K$5:$K$896=M$1),('Comp.'!$E$5:$E$896))</f>
        <v>0</v>
      </c>
      <c r="N52" s="361">
        <f>SUMPRODUCT(-('Diário 1º PA'!$E$4:$E$2634='Analítico Cp.'!$B52),-('Diário 1º PA'!$Q$4:$Q$2634=N$1),('Diário 1º PA'!$F$4:$F$2634))+SUMPRODUCT(-('Diário 2º PA'!$E$4:$E$2000='Analítico Cp.'!$B52),-('Diário 2º PA'!$Q$4:$Q$2000=N$1),('Diário 2º PA'!$F$4:$F$2000))+SUMPRODUCT(-('Diário 3º PA'!$E$4:$E$2000='Analítico Cp.'!$B52),-('Diário 3º PA'!$Q$4:$Q$2000=N$1),('Diário 3º PA'!$F$4:$F$2000))+SUMPRODUCT(-('Diário 4º PA'!$E$4:$E$2000='Analítico Cp.'!$B52),-('Diário 4º PA'!$Q$4:$Q$2000=N$1),('Diário 4º PA'!$F$4:$F$2000))+SUMPRODUCT(-('Comp.'!$D$5:$D$896='Analítico Cp.'!$B52),-('Comp.'!$K$5:$K$896=N$1),('Comp.'!$E$5:$E$896))</f>
        <v>0</v>
      </c>
      <c r="O52" s="20">
        <f t="shared" si="7"/>
        <v>0</v>
      </c>
      <c r="P52" s="180">
        <f t="shared" si="8"/>
        <v>0</v>
      </c>
    </row>
    <row r="53" spans="1:16" ht="23.25" customHeight="1" x14ac:dyDescent="0.2">
      <c r="A53" s="26"/>
      <c r="B53" s="27" t="s">
        <v>115</v>
      </c>
      <c r="C53" s="17">
        <f>SUBTOTAL(109,C45:C52)</f>
        <v>46045.77</v>
      </c>
      <c r="D53" s="17">
        <f>SUBTOTAL(109,D45:D52)</f>
        <v>48526.750000000007</v>
      </c>
      <c r="E53" s="17">
        <f>SUBTOTAL(109,E45:E52)</f>
        <v>57317.130000000005</v>
      </c>
      <c r="F53" s="17">
        <f t="shared" ref="F53:N53" si="9">SUBTOTAL(109,F45:F52)</f>
        <v>0</v>
      </c>
      <c r="G53" s="17">
        <f t="shared" si="9"/>
        <v>0</v>
      </c>
      <c r="H53" s="17">
        <f t="shared" si="9"/>
        <v>0</v>
      </c>
      <c r="I53" s="17">
        <f t="shared" si="9"/>
        <v>0</v>
      </c>
      <c r="J53" s="17">
        <f t="shared" si="9"/>
        <v>0</v>
      </c>
      <c r="K53" s="17">
        <f t="shared" si="9"/>
        <v>0</v>
      </c>
      <c r="L53" s="17">
        <f t="shared" si="9"/>
        <v>0</v>
      </c>
      <c r="M53" s="17">
        <f t="shared" si="9"/>
        <v>0</v>
      </c>
      <c r="N53" s="17">
        <f t="shared" si="9"/>
        <v>0</v>
      </c>
      <c r="O53" s="17">
        <f>SUBTOTAL(109,O45:O52)</f>
        <v>151889.65</v>
      </c>
      <c r="P53" s="184">
        <f t="shared" si="8"/>
        <v>4.5351969339769427E-2</v>
      </c>
    </row>
    <row r="54" spans="1:16" ht="23.25" customHeight="1" thickBot="1" x14ac:dyDescent="0.25">
      <c r="A54" s="32"/>
      <c r="B54" s="38" t="s">
        <v>262</v>
      </c>
      <c r="C54" s="21">
        <f t="shared" ref="C54:O54" si="10">SUBTOTAL(109,C20:C53)</f>
        <v>403398.72549999994</v>
      </c>
      <c r="D54" s="21">
        <f t="shared" si="10"/>
        <v>415191.16196038859</v>
      </c>
      <c r="E54" s="21">
        <f t="shared" si="10"/>
        <v>423766.57933587342</v>
      </c>
      <c r="F54" s="21">
        <f t="shared" si="10"/>
        <v>0</v>
      </c>
      <c r="G54" s="21">
        <f t="shared" si="10"/>
        <v>0</v>
      </c>
      <c r="H54" s="21">
        <f t="shared" si="10"/>
        <v>0</v>
      </c>
      <c r="I54" s="21">
        <f t="shared" si="10"/>
        <v>0</v>
      </c>
      <c r="J54" s="21">
        <f t="shared" si="10"/>
        <v>0</v>
      </c>
      <c r="K54" s="21">
        <f t="shared" si="10"/>
        <v>0</v>
      </c>
      <c r="L54" s="21">
        <f t="shared" si="10"/>
        <v>0</v>
      </c>
      <c r="M54" s="21">
        <f t="shared" si="10"/>
        <v>0</v>
      </c>
      <c r="N54" s="21">
        <f t="shared" si="10"/>
        <v>0</v>
      </c>
      <c r="O54" s="21">
        <f t="shared" si="10"/>
        <v>1242356.466796262</v>
      </c>
      <c r="P54" s="181">
        <f t="shared" si="8"/>
        <v>0.37094899087072986</v>
      </c>
    </row>
    <row r="55" spans="1:16" ht="23.25" customHeight="1" thickBot="1" x14ac:dyDescent="0.25">
      <c r="A55" s="76" t="s">
        <v>40</v>
      </c>
      <c r="B55" s="140" t="s">
        <v>271</v>
      </c>
      <c r="C55" s="70"/>
      <c r="D55" s="70"/>
      <c r="E55" s="70"/>
      <c r="F55" s="70"/>
      <c r="G55" s="70"/>
      <c r="H55" s="70"/>
      <c r="I55" s="70"/>
      <c r="J55" s="70"/>
      <c r="K55" s="70"/>
      <c r="L55" s="70"/>
      <c r="M55" s="70"/>
      <c r="N55" s="70"/>
      <c r="O55" s="70"/>
      <c r="P55" s="178"/>
    </row>
    <row r="56" spans="1:16" ht="23.25" customHeight="1" x14ac:dyDescent="0.2">
      <c r="A56" s="67" t="s">
        <v>16</v>
      </c>
      <c r="B56" s="110" t="s">
        <v>2</v>
      </c>
      <c r="C56" s="15">
        <f>SUMPRODUCT(-('Diário 1º PA'!$E$4:$E$2634='Analítico Cp.'!$B56),-('Diário 1º PA'!$Q$4:$Q$2634=C$1),('Diário 1º PA'!$F$4:$F$2634))+SUMPRODUCT(-('Diário 2º PA'!$E$4:$E$2000='Analítico Cp.'!$B56),-('Diário 2º PA'!$Q$4:$Q$2000=C$1),('Diário 2º PA'!$F$4:$F$2000))+SUMPRODUCT(-('Diário 3º PA'!$E$4:$E$2000='Analítico Cp.'!$B56),-('Diário 3º PA'!$Q$4:$Q$2000=C$1),('Diário 3º PA'!$F$4:$F$2000))+SUMPRODUCT(-('Diário 4º PA'!$E$4:$E$2000='Analítico Cp.'!$B56),-('Diário 4º PA'!$Q$4:$Q$2000=C$1),('Diário 4º PA'!$F$4:$F$2000))+SUMPRODUCT(-('Comp.'!$D$5:$D$896='Analítico Cp.'!$B56),-('Comp.'!$K$5:$K$896=C$1),('Comp.'!$E$5:$E$896))</f>
        <v>7366.18</v>
      </c>
      <c r="D56" s="15">
        <f>SUMPRODUCT(-('Diário 1º PA'!$E$4:$E$2634='Analítico Cp.'!$B56),-('Diário 1º PA'!$Q$4:$Q$2634=D$1),('Diário 1º PA'!$F$4:$F$2634))+SUMPRODUCT(-('Diário 2º PA'!$E$4:$E$2000='Analítico Cp.'!$B56),-('Diário 2º PA'!$Q$4:$Q$2000=D$1),('Diário 2º PA'!$F$4:$F$2000))+SUMPRODUCT(-('Diário 3º PA'!$E$4:$E$2000='Analítico Cp.'!$B56),-('Diário 3º PA'!$Q$4:$Q$2000=D$1),('Diário 3º PA'!$F$4:$F$2000))+SUMPRODUCT(-('Diário 4º PA'!$E$4:$E$2000='Analítico Cp.'!$B56),-('Diário 4º PA'!$Q$4:$Q$2000=D$1),('Diário 4º PA'!$F$4:$F$2000))+SUMPRODUCT(-('Comp.'!$D$5:$D$896='Analítico Cp.'!$B56),-('Comp.'!$K$5:$K$896=D$1),('Comp.'!$E$5:$E$896))</f>
        <v>7366.18</v>
      </c>
      <c r="E56" s="15">
        <f>SUMPRODUCT(-('Diário 1º PA'!$E$4:$E$2634='Analítico Cp.'!$B56),-('Diário 1º PA'!$Q$4:$Q$2634=E$1),('Diário 1º PA'!$F$4:$F$2634))+SUMPRODUCT(-('Diário 2º PA'!$E$4:$E$2000='Analítico Cp.'!$B56),-('Diário 2º PA'!$Q$4:$Q$2000=E$1),('Diário 2º PA'!$F$4:$F$2000))+SUMPRODUCT(-('Diário 3º PA'!$E$4:$E$2000='Analítico Cp.'!$B56),-('Diário 3º PA'!$Q$4:$Q$2000=E$1),('Diário 3º PA'!$F$4:$F$2000))+SUMPRODUCT(-('Diário 4º PA'!$E$4:$E$2000='Analítico Cp.'!$B56),-('Diário 4º PA'!$Q$4:$Q$2000=E$1),('Diário 4º PA'!$F$4:$F$2000))+SUMPRODUCT(-('Comp.'!$D$5:$D$896='Analítico Cp.'!$B56),-('Comp.'!$K$5:$K$896=E$1),('Comp.'!$E$5:$E$896))</f>
        <v>7366.18</v>
      </c>
      <c r="F56" s="15">
        <f>SUMPRODUCT(-('Diário 1º PA'!$E$4:$E$2634='Analítico Cp.'!$B56),-('Diário 1º PA'!$Q$4:$Q$2634=F$1),('Diário 1º PA'!$F$4:$F$2634))+SUMPRODUCT(-('Diário 2º PA'!$E$4:$E$2000='Analítico Cp.'!$B56),-('Diário 2º PA'!$Q$4:$Q$2000=F$1),('Diário 2º PA'!$F$4:$F$2000))+SUMPRODUCT(-('Diário 3º PA'!$E$4:$E$2000='Analítico Cp.'!$B56),-('Diário 3º PA'!$Q$4:$Q$2000=F$1),('Diário 3º PA'!$F$4:$F$2000))+SUMPRODUCT(-('Diário 4º PA'!$E$4:$E$2000='Analítico Cp.'!$B56),-('Diário 4º PA'!$Q$4:$Q$2000=F$1),('Diário 4º PA'!$F$4:$F$2000))+SUMPRODUCT(-('Comp.'!$D$5:$D$896='Analítico Cp.'!$B56),-('Comp.'!$K$5:$K$896=F$1),('Comp.'!$E$5:$E$896))</f>
        <v>0</v>
      </c>
      <c r="G56" s="15">
        <f>SUMPRODUCT(-('Diário 1º PA'!$E$4:$E$2634='Analítico Cp.'!$B56),-('Diário 1º PA'!$Q$4:$Q$2634=G$1),('Diário 1º PA'!$F$4:$F$2634))+SUMPRODUCT(-('Diário 2º PA'!$E$4:$E$2000='Analítico Cp.'!$B56),-('Diário 2º PA'!$Q$4:$Q$2000=G$1),('Diário 2º PA'!$F$4:$F$2000))+SUMPRODUCT(-('Diário 3º PA'!$E$4:$E$2000='Analítico Cp.'!$B56),-('Diário 3º PA'!$Q$4:$Q$2000=G$1),('Diário 3º PA'!$F$4:$F$2000))+SUMPRODUCT(-('Diário 4º PA'!$E$4:$E$2000='Analítico Cp.'!$B56),-('Diário 4º PA'!$Q$4:$Q$2000=G$1),('Diário 4º PA'!$F$4:$F$2000))+SUMPRODUCT(-('Comp.'!$D$5:$D$896='Analítico Cp.'!$B56),-('Comp.'!$K$5:$K$896=G$1),('Comp.'!$E$5:$E$896))</f>
        <v>0</v>
      </c>
      <c r="H56" s="15">
        <f>SUMPRODUCT(-('Diário 1º PA'!$E$4:$E$2634='Analítico Cp.'!$B56),-('Diário 1º PA'!$Q$4:$Q$2634=H$1),('Diário 1º PA'!$F$4:$F$2634))+SUMPRODUCT(-('Diário 2º PA'!$E$4:$E$2000='Analítico Cp.'!$B56),-('Diário 2º PA'!$Q$4:$Q$2000=H$1),('Diário 2º PA'!$F$4:$F$2000))+SUMPRODUCT(-('Diário 3º PA'!$E$4:$E$2000='Analítico Cp.'!$B56),-('Diário 3º PA'!$Q$4:$Q$2000=H$1),('Diário 3º PA'!$F$4:$F$2000))+SUMPRODUCT(-('Diário 4º PA'!$E$4:$E$2000='Analítico Cp.'!$B56),-('Diário 4º PA'!$Q$4:$Q$2000=H$1),('Diário 4º PA'!$F$4:$F$2000))+SUMPRODUCT(-('Comp.'!$D$5:$D$896='Analítico Cp.'!$B56),-('Comp.'!$K$5:$K$896=H$1),('Comp.'!$E$5:$E$896))</f>
        <v>0</v>
      </c>
      <c r="I56" s="15">
        <f>SUMPRODUCT(-('Diário 1º PA'!$E$4:$E$2634='Analítico Cp.'!$B56),-('Diário 1º PA'!$Q$4:$Q$2634=I$1),('Diário 1º PA'!$F$4:$F$2634))+SUMPRODUCT(-('Diário 2º PA'!$E$4:$E$2000='Analítico Cp.'!$B56),-('Diário 2º PA'!$Q$4:$Q$2000=I$1),('Diário 2º PA'!$F$4:$F$2000))+SUMPRODUCT(-('Diário 3º PA'!$E$4:$E$2000='Analítico Cp.'!$B56),-('Diário 3º PA'!$Q$4:$Q$2000=I$1),('Diário 3º PA'!$F$4:$F$2000))+SUMPRODUCT(-('Diário 4º PA'!$E$4:$E$2000='Analítico Cp.'!$B56),-('Diário 4º PA'!$Q$4:$Q$2000=I$1),('Diário 4º PA'!$F$4:$F$2000))+SUMPRODUCT(-('Comp.'!$D$5:$D$896='Analítico Cp.'!$B56),-('Comp.'!$K$5:$K$896=I$1),('Comp.'!$E$5:$E$896))</f>
        <v>0</v>
      </c>
      <c r="J56" s="15">
        <f>SUMPRODUCT(-('Diário 1º PA'!$E$4:$E$2634='Analítico Cp.'!$B56),-('Diário 1º PA'!$Q$4:$Q$2634=J$1),('Diário 1º PA'!$F$4:$F$2634))+SUMPRODUCT(-('Diário 2º PA'!$E$4:$E$2000='Analítico Cp.'!$B56),-('Diário 2º PA'!$Q$4:$Q$2000=J$1),('Diário 2º PA'!$F$4:$F$2000))+SUMPRODUCT(-('Diário 3º PA'!$E$4:$E$2000='Analítico Cp.'!$B56),-('Diário 3º PA'!$Q$4:$Q$2000=J$1),('Diário 3º PA'!$F$4:$F$2000))+SUMPRODUCT(-('Diário 4º PA'!$E$4:$E$2000='Analítico Cp.'!$B56),-('Diário 4º PA'!$Q$4:$Q$2000=J$1),('Diário 4º PA'!$F$4:$F$2000))+SUMPRODUCT(-('Comp.'!$D$5:$D$896='Analítico Cp.'!$B56),-('Comp.'!$K$5:$K$896=J$1),('Comp.'!$E$5:$E$896))</f>
        <v>0</v>
      </c>
      <c r="K56" s="15">
        <f>SUMPRODUCT(-('Diário 1º PA'!$E$4:$E$2634='Analítico Cp.'!$B56),-('Diário 1º PA'!$Q$4:$Q$2634=K$1),('Diário 1º PA'!$F$4:$F$2634))+SUMPRODUCT(-('Diário 2º PA'!$E$4:$E$2000='Analítico Cp.'!$B56),-('Diário 2º PA'!$Q$4:$Q$2000=K$1),('Diário 2º PA'!$F$4:$F$2000))+SUMPRODUCT(-('Diário 3º PA'!$E$4:$E$2000='Analítico Cp.'!$B56),-('Diário 3º PA'!$Q$4:$Q$2000=K$1),('Diário 3º PA'!$F$4:$F$2000))+SUMPRODUCT(-('Diário 4º PA'!$E$4:$E$2000='Analítico Cp.'!$B56),-('Diário 4º PA'!$Q$4:$Q$2000=K$1),('Diário 4º PA'!$F$4:$F$2000))+SUMPRODUCT(-('Comp.'!$D$5:$D$896='Analítico Cp.'!$B56),-('Comp.'!$K$5:$K$896=K$1),('Comp.'!$E$5:$E$896))</f>
        <v>0</v>
      </c>
      <c r="L56" s="15">
        <f>SUMPRODUCT(-('Diário 1º PA'!$E$4:$E$2634='Analítico Cp.'!$B56),-('Diário 1º PA'!$Q$4:$Q$2634=L$1),('Diário 1º PA'!$F$4:$F$2634))+SUMPRODUCT(-('Diário 2º PA'!$E$4:$E$2000='Analítico Cp.'!$B56),-('Diário 2º PA'!$Q$4:$Q$2000=L$1),('Diário 2º PA'!$F$4:$F$2000))+SUMPRODUCT(-('Diário 3º PA'!$E$4:$E$2000='Analítico Cp.'!$B56),-('Diário 3º PA'!$Q$4:$Q$2000=L$1),('Diário 3º PA'!$F$4:$F$2000))+SUMPRODUCT(-('Diário 4º PA'!$E$4:$E$2000='Analítico Cp.'!$B56),-('Diário 4º PA'!$Q$4:$Q$2000=L$1),('Diário 4º PA'!$F$4:$F$2000))+SUMPRODUCT(-('Comp.'!$D$5:$D$896='Analítico Cp.'!$B56),-('Comp.'!$K$5:$K$896=L$1),('Comp.'!$E$5:$E$896))</f>
        <v>0</v>
      </c>
      <c r="M56" s="15">
        <f>SUMPRODUCT(-('Diário 1º PA'!$E$4:$E$2634='Analítico Cp.'!$B56),-('Diário 1º PA'!$Q$4:$Q$2634=M$1),('Diário 1º PA'!$F$4:$F$2634))+SUMPRODUCT(-('Diário 2º PA'!$E$4:$E$2000='Analítico Cp.'!$B56),-('Diário 2º PA'!$Q$4:$Q$2000=M$1),('Diário 2º PA'!$F$4:$F$2000))+SUMPRODUCT(-('Diário 3º PA'!$E$4:$E$2000='Analítico Cp.'!$B56),-('Diário 3º PA'!$Q$4:$Q$2000=M$1),('Diário 3º PA'!$F$4:$F$2000))+SUMPRODUCT(-('Diário 4º PA'!$E$4:$E$2000='Analítico Cp.'!$B56),-('Diário 4º PA'!$Q$4:$Q$2000=M$1),('Diário 4º PA'!$F$4:$F$2000))+SUMPRODUCT(-('Comp.'!$D$5:$D$896='Analítico Cp.'!$B56),-('Comp.'!$K$5:$K$896=M$1),('Comp.'!$E$5:$E$896))</f>
        <v>0</v>
      </c>
      <c r="N56" s="15">
        <f>SUMPRODUCT(-('Diário 1º PA'!$E$4:$E$2634='Analítico Cp.'!$B56),-('Diário 1º PA'!$Q$4:$Q$2634=N$1),('Diário 1º PA'!$F$4:$F$2634))+SUMPRODUCT(-('Diário 2º PA'!$E$4:$E$2000='Analítico Cp.'!$B56),-('Diário 2º PA'!$Q$4:$Q$2000=N$1),('Diário 2º PA'!$F$4:$F$2000))+SUMPRODUCT(-('Diário 3º PA'!$E$4:$E$2000='Analítico Cp.'!$B56),-('Diário 3º PA'!$Q$4:$Q$2000=N$1),('Diário 3º PA'!$F$4:$F$2000))+SUMPRODUCT(-('Diário 4º PA'!$E$4:$E$2000='Analítico Cp.'!$B56),-('Diário 4º PA'!$Q$4:$Q$2000=N$1),('Diário 4º PA'!$F$4:$F$2000))+SUMPRODUCT(-('Comp.'!$D$5:$D$896='Analítico Cp.'!$B56),-('Comp.'!$K$5:$K$896=N$1),('Comp.'!$E$5:$E$896))</f>
        <v>0</v>
      </c>
      <c r="O56" s="16">
        <f>SUM(C56:N56)</f>
        <v>22098.54</v>
      </c>
      <c r="P56" s="180">
        <f t="shared" ref="P56:P87" si="11">IF($O$164=0,0,O56/$O$164)</f>
        <v>6.5982923032192678E-3</v>
      </c>
    </row>
    <row r="57" spans="1:16" ht="23.25" customHeight="1" x14ac:dyDescent="0.2">
      <c r="A57" s="67" t="s">
        <v>17</v>
      </c>
      <c r="B57" s="110" t="s">
        <v>155</v>
      </c>
      <c r="C57" s="15">
        <f>SUMPRODUCT(-('Diário 1º PA'!$E$4:$E$2634='Analítico Cp.'!$B57),-('Diário 1º PA'!$Q$4:$Q$2634=C$1),('Diário 1º PA'!$F$4:$F$2634))+SUMPRODUCT(-('Diário 2º PA'!$E$4:$E$2000='Analítico Cp.'!$B57),-('Diário 2º PA'!$Q$4:$Q$2000=C$1),('Diário 2º PA'!$F$4:$F$2000))+SUMPRODUCT(-('Diário 3º PA'!$E$4:$E$2000='Analítico Cp.'!$B57),-('Diário 3º PA'!$Q$4:$Q$2000=C$1),('Diário 3º PA'!$F$4:$F$2000))+SUMPRODUCT(-('Diário 4º PA'!$E$4:$E$2000='Analítico Cp.'!$B57),-('Diário 4º PA'!$Q$4:$Q$2000=C$1),('Diário 4º PA'!$F$4:$F$2000))+SUMPRODUCT(-('Comp.'!$D$5:$D$896='Analítico Cp.'!$B57),-('Comp.'!$K$5:$K$896=C$1),('Comp.'!$E$5:$E$896))</f>
        <v>0</v>
      </c>
      <c r="D57" s="15">
        <f>SUMPRODUCT(-('Diário 1º PA'!$E$4:$E$2634='Analítico Cp.'!$B57),-('Diário 1º PA'!$Q$4:$Q$2634=D$1),('Diário 1º PA'!$F$4:$F$2634))+SUMPRODUCT(-('Diário 2º PA'!$E$4:$E$2000='Analítico Cp.'!$B57),-('Diário 2º PA'!$Q$4:$Q$2000=D$1),('Diário 2º PA'!$F$4:$F$2000))+SUMPRODUCT(-('Diário 3º PA'!$E$4:$E$2000='Analítico Cp.'!$B57),-('Diário 3º PA'!$Q$4:$Q$2000=D$1),('Diário 3º PA'!$F$4:$F$2000))+SUMPRODUCT(-('Diário 4º PA'!$E$4:$E$2000='Analítico Cp.'!$B57),-('Diário 4º PA'!$Q$4:$Q$2000=D$1),('Diário 4º PA'!$F$4:$F$2000))+SUMPRODUCT(-('Comp.'!$D$5:$D$896='Analítico Cp.'!$B57),-('Comp.'!$K$5:$K$896=D$1),('Comp.'!$E$5:$E$896))</f>
        <v>0</v>
      </c>
      <c r="E57" s="15">
        <f>SUMPRODUCT(-('Diário 1º PA'!$E$4:$E$2634='Analítico Cp.'!$B57),-('Diário 1º PA'!$Q$4:$Q$2634=E$1),('Diário 1º PA'!$F$4:$F$2634))+SUMPRODUCT(-('Diário 2º PA'!$E$4:$E$2000='Analítico Cp.'!$B57),-('Diário 2º PA'!$Q$4:$Q$2000=E$1),('Diário 2º PA'!$F$4:$F$2000))+SUMPRODUCT(-('Diário 3º PA'!$E$4:$E$2000='Analítico Cp.'!$B57),-('Diário 3º PA'!$Q$4:$Q$2000=E$1),('Diário 3º PA'!$F$4:$F$2000))+SUMPRODUCT(-('Diário 4º PA'!$E$4:$E$2000='Analítico Cp.'!$B57),-('Diário 4º PA'!$Q$4:$Q$2000=E$1),('Diário 4º PA'!$F$4:$F$2000))+SUMPRODUCT(-('Comp.'!$D$5:$D$896='Analítico Cp.'!$B57),-('Comp.'!$K$5:$K$896=E$1),('Comp.'!$E$5:$E$896))</f>
        <v>0</v>
      </c>
      <c r="F57" s="15">
        <f>SUMPRODUCT(-('Diário 1º PA'!$E$4:$E$2634='Analítico Cp.'!$B57),-('Diário 1º PA'!$Q$4:$Q$2634=F$1),('Diário 1º PA'!$F$4:$F$2634))+SUMPRODUCT(-('Diário 2º PA'!$E$4:$E$2000='Analítico Cp.'!$B57),-('Diário 2º PA'!$Q$4:$Q$2000=F$1),('Diário 2º PA'!$F$4:$F$2000))+SUMPRODUCT(-('Diário 3º PA'!$E$4:$E$2000='Analítico Cp.'!$B57),-('Diário 3º PA'!$Q$4:$Q$2000=F$1),('Diário 3º PA'!$F$4:$F$2000))+SUMPRODUCT(-('Diário 4º PA'!$E$4:$E$2000='Analítico Cp.'!$B57),-('Diário 4º PA'!$Q$4:$Q$2000=F$1),('Diário 4º PA'!$F$4:$F$2000))+SUMPRODUCT(-('Comp.'!$D$5:$D$896='Analítico Cp.'!$B57),-('Comp.'!$K$5:$K$896=F$1),('Comp.'!$E$5:$E$896))</f>
        <v>0</v>
      </c>
      <c r="G57" s="15">
        <f>SUMPRODUCT(-('Diário 1º PA'!$E$4:$E$2634='Analítico Cp.'!$B57),-('Diário 1º PA'!$Q$4:$Q$2634=G$1),('Diário 1º PA'!$F$4:$F$2634))+SUMPRODUCT(-('Diário 2º PA'!$E$4:$E$2000='Analítico Cp.'!$B57),-('Diário 2º PA'!$Q$4:$Q$2000=G$1),('Diário 2º PA'!$F$4:$F$2000))+SUMPRODUCT(-('Diário 3º PA'!$E$4:$E$2000='Analítico Cp.'!$B57),-('Diário 3º PA'!$Q$4:$Q$2000=G$1),('Diário 3º PA'!$F$4:$F$2000))+SUMPRODUCT(-('Diário 4º PA'!$E$4:$E$2000='Analítico Cp.'!$B57),-('Diário 4º PA'!$Q$4:$Q$2000=G$1),('Diário 4º PA'!$F$4:$F$2000))+SUMPRODUCT(-('Comp.'!$D$5:$D$896='Analítico Cp.'!$B57),-('Comp.'!$K$5:$K$896=G$1),('Comp.'!$E$5:$E$896))</f>
        <v>0</v>
      </c>
      <c r="H57" s="15">
        <f>SUMPRODUCT(-('Diário 1º PA'!$E$4:$E$2634='Analítico Cp.'!$B57),-('Diário 1º PA'!$Q$4:$Q$2634=H$1),('Diário 1º PA'!$F$4:$F$2634))+SUMPRODUCT(-('Diário 2º PA'!$E$4:$E$2000='Analítico Cp.'!$B57),-('Diário 2º PA'!$Q$4:$Q$2000=H$1),('Diário 2º PA'!$F$4:$F$2000))+SUMPRODUCT(-('Diário 3º PA'!$E$4:$E$2000='Analítico Cp.'!$B57),-('Diário 3º PA'!$Q$4:$Q$2000=H$1),('Diário 3º PA'!$F$4:$F$2000))+SUMPRODUCT(-('Diário 4º PA'!$E$4:$E$2000='Analítico Cp.'!$B57),-('Diário 4º PA'!$Q$4:$Q$2000=H$1),('Diário 4º PA'!$F$4:$F$2000))+SUMPRODUCT(-('Comp.'!$D$5:$D$896='Analítico Cp.'!$B57),-('Comp.'!$K$5:$K$896=H$1),('Comp.'!$E$5:$E$896))</f>
        <v>0</v>
      </c>
      <c r="I57" s="15">
        <f>SUMPRODUCT(-('Diário 1º PA'!$E$4:$E$2634='Analítico Cp.'!$B57),-('Diário 1º PA'!$Q$4:$Q$2634=I$1),('Diário 1º PA'!$F$4:$F$2634))+SUMPRODUCT(-('Diário 2º PA'!$E$4:$E$2000='Analítico Cp.'!$B57),-('Diário 2º PA'!$Q$4:$Q$2000=I$1),('Diário 2º PA'!$F$4:$F$2000))+SUMPRODUCT(-('Diário 3º PA'!$E$4:$E$2000='Analítico Cp.'!$B57),-('Diário 3º PA'!$Q$4:$Q$2000=I$1),('Diário 3º PA'!$F$4:$F$2000))+SUMPRODUCT(-('Diário 4º PA'!$E$4:$E$2000='Analítico Cp.'!$B57),-('Diário 4º PA'!$Q$4:$Q$2000=I$1),('Diário 4º PA'!$F$4:$F$2000))+SUMPRODUCT(-('Comp.'!$D$5:$D$896='Analítico Cp.'!$B57),-('Comp.'!$K$5:$K$896=I$1),('Comp.'!$E$5:$E$896))</f>
        <v>0</v>
      </c>
      <c r="J57" s="15">
        <f>SUMPRODUCT(-('Diário 1º PA'!$E$4:$E$2634='Analítico Cp.'!$B57),-('Diário 1º PA'!$Q$4:$Q$2634=J$1),('Diário 1º PA'!$F$4:$F$2634))+SUMPRODUCT(-('Diário 2º PA'!$E$4:$E$2000='Analítico Cp.'!$B57),-('Diário 2º PA'!$Q$4:$Q$2000=J$1),('Diário 2º PA'!$F$4:$F$2000))+SUMPRODUCT(-('Diário 3º PA'!$E$4:$E$2000='Analítico Cp.'!$B57),-('Diário 3º PA'!$Q$4:$Q$2000=J$1),('Diário 3º PA'!$F$4:$F$2000))+SUMPRODUCT(-('Diário 4º PA'!$E$4:$E$2000='Analítico Cp.'!$B57),-('Diário 4º PA'!$Q$4:$Q$2000=J$1),('Diário 4º PA'!$F$4:$F$2000))+SUMPRODUCT(-('Comp.'!$D$5:$D$896='Analítico Cp.'!$B57),-('Comp.'!$K$5:$K$896=J$1),('Comp.'!$E$5:$E$896))</f>
        <v>0</v>
      </c>
      <c r="K57" s="15">
        <f>SUMPRODUCT(-('Diário 1º PA'!$E$4:$E$2634='Analítico Cp.'!$B57),-('Diário 1º PA'!$Q$4:$Q$2634=K$1),('Diário 1º PA'!$F$4:$F$2634))+SUMPRODUCT(-('Diário 2º PA'!$E$4:$E$2000='Analítico Cp.'!$B57),-('Diário 2º PA'!$Q$4:$Q$2000=K$1),('Diário 2º PA'!$F$4:$F$2000))+SUMPRODUCT(-('Diário 3º PA'!$E$4:$E$2000='Analítico Cp.'!$B57),-('Diário 3º PA'!$Q$4:$Q$2000=K$1),('Diário 3º PA'!$F$4:$F$2000))+SUMPRODUCT(-('Diário 4º PA'!$E$4:$E$2000='Analítico Cp.'!$B57),-('Diário 4º PA'!$Q$4:$Q$2000=K$1),('Diário 4º PA'!$F$4:$F$2000))+SUMPRODUCT(-('Comp.'!$D$5:$D$896='Analítico Cp.'!$B57),-('Comp.'!$K$5:$K$896=K$1),('Comp.'!$E$5:$E$896))</f>
        <v>0</v>
      </c>
      <c r="L57" s="15">
        <f>SUMPRODUCT(-('Diário 1º PA'!$E$4:$E$2634='Analítico Cp.'!$B57),-('Diário 1º PA'!$Q$4:$Q$2634=L$1),('Diário 1º PA'!$F$4:$F$2634))+SUMPRODUCT(-('Diário 2º PA'!$E$4:$E$2000='Analítico Cp.'!$B57),-('Diário 2º PA'!$Q$4:$Q$2000=L$1),('Diário 2º PA'!$F$4:$F$2000))+SUMPRODUCT(-('Diário 3º PA'!$E$4:$E$2000='Analítico Cp.'!$B57),-('Diário 3º PA'!$Q$4:$Q$2000=L$1),('Diário 3º PA'!$F$4:$F$2000))+SUMPRODUCT(-('Diário 4º PA'!$E$4:$E$2000='Analítico Cp.'!$B57),-('Diário 4º PA'!$Q$4:$Q$2000=L$1),('Diário 4º PA'!$F$4:$F$2000))+SUMPRODUCT(-('Comp.'!$D$5:$D$896='Analítico Cp.'!$B57),-('Comp.'!$K$5:$K$896=L$1),('Comp.'!$E$5:$E$896))</f>
        <v>0</v>
      </c>
      <c r="M57" s="15">
        <f>SUMPRODUCT(-('Diário 1º PA'!$E$4:$E$2634='Analítico Cp.'!$B57),-('Diário 1º PA'!$Q$4:$Q$2634=M$1),('Diário 1º PA'!$F$4:$F$2634))+SUMPRODUCT(-('Diário 2º PA'!$E$4:$E$2000='Analítico Cp.'!$B57),-('Diário 2º PA'!$Q$4:$Q$2000=M$1),('Diário 2º PA'!$F$4:$F$2000))+SUMPRODUCT(-('Diário 3º PA'!$E$4:$E$2000='Analítico Cp.'!$B57),-('Diário 3º PA'!$Q$4:$Q$2000=M$1),('Diário 3º PA'!$F$4:$F$2000))+SUMPRODUCT(-('Diário 4º PA'!$E$4:$E$2000='Analítico Cp.'!$B57),-('Diário 4º PA'!$Q$4:$Q$2000=M$1),('Diário 4º PA'!$F$4:$F$2000))+SUMPRODUCT(-('Comp.'!$D$5:$D$896='Analítico Cp.'!$B57),-('Comp.'!$K$5:$K$896=M$1),('Comp.'!$E$5:$E$896))</f>
        <v>0</v>
      </c>
      <c r="N57" s="15">
        <f>SUMPRODUCT(-('Diário 1º PA'!$E$4:$E$2634='Analítico Cp.'!$B57),-('Diário 1º PA'!$Q$4:$Q$2634=N$1),('Diário 1º PA'!$F$4:$F$2634))+SUMPRODUCT(-('Diário 2º PA'!$E$4:$E$2000='Analítico Cp.'!$B57),-('Diário 2º PA'!$Q$4:$Q$2000=N$1),('Diário 2º PA'!$F$4:$F$2000))+SUMPRODUCT(-('Diário 3º PA'!$E$4:$E$2000='Analítico Cp.'!$B57),-('Diário 3º PA'!$Q$4:$Q$2000=N$1),('Diário 3º PA'!$F$4:$F$2000))+SUMPRODUCT(-('Diário 4º PA'!$E$4:$E$2000='Analítico Cp.'!$B57),-('Diário 4º PA'!$Q$4:$Q$2000=N$1),('Diário 4º PA'!$F$4:$F$2000))+SUMPRODUCT(-('Comp.'!$D$5:$D$896='Analítico Cp.'!$B57),-('Comp.'!$K$5:$K$896=N$1),('Comp.'!$E$5:$E$896))</f>
        <v>0</v>
      </c>
      <c r="O57" s="16">
        <f t="shared" ref="O57:O116" si="12">SUM(C57:N57)</f>
        <v>0</v>
      </c>
      <c r="P57" s="180">
        <f t="shared" si="11"/>
        <v>0</v>
      </c>
    </row>
    <row r="58" spans="1:16" ht="23.25" customHeight="1" x14ac:dyDescent="0.2">
      <c r="A58" s="67" t="s">
        <v>18</v>
      </c>
      <c r="B58" s="110" t="s">
        <v>3</v>
      </c>
      <c r="C58" s="15">
        <f>SUMPRODUCT(-('Diário 1º PA'!$E$4:$E$2634='Analítico Cp.'!$B58),-('Diário 1º PA'!$Q$4:$Q$2634=C$1),('Diário 1º PA'!$F$4:$F$2634))+SUMPRODUCT(-('Diário 2º PA'!$E$4:$E$2000='Analítico Cp.'!$B58),-('Diário 2º PA'!$Q$4:$Q$2000=C$1),('Diário 2º PA'!$F$4:$F$2000))+SUMPRODUCT(-('Diário 3º PA'!$E$4:$E$2000='Analítico Cp.'!$B58),-('Diário 3º PA'!$Q$4:$Q$2000=C$1),('Diário 3º PA'!$F$4:$F$2000))+SUMPRODUCT(-('Diário 4º PA'!$E$4:$E$2000='Analítico Cp.'!$B58),-('Diário 4º PA'!$Q$4:$Q$2000=C$1),('Diário 4º PA'!$F$4:$F$2000))+SUMPRODUCT(-('Comp.'!$D$5:$D$896='Analítico Cp.'!$B58),-('Comp.'!$K$5:$K$896=C$1),('Comp.'!$E$5:$E$896))</f>
        <v>1257.44</v>
      </c>
      <c r="D58" s="15">
        <f>SUMPRODUCT(-('Diário 1º PA'!$E$4:$E$2634='Analítico Cp.'!$B58),-('Diário 1º PA'!$Q$4:$Q$2634=D$1),('Diário 1º PA'!$F$4:$F$2634))+SUMPRODUCT(-('Diário 2º PA'!$E$4:$E$2000='Analítico Cp.'!$B58),-('Diário 2º PA'!$Q$4:$Q$2000=D$1),('Diário 2º PA'!$F$4:$F$2000))+SUMPRODUCT(-('Diário 3º PA'!$E$4:$E$2000='Analítico Cp.'!$B58),-('Diário 3º PA'!$Q$4:$Q$2000=D$1),('Diário 3º PA'!$F$4:$F$2000))+SUMPRODUCT(-('Diário 4º PA'!$E$4:$E$2000='Analítico Cp.'!$B58),-('Diário 4º PA'!$Q$4:$Q$2000=D$1),('Diário 4º PA'!$F$4:$F$2000))+SUMPRODUCT(-('Comp.'!$D$5:$D$896='Analítico Cp.'!$B58),-('Comp.'!$K$5:$K$896=D$1),('Comp.'!$E$5:$E$896))</f>
        <v>1257.44</v>
      </c>
      <c r="E58" s="15">
        <f>SUMPRODUCT(-('Diário 1º PA'!$E$4:$E$2634='Analítico Cp.'!$B58),-('Diário 1º PA'!$Q$4:$Q$2634=E$1),('Diário 1º PA'!$F$4:$F$2634))+SUMPRODUCT(-('Diário 2º PA'!$E$4:$E$2000='Analítico Cp.'!$B58),-('Diário 2º PA'!$Q$4:$Q$2000=E$1),('Diário 2º PA'!$F$4:$F$2000))+SUMPRODUCT(-('Diário 3º PA'!$E$4:$E$2000='Analítico Cp.'!$B58),-('Diário 3º PA'!$Q$4:$Q$2000=E$1),('Diário 3º PA'!$F$4:$F$2000))+SUMPRODUCT(-('Diário 4º PA'!$E$4:$E$2000='Analítico Cp.'!$B58),-('Diário 4º PA'!$Q$4:$Q$2000=E$1),('Diário 4º PA'!$F$4:$F$2000))+SUMPRODUCT(-('Comp.'!$D$5:$D$896='Analítico Cp.'!$B58),-('Comp.'!$K$5:$K$896=E$1),('Comp.'!$E$5:$E$896))</f>
        <v>1257.44</v>
      </c>
      <c r="F58" s="15">
        <f>SUMPRODUCT(-('Diário 1º PA'!$E$4:$E$2634='Analítico Cp.'!$B58),-('Diário 1º PA'!$Q$4:$Q$2634=F$1),('Diário 1º PA'!$F$4:$F$2634))+SUMPRODUCT(-('Diário 2º PA'!$E$4:$E$2000='Analítico Cp.'!$B58),-('Diário 2º PA'!$Q$4:$Q$2000=F$1),('Diário 2º PA'!$F$4:$F$2000))+SUMPRODUCT(-('Diário 3º PA'!$E$4:$E$2000='Analítico Cp.'!$B58),-('Diário 3º PA'!$Q$4:$Q$2000=F$1),('Diário 3º PA'!$F$4:$F$2000))+SUMPRODUCT(-('Diário 4º PA'!$E$4:$E$2000='Analítico Cp.'!$B58),-('Diário 4º PA'!$Q$4:$Q$2000=F$1),('Diário 4º PA'!$F$4:$F$2000))+SUMPRODUCT(-('Comp.'!$D$5:$D$896='Analítico Cp.'!$B58),-('Comp.'!$K$5:$K$896=F$1),('Comp.'!$E$5:$E$896))</f>
        <v>0</v>
      </c>
      <c r="G58" s="15">
        <f>SUMPRODUCT(-('Diário 1º PA'!$E$4:$E$2634='Analítico Cp.'!$B58),-('Diário 1º PA'!$Q$4:$Q$2634=G$1),('Diário 1º PA'!$F$4:$F$2634))+SUMPRODUCT(-('Diário 2º PA'!$E$4:$E$2000='Analítico Cp.'!$B58),-('Diário 2º PA'!$Q$4:$Q$2000=G$1),('Diário 2º PA'!$F$4:$F$2000))+SUMPRODUCT(-('Diário 3º PA'!$E$4:$E$2000='Analítico Cp.'!$B58),-('Diário 3º PA'!$Q$4:$Q$2000=G$1),('Diário 3º PA'!$F$4:$F$2000))+SUMPRODUCT(-('Diário 4º PA'!$E$4:$E$2000='Analítico Cp.'!$B58),-('Diário 4º PA'!$Q$4:$Q$2000=G$1),('Diário 4º PA'!$F$4:$F$2000))+SUMPRODUCT(-('Comp.'!$D$5:$D$896='Analítico Cp.'!$B58),-('Comp.'!$K$5:$K$896=G$1),('Comp.'!$E$5:$E$896))</f>
        <v>0</v>
      </c>
      <c r="H58" s="15">
        <f>SUMPRODUCT(-('Diário 1º PA'!$E$4:$E$2634='Analítico Cp.'!$B58),-('Diário 1º PA'!$Q$4:$Q$2634=H$1),('Diário 1º PA'!$F$4:$F$2634))+SUMPRODUCT(-('Diário 2º PA'!$E$4:$E$2000='Analítico Cp.'!$B58),-('Diário 2º PA'!$Q$4:$Q$2000=H$1),('Diário 2º PA'!$F$4:$F$2000))+SUMPRODUCT(-('Diário 3º PA'!$E$4:$E$2000='Analítico Cp.'!$B58),-('Diário 3º PA'!$Q$4:$Q$2000=H$1),('Diário 3º PA'!$F$4:$F$2000))+SUMPRODUCT(-('Diário 4º PA'!$E$4:$E$2000='Analítico Cp.'!$B58),-('Diário 4º PA'!$Q$4:$Q$2000=H$1),('Diário 4º PA'!$F$4:$F$2000))+SUMPRODUCT(-('Comp.'!$D$5:$D$896='Analítico Cp.'!$B58),-('Comp.'!$K$5:$K$896=H$1),('Comp.'!$E$5:$E$896))</f>
        <v>0</v>
      </c>
      <c r="I58" s="15">
        <f>SUMPRODUCT(-('Diário 1º PA'!$E$4:$E$2634='Analítico Cp.'!$B58),-('Diário 1º PA'!$Q$4:$Q$2634=I$1),('Diário 1º PA'!$F$4:$F$2634))+SUMPRODUCT(-('Diário 2º PA'!$E$4:$E$2000='Analítico Cp.'!$B58),-('Diário 2º PA'!$Q$4:$Q$2000=I$1),('Diário 2º PA'!$F$4:$F$2000))+SUMPRODUCT(-('Diário 3º PA'!$E$4:$E$2000='Analítico Cp.'!$B58),-('Diário 3º PA'!$Q$4:$Q$2000=I$1),('Diário 3º PA'!$F$4:$F$2000))+SUMPRODUCT(-('Diário 4º PA'!$E$4:$E$2000='Analítico Cp.'!$B58),-('Diário 4º PA'!$Q$4:$Q$2000=I$1),('Diário 4º PA'!$F$4:$F$2000))+SUMPRODUCT(-('Comp.'!$D$5:$D$896='Analítico Cp.'!$B58),-('Comp.'!$K$5:$K$896=I$1),('Comp.'!$E$5:$E$896))</f>
        <v>0</v>
      </c>
      <c r="J58" s="15">
        <f>SUMPRODUCT(-('Diário 1º PA'!$E$4:$E$2634='Analítico Cp.'!$B58),-('Diário 1º PA'!$Q$4:$Q$2634=J$1),('Diário 1º PA'!$F$4:$F$2634))+SUMPRODUCT(-('Diário 2º PA'!$E$4:$E$2000='Analítico Cp.'!$B58),-('Diário 2º PA'!$Q$4:$Q$2000=J$1),('Diário 2º PA'!$F$4:$F$2000))+SUMPRODUCT(-('Diário 3º PA'!$E$4:$E$2000='Analítico Cp.'!$B58),-('Diário 3º PA'!$Q$4:$Q$2000=J$1),('Diário 3º PA'!$F$4:$F$2000))+SUMPRODUCT(-('Diário 4º PA'!$E$4:$E$2000='Analítico Cp.'!$B58),-('Diário 4º PA'!$Q$4:$Q$2000=J$1),('Diário 4º PA'!$F$4:$F$2000))+SUMPRODUCT(-('Comp.'!$D$5:$D$896='Analítico Cp.'!$B58),-('Comp.'!$K$5:$K$896=J$1),('Comp.'!$E$5:$E$896))</f>
        <v>0</v>
      </c>
      <c r="K58" s="15">
        <f>SUMPRODUCT(-('Diário 1º PA'!$E$4:$E$2634='Analítico Cp.'!$B58),-('Diário 1º PA'!$Q$4:$Q$2634=K$1),('Diário 1º PA'!$F$4:$F$2634))+SUMPRODUCT(-('Diário 2º PA'!$E$4:$E$2000='Analítico Cp.'!$B58),-('Diário 2º PA'!$Q$4:$Q$2000=K$1),('Diário 2º PA'!$F$4:$F$2000))+SUMPRODUCT(-('Diário 3º PA'!$E$4:$E$2000='Analítico Cp.'!$B58),-('Diário 3º PA'!$Q$4:$Q$2000=K$1),('Diário 3º PA'!$F$4:$F$2000))+SUMPRODUCT(-('Diário 4º PA'!$E$4:$E$2000='Analítico Cp.'!$B58),-('Diário 4º PA'!$Q$4:$Q$2000=K$1),('Diário 4º PA'!$F$4:$F$2000))+SUMPRODUCT(-('Comp.'!$D$5:$D$896='Analítico Cp.'!$B58),-('Comp.'!$K$5:$K$896=K$1),('Comp.'!$E$5:$E$896))</f>
        <v>0</v>
      </c>
      <c r="L58" s="15">
        <f>SUMPRODUCT(-('Diário 1º PA'!$E$4:$E$2634='Analítico Cp.'!$B58),-('Diário 1º PA'!$Q$4:$Q$2634=L$1),('Diário 1º PA'!$F$4:$F$2634))+SUMPRODUCT(-('Diário 2º PA'!$E$4:$E$2000='Analítico Cp.'!$B58),-('Diário 2º PA'!$Q$4:$Q$2000=L$1),('Diário 2º PA'!$F$4:$F$2000))+SUMPRODUCT(-('Diário 3º PA'!$E$4:$E$2000='Analítico Cp.'!$B58),-('Diário 3º PA'!$Q$4:$Q$2000=L$1),('Diário 3º PA'!$F$4:$F$2000))+SUMPRODUCT(-('Diário 4º PA'!$E$4:$E$2000='Analítico Cp.'!$B58),-('Diário 4º PA'!$Q$4:$Q$2000=L$1),('Diário 4º PA'!$F$4:$F$2000))+SUMPRODUCT(-('Comp.'!$D$5:$D$896='Analítico Cp.'!$B58),-('Comp.'!$K$5:$K$896=L$1),('Comp.'!$E$5:$E$896))</f>
        <v>0</v>
      </c>
      <c r="M58" s="15">
        <f>SUMPRODUCT(-('Diário 1º PA'!$E$4:$E$2634='Analítico Cp.'!$B58),-('Diário 1º PA'!$Q$4:$Q$2634=M$1),('Diário 1º PA'!$F$4:$F$2634))+SUMPRODUCT(-('Diário 2º PA'!$E$4:$E$2000='Analítico Cp.'!$B58),-('Diário 2º PA'!$Q$4:$Q$2000=M$1),('Diário 2º PA'!$F$4:$F$2000))+SUMPRODUCT(-('Diário 3º PA'!$E$4:$E$2000='Analítico Cp.'!$B58),-('Diário 3º PA'!$Q$4:$Q$2000=M$1),('Diário 3º PA'!$F$4:$F$2000))+SUMPRODUCT(-('Diário 4º PA'!$E$4:$E$2000='Analítico Cp.'!$B58),-('Diário 4º PA'!$Q$4:$Q$2000=M$1),('Diário 4º PA'!$F$4:$F$2000))+SUMPRODUCT(-('Comp.'!$D$5:$D$896='Analítico Cp.'!$B58),-('Comp.'!$K$5:$K$896=M$1),('Comp.'!$E$5:$E$896))</f>
        <v>0</v>
      </c>
      <c r="N58" s="15">
        <f>SUMPRODUCT(-('Diário 1º PA'!$E$4:$E$2634='Analítico Cp.'!$B58),-('Diário 1º PA'!$Q$4:$Q$2634=N$1),('Diário 1º PA'!$F$4:$F$2634))+SUMPRODUCT(-('Diário 2º PA'!$E$4:$E$2000='Analítico Cp.'!$B58),-('Diário 2º PA'!$Q$4:$Q$2000=N$1),('Diário 2º PA'!$F$4:$F$2000))+SUMPRODUCT(-('Diário 3º PA'!$E$4:$E$2000='Analítico Cp.'!$B58),-('Diário 3º PA'!$Q$4:$Q$2000=N$1),('Diário 3º PA'!$F$4:$F$2000))+SUMPRODUCT(-('Diário 4º PA'!$E$4:$E$2000='Analítico Cp.'!$B58),-('Diário 4º PA'!$Q$4:$Q$2000=N$1),('Diário 4º PA'!$F$4:$F$2000))+SUMPRODUCT(-('Comp.'!$D$5:$D$896='Analítico Cp.'!$B58),-('Comp.'!$K$5:$K$896=N$1),('Comp.'!$E$5:$E$896))</f>
        <v>0</v>
      </c>
      <c r="O58" s="16">
        <f t="shared" si="12"/>
        <v>3772.32</v>
      </c>
      <c r="P58" s="180">
        <f t="shared" si="11"/>
        <v>1.1263581223592196E-3</v>
      </c>
    </row>
    <row r="59" spans="1:16" ht="23.25" customHeight="1" x14ac:dyDescent="0.2">
      <c r="A59" s="67" t="s">
        <v>19</v>
      </c>
      <c r="B59" s="110" t="s">
        <v>65</v>
      </c>
      <c r="C59" s="15">
        <f>SUMPRODUCT(-('Diário 1º PA'!$E$4:$E$2634='Analítico Cp.'!$B59),-('Diário 1º PA'!$Q$4:$Q$2634=C$1),('Diário 1º PA'!$F$4:$F$2634))+SUMPRODUCT(-('Diário 2º PA'!$E$4:$E$2000='Analítico Cp.'!$B59),-('Diário 2º PA'!$Q$4:$Q$2000=C$1),('Diário 2º PA'!$F$4:$F$2000))+SUMPRODUCT(-('Diário 3º PA'!$E$4:$E$2000='Analítico Cp.'!$B59),-('Diário 3º PA'!$Q$4:$Q$2000=C$1),('Diário 3º PA'!$F$4:$F$2000))+SUMPRODUCT(-('Diário 4º PA'!$E$4:$E$2000='Analítico Cp.'!$B59),-('Diário 4º PA'!$Q$4:$Q$2000=C$1),('Diário 4º PA'!$F$4:$F$2000))+SUMPRODUCT(-('Comp.'!$D$5:$D$896='Analítico Cp.'!$B59),-('Comp.'!$K$5:$K$896=C$1),('Comp.'!$E$5:$E$896))</f>
        <v>0</v>
      </c>
      <c r="D59" s="15">
        <f>SUMPRODUCT(-('Diário 1º PA'!$E$4:$E$2634='Analítico Cp.'!$B59),-('Diário 1º PA'!$Q$4:$Q$2634=D$1),('Diário 1º PA'!$F$4:$F$2634))+SUMPRODUCT(-('Diário 2º PA'!$E$4:$E$2000='Analítico Cp.'!$B59),-('Diário 2º PA'!$Q$4:$Q$2000=D$1),('Diário 2º PA'!$F$4:$F$2000))+SUMPRODUCT(-('Diário 3º PA'!$E$4:$E$2000='Analítico Cp.'!$B59),-('Diário 3º PA'!$Q$4:$Q$2000=D$1),('Diário 3º PA'!$F$4:$F$2000))+SUMPRODUCT(-('Diário 4º PA'!$E$4:$E$2000='Analítico Cp.'!$B59),-('Diário 4º PA'!$Q$4:$Q$2000=D$1),('Diário 4º PA'!$F$4:$F$2000))+SUMPRODUCT(-('Comp.'!$D$5:$D$896='Analítico Cp.'!$B59),-('Comp.'!$K$5:$K$896=D$1),('Comp.'!$E$5:$E$896))</f>
        <v>0</v>
      </c>
      <c r="E59" s="15">
        <f>SUMPRODUCT(-('Diário 1º PA'!$E$4:$E$2634='Analítico Cp.'!$B59),-('Diário 1º PA'!$Q$4:$Q$2634=E$1),('Diário 1º PA'!$F$4:$F$2634))+SUMPRODUCT(-('Diário 2º PA'!$E$4:$E$2000='Analítico Cp.'!$B59),-('Diário 2º PA'!$Q$4:$Q$2000=E$1),('Diário 2º PA'!$F$4:$F$2000))+SUMPRODUCT(-('Diário 3º PA'!$E$4:$E$2000='Analítico Cp.'!$B59),-('Diário 3º PA'!$Q$4:$Q$2000=E$1),('Diário 3º PA'!$F$4:$F$2000))+SUMPRODUCT(-('Diário 4º PA'!$E$4:$E$2000='Analítico Cp.'!$B59),-('Diário 4º PA'!$Q$4:$Q$2000=E$1),('Diário 4º PA'!$F$4:$F$2000))+SUMPRODUCT(-('Comp.'!$D$5:$D$896='Analítico Cp.'!$B59),-('Comp.'!$K$5:$K$896=E$1),('Comp.'!$E$5:$E$896))</f>
        <v>0</v>
      </c>
      <c r="F59" s="15">
        <f>SUMPRODUCT(-('Diário 1º PA'!$E$4:$E$2634='Analítico Cp.'!$B59),-('Diário 1º PA'!$Q$4:$Q$2634=F$1),('Diário 1º PA'!$F$4:$F$2634))+SUMPRODUCT(-('Diário 2º PA'!$E$4:$E$2000='Analítico Cp.'!$B59),-('Diário 2º PA'!$Q$4:$Q$2000=F$1),('Diário 2º PA'!$F$4:$F$2000))+SUMPRODUCT(-('Diário 3º PA'!$E$4:$E$2000='Analítico Cp.'!$B59),-('Diário 3º PA'!$Q$4:$Q$2000=F$1),('Diário 3º PA'!$F$4:$F$2000))+SUMPRODUCT(-('Diário 4º PA'!$E$4:$E$2000='Analítico Cp.'!$B59),-('Diário 4º PA'!$Q$4:$Q$2000=F$1),('Diário 4º PA'!$F$4:$F$2000))+SUMPRODUCT(-('Comp.'!$D$5:$D$896='Analítico Cp.'!$B59),-('Comp.'!$K$5:$K$896=F$1),('Comp.'!$E$5:$E$896))</f>
        <v>0</v>
      </c>
      <c r="G59" s="15">
        <f>SUMPRODUCT(-('Diário 1º PA'!$E$4:$E$2634='Analítico Cp.'!$B59),-('Diário 1º PA'!$Q$4:$Q$2634=G$1),('Diário 1º PA'!$F$4:$F$2634))+SUMPRODUCT(-('Diário 2º PA'!$E$4:$E$2000='Analítico Cp.'!$B59),-('Diário 2º PA'!$Q$4:$Q$2000=G$1),('Diário 2º PA'!$F$4:$F$2000))+SUMPRODUCT(-('Diário 3º PA'!$E$4:$E$2000='Analítico Cp.'!$B59),-('Diário 3º PA'!$Q$4:$Q$2000=G$1),('Diário 3º PA'!$F$4:$F$2000))+SUMPRODUCT(-('Diário 4º PA'!$E$4:$E$2000='Analítico Cp.'!$B59),-('Diário 4º PA'!$Q$4:$Q$2000=G$1),('Diário 4º PA'!$F$4:$F$2000))+SUMPRODUCT(-('Comp.'!$D$5:$D$896='Analítico Cp.'!$B59),-('Comp.'!$K$5:$K$896=G$1),('Comp.'!$E$5:$E$896))</f>
        <v>0</v>
      </c>
      <c r="H59" s="15">
        <f>SUMPRODUCT(-('Diário 1º PA'!$E$4:$E$2634='Analítico Cp.'!$B59),-('Diário 1º PA'!$Q$4:$Q$2634=H$1),('Diário 1º PA'!$F$4:$F$2634))+SUMPRODUCT(-('Diário 2º PA'!$E$4:$E$2000='Analítico Cp.'!$B59),-('Diário 2º PA'!$Q$4:$Q$2000=H$1),('Diário 2º PA'!$F$4:$F$2000))+SUMPRODUCT(-('Diário 3º PA'!$E$4:$E$2000='Analítico Cp.'!$B59),-('Diário 3º PA'!$Q$4:$Q$2000=H$1),('Diário 3º PA'!$F$4:$F$2000))+SUMPRODUCT(-('Diário 4º PA'!$E$4:$E$2000='Analítico Cp.'!$B59),-('Diário 4º PA'!$Q$4:$Q$2000=H$1),('Diário 4º PA'!$F$4:$F$2000))+SUMPRODUCT(-('Comp.'!$D$5:$D$896='Analítico Cp.'!$B59),-('Comp.'!$K$5:$K$896=H$1),('Comp.'!$E$5:$E$896))</f>
        <v>0</v>
      </c>
      <c r="I59" s="15">
        <f>SUMPRODUCT(-('Diário 1º PA'!$E$4:$E$2634='Analítico Cp.'!$B59),-('Diário 1º PA'!$Q$4:$Q$2634=I$1),('Diário 1º PA'!$F$4:$F$2634))+SUMPRODUCT(-('Diário 2º PA'!$E$4:$E$2000='Analítico Cp.'!$B59),-('Diário 2º PA'!$Q$4:$Q$2000=I$1),('Diário 2º PA'!$F$4:$F$2000))+SUMPRODUCT(-('Diário 3º PA'!$E$4:$E$2000='Analítico Cp.'!$B59),-('Diário 3º PA'!$Q$4:$Q$2000=I$1),('Diário 3º PA'!$F$4:$F$2000))+SUMPRODUCT(-('Diário 4º PA'!$E$4:$E$2000='Analítico Cp.'!$B59),-('Diário 4º PA'!$Q$4:$Q$2000=I$1),('Diário 4º PA'!$F$4:$F$2000))+SUMPRODUCT(-('Comp.'!$D$5:$D$896='Analítico Cp.'!$B59),-('Comp.'!$K$5:$K$896=I$1),('Comp.'!$E$5:$E$896))</f>
        <v>0</v>
      </c>
      <c r="J59" s="15">
        <f>SUMPRODUCT(-('Diário 1º PA'!$E$4:$E$2634='Analítico Cp.'!$B59),-('Diário 1º PA'!$Q$4:$Q$2634=J$1),('Diário 1º PA'!$F$4:$F$2634))+SUMPRODUCT(-('Diário 2º PA'!$E$4:$E$2000='Analítico Cp.'!$B59),-('Diário 2º PA'!$Q$4:$Q$2000=J$1),('Diário 2º PA'!$F$4:$F$2000))+SUMPRODUCT(-('Diário 3º PA'!$E$4:$E$2000='Analítico Cp.'!$B59),-('Diário 3º PA'!$Q$4:$Q$2000=J$1),('Diário 3º PA'!$F$4:$F$2000))+SUMPRODUCT(-('Diário 4º PA'!$E$4:$E$2000='Analítico Cp.'!$B59),-('Diário 4º PA'!$Q$4:$Q$2000=J$1),('Diário 4º PA'!$F$4:$F$2000))+SUMPRODUCT(-('Comp.'!$D$5:$D$896='Analítico Cp.'!$B59),-('Comp.'!$K$5:$K$896=J$1),('Comp.'!$E$5:$E$896))</f>
        <v>0</v>
      </c>
      <c r="K59" s="15">
        <f>SUMPRODUCT(-('Diário 1º PA'!$E$4:$E$2634='Analítico Cp.'!$B59),-('Diário 1º PA'!$Q$4:$Q$2634=K$1),('Diário 1º PA'!$F$4:$F$2634))+SUMPRODUCT(-('Diário 2º PA'!$E$4:$E$2000='Analítico Cp.'!$B59),-('Diário 2º PA'!$Q$4:$Q$2000=K$1),('Diário 2º PA'!$F$4:$F$2000))+SUMPRODUCT(-('Diário 3º PA'!$E$4:$E$2000='Analítico Cp.'!$B59),-('Diário 3º PA'!$Q$4:$Q$2000=K$1),('Diário 3º PA'!$F$4:$F$2000))+SUMPRODUCT(-('Diário 4º PA'!$E$4:$E$2000='Analítico Cp.'!$B59),-('Diário 4º PA'!$Q$4:$Q$2000=K$1),('Diário 4º PA'!$F$4:$F$2000))+SUMPRODUCT(-('Comp.'!$D$5:$D$896='Analítico Cp.'!$B59),-('Comp.'!$K$5:$K$896=K$1),('Comp.'!$E$5:$E$896))</f>
        <v>0</v>
      </c>
      <c r="L59" s="15">
        <f>SUMPRODUCT(-('Diário 1º PA'!$E$4:$E$2634='Analítico Cp.'!$B59),-('Diário 1º PA'!$Q$4:$Q$2634=L$1),('Diário 1º PA'!$F$4:$F$2634))+SUMPRODUCT(-('Diário 2º PA'!$E$4:$E$2000='Analítico Cp.'!$B59),-('Diário 2º PA'!$Q$4:$Q$2000=L$1),('Diário 2º PA'!$F$4:$F$2000))+SUMPRODUCT(-('Diário 3º PA'!$E$4:$E$2000='Analítico Cp.'!$B59),-('Diário 3º PA'!$Q$4:$Q$2000=L$1),('Diário 3º PA'!$F$4:$F$2000))+SUMPRODUCT(-('Diário 4º PA'!$E$4:$E$2000='Analítico Cp.'!$B59),-('Diário 4º PA'!$Q$4:$Q$2000=L$1),('Diário 4º PA'!$F$4:$F$2000))+SUMPRODUCT(-('Comp.'!$D$5:$D$896='Analítico Cp.'!$B59),-('Comp.'!$K$5:$K$896=L$1),('Comp.'!$E$5:$E$896))</f>
        <v>0</v>
      </c>
      <c r="M59" s="15">
        <f>SUMPRODUCT(-('Diário 1º PA'!$E$4:$E$2634='Analítico Cp.'!$B59),-('Diário 1º PA'!$Q$4:$Q$2634=M$1),('Diário 1º PA'!$F$4:$F$2634))+SUMPRODUCT(-('Diário 2º PA'!$E$4:$E$2000='Analítico Cp.'!$B59),-('Diário 2º PA'!$Q$4:$Q$2000=M$1),('Diário 2º PA'!$F$4:$F$2000))+SUMPRODUCT(-('Diário 3º PA'!$E$4:$E$2000='Analítico Cp.'!$B59),-('Diário 3º PA'!$Q$4:$Q$2000=M$1),('Diário 3º PA'!$F$4:$F$2000))+SUMPRODUCT(-('Diário 4º PA'!$E$4:$E$2000='Analítico Cp.'!$B59),-('Diário 4º PA'!$Q$4:$Q$2000=M$1),('Diário 4º PA'!$F$4:$F$2000))+SUMPRODUCT(-('Comp.'!$D$5:$D$896='Analítico Cp.'!$B59),-('Comp.'!$K$5:$K$896=M$1),('Comp.'!$E$5:$E$896))</f>
        <v>0</v>
      </c>
      <c r="N59" s="15">
        <f>SUMPRODUCT(-('Diário 1º PA'!$E$4:$E$2634='Analítico Cp.'!$B59),-('Diário 1º PA'!$Q$4:$Q$2634=N$1),('Diário 1º PA'!$F$4:$F$2634))+SUMPRODUCT(-('Diário 2º PA'!$E$4:$E$2000='Analítico Cp.'!$B59),-('Diário 2º PA'!$Q$4:$Q$2000=N$1),('Diário 2º PA'!$F$4:$F$2000))+SUMPRODUCT(-('Diário 3º PA'!$E$4:$E$2000='Analítico Cp.'!$B59),-('Diário 3º PA'!$Q$4:$Q$2000=N$1),('Diário 3º PA'!$F$4:$F$2000))+SUMPRODUCT(-('Diário 4º PA'!$E$4:$E$2000='Analítico Cp.'!$B59),-('Diário 4º PA'!$Q$4:$Q$2000=N$1),('Diário 4º PA'!$F$4:$F$2000))+SUMPRODUCT(-('Comp.'!$D$5:$D$896='Analítico Cp.'!$B59),-('Comp.'!$K$5:$K$896=N$1),('Comp.'!$E$5:$E$896))</f>
        <v>0</v>
      </c>
      <c r="O59" s="16">
        <f t="shared" si="12"/>
        <v>0</v>
      </c>
      <c r="P59" s="180">
        <f t="shared" si="11"/>
        <v>0</v>
      </c>
    </row>
    <row r="60" spans="1:16" ht="23.25" customHeight="1" x14ac:dyDescent="0.2">
      <c r="A60" s="67" t="s">
        <v>20</v>
      </c>
      <c r="B60" s="110" t="s">
        <v>85</v>
      </c>
      <c r="C60" s="15">
        <f>SUMPRODUCT(-('Diário 1º PA'!$E$4:$E$2634='Analítico Cp.'!$B60),-('Diário 1º PA'!$Q$4:$Q$2634=C$1),('Diário 1º PA'!$F$4:$F$2634))+SUMPRODUCT(-('Diário 2º PA'!$E$4:$E$2000='Analítico Cp.'!$B60),-('Diário 2º PA'!$Q$4:$Q$2000=C$1),('Diário 2º PA'!$F$4:$F$2000))+SUMPRODUCT(-('Diário 3º PA'!$E$4:$E$2000='Analítico Cp.'!$B60),-('Diário 3º PA'!$Q$4:$Q$2000=C$1),('Diário 3º PA'!$F$4:$F$2000))+SUMPRODUCT(-('Diário 4º PA'!$E$4:$E$2000='Analítico Cp.'!$B60),-('Diário 4º PA'!$Q$4:$Q$2000=C$1),('Diário 4º PA'!$F$4:$F$2000))+SUMPRODUCT(-('Comp.'!$D$5:$D$896='Analítico Cp.'!$B60),-('Comp.'!$K$5:$K$896=C$1),('Comp.'!$E$5:$E$896))</f>
        <v>318.36</v>
      </c>
      <c r="D60" s="15">
        <f>SUMPRODUCT(-('Diário 1º PA'!$E$4:$E$2634='Analítico Cp.'!$B60),-('Diário 1º PA'!$Q$4:$Q$2634=D$1),('Diário 1º PA'!$F$4:$F$2634))+SUMPRODUCT(-('Diário 2º PA'!$E$4:$E$2000='Analítico Cp.'!$B60),-('Diário 2º PA'!$Q$4:$Q$2000=D$1),('Diário 2º PA'!$F$4:$F$2000))+SUMPRODUCT(-('Diário 3º PA'!$E$4:$E$2000='Analítico Cp.'!$B60),-('Diário 3º PA'!$Q$4:$Q$2000=D$1),('Diário 3º PA'!$F$4:$F$2000))+SUMPRODUCT(-('Diário 4º PA'!$E$4:$E$2000='Analítico Cp.'!$B60),-('Diário 4º PA'!$Q$4:$Q$2000=D$1),('Diário 4º PA'!$F$4:$F$2000))+SUMPRODUCT(-('Comp.'!$D$5:$D$896='Analítico Cp.'!$B60),-('Comp.'!$K$5:$K$896=D$1),('Comp.'!$E$5:$E$896))</f>
        <v>340.08000000000004</v>
      </c>
      <c r="E60" s="15">
        <f>SUMPRODUCT(-('Diário 1º PA'!$E$4:$E$2634='Analítico Cp.'!$B60),-('Diário 1º PA'!$Q$4:$Q$2634=E$1),('Diário 1º PA'!$F$4:$F$2634))+SUMPRODUCT(-('Diário 2º PA'!$E$4:$E$2000='Analítico Cp.'!$B60),-('Diário 2º PA'!$Q$4:$Q$2000=E$1),('Diário 2º PA'!$F$4:$F$2000))+SUMPRODUCT(-('Diário 3º PA'!$E$4:$E$2000='Analítico Cp.'!$B60),-('Diário 3º PA'!$Q$4:$Q$2000=E$1),('Diário 3º PA'!$F$4:$F$2000))+SUMPRODUCT(-('Diário 4º PA'!$E$4:$E$2000='Analítico Cp.'!$B60),-('Diário 4º PA'!$Q$4:$Q$2000=E$1),('Diário 4º PA'!$F$4:$F$2000))+SUMPRODUCT(-('Comp.'!$D$5:$D$896='Analítico Cp.'!$B60),-('Comp.'!$K$5:$K$896=E$1),('Comp.'!$E$5:$E$896))</f>
        <v>552.48</v>
      </c>
      <c r="F60" s="15">
        <f>SUMPRODUCT(-('Diário 1º PA'!$E$4:$E$2634='Analítico Cp.'!$B60),-('Diário 1º PA'!$Q$4:$Q$2634=F$1),('Diário 1º PA'!$F$4:$F$2634))+SUMPRODUCT(-('Diário 2º PA'!$E$4:$E$2000='Analítico Cp.'!$B60),-('Diário 2º PA'!$Q$4:$Q$2000=F$1),('Diário 2º PA'!$F$4:$F$2000))+SUMPRODUCT(-('Diário 3º PA'!$E$4:$E$2000='Analítico Cp.'!$B60),-('Diário 3º PA'!$Q$4:$Q$2000=F$1),('Diário 3º PA'!$F$4:$F$2000))+SUMPRODUCT(-('Diário 4º PA'!$E$4:$E$2000='Analítico Cp.'!$B60),-('Diário 4º PA'!$Q$4:$Q$2000=F$1),('Diário 4º PA'!$F$4:$F$2000))+SUMPRODUCT(-('Comp.'!$D$5:$D$896='Analítico Cp.'!$B60),-('Comp.'!$K$5:$K$896=F$1),('Comp.'!$E$5:$E$896))</f>
        <v>0</v>
      </c>
      <c r="G60" s="15">
        <f>SUMPRODUCT(-('Diário 1º PA'!$E$4:$E$2634='Analítico Cp.'!$B60),-('Diário 1º PA'!$Q$4:$Q$2634=G$1),('Diário 1º PA'!$F$4:$F$2634))+SUMPRODUCT(-('Diário 2º PA'!$E$4:$E$2000='Analítico Cp.'!$B60),-('Diário 2º PA'!$Q$4:$Q$2000=G$1),('Diário 2º PA'!$F$4:$F$2000))+SUMPRODUCT(-('Diário 3º PA'!$E$4:$E$2000='Analítico Cp.'!$B60),-('Diário 3º PA'!$Q$4:$Q$2000=G$1),('Diário 3º PA'!$F$4:$F$2000))+SUMPRODUCT(-('Diário 4º PA'!$E$4:$E$2000='Analítico Cp.'!$B60),-('Diário 4º PA'!$Q$4:$Q$2000=G$1),('Diário 4º PA'!$F$4:$F$2000))+SUMPRODUCT(-('Comp.'!$D$5:$D$896='Analítico Cp.'!$B60),-('Comp.'!$K$5:$K$896=G$1),('Comp.'!$E$5:$E$896))</f>
        <v>0</v>
      </c>
      <c r="H60" s="15">
        <f>SUMPRODUCT(-('Diário 1º PA'!$E$4:$E$2634='Analítico Cp.'!$B60),-('Diário 1º PA'!$Q$4:$Q$2634=H$1),('Diário 1º PA'!$F$4:$F$2634))+SUMPRODUCT(-('Diário 2º PA'!$E$4:$E$2000='Analítico Cp.'!$B60),-('Diário 2º PA'!$Q$4:$Q$2000=H$1),('Diário 2º PA'!$F$4:$F$2000))+SUMPRODUCT(-('Diário 3º PA'!$E$4:$E$2000='Analítico Cp.'!$B60),-('Diário 3º PA'!$Q$4:$Q$2000=H$1),('Diário 3º PA'!$F$4:$F$2000))+SUMPRODUCT(-('Diário 4º PA'!$E$4:$E$2000='Analítico Cp.'!$B60),-('Diário 4º PA'!$Q$4:$Q$2000=H$1),('Diário 4º PA'!$F$4:$F$2000))+SUMPRODUCT(-('Comp.'!$D$5:$D$896='Analítico Cp.'!$B60),-('Comp.'!$K$5:$K$896=H$1),('Comp.'!$E$5:$E$896))</f>
        <v>0</v>
      </c>
      <c r="I60" s="15">
        <f>SUMPRODUCT(-('Diário 1º PA'!$E$4:$E$2634='Analítico Cp.'!$B60),-('Diário 1º PA'!$Q$4:$Q$2634=I$1),('Diário 1º PA'!$F$4:$F$2634))+SUMPRODUCT(-('Diário 2º PA'!$E$4:$E$2000='Analítico Cp.'!$B60),-('Diário 2º PA'!$Q$4:$Q$2000=I$1),('Diário 2º PA'!$F$4:$F$2000))+SUMPRODUCT(-('Diário 3º PA'!$E$4:$E$2000='Analítico Cp.'!$B60),-('Diário 3º PA'!$Q$4:$Q$2000=I$1),('Diário 3º PA'!$F$4:$F$2000))+SUMPRODUCT(-('Diário 4º PA'!$E$4:$E$2000='Analítico Cp.'!$B60),-('Diário 4º PA'!$Q$4:$Q$2000=I$1),('Diário 4º PA'!$F$4:$F$2000))+SUMPRODUCT(-('Comp.'!$D$5:$D$896='Analítico Cp.'!$B60),-('Comp.'!$K$5:$K$896=I$1),('Comp.'!$E$5:$E$896))</f>
        <v>0</v>
      </c>
      <c r="J60" s="15">
        <f>SUMPRODUCT(-('Diário 1º PA'!$E$4:$E$2634='Analítico Cp.'!$B60),-('Diário 1º PA'!$Q$4:$Q$2634=J$1),('Diário 1º PA'!$F$4:$F$2634))+SUMPRODUCT(-('Diário 2º PA'!$E$4:$E$2000='Analítico Cp.'!$B60),-('Diário 2º PA'!$Q$4:$Q$2000=J$1),('Diário 2º PA'!$F$4:$F$2000))+SUMPRODUCT(-('Diário 3º PA'!$E$4:$E$2000='Analítico Cp.'!$B60),-('Diário 3º PA'!$Q$4:$Q$2000=J$1),('Diário 3º PA'!$F$4:$F$2000))+SUMPRODUCT(-('Diário 4º PA'!$E$4:$E$2000='Analítico Cp.'!$B60),-('Diário 4º PA'!$Q$4:$Q$2000=J$1),('Diário 4º PA'!$F$4:$F$2000))+SUMPRODUCT(-('Comp.'!$D$5:$D$896='Analítico Cp.'!$B60),-('Comp.'!$K$5:$K$896=J$1),('Comp.'!$E$5:$E$896))</f>
        <v>0</v>
      </c>
      <c r="K60" s="15">
        <f>SUMPRODUCT(-('Diário 1º PA'!$E$4:$E$2634='Analítico Cp.'!$B60),-('Diário 1º PA'!$Q$4:$Q$2634=K$1),('Diário 1º PA'!$F$4:$F$2634))+SUMPRODUCT(-('Diário 2º PA'!$E$4:$E$2000='Analítico Cp.'!$B60),-('Diário 2º PA'!$Q$4:$Q$2000=K$1),('Diário 2º PA'!$F$4:$F$2000))+SUMPRODUCT(-('Diário 3º PA'!$E$4:$E$2000='Analítico Cp.'!$B60),-('Diário 3º PA'!$Q$4:$Q$2000=K$1),('Diário 3º PA'!$F$4:$F$2000))+SUMPRODUCT(-('Diário 4º PA'!$E$4:$E$2000='Analítico Cp.'!$B60),-('Diário 4º PA'!$Q$4:$Q$2000=K$1),('Diário 4º PA'!$F$4:$F$2000))+SUMPRODUCT(-('Comp.'!$D$5:$D$896='Analítico Cp.'!$B60),-('Comp.'!$K$5:$K$896=K$1),('Comp.'!$E$5:$E$896))</f>
        <v>0</v>
      </c>
      <c r="L60" s="15">
        <f>SUMPRODUCT(-('Diário 1º PA'!$E$4:$E$2634='Analítico Cp.'!$B60),-('Diário 1º PA'!$Q$4:$Q$2634=L$1),('Diário 1º PA'!$F$4:$F$2634))+SUMPRODUCT(-('Diário 2º PA'!$E$4:$E$2000='Analítico Cp.'!$B60),-('Diário 2º PA'!$Q$4:$Q$2000=L$1),('Diário 2º PA'!$F$4:$F$2000))+SUMPRODUCT(-('Diário 3º PA'!$E$4:$E$2000='Analítico Cp.'!$B60),-('Diário 3º PA'!$Q$4:$Q$2000=L$1),('Diário 3º PA'!$F$4:$F$2000))+SUMPRODUCT(-('Diário 4º PA'!$E$4:$E$2000='Analítico Cp.'!$B60),-('Diário 4º PA'!$Q$4:$Q$2000=L$1),('Diário 4º PA'!$F$4:$F$2000))+SUMPRODUCT(-('Comp.'!$D$5:$D$896='Analítico Cp.'!$B60),-('Comp.'!$K$5:$K$896=L$1),('Comp.'!$E$5:$E$896))</f>
        <v>0</v>
      </c>
      <c r="M60" s="15">
        <f>SUMPRODUCT(-('Diário 1º PA'!$E$4:$E$2634='Analítico Cp.'!$B60),-('Diário 1º PA'!$Q$4:$Q$2634=M$1),('Diário 1º PA'!$F$4:$F$2634))+SUMPRODUCT(-('Diário 2º PA'!$E$4:$E$2000='Analítico Cp.'!$B60),-('Diário 2º PA'!$Q$4:$Q$2000=M$1),('Diário 2º PA'!$F$4:$F$2000))+SUMPRODUCT(-('Diário 3º PA'!$E$4:$E$2000='Analítico Cp.'!$B60),-('Diário 3º PA'!$Q$4:$Q$2000=M$1),('Diário 3º PA'!$F$4:$F$2000))+SUMPRODUCT(-('Diário 4º PA'!$E$4:$E$2000='Analítico Cp.'!$B60),-('Diário 4º PA'!$Q$4:$Q$2000=M$1),('Diário 4º PA'!$F$4:$F$2000))+SUMPRODUCT(-('Comp.'!$D$5:$D$896='Analítico Cp.'!$B60),-('Comp.'!$K$5:$K$896=M$1),('Comp.'!$E$5:$E$896))</f>
        <v>0</v>
      </c>
      <c r="N60" s="15">
        <f>SUMPRODUCT(-('Diário 1º PA'!$E$4:$E$2634='Analítico Cp.'!$B60),-('Diário 1º PA'!$Q$4:$Q$2634=N$1),('Diário 1º PA'!$F$4:$F$2634))+SUMPRODUCT(-('Diário 2º PA'!$E$4:$E$2000='Analítico Cp.'!$B60),-('Diário 2º PA'!$Q$4:$Q$2000=N$1),('Diário 2º PA'!$F$4:$F$2000))+SUMPRODUCT(-('Diário 3º PA'!$E$4:$E$2000='Analítico Cp.'!$B60),-('Diário 3º PA'!$Q$4:$Q$2000=N$1),('Diário 3º PA'!$F$4:$F$2000))+SUMPRODUCT(-('Diário 4º PA'!$E$4:$E$2000='Analítico Cp.'!$B60),-('Diário 4º PA'!$Q$4:$Q$2000=N$1),('Diário 4º PA'!$F$4:$F$2000))+SUMPRODUCT(-('Comp.'!$D$5:$D$896='Analítico Cp.'!$B60),-('Comp.'!$K$5:$K$896=N$1),('Comp.'!$E$5:$E$896))</f>
        <v>0</v>
      </c>
      <c r="O60" s="16">
        <f t="shared" si="12"/>
        <v>1210.92</v>
      </c>
      <c r="P60" s="180">
        <f t="shared" si="11"/>
        <v>3.6156253380604673E-4</v>
      </c>
    </row>
    <row r="61" spans="1:16" ht="23.25" customHeight="1" x14ac:dyDescent="0.2">
      <c r="A61" s="67" t="s">
        <v>116</v>
      </c>
      <c r="B61" s="110" t="s">
        <v>84</v>
      </c>
      <c r="C61" s="15">
        <f>SUMPRODUCT(-('Diário 1º PA'!$E$4:$E$2634='Analítico Cp.'!$B61),-('Diário 1º PA'!$Q$4:$Q$2634=C$1),('Diário 1º PA'!$F$4:$F$2634))+SUMPRODUCT(-('Diário 2º PA'!$E$4:$E$2000='Analítico Cp.'!$B61),-('Diário 2º PA'!$Q$4:$Q$2000=C$1),('Diário 2º PA'!$F$4:$F$2000))+SUMPRODUCT(-('Diário 3º PA'!$E$4:$E$2000='Analítico Cp.'!$B61),-('Diário 3º PA'!$Q$4:$Q$2000=C$1),('Diário 3º PA'!$F$4:$F$2000))+SUMPRODUCT(-('Diário 4º PA'!$E$4:$E$2000='Analítico Cp.'!$B61),-('Diário 4º PA'!$Q$4:$Q$2000=C$1),('Diário 4º PA'!$F$4:$F$2000))+SUMPRODUCT(-('Comp.'!$D$5:$D$896='Analítico Cp.'!$B61),-('Comp.'!$K$5:$K$896=C$1),('Comp.'!$E$5:$E$896))</f>
        <v>178.84</v>
      </c>
      <c r="D61" s="15">
        <f>SUMPRODUCT(-('Diário 1º PA'!$E$4:$E$2634='Analítico Cp.'!$B61),-('Diário 1º PA'!$Q$4:$Q$2634=D$1),('Diário 1º PA'!$F$4:$F$2634))+SUMPRODUCT(-('Diário 2º PA'!$E$4:$E$2000='Analítico Cp.'!$B61),-('Diário 2º PA'!$Q$4:$Q$2000=D$1),('Diário 2º PA'!$F$4:$F$2000))+SUMPRODUCT(-('Diário 3º PA'!$E$4:$E$2000='Analítico Cp.'!$B61),-('Diário 3º PA'!$Q$4:$Q$2000=D$1),('Diário 3º PA'!$F$4:$F$2000))+SUMPRODUCT(-('Diário 4º PA'!$E$4:$E$2000='Analítico Cp.'!$B61),-('Diário 4º PA'!$Q$4:$Q$2000=D$1),('Diário 4º PA'!$F$4:$F$2000))+SUMPRODUCT(-('Comp.'!$D$5:$D$896='Analítico Cp.'!$B61),-('Comp.'!$K$5:$K$896=D$1),('Comp.'!$E$5:$E$896))</f>
        <v>125</v>
      </c>
      <c r="E61" s="15">
        <f>SUMPRODUCT(-('Diário 1º PA'!$E$4:$E$2634='Analítico Cp.'!$B61),-('Diário 1º PA'!$Q$4:$Q$2634=E$1),('Diário 1º PA'!$F$4:$F$2634))+SUMPRODUCT(-('Diário 2º PA'!$E$4:$E$2000='Analítico Cp.'!$B61),-('Diário 2º PA'!$Q$4:$Q$2000=E$1),('Diário 2º PA'!$F$4:$F$2000))+SUMPRODUCT(-('Diário 3º PA'!$E$4:$E$2000='Analítico Cp.'!$B61),-('Diário 3º PA'!$Q$4:$Q$2000=E$1),('Diário 3º PA'!$F$4:$F$2000))+SUMPRODUCT(-('Diário 4º PA'!$E$4:$E$2000='Analítico Cp.'!$B61),-('Diário 4º PA'!$Q$4:$Q$2000=E$1),('Diário 4º PA'!$F$4:$F$2000))+SUMPRODUCT(-('Comp.'!$D$5:$D$896='Analítico Cp.'!$B61),-('Comp.'!$K$5:$K$896=E$1),('Comp.'!$E$5:$E$896))</f>
        <v>123.37</v>
      </c>
      <c r="F61" s="15">
        <f>SUMPRODUCT(-('Diário 1º PA'!$E$4:$E$2634='Analítico Cp.'!$B61),-('Diário 1º PA'!$Q$4:$Q$2634=F$1),('Diário 1º PA'!$F$4:$F$2634))+SUMPRODUCT(-('Diário 2º PA'!$E$4:$E$2000='Analítico Cp.'!$B61),-('Diário 2º PA'!$Q$4:$Q$2000=F$1),('Diário 2º PA'!$F$4:$F$2000))+SUMPRODUCT(-('Diário 3º PA'!$E$4:$E$2000='Analítico Cp.'!$B61),-('Diário 3º PA'!$Q$4:$Q$2000=F$1),('Diário 3º PA'!$F$4:$F$2000))+SUMPRODUCT(-('Diário 4º PA'!$E$4:$E$2000='Analítico Cp.'!$B61),-('Diário 4º PA'!$Q$4:$Q$2000=F$1),('Diário 4º PA'!$F$4:$F$2000))+SUMPRODUCT(-('Comp.'!$D$5:$D$896='Analítico Cp.'!$B61),-('Comp.'!$K$5:$K$896=F$1),('Comp.'!$E$5:$E$896))</f>
        <v>0</v>
      </c>
      <c r="G61" s="15">
        <f>SUMPRODUCT(-('Diário 1º PA'!$E$4:$E$2634='Analítico Cp.'!$B61),-('Diário 1º PA'!$Q$4:$Q$2634=G$1),('Diário 1º PA'!$F$4:$F$2634))+SUMPRODUCT(-('Diário 2º PA'!$E$4:$E$2000='Analítico Cp.'!$B61),-('Diário 2º PA'!$Q$4:$Q$2000=G$1),('Diário 2º PA'!$F$4:$F$2000))+SUMPRODUCT(-('Diário 3º PA'!$E$4:$E$2000='Analítico Cp.'!$B61),-('Diário 3º PA'!$Q$4:$Q$2000=G$1),('Diário 3º PA'!$F$4:$F$2000))+SUMPRODUCT(-('Diário 4º PA'!$E$4:$E$2000='Analítico Cp.'!$B61),-('Diário 4º PA'!$Q$4:$Q$2000=G$1),('Diário 4º PA'!$F$4:$F$2000))+SUMPRODUCT(-('Comp.'!$D$5:$D$896='Analítico Cp.'!$B61),-('Comp.'!$K$5:$K$896=G$1),('Comp.'!$E$5:$E$896))</f>
        <v>0</v>
      </c>
      <c r="H61" s="15">
        <f>SUMPRODUCT(-('Diário 1º PA'!$E$4:$E$2634='Analítico Cp.'!$B61),-('Diário 1º PA'!$Q$4:$Q$2634=H$1),('Diário 1º PA'!$F$4:$F$2634))+SUMPRODUCT(-('Diário 2º PA'!$E$4:$E$2000='Analítico Cp.'!$B61),-('Diário 2º PA'!$Q$4:$Q$2000=H$1),('Diário 2º PA'!$F$4:$F$2000))+SUMPRODUCT(-('Diário 3º PA'!$E$4:$E$2000='Analítico Cp.'!$B61),-('Diário 3º PA'!$Q$4:$Q$2000=H$1),('Diário 3º PA'!$F$4:$F$2000))+SUMPRODUCT(-('Diário 4º PA'!$E$4:$E$2000='Analítico Cp.'!$B61),-('Diário 4º PA'!$Q$4:$Q$2000=H$1),('Diário 4º PA'!$F$4:$F$2000))+SUMPRODUCT(-('Comp.'!$D$5:$D$896='Analítico Cp.'!$B61),-('Comp.'!$K$5:$K$896=H$1),('Comp.'!$E$5:$E$896))</f>
        <v>0</v>
      </c>
      <c r="I61" s="15">
        <f>SUMPRODUCT(-('Diário 1º PA'!$E$4:$E$2634='Analítico Cp.'!$B61),-('Diário 1º PA'!$Q$4:$Q$2634=I$1),('Diário 1º PA'!$F$4:$F$2634))+SUMPRODUCT(-('Diário 2º PA'!$E$4:$E$2000='Analítico Cp.'!$B61),-('Diário 2º PA'!$Q$4:$Q$2000=I$1),('Diário 2º PA'!$F$4:$F$2000))+SUMPRODUCT(-('Diário 3º PA'!$E$4:$E$2000='Analítico Cp.'!$B61),-('Diário 3º PA'!$Q$4:$Q$2000=I$1),('Diário 3º PA'!$F$4:$F$2000))+SUMPRODUCT(-('Diário 4º PA'!$E$4:$E$2000='Analítico Cp.'!$B61),-('Diário 4º PA'!$Q$4:$Q$2000=I$1),('Diário 4º PA'!$F$4:$F$2000))+SUMPRODUCT(-('Comp.'!$D$5:$D$896='Analítico Cp.'!$B61),-('Comp.'!$K$5:$K$896=I$1),('Comp.'!$E$5:$E$896))</f>
        <v>0</v>
      </c>
      <c r="J61" s="15">
        <f>SUMPRODUCT(-('Diário 1º PA'!$E$4:$E$2634='Analítico Cp.'!$B61),-('Diário 1º PA'!$Q$4:$Q$2634=J$1),('Diário 1º PA'!$F$4:$F$2634))+SUMPRODUCT(-('Diário 2º PA'!$E$4:$E$2000='Analítico Cp.'!$B61),-('Diário 2º PA'!$Q$4:$Q$2000=J$1),('Diário 2º PA'!$F$4:$F$2000))+SUMPRODUCT(-('Diário 3º PA'!$E$4:$E$2000='Analítico Cp.'!$B61),-('Diário 3º PA'!$Q$4:$Q$2000=J$1),('Diário 3º PA'!$F$4:$F$2000))+SUMPRODUCT(-('Diário 4º PA'!$E$4:$E$2000='Analítico Cp.'!$B61),-('Diário 4º PA'!$Q$4:$Q$2000=J$1),('Diário 4º PA'!$F$4:$F$2000))+SUMPRODUCT(-('Comp.'!$D$5:$D$896='Analítico Cp.'!$B61),-('Comp.'!$K$5:$K$896=J$1),('Comp.'!$E$5:$E$896))</f>
        <v>0</v>
      </c>
      <c r="K61" s="15">
        <f>SUMPRODUCT(-('Diário 1º PA'!$E$4:$E$2634='Analítico Cp.'!$B61),-('Diário 1º PA'!$Q$4:$Q$2634=K$1),('Diário 1º PA'!$F$4:$F$2634))+SUMPRODUCT(-('Diário 2º PA'!$E$4:$E$2000='Analítico Cp.'!$B61),-('Diário 2º PA'!$Q$4:$Q$2000=K$1),('Diário 2º PA'!$F$4:$F$2000))+SUMPRODUCT(-('Diário 3º PA'!$E$4:$E$2000='Analítico Cp.'!$B61),-('Diário 3º PA'!$Q$4:$Q$2000=K$1),('Diário 3º PA'!$F$4:$F$2000))+SUMPRODUCT(-('Diário 4º PA'!$E$4:$E$2000='Analítico Cp.'!$B61),-('Diário 4º PA'!$Q$4:$Q$2000=K$1),('Diário 4º PA'!$F$4:$F$2000))+SUMPRODUCT(-('Comp.'!$D$5:$D$896='Analítico Cp.'!$B61),-('Comp.'!$K$5:$K$896=K$1),('Comp.'!$E$5:$E$896))</f>
        <v>0</v>
      </c>
      <c r="L61" s="15">
        <f>SUMPRODUCT(-('Diário 1º PA'!$E$4:$E$2634='Analítico Cp.'!$B61),-('Diário 1º PA'!$Q$4:$Q$2634=L$1),('Diário 1º PA'!$F$4:$F$2634))+SUMPRODUCT(-('Diário 2º PA'!$E$4:$E$2000='Analítico Cp.'!$B61),-('Diário 2º PA'!$Q$4:$Q$2000=L$1),('Diário 2º PA'!$F$4:$F$2000))+SUMPRODUCT(-('Diário 3º PA'!$E$4:$E$2000='Analítico Cp.'!$B61),-('Diário 3º PA'!$Q$4:$Q$2000=L$1),('Diário 3º PA'!$F$4:$F$2000))+SUMPRODUCT(-('Diário 4º PA'!$E$4:$E$2000='Analítico Cp.'!$B61),-('Diário 4º PA'!$Q$4:$Q$2000=L$1),('Diário 4º PA'!$F$4:$F$2000))+SUMPRODUCT(-('Comp.'!$D$5:$D$896='Analítico Cp.'!$B61),-('Comp.'!$K$5:$K$896=L$1),('Comp.'!$E$5:$E$896))</f>
        <v>0</v>
      </c>
      <c r="M61" s="15">
        <f>SUMPRODUCT(-('Diário 1º PA'!$E$4:$E$2634='Analítico Cp.'!$B61),-('Diário 1º PA'!$Q$4:$Q$2634=M$1),('Diário 1º PA'!$F$4:$F$2634))+SUMPRODUCT(-('Diário 2º PA'!$E$4:$E$2000='Analítico Cp.'!$B61),-('Diário 2º PA'!$Q$4:$Q$2000=M$1),('Diário 2º PA'!$F$4:$F$2000))+SUMPRODUCT(-('Diário 3º PA'!$E$4:$E$2000='Analítico Cp.'!$B61),-('Diário 3º PA'!$Q$4:$Q$2000=M$1),('Diário 3º PA'!$F$4:$F$2000))+SUMPRODUCT(-('Diário 4º PA'!$E$4:$E$2000='Analítico Cp.'!$B61),-('Diário 4º PA'!$Q$4:$Q$2000=M$1),('Diário 4º PA'!$F$4:$F$2000))+SUMPRODUCT(-('Comp.'!$D$5:$D$896='Analítico Cp.'!$B61),-('Comp.'!$K$5:$K$896=M$1),('Comp.'!$E$5:$E$896))</f>
        <v>0</v>
      </c>
      <c r="N61" s="15">
        <f>SUMPRODUCT(-('Diário 1º PA'!$E$4:$E$2634='Analítico Cp.'!$B61),-('Diário 1º PA'!$Q$4:$Q$2634=N$1),('Diário 1º PA'!$F$4:$F$2634))+SUMPRODUCT(-('Diário 2º PA'!$E$4:$E$2000='Analítico Cp.'!$B61),-('Diário 2º PA'!$Q$4:$Q$2000=N$1),('Diário 2º PA'!$F$4:$F$2000))+SUMPRODUCT(-('Diário 3º PA'!$E$4:$E$2000='Analítico Cp.'!$B61),-('Diário 3º PA'!$Q$4:$Q$2000=N$1),('Diário 3º PA'!$F$4:$F$2000))+SUMPRODUCT(-('Diário 4º PA'!$E$4:$E$2000='Analítico Cp.'!$B61),-('Diário 4º PA'!$Q$4:$Q$2000=N$1),('Diário 4º PA'!$F$4:$F$2000))+SUMPRODUCT(-('Comp.'!$D$5:$D$896='Analítico Cp.'!$B61),-('Comp.'!$K$5:$K$896=N$1),('Comp.'!$E$5:$E$896))</f>
        <v>0</v>
      </c>
      <c r="O61" s="16">
        <f t="shared" si="12"/>
        <v>427.21000000000004</v>
      </c>
      <c r="P61" s="180">
        <f t="shared" si="11"/>
        <v>1.2755849277184389E-4</v>
      </c>
    </row>
    <row r="62" spans="1:16" ht="23.25" customHeight="1" x14ac:dyDescent="0.2">
      <c r="A62" s="67" t="s">
        <v>117</v>
      </c>
      <c r="B62" s="110" t="s">
        <v>163</v>
      </c>
      <c r="C62" s="15">
        <f>SUMPRODUCT(-('Diário 1º PA'!$E$4:$E$2634='Analítico Cp.'!$B62),-('Diário 1º PA'!$Q$4:$Q$2634=C$1),('Diário 1º PA'!$F$4:$F$2634))+SUMPRODUCT(-('Diário 2º PA'!$E$4:$E$2000='Analítico Cp.'!$B62),-('Diário 2º PA'!$Q$4:$Q$2000=C$1),('Diário 2º PA'!$F$4:$F$2000))+SUMPRODUCT(-('Diário 3º PA'!$E$4:$E$2000='Analítico Cp.'!$B62),-('Diário 3º PA'!$Q$4:$Q$2000=C$1),('Diário 3º PA'!$F$4:$F$2000))+SUMPRODUCT(-('Diário 4º PA'!$E$4:$E$2000='Analítico Cp.'!$B62),-('Diário 4º PA'!$Q$4:$Q$2000=C$1),('Diário 4º PA'!$F$4:$F$2000))+SUMPRODUCT(-('Comp.'!$D$5:$D$896='Analítico Cp.'!$B62),-('Comp.'!$K$5:$K$896=C$1),('Comp.'!$E$5:$E$896))</f>
        <v>210.43</v>
      </c>
      <c r="D62" s="15">
        <f>SUMPRODUCT(-('Diário 1º PA'!$E$4:$E$2634='Analítico Cp.'!$B62),-('Diário 1º PA'!$Q$4:$Q$2634=D$1),('Diário 1º PA'!$F$4:$F$2634))+SUMPRODUCT(-('Diário 2º PA'!$E$4:$E$2000='Analítico Cp.'!$B62),-('Diário 2º PA'!$Q$4:$Q$2000=D$1),('Diário 2º PA'!$F$4:$F$2000))+SUMPRODUCT(-('Diário 3º PA'!$E$4:$E$2000='Analítico Cp.'!$B62),-('Diário 3º PA'!$Q$4:$Q$2000=D$1),('Diário 3º PA'!$F$4:$F$2000))+SUMPRODUCT(-('Diário 4º PA'!$E$4:$E$2000='Analítico Cp.'!$B62),-('Diário 4º PA'!$Q$4:$Q$2000=D$1),('Diário 4º PA'!$F$4:$F$2000))+SUMPRODUCT(-('Comp.'!$D$5:$D$896='Analítico Cp.'!$B62),-('Comp.'!$K$5:$K$896=D$1),('Comp.'!$E$5:$E$896))</f>
        <v>210.43</v>
      </c>
      <c r="E62" s="15">
        <f>SUMPRODUCT(-('Diário 1º PA'!$E$4:$E$2634='Analítico Cp.'!$B62),-('Diário 1º PA'!$Q$4:$Q$2634=E$1),('Diário 1º PA'!$F$4:$F$2634))+SUMPRODUCT(-('Diário 2º PA'!$E$4:$E$2000='Analítico Cp.'!$B62),-('Diário 2º PA'!$Q$4:$Q$2000=E$1),('Diário 2º PA'!$F$4:$F$2000))+SUMPRODUCT(-('Diário 3º PA'!$E$4:$E$2000='Analítico Cp.'!$B62),-('Diário 3º PA'!$Q$4:$Q$2000=E$1),('Diário 3º PA'!$F$4:$F$2000))+SUMPRODUCT(-('Diário 4º PA'!$E$4:$E$2000='Analítico Cp.'!$B62),-('Diário 4º PA'!$Q$4:$Q$2000=E$1),('Diário 4º PA'!$F$4:$F$2000))+SUMPRODUCT(-('Comp.'!$D$5:$D$896='Analítico Cp.'!$B62),-('Comp.'!$K$5:$K$896=E$1),('Comp.'!$E$5:$E$896))</f>
        <v>212.66</v>
      </c>
      <c r="F62" s="15">
        <f>SUMPRODUCT(-('Diário 1º PA'!$E$4:$E$2634='Analítico Cp.'!$B62),-('Diário 1º PA'!$Q$4:$Q$2634=F$1),('Diário 1º PA'!$F$4:$F$2634))+SUMPRODUCT(-('Diário 2º PA'!$E$4:$E$2000='Analítico Cp.'!$B62),-('Diário 2º PA'!$Q$4:$Q$2000=F$1),('Diário 2º PA'!$F$4:$F$2000))+SUMPRODUCT(-('Diário 3º PA'!$E$4:$E$2000='Analítico Cp.'!$B62),-('Diário 3º PA'!$Q$4:$Q$2000=F$1),('Diário 3º PA'!$F$4:$F$2000))+SUMPRODUCT(-('Diário 4º PA'!$E$4:$E$2000='Analítico Cp.'!$B62),-('Diário 4º PA'!$Q$4:$Q$2000=F$1),('Diário 4º PA'!$F$4:$F$2000))+SUMPRODUCT(-('Comp.'!$D$5:$D$896='Analítico Cp.'!$B62),-('Comp.'!$K$5:$K$896=F$1),('Comp.'!$E$5:$E$896))</f>
        <v>0</v>
      </c>
      <c r="G62" s="15">
        <f>SUMPRODUCT(-('Diário 1º PA'!$E$4:$E$2634='Analítico Cp.'!$B62),-('Diário 1º PA'!$Q$4:$Q$2634=G$1),('Diário 1º PA'!$F$4:$F$2634))+SUMPRODUCT(-('Diário 2º PA'!$E$4:$E$2000='Analítico Cp.'!$B62),-('Diário 2º PA'!$Q$4:$Q$2000=G$1),('Diário 2º PA'!$F$4:$F$2000))+SUMPRODUCT(-('Diário 3º PA'!$E$4:$E$2000='Analítico Cp.'!$B62),-('Diário 3º PA'!$Q$4:$Q$2000=G$1),('Diário 3º PA'!$F$4:$F$2000))+SUMPRODUCT(-('Diário 4º PA'!$E$4:$E$2000='Analítico Cp.'!$B62),-('Diário 4º PA'!$Q$4:$Q$2000=G$1),('Diário 4º PA'!$F$4:$F$2000))+SUMPRODUCT(-('Comp.'!$D$5:$D$896='Analítico Cp.'!$B62),-('Comp.'!$K$5:$K$896=G$1),('Comp.'!$E$5:$E$896))</f>
        <v>0</v>
      </c>
      <c r="H62" s="15">
        <f>SUMPRODUCT(-('Diário 1º PA'!$E$4:$E$2634='Analítico Cp.'!$B62),-('Diário 1º PA'!$Q$4:$Q$2634=H$1),('Diário 1º PA'!$F$4:$F$2634))+SUMPRODUCT(-('Diário 2º PA'!$E$4:$E$2000='Analítico Cp.'!$B62),-('Diário 2º PA'!$Q$4:$Q$2000=H$1),('Diário 2º PA'!$F$4:$F$2000))+SUMPRODUCT(-('Diário 3º PA'!$E$4:$E$2000='Analítico Cp.'!$B62),-('Diário 3º PA'!$Q$4:$Q$2000=H$1),('Diário 3º PA'!$F$4:$F$2000))+SUMPRODUCT(-('Diário 4º PA'!$E$4:$E$2000='Analítico Cp.'!$B62),-('Diário 4º PA'!$Q$4:$Q$2000=H$1),('Diário 4º PA'!$F$4:$F$2000))+SUMPRODUCT(-('Comp.'!$D$5:$D$896='Analítico Cp.'!$B62),-('Comp.'!$K$5:$K$896=H$1),('Comp.'!$E$5:$E$896))</f>
        <v>0</v>
      </c>
      <c r="I62" s="15">
        <f>SUMPRODUCT(-('Diário 1º PA'!$E$4:$E$2634='Analítico Cp.'!$B62),-('Diário 1º PA'!$Q$4:$Q$2634=I$1),('Diário 1º PA'!$F$4:$F$2634))+SUMPRODUCT(-('Diário 2º PA'!$E$4:$E$2000='Analítico Cp.'!$B62),-('Diário 2º PA'!$Q$4:$Q$2000=I$1),('Diário 2º PA'!$F$4:$F$2000))+SUMPRODUCT(-('Diário 3º PA'!$E$4:$E$2000='Analítico Cp.'!$B62),-('Diário 3º PA'!$Q$4:$Q$2000=I$1),('Diário 3º PA'!$F$4:$F$2000))+SUMPRODUCT(-('Diário 4º PA'!$E$4:$E$2000='Analítico Cp.'!$B62),-('Diário 4º PA'!$Q$4:$Q$2000=I$1),('Diário 4º PA'!$F$4:$F$2000))+SUMPRODUCT(-('Comp.'!$D$5:$D$896='Analítico Cp.'!$B62),-('Comp.'!$K$5:$K$896=I$1),('Comp.'!$E$5:$E$896))</f>
        <v>0</v>
      </c>
      <c r="J62" s="15">
        <f>SUMPRODUCT(-('Diário 1º PA'!$E$4:$E$2634='Analítico Cp.'!$B62),-('Diário 1º PA'!$Q$4:$Q$2634=J$1),('Diário 1º PA'!$F$4:$F$2634))+SUMPRODUCT(-('Diário 2º PA'!$E$4:$E$2000='Analítico Cp.'!$B62),-('Diário 2º PA'!$Q$4:$Q$2000=J$1),('Diário 2º PA'!$F$4:$F$2000))+SUMPRODUCT(-('Diário 3º PA'!$E$4:$E$2000='Analítico Cp.'!$B62),-('Diário 3º PA'!$Q$4:$Q$2000=J$1),('Diário 3º PA'!$F$4:$F$2000))+SUMPRODUCT(-('Diário 4º PA'!$E$4:$E$2000='Analítico Cp.'!$B62),-('Diário 4º PA'!$Q$4:$Q$2000=J$1),('Diário 4º PA'!$F$4:$F$2000))+SUMPRODUCT(-('Comp.'!$D$5:$D$896='Analítico Cp.'!$B62),-('Comp.'!$K$5:$K$896=J$1),('Comp.'!$E$5:$E$896))</f>
        <v>0</v>
      </c>
      <c r="K62" s="15">
        <f>SUMPRODUCT(-('Diário 1º PA'!$E$4:$E$2634='Analítico Cp.'!$B62),-('Diário 1º PA'!$Q$4:$Q$2634=K$1),('Diário 1º PA'!$F$4:$F$2634))+SUMPRODUCT(-('Diário 2º PA'!$E$4:$E$2000='Analítico Cp.'!$B62),-('Diário 2º PA'!$Q$4:$Q$2000=K$1),('Diário 2º PA'!$F$4:$F$2000))+SUMPRODUCT(-('Diário 3º PA'!$E$4:$E$2000='Analítico Cp.'!$B62),-('Diário 3º PA'!$Q$4:$Q$2000=K$1),('Diário 3º PA'!$F$4:$F$2000))+SUMPRODUCT(-('Diário 4º PA'!$E$4:$E$2000='Analítico Cp.'!$B62),-('Diário 4º PA'!$Q$4:$Q$2000=K$1),('Diário 4º PA'!$F$4:$F$2000))+SUMPRODUCT(-('Comp.'!$D$5:$D$896='Analítico Cp.'!$B62),-('Comp.'!$K$5:$K$896=K$1),('Comp.'!$E$5:$E$896))</f>
        <v>0</v>
      </c>
      <c r="L62" s="15">
        <f>SUMPRODUCT(-('Diário 1º PA'!$E$4:$E$2634='Analítico Cp.'!$B62),-('Diário 1º PA'!$Q$4:$Q$2634=L$1),('Diário 1º PA'!$F$4:$F$2634))+SUMPRODUCT(-('Diário 2º PA'!$E$4:$E$2000='Analítico Cp.'!$B62),-('Diário 2º PA'!$Q$4:$Q$2000=L$1),('Diário 2º PA'!$F$4:$F$2000))+SUMPRODUCT(-('Diário 3º PA'!$E$4:$E$2000='Analítico Cp.'!$B62),-('Diário 3º PA'!$Q$4:$Q$2000=L$1),('Diário 3º PA'!$F$4:$F$2000))+SUMPRODUCT(-('Diário 4º PA'!$E$4:$E$2000='Analítico Cp.'!$B62),-('Diário 4º PA'!$Q$4:$Q$2000=L$1),('Diário 4º PA'!$F$4:$F$2000))+SUMPRODUCT(-('Comp.'!$D$5:$D$896='Analítico Cp.'!$B62),-('Comp.'!$K$5:$K$896=L$1),('Comp.'!$E$5:$E$896))</f>
        <v>0</v>
      </c>
      <c r="M62" s="15">
        <f>SUMPRODUCT(-('Diário 1º PA'!$E$4:$E$2634='Analítico Cp.'!$B62),-('Diário 1º PA'!$Q$4:$Q$2634=M$1),('Diário 1º PA'!$F$4:$F$2634))+SUMPRODUCT(-('Diário 2º PA'!$E$4:$E$2000='Analítico Cp.'!$B62),-('Diário 2º PA'!$Q$4:$Q$2000=M$1),('Diário 2º PA'!$F$4:$F$2000))+SUMPRODUCT(-('Diário 3º PA'!$E$4:$E$2000='Analítico Cp.'!$B62),-('Diário 3º PA'!$Q$4:$Q$2000=M$1),('Diário 3º PA'!$F$4:$F$2000))+SUMPRODUCT(-('Diário 4º PA'!$E$4:$E$2000='Analítico Cp.'!$B62),-('Diário 4º PA'!$Q$4:$Q$2000=M$1),('Diário 4º PA'!$F$4:$F$2000))+SUMPRODUCT(-('Comp.'!$D$5:$D$896='Analítico Cp.'!$B62),-('Comp.'!$K$5:$K$896=M$1),('Comp.'!$E$5:$E$896))</f>
        <v>0</v>
      </c>
      <c r="N62" s="15">
        <f>SUMPRODUCT(-('Diário 1º PA'!$E$4:$E$2634='Analítico Cp.'!$B62),-('Diário 1º PA'!$Q$4:$Q$2634=N$1),('Diário 1º PA'!$F$4:$F$2634))+SUMPRODUCT(-('Diário 2º PA'!$E$4:$E$2000='Analítico Cp.'!$B62),-('Diário 2º PA'!$Q$4:$Q$2000=N$1),('Diário 2º PA'!$F$4:$F$2000))+SUMPRODUCT(-('Diário 3º PA'!$E$4:$E$2000='Analítico Cp.'!$B62),-('Diário 3º PA'!$Q$4:$Q$2000=N$1),('Diário 3º PA'!$F$4:$F$2000))+SUMPRODUCT(-('Diário 4º PA'!$E$4:$E$2000='Analítico Cp.'!$B62),-('Diário 4º PA'!$Q$4:$Q$2000=N$1),('Diário 4º PA'!$F$4:$F$2000))+SUMPRODUCT(-('Comp.'!$D$5:$D$896='Analítico Cp.'!$B62),-('Comp.'!$K$5:$K$896=N$1),('Comp.'!$E$5:$E$896))</f>
        <v>0</v>
      </c>
      <c r="O62" s="16">
        <f t="shared" si="12"/>
        <v>633.52</v>
      </c>
      <c r="P62" s="180">
        <f t="shared" si="11"/>
        <v>1.8915956166947996E-4</v>
      </c>
    </row>
    <row r="63" spans="1:16" ht="23.25" customHeight="1" x14ac:dyDescent="0.2">
      <c r="A63" s="67" t="s">
        <v>118</v>
      </c>
      <c r="B63" s="110" t="s">
        <v>164</v>
      </c>
      <c r="C63" s="15">
        <f>SUMPRODUCT(-('Diário 1º PA'!$E$4:$E$2634='Analítico Cp.'!$B63),-('Diário 1º PA'!$Q$4:$Q$2634=C$1),('Diário 1º PA'!$F$4:$F$2634))+SUMPRODUCT(-('Diário 2º PA'!$E$4:$E$2000='Analítico Cp.'!$B63),-('Diário 2º PA'!$Q$4:$Q$2000=C$1),('Diário 2º PA'!$F$4:$F$2000))+SUMPRODUCT(-('Diário 3º PA'!$E$4:$E$2000='Analítico Cp.'!$B63),-('Diário 3º PA'!$Q$4:$Q$2000=C$1),('Diário 3º PA'!$F$4:$F$2000))+SUMPRODUCT(-('Diário 4º PA'!$E$4:$E$2000='Analítico Cp.'!$B63),-('Diário 4º PA'!$Q$4:$Q$2000=C$1),('Diário 4º PA'!$F$4:$F$2000))+SUMPRODUCT(-('Comp.'!$D$5:$D$896='Analítico Cp.'!$B63),-('Comp.'!$K$5:$K$896=C$1),('Comp.'!$E$5:$E$896))</f>
        <v>1059.83</v>
      </c>
      <c r="D63" s="15">
        <f>SUMPRODUCT(-('Diário 1º PA'!$E$4:$E$2634='Analítico Cp.'!$B63),-('Diário 1º PA'!$Q$4:$Q$2634=D$1),('Diário 1º PA'!$F$4:$F$2634))+SUMPRODUCT(-('Diário 2º PA'!$E$4:$E$2000='Analítico Cp.'!$B63),-('Diário 2º PA'!$Q$4:$Q$2000=D$1),('Diário 2º PA'!$F$4:$F$2000))+SUMPRODUCT(-('Diário 3º PA'!$E$4:$E$2000='Analítico Cp.'!$B63),-('Diário 3º PA'!$Q$4:$Q$2000=D$1),('Diário 3º PA'!$F$4:$F$2000))+SUMPRODUCT(-('Diário 4º PA'!$E$4:$E$2000='Analítico Cp.'!$B63),-('Diário 4º PA'!$Q$4:$Q$2000=D$1),('Diário 4º PA'!$F$4:$F$2000))+SUMPRODUCT(-('Comp.'!$D$5:$D$896='Analítico Cp.'!$B63),-('Comp.'!$K$5:$K$896=D$1),('Comp.'!$E$5:$E$896))</f>
        <v>1034.8899999999999</v>
      </c>
      <c r="E63" s="15">
        <f>SUMPRODUCT(-('Diário 1º PA'!$E$4:$E$2634='Analítico Cp.'!$B63),-('Diário 1º PA'!$Q$4:$Q$2634=E$1),('Diário 1º PA'!$F$4:$F$2634))+SUMPRODUCT(-('Diário 2º PA'!$E$4:$E$2000='Analítico Cp.'!$B63),-('Diário 2º PA'!$Q$4:$Q$2000=E$1),('Diário 2º PA'!$F$4:$F$2000))+SUMPRODUCT(-('Diário 3º PA'!$E$4:$E$2000='Analítico Cp.'!$B63),-('Diário 3º PA'!$Q$4:$Q$2000=E$1),('Diário 3º PA'!$F$4:$F$2000))+SUMPRODUCT(-('Diário 4º PA'!$E$4:$E$2000='Analítico Cp.'!$B63),-('Diário 4º PA'!$Q$4:$Q$2000=E$1),('Diário 4º PA'!$F$4:$F$2000))+SUMPRODUCT(-('Comp.'!$D$5:$D$896='Analítico Cp.'!$B63),-('Comp.'!$K$5:$K$896=E$1),('Comp.'!$E$5:$E$896))</f>
        <v>966.93000000000006</v>
      </c>
      <c r="F63" s="15">
        <f>SUMPRODUCT(-('Diário 1º PA'!$E$4:$E$2634='Analítico Cp.'!$B63),-('Diário 1º PA'!$Q$4:$Q$2634=F$1),('Diário 1º PA'!$F$4:$F$2634))+SUMPRODUCT(-('Diário 2º PA'!$E$4:$E$2000='Analítico Cp.'!$B63),-('Diário 2º PA'!$Q$4:$Q$2000=F$1),('Diário 2º PA'!$F$4:$F$2000))+SUMPRODUCT(-('Diário 3º PA'!$E$4:$E$2000='Analítico Cp.'!$B63),-('Diário 3º PA'!$Q$4:$Q$2000=F$1),('Diário 3º PA'!$F$4:$F$2000))+SUMPRODUCT(-('Diário 4º PA'!$E$4:$E$2000='Analítico Cp.'!$B63),-('Diário 4º PA'!$Q$4:$Q$2000=F$1),('Diário 4º PA'!$F$4:$F$2000))+SUMPRODUCT(-('Comp.'!$D$5:$D$896='Analítico Cp.'!$B63),-('Comp.'!$K$5:$K$896=F$1),('Comp.'!$E$5:$E$896))</f>
        <v>0</v>
      </c>
      <c r="G63" s="15">
        <f>SUMPRODUCT(-('Diário 1º PA'!$E$4:$E$2634='Analítico Cp.'!$B63),-('Diário 1º PA'!$Q$4:$Q$2634=G$1),('Diário 1º PA'!$F$4:$F$2634))+SUMPRODUCT(-('Diário 2º PA'!$E$4:$E$2000='Analítico Cp.'!$B63),-('Diário 2º PA'!$Q$4:$Q$2000=G$1),('Diário 2º PA'!$F$4:$F$2000))+SUMPRODUCT(-('Diário 3º PA'!$E$4:$E$2000='Analítico Cp.'!$B63),-('Diário 3º PA'!$Q$4:$Q$2000=G$1),('Diário 3º PA'!$F$4:$F$2000))+SUMPRODUCT(-('Diário 4º PA'!$E$4:$E$2000='Analítico Cp.'!$B63),-('Diário 4º PA'!$Q$4:$Q$2000=G$1),('Diário 4º PA'!$F$4:$F$2000))+SUMPRODUCT(-('Comp.'!$D$5:$D$896='Analítico Cp.'!$B63),-('Comp.'!$K$5:$K$896=G$1),('Comp.'!$E$5:$E$896))</f>
        <v>0</v>
      </c>
      <c r="H63" s="15">
        <f>SUMPRODUCT(-('Diário 1º PA'!$E$4:$E$2634='Analítico Cp.'!$B63),-('Diário 1º PA'!$Q$4:$Q$2634=H$1),('Diário 1º PA'!$F$4:$F$2634))+SUMPRODUCT(-('Diário 2º PA'!$E$4:$E$2000='Analítico Cp.'!$B63),-('Diário 2º PA'!$Q$4:$Q$2000=H$1),('Diário 2º PA'!$F$4:$F$2000))+SUMPRODUCT(-('Diário 3º PA'!$E$4:$E$2000='Analítico Cp.'!$B63),-('Diário 3º PA'!$Q$4:$Q$2000=H$1),('Diário 3º PA'!$F$4:$F$2000))+SUMPRODUCT(-('Diário 4º PA'!$E$4:$E$2000='Analítico Cp.'!$B63),-('Diário 4º PA'!$Q$4:$Q$2000=H$1),('Diário 4º PA'!$F$4:$F$2000))+SUMPRODUCT(-('Comp.'!$D$5:$D$896='Analítico Cp.'!$B63),-('Comp.'!$K$5:$K$896=H$1),('Comp.'!$E$5:$E$896))</f>
        <v>0</v>
      </c>
      <c r="I63" s="15">
        <f>SUMPRODUCT(-('Diário 1º PA'!$E$4:$E$2634='Analítico Cp.'!$B63),-('Diário 1º PA'!$Q$4:$Q$2634=I$1),('Diário 1º PA'!$F$4:$F$2634))+SUMPRODUCT(-('Diário 2º PA'!$E$4:$E$2000='Analítico Cp.'!$B63),-('Diário 2º PA'!$Q$4:$Q$2000=I$1),('Diário 2º PA'!$F$4:$F$2000))+SUMPRODUCT(-('Diário 3º PA'!$E$4:$E$2000='Analítico Cp.'!$B63),-('Diário 3º PA'!$Q$4:$Q$2000=I$1),('Diário 3º PA'!$F$4:$F$2000))+SUMPRODUCT(-('Diário 4º PA'!$E$4:$E$2000='Analítico Cp.'!$B63),-('Diário 4º PA'!$Q$4:$Q$2000=I$1),('Diário 4º PA'!$F$4:$F$2000))+SUMPRODUCT(-('Comp.'!$D$5:$D$896='Analítico Cp.'!$B63),-('Comp.'!$K$5:$K$896=I$1),('Comp.'!$E$5:$E$896))</f>
        <v>0</v>
      </c>
      <c r="J63" s="15">
        <f>SUMPRODUCT(-('Diário 1º PA'!$E$4:$E$2634='Analítico Cp.'!$B63),-('Diário 1º PA'!$Q$4:$Q$2634=J$1),('Diário 1º PA'!$F$4:$F$2634))+SUMPRODUCT(-('Diário 2º PA'!$E$4:$E$2000='Analítico Cp.'!$B63),-('Diário 2º PA'!$Q$4:$Q$2000=J$1),('Diário 2º PA'!$F$4:$F$2000))+SUMPRODUCT(-('Diário 3º PA'!$E$4:$E$2000='Analítico Cp.'!$B63),-('Diário 3º PA'!$Q$4:$Q$2000=J$1),('Diário 3º PA'!$F$4:$F$2000))+SUMPRODUCT(-('Diário 4º PA'!$E$4:$E$2000='Analítico Cp.'!$B63),-('Diário 4º PA'!$Q$4:$Q$2000=J$1),('Diário 4º PA'!$F$4:$F$2000))+SUMPRODUCT(-('Comp.'!$D$5:$D$896='Analítico Cp.'!$B63),-('Comp.'!$K$5:$K$896=J$1),('Comp.'!$E$5:$E$896))</f>
        <v>0</v>
      </c>
      <c r="K63" s="15">
        <f>SUMPRODUCT(-('Diário 1º PA'!$E$4:$E$2634='Analítico Cp.'!$B63),-('Diário 1º PA'!$Q$4:$Q$2634=K$1),('Diário 1º PA'!$F$4:$F$2634))+SUMPRODUCT(-('Diário 2º PA'!$E$4:$E$2000='Analítico Cp.'!$B63),-('Diário 2º PA'!$Q$4:$Q$2000=K$1),('Diário 2º PA'!$F$4:$F$2000))+SUMPRODUCT(-('Diário 3º PA'!$E$4:$E$2000='Analítico Cp.'!$B63),-('Diário 3º PA'!$Q$4:$Q$2000=K$1),('Diário 3º PA'!$F$4:$F$2000))+SUMPRODUCT(-('Diário 4º PA'!$E$4:$E$2000='Analítico Cp.'!$B63),-('Diário 4º PA'!$Q$4:$Q$2000=K$1),('Diário 4º PA'!$F$4:$F$2000))+SUMPRODUCT(-('Comp.'!$D$5:$D$896='Analítico Cp.'!$B63),-('Comp.'!$K$5:$K$896=K$1),('Comp.'!$E$5:$E$896))</f>
        <v>0</v>
      </c>
      <c r="L63" s="15">
        <f>SUMPRODUCT(-('Diário 1º PA'!$E$4:$E$2634='Analítico Cp.'!$B63),-('Diário 1º PA'!$Q$4:$Q$2634=L$1),('Diário 1º PA'!$F$4:$F$2634))+SUMPRODUCT(-('Diário 2º PA'!$E$4:$E$2000='Analítico Cp.'!$B63),-('Diário 2º PA'!$Q$4:$Q$2000=L$1),('Diário 2º PA'!$F$4:$F$2000))+SUMPRODUCT(-('Diário 3º PA'!$E$4:$E$2000='Analítico Cp.'!$B63),-('Diário 3º PA'!$Q$4:$Q$2000=L$1),('Diário 3º PA'!$F$4:$F$2000))+SUMPRODUCT(-('Diário 4º PA'!$E$4:$E$2000='Analítico Cp.'!$B63),-('Diário 4º PA'!$Q$4:$Q$2000=L$1),('Diário 4º PA'!$F$4:$F$2000))+SUMPRODUCT(-('Comp.'!$D$5:$D$896='Analítico Cp.'!$B63),-('Comp.'!$K$5:$K$896=L$1),('Comp.'!$E$5:$E$896))</f>
        <v>0</v>
      </c>
      <c r="M63" s="15">
        <f>SUMPRODUCT(-('Diário 1º PA'!$E$4:$E$2634='Analítico Cp.'!$B63),-('Diário 1º PA'!$Q$4:$Q$2634=M$1),('Diário 1º PA'!$F$4:$F$2634))+SUMPRODUCT(-('Diário 2º PA'!$E$4:$E$2000='Analítico Cp.'!$B63),-('Diário 2º PA'!$Q$4:$Q$2000=M$1),('Diário 2º PA'!$F$4:$F$2000))+SUMPRODUCT(-('Diário 3º PA'!$E$4:$E$2000='Analítico Cp.'!$B63),-('Diário 3º PA'!$Q$4:$Q$2000=M$1),('Diário 3º PA'!$F$4:$F$2000))+SUMPRODUCT(-('Diário 4º PA'!$E$4:$E$2000='Analítico Cp.'!$B63),-('Diário 4º PA'!$Q$4:$Q$2000=M$1),('Diário 4º PA'!$F$4:$F$2000))+SUMPRODUCT(-('Comp.'!$D$5:$D$896='Analítico Cp.'!$B63),-('Comp.'!$K$5:$K$896=M$1),('Comp.'!$E$5:$E$896))</f>
        <v>0</v>
      </c>
      <c r="N63" s="15">
        <f>SUMPRODUCT(-('Diário 1º PA'!$E$4:$E$2634='Analítico Cp.'!$B63),-('Diário 1º PA'!$Q$4:$Q$2634=N$1),('Diário 1º PA'!$F$4:$F$2634))+SUMPRODUCT(-('Diário 2º PA'!$E$4:$E$2000='Analítico Cp.'!$B63),-('Diário 2º PA'!$Q$4:$Q$2000=N$1),('Diário 2º PA'!$F$4:$F$2000))+SUMPRODUCT(-('Diário 3º PA'!$E$4:$E$2000='Analítico Cp.'!$B63),-('Diário 3º PA'!$Q$4:$Q$2000=N$1),('Diário 3º PA'!$F$4:$F$2000))+SUMPRODUCT(-('Diário 4º PA'!$E$4:$E$2000='Analítico Cp.'!$B63),-('Diário 4º PA'!$Q$4:$Q$2000=N$1),('Diário 4º PA'!$F$4:$F$2000))+SUMPRODUCT(-('Comp.'!$D$5:$D$896='Analítico Cp.'!$B63),-('Comp.'!$K$5:$K$896=N$1),('Comp.'!$E$5:$E$896))</f>
        <v>0</v>
      </c>
      <c r="O63" s="16">
        <f t="shared" si="12"/>
        <v>3061.6499999999996</v>
      </c>
      <c r="P63" s="180">
        <f t="shared" si="11"/>
        <v>9.1416272885680536E-4</v>
      </c>
    </row>
    <row r="64" spans="1:16" ht="23.25" customHeight="1" x14ac:dyDescent="0.2">
      <c r="A64" s="67" t="s">
        <v>119</v>
      </c>
      <c r="B64" s="110" t="s">
        <v>183</v>
      </c>
      <c r="C64" s="15">
        <f>SUMPRODUCT(-('Diário 1º PA'!$E$4:$E$2634='Analítico Cp.'!$B64),-('Diário 1º PA'!$Q$4:$Q$2634=C$1),('Diário 1º PA'!$F$4:$F$2634))+SUMPRODUCT(-('Diário 2º PA'!$E$4:$E$2000='Analítico Cp.'!$B64),-('Diário 2º PA'!$Q$4:$Q$2000=C$1),('Diário 2º PA'!$F$4:$F$2000))+SUMPRODUCT(-('Diário 3º PA'!$E$4:$E$2000='Analítico Cp.'!$B64),-('Diário 3º PA'!$Q$4:$Q$2000=C$1),('Diário 3º PA'!$F$4:$F$2000))+SUMPRODUCT(-('Diário 4º PA'!$E$4:$E$2000='Analítico Cp.'!$B64),-('Diário 4º PA'!$Q$4:$Q$2000=C$1),('Diário 4º PA'!$F$4:$F$2000))+SUMPRODUCT(-('Comp.'!$D$5:$D$896='Analítico Cp.'!$B64),-('Comp.'!$K$5:$K$896=C$1),('Comp.'!$E$5:$E$896))</f>
        <v>399.56</v>
      </c>
      <c r="D64" s="15">
        <f>SUMPRODUCT(-('Diário 1º PA'!$E$4:$E$2634='Analítico Cp.'!$B64),-('Diário 1º PA'!$Q$4:$Q$2634=D$1),('Diário 1º PA'!$F$4:$F$2634))+SUMPRODUCT(-('Diário 2º PA'!$E$4:$E$2000='Analítico Cp.'!$B64),-('Diário 2º PA'!$Q$4:$Q$2000=D$1),('Diário 2º PA'!$F$4:$F$2000))+SUMPRODUCT(-('Diário 3º PA'!$E$4:$E$2000='Analítico Cp.'!$B64),-('Diário 3º PA'!$Q$4:$Q$2000=D$1),('Diário 3º PA'!$F$4:$F$2000))+SUMPRODUCT(-('Diário 4º PA'!$E$4:$E$2000='Analítico Cp.'!$B64),-('Diário 4º PA'!$Q$4:$Q$2000=D$1),('Diário 4º PA'!$F$4:$F$2000))+SUMPRODUCT(-('Comp.'!$D$5:$D$896='Analítico Cp.'!$B64),-('Comp.'!$K$5:$K$896=D$1),('Comp.'!$E$5:$E$896))</f>
        <v>6349.99</v>
      </c>
      <c r="E64" s="15">
        <f>SUMPRODUCT(-('Diário 1º PA'!$E$4:$E$2634='Analítico Cp.'!$B64),-('Diário 1º PA'!$Q$4:$Q$2634=E$1),('Diário 1º PA'!$F$4:$F$2634))+SUMPRODUCT(-('Diário 2º PA'!$E$4:$E$2000='Analítico Cp.'!$B64),-('Diário 2º PA'!$Q$4:$Q$2000=E$1),('Diário 2º PA'!$F$4:$F$2000))+SUMPRODUCT(-('Diário 3º PA'!$E$4:$E$2000='Analítico Cp.'!$B64),-('Diário 3º PA'!$Q$4:$Q$2000=E$1),('Diário 3º PA'!$F$4:$F$2000))+SUMPRODUCT(-('Diário 4º PA'!$E$4:$E$2000='Analítico Cp.'!$B64),-('Diário 4º PA'!$Q$4:$Q$2000=E$1),('Diário 4º PA'!$F$4:$F$2000))+SUMPRODUCT(-('Comp.'!$D$5:$D$896='Analítico Cp.'!$B64),-('Comp.'!$K$5:$K$896=E$1),('Comp.'!$E$5:$E$896))</f>
        <v>400</v>
      </c>
      <c r="F64" s="15">
        <f>SUMPRODUCT(-('Diário 1º PA'!$E$4:$E$2634='Analítico Cp.'!$B64),-('Diário 1º PA'!$Q$4:$Q$2634=F$1),('Diário 1º PA'!$F$4:$F$2634))+SUMPRODUCT(-('Diário 2º PA'!$E$4:$E$2000='Analítico Cp.'!$B64),-('Diário 2º PA'!$Q$4:$Q$2000=F$1),('Diário 2º PA'!$F$4:$F$2000))+SUMPRODUCT(-('Diário 3º PA'!$E$4:$E$2000='Analítico Cp.'!$B64),-('Diário 3º PA'!$Q$4:$Q$2000=F$1),('Diário 3º PA'!$F$4:$F$2000))+SUMPRODUCT(-('Diário 4º PA'!$E$4:$E$2000='Analítico Cp.'!$B64),-('Diário 4º PA'!$Q$4:$Q$2000=F$1),('Diário 4º PA'!$F$4:$F$2000))+SUMPRODUCT(-('Comp.'!$D$5:$D$896='Analítico Cp.'!$B64),-('Comp.'!$K$5:$K$896=F$1),('Comp.'!$E$5:$E$896))</f>
        <v>0</v>
      </c>
      <c r="G64" s="15">
        <f>SUMPRODUCT(-('Diário 1º PA'!$E$4:$E$2634='Analítico Cp.'!$B64),-('Diário 1º PA'!$Q$4:$Q$2634=G$1),('Diário 1º PA'!$F$4:$F$2634))+SUMPRODUCT(-('Diário 2º PA'!$E$4:$E$2000='Analítico Cp.'!$B64),-('Diário 2º PA'!$Q$4:$Q$2000=G$1),('Diário 2º PA'!$F$4:$F$2000))+SUMPRODUCT(-('Diário 3º PA'!$E$4:$E$2000='Analítico Cp.'!$B64),-('Diário 3º PA'!$Q$4:$Q$2000=G$1),('Diário 3º PA'!$F$4:$F$2000))+SUMPRODUCT(-('Diário 4º PA'!$E$4:$E$2000='Analítico Cp.'!$B64),-('Diário 4º PA'!$Q$4:$Q$2000=G$1),('Diário 4º PA'!$F$4:$F$2000))+SUMPRODUCT(-('Comp.'!$D$5:$D$896='Analítico Cp.'!$B64),-('Comp.'!$K$5:$K$896=G$1),('Comp.'!$E$5:$E$896))</f>
        <v>0</v>
      </c>
      <c r="H64" s="15">
        <f>SUMPRODUCT(-('Diário 1º PA'!$E$4:$E$2634='Analítico Cp.'!$B64),-('Diário 1º PA'!$Q$4:$Q$2634=H$1),('Diário 1º PA'!$F$4:$F$2634))+SUMPRODUCT(-('Diário 2º PA'!$E$4:$E$2000='Analítico Cp.'!$B64),-('Diário 2º PA'!$Q$4:$Q$2000=H$1),('Diário 2º PA'!$F$4:$F$2000))+SUMPRODUCT(-('Diário 3º PA'!$E$4:$E$2000='Analítico Cp.'!$B64),-('Diário 3º PA'!$Q$4:$Q$2000=H$1),('Diário 3º PA'!$F$4:$F$2000))+SUMPRODUCT(-('Diário 4º PA'!$E$4:$E$2000='Analítico Cp.'!$B64),-('Diário 4º PA'!$Q$4:$Q$2000=H$1),('Diário 4º PA'!$F$4:$F$2000))+SUMPRODUCT(-('Comp.'!$D$5:$D$896='Analítico Cp.'!$B64),-('Comp.'!$K$5:$K$896=H$1),('Comp.'!$E$5:$E$896))</f>
        <v>0</v>
      </c>
      <c r="I64" s="15">
        <f>SUMPRODUCT(-('Diário 1º PA'!$E$4:$E$2634='Analítico Cp.'!$B64),-('Diário 1º PA'!$Q$4:$Q$2634=I$1),('Diário 1º PA'!$F$4:$F$2634))+SUMPRODUCT(-('Diário 2º PA'!$E$4:$E$2000='Analítico Cp.'!$B64),-('Diário 2º PA'!$Q$4:$Q$2000=I$1),('Diário 2º PA'!$F$4:$F$2000))+SUMPRODUCT(-('Diário 3º PA'!$E$4:$E$2000='Analítico Cp.'!$B64),-('Diário 3º PA'!$Q$4:$Q$2000=I$1),('Diário 3º PA'!$F$4:$F$2000))+SUMPRODUCT(-('Diário 4º PA'!$E$4:$E$2000='Analítico Cp.'!$B64),-('Diário 4º PA'!$Q$4:$Q$2000=I$1),('Diário 4º PA'!$F$4:$F$2000))+SUMPRODUCT(-('Comp.'!$D$5:$D$896='Analítico Cp.'!$B64),-('Comp.'!$K$5:$K$896=I$1),('Comp.'!$E$5:$E$896))</f>
        <v>0</v>
      </c>
      <c r="J64" s="15">
        <f>SUMPRODUCT(-('Diário 1º PA'!$E$4:$E$2634='Analítico Cp.'!$B64),-('Diário 1º PA'!$Q$4:$Q$2634=J$1),('Diário 1º PA'!$F$4:$F$2634))+SUMPRODUCT(-('Diário 2º PA'!$E$4:$E$2000='Analítico Cp.'!$B64),-('Diário 2º PA'!$Q$4:$Q$2000=J$1),('Diário 2º PA'!$F$4:$F$2000))+SUMPRODUCT(-('Diário 3º PA'!$E$4:$E$2000='Analítico Cp.'!$B64),-('Diário 3º PA'!$Q$4:$Q$2000=J$1),('Diário 3º PA'!$F$4:$F$2000))+SUMPRODUCT(-('Diário 4º PA'!$E$4:$E$2000='Analítico Cp.'!$B64),-('Diário 4º PA'!$Q$4:$Q$2000=J$1),('Diário 4º PA'!$F$4:$F$2000))+SUMPRODUCT(-('Comp.'!$D$5:$D$896='Analítico Cp.'!$B64),-('Comp.'!$K$5:$K$896=J$1),('Comp.'!$E$5:$E$896))</f>
        <v>0</v>
      </c>
      <c r="K64" s="15">
        <f>SUMPRODUCT(-('Diário 1º PA'!$E$4:$E$2634='Analítico Cp.'!$B64),-('Diário 1º PA'!$Q$4:$Q$2634=K$1),('Diário 1º PA'!$F$4:$F$2634))+SUMPRODUCT(-('Diário 2º PA'!$E$4:$E$2000='Analítico Cp.'!$B64),-('Diário 2º PA'!$Q$4:$Q$2000=K$1),('Diário 2º PA'!$F$4:$F$2000))+SUMPRODUCT(-('Diário 3º PA'!$E$4:$E$2000='Analítico Cp.'!$B64),-('Diário 3º PA'!$Q$4:$Q$2000=K$1),('Diário 3º PA'!$F$4:$F$2000))+SUMPRODUCT(-('Diário 4º PA'!$E$4:$E$2000='Analítico Cp.'!$B64),-('Diário 4º PA'!$Q$4:$Q$2000=K$1),('Diário 4º PA'!$F$4:$F$2000))+SUMPRODUCT(-('Comp.'!$D$5:$D$896='Analítico Cp.'!$B64),-('Comp.'!$K$5:$K$896=K$1),('Comp.'!$E$5:$E$896))</f>
        <v>0</v>
      </c>
      <c r="L64" s="15">
        <f>SUMPRODUCT(-('Diário 1º PA'!$E$4:$E$2634='Analítico Cp.'!$B64),-('Diário 1º PA'!$Q$4:$Q$2634=L$1),('Diário 1º PA'!$F$4:$F$2634))+SUMPRODUCT(-('Diário 2º PA'!$E$4:$E$2000='Analítico Cp.'!$B64),-('Diário 2º PA'!$Q$4:$Q$2000=L$1),('Diário 2º PA'!$F$4:$F$2000))+SUMPRODUCT(-('Diário 3º PA'!$E$4:$E$2000='Analítico Cp.'!$B64),-('Diário 3º PA'!$Q$4:$Q$2000=L$1),('Diário 3º PA'!$F$4:$F$2000))+SUMPRODUCT(-('Diário 4º PA'!$E$4:$E$2000='Analítico Cp.'!$B64),-('Diário 4º PA'!$Q$4:$Q$2000=L$1),('Diário 4º PA'!$F$4:$F$2000))+SUMPRODUCT(-('Comp.'!$D$5:$D$896='Analítico Cp.'!$B64),-('Comp.'!$K$5:$K$896=L$1),('Comp.'!$E$5:$E$896))</f>
        <v>0</v>
      </c>
      <c r="M64" s="15">
        <f>SUMPRODUCT(-('Diário 1º PA'!$E$4:$E$2634='Analítico Cp.'!$B64),-('Diário 1º PA'!$Q$4:$Q$2634=M$1),('Diário 1º PA'!$F$4:$F$2634))+SUMPRODUCT(-('Diário 2º PA'!$E$4:$E$2000='Analítico Cp.'!$B64),-('Diário 2º PA'!$Q$4:$Q$2000=M$1),('Diário 2º PA'!$F$4:$F$2000))+SUMPRODUCT(-('Diário 3º PA'!$E$4:$E$2000='Analítico Cp.'!$B64),-('Diário 3º PA'!$Q$4:$Q$2000=M$1),('Diário 3º PA'!$F$4:$F$2000))+SUMPRODUCT(-('Diário 4º PA'!$E$4:$E$2000='Analítico Cp.'!$B64),-('Diário 4º PA'!$Q$4:$Q$2000=M$1),('Diário 4º PA'!$F$4:$F$2000))+SUMPRODUCT(-('Comp.'!$D$5:$D$896='Analítico Cp.'!$B64),-('Comp.'!$K$5:$K$896=M$1),('Comp.'!$E$5:$E$896))</f>
        <v>0</v>
      </c>
      <c r="N64" s="15">
        <f>SUMPRODUCT(-('Diário 1º PA'!$E$4:$E$2634='Analítico Cp.'!$B64),-('Diário 1º PA'!$Q$4:$Q$2634=N$1),('Diário 1º PA'!$F$4:$F$2634))+SUMPRODUCT(-('Diário 2º PA'!$E$4:$E$2000='Analítico Cp.'!$B64),-('Diário 2º PA'!$Q$4:$Q$2000=N$1),('Diário 2º PA'!$F$4:$F$2000))+SUMPRODUCT(-('Diário 3º PA'!$E$4:$E$2000='Analítico Cp.'!$B64),-('Diário 3º PA'!$Q$4:$Q$2000=N$1),('Diário 3º PA'!$F$4:$F$2000))+SUMPRODUCT(-('Diário 4º PA'!$E$4:$E$2000='Analítico Cp.'!$B64),-('Diário 4º PA'!$Q$4:$Q$2000=N$1),('Diário 4º PA'!$F$4:$F$2000))+SUMPRODUCT(-('Comp.'!$D$5:$D$896='Analítico Cp.'!$B64),-('Comp.'!$K$5:$K$896=N$1),('Comp.'!$E$5:$E$896))</f>
        <v>0</v>
      </c>
      <c r="O64" s="16">
        <f t="shared" si="12"/>
        <v>7149.55</v>
      </c>
      <c r="P64" s="180">
        <f t="shared" si="11"/>
        <v>2.1347483017647912E-3</v>
      </c>
    </row>
    <row r="65" spans="1:16" ht="23.25" customHeight="1" x14ac:dyDescent="0.2">
      <c r="A65" s="67" t="s">
        <v>120</v>
      </c>
      <c r="B65" s="110" t="s">
        <v>180</v>
      </c>
      <c r="C65" s="15">
        <f>SUMPRODUCT(-('Diário 1º PA'!$E$4:$E$2634='Analítico Cp.'!$B65),-('Diário 1º PA'!$Q$4:$Q$2634=C$1),('Diário 1º PA'!$F$4:$F$2634))+SUMPRODUCT(-('Diário 2º PA'!$E$4:$E$2000='Analítico Cp.'!$B65),-('Diário 2º PA'!$Q$4:$Q$2000=C$1),('Diário 2º PA'!$F$4:$F$2000))+SUMPRODUCT(-('Diário 3º PA'!$E$4:$E$2000='Analítico Cp.'!$B65),-('Diário 3º PA'!$Q$4:$Q$2000=C$1),('Diário 3º PA'!$F$4:$F$2000))+SUMPRODUCT(-('Diário 4º PA'!$E$4:$E$2000='Analítico Cp.'!$B65),-('Diário 4º PA'!$Q$4:$Q$2000=C$1),('Diário 4º PA'!$F$4:$F$2000))+SUMPRODUCT(-('Comp.'!$D$5:$D$896='Analítico Cp.'!$B65),-('Comp.'!$K$5:$K$896=C$1),('Comp.'!$E$5:$E$896))</f>
        <v>0</v>
      </c>
      <c r="D65" s="15">
        <f>SUMPRODUCT(-('Diário 1º PA'!$E$4:$E$2634='Analítico Cp.'!$B65),-('Diário 1º PA'!$Q$4:$Q$2634=D$1),('Diário 1º PA'!$F$4:$F$2634))+SUMPRODUCT(-('Diário 2º PA'!$E$4:$E$2000='Analítico Cp.'!$B65),-('Diário 2º PA'!$Q$4:$Q$2000=D$1),('Diário 2º PA'!$F$4:$F$2000))+SUMPRODUCT(-('Diário 3º PA'!$E$4:$E$2000='Analítico Cp.'!$B65),-('Diário 3º PA'!$Q$4:$Q$2000=D$1),('Diário 3º PA'!$F$4:$F$2000))+SUMPRODUCT(-('Diário 4º PA'!$E$4:$E$2000='Analítico Cp.'!$B65),-('Diário 4º PA'!$Q$4:$Q$2000=D$1),('Diário 4º PA'!$F$4:$F$2000))+SUMPRODUCT(-('Comp.'!$D$5:$D$896='Analítico Cp.'!$B65),-('Comp.'!$K$5:$K$896=D$1),('Comp.'!$E$5:$E$896))</f>
        <v>0</v>
      </c>
      <c r="E65" s="15">
        <f>SUMPRODUCT(-('Diário 1º PA'!$E$4:$E$2634='Analítico Cp.'!$B65),-('Diário 1º PA'!$Q$4:$Q$2634=E$1),('Diário 1º PA'!$F$4:$F$2634))+SUMPRODUCT(-('Diário 2º PA'!$E$4:$E$2000='Analítico Cp.'!$B65),-('Diário 2º PA'!$Q$4:$Q$2000=E$1),('Diário 2º PA'!$F$4:$F$2000))+SUMPRODUCT(-('Diário 3º PA'!$E$4:$E$2000='Analítico Cp.'!$B65),-('Diário 3º PA'!$Q$4:$Q$2000=E$1),('Diário 3º PA'!$F$4:$F$2000))+SUMPRODUCT(-('Diário 4º PA'!$E$4:$E$2000='Analítico Cp.'!$B65),-('Diário 4º PA'!$Q$4:$Q$2000=E$1),('Diário 4º PA'!$F$4:$F$2000))+SUMPRODUCT(-('Comp.'!$D$5:$D$896='Analítico Cp.'!$B65),-('Comp.'!$K$5:$K$896=E$1),('Comp.'!$E$5:$E$896))</f>
        <v>0</v>
      </c>
      <c r="F65" s="15">
        <f>SUMPRODUCT(-('Diário 1º PA'!$E$4:$E$2634='Analítico Cp.'!$B65),-('Diário 1º PA'!$Q$4:$Q$2634=F$1),('Diário 1º PA'!$F$4:$F$2634))+SUMPRODUCT(-('Diário 2º PA'!$E$4:$E$2000='Analítico Cp.'!$B65),-('Diário 2º PA'!$Q$4:$Q$2000=F$1),('Diário 2º PA'!$F$4:$F$2000))+SUMPRODUCT(-('Diário 3º PA'!$E$4:$E$2000='Analítico Cp.'!$B65),-('Diário 3º PA'!$Q$4:$Q$2000=F$1),('Diário 3º PA'!$F$4:$F$2000))+SUMPRODUCT(-('Diário 4º PA'!$E$4:$E$2000='Analítico Cp.'!$B65),-('Diário 4º PA'!$Q$4:$Q$2000=F$1),('Diário 4º PA'!$F$4:$F$2000))+SUMPRODUCT(-('Comp.'!$D$5:$D$896='Analítico Cp.'!$B65),-('Comp.'!$K$5:$K$896=F$1),('Comp.'!$E$5:$E$896))</f>
        <v>0</v>
      </c>
      <c r="G65" s="15">
        <f>SUMPRODUCT(-('Diário 1º PA'!$E$4:$E$2634='Analítico Cp.'!$B65),-('Diário 1º PA'!$Q$4:$Q$2634=G$1),('Diário 1º PA'!$F$4:$F$2634))+SUMPRODUCT(-('Diário 2º PA'!$E$4:$E$2000='Analítico Cp.'!$B65),-('Diário 2º PA'!$Q$4:$Q$2000=G$1),('Diário 2º PA'!$F$4:$F$2000))+SUMPRODUCT(-('Diário 3º PA'!$E$4:$E$2000='Analítico Cp.'!$B65),-('Diário 3º PA'!$Q$4:$Q$2000=G$1),('Diário 3º PA'!$F$4:$F$2000))+SUMPRODUCT(-('Diário 4º PA'!$E$4:$E$2000='Analítico Cp.'!$B65),-('Diário 4º PA'!$Q$4:$Q$2000=G$1),('Diário 4º PA'!$F$4:$F$2000))+SUMPRODUCT(-('Comp.'!$D$5:$D$896='Analítico Cp.'!$B65),-('Comp.'!$K$5:$K$896=G$1),('Comp.'!$E$5:$E$896))</f>
        <v>0</v>
      </c>
      <c r="H65" s="15">
        <f>SUMPRODUCT(-('Diário 1º PA'!$E$4:$E$2634='Analítico Cp.'!$B65),-('Diário 1º PA'!$Q$4:$Q$2634=H$1),('Diário 1º PA'!$F$4:$F$2634))+SUMPRODUCT(-('Diário 2º PA'!$E$4:$E$2000='Analítico Cp.'!$B65),-('Diário 2º PA'!$Q$4:$Q$2000=H$1),('Diário 2º PA'!$F$4:$F$2000))+SUMPRODUCT(-('Diário 3º PA'!$E$4:$E$2000='Analítico Cp.'!$B65),-('Diário 3º PA'!$Q$4:$Q$2000=H$1),('Diário 3º PA'!$F$4:$F$2000))+SUMPRODUCT(-('Diário 4º PA'!$E$4:$E$2000='Analítico Cp.'!$B65),-('Diário 4º PA'!$Q$4:$Q$2000=H$1),('Diário 4º PA'!$F$4:$F$2000))+SUMPRODUCT(-('Comp.'!$D$5:$D$896='Analítico Cp.'!$B65),-('Comp.'!$K$5:$K$896=H$1),('Comp.'!$E$5:$E$896))</f>
        <v>0</v>
      </c>
      <c r="I65" s="15">
        <f>SUMPRODUCT(-('Diário 1º PA'!$E$4:$E$2634='Analítico Cp.'!$B65),-('Diário 1º PA'!$Q$4:$Q$2634=I$1),('Diário 1º PA'!$F$4:$F$2634))+SUMPRODUCT(-('Diário 2º PA'!$E$4:$E$2000='Analítico Cp.'!$B65),-('Diário 2º PA'!$Q$4:$Q$2000=I$1),('Diário 2º PA'!$F$4:$F$2000))+SUMPRODUCT(-('Diário 3º PA'!$E$4:$E$2000='Analítico Cp.'!$B65),-('Diário 3º PA'!$Q$4:$Q$2000=I$1),('Diário 3º PA'!$F$4:$F$2000))+SUMPRODUCT(-('Diário 4º PA'!$E$4:$E$2000='Analítico Cp.'!$B65),-('Diário 4º PA'!$Q$4:$Q$2000=I$1),('Diário 4º PA'!$F$4:$F$2000))+SUMPRODUCT(-('Comp.'!$D$5:$D$896='Analítico Cp.'!$B65),-('Comp.'!$K$5:$K$896=I$1),('Comp.'!$E$5:$E$896))</f>
        <v>0</v>
      </c>
      <c r="J65" s="15">
        <f>SUMPRODUCT(-('Diário 1º PA'!$E$4:$E$2634='Analítico Cp.'!$B65),-('Diário 1º PA'!$Q$4:$Q$2634=J$1),('Diário 1º PA'!$F$4:$F$2634))+SUMPRODUCT(-('Diário 2º PA'!$E$4:$E$2000='Analítico Cp.'!$B65),-('Diário 2º PA'!$Q$4:$Q$2000=J$1),('Diário 2º PA'!$F$4:$F$2000))+SUMPRODUCT(-('Diário 3º PA'!$E$4:$E$2000='Analítico Cp.'!$B65),-('Diário 3º PA'!$Q$4:$Q$2000=J$1),('Diário 3º PA'!$F$4:$F$2000))+SUMPRODUCT(-('Diário 4º PA'!$E$4:$E$2000='Analítico Cp.'!$B65),-('Diário 4º PA'!$Q$4:$Q$2000=J$1),('Diário 4º PA'!$F$4:$F$2000))+SUMPRODUCT(-('Comp.'!$D$5:$D$896='Analítico Cp.'!$B65),-('Comp.'!$K$5:$K$896=J$1),('Comp.'!$E$5:$E$896))</f>
        <v>0</v>
      </c>
      <c r="K65" s="15">
        <f>SUMPRODUCT(-('Diário 1º PA'!$E$4:$E$2634='Analítico Cp.'!$B65),-('Diário 1º PA'!$Q$4:$Q$2634=K$1),('Diário 1º PA'!$F$4:$F$2634))+SUMPRODUCT(-('Diário 2º PA'!$E$4:$E$2000='Analítico Cp.'!$B65),-('Diário 2º PA'!$Q$4:$Q$2000=K$1),('Diário 2º PA'!$F$4:$F$2000))+SUMPRODUCT(-('Diário 3º PA'!$E$4:$E$2000='Analítico Cp.'!$B65),-('Diário 3º PA'!$Q$4:$Q$2000=K$1),('Diário 3º PA'!$F$4:$F$2000))+SUMPRODUCT(-('Diário 4º PA'!$E$4:$E$2000='Analítico Cp.'!$B65),-('Diário 4º PA'!$Q$4:$Q$2000=K$1),('Diário 4º PA'!$F$4:$F$2000))+SUMPRODUCT(-('Comp.'!$D$5:$D$896='Analítico Cp.'!$B65),-('Comp.'!$K$5:$K$896=K$1),('Comp.'!$E$5:$E$896))</f>
        <v>0</v>
      </c>
      <c r="L65" s="15">
        <f>SUMPRODUCT(-('Diário 1º PA'!$E$4:$E$2634='Analítico Cp.'!$B65),-('Diário 1º PA'!$Q$4:$Q$2634=L$1),('Diário 1º PA'!$F$4:$F$2634))+SUMPRODUCT(-('Diário 2º PA'!$E$4:$E$2000='Analítico Cp.'!$B65),-('Diário 2º PA'!$Q$4:$Q$2000=L$1),('Diário 2º PA'!$F$4:$F$2000))+SUMPRODUCT(-('Diário 3º PA'!$E$4:$E$2000='Analítico Cp.'!$B65),-('Diário 3º PA'!$Q$4:$Q$2000=L$1),('Diário 3º PA'!$F$4:$F$2000))+SUMPRODUCT(-('Diário 4º PA'!$E$4:$E$2000='Analítico Cp.'!$B65),-('Diário 4º PA'!$Q$4:$Q$2000=L$1),('Diário 4º PA'!$F$4:$F$2000))+SUMPRODUCT(-('Comp.'!$D$5:$D$896='Analítico Cp.'!$B65),-('Comp.'!$K$5:$K$896=L$1),('Comp.'!$E$5:$E$896))</f>
        <v>0</v>
      </c>
      <c r="M65" s="15">
        <f>SUMPRODUCT(-('Diário 1º PA'!$E$4:$E$2634='Analítico Cp.'!$B65),-('Diário 1º PA'!$Q$4:$Q$2634=M$1),('Diário 1º PA'!$F$4:$F$2634))+SUMPRODUCT(-('Diário 2º PA'!$E$4:$E$2000='Analítico Cp.'!$B65),-('Diário 2º PA'!$Q$4:$Q$2000=M$1),('Diário 2º PA'!$F$4:$F$2000))+SUMPRODUCT(-('Diário 3º PA'!$E$4:$E$2000='Analítico Cp.'!$B65),-('Diário 3º PA'!$Q$4:$Q$2000=M$1),('Diário 3º PA'!$F$4:$F$2000))+SUMPRODUCT(-('Diário 4º PA'!$E$4:$E$2000='Analítico Cp.'!$B65),-('Diário 4º PA'!$Q$4:$Q$2000=M$1),('Diário 4º PA'!$F$4:$F$2000))+SUMPRODUCT(-('Comp.'!$D$5:$D$896='Analítico Cp.'!$B65),-('Comp.'!$K$5:$K$896=M$1),('Comp.'!$E$5:$E$896))</f>
        <v>0</v>
      </c>
      <c r="N65" s="15">
        <f>SUMPRODUCT(-('Diário 1º PA'!$E$4:$E$2634='Analítico Cp.'!$B65),-('Diário 1º PA'!$Q$4:$Q$2634=N$1),('Diário 1º PA'!$F$4:$F$2634))+SUMPRODUCT(-('Diário 2º PA'!$E$4:$E$2000='Analítico Cp.'!$B65),-('Diário 2º PA'!$Q$4:$Q$2000=N$1),('Diário 2º PA'!$F$4:$F$2000))+SUMPRODUCT(-('Diário 3º PA'!$E$4:$E$2000='Analítico Cp.'!$B65),-('Diário 3º PA'!$Q$4:$Q$2000=N$1),('Diário 3º PA'!$F$4:$F$2000))+SUMPRODUCT(-('Diário 4º PA'!$E$4:$E$2000='Analítico Cp.'!$B65),-('Diário 4º PA'!$Q$4:$Q$2000=N$1),('Diário 4º PA'!$F$4:$F$2000))+SUMPRODUCT(-('Comp.'!$D$5:$D$896='Analítico Cp.'!$B65),-('Comp.'!$K$5:$K$896=N$1),('Comp.'!$E$5:$E$896))</f>
        <v>0</v>
      </c>
      <c r="O65" s="16">
        <f t="shared" si="12"/>
        <v>0</v>
      </c>
      <c r="P65" s="180">
        <f t="shared" si="11"/>
        <v>0</v>
      </c>
    </row>
    <row r="66" spans="1:16" ht="23.25" customHeight="1" x14ac:dyDescent="0.2">
      <c r="A66" s="67" t="s">
        <v>121</v>
      </c>
      <c r="B66" s="110" t="s">
        <v>59</v>
      </c>
      <c r="C66" s="15">
        <f>SUMPRODUCT(-('Diário 1º PA'!$E$4:$E$2634='Analítico Cp.'!$B66),-('Diário 1º PA'!$Q$4:$Q$2634=C$1),('Diário 1º PA'!$F$4:$F$2634))+SUMPRODUCT(-('Diário 2º PA'!$E$4:$E$2000='Analítico Cp.'!$B66),-('Diário 2º PA'!$Q$4:$Q$2000=C$1),('Diário 2º PA'!$F$4:$F$2000))+SUMPRODUCT(-('Diário 3º PA'!$E$4:$E$2000='Analítico Cp.'!$B66),-('Diário 3º PA'!$Q$4:$Q$2000=C$1),('Diário 3º PA'!$F$4:$F$2000))+SUMPRODUCT(-('Diário 4º PA'!$E$4:$E$2000='Analítico Cp.'!$B66),-('Diário 4º PA'!$Q$4:$Q$2000=C$1),('Diário 4º PA'!$F$4:$F$2000))+SUMPRODUCT(-('Comp.'!$D$5:$D$896='Analítico Cp.'!$B66),-('Comp.'!$K$5:$K$896=C$1),('Comp.'!$E$5:$E$896))</f>
        <v>6255.15</v>
      </c>
      <c r="D66" s="15">
        <f>SUMPRODUCT(-('Diário 1º PA'!$E$4:$E$2634='Analítico Cp.'!$B66),-('Diário 1º PA'!$Q$4:$Q$2634=D$1),('Diário 1º PA'!$F$4:$F$2634))+SUMPRODUCT(-('Diário 2º PA'!$E$4:$E$2000='Analítico Cp.'!$B66),-('Diário 2º PA'!$Q$4:$Q$2000=D$1),('Diário 2º PA'!$F$4:$F$2000))+SUMPRODUCT(-('Diário 3º PA'!$E$4:$E$2000='Analítico Cp.'!$B66),-('Diário 3º PA'!$Q$4:$Q$2000=D$1),('Diário 3º PA'!$F$4:$F$2000))+SUMPRODUCT(-('Diário 4º PA'!$E$4:$E$2000='Analítico Cp.'!$B66),-('Diário 4º PA'!$Q$4:$Q$2000=D$1),('Diário 4º PA'!$F$4:$F$2000))+SUMPRODUCT(-('Comp.'!$D$5:$D$896='Analítico Cp.'!$B66),-('Comp.'!$K$5:$K$896=D$1),('Comp.'!$E$5:$E$896))</f>
        <v>6255.15</v>
      </c>
      <c r="E66" s="15">
        <f>SUMPRODUCT(-('Diário 1º PA'!$E$4:$E$2634='Analítico Cp.'!$B66),-('Diário 1º PA'!$Q$4:$Q$2634=E$1),('Diário 1º PA'!$F$4:$F$2634))+SUMPRODUCT(-('Diário 2º PA'!$E$4:$E$2000='Analítico Cp.'!$B66),-('Diário 2º PA'!$Q$4:$Q$2000=E$1),('Diário 2º PA'!$F$4:$F$2000))+SUMPRODUCT(-('Diário 3º PA'!$E$4:$E$2000='Analítico Cp.'!$B66),-('Diário 3º PA'!$Q$4:$Q$2000=E$1),('Diário 3º PA'!$F$4:$F$2000))+SUMPRODUCT(-('Diário 4º PA'!$E$4:$E$2000='Analítico Cp.'!$B66),-('Diário 4º PA'!$Q$4:$Q$2000=E$1),('Diário 4º PA'!$F$4:$F$2000))+SUMPRODUCT(-('Comp.'!$D$5:$D$896='Analítico Cp.'!$B66),-('Comp.'!$K$5:$K$896=E$1),('Comp.'!$E$5:$E$896))</f>
        <v>6255.15</v>
      </c>
      <c r="F66" s="15">
        <f>SUMPRODUCT(-('Diário 1º PA'!$E$4:$E$2634='Analítico Cp.'!$B66),-('Diário 1º PA'!$Q$4:$Q$2634=F$1),('Diário 1º PA'!$F$4:$F$2634))+SUMPRODUCT(-('Diário 2º PA'!$E$4:$E$2000='Analítico Cp.'!$B66),-('Diário 2º PA'!$Q$4:$Q$2000=F$1),('Diário 2º PA'!$F$4:$F$2000))+SUMPRODUCT(-('Diário 3º PA'!$E$4:$E$2000='Analítico Cp.'!$B66),-('Diário 3º PA'!$Q$4:$Q$2000=F$1),('Diário 3º PA'!$F$4:$F$2000))+SUMPRODUCT(-('Diário 4º PA'!$E$4:$E$2000='Analítico Cp.'!$B66),-('Diário 4º PA'!$Q$4:$Q$2000=F$1),('Diário 4º PA'!$F$4:$F$2000))+SUMPRODUCT(-('Comp.'!$D$5:$D$896='Analítico Cp.'!$B66),-('Comp.'!$K$5:$K$896=F$1),('Comp.'!$E$5:$E$896))</f>
        <v>0</v>
      </c>
      <c r="G66" s="15">
        <f>SUMPRODUCT(-('Diário 1º PA'!$E$4:$E$2634='Analítico Cp.'!$B66),-('Diário 1º PA'!$Q$4:$Q$2634=G$1),('Diário 1º PA'!$F$4:$F$2634))+SUMPRODUCT(-('Diário 2º PA'!$E$4:$E$2000='Analítico Cp.'!$B66),-('Diário 2º PA'!$Q$4:$Q$2000=G$1),('Diário 2º PA'!$F$4:$F$2000))+SUMPRODUCT(-('Diário 3º PA'!$E$4:$E$2000='Analítico Cp.'!$B66),-('Diário 3º PA'!$Q$4:$Q$2000=G$1),('Diário 3º PA'!$F$4:$F$2000))+SUMPRODUCT(-('Diário 4º PA'!$E$4:$E$2000='Analítico Cp.'!$B66),-('Diário 4º PA'!$Q$4:$Q$2000=G$1),('Diário 4º PA'!$F$4:$F$2000))+SUMPRODUCT(-('Comp.'!$D$5:$D$896='Analítico Cp.'!$B66),-('Comp.'!$K$5:$K$896=G$1),('Comp.'!$E$5:$E$896))</f>
        <v>0</v>
      </c>
      <c r="H66" s="15">
        <f>SUMPRODUCT(-('Diário 1º PA'!$E$4:$E$2634='Analítico Cp.'!$B66),-('Diário 1º PA'!$Q$4:$Q$2634=H$1),('Diário 1º PA'!$F$4:$F$2634))+SUMPRODUCT(-('Diário 2º PA'!$E$4:$E$2000='Analítico Cp.'!$B66),-('Diário 2º PA'!$Q$4:$Q$2000=H$1),('Diário 2º PA'!$F$4:$F$2000))+SUMPRODUCT(-('Diário 3º PA'!$E$4:$E$2000='Analítico Cp.'!$B66),-('Diário 3º PA'!$Q$4:$Q$2000=H$1),('Diário 3º PA'!$F$4:$F$2000))+SUMPRODUCT(-('Diário 4º PA'!$E$4:$E$2000='Analítico Cp.'!$B66),-('Diário 4º PA'!$Q$4:$Q$2000=H$1),('Diário 4º PA'!$F$4:$F$2000))+SUMPRODUCT(-('Comp.'!$D$5:$D$896='Analítico Cp.'!$B66),-('Comp.'!$K$5:$K$896=H$1),('Comp.'!$E$5:$E$896))</f>
        <v>0</v>
      </c>
      <c r="I66" s="15">
        <f>SUMPRODUCT(-('Diário 1º PA'!$E$4:$E$2634='Analítico Cp.'!$B66),-('Diário 1º PA'!$Q$4:$Q$2634=I$1),('Diário 1º PA'!$F$4:$F$2634))+SUMPRODUCT(-('Diário 2º PA'!$E$4:$E$2000='Analítico Cp.'!$B66),-('Diário 2º PA'!$Q$4:$Q$2000=I$1),('Diário 2º PA'!$F$4:$F$2000))+SUMPRODUCT(-('Diário 3º PA'!$E$4:$E$2000='Analítico Cp.'!$B66),-('Diário 3º PA'!$Q$4:$Q$2000=I$1),('Diário 3º PA'!$F$4:$F$2000))+SUMPRODUCT(-('Diário 4º PA'!$E$4:$E$2000='Analítico Cp.'!$B66),-('Diário 4º PA'!$Q$4:$Q$2000=I$1),('Diário 4º PA'!$F$4:$F$2000))+SUMPRODUCT(-('Comp.'!$D$5:$D$896='Analítico Cp.'!$B66),-('Comp.'!$K$5:$K$896=I$1),('Comp.'!$E$5:$E$896))</f>
        <v>0</v>
      </c>
      <c r="J66" s="15">
        <f>SUMPRODUCT(-('Diário 1º PA'!$E$4:$E$2634='Analítico Cp.'!$B66),-('Diário 1º PA'!$Q$4:$Q$2634=J$1),('Diário 1º PA'!$F$4:$F$2634))+SUMPRODUCT(-('Diário 2º PA'!$E$4:$E$2000='Analítico Cp.'!$B66),-('Diário 2º PA'!$Q$4:$Q$2000=J$1),('Diário 2º PA'!$F$4:$F$2000))+SUMPRODUCT(-('Diário 3º PA'!$E$4:$E$2000='Analítico Cp.'!$B66),-('Diário 3º PA'!$Q$4:$Q$2000=J$1),('Diário 3º PA'!$F$4:$F$2000))+SUMPRODUCT(-('Diário 4º PA'!$E$4:$E$2000='Analítico Cp.'!$B66),-('Diário 4º PA'!$Q$4:$Q$2000=J$1),('Diário 4º PA'!$F$4:$F$2000))+SUMPRODUCT(-('Comp.'!$D$5:$D$896='Analítico Cp.'!$B66),-('Comp.'!$K$5:$K$896=J$1),('Comp.'!$E$5:$E$896))</f>
        <v>0</v>
      </c>
      <c r="K66" s="15">
        <f>SUMPRODUCT(-('Diário 1º PA'!$E$4:$E$2634='Analítico Cp.'!$B66),-('Diário 1º PA'!$Q$4:$Q$2634=K$1),('Diário 1º PA'!$F$4:$F$2634))+SUMPRODUCT(-('Diário 2º PA'!$E$4:$E$2000='Analítico Cp.'!$B66),-('Diário 2º PA'!$Q$4:$Q$2000=K$1),('Diário 2º PA'!$F$4:$F$2000))+SUMPRODUCT(-('Diário 3º PA'!$E$4:$E$2000='Analítico Cp.'!$B66),-('Diário 3º PA'!$Q$4:$Q$2000=K$1),('Diário 3º PA'!$F$4:$F$2000))+SUMPRODUCT(-('Diário 4º PA'!$E$4:$E$2000='Analítico Cp.'!$B66),-('Diário 4º PA'!$Q$4:$Q$2000=K$1),('Diário 4º PA'!$F$4:$F$2000))+SUMPRODUCT(-('Comp.'!$D$5:$D$896='Analítico Cp.'!$B66),-('Comp.'!$K$5:$K$896=K$1),('Comp.'!$E$5:$E$896))</f>
        <v>0</v>
      </c>
      <c r="L66" s="15">
        <f>SUMPRODUCT(-('Diário 1º PA'!$E$4:$E$2634='Analítico Cp.'!$B66),-('Diário 1º PA'!$Q$4:$Q$2634=L$1),('Diário 1º PA'!$F$4:$F$2634))+SUMPRODUCT(-('Diário 2º PA'!$E$4:$E$2000='Analítico Cp.'!$B66),-('Diário 2º PA'!$Q$4:$Q$2000=L$1),('Diário 2º PA'!$F$4:$F$2000))+SUMPRODUCT(-('Diário 3º PA'!$E$4:$E$2000='Analítico Cp.'!$B66),-('Diário 3º PA'!$Q$4:$Q$2000=L$1),('Diário 3º PA'!$F$4:$F$2000))+SUMPRODUCT(-('Diário 4º PA'!$E$4:$E$2000='Analítico Cp.'!$B66),-('Diário 4º PA'!$Q$4:$Q$2000=L$1),('Diário 4º PA'!$F$4:$F$2000))+SUMPRODUCT(-('Comp.'!$D$5:$D$896='Analítico Cp.'!$B66),-('Comp.'!$K$5:$K$896=L$1),('Comp.'!$E$5:$E$896))</f>
        <v>0</v>
      </c>
      <c r="M66" s="15">
        <f>SUMPRODUCT(-('Diário 1º PA'!$E$4:$E$2634='Analítico Cp.'!$B66),-('Diário 1º PA'!$Q$4:$Q$2634=M$1),('Diário 1º PA'!$F$4:$F$2634))+SUMPRODUCT(-('Diário 2º PA'!$E$4:$E$2000='Analítico Cp.'!$B66),-('Diário 2º PA'!$Q$4:$Q$2000=M$1),('Diário 2º PA'!$F$4:$F$2000))+SUMPRODUCT(-('Diário 3º PA'!$E$4:$E$2000='Analítico Cp.'!$B66),-('Diário 3º PA'!$Q$4:$Q$2000=M$1),('Diário 3º PA'!$F$4:$F$2000))+SUMPRODUCT(-('Diário 4º PA'!$E$4:$E$2000='Analítico Cp.'!$B66),-('Diário 4º PA'!$Q$4:$Q$2000=M$1),('Diário 4º PA'!$F$4:$F$2000))+SUMPRODUCT(-('Comp.'!$D$5:$D$896='Analítico Cp.'!$B66),-('Comp.'!$K$5:$K$896=M$1),('Comp.'!$E$5:$E$896))</f>
        <v>0</v>
      </c>
      <c r="N66" s="15">
        <f>SUMPRODUCT(-('Diário 1º PA'!$E$4:$E$2634='Analítico Cp.'!$B66),-('Diário 1º PA'!$Q$4:$Q$2634=N$1),('Diário 1º PA'!$F$4:$F$2634))+SUMPRODUCT(-('Diário 2º PA'!$E$4:$E$2000='Analítico Cp.'!$B66),-('Diário 2º PA'!$Q$4:$Q$2000=N$1),('Diário 2º PA'!$F$4:$F$2000))+SUMPRODUCT(-('Diário 3º PA'!$E$4:$E$2000='Analítico Cp.'!$B66),-('Diário 3º PA'!$Q$4:$Q$2000=N$1),('Diário 3º PA'!$F$4:$F$2000))+SUMPRODUCT(-('Diário 4º PA'!$E$4:$E$2000='Analítico Cp.'!$B66),-('Diário 4º PA'!$Q$4:$Q$2000=N$1),('Diário 4º PA'!$F$4:$F$2000))+SUMPRODUCT(-('Comp.'!$D$5:$D$896='Analítico Cp.'!$B66),-('Comp.'!$K$5:$K$896=N$1),('Comp.'!$E$5:$E$896))</f>
        <v>0</v>
      </c>
      <c r="O66" s="16">
        <f t="shared" si="12"/>
        <v>18765.449999999997</v>
      </c>
      <c r="P66" s="180">
        <f t="shared" si="11"/>
        <v>5.6030816651890117E-3</v>
      </c>
    </row>
    <row r="67" spans="1:16" ht="23.25" customHeight="1" x14ac:dyDescent="0.2">
      <c r="A67" s="67" t="s">
        <v>122</v>
      </c>
      <c r="B67" s="110" t="s">
        <v>9</v>
      </c>
      <c r="C67" s="15">
        <f>SUMPRODUCT(-('Diário 1º PA'!$E$4:$E$2634='Analítico Cp.'!$B67),-('Diário 1º PA'!$Q$4:$Q$2634=C$1),('Diário 1º PA'!$F$4:$F$2634))+SUMPRODUCT(-('Diário 2º PA'!$E$4:$E$2000='Analítico Cp.'!$B67),-('Diário 2º PA'!$Q$4:$Q$2000=C$1),('Diário 2º PA'!$F$4:$F$2000))+SUMPRODUCT(-('Diário 3º PA'!$E$4:$E$2000='Analítico Cp.'!$B67),-('Diário 3º PA'!$Q$4:$Q$2000=C$1),('Diário 3º PA'!$F$4:$F$2000))+SUMPRODUCT(-('Diário 4º PA'!$E$4:$E$2000='Analítico Cp.'!$B67),-('Diário 4º PA'!$Q$4:$Q$2000=C$1),('Diário 4º PA'!$F$4:$F$2000))+SUMPRODUCT(-('Comp.'!$D$5:$D$896='Analítico Cp.'!$B67),-('Comp.'!$K$5:$K$896=C$1),('Comp.'!$E$5:$E$896))</f>
        <v>4853.17</v>
      </c>
      <c r="D67" s="15">
        <f>SUMPRODUCT(-('Diário 1º PA'!$E$4:$E$2634='Analítico Cp.'!$B67),-('Diário 1º PA'!$Q$4:$Q$2634=D$1),('Diário 1º PA'!$F$4:$F$2634))+SUMPRODUCT(-('Diário 2º PA'!$E$4:$E$2000='Analítico Cp.'!$B67),-('Diário 2º PA'!$Q$4:$Q$2000=D$1),('Diário 2º PA'!$F$4:$F$2000))+SUMPRODUCT(-('Diário 3º PA'!$E$4:$E$2000='Analítico Cp.'!$B67),-('Diário 3º PA'!$Q$4:$Q$2000=D$1),('Diário 3º PA'!$F$4:$F$2000))+SUMPRODUCT(-('Diário 4º PA'!$E$4:$E$2000='Analítico Cp.'!$B67),-('Diário 4º PA'!$Q$4:$Q$2000=D$1),('Diário 4º PA'!$F$4:$F$2000))+SUMPRODUCT(-('Comp.'!$D$5:$D$896='Analítico Cp.'!$B67),-('Comp.'!$K$5:$K$896=D$1),('Comp.'!$E$5:$E$896))</f>
        <v>4853.17</v>
      </c>
      <c r="E67" s="15">
        <f>SUMPRODUCT(-('Diário 1º PA'!$E$4:$E$2634='Analítico Cp.'!$B67),-('Diário 1º PA'!$Q$4:$Q$2634=E$1),('Diário 1º PA'!$F$4:$F$2634))+SUMPRODUCT(-('Diário 2º PA'!$E$4:$E$2000='Analítico Cp.'!$B67),-('Diário 2º PA'!$Q$4:$Q$2000=E$1),('Diário 2º PA'!$F$4:$F$2000))+SUMPRODUCT(-('Diário 3º PA'!$E$4:$E$2000='Analítico Cp.'!$B67),-('Diário 3º PA'!$Q$4:$Q$2000=E$1),('Diário 3º PA'!$F$4:$F$2000))+SUMPRODUCT(-('Diário 4º PA'!$E$4:$E$2000='Analítico Cp.'!$B67),-('Diário 4º PA'!$Q$4:$Q$2000=E$1),('Diário 4º PA'!$F$4:$F$2000))+SUMPRODUCT(-('Comp.'!$D$5:$D$896='Analítico Cp.'!$B67),-('Comp.'!$K$5:$K$896=E$1),('Comp.'!$E$5:$E$896))</f>
        <v>4853.17</v>
      </c>
      <c r="F67" s="15">
        <f>SUMPRODUCT(-('Diário 1º PA'!$E$4:$E$2634='Analítico Cp.'!$B67),-('Diário 1º PA'!$Q$4:$Q$2634=F$1),('Diário 1º PA'!$F$4:$F$2634))+SUMPRODUCT(-('Diário 2º PA'!$E$4:$E$2000='Analítico Cp.'!$B67),-('Diário 2º PA'!$Q$4:$Q$2000=F$1),('Diário 2º PA'!$F$4:$F$2000))+SUMPRODUCT(-('Diário 3º PA'!$E$4:$E$2000='Analítico Cp.'!$B67),-('Diário 3º PA'!$Q$4:$Q$2000=F$1),('Diário 3º PA'!$F$4:$F$2000))+SUMPRODUCT(-('Diário 4º PA'!$E$4:$E$2000='Analítico Cp.'!$B67),-('Diário 4º PA'!$Q$4:$Q$2000=F$1),('Diário 4º PA'!$F$4:$F$2000))+SUMPRODUCT(-('Comp.'!$D$5:$D$896='Analítico Cp.'!$B67),-('Comp.'!$K$5:$K$896=F$1),('Comp.'!$E$5:$E$896))</f>
        <v>0</v>
      </c>
      <c r="G67" s="15">
        <f>SUMPRODUCT(-('Diário 1º PA'!$E$4:$E$2634='Analítico Cp.'!$B67),-('Diário 1º PA'!$Q$4:$Q$2634=G$1),('Diário 1º PA'!$F$4:$F$2634))+SUMPRODUCT(-('Diário 2º PA'!$E$4:$E$2000='Analítico Cp.'!$B67),-('Diário 2º PA'!$Q$4:$Q$2000=G$1),('Diário 2º PA'!$F$4:$F$2000))+SUMPRODUCT(-('Diário 3º PA'!$E$4:$E$2000='Analítico Cp.'!$B67),-('Diário 3º PA'!$Q$4:$Q$2000=G$1),('Diário 3º PA'!$F$4:$F$2000))+SUMPRODUCT(-('Diário 4º PA'!$E$4:$E$2000='Analítico Cp.'!$B67),-('Diário 4º PA'!$Q$4:$Q$2000=G$1),('Diário 4º PA'!$F$4:$F$2000))+SUMPRODUCT(-('Comp.'!$D$5:$D$896='Analítico Cp.'!$B67),-('Comp.'!$K$5:$K$896=G$1),('Comp.'!$E$5:$E$896))</f>
        <v>0</v>
      </c>
      <c r="H67" s="15">
        <f>SUMPRODUCT(-('Diário 1º PA'!$E$4:$E$2634='Analítico Cp.'!$B67),-('Diário 1º PA'!$Q$4:$Q$2634=H$1),('Diário 1º PA'!$F$4:$F$2634))+SUMPRODUCT(-('Diário 2º PA'!$E$4:$E$2000='Analítico Cp.'!$B67),-('Diário 2º PA'!$Q$4:$Q$2000=H$1),('Diário 2º PA'!$F$4:$F$2000))+SUMPRODUCT(-('Diário 3º PA'!$E$4:$E$2000='Analítico Cp.'!$B67),-('Diário 3º PA'!$Q$4:$Q$2000=H$1),('Diário 3º PA'!$F$4:$F$2000))+SUMPRODUCT(-('Diário 4º PA'!$E$4:$E$2000='Analítico Cp.'!$B67),-('Diário 4º PA'!$Q$4:$Q$2000=H$1),('Diário 4º PA'!$F$4:$F$2000))+SUMPRODUCT(-('Comp.'!$D$5:$D$896='Analítico Cp.'!$B67),-('Comp.'!$K$5:$K$896=H$1),('Comp.'!$E$5:$E$896))</f>
        <v>0</v>
      </c>
      <c r="I67" s="15">
        <f>SUMPRODUCT(-('Diário 1º PA'!$E$4:$E$2634='Analítico Cp.'!$B67),-('Diário 1º PA'!$Q$4:$Q$2634=I$1),('Diário 1º PA'!$F$4:$F$2634))+SUMPRODUCT(-('Diário 2º PA'!$E$4:$E$2000='Analítico Cp.'!$B67),-('Diário 2º PA'!$Q$4:$Q$2000=I$1),('Diário 2º PA'!$F$4:$F$2000))+SUMPRODUCT(-('Diário 3º PA'!$E$4:$E$2000='Analítico Cp.'!$B67),-('Diário 3º PA'!$Q$4:$Q$2000=I$1),('Diário 3º PA'!$F$4:$F$2000))+SUMPRODUCT(-('Diário 4º PA'!$E$4:$E$2000='Analítico Cp.'!$B67),-('Diário 4º PA'!$Q$4:$Q$2000=I$1),('Diário 4º PA'!$F$4:$F$2000))+SUMPRODUCT(-('Comp.'!$D$5:$D$896='Analítico Cp.'!$B67),-('Comp.'!$K$5:$K$896=I$1),('Comp.'!$E$5:$E$896))</f>
        <v>0</v>
      </c>
      <c r="J67" s="15">
        <f>SUMPRODUCT(-('Diário 1º PA'!$E$4:$E$2634='Analítico Cp.'!$B67),-('Diário 1º PA'!$Q$4:$Q$2634=J$1),('Diário 1º PA'!$F$4:$F$2634))+SUMPRODUCT(-('Diário 2º PA'!$E$4:$E$2000='Analítico Cp.'!$B67),-('Diário 2º PA'!$Q$4:$Q$2000=J$1),('Diário 2º PA'!$F$4:$F$2000))+SUMPRODUCT(-('Diário 3º PA'!$E$4:$E$2000='Analítico Cp.'!$B67),-('Diário 3º PA'!$Q$4:$Q$2000=J$1),('Diário 3º PA'!$F$4:$F$2000))+SUMPRODUCT(-('Diário 4º PA'!$E$4:$E$2000='Analítico Cp.'!$B67),-('Diário 4º PA'!$Q$4:$Q$2000=J$1),('Diário 4º PA'!$F$4:$F$2000))+SUMPRODUCT(-('Comp.'!$D$5:$D$896='Analítico Cp.'!$B67),-('Comp.'!$K$5:$K$896=J$1),('Comp.'!$E$5:$E$896))</f>
        <v>0</v>
      </c>
      <c r="K67" s="15">
        <f>SUMPRODUCT(-('Diário 1º PA'!$E$4:$E$2634='Analítico Cp.'!$B67),-('Diário 1º PA'!$Q$4:$Q$2634=K$1),('Diário 1º PA'!$F$4:$F$2634))+SUMPRODUCT(-('Diário 2º PA'!$E$4:$E$2000='Analítico Cp.'!$B67),-('Diário 2º PA'!$Q$4:$Q$2000=K$1),('Diário 2º PA'!$F$4:$F$2000))+SUMPRODUCT(-('Diário 3º PA'!$E$4:$E$2000='Analítico Cp.'!$B67),-('Diário 3º PA'!$Q$4:$Q$2000=K$1),('Diário 3º PA'!$F$4:$F$2000))+SUMPRODUCT(-('Diário 4º PA'!$E$4:$E$2000='Analítico Cp.'!$B67),-('Diário 4º PA'!$Q$4:$Q$2000=K$1),('Diário 4º PA'!$F$4:$F$2000))+SUMPRODUCT(-('Comp.'!$D$5:$D$896='Analítico Cp.'!$B67),-('Comp.'!$K$5:$K$896=K$1),('Comp.'!$E$5:$E$896))</f>
        <v>0</v>
      </c>
      <c r="L67" s="15">
        <f>SUMPRODUCT(-('Diário 1º PA'!$E$4:$E$2634='Analítico Cp.'!$B67),-('Diário 1º PA'!$Q$4:$Q$2634=L$1),('Diário 1º PA'!$F$4:$F$2634))+SUMPRODUCT(-('Diário 2º PA'!$E$4:$E$2000='Analítico Cp.'!$B67),-('Diário 2º PA'!$Q$4:$Q$2000=L$1),('Diário 2º PA'!$F$4:$F$2000))+SUMPRODUCT(-('Diário 3º PA'!$E$4:$E$2000='Analítico Cp.'!$B67),-('Diário 3º PA'!$Q$4:$Q$2000=L$1),('Diário 3º PA'!$F$4:$F$2000))+SUMPRODUCT(-('Diário 4º PA'!$E$4:$E$2000='Analítico Cp.'!$B67),-('Diário 4º PA'!$Q$4:$Q$2000=L$1),('Diário 4º PA'!$F$4:$F$2000))+SUMPRODUCT(-('Comp.'!$D$5:$D$896='Analítico Cp.'!$B67),-('Comp.'!$K$5:$K$896=L$1),('Comp.'!$E$5:$E$896))</f>
        <v>0</v>
      </c>
      <c r="M67" s="15">
        <f>SUMPRODUCT(-('Diário 1º PA'!$E$4:$E$2634='Analítico Cp.'!$B67),-('Diário 1º PA'!$Q$4:$Q$2634=M$1),('Diário 1º PA'!$F$4:$F$2634))+SUMPRODUCT(-('Diário 2º PA'!$E$4:$E$2000='Analítico Cp.'!$B67),-('Diário 2º PA'!$Q$4:$Q$2000=M$1),('Diário 2º PA'!$F$4:$F$2000))+SUMPRODUCT(-('Diário 3º PA'!$E$4:$E$2000='Analítico Cp.'!$B67),-('Diário 3º PA'!$Q$4:$Q$2000=M$1),('Diário 3º PA'!$F$4:$F$2000))+SUMPRODUCT(-('Diário 4º PA'!$E$4:$E$2000='Analítico Cp.'!$B67),-('Diário 4º PA'!$Q$4:$Q$2000=M$1),('Diário 4º PA'!$F$4:$F$2000))+SUMPRODUCT(-('Comp.'!$D$5:$D$896='Analítico Cp.'!$B67),-('Comp.'!$K$5:$K$896=M$1),('Comp.'!$E$5:$E$896))</f>
        <v>0</v>
      </c>
      <c r="N67" s="15">
        <f>SUMPRODUCT(-('Diário 1º PA'!$E$4:$E$2634='Analítico Cp.'!$B67),-('Diário 1º PA'!$Q$4:$Q$2634=N$1),('Diário 1º PA'!$F$4:$F$2634))+SUMPRODUCT(-('Diário 2º PA'!$E$4:$E$2000='Analítico Cp.'!$B67),-('Diário 2º PA'!$Q$4:$Q$2000=N$1),('Diário 2º PA'!$F$4:$F$2000))+SUMPRODUCT(-('Diário 3º PA'!$E$4:$E$2000='Analítico Cp.'!$B67),-('Diário 3º PA'!$Q$4:$Q$2000=N$1),('Diário 3º PA'!$F$4:$F$2000))+SUMPRODUCT(-('Diário 4º PA'!$E$4:$E$2000='Analítico Cp.'!$B67),-('Diário 4º PA'!$Q$4:$Q$2000=N$1),('Diário 4º PA'!$F$4:$F$2000))+SUMPRODUCT(-('Comp.'!$D$5:$D$896='Analítico Cp.'!$B67),-('Comp.'!$K$5:$K$896=N$1),('Comp.'!$E$5:$E$896))</f>
        <v>0</v>
      </c>
      <c r="O67" s="16">
        <f t="shared" si="12"/>
        <v>14559.51</v>
      </c>
      <c r="P67" s="180">
        <f t="shared" si="11"/>
        <v>4.3472511202841436E-3</v>
      </c>
    </row>
    <row r="68" spans="1:16" ht="23.25" customHeight="1" x14ac:dyDescent="0.2">
      <c r="A68" s="67" t="s">
        <v>123</v>
      </c>
      <c r="B68" s="110" t="s">
        <v>326</v>
      </c>
      <c r="C68" s="15">
        <f>SUMPRODUCT(-('Diário 1º PA'!$E$4:$E$2634='Analítico Cp.'!$B68),-('Diário 1º PA'!$Q$4:$Q$2634=C$1),('Diário 1º PA'!$F$4:$F$2634))+SUMPRODUCT(-('Diário 2º PA'!$E$4:$E$2000='Analítico Cp.'!$B68),-('Diário 2º PA'!$Q$4:$Q$2000=C$1),('Diário 2º PA'!$F$4:$F$2000))+SUMPRODUCT(-('Diário 3º PA'!$E$4:$E$2000='Analítico Cp.'!$B68),-('Diário 3º PA'!$Q$4:$Q$2000=C$1),('Diário 3º PA'!$F$4:$F$2000))+SUMPRODUCT(-('Diário 4º PA'!$E$4:$E$2000='Analítico Cp.'!$B68),-('Diário 4º PA'!$Q$4:$Q$2000=C$1),('Diário 4º PA'!$F$4:$F$2000))+SUMPRODUCT(-('Comp.'!$D$5:$D$896='Analítico Cp.'!$B68),-('Comp.'!$K$5:$K$896=C$1),('Comp.'!$E$5:$E$896))</f>
        <v>0</v>
      </c>
      <c r="D68" s="15">
        <f>SUMPRODUCT(-('Diário 1º PA'!$E$4:$E$2634='Analítico Cp.'!$B68),-('Diário 1º PA'!$Q$4:$Q$2634=D$1),('Diário 1º PA'!$F$4:$F$2634))+SUMPRODUCT(-('Diário 2º PA'!$E$4:$E$2000='Analítico Cp.'!$B68),-('Diário 2º PA'!$Q$4:$Q$2000=D$1),('Diário 2º PA'!$F$4:$F$2000))+SUMPRODUCT(-('Diário 3º PA'!$E$4:$E$2000='Analítico Cp.'!$B68),-('Diário 3º PA'!$Q$4:$Q$2000=D$1),('Diário 3º PA'!$F$4:$F$2000))+SUMPRODUCT(-('Diário 4º PA'!$E$4:$E$2000='Analítico Cp.'!$B68),-('Diário 4º PA'!$Q$4:$Q$2000=D$1),('Diário 4º PA'!$F$4:$F$2000))+SUMPRODUCT(-('Comp.'!$D$5:$D$896='Analítico Cp.'!$B68),-('Comp.'!$K$5:$K$896=D$1),('Comp.'!$E$5:$E$896))</f>
        <v>0</v>
      </c>
      <c r="E68" s="15">
        <f>SUMPRODUCT(-('Diário 1º PA'!$E$4:$E$2634='Analítico Cp.'!$B68),-('Diário 1º PA'!$Q$4:$Q$2634=E$1),('Diário 1º PA'!$F$4:$F$2634))+SUMPRODUCT(-('Diário 2º PA'!$E$4:$E$2000='Analítico Cp.'!$B68),-('Diário 2º PA'!$Q$4:$Q$2000=E$1),('Diário 2º PA'!$F$4:$F$2000))+SUMPRODUCT(-('Diário 3º PA'!$E$4:$E$2000='Analítico Cp.'!$B68),-('Diário 3º PA'!$Q$4:$Q$2000=E$1),('Diário 3º PA'!$F$4:$F$2000))+SUMPRODUCT(-('Diário 4º PA'!$E$4:$E$2000='Analítico Cp.'!$B68),-('Diário 4º PA'!$Q$4:$Q$2000=E$1),('Diário 4º PA'!$F$4:$F$2000))+SUMPRODUCT(-('Comp.'!$D$5:$D$896='Analítico Cp.'!$B68),-('Comp.'!$K$5:$K$896=E$1),('Comp.'!$E$5:$E$896))</f>
        <v>0</v>
      </c>
      <c r="F68" s="15">
        <f>SUMPRODUCT(-('Diário 1º PA'!$E$4:$E$2634='Analítico Cp.'!$B68),-('Diário 1º PA'!$Q$4:$Q$2634=F$1),('Diário 1º PA'!$F$4:$F$2634))+SUMPRODUCT(-('Diário 2º PA'!$E$4:$E$2000='Analítico Cp.'!$B68),-('Diário 2º PA'!$Q$4:$Q$2000=F$1),('Diário 2º PA'!$F$4:$F$2000))+SUMPRODUCT(-('Diário 3º PA'!$E$4:$E$2000='Analítico Cp.'!$B68),-('Diário 3º PA'!$Q$4:$Q$2000=F$1),('Diário 3º PA'!$F$4:$F$2000))+SUMPRODUCT(-('Diário 4º PA'!$E$4:$E$2000='Analítico Cp.'!$B68),-('Diário 4º PA'!$Q$4:$Q$2000=F$1),('Diário 4º PA'!$F$4:$F$2000))+SUMPRODUCT(-('Comp.'!$D$5:$D$896='Analítico Cp.'!$B68),-('Comp.'!$K$5:$K$896=F$1),('Comp.'!$E$5:$E$896))</f>
        <v>0</v>
      </c>
      <c r="G68" s="15">
        <f>SUMPRODUCT(-('Diário 1º PA'!$E$4:$E$2634='Analítico Cp.'!$B68),-('Diário 1º PA'!$Q$4:$Q$2634=G$1),('Diário 1º PA'!$F$4:$F$2634))+SUMPRODUCT(-('Diário 2º PA'!$E$4:$E$2000='Analítico Cp.'!$B68),-('Diário 2º PA'!$Q$4:$Q$2000=G$1),('Diário 2º PA'!$F$4:$F$2000))+SUMPRODUCT(-('Diário 3º PA'!$E$4:$E$2000='Analítico Cp.'!$B68),-('Diário 3º PA'!$Q$4:$Q$2000=G$1),('Diário 3º PA'!$F$4:$F$2000))+SUMPRODUCT(-('Diário 4º PA'!$E$4:$E$2000='Analítico Cp.'!$B68),-('Diário 4º PA'!$Q$4:$Q$2000=G$1),('Diário 4º PA'!$F$4:$F$2000))+SUMPRODUCT(-('Comp.'!$D$5:$D$896='Analítico Cp.'!$B68),-('Comp.'!$K$5:$K$896=G$1),('Comp.'!$E$5:$E$896))</f>
        <v>0</v>
      </c>
      <c r="H68" s="15">
        <f>SUMPRODUCT(-('Diário 1º PA'!$E$4:$E$2634='Analítico Cp.'!$B68),-('Diário 1º PA'!$Q$4:$Q$2634=H$1),('Diário 1º PA'!$F$4:$F$2634))+SUMPRODUCT(-('Diário 2º PA'!$E$4:$E$2000='Analítico Cp.'!$B68),-('Diário 2º PA'!$Q$4:$Q$2000=H$1),('Diário 2º PA'!$F$4:$F$2000))+SUMPRODUCT(-('Diário 3º PA'!$E$4:$E$2000='Analítico Cp.'!$B68),-('Diário 3º PA'!$Q$4:$Q$2000=H$1),('Diário 3º PA'!$F$4:$F$2000))+SUMPRODUCT(-('Diário 4º PA'!$E$4:$E$2000='Analítico Cp.'!$B68),-('Diário 4º PA'!$Q$4:$Q$2000=H$1),('Diário 4º PA'!$F$4:$F$2000))+SUMPRODUCT(-('Comp.'!$D$5:$D$896='Analítico Cp.'!$B68),-('Comp.'!$K$5:$K$896=H$1),('Comp.'!$E$5:$E$896))</f>
        <v>0</v>
      </c>
      <c r="I68" s="15">
        <f>SUMPRODUCT(-('Diário 1º PA'!$E$4:$E$2634='Analítico Cp.'!$B68),-('Diário 1º PA'!$Q$4:$Q$2634=I$1),('Diário 1º PA'!$F$4:$F$2634))+SUMPRODUCT(-('Diário 2º PA'!$E$4:$E$2000='Analítico Cp.'!$B68),-('Diário 2º PA'!$Q$4:$Q$2000=I$1),('Diário 2º PA'!$F$4:$F$2000))+SUMPRODUCT(-('Diário 3º PA'!$E$4:$E$2000='Analítico Cp.'!$B68),-('Diário 3º PA'!$Q$4:$Q$2000=I$1),('Diário 3º PA'!$F$4:$F$2000))+SUMPRODUCT(-('Diário 4º PA'!$E$4:$E$2000='Analítico Cp.'!$B68),-('Diário 4º PA'!$Q$4:$Q$2000=I$1),('Diário 4º PA'!$F$4:$F$2000))+SUMPRODUCT(-('Comp.'!$D$5:$D$896='Analítico Cp.'!$B68),-('Comp.'!$K$5:$K$896=I$1),('Comp.'!$E$5:$E$896))</f>
        <v>0</v>
      </c>
      <c r="J68" s="15">
        <f>SUMPRODUCT(-('Diário 1º PA'!$E$4:$E$2634='Analítico Cp.'!$B68),-('Diário 1º PA'!$Q$4:$Q$2634=J$1),('Diário 1º PA'!$F$4:$F$2634))+SUMPRODUCT(-('Diário 2º PA'!$E$4:$E$2000='Analítico Cp.'!$B68),-('Diário 2º PA'!$Q$4:$Q$2000=J$1),('Diário 2º PA'!$F$4:$F$2000))+SUMPRODUCT(-('Diário 3º PA'!$E$4:$E$2000='Analítico Cp.'!$B68),-('Diário 3º PA'!$Q$4:$Q$2000=J$1),('Diário 3º PA'!$F$4:$F$2000))+SUMPRODUCT(-('Diário 4º PA'!$E$4:$E$2000='Analítico Cp.'!$B68),-('Diário 4º PA'!$Q$4:$Q$2000=J$1),('Diário 4º PA'!$F$4:$F$2000))+SUMPRODUCT(-('Comp.'!$D$5:$D$896='Analítico Cp.'!$B68),-('Comp.'!$K$5:$K$896=J$1),('Comp.'!$E$5:$E$896))</f>
        <v>0</v>
      </c>
      <c r="K68" s="15">
        <f>SUMPRODUCT(-('Diário 1º PA'!$E$4:$E$2634='Analítico Cp.'!$B68),-('Diário 1º PA'!$Q$4:$Q$2634=K$1),('Diário 1º PA'!$F$4:$F$2634))+SUMPRODUCT(-('Diário 2º PA'!$E$4:$E$2000='Analítico Cp.'!$B68),-('Diário 2º PA'!$Q$4:$Q$2000=K$1),('Diário 2º PA'!$F$4:$F$2000))+SUMPRODUCT(-('Diário 3º PA'!$E$4:$E$2000='Analítico Cp.'!$B68),-('Diário 3º PA'!$Q$4:$Q$2000=K$1),('Diário 3º PA'!$F$4:$F$2000))+SUMPRODUCT(-('Diário 4º PA'!$E$4:$E$2000='Analítico Cp.'!$B68),-('Diário 4º PA'!$Q$4:$Q$2000=K$1),('Diário 4º PA'!$F$4:$F$2000))+SUMPRODUCT(-('Comp.'!$D$5:$D$896='Analítico Cp.'!$B68),-('Comp.'!$K$5:$K$896=K$1),('Comp.'!$E$5:$E$896))</f>
        <v>0</v>
      </c>
      <c r="L68" s="15">
        <f>SUMPRODUCT(-('Diário 1º PA'!$E$4:$E$2634='Analítico Cp.'!$B68),-('Diário 1º PA'!$Q$4:$Q$2634=L$1),('Diário 1º PA'!$F$4:$F$2634))+SUMPRODUCT(-('Diário 2º PA'!$E$4:$E$2000='Analítico Cp.'!$B68),-('Diário 2º PA'!$Q$4:$Q$2000=L$1),('Diário 2º PA'!$F$4:$F$2000))+SUMPRODUCT(-('Diário 3º PA'!$E$4:$E$2000='Analítico Cp.'!$B68),-('Diário 3º PA'!$Q$4:$Q$2000=L$1),('Diário 3º PA'!$F$4:$F$2000))+SUMPRODUCT(-('Diário 4º PA'!$E$4:$E$2000='Analítico Cp.'!$B68),-('Diário 4º PA'!$Q$4:$Q$2000=L$1),('Diário 4º PA'!$F$4:$F$2000))+SUMPRODUCT(-('Comp.'!$D$5:$D$896='Analítico Cp.'!$B68),-('Comp.'!$K$5:$K$896=L$1),('Comp.'!$E$5:$E$896))</f>
        <v>0</v>
      </c>
      <c r="M68" s="15">
        <f>SUMPRODUCT(-('Diário 1º PA'!$E$4:$E$2634='Analítico Cp.'!$B68),-('Diário 1º PA'!$Q$4:$Q$2634=M$1),('Diário 1º PA'!$F$4:$F$2634))+SUMPRODUCT(-('Diário 2º PA'!$E$4:$E$2000='Analítico Cp.'!$B68),-('Diário 2º PA'!$Q$4:$Q$2000=M$1),('Diário 2º PA'!$F$4:$F$2000))+SUMPRODUCT(-('Diário 3º PA'!$E$4:$E$2000='Analítico Cp.'!$B68),-('Diário 3º PA'!$Q$4:$Q$2000=M$1),('Diário 3º PA'!$F$4:$F$2000))+SUMPRODUCT(-('Diário 4º PA'!$E$4:$E$2000='Analítico Cp.'!$B68),-('Diário 4º PA'!$Q$4:$Q$2000=M$1),('Diário 4º PA'!$F$4:$F$2000))+SUMPRODUCT(-('Comp.'!$D$5:$D$896='Analítico Cp.'!$B68),-('Comp.'!$K$5:$K$896=M$1),('Comp.'!$E$5:$E$896))</f>
        <v>0</v>
      </c>
      <c r="N68" s="15">
        <f>SUMPRODUCT(-('Diário 1º PA'!$E$4:$E$2634='Analítico Cp.'!$B68),-('Diário 1º PA'!$Q$4:$Q$2634=N$1),('Diário 1º PA'!$F$4:$F$2634))+SUMPRODUCT(-('Diário 2º PA'!$E$4:$E$2000='Analítico Cp.'!$B68),-('Diário 2º PA'!$Q$4:$Q$2000=N$1),('Diário 2º PA'!$F$4:$F$2000))+SUMPRODUCT(-('Diário 3º PA'!$E$4:$E$2000='Analítico Cp.'!$B68),-('Diário 3º PA'!$Q$4:$Q$2000=N$1),('Diário 3º PA'!$F$4:$F$2000))+SUMPRODUCT(-('Diário 4º PA'!$E$4:$E$2000='Analítico Cp.'!$B68),-('Diário 4º PA'!$Q$4:$Q$2000=N$1),('Diário 4º PA'!$F$4:$F$2000))+SUMPRODUCT(-('Comp.'!$D$5:$D$896='Analítico Cp.'!$B68),-('Comp.'!$K$5:$K$896=N$1),('Comp.'!$E$5:$E$896))</f>
        <v>0</v>
      </c>
      <c r="O68" s="16">
        <f t="shared" si="12"/>
        <v>0</v>
      </c>
      <c r="P68" s="180">
        <f t="shared" si="11"/>
        <v>0</v>
      </c>
    </row>
    <row r="69" spans="1:16" ht="23.25" customHeight="1" x14ac:dyDescent="0.2">
      <c r="A69" s="67" t="s">
        <v>124</v>
      </c>
      <c r="B69" s="110" t="s">
        <v>177</v>
      </c>
      <c r="C69" s="15">
        <f>SUMPRODUCT(-('Diário 1º PA'!$E$4:$E$2634='Analítico Cp.'!$B69),-('Diário 1º PA'!$Q$4:$Q$2634=C$1),('Diário 1º PA'!$F$4:$F$2634))+SUMPRODUCT(-('Diário 2º PA'!$E$4:$E$2000='Analítico Cp.'!$B69),-('Diário 2º PA'!$Q$4:$Q$2000=C$1),('Diário 2º PA'!$F$4:$F$2000))+SUMPRODUCT(-('Diário 3º PA'!$E$4:$E$2000='Analítico Cp.'!$B69),-('Diário 3º PA'!$Q$4:$Q$2000=C$1),('Diário 3º PA'!$F$4:$F$2000))+SUMPRODUCT(-('Diário 4º PA'!$E$4:$E$2000='Analítico Cp.'!$B69),-('Diário 4º PA'!$Q$4:$Q$2000=C$1),('Diário 4º PA'!$F$4:$F$2000))+SUMPRODUCT(-('Comp.'!$D$5:$D$896='Analítico Cp.'!$B69),-('Comp.'!$K$5:$K$896=C$1),('Comp.'!$E$5:$E$896))</f>
        <v>0</v>
      </c>
      <c r="D69" s="15">
        <f>SUMPRODUCT(-('Diário 1º PA'!$E$4:$E$2634='Analítico Cp.'!$B69),-('Diário 1º PA'!$Q$4:$Q$2634=D$1),('Diário 1º PA'!$F$4:$F$2634))+SUMPRODUCT(-('Diário 2º PA'!$E$4:$E$2000='Analítico Cp.'!$B69),-('Diário 2º PA'!$Q$4:$Q$2000=D$1),('Diário 2º PA'!$F$4:$F$2000))+SUMPRODUCT(-('Diário 3º PA'!$E$4:$E$2000='Analítico Cp.'!$B69),-('Diário 3º PA'!$Q$4:$Q$2000=D$1),('Diário 3º PA'!$F$4:$F$2000))+SUMPRODUCT(-('Diário 4º PA'!$E$4:$E$2000='Analítico Cp.'!$B69),-('Diário 4º PA'!$Q$4:$Q$2000=D$1),('Diário 4º PA'!$F$4:$F$2000))+SUMPRODUCT(-('Comp.'!$D$5:$D$896='Analítico Cp.'!$B69),-('Comp.'!$K$5:$K$896=D$1),('Comp.'!$E$5:$E$896))</f>
        <v>0</v>
      </c>
      <c r="E69" s="15">
        <f>SUMPRODUCT(-('Diário 1º PA'!$E$4:$E$2634='Analítico Cp.'!$B69),-('Diário 1º PA'!$Q$4:$Q$2634=E$1),('Diário 1º PA'!$F$4:$F$2634))+SUMPRODUCT(-('Diário 2º PA'!$E$4:$E$2000='Analítico Cp.'!$B69),-('Diário 2º PA'!$Q$4:$Q$2000=E$1),('Diário 2º PA'!$F$4:$F$2000))+SUMPRODUCT(-('Diário 3º PA'!$E$4:$E$2000='Analítico Cp.'!$B69),-('Diário 3º PA'!$Q$4:$Q$2000=E$1),('Diário 3º PA'!$F$4:$F$2000))+SUMPRODUCT(-('Diário 4º PA'!$E$4:$E$2000='Analítico Cp.'!$B69),-('Diário 4º PA'!$Q$4:$Q$2000=E$1),('Diário 4º PA'!$F$4:$F$2000))+SUMPRODUCT(-('Comp.'!$D$5:$D$896='Analítico Cp.'!$B69),-('Comp.'!$K$5:$K$896=E$1),('Comp.'!$E$5:$E$896))</f>
        <v>0</v>
      </c>
      <c r="F69" s="15">
        <f>SUMPRODUCT(-('Diário 1º PA'!$E$4:$E$2634='Analítico Cp.'!$B69),-('Diário 1º PA'!$Q$4:$Q$2634=F$1),('Diário 1º PA'!$F$4:$F$2634))+SUMPRODUCT(-('Diário 2º PA'!$E$4:$E$2000='Analítico Cp.'!$B69),-('Diário 2º PA'!$Q$4:$Q$2000=F$1),('Diário 2º PA'!$F$4:$F$2000))+SUMPRODUCT(-('Diário 3º PA'!$E$4:$E$2000='Analítico Cp.'!$B69),-('Diário 3º PA'!$Q$4:$Q$2000=F$1),('Diário 3º PA'!$F$4:$F$2000))+SUMPRODUCT(-('Diário 4º PA'!$E$4:$E$2000='Analítico Cp.'!$B69),-('Diário 4º PA'!$Q$4:$Q$2000=F$1),('Diário 4º PA'!$F$4:$F$2000))+SUMPRODUCT(-('Comp.'!$D$5:$D$896='Analítico Cp.'!$B69),-('Comp.'!$K$5:$K$896=F$1),('Comp.'!$E$5:$E$896))</f>
        <v>0</v>
      </c>
      <c r="G69" s="15">
        <f>SUMPRODUCT(-('Diário 1º PA'!$E$4:$E$2634='Analítico Cp.'!$B69),-('Diário 1º PA'!$Q$4:$Q$2634=G$1),('Diário 1º PA'!$F$4:$F$2634))+SUMPRODUCT(-('Diário 2º PA'!$E$4:$E$2000='Analítico Cp.'!$B69),-('Diário 2º PA'!$Q$4:$Q$2000=G$1),('Diário 2º PA'!$F$4:$F$2000))+SUMPRODUCT(-('Diário 3º PA'!$E$4:$E$2000='Analítico Cp.'!$B69),-('Diário 3º PA'!$Q$4:$Q$2000=G$1),('Diário 3º PA'!$F$4:$F$2000))+SUMPRODUCT(-('Diário 4º PA'!$E$4:$E$2000='Analítico Cp.'!$B69),-('Diário 4º PA'!$Q$4:$Q$2000=G$1),('Diário 4º PA'!$F$4:$F$2000))+SUMPRODUCT(-('Comp.'!$D$5:$D$896='Analítico Cp.'!$B69),-('Comp.'!$K$5:$K$896=G$1),('Comp.'!$E$5:$E$896))</f>
        <v>0</v>
      </c>
      <c r="H69" s="15">
        <f>SUMPRODUCT(-('Diário 1º PA'!$E$4:$E$2634='Analítico Cp.'!$B69),-('Diário 1º PA'!$Q$4:$Q$2634=H$1),('Diário 1º PA'!$F$4:$F$2634))+SUMPRODUCT(-('Diário 2º PA'!$E$4:$E$2000='Analítico Cp.'!$B69),-('Diário 2º PA'!$Q$4:$Q$2000=H$1),('Diário 2º PA'!$F$4:$F$2000))+SUMPRODUCT(-('Diário 3º PA'!$E$4:$E$2000='Analítico Cp.'!$B69),-('Diário 3º PA'!$Q$4:$Q$2000=H$1),('Diário 3º PA'!$F$4:$F$2000))+SUMPRODUCT(-('Diário 4º PA'!$E$4:$E$2000='Analítico Cp.'!$B69),-('Diário 4º PA'!$Q$4:$Q$2000=H$1),('Diário 4º PA'!$F$4:$F$2000))+SUMPRODUCT(-('Comp.'!$D$5:$D$896='Analítico Cp.'!$B69),-('Comp.'!$K$5:$K$896=H$1),('Comp.'!$E$5:$E$896))</f>
        <v>0</v>
      </c>
      <c r="I69" s="15">
        <f>SUMPRODUCT(-('Diário 1º PA'!$E$4:$E$2634='Analítico Cp.'!$B69),-('Diário 1º PA'!$Q$4:$Q$2634=I$1),('Diário 1º PA'!$F$4:$F$2634))+SUMPRODUCT(-('Diário 2º PA'!$E$4:$E$2000='Analítico Cp.'!$B69),-('Diário 2º PA'!$Q$4:$Q$2000=I$1),('Diário 2º PA'!$F$4:$F$2000))+SUMPRODUCT(-('Diário 3º PA'!$E$4:$E$2000='Analítico Cp.'!$B69),-('Diário 3º PA'!$Q$4:$Q$2000=I$1),('Diário 3º PA'!$F$4:$F$2000))+SUMPRODUCT(-('Diário 4º PA'!$E$4:$E$2000='Analítico Cp.'!$B69),-('Diário 4º PA'!$Q$4:$Q$2000=I$1),('Diário 4º PA'!$F$4:$F$2000))+SUMPRODUCT(-('Comp.'!$D$5:$D$896='Analítico Cp.'!$B69),-('Comp.'!$K$5:$K$896=I$1),('Comp.'!$E$5:$E$896))</f>
        <v>0</v>
      </c>
      <c r="J69" s="15">
        <f>SUMPRODUCT(-('Diário 1º PA'!$E$4:$E$2634='Analítico Cp.'!$B69),-('Diário 1º PA'!$Q$4:$Q$2634=J$1),('Diário 1º PA'!$F$4:$F$2634))+SUMPRODUCT(-('Diário 2º PA'!$E$4:$E$2000='Analítico Cp.'!$B69),-('Diário 2º PA'!$Q$4:$Q$2000=J$1),('Diário 2º PA'!$F$4:$F$2000))+SUMPRODUCT(-('Diário 3º PA'!$E$4:$E$2000='Analítico Cp.'!$B69),-('Diário 3º PA'!$Q$4:$Q$2000=J$1),('Diário 3º PA'!$F$4:$F$2000))+SUMPRODUCT(-('Diário 4º PA'!$E$4:$E$2000='Analítico Cp.'!$B69),-('Diário 4º PA'!$Q$4:$Q$2000=J$1),('Diário 4º PA'!$F$4:$F$2000))+SUMPRODUCT(-('Comp.'!$D$5:$D$896='Analítico Cp.'!$B69),-('Comp.'!$K$5:$K$896=J$1),('Comp.'!$E$5:$E$896))</f>
        <v>0</v>
      </c>
      <c r="K69" s="15">
        <f>SUMPRODUCT(-('Diário 1º PA'!$E$4:$E$2634='Analítico Cp.'!$B69),-('Diário 1º PA'!$Q$4:$Q$2634=K$1),('Diário 1º PA'!$F$4:$F$2634))+SUMPRODUCT(-('Diário 2º PA'!$E$4:$E$2000='Analítico Cp.'!$B69),-('Diário 2º PA'!$Q$4:$Q$2000=K$1),('Diário 2º PA'!$F$4:$F$2000))+SUMPRODUCT(-('Diário 3º PA'!$E$4:$E$2000='Analítico Cp.'!$B69),-('Diário 3º PA'!$Q$4:$Q$2000=K$1),('Diário 3º PA'!$F$4:$F$2000))+SUMPRODUCT(-('Diário 4º PA'!$E$4:$E$2000='Analítico Cp.'!$B69),-('Diário 4º PA'!$Q$4:$Q$2000=K$1),('Diário 4º PA'!$F$4:$F$2000))+SUMPRODUCT(-('Comp.'!$D$5:$D$896='Analítico Cp.'!$B69),-('Comp.'!$K$5:$K$896=K$1),('Comp.'!$E$5:$E$896))</f>
        <v>0</v>
      </c>
      <c r="L69" s="15">
        <f>SUMPRODUCT(-('Diário 1º PA'!$E$4:$E$2634='Analítico Cp.'!$B69),-('Diário 1º PA'!$Q$4:$Q$2634=L$1),('Diário 1º PA'!$F$4:$F$2634))+SUMPRODUCT(-('Diário 2º PA'!$E$4:$E$2000='Analítico Cp.'!$B69),-('Diário 2º PA'!$Q$4:$Q$2000=L$1),('Diário 2º PA'!$F$4:$F$2000))+SUMPRODUCT(-('Diário 3º PA'!$E$4:$E$2000='Analítico Cp.'!$B69),-('Diário 3º PA'!$Q$4:$Q$2000=L$1),('Diário 3º PA'!$F$4:$F$2000))+SUMPRODUCT(-('Diário 4º PA'!$E$4:$E$2000='Analítico Cp.'!$B69),-('Diário 4º PA'!$Q$4:$Q$2000=L$1),('Diário 4º PA'!$F$4:$F$2000))+SUMPRODUCT(-('Comp.'!$D$5:$D$896='Analítico Cp.'!$B69),-('Comp.'!$K$5:$K$896=L$1),('Comp.'!$E$5:$E$896))</f>
        <v>0</v>
      </c>
      <c r="M69" s="15">
        <f>SUMPRODUCT(-('Diário 1º PA'!$E$4:$E$2634='Analítico Cp.'!$B69),-('Diário 1º PA'!$Q$4:$Q$2634=M$1),('Diário 1º PA'!$F$4:$F$2634))+SUMPRODUCT(-('Diário 2º PA'!$E$4:$E$2000='Analítico Cp.'!$B69),-('Diário 2º PA'!$Q$4:$Q$2000=M$1),('Diário 2º PA'!$F$4:$F$2000))+SUMPRODUCT(-('Diário 3º PA'!$E$4:$E$2000='Analítico Cp.'!$B69),-('Diário 3º PA'!$Q$4:$Q$2000=M$1),('Diário 3º PA'!$F$4:$F$2000))+SUMPRODUCT(-('Diário 4º PA'!$E$4:$E$2000='Analítico Cp.'!$B69),-('Diário 4º PA'!$Q$4:$Q$2000=M$1),('Diário 4º PA'!$F$4:$F$2000))+SUMPRODUCT(-('Comp.'!$D$5:$D$896='Analítico Cp.'!$B69),-('Comp.'!$K$5:$K$896=M$1),('Comp.'!$E$5:$E$896))</f>
        <v>0</v>
      </c>
      <c r="N69" s="15">
        <f>SUMPRODUCT(-('Diário 1º PA'!$E$4:$E$2634='Analítico Cp.'!$B69),-('Diário 1º PA'!$Q$4:$Q$2634=N$1),('Diário 1º PA'!$F$4:$F$2634))+SUMPRODUCT(-('Diário 2º PA'!$E$4:$E$2000='Analítico Cp.'!$B69),-('Diário 2º PA'!$Q$4:$Q$2000=N$1),('Diário 2º PA'!$F$4:$F$2000))+SUMPRODUCT(-('Diário 3º PA'!$E$4:$E$2000='Analítico Cp.'!$B69),-('Diário 3º PA'!$Q$4:$Q$2000=N$1),('Diário 3º PA'!$F$4:$F$2000))+SUMPRODUCT(-('Diário 4º PA'!$E$4:$E$2000='Analítico Cp.'!$B69),-('Diário 4º PA'!$Q$4:$Q$2000=N$1),('Diário 4º PA'!$F$4:$F$2000))+SUMPRODUCT(-('Comp.'!$D$5:$D$896='Analítico Cp.'!$B69),-('Comp.'!$K$5:$K$896=N$1),('Comp.'!$E$5:$E$896))</f>
        <v>0</v>
      </c>
      <c r="O69" s="16">
        <f t="shared" si="12"/>
        <v>0</v>
      </c>
      <c r="P69" s="180">
        <f t="shared" si="11"/>
        <v>0</v>
      </c>
    </row>
    <row r="70" spans="1:16" ht="23.25" customHeight="1" x14ac:dyDescent="0.2">
      <c r="A70" s="67" t="s">
        <v>125</v>
      </c>
      <c r="B70" s="110" t="s">
        <v>184</v>
      </c>
      <c r="C70" s="15">
        <f>SUMPRODUCT(-('Diário 1º PA'!$E$4:$E$2634='Analítico Cp.'!$B70),-('Diário 1º PA'!$Q$4:$Q$2634=C$1),('Diário 1º PA'!$F$4:$F$2634))+SUMPRODUCT(-('Diário 2º PA'!$E$4:$E$2000='Analítico Cp.'!$B70),-('Diário 2º PA'!$Q$4:$Q$2000=C$1),('Diário 2º PA'!$F$4:$F$2000))+SUMPRODUCT(-('Diário 3º PA'!$E$4:$E$2000='Analítico Cp.'!$B70),-('Diário 3º PA'!$Q$4:$Q$2000=C$1),('Diário 3º PA'!$F$4:$F$2000))+SUMPRODUCT(-('Diário 4º PA'!$E$4:$E$2000='Analítico Cp.'!$B70),-('Diário 4º PA'!$Q$4:$Q$2000=C$1),('Diário 4º PA'!$F$4:$F$2000))+SUMPRODUCT(-('Comp.'!$D$5:$D$896='Analítico Cp.'!$B70),-('Comp.'!$K$5:$K$896=C$1),('Comp.'!$E$5:$E$896))</f>
        <v>0</v>
      </c>
      <c r="D70" s="15">
        <f>SUMPRODUCT(-('Diário 1º PA'!$E$4:$E$2634='Analítico Cp.'!$B70),-('Diário 1º PA'!$Q$4:$Q$2634=D$1),('Diário 1º PA'!$F$4:$F$2634))+SUMPRODUCT(-('Diário 2º PA'!$E$4:$E$2000='Analítico Cp.'!$B70),-('Diário 2º PA'!$Q$4:$Q$2000=D$1),('Diário 2º PA'!$F$4:$F$2000))+SUMPRODUCT(-('Diário 3º PA'!$E$4:$E$2000='Analítico Cp.'!$B70),-('Diário 3º PA'!$Q$4:$Q$2000=D$1),('Diário 3º PA'!$F$4:$F$2000))+SUMPRODUCT(-('Diário 4º PA'!$E$4:$E$2000='Analítico Cp.'!$B70),-('Diário 4º PA'!$Q$4:$Q$2000=D$1),('Diário 4º PA'!$F$4:$F$2000))+SUMPRODUCT(-('Comp.'!$D$5:$D$896='Analítico Cp.'!$B70),-('Comp.'!$K$5:$K$896=D$1),('Comp.'!$E$5:$E$896))</f>
        <v>0</v>
      </c>
      <c r="E70" s="15">
        <f>SUMPRODUCT(-('Diário 1º PA'!$E$4:$E$2634='Analítico Cp.'!$B70),-('Diário 1º PA'!$Q$4:$Q$2634=E$1),('Diário 1º PA'!$F$4:$F$2634))+SUMPRODUCT(-('Diário 2º PA'!$E$4:$E$2000='Analítico Cp.'!$B70),-('Diário 2º PA'!$Q$4:$Q$2000=E$1),('Diário 2º PA'!$F$4:$F$2000))+SUMPRODUCT(-('Diário 3º PA'!$E$4:$E$2000='Analítico Cp.'!$B70),-('Diário 3º PA'!$Q$4:$Q$2000=E$1),('Diário 3º PA'!$F$4:$F$2000))+SUMPRODUCT(-('Diário 4º PA'!$E$4:$E$2000='Analítico Cp.'!$B70),-('Diário 4º PA'!$Q$4:$Q$2000=E$1),('Diário 4º PA'!$F$4:$F$2000))+SUMPRODUCT(-('Comp.'!$D$5:$D$896='Analítico Cp.'!$B70),-('Comp.'!$K$5:$K$896=E$1),('Comp.'!$E$5:$E$896))</f>
        <v>0</v>
      </c>
      <c r="F70" s="15">
        <f>SUMPRODUCT(-('Diário 1º PA'!$E$4:$E$2634='Analítico Cp.'!$B70),-('Diário 1º PA'!$Q$4:$Q$2634=F$1),('Diário 1º PA'!$F$4:$F$2634))+SUMPRODUCT(-('Diário 2º PA'!$E$4:$E$2000='Analítico Cp.'!$B70),-('Diário 2º PA'!$Q$4:$Q$2000=F$1),('Diário 2º PA'!$F$4:$F$2000))+SUMPRODUCT(-('Diário 3º PA'!$E$4:$E$2000='Analítico Cp.'!$B70),-('Diário 3º PA'!$Q$4:$Q$2000=F$1),('Diário 3º PA'!$F$4:$F$2000))+SUMPRODUCT(-('Diário 4º PA'!$E$4:$E$2000='Analítico Cp.'!$B70),-('Diário 4º PA'!$Q$4:$Q$2000=F$1),('Diário 4º PA'!$F$4:$F$2000))+SUMPRODUCT(-('Comp.'!$D$5:$D$896='Analítico Cp.'!$B70),-('Comp.'!$K$5:$K$896=F$1),('Comp.'!$E$5:$E$896))</f>
        <v>0</v>
      </c>
      <c r="G70" s="15">
        <f>SUMPRODUCT(-('Diário 1º PA'!$E$4:$E$2634='Analítico Cp.'!$B70),-('Diário 1º PA'!$Q$4:$Q$2634=G$1),('Diário 1º PA'!$F$4:$F$2634))+SUMPRODUCT(-('Diário 2º PA'!$E$4:$E$2000='Analítico Cp.'!$B70),-('Diário 2º PA'!$Q$4:$Q$2000=G$1),('Diário 2º PA'!$F$4:$F$2000))+SUMPRODUCT(-('Diário 3º PA'!$E$4:$E$2000='Analítico Cp.'!$B70),-('Diário 3º PA'!$Q$4:$Q$2000=G$1),('Diário 3º PA'!$F$4:$F$2000))+SUMPRODUCT(-('Diário 4º PA'!$E$4:$E$2000='Analítico Cp.'!$B70),-('Diário 4º PA'!$Q$4:$Q$2000=G$1),('Diário 4º PA'!$F$4:$F$2000))+SUMPRODUCT(-('Comp.'!$D$5:$D$896='Analítico Cp.'!$B70),-('Comp.'!$K$5:$K$896=G$1),('Comp.'!$E$5:$E$896))</f>
        <v>0</v>
      </c>
      <c r="H70" s="15">
        <f>SUMPRODUCT(-('Diário 1º PA'!$E$4:$E$2634='Analítico Cp.'!$B70),-('Diário 1º PA'!$Q$4:$Q$2634=H$1),('Diário 1º PA'!$F$4:$F$2634))+SUMPRODUCT(-('Diário 2º PA'!$E$4:$E$2000='Analítico Cp.'!$B70),-('Diário 2º PA'!$Q$4:$Q$2000=H$1),('Diário 2º PA'!$F$4:$F$2000))+SUMPRODUCT(-('Diário 3º PA'!$E$4:$E$2000='Analítico Cp.'!$B70),-('Diário 3º PA'!$Q$4:$Q$2000=H$1),('Diário 3º PA'!$F$4:$F$2000))+SUMPRODUCT(-('Diário 4º PA'!$E$4:$E$2000='Analítico Cp.'!$B70),-('Diário 4º PA'!$Q$4:$Q$2000=H$1),('Diário 4º PA'!$F$4:$F$2000))+SUMPRODUCT(-('Comp.'!$D$5:$D$896='Analítico Cp.'!$B70),-('Comp.'!$K$5:$K$896=H$1),('Comp.'!$E$5:$E$896))</f>
        <v>0</v>
      </c>
      <c r="I70" s="15">
        <f>SUMPRODUCT(-('Diário 1º PA'!$E$4:$E$2634='Analítico Cp.'!$B70),-('Diário 1º PA'!$Q$4:$Q$2634=I$1),('Diário 1º PA'!$F$4:$F$2634))+SUMPRODUCT(-('Diário 2º PA'!$E$4:$E$2000='Analítico Cp.'!$B70),-('Diário 2º PA'!$Q$4:$Q$2000=I$1),('Diário 2º PA'!$F$4:$F$2000))+SUMPRODUCT(-('Diário 3º PA'!$E$4:$E$2000='Analítico Cp.'!$B70),-('Diário 3º PA'!$Q$4:$Q$2000=I$1),('Diário 3º PA'!$F$4:$F$2000))+SUMPRODUCT(-('Diário 4º PA'!$E$4:$E$2000='Analítico Cp.'!$B70),-('Diário 4º PA'!$Q$4:$Q$2000=I$1),('Diário 4º PA'!$F$4:$F$2000))+SUMPRODUCT(-('Comp.'!$D$5:$D$896='Analítico Cp.'!$B70),-('Comp.'!$K$5:$K$896=I$1),('Comp.'!$E$5:$E$896))</f>
        <v>0</v>
      </c>
      <c r="J70" s="15">
        <f>SUMPRODUCT(-('Diário 1º PA'!$E$4:$E$2634='Analítico Cp.'!$B70),-('Diário 1º PA'!$Q$4:$Q$2634=J$1),('Diário 1º PA'!$F$4:$F$2634))+SUMPRODUCT(-('Diário 2º PA'!$E$4:$E$2000='Analítico Cp.'!$B70),-('Diário 2º PA'!$Q$4:$Q$2000=J$1),('Diário 2º PA'!$F$4:$F$2000))+SUMPRODUCT(-('Diário 3º PA'!$E$4:$E$2000='Analítico Cp.'!$B70),-('Diário 3º PA'!$Q$4:$Q$2000=J$1),('Diário 3º PA'!$F$4:$F$2000))+SUMPRODUCT(-('Diário 4º PA'!$E$4:$E$2000='Analítico Cp.'!$B70),-('Diário 4º PA'!$Q$4:$Q$2000=J$1),('Diário 4º PA'!$F$4:$F$2000))+SUMPRODUCT(-('Comp.'!$D$5:$D$896='Analítico Cp.'!$B70),-('Comp.'!$K$5:$K$896=J$1),('Comp.'!$E$5:$E$896))</f>
        <v>0</v>
      </c>
      <c r="K70" s="15">
        <f>SUMPRODUCT(-('Diário 1º PA'!$E$4:$E$2634='Analítico Cp.'!$B70),-('Diário 1º PA'!$Q$4:$Q$2634=K$1),('Diário 1º PA'!$F$4:$F$2634))+SUMPRODUCT(-('Diário 2º PA'!$E$4:$E$2000='Analítico Cp.'!$B70),-('Diário 2º PA'!$Q$4:$Q$2000=K$1),('Diário 2º PA'!$F$4:$F$2000))+SUMPRODUCT(-('Diário 3º PA'!$E$4:$E$2000='Analítico Cp.'!$B70),-('Diário 3º PA'!$Q$4:$Q$2000=K$1),('Diário 3º PA'!$F$4:$F$2000))+SUMPRODUCT(-('Diário 4º PA'!$E$4:$E$2000='Analítico Cp.'!$B70),-('Diário 4º PA'!$Q$4:$Q$2000=K$1),('Diário 4º PA'!$F$4:$F$2000))+SUMPRODUCT(-('Comp.'!$D$5:$D$896='Analítico Cp.'!$B70),-('Comp.'!$K$5:$K$896=K$1),('Comp.'!$E$5:$E$896))</f>
        <v>0</v>
      </c>
      <c r="L70" s="15">
        <f>SUMPRODUCT(-('Diário 1º PA'!$E$4:$E$2634='Analítico Cp.'!$B70),-('Diário 1º PA'!$Q$4:$Q$2634=L$1),('Diário 1º PA'!$F$4:$F$2634))+SUMPRODUCT(-('Diário 2º PA'!$E$4:$E$2000='Analítico Cp.'!$B70),-('Diário 2º PA'!$Q$4:$Q$2000=L$1),('Diário 2º PA'!$F$4:$F$2000))+SUMPRODUCT(-('Diário 3º PA'!$E$4:$E$2000='Analítico Cp.'!$B70),-('Diário 3º PA'!$Q$4:$Q$2000=L$1),('Diário 3º PA'!$F$4:$F$2000))+SUMPRODUCT(-('Diário 4º PA'!$E$4:$E$2000='Analítico Cp.'!$B70),-('Diário 4º PA'!$Q$4:$Q$2000=L$1),('Diário 4º PA'!$F$4:$F$2000))+SUMPRODUCT(-('Comp.'!$D$5:$D$896='Analítico Cp.'!$B70),-('Comp.'!$K$5:$K$896=L$1),('Comp.'!$E$5:$E$896))</f>
        <v>0</v>
      </c>
      <c r="M70" s="15">
        <f>SUMPRODUCT(-('Diário 1º PA'!$E$4:$E$2634='Analítico Cp.'!$B70),-('Diário 1º PA'!$Q$4:$Q$2634=M$1),('Diário 1º PA'!$F$4:$F$2634))+SUMPRODUCT(-('Diário 2º PA'!$E$4:$E$2000='Analítico Cp.'!$B70),-('Diário 2º PA'!$Q$4:$Q$2000=M$1),('Diário 2º PA'!$F$4:$F$2000))+SUMPRODUCT(-('Diário 3º PA'!$E$4:$E$2000='Analítico Cp.'!$B70),-('Diário 3º PA'!$Q$4:$Q$2000=M$1),('Diário 3º PA'!$F$4:$F$2000))+SUMPRODUCT(-('Diário 4º PA'!$E$4:$E$2000='Analítico Cp.'!$B70),-('Diário 4º PA'!$Q$4:$Q$2000=M$1),('Diário 4º PA'!$F$4:$F$2000))+SUMPRODUCT(-('Comp.'!$D$5:$D$896='Analítico Cp.'!$B70),-('Comp.'!$K$5:$K$896=M$1),('Comp.'!$E$5:$E$896))</f>
        <v>0</v>
      </c>
      <c r="N70" s="15">
        <f>SUMPRODUCT(-('Diário 1º PA'!$E$4:$E$2634='Analítico Cp.'!$B70),-('Diário 1º PA'!$Q$4:$Q$2634=N$1),('Diário 1º PA'!$F$4:$F$2634))+SUMPRODUCT(-('Diário 2º PA'!$E$4:$E$2000='Analítico Cp.'!$B70),-('Diário 2º PA'!$Q$4:$Q$2000=N$1),('Diário 2º PA'!$F$4:$F$2000))+SUMPRODUCT(-('Diário 3º PA'!$E$4:$E$2000='Analítico Cp.'!$B70),-('Diário 3º PA'!$Q$4:$Q$2000=N$1),('Diário 3º PA'!$F$4:$F$2000))+SUMPRODUCT(-('Diário 4º PA'!$E$4:$E$2000='Analítico Cp.'!$B70),-('Diário 4º PA'!$Q$4:$Q$2000=N$1),('Diário 4º PA'!$F$4:$F$2000))+SUMPRODUCT(-('Comp.'!$D$5:$D$896='Analítico Cp.'!$B70),-('Comp.'!$K$5:$K$896=N$1),('Comp.'!$E$5:$E$896))</f>
        <v>0</v>
      </c>
      <c r="O70" s="16">
        <f t="shared" si="12"/>
        <v>0</v>
      </c>
      <c r="P70" s="180">
        <f t="shared" si="11"/>
        <v>0</v>
      </c>
    </row>
    <row r="71" spans="1:16" ht="23.25" customHeight="1" x14ac:dyDescent="0.2">
      <c r="A71" s="67" t="s">
        <v>126</v>
      </c>
      <c r="B71" s="112" t="s">
        <v>222</v>
      </c>
      <c r="C71" s="15">
        <f>SUMPRODUCT(-('Diário 1º PA'!$E$4:$E$2634='Analítico Cp.'!$B71),-('Diário 1º PA'!$Q$4:$Q$2634=C$1),('Diário 1º PA'!$F$4:$F$2634))+SUMPRODUCT(-('Diário 2º PA'!$E$4:$E$2000='Analítico Cp.'!$B71),-('Diário 2º PA'!$Q$4:$Q$2000=C$1),('Diário 2º PA'!$F$4:$F$2000))+SUMPRODUCT(-('Diário 3º PA'!$E$4:$E$2000='Analítico Cp.'!$B71),-('Diário 3º PA'!$Q$4:$Q$2000=C$1),('Diário 3º PA'!$F$4:$F$2000))+SUMPRODUCT(-('Diário 4º PA'!$E$4:$E$2000='Analítico Cp.'!$B71),-('Diário 4º PA'!$Q$4:$Q$2000=C$1),('Diário 4º PA'!$F$4:$F$2000))+SUMPRODUCT(-('Comp.'!$D$5:$D$896='Analítico Cp.'!$B71),-('Comp.'!$K$5:$K$896=C$1),('Comp.'!$E$5:$E$896))</f>
        <v>0</v>
      </c>
      <c r="D71" s="15">
        <f>SUMPRODUCT(-('Diário 1º PA'!$E$4:$E$2634='Analítico Cp.'!$B71),-('Diário 1º PA'!$Q$4:$Q$2634=D$1),('Diário 1º PA'!$F$4:$F$2634))+SUMPRODUCT(-('Diário 2º PA'!$E$4:$E$2000='Analítico Cp.'!$B71),-('Diário 2º PA'!$Q$4:$Q$2000=D$1),('Diário 2º PA'!$F$4:$F$2000))+SUMPRODUCT(-('Diário 3º PA'!$E$4:$E$2000='Analítico Cp.'!$B71),-('Diário 3º PA'!$Q$4:$Q$2000=D$1),('Diário 3º PA'!$F$4:$F$2000))+SUMPRODUCT(-('Diário 4º PA'!$E$4:$E$2000='Analítico Cp.'!$B71),-('Diário 4º PA'!$Q$4:$Q$2000=D$1),('Diário 4º PA'!$F$4:$F$2000))+SUMPRODUCT(-('Comp.'!$D$5:$D$896='Analítico Cp.'!$B71),-('Comp.'!$K$5:$K$896=D$1),('Comp.'!$E$5:$E$896))</f>
        <v>0</v>
      </c>
      <c r="E71" s="15">
        <f>SUMPRODUCT(-('Diário 1º PA'!$E$4:$E$2634='Analítico Cp.'!$B71),-('Diário 1º PA'!$Q$4:$Q$2634=E$1),('Diário 1º PA'!$F$4:$F$2634))+SUMPRODUCT(-('Diário 2º PA'!$E$4:$E$2000='Analítico Cp.'!$B71),-('Diário 2º PA'!$Q$4:$Q$2000=E$1),('Diário 2º PA'!$F$4:$F$2000))+SUMPRODUCT(-('Diário 3º PA'!$E$4:$E$2000='Analítico Cp.'!$B71),-('Diário 3º PA'!$Q$4:$Q$2000=E$1),('Diário 3º PA'!$F$4:$F$2000))+SUMPRODUCT(-('Diário 4º PA'!$E$4:$E$2000='Analítico Cp.'!$B71),-('Diário 4º PA'!$Q$4:$Q$2000=E$1),('Diário 4º PA'!$F$4:$F$2000))+SUMPRODUCT(-('Comp.'!$D$5:$D$896='Analítico Cp.'!$B71),-('Comp.'!$K$5:$K$896=E$1),('Comp.'!$E$5:$E$896))</f>
        <v>0</v>
      </c>
      <c r="F71" s="15">
        <f>SUMPRODUCT(-('Diário 1º PA'!$E$4:$E$2634='Analítico Cp.'!$B71),-('Diário 1º PA'!$Q$4:$Q$2634=F$1),('Diário 1º PA'!$F$4:$F$2634))+SUMPRODUCT(-('Diário 2º PA'!$E$4:$E$2000='Analítico Cp.'!$B71),-('Diário 2º PA'!$Q$4:$Q$2000=F$1),('Diário 2º PA'!$F$4:$F$2000))+SUMPRODUCT(-('Diário 3º PA'!$E$4:$E$2000='Analítico Cp.'!$B71),-('Diário 3º PA'!$Q$4:$Q$2000=F$1),('Diário 3º PA'!$F$4:$F$2000))+SUMPRODUCT(-('Diário 4º PA'!$E$4:$E$2000='Analítico Cp.'!$B71),-('Diário 4º PA'!$Q$4:$Q$2000=F$1),('Diário 4º PA'!$F$4:$F$2000))+SUMPRODUCT(-('Comp.'!$D$5:$D$896='Analítico Cp.'!$B71),-('Comp.'!$K$5:$K$896=F$1),('Comp.'!$E$5:$E$896))</f>
        <v>0</v>
      </c>
      <c r="G71" s="15">
        <f>SUMPRODUCT(-('Diário 1º PA'!$E$4:$E$2634='Analítico Cp.'!$B71),-('Diário 1º PA'!$Q$4:$Q$2634=G$1),('Diário 1º PA'!$F$4:$F$2634))+SUMPRODUCT(-('Diário 2º PA'!$E$4:$E$2000='Analítico Cp.'!$B71),-('Diário 2º PA'!$Q$4:$Q$2000=G$1),('Diário 2º PA'!$F$4:$F$2000))+SUMPRODUCT(-('Diário 3º PA'!$E$4:$E$2000='Analítico Cp.'!$B71),-('Diário 3º PA'!$Q$4:$Q$2000=G$1),('Diário 3º PA'!$F$4:$F$2000))+SUMPRODUCT(-('Diário 4º PA'!$E$4:$E$2000='Analítico Cp.'!$B71),-('Diário 4º PA'!$Q$4:$Q$2000=G$1),('Diário 4º PA'!$F$4:$F$2000))+SUMPRODUCT(-('Comp.'!$D$5:$D$896='Analítico Cp.'!$B71),-('Comp.'!$K$5:$K$896=G$1),('Comp.'!$E$5:$E$896))</f>
        <v>0</v>
      </c>
      <c r="H71" s="15">
        <f>SUMPRODUCT(-('Diário 1º PA'!$E$4:$E$2634='Analítico Cp.'!$B71),-('Diário 1º PA'!$Q$4:$Q$2634=H$1),('Diário 1º PA'!$F$4:$F$2634))+SUMPRODUCT(-('Diário 2º PA'!$E$4:$E$2000='Analítico Cp.'!$B71),-('Diário 2º PA'!$Q$4:$Q$2000=H$1),('Diário 2º PA'!$F$4:$F$2000))+SUMPRODUCT(-('Diário 3º PA'!$E$4:$E$2000='Analítico Cp.'!$B71),-('Diário 3º PA'!$Q$4:$Q$2000=H$1),('Diário 3º PA'!$F$4:$F$2000))+SUMPRODUCT(-('Diário 4º PA'!$E$4:$E$2000='Analítico Cp.'!$B71),-('Diário 4º PA'!$Q$4:$Q$2000=H$1),('Diário 4º PA'!$F$4:$F$2000))+SUMPRODUCT(-('Comp.'!$D$5:$D$896='Analítico Cp.'!$B71),-('Comp.'!$K$5:$K$896=H$1),('Comp.'!$E$5:$E$896))</f>
        <v>0</v>
      </c>
      <c r="I71" s="15">
        <f>SUMPRODUCT(-('Diário 1º PA'!$E$4:$E$2634='Analítico Cp.'!$B71),-('Diário 1º PA'!$Q$4:$Q$2634=I$1),('Diário 1º PA'!$F$4:$F$2634))+SUMPRODUCT(-('Diário 2º PA'!$E$4:$E$2000='Analítico Cp.'!$B71),-('Diário 2º PA'!$Q$4:$Q$2000=I$1),('Diário 2º PA'!$F$4:$F$2000))+SUMPRODUCT(-('Diário 3º PA'!$E$4:$E$2000='Analítico Cp.'!$B71),-('Diário 3º PA'!$Q$4:$Q$2000=I$1),('Diário 3º PA'!$F$4:$F$2000))+SUMPRODUCT(-('Diário 4º PA'!$E$4:$E$2000='Analítico Cp.'!$B71),-('Diário 4º PA'!$Q$4:$Q$2000=I$1),('Diário 4º PA'!$F$4:$F$2000))+SUMPRODUCT(-('Comp.'!$D$5:$D$896='Analítico Cp.'!$B71),-('Comp.'!$K$5:$K$896=I$1),('Comp.'!$E$5:$E$896))</f>
        <v>0</v>
      </c>
      <c r="J71" s="15">
        <f>SUMPRODUCT(-('Diário 1º PA'!$E$4:$E$2634='Analítico Cp.'!$B71),-('Diário 1º PA'!$Q$4:$Q$2634=J$1),('Diário 1º PA'!$F$4:$F$2634))+SUMPRODUCT(-('Diário 2º PA'!$E$4:$E$2000='Analítico Cp.'!$B71),-('Diário 2º PA'!$Q$4:$Q$2000=J$1),('Diário 2º PA'!$F$4:$F$2000))+SUMPRODUCT(-('Diário 3º PA'!$E$4:$E$2000='Analítico Cp.'!$B71),-('Diário 3º PA'!$Q$4:$Q$2000=J$1),('Diário 3º PA'!$F$4:$F$2000))+SUMPRODUCT(-('Diário 4º PA'!$E$4:$E$2000='Analítico Cp.'!$B71),-('Diário 4º PA'!$Q$4:$Q$2000=J$1),('Diário 4º PA'!$F$4:$F$2000))+SUMPRODUCT(-('Comp.'!$D$5:$D$896='Analítico Cp.'!$B71),-('Comp.'!$K$5:$K$896=J$1),('Comp.'!$E$5:$E$896))</f>
        <v>0</v>
      </c>
      <c r="K71" s="15">
        <f>SUMPRODUCT(-('Diário 1º PA'!$E$4:$E$2634='Analítico Cp.'!$B71),-('Diário 1º PA'!$Q$4:$Q$2634=K$1),('Diário 1º PA'!$F$4:$F$2634))+SUMPRODUCT(-('Diário 2º PA'!$E$4:$E$2000='Analítico Cp.'!$B71),-('Diário 2º PA'!$Q$4:$Q$2000=K$1),('Diário 2º PA'!$F$4:$F$2000))+SUMPRODUCT(-('Diário 3º PA'!$E$4:$E$2000='Analítico Cp.'!$B71),-('Diário 3º PA'!$Q$4:$Q$2000=K$1),('Diário 3º PA'!$F$4:$F$2000))+SUMPRODUCT(-('Diário 4º PA'!$E$4:$E$2000='Analítico Cp.'!$B71),-('Diário 4º PA'!$Q$4:$Q$2000=K$1),('Diário 4º PA'!$F$4:$F$2000))+SUMPRODUCT(-('Comp.'!$D$5:$D$896='Analítico Cp.'!$B71),-('Comp.'!$K$5:$K$896=K$1),('Comp.'!$E$5:$E$896))</f>
        <v>0</v>
      </c>
      <c r="L71" s="15">
        <f>SUMPRODUCT(-('Diário 1º PA'!$E$4:$E$2634='Analítico Cp.'!$B71),-('Diário 1º PA'!$Q$4:$Q$2634=L$1),('Diário 1º PA'!$F$4:$F$2634))+SUMPRODUCT(-('Diário 2º PA'!$E$4:$E$2000='Analítico Cp.'!$B71),-('Diário 2º PA'!$Q$4:$Q$2000=L$1),('Diário 2º PA'!$F$4:$F$2000))+SUMPRODUCT(-('Diário 3º PA'!$E$4:$E$2000='Analítico Cp.'!$B71),-('Diário 3º PA'!$Q$4:$Q$2000=L$1),('Diário 3º PA'!$F$4:$F$2000))+SUMPRODUCT(-('Diário 4º PA'!$E$4:$E$2000='Analítico Cp.'!$B71),-('Diário 4º PA'!$Q$4:$Q$2000=L$1),('Diário 4º PA'!$F$4:$F$2000))+SUMPRODUCT(-('Comp.'!$D$5:$D$896='Analítico Cp.'!$B71),-('Comp.'!$K$5:$K$896=L$1),('Comp.'!$E$5:$E$896))</f>
        <v>0</v>
      </c>
      <c r="M71" s="15">
        <f>SUMPRODUCT(-('Diário 1º PA'!$E$4:$E$2634='Analítico Cp.'!$B71),-('Diário 1º PA'!$Q$4:$Q$2634=M$1),('Diário 1º PA'!$F$4:$F$2634))+SUMPRODUCT(-('Diário 2º PA'!$E$4:$E$2000='Analítico Cp.'!$B71),-('Diário 2º PA'!$Q$4:$Q$2000=M$1),('Diário 2º PA'!$F$4:$F$2000))+SUMPRODUCT(-('Diário 3º PA'!$E$4:$E$2000='Analítico Cp.'!$B71),-('Diário 3º PA'!$Q$4:$Q$2000=M$1),('Diário 3º PA'!$F$4:$F$2000))+SUMPRODUCT(-('Diário 4º PA'!$E$4:$E$2000='Analítico Cp.'!$B71),-('Diário 4º PA'!$Q$4:$Q$2000=M$1),('Diário 4º PA'!$F$4:$F$2000))+SUMPRODUCT(-('Comp.'!$D$5:$D$896='Analítico Cp.'!$B71),-('Comp.'!$K$5:$K$896=M$1),('Comp.'!$E$5:$E$896))</f>
        <v>0</v>
      </c>
      <c r="N71" s="15">
        <f>SUMPRODUCT(-('Diário 1º PA'!$E$4:$E$2634='Analítico Cp.'!$B71),-('Diário 1º PA'!$Q$4:$Q$2634=N$1),('Diário 1º PA'!$F$4:$F$2634))+SUMPRODUCT(-('Diário 2º PA'!$E$4:$E$2000='Analítico Cp.'!$B71),-('Diário 2º PA'!$Q$4:$Q$2000=N$1),('Diário 2º PA'!$F$4:$F$2000))+SUMPRODUCT(-('Diário 3º PA'!$E$4:$E$2000='Analítico Cp.'!$B71),-('Diário 3º PA'!$Q$4:$Q$2000=N$1),('Diário 3º PA'!$F$4:$F$2000))+SUMPRODUCT(-('Diário 4º PA'!$E$4:$E$2000='Analítico Cp.'!$B71),-('Diário 4º PA'!$Q$4:$Q$2000=N$1),('Diário 4º PA'!$F$4:$F$2000))+SUMPRODUCT(-('Comp.'!$D$5:$D$896='Analítico Cp.'!$B71),-('Comp.'!$K$5:$K$896=N$1),('Comp.'!$E$5:$E$896))</f>
        <v>0</v>
      </c>
      <c r="O71" s="16">
        <f t="shared" si="12"/>
        <v>0</v>
      </c>
      <c r="P71" s="180">
        <f t="shared" si="11"/>
        <v>0</v>
      </c>
    </row>
    <row r="72" spans="1:16" ht="23.25" customHeight="1" x14ac:dyDescent="0.2">
      <c r="A72" s="67" t="s">
        <v>127</v>
      </c>
      <c r="B72" s="110" t="s">
        <v>66</v>
      </c>
      <c r="C72" s="15">
        <f>SUMPRODUCT(-('Diário 1º PA'!$E$4:$E$2634='Analítico Cp.'!$B72),-('Diário 1º PA'!$Q$4:$Q$2634=C$1),('Diário 1º PA'!$F$4:$F$2634))+SUMPRODUCT(-('Diário 2º PA'!$E$4:$E$2000='Analítico Cp.'!$B72),-('Diário 2º PA'!$Q$4:$Q$2000=C$1),('Diário 2º PA'!$F$4:$F$2000))+SUMPRODUCT(-('Diário 3º PA'!$E$4:$E$2000='Analítico Cp.'!$B72),-('Diário 3º PA'!$Q$4:$Q$2000=C$1),('Diário 3º PA'!$F$4:$F$2000))+SUMPRODUCT(-('Diário 4º PA'!$E$4:$E$2000='Analítico Cp.'!$B72),-('Diário 4º PA'!$Q$4:$Q$2000=C$1),('Diário 4º PA'!$F$4:$F$2000))+SUMPRODUCT(-('Comp.'!$D$5:$D$896='Analítico Cp.'!$B72),-('Comp.'!$K$5:$K$896=C$1),('Comp.'!$E$5:$E$896))</f>
        <v>0</v>
      </c>
      <c r="D72" s="15">
        <f>SUMPRODUCT(-('Diário 1º PA'!$E$4:$E$2634='Analítico Cp.'!$B72),-('Diário 1º PA'!$Q$4:$Q$2634=D$1),('Diário 1º PA'!$F$4:$F$2634))+SUMPRODUCT(-('Diário 2º PA'!$E$4:$E$2000='Analítico Cp.'!$B72),-('Diário 2º PA'!$Q$4:$Q$2000=D$1),('Diário 2º PA'!$F$4:$F$2000))+SUMPRODUCT(-('Diário 3º PA'!$E$4:$E$2000='Analítico Cp.'!$B72),-('Diário 3º PA'!$Q$4:$Q$2000=D$1),('Diário 3º PA'!$F$4:$F$2000))+SUMPRODUCT(-('Diário 4º PA'!$E$4:$E$2000='Analítico Cp.'!$B72),-('Diário 4º PA'!$Q$4:$Q$2000=D$1),('Diário 4º PA'!$F$4:$F$2000))+SUMPRODUCT(-('Comp.'!$D$5:$D$896='Analítico Cp.'!$B72),-('Comp.'!$K$5:$K$896=D$1),('Comp.'!$E$5:$E$896))</f>
        <v>0</v>
      </c>
      <c r="E72" s="15">
        <f>SUMPRODUCT(-('Diário 1º PA'!$E$4:$E$2634='Analítico Cp.'!$B72),-('Diário 1º PA'!$Q$4:$Q$2634=E$1),('Diário 1º PA'!$F$4:$F$2634))+SUMPRODUCT(-('Diário 2º PA'!$E$4:$E$2000='Analítico Cp.'!$B72),-('Diário 2º PA'!$Q$4:$Q$2000=E$1),('Diário 2º PA'!$F$4:$F$2000))+SUMPRODUCT(-('Diário 3º PA'!$E$4:$E$2000='Analítico Cp.'!$B72),-('Diário 3º PA'!$Q$4:$Q$2000=E$1),('Diário 3º PA'!$F$4:$F$2000))+SUMPRODUCT(-('Diário 4º PA'!$E$4:$E$2000='Analítico Cp.'!$B72),-('Diário 4º PA'!$Q$4:$Q$2000=E$1),('Diário 4º PA'!$F$4:$F$2000))+SUMPRODUCT(-('Comp.'!$D$5:$D$896='Analítico Cp.'!$B72),-('Comp.'!$K$5:$K$896=E$1),('Comp.'!$E$5:$E$896))</f>
        <v>0</v>
      </c>
      <c r="F72" s="15">
        <f>SUMPRODUCT(-('Diário 1º PA'!$E$4:$E$2634='Analítico Cp.'!$B72),-('Diário 1º PA'!$Q$4:$Q$2634=F$1),('Diário 1º PA'!$F$4:$F$2634))+SUMPRODUCT(-('Diário 2º PA'!$E$4:$E$2000='Analítico Cp.'!$B72),-('Diário 2º PA'!$Q$4:$Q$2000=F$1),('Diário 2º PA'!$F$4:$F$2000))+SUMPRODUCT(-('Diário 3º PA'!$E$4:$E$2000='Analítico Cp.'!$B72),-('Diário 3º PA'!$Q$4:$Q$2000=F$1),('Diário 3º PA'!$F$4:$F$2000))+SUMPRODUCT(-('Diário 4º PA'!$E$4:$E$2000='Analítico Cp.'!$B72),-('Diário 4º PA'!$Q$4:$Q$2000=F$1),('Diário 4º PA'!$F$4:$F$2000))+SUMPRODUCT(-('Comp.'!$D$5:$D$896='Analítico Cp.'!$B72),-('Comp.'!$K$5:$K$896=F$1),('Comp.'!$E$5:$E$896))</f>
        <v>0</v>
      </c>
      <c r="G72" s="15">
        <f>SUMPRODUCT(-('Diário 1º PA'!$E$4:$E$2634='Analítico Cp.'!$B72),-('Diário 1º PA'!$Q$4:$Q$2634=G$1),('Diário 1º PA'!$F$4:$F$2634))+SUMPRODUCT(-('Diário 2º PA'!$E$4:$E$2000='Analítico Cp.'!$B72),-('Diário 2º PA'!$Q$4:$Q$2000=G$1),('Diário 2º PA'!$F$4:$F$2000))+SUMPRODUCT(-('Diário 3º PA'!$E$4:$E$2000='Analítico Cp.'!$B72),-('Diário 3º PA'!$Q$4:$Q$2000=G$1),('Diário 3º PA'!$F$4:$F$2000))+SUMPRODUCT(-('Diário 4º PA'!$E$4:$E$2000='Analítico Cp.'!$B72),-('Diário 4º PA'!$Q$4:$Q$2000=G$1),('Diário 4º PA'!$F$4:$F$2000))+SUMPRODUCT(-('Comp.'!$D$5:$D$896='Analítico Cp.'!$B72),-('Comp.'!$K$5:$K$896=G$1),('Comp.'!$E$5:$E$896))</f>
        <v>0</v>
      </c>
      <c r="H72" s="15">
        <f>SUMPRODUCT(-('Diário 1º PA'!$E$4:$E$2634='Analítico Cp.'!$B72),-('Diário 1º PA'!$Q$4:$Q$2634=H$1),('Diário 1º PA'!$F$4:$F$2634))+SUMPRODUCT(-('Diário 2º PA'!$E$4:$E$2000='Analítico Cp.'!$B72),-('Diário 2º PA'!$Q$4:$Q$2000=H$1),('Diário 2º PA'!$F$4:$F$2000))+SUMPRODUCT(-('Diário 3º PA'!$E$4:$E$2000='Analítico Cp.'!$B72),-('Diário 3º PA'!$Q$4:$Q$2000=H$1),('Diário 3º PA'!$F$4:$F$2000))+SUMPRODUCT(-('Diário 4º PA'!$E$4:$E$2000='Analítico Cp.'!$B72),-('Diário 4º PA'!$Q$4:$Q$2000=H$1),('Diário 4º PA'!$F$4:$F$2000))+SUMPRODUCT(-('Comp.'!$D$5:$D$896='Analítico Cp.'!$B72),-('Comp.'!$K$5:$K$896=H$1),('Comp.'!$E$5:$E$896))</f>
        <v>0</v>
      </c>
      <c r="I72" s="15">
        <f>SUMPRODUCT(-('Diário 1º PA'!$E$4:$E$2634='Analítico Cp.'!$B72),-('Diário 1º PA'!$Q$4:$Q$2634=I$1),('Diário 1º PA'!$F$4:$F$2634))+SUMPRODUCT(-('Diário 2º PA'!$E$4:$E$2000='Analítico Cp.'!$B72),-('Diário 2º PA'!$Q$4:$Q$2000=I$1),('Diário 2º PA'!$F$4:$F$2000))+SUMPRODUCT(-('Diário 3º PA'!$E$4:$E$2000='Analítico Cp.'!$B72),-('Diário 3º PA'!$Q$4:$Q$2000=I$1),('Diário 3º PA'!$F$4:$F$2000))+SUMPRODUCT(-('Diário 4º PA'!$E$4:$E$2000='Analítico Cp.'!$B72),-('Diário 4º PA'!$Q$4:$Q$2000=I$1),('Diário 4º PA'!$F$4:$F$2000))+SUMPRODUCT(-('Comp.'!$D$5:$D$896='Analítico Cp.'!$B72),-('Comp.'!$K$5:$K$896=I$1),('Comp.'!$E$5:$E$896))</f>
        <v>0</v>
      </c>
      <c r="J72" s="15">
        <f>SUMPRODUCT(-('Diário 1º PA'!$E$4:$E$2634='Analítico Cp.'!$B72),-('Diário 1º PA'!$Q$4:$Q$2634=J$1),('Diário 1º PA'!$F$4:$F$2634))+SUMPRODUCT(-('Diário 2º PA'!$E$4:$E$2000='Analítico Cp.'!$B72),-('Diário 2º PA'!$Q$4:$Q$2000=J$1),('Diário 2º PA'!$F$4:$F$2000))+SUMPRODUCT(-('Diário 3º PA'!$E$4:$E$2000='Analítico Cp.'!$B72),-('Diário 3º PA'!$Q$4:$Q$2000=J$1),('Diário 3º PA'!$F$4:$F$2000))+SUMPRODUCT(-('Diário 4º PA'!$E$4:$E$2000='Analítico Cp.'!$B72),-('Diário 4º PA'!$Q$4:$Q$2000=J$1),('Diário 4º PA'!$F$4:$F$2000))+SUMPRODUCT(-('Comp.'!$D$5:$D$896='Analítico Cp.'!$B72),-('Comp.'!$K$5:$K$896=J$1),('Comp.'!$E$5:$E$896))</f>
        <v>0</v>
      </c>
      <c r="K72" s="15">
        <f>SUMPRODUCT(-('Diário 1º PA'!$E$4:$E$2634='Analítico Cp.'!$B72),-('Diário 1º PA'!$Q$4:$Q$2634=K$1),('Diário 1º PA'!$F$4:$F$2634))+SUMPRODUCT(-('Diário 2º PA'!$E$4:$E$2000='Analítico Cp.'!$B72),-('Diário 2º PA'!$Q$4:$Q$2000=K$1),('Diário 2º PA'!$F$4:$F$2000))+SUMPRODUCT(-('Diário 3º PA'!$E$4:$E$2000='Analítico Cp.'!$B72),-('Diário 3º PA'!$Q$4:$Q$2000=K$1),('Diário 3º PA'!$F$4:$F$2000))+SUMPRODUCT(-('Diário 4º PA'!$E$4:$E$2000='Analítico Cp.'!$B72),-('Diário 4º PA'!$Q$4:$Q$2000=K$1),('Diário 4º PA'!$F$4:$F$2000))+SUMPRODUCT(-('Comp.'!$D$5:$D$896='Analítico Cp.'!$B72),-('Comp.'!$K$5:$K$896=K$1),('Comp.'!$E$5:$E$896))</f>
        <v>0</v>
      </c>
      <c r="L72" s="15">
        <f>SUMPRODUCT(-('Diário 1º PA'!$E$4:$E$2634='Analítico Cp.'!$B72),-('Diário 1º PA'!$Q$4:$Q$2634=L$1),('Diário 1º PA'!$F$4:$F$2634))+SUMPRODUCT(-('Diário 2º PA'!$E$4:$E$2000='Analítico Cp.'!$B72),-('Diário 2º PA'!$Q$4:$Q$2000=L$1),('Diário 2º PA'!$F$4:$F$2000))+SUMPRODUCT(-('Diário 3º PA'!$E$4:$E$2000='Analítico Cp.'!$B72),-('Diário 3º PA'!$Q$4:$Q$2000=L$1),('Diário 3º PA'!$F$4:$F$2000))+SUMPRODUCT(-('Diário 4º PA'!$E$4:$E$2000='Analítico Cp.'!$B72),-('Diário 4º PA'!$Q$4:$Q$2000=L$1),('Diário 4º PA'!$F$4:$F$2000))+SUMPRODUCT(-('Comp.'!$D$5:$D$896='Analítico Cp.'!$B72),-('Comp.'!$K$5:$K$896=L$1),('Comp.'!$E$5:$E$896))</f>
        <v>0</v>
      </c>
      <c r="M72" s="15">
        <f>SUMPRODUCT(-('Diário 1º PA'!$E$4:$E$2634='Analítico Cp.'!$B72),-('Diário 1º PA'!$Q$4:$Q$2634=M$1),('Diário 1º PA'!$F$4:$F$2634))+SUMPRODUCT(-('Diário 2º PA'!$E$4:$E$2000='Analítico Cp.'!$B72),-('Diário 2º PA'!$Q$4:$Q$2000=M$1),('Diário 2º PA'!$F$4:$F$2000))+SUMPRODUCT(-('Diário 3º PA'!$E$4:$E$2000='Analítico Cp.'!$B72),-('Diário 3º PA'!$Q$4:$Q$2000=M$1),('Diário 3º PA'!$F$4:$F$2000))+SUMPRODUCT(-('Diário 4º PA'!$E$4:$E$2000='Analítico Cp.'!$B72),-('Diário 4º PA'!$Q$4:$Q$2000=M$1),('Diário 4º PA'!$F$4:$F$2000))+SUMPRODUCT(-('Comp.'!$D$5:$D$896='Analítico Cp.'!$B72),-('Comp.'!$K$5:$K$896=M$1),('Comp.'!$E$5:$E$896))</f>
        <v>0</v>
      </c>
      <c r="N72" s="15">
        <f>SUMPRODUCT(-('Diário 1º PA'!$E$4:$E$2634='Analítico Cp.'!$B72),-('Diário 1º PA'!$Q$4:$Q$2634=N$1),('Diário 1º PA'!$F$4:$F$2634))+SUMPRODUCT(-('Diário 2º PA'!$E$4:$E$2000='Analítico Cp.'!$B72),-('Diário 2º PA'!$Q$4:$Q$2000=N$1),('Diário 2º PA'!$F$4:$F$2000))+SUMPRODUCT(-('Diário 3º PA'!$E$4:$E$2000='Analítico Cp.'!$B72),-('Diário 3º PA'!$Q$4:$Q$2000=N$1),('Diário 3º PA'!$F$4:$F$2000))+SUMPRODUCT(-('Diário 4º PA'!$E$4:$E$2000='Analítico Cp.'!$B72),-('Diário 4º PA'!$Q$4:$Q$2000=N$1),('Diário 4º PA'!$F$4:$F$2000))+SUMPRODUCT(-('Comp.'!$D$5:$D$896='Analítico Cp.'!$B72),-('Comp.'!$K$5:$K$896=N$1),('Comp.'!$E$5:$E$896))</f>
        <v>0</v>
      </c>
      <c r="O72" s="16">
        <f t="shared" si="12"/>
        <v>0</v>
      </c>
      <c r="P72" s="180">
        <f t="shared" si="11"/>
        <v>0</v>
      </c>
    </row>
    <row r="73" spans="1:16" ht="23.25" customHeight="1" x14ac:dyDescent="0.2">
      <c r="A73" s="67" t="s">
        <v>128</v>
      </c>
      <c r="B73" s="110" t="s">
        <v>185</v>
      </c>
      <c r="C73" s="15">
        <f>SUMPRODUCT(-('Diário 1º PA'!$E$4:$E$2634='Analítico Cp.'!$B73),-('Diário 1º PA'!$Q$4:$Q$2634=C$1),('Diário 1º PA'!$F$4:$F$2634))+SUMPRODUCT(-('Diário 2º PA'!$E$4:$E$2000='Analítico Cp.'!$B73),-('Diário 2º PA'!$Q$4:$Q$2000=C$1),('Diário 2º PA'!$F$4:$F$2000))+SUMPRODUCT(-('Diário 3º PA'!$E$4:$E$2000='Analítico Cp.'!$B73),-('Diário 3º PA'!$Q$4:$Q$2000=C$1),('Diário 3º PA'!$F$4:$F$2000))+SUMPRODUCT(-('Diário 4º PA'!$E$4:$E$2000='Analítico Cp.'!$B73),-('Diário 4º PA'!$Q$4:$Q$2000=C$1),('Diário 4º PA'!$F$4:$F$2000))+SUMPRODUCT(-('Comp.'!$D$5:$D$896='Analítico Cp.'!$B73),-('Comp.'!$K$5:$K$896=C$1),('Comp.'!$E$5:$E$896))</f>
        <v>0</v>
      </c>
      <c r="D73" s="15">
        <f>SUMPRODUCT(-('Diário 1º PA'!$E$4:$E$2634='Analítico Cp.'!$B73),-('Diário 1º PA'!$Q$4:$Q$2634=D$1),('Diário 1º PA'!$F$4:$F$2634))+SUMPRODUCT(-('Diário 2º PA'!$E$4:$E$2000='Analítico Cp.'!$B73),-('Diário 2º PA'!$Q$4:$Q$2000=D$1),('Diário 2º PA'!$F$4:$F$2000))+SUMPRODUCT(-('Diário 3º PA'!$E$4:$E$2000='Analítico Cp.'!$B73),-('Diário 3º PA'!$Q$4:$Q$2000=D$1),('Diário 3º PA'!$F$4:$F$2000))+SUMPRODUCT(-('Diário 4º PA'!$E$4:$E$2000='Analítico Cp.'!$B73),-('Diário 4º PA'!$Q$4:$Q$2000=D$1),('Diário 4º PA'!$F$4:$F$2000))+SUMPRODUCT(-('Comp.'!$D$5:$D$896='Analítico Cp.'!$B73),-('Comp.'!$K$5:$K$896=D$1),('Comp.'!$E$5:$E$896))</f>
        <v>0</v>
      </c>
      <c r="E73" s="15">
        <f>SUMPRODUCT(-('Diário 1º PA'!$E$4:$E$2634='Analítico Cp.'!$B73),-('Diário 1º PA'!$Q$4:$Q$2634=E$1),('Diário 1º PA'!$F$4:$F$2634))+SUMPRODUCT(-('Diário 2º PA'!$E$4:$E$2000='Analítico Cp.'!$B73),-('Diário 2º PA'!$Q$4:$Q$2000=E$1),('Diário 2º PA'!$F$4:$F$2000))+SUMPRODUCT(-('Diário 3º PA'!$E$4:$E$2000='Analítico Cp.'!$B73),-('Diário 3º PA'!$Q$4:$Q$2000=E$1),('Diário 3º PA'!$F$4:$F$2000))+SUMPRODUCT(-('Diário 4º PA'!$E$4:$E$2000='Analítico Cp.'!$B73),-('Diário 4º PA'!$Q$4:$Q$2000=E$1),('Diário 4º PA'!$F$4:$F$2000))+SUMPRODUCT(-('Comp.'!$D$5:$D$896='Analítico Cp.'!$B73),-('Comp.'!$K$5:$K$896=E$1),('Comp.'!$E$5:$E$896))</f>
        <v>0</v>
      </c>
      <c r="F73" s="15">
        <f>SUMPRODUCT(-('Diário 1º PA'!$E$4:$E$2634='Analítico Cp.'!$B73),-('Diário 1º PA'!$Q$4:$Q$2634=F$1),('Diário 1º PA'!$F$4:$F$2634))+SUMPRODUCT(-('Diário 2º PA'!$E$4:$E$2000='Analítico Cp.'!$B73),-('Diário 2º PA'!$Q$4:$Q$2000=F$1),('Diário 2º PA'!$F$4:$F$2000))+SUMPRODUCT(-('Diário 3º PA'!$E$4:$E$2000='Analítico Cp.'!$B73),-('Diário 3º PA'!$Q$4:$Q$2000=F$1),('Diário 3º PA'!$F$4:$F$2000))+SUMPRODUCT(-('Diário 4º PA'!$E$4:$E$2000='Analítico Cp.'!$B73),-('Diário 4º PA'!$Q$4:$Q$2000=F$1),('Diário 4º PA'!$F$4:$F$2000))+SUMPRODUCT(-('Comp.'!$D$5:$D$896='Analítico Cp.'!$B73),-('Comp.'!$K$5:$K$896=F$1),('Comp.'!$E$5:$E$896))</f>
        <v>0</v>
      </c>
      <c r="G73" s="15">
        <f>SUMPRODUCT(-('Diário 1º PA'!$E$4:$E$2634='Analítico Cp.'!$B73),-('Diário 1º PA'!$Q$4:$Q$2634=G$1),('Diário 1º PA'!$F$4:$F$2634))+SUMPRODUCT(-('Diário 2º PA'!$E$4:$E$2000='Analítico Cp.'!$B73),-('Diário 2º PA'!$Q$4:$Q$2000=G$1),('Diário 2º PA'!$F$4:$F$2000))+SUMPRODUCT(-('Diário 3º PA'!$E$4:$E$2000='Analítico Cp.'!$B73),-('Diário 3º PA'!$Q$4:$Q$2000=G$1),('Diário 3º PA'!$F$4:$F$2000))+SUMPRODUCT(-('Diário 4º PA'!$E$4:$E$2000='Analítico Cp.'!$B73),-('Diário 4º PA'!$Q$4:$Q$2000=G$1),('Diário 4º PA'!$F$4:$F$2000))+SUMPRODUCT(-('Comp.'!$D$5:$D$896='Analítico Cp.'!$B73),-('Comp.'!$K$5:$K$896=G$1),('Comp.'!$E$5:$E$896))</f>
        <v>0</v>
      </c>
      <c r="H73" s="15">
        <f>SUMPRODUCT(-('Diário 1º PA'!$E$4:$E$2634='Analítico Cp.'!$B73),-('Diário 1º PA'!$Q$4:$Q$2634=H$1),('Diário 1º PA'!$F$4:$F$2634))+SUMPRODUCT(-('Diário 2º PA'!$E$4:$E$2000='Analítico Cp.'!$B73),-('Diário 2º PA'!$Q$4:$Q$2000=H$1),('Diário 2º PA'!$F$4:$F$2000))+SUMPRODUCT(-('Diário 3º PA'!$E$4:$E$2000='Analítico Cp.'!$B73),-('Diário 3º PA'!$Q$4:$Q$2000=H$1),('Diário 3º PA'!$F$4:$F$2000))+SUMPRODUCT(-('Diário 4º PA'!$E$4:$E$2000='Analítico Cp.'!$B73),-('Diário 4º PA'!$Q$4:$Q$2000=H$1),('Diário 4º PA'!$F$4:$F$2000))+SUMPRODUCT(-('Comp.'!$D$5:$D$896='Analítico Cp.'!$B73),-('Comp.'!$K$5:$K$896=H$1),('Comp.'!$E$5:$E$896))</f>
        <v>0</v>
      </c>
      <c r="I73" s="15">
        <f>SUMPRODUCT(-('Diário 1º PA'!$E$4:$E$2634='Analítico Cp.'!$B73),-('Diário 1º PA'!$Q$4:$Q$2634=I$1),('Diário 1º PA'!$F$4:$F$2634))+SUMPRODUCT(-('Diário 2º PA'!$E$4:$E$2000='Analítico Cp.'!$B73),-('Diário 2º PA'!$Q$4:$Q$2000=I$1),('Diário 2º PA'!$F$4:$F$2000))+SUMPRODUCT(-('Diário 3º PA'!$E$4:$E$2000='Analítico Cp.'!$B73),-('Diário 3º PA'!$Q$4:$Q$2000=I$1),('Diário 3º PA'!$F$4:$F$2000))+SUMPRODUCT(-('Diário 4º PA'!$E$4:$E$2000='Analítico Cp.'!$B73),-('Diário 4º PA'!$Q$4:$Q$2000=I$1),('Diário 4º PA'!$F$4:$F$2000))+SUMPRODUCT(-('Comp.'!$D$5:$D$896='Analítico Cp.'!$B73),-('Comp.'!$K$5:$K$896=I$1),('Comp.'!$E$5:$E$896))</f>
        <v>0</v>
      </c>
      <c r="J73" s="15">
        <f>SUMPRODUCT(-('Diário 1º PA'!$E$4:$E$2634='Analítico Cp.'!$B73),-('Diário 1º PA'!$Q$4:$Q$2634=J$1),('Diário 1º PA'!$F$4:$F$2634))+SUMPRODUCT(-('Diário 2º PA'!$E$4:$E$2000='Analítico Cp.'!$B73),-('Diário 2º PA'!$Q$4:$Q$2000=J$1),('Diário 2º PA'!$F$4:$F$2000))+SUMPRODUCT(-('Diário 3º PA'!$E$4:$E$2000='Analítico Cp.'!$B73),-('Diário 3º PA'!$Q$4:$Q$2000=J$1),('Diário 3º PA'!$F$4:$F$2000))+SUMPRODUCT(-('Diário 4º PA'!$E$4:$E$2000='Analítico Cp.'!$B73),-('Diário 4º PA'!$Q$4:$Q$2000=J$1),('Diário 4º PA'!$F$4:$F$2000))+SUMPRODUCT(-('Comp.'!$D$5:$D$896='Analítico Cp.'!$B73),-('Comp.'!$K$5:$K$896=J$1),('Comp.'!$E$5:$E$896))</f>
        <v>0</v>
      </c>
      <c r="K73" s="15">
        <f>SUMPRODUCT(-('Diário 1º PA'!$E$4:$E$2634='Analítico Cp.'!$B73),-('Diário 1º PA'!$Q$4:$Q$2634=K$1),('Diário 1º PA'!$F$4:$F$2634))+SUMPRODUCT(-('Diário 2º PA'!$E$4:$E$2000='Analítico Cp.'!$B73),-('Diário 2º PA'!$Q$4:$Q$2000=K$1),('Diário 2º PA'!$F$4:$F$2000))+SUMPRODUCT(-('Diário 3º PA'!$E$4:$E$2000='Analítico Cp.'!$B73),-('Diário 3º PA'!$Q$4:$Q$2000=K$1),('Diário 3º PA'!$F$4:$F$2000))+SUMPRODUCT(-('Diário 4º PA'!$E$4:$E$2000='Analítico Cp.'!$B73),-('Diário 4º PA'!$Q$4:$Q$2000=K$1),('Diário 4º PA'!$F$4:$F$2000))+SUMPRODUCT(-('Comp.'!$D$5:$D$896='Analítico Cp.'!$B73),-('Comp.'!$K$5:$K$896=K$1),('Comp.'!$E$5:$E$896))</f>
        <v>0</v>
      </c>
      <c r="L73" s="15">
        <f>SUMPRODUCT(-('Diário 1º PA'!$E$4:$E$2634='Analítico Cp.'!$B73),-('Diário 1º PA'!$Q$4:$Q$2634=L$1),('Diário 1º PA'!$F$4:$F$2634))+SUMPRODUCT(-('Diário 2º PA'!$E$4:$E$2000='Analítico Cp.'!$B73),-('Diário 2º PA'!$Q$4:$Q$2000=L$1),('Diário 2º PA'!$F$4:$F$2000))+SUMPRODUCT(-('Diário 3º PA'!$E$4:$E$2000='Analítico Cp.'!$B73),-('Diário 3º PA'!$Q$4:$Q$2000=L$1),('Diário 3º PA'!$F$4:$F$2000))+SUMPRODUCT(-('Diário 4º PA'!$E$4:$E$2000='Analítico Cp.'!$B73),-('Diário 4º PA'!$Q$4:$Q$2000=L$1),('Diário 4º PA'!$F$4:$F$2000))+SUMPRODUCT(-('Comp.'!$D$5:$D$896='Analítico Cp.'!$B73),-('Comp.'!$K$5:$K$896=L$1),('Comp.'!$E$5:$E$896))</f>
        <v>0</v>
      </c>
      <c r="M73" s="15">
        <f>SUMPRODUCT(-('Diário 1º PA'!$E$4:$E$2634='Analítico Cp.'!$B73),-('Diário 1º PA'!$Q$4:$Q$2634=M$1),('Diário 1º PA'!$F$4:$F$2634))+SUMPRODUCT(-('Diário 2º PA'!$E$4:$E$2000='Analítico Cp.'!$B73),-('Diário 2º PA'!$Q$4:$Q$2000=M$1),('Diário 2º PA'!$F$4:$F$2000))+SUMPRODUCT(-('Diário 3º PA'!$E$4:$E$2000='Analítico Cp.'!$B73),-('Diário 3º PA'!$Q$4:$Q$2000=M$1),('Diário 3º PA'!$F$4:$F$2000))+SUMPRODUCT(-('Diário 4º PA'!$E$4:$E$2000='Analítico Cp.'!$B73),-('Diário 4º PA'!$Q$4:$Q$2000=M$1),('Diário 4º PA'!$F$4:$F$2000))+SUMPRODUCT(-('Comp.'!$D$5:$D$896='Analítico Cp.'!$B73),-('Comp.'!$K$5:$K$896=M$1),('Comp.'!$E$5:$E$896))</f>
        <v>0</v>
      </c>
      <c r="N73" s="15">
        <f>SUMPRODUCT(-('Diário 1º PA'!$E$4:$E$2634='Analítico Cp.'!$B73),-('Diário 1º PA'!$Q$4:$Q$2634=N$1),('Diário 1º PA'!$F$4:$F$2634))+SUMPRODUCT(-('Diário 2º PA'!$E$4:$E$2000='Analítico Cp.'!$B73),-('Diário 2º PA'!$Q$4:$Q$2000=N$1),('Diário 2º PA'!$F$4:$F$2000))+SUMPRODUCT(-('Diário 3º PA'!$E$4:$E$2000='Analítico Cp.'!$B73),-('Diário 3º PA'!$Q$4:$Q$2000=N$1),('Diário 3º PA'!$F$4:$F$2000))+SUMPRODUCT(-('Diário 4º PA'!$E$4:$E$2000='Analítico Cp.'!$B73),-('Diário 4º PA'!$Q$4:$Q$2000=N$1),('Diário 4º PA'!$F$4:$F$2000))+SUMPRODUCT(-('Comp.'!$D$5:$D$896='Analítico Cp.'!$B73),-('Comp.'!$K$5:$K$896=N$1),('Comp.'!$E$5:$E$896))</f>
        <v>0</v>
      </c>
      <c r="O73" s="16">
        <f t="shared" si="12"/>
        <v>0</v>
      </c>
      <c r="P73" s="180">
        <f t="shared" si="11"/>
        <v>0</v>
      </c>
    </row>
    <row r="74" spans="1:16" ht="23.25" customHeight="1" x14ac:dyDescent="0.2">
      <c r="A74" s="67" t="s">
        <v>129</v>
      </c>
      <c r="B74" s="110" t="s">
        <v>186</v>
      </c>
      <c r="C74" s="15">
        <f>SUMPRODUCT(-('Diário 1º PA'!$E$4:$E$2634='Analítico Cp.'!$B74),-('Diário 1º PA'!$Q$4:$Q$2634=C$1),('Diário 1º PA'!$F$4:$F$2634))+SUMPRODUCT(-('Diário 2º PA'!$E$4:$E$2000='Analítico Cp.'!$B74),-('Diário 2º PA'!$Q$4:$Q$2000=C$1),('Diário 2º PA'!$F$4:$F$2000))+SUMPRODUCT(-('Diário 3º PA'!$E$4:$E$2000='Analítico Cp.'!$B74),-('Diário 3º PA'!$Q$4:$Q$2000=C$1),('Diário 3º PA'!$F$4:$F$2000))+SUMPRODUCT(-('Diário 4º PA'!$E$4:$E$2000='Analítico Cp.'!$B74),-('Diário 4º PA'!$Q$4:$Q$2000=C$1),('Diário 4º PA'!$F$4:$F$2000))+SUMPRODUCT(-('Comp.'!$D$5:$D$896='Analítico Cp.'!$B74),-('Comp.'!$K$5:$K$896=C$1),('Comp.'!$E$5:$E$896))</f>
        <v>3981.4</v>
      </c>
      <c r="D74" s="15">
        <f>SUMPRODUCT(-('Diário 1º PA'!$E$4:$E$2634='Analítico Cp.'!$B74),-('Diário 1º PA'!$Q$4:$Q$2634=D$1),('Diário 1º PA'!$F$4:$F$2634))+SUMPRODUCT(-('Diário 2º PA'!$E$4:$E$2000='Analítico Cp.'!$B74),-('Diário 2º PA'!$Q$4:$Q$2000=D$1),('Diário 2º PA'!$F$4:$F$2000))+SUMPRODUCT(-('Diário 3º PA'!$E$4:$E$2000='Analítico Cp.'!$B74),-('Diário 3º PA'!$Q$4:$Q$2000=D$1),('Diário 3º PA'!$F$4:$F$2000))+SUMPRODUCT(-('Diário 4º PA'!$E$4:$E$2000='Analítico Cp.'!$B74),-('Diário 4º PA'!$Q$4:$Q$2000=D$1),('Diário 4º PA'!$F$4:$F$2000))+SUMPRODUCT(-('Comp.'!$D$5:$D$896='Analítico Cp.'!$B74),-('Comp.'!$K$5:$K$896=D$1),('Comp.'!$E$5:$E$896))</f>
        <v>3982.5000000000005</v>
      </c>
      <c r="E74" s="15">
        <f>SUMPRODUCT(-('Diário 1º PA'!$E$4:$E$2634='Analítico Cp.'!$B74),-('Diário 1º PA'!$Q$4:$Q$2634=E$1),('Diário 1º PA'!$F$4:$F$2634))+SUMPRODUCT(-('Diário 2º PA'!$E$4:$E$2000='Analítico Cp.'!$B74),-('Diário 2º PA'!$Q$4:$Q$2000=E$1),('Diário 2º PA'!$F$4:$F$2000))+SUMPRODUCT(-('Diário 3º PA'!$E$4:$E$2000='Analítico Cp.'!$B74),-('Diário 3º PA'!$Q$4:$Q$2000=E$1),('Diário 3º PA'!$F$4:$F$2000))+SUMPRODUCT(-('Diário 4º PA'!$E$4:$E$2000='Analítico Cp.'!$B74),-('Diário 4º PA'!$Q$4:$Q$2000=E$1),('Diário 4º PA'!$F$4:$F$2000))+SUMPRODUCT(-('Comp.'!$D$5:$D$896='Analítico Cp.'!$B74),-('Comp.'!$K$5:$K$896=E$1),('Comp.'!$E$5:$E$896))</f>
        <v>9279.8799999999992</v>
      </c>
      <c r="F74" s="15">
        <f>SUMPRODUCT(-('Diário 1º PA'!$E$4:$E$2634='Analítico Cp.'!$B74),-('Diário 1º PA'!$Q$4:$Q$2634=F$1),('Diário 1º PA'!$F$4:$F$2634))+SUMPRODUCT(-('Diário 2º PA'!$E$4:$E$2000='Analítico Cp.'!$B74),-('Diário 2º PA'!$Q$4:$Q$2000=F$1),('Diário 2º PA'!$F$4:$F$2000))+SUMPRODUCT(-('Diário 3º PA'!$E$4:$E$2000='Analítico Cp.'!$B74),-('Diário 3º PA'!$Q$4:$Q$2000=F$1),('Diário 3º PA'!$F$4:$F$2000))+SUMPRODUCT(-('Diário 4º PA'!$E$4:$E$2000='Analítico Cp.'!$B74),-('Diário 4º PA'!$Q$4:$Q$2000=F$1),('Diário 4º PA'!$F$4:$F$2000))+SUMPRODUCT(-('Comp.'!$D$5:$D$896='Analítico Cp.'!$B74),-('Comp.'!$K$5:$K$896=F$1),('Comp.'!$E$5:$E$896))</f>
        <v>0</v>
      </c>
      <c r="G74" s="15">
        <f>SUMPRODUCT(-('Diário 1º PA'!$E$4:$E$2634='Analítico Cp.'!$B74),-('Diário 1º PA'!$Q$4:$Q$2634=G$1),('Diário 1º PA'!$F$4:$F$2634))+SUMPRODUCT(-('Diário 2º PA'!$E$4:$E$2000='Analítico Cp.'!$B74),-('Diário 2º PA'!$Q$4:$Q$2000=G$1),('Diário 2º PA'!$F$4:$F$2000))+SUMPRODUCT(-('Diário 3º PA'!$E$4:$E$2000='Analítico Cp.'!$B74),-('Diário 3º PA'!$Q$4:$Q$2000=G$1),('Diário 3º PA'!$F$4:$F$2000))+SUMPRODUCT(-('Diário 4º PA'!$E$4:$E$2000='Analítico Cp.'!$B74),-('Diário 4º PA'!$Q$4:$Q$2000=G$1),('Diário 4º PA'!$F$4:$F$2000))+SUMPRODUCT(-('Comp.'!$D$5:$D$896='Analítico Cp.'!$B74),-('Comp.'!$K$5:$K$896=G$1),('Comp.'!$E$5:$E$896))</f>
        <v>0</v>
      </c>
      <c r="H74" s="15">
        <f>SUMPRODUCT(-('Diário 1º PA'!$E$4:$E$2634='Analítico Cp.'!$B74),-('Diário 1º PA'!$Q$4:$Q$2634=H$1),('Diário 1º PA'!$F$4:$F$2634))+SUMPRODUCT(-('Diário 2º PA'!$E$4:$E$2000='Analítico Cp.'!$B74),-('Diário 2º PA'!$Q$4:$Q$2000=H$1),('Diário 2º PA'!$F$4:$F$2000))+SUMPRODUCT(-('Diário 3º PA'!$E$4:$E$2000='Analítico Cp.'!$B74),-('Diário 3º PA'!$Q$4:$Q$2000=H$1),('Diário 3º PA'!$F$4:$F$2000))+SUMPRODUCT(-('Diário 4º PA'!$E$4:$E$2000='Analítico Cp.'!$B74),-('Diário 4º PA'!$Q$4:$Q$2000=H$1),('Diário 4º PA'!$F$4:$F$2000))+SUMPRODUCT(-('Comp.'!$D$5:$D$896='Analítico Cp.'!$B74),-('Comp.'!$K$5:$K$896=H$1),('Comp.'!$E$5:$E$896))</f>
        <v>0</v>
      </c>
      <c r="I74" s="15">
        <f>SUMPRODUCT(-('Diário 1º PA'!$E$4:$E$2634='Analítico Cp.'!$B74),-('Diário 1º PA'!$Q$4:$Q$2634=I$1),('Diário 1º PA'!$F$4:$F$2634))+SUMPRODUCT(-('Diário 2º PA'!$E$4:$E$2000='Analítico Cp.'!$B74),-('Diário 2º PA'!$Q$4:$Q$2000=I$1),('Diário 2º PA'!$F$4:$F$2000))+SUMPRODUCT(-('Diário 3º PA'!$E$4:$E$2000='Analítico Cp.'!$B74),-('Diário 3º PA'!$Q$4:$Q$2000=I$1),('Diário 3º PA'!$F$4:$F$2000))+SUMPRODUCT(-('Diário 4º PA'!$E$4:$E$2000='Analítico Cp.'!$B74),-('Diário 4º PA'!$Q$4:$Q$2000=I$1),('Diário 4º PA'!$F$4:$F$2000))+SUMPRODUCT(-('Comp.'!$D$5:$D$896='Analítico Cp.'!$B74),-('Comp.'!$K$5:$K$896=I$1),('Comp.'!$E$5:$E$896))</f>
        <v>0</v>
      </c>
      <c r="J74" s="15">
        <f>SUMPRODUCT(-('Diário 1º PA'!$E$4:$E$2634='Analítico Cp.'!$B74),-('Diário 1º PA'!$Q$4:$Q$2634=J$1),('Diário 1º PA'!$F$4:$F$2634))+SUMPRODUCT(-('Diário 2º PA'!$E$4:$E$2000='Analítico Cp.'!$B74),-('Diário 2º PA'!$Q$4:$Q$2000=J$1),('Diário 2º PA'!$F$4:$F$2000))+SUMPRODUCT(-('Diário 3º PA'!$E$4:$E$2000='Analítico Cp.'!$B74),-('Diário 3º PA'!$Q$4:$Q$2000=J$1),('Diário 3º PA'!$F$4:$F$2000))+SUMPRODUCT(-('Diário 4º PA'!$E$4:$E$2000='Analítico Cp.'!$B74),-('Diário 4º PA'!$Q$4:$Q$2000=J$1),('Diário 4º PA'!$F$4:$F$2000))+SUMPRODUCT(-('Comp.'!$D$5:$D$896='Analítico Cp.'!$B74),-('Comp.'!$K$5:$K$896=J$1),('Comp.'!$E$5:$E$896))</f>
        <v>0</v>
      </c>
      <c r="K74" s="15">
        <f>SUMPRODUCT(-('Diário 1º PA'!$E$4:$E$2634='Analítico Cp.'!$B74),-('Diário 1º PA'!$Q$4:$Q$2634=K$1),('Diário 1º PA'!$F$4:$F$2634))+SUMPRODUCT(-('Diário 2º PA'!$E$4:$E$2000='Analítico Cp.'!$B74),-('Diário 2º PA'!$Q$4:$Q$2000=K$1),('Diário 2º PA'!$F$4:$F$2000))+SUMPRODUCT(-('Diário 3º PA'!$E$4:$E$2000='Analítico Cp.'!$B74),-('Diário 3º PA'!$Q$4:$Q$2000=K$1),('Diário 3º PA'!$F$4:$F$2000))+SUMPRODUCT(-('Diário 4º PA'!$E$4:$E$2000='Analítico Cp.'!$B74),-('Diário 4º PA'!$Q$4:$Q$2000=K$1),('Diário 4º PA'!$F$4:$F$2000))+SUMPRODUCT(-('Comp.'!$D$5:$D$896='Analítico Cp.'!$B74),-('Comp.'!$K$5:$K$896=K$1),('Comp.'!$E$5:$E$896))</f>
        <v>0</v>
      </c>
      <c r="L74" s="15">
        <f>SUMPRODUCT(-('Diário 1º PA'!$E$4:$E$2634='Analítico Cp.'!$B74),-('Diário 1º PA'!$Q$4:$Q$2634=L$1),('Diário 1º PA'!$F$4:$F$2634))+SUMPRODUCT(-('Diário 2º PA'!$E$4:$E$2000='Analítico Cp.'!$B74),-('Diário 2º PA'!$Q$4:$Q$2000=L$1),('Diário 2º PA'!$F$4:$F$2000))+SUMPRODUCT(-('Diário 3º PA'!$E$4:$E$2000='Analítico Cp.'!$B74),-('Diário 3º PA'!$Q$4:$Q$2000=L$1),('Diário 3º PA'!$F$4:$F$2000))+SUMPRODUCT(-('Diário 4º PA'!$E$4:$E$2000='Analítico Cp.'!$B74),-('Diário 4º PA'!$Q$4:$Q$2000=L$1),('Diário 4º PA'!$F$4:$F$2000))+SUMPRODUCT(-('Comp.'!$D$5:$D$896='Analítico Cp.'!$B74),-('Comp.'!$K$5:$K$896=L$1),('Comp.'!$E$5:$E$896))</f>
        <v>0</v>
      </c>
      <c r="M74" s="15">
        <f>SUMPRODUCT(-('Diário 1º PA'!$E$4:$E$2634='Analítico Cp.'!$B74),-('Diário 1º PA'!$Q$4:$Q$2634=M$1),('Diário 1º PA'!$F$4:$F$2634))+SUMPRODUCT(-('Diário 2º PA'!$E$4:$E$2000='Analítico Cp.'!$B74),-('Diário 2º PA'!$Q$4:$Q$2000=M$1),('Diário 2º PA'!$F$4:$F$2000))+SUMPRODUCT(-('Diário 3º PA'!$E$4:$E$2000='Analítico Cp.'!$B74),-('Diário 3º PA'!$Q$4:$Q$2000=M$1),('Diário 3º PA'!$F$4:$F$2000))+SUMPRODUCT(-('Diário 4º PA'!$E$4:$E$2000='Analítico Cp.'!$B74),-('Diário 4º PA'!$Q$4:$Q$2000=M$1),('Diário 4º PA'!$F$4:$F$2000))+SUMPRODUCT(-('Comp.'!$D$5:$D$896='Analítico Cp.'!$B74),-('Comp.'!$K$5:$K$896=M$1),('Comp.'!$E$5:$E$896))</f>
        <v>0</v>
      </c>
      <c r="N74" s="15">
        <f>SUMPRODUCT(-('Diário 1º PA'!$E$4:$E$2634='Analítico Cp.'!$B74),-('Diário 1º PA'!$Q$4:$Q$2634=N$1),('Diário 1º PA'!$F$4:$F$2634))+SUMPRODUCT(-('Diário 2º PA'!$E$4:$E$2000='Analítico Cp.'!$B74),-('Diário 2º PA'!$Q$4:$Q$2000=N$1),('Diário 2º PA'!$F$4:$F$2000))+SUMPRODUCT(-('Diário 3º PA'!$E$4:$E$2000='Analítico Cp.'!$B74),-('Diário 3º PA'!$Q$4:$Q$2000=N$1),('Diário 3º PA'!$F$4:$F$2000))+SUMPRODUCT(-('Diário 4º PA'!$E$4:$E$2000='Analítico Cp.'!$B74),-('Diário 4º PA'!$Q$4:$Q$2000=N$1),('Diário 4º PA'!$F$4:$F$2000))+SUMPRODUCT(-('Comp.'!$D$5:$D$896='Analítico Cp.'!$B74),-('Comp.'!$K$5:$K$896=N$1),('Comp.'!$E$5:$E$896))</f>
        <v>0</v>
      </c>
      <c r="O74" s="16">
        <f t="shared" si="12"/>
        <v>17243.78</v>
      </c>
      <c r="P74" s="180">
        <f t="shared" si="11"/>
        <v>5.1487338463267855E-3</v>
      </c>
    </row>
    <row r="75" spans="1:16" ht="23.25" customHeight="1" x14ac:dyDescent="0.2">
      <c r="A75" s="67" t="s">
        <v>130</v>
      </c>
      <c r="B75" s="111" t="s">
        <v>187</v>
      </c>
      <c r="C75" s="15">
        <f>SUMPRODUCT(-('Diário 1º PA'!$E$4:$E$2634='Analítico Cp.'!$B75),-('Diário 1º PA'!$Q$4:$Q$2634=C$1),('Diário 1º PA'!$F$4:$F$2634))+SUMPRODUCT(-('Diário 2º PA'!$E$4:$E$2000='Analítico Cp.'!$B75),-('Diário 2º PA'!$Q$4:$Q$2000=C$1),('Diário 2º PA'!$F$4:$F$2000))+SUMPRODUCT(-('Diário 3º PA'!$E$4:$E$2000='Analítico Cp.'!$B75),-('Diário 3º PA'!$Q$4:$Q$2000=C$1),('Diário 3º PA'!$F$4:$F$2000))+SUMPRODUCT(-('Diário 4º PA'!$E$4:$E$2000='Analítico Cp.'!$B75),-('Diário 4º PA'!$Q$4:$Q$2000=C$1),('Diário 4º PA'!$F$4:$F$2000))+SUMPRODUCT(-('Comp.'!$D$5:$D$896='Analítico Cp.'!$B75),-('Comp.'!$K$5:$K$896=C$1),('Comp.'!$E$5:$E$896))</f>
        <v>515.13</v>
      </c>
      <c r="D75" s="15">
        <f>SUMPRODUCT(-('Diário 1º PA'!$E$4:$E$2634='Analítico Cp.'!$B75),-('Diário 1º PA'!$Q$4:$Q$2634=D$1),('Diário 1º PA'!$F$4:$F$2634))+SUMPRODUCT(-('Diário 2º PA'!$E$4:$E$2000='Analítico Cp.'!$B75),-('Diário 2º PA'!$Q$4:$Q$2000=D$1),('Diário 2º PA'!$F$4:$F$2000))+SUMPRODUCT(-('Diário 3º PA'!$E$4:$E$2000='Analítico Cp.'!$B75),-('Diário 3º PA'!$Q$4:$Q$2000=D$1),('Diário 3º PA'!$F$4:$F$2000))+SUMPRODUCT(-('Diário 4º PA'!$E$4:$E$2000='Analítico Cp.'!$B75),-('Diário 4º PA'!$Q$4:$Q$2000=D$1),('Diário 4º PA'!$F$4:$F$2000))+SUMPRODUCT(-('Comp.'!$D$5:$D$896='Analítico Cp.'!$B75),-('Comp.'!$K$5:$K$896=D$1),('Comp.'!$E$5:$E$896))</f>
        <v>515.13</v>
      </c>
      <c r="E75" s="15">
        <f>SUMPRODUCT(-('Diário 1º PA'!$E$4:$E$2634='Analítico Cp.'!$B75),-('Diário 1º PA'!$Q$4:$Q$2634=E$1),('Diário 1º PA'!$F$4:$F$2634))+SUMPRODUCT(-('Diário 2º PA'!$E$4:$E$2000='Analítico Cp.'!$B75),-('Diário 2º PA'!$Q$4:$Q$2000=E$1),('Diário 2º PA'!$F$4:$F$2000))+SUMPRODUCT(-('Diário 3º PA'!$E$4:$E$2000='Analítico Cp.'!$B75),-('Diário 3º PA'!$Q$4:$Q$2000=E$1),('Diário 3º PA'!$F$4:$F$2000))+SUMPRODUCT(-('Diário 4º PA'!$E$4:$E$2000='Analítico Cp.'!$B75),-('Diário 4º PA'!$Q$4:$Q$2000=E$1),('Diário 4º PA'!$F$4:$F$2000))+SUMPRODUCT(-('Comp.'!$D$5:$D$896='Analítico Cp.'!$B75),-('Comp.'!$K$5:$K$896=E$1),('Comp.'!$E$5:$E$896))</f>
        <v>515.13</v>
      </c>
      <c r="F75" s="15">
        <f>SUMPRODUCT(-('Diário 1º PA'!$E$4:$E$2634='Analítico Cp.'!$B75),-('Diário 1º PA'!$Q$4:$Q$2634=F$1),('Diário 1º PA'!$F$4:$F$2634))+SUMPRODUCT(-('Diário 2º PA'!$E$4:$E$2000='Analítico Cp.'!$B75),-('Diário 2º PA'!$Q$4:$Q$2000=F$1),('Diário 2º PA'!$F$4:$F$2000))+SUMPRODUCT(-('Diário 3º PA'!$E$4:$E$2000='Analítico Cp.'!$B75),-('Diário 3º PA'!$Q$4:$Q$2000=F$1),('Diário 3º PA'!$F$4:$F$2000))+SUMPRODUCT(-('Diário 4º PA'!$E$4:$E$2000='Analítico Cp.'!$B75),-('Diário 4º PA'!$Q$4:$Q$2000=F$1),('Diário 4º PA'!$F$4:$F$2000))+SUMPRODUCT(-('Comp.'!$D$5:$D$896='Analítico Cp.'!$B75),-('Comp.'!$K$5:$K$896=F$1),('Comp.'!$E$5:$E$896))</f>
        <v>0</v>
      </c>
      <c r="G75" s="15">
        <f>SUMPRODUCT(-('Diário 1º PA'!$E$4:$E$2634='Analítico Cp.'!$B75),-('Diário 1º PA'!$Q$4:$Q$2634=G$1),('Diário 1º PA'!$F$4:$F$2634))+SUMPRODUCT(-('Diário 2º PA'!$E$4:$E$2000='Analítico Cp.'!$B75),-('Diário 2º PA'!$Q$4:$Q$2000=G$1),('Diário 2º PA'!$F$4:$F$2000))+SUMPRODUCT(-('Diário 3º PA'!$E$4:$E$2000='Analítico Cp.'!$B75),-('Diário 3º PA'!$Q$4:$Q$2000=G$1),('Diário 3º PA'!$F$4:$F$2000))+SUMPRODUCT(-('Diário 4º PA'!$E$4:$E$2000='Analítico Cp.'!$B75),-('Diário 4º PA'!$Q$4:$Q$2000=G$1),('Diário 4º PA'!$F$4:$F$2000))+SUMPRODUCT(-('Comp.'!$D$5:$D$896='Analítico Cp.'!$B75),-('Comp.'!$K$5:$K$896=G$1),('Comp.'!$E$5:$E$896))</f>
        <v>0</v>
      </c>
      <c r="H75" s="15">
        <f>SUMPRODUCT(-('Diário 1º PA'!$E$4:$E$2634='Analítico Cp.'!$B75),-('Diário 1º PA'!$Q$4:$Q$2634=H$1),('Diário 1º PA'!$F$4:$F$2634))+SUMPRODUCT(-('Diário 2º PA'!$E$4:$E$2000='Analítico Cp.'!$B75),-('Diário 2º PA'!$Q$4:$Q$2000=H$1),('Diário 2º PA'!$F$4:$F$2000))+SUMPRODUCT(-('Diário 3º PA'!$E$4:$E$2000='Analítico Cp.'!$B75),-('Diário 3º PA'!$Q$4:$Q$2000=H$1),('Diário 3º PA'!$F$4:$F$2000))+SUMPRODUCT(-('Diário 4º PA'!$E$4:$E$2000='Analítico Cp.'!$B75),-('Diário 4º PA'!$Q$4:$Q$2000=H$1),('Diário 4º PA'!$F$4:$F$2000))+SUMPRODUCT(-('Comp.'!$D$5:$D$896='Analítico Cp.'!$B75),-('Comp.'!$K$5:$K$896=H$1),('Comp.'!$E$5:$E$896))</f>
        <v>0</v>
      </c>
      <c r="I75" s="15">
        <f>SUMPRODUCT(-('Diário 1º PA'!$E$4:$E$2634='Analítico Cp.'!$B75),-('Diário 1º PA'!$Q$4:$Q$2634=I$1),('Diário 1º PA'!$F$4:$F$2634))+SUMPRODUCT(-('Diário 2º PA'!$E$4:$E$2000='Analítico Cp.'!$B75),-('Diário 2º PA'!$Q$4:$Q$2000=I$1),('Diário 2º PA'!$F$4:$F$2000))+SUMPRODUCT(-('Diário 3º PA'!$E$4:$E$2000='Analítico Cp.'!$B75),-('Diário 3º PA'!$Q$4:$Q$2000=I$1),('Diário 3º PA'!$F$4:$F$2000))+SUMPRODUCT(-('Diário 4º PA'!$E$4:$E$2000='Analítico Cp.'!$B75),-('Diário 4º PA'!$Q$4:$Q$2000=I$1),('Diário 4º PA'!$F$4:$F$2000))+SUMPRODUCT(-('Comp.'!$D$5:$D$896='Analítico Cp.'!$B75),-('Comp.'!$K$5:$K$896=I$1),('Comp.'!$E$5:$E$896))</f>
        <v>0</v>
      </c>
      <c r="J75" s="15">
        <f>SUMPRODUCT(-('Diário 1º PA'!$E$4:$E$2634='Analítico Cp.'!$B75),-('Diário 1º PA'!$Q$4:$Q$2634=J$1),('Diário 1º PA'!$F$4:$F$2634))+SUMPRODUCT(-('Diário 2º PA'!$E$4:$E$2000='Analítico Cp.'!$B75),-('Diário 2º PA'!$Q$4:$Q$2000=J$1),('Diário 2º PA'!$F$4:$F$2000))+SUMPRODUCT(-('Diário 3º PA'!$E$4:$E$2000='Analítico Cp.'!$B75),-('Diário 3º PA'!$Q$4:$Q$2000=J$1),('Diário 3º PA'!$F$4:$F$2000))+SUMPRODUCT(-('Diário 4º PA'!$E$4:$E$2000='Analítico Cp.'!$B75),-('Diário 4º PA'!$Q$4:$Q$2000=J$1),('Diário 4º PA'!$F$4:$F$2000))+SUMPRODUCT(-('Comp.'!$D$5:$D$896='Analítico Cp.'!$B75),-('Comp.'!$K$5:$K$896=J$1),('Comp.'!$E$5:$E$896))</f>
        <v>0</v>
      </c>
      <c r="K75" s="15">
        <f>SUMPRODUCT(-('Diário 1º PA'!$E$4:$E$2634='Analítico Cp.'!$B75),-('Diário 1º PA'!$Q$4:$Q$2634=K$1),('Diário 1º PA'!$F$4:$F$2634))+SUMPRODUCT(-('Diário 2º PA'!$E$4:$E$2000='Analítico Cp.'!$B75),-('Diário 2º PA'!$Q$4:$Q$2000=K$1),('Diário 2º PA'!$F$4:$F$2000))+SUMPRODUCT(-('Diário 3º PA'!$E$4:$E$2000='Analítico Cp.'!$B75),-('Diário 3º PA'!$Q$4:$Q$2000=K$1),('Diário 3º PA'!$F$4:$F$2000))+SUMPRODUCT(-('Diário 4º PA'!$E$4:$E$2000='Analítico Cp.'!$B75),-('Diário 4º PA'!$Q$4:$Q$2000=K$1),('Diário 4º PA'!$F$4:$F$2000))+SUMPRODUCT(-('Comp.'!$D$5:$D$896='Analítico Cp.'!$B75),-('Comp.'!$K$5:$K$896=K$1),('Comp.'!$E$5:$E$896))</f>
        <v>0</v>
      </c>
      <c r="L75" s="15">
        <f>SUMPRODUCT(-('Diário 1º PA'!$E$4:$E$2634='Analítico Cp.'!$B75),-('Diário 1º PA'!$Q$4:$Q$2634=L$1),('Diário 1º PA'!$F$4:$F$2634))+SUMPRODUCT(-('Diário 2º PA'!$E$4:$E$2000='Analítico Cp.'!$B75),-('Diário 2º PA'!$Q$4:$Q$2000=L$1),('Diário 2º PA'!$F$4:$F$2000))+SUMPRODUCT(-('Diário 3º PA'!$E$4:$E$2000='Analítico Cp.'!$B75),-('Diário 3º PA'!$Q$4:$Q$2000=L$1),('Diário 3º PA'!$F$4:$F$2000))+SUMPRODUCT(-('Diário 4º PA'!$E$4:$E$2000='Analítico Cp.'!$B75),-('Diário 4º PA'!$Q$4:$Q$2000=L$1),('Diário 4º PA'!$F$4:$F$2000))+SUMPRODUCT(-('Comp.'!$D$5:$D$896='Analítico Cp.'!$B75),-('Comp.'!$K$5:$K$896=L$1),('Comp.'!$E$5:$E$896))</f>
        <v>0</v>
      </c>
      <c r="M75" s="15">
        <f>SUMPRODUCT(-('Diário 1º PA'!$E$4:$E$2634='Analítico Cp.'!$B75),-('Diário 1º PA'!$Q$4:$Q$2634=M$1),('Diário 1º PA'!$F$4:$F$2634))+SUMPRODUCT(-('Diário 2º PA'!$E$4:$E$2000='Analítico Cp.'!$B75),-('Diário 2º PA'!$Q$4:$Q$2000=M$1),('Diário 2º PA'!$F$4:$F$2000))+SUMPRODUCT(-('Diário 3º PA'!$E$4:$E$2000='Analítico Cp.'!$B75),-('Diário 3º PA'!$Q$4:$Q$2000=M$1),('Diário 3º PA'!$F$4:$F$2000))+SUMPRODUCT(-('Diário 4º PA'!$E$4:$E$2000='Analítico Cp.'!$B75),-('Diário 4º PA'!$Q$4:$Q$2000=M$1),('Diário 4º PA'!$F$4:$F$2000))+SUMPRODUCT(-('Comp.'!$D$5:$D$896='Analítico Cp.'!$B75),-('Comp.'!$K$5:$K$896=M$1),('Comp.'!$E$5:$E$896))</f>
        <v>0</v>
      </c>
      <c r="N75" s="15">
        <f>SUMPRODUCT(-('Diário 1º PA'!$E$4:$E$2634='Analítico Cp.'!$B75),-('Diário 1º PA'!$Q$4:$Q$2634=N$1),('Diário 1º PA'!$F$4:$F$2634))+SUMPRODUCT(-('Diário 2º PA'!$E$4:$E$2000='Analítico Cp.'!$B75),-('Diário 2º PA'!$Q$4:$Q$2000=N$1),('Diário 2º PA'!$F$4:$F$2000))+SUMPRODUCT(-('Diário 3º PA'!$E$4:$E$2000='Analítico Cp.'!$B75),-('Diário 3º PA'!$Q$4:$Q$2000=N$1),('Diário 3º PA'!$F$4:$F$2000))+SUMPRODUCT(-('Diário 4º PA'!$E$4:$E$2000='Analítico Cp.'!$B75),-('Diário 4º PA'!$Q$4:$Q$2000=N$1),('Diário 4º PA'!$F$4:$F$2000))+SUMPRODUCT(-('Comp.'!$D$5:$D$896='Analítico Cp.'!$B75),-('Comp.'!$K$5:$K$896=N$1),('Comp.'!$E$5:$E$896))</f>
        <v>0</v>
      </c>
      <c r="O75" s="16">
        <f t="shared" si="12"/>
        <v>1545.3899999999999</v>
      </c>
      <c r="P75" s="180">
        <f t="shared" si="11"/>
        <v>4.6143025478027157E-4</v>
      </c>
    </row>
    <row r="76" spans="1:16" ht="23.25" customHeight="1" x14ac:dyDescent="0.2">
      <c r="A76" s="67" t="s">
        <v>131</v>
      </c>
      <c r="B76" s="111" t="s">
        <v>188</v>
      </c>
      <c r="C76" s="15">
        <f>SUMPRODUCT(-('Diário 1º PA'!$E$4:$E$2634='Analítico Cp.'!$B76),-('Diário 1º PA'!$Q$4:$Q$2634=C$1),('Diário 1º PA'!$F$4:$F$2634))+SUMPRODUCT(-('Diário 2º PA'!$E$4:$E$2000='Analítico Cp.'!$B76),-('Diário 2º PA'!$Q$4:$Q$2000=C$1),('Diário 2º PA'!$F$4:$F$2000))+SUMPRODUCT(-('Diário 3º PA'!$E$4:$E$2000='Analítico Cp.'!$B76),-('Diário 3º PA'!$Q$4:$Q$2000=C$1),('Diário 3º PA'!$F$4:$F$2000))+SUMPRODUCT(-('Diário 4º PA'!$E$4:$E$2000='Analítico Cp.'!$B76),-('Diário 4º PA'!$Q$4:$Q$2000=C$1),('Diário 4º PA'!$F$4:$F$2000))+SUMPRODUCT(-('Comp.'!$D$5:$D$896='Analítico Cp.'!$B76),-('Comp.'!$K$5:$K$896=C$1),('Comp.'!$E$5:$E$896))</f>
        <v>0</v>
      </c>
      <c r="D76" s="15">
        <f>SUMPRODUCT(-('Diário 1º PA'!$E$4:$E$2634='Analítico Cp.'!$B76),-('Diário 1º PA'!$Q$4:$Q$2634=D$1),('Diário 1º PA'!$F$4:$F$2634))+SUMPRODUCT(-('Diário 2º PA'!$E$4:$E$2000='Analítico Cp.'!$B76),-('Diário 2º PA'!$Q$4:$Q$2000=D$1),('Diário 2º PA'!$F$4:$F$2000))+SUMPRODUCT(-('Diário 3º PA'!$E$4:$E$2000='Analítico Cp.'!$B76),-('Diário 3º PA'!$Q$4:$Q$2000=D$1),('Diário 3º PA'!$F$4:$F$2000))+SUMPRODUCT(-('Diário 4º PA'!$E$4:$E$2000='Analítico Cp.'!$B76),-('Diário 4º PA'!$Q$4:$Q$2000=D$1),('Diário 4º PA'!$F$4:$F$2000))+SUMPRODUCT(-('Comp.'!$D$5:$D$896='Analítico Cp.'!$B76),-('Comp.'!$K$5:$K$896=D$1),('Comp.'!$E$5:$E$896))</f>
        <v>0</v>
      </c>
      <c r="E76" s="15">
        <f>SUMPRODUCT(-('Diário 1º PA'!$E$4:$E$2634='Analítico Cp.'!$B76),-('Diário 1º PA'!$Q$4:$Q$2634=E$1),('Diário 1º PA'!$F$4:$F$2634))+SUMPRODUCT(-('Diário 2º PA'!$E$4:$E$2000='Analítico Cp.'!$B76),-('Diário 2º PA'!$Q$4:$Q$2000=E$1),('Diário 2º PA'!$F$4:$F$2000))+SUMPRODUCT(-('Diário 3º PA'!$E$4:$E$2000='Analítico Cp.'!$B76),-('Diário 3º PA'!$Q$4:$Q$2000=E$1),('Diário 3º PA'!$F$4:$F$2000))+SUMPRODUCT(-('Diário 4º PA'!$E$4:$E$2000='Analítico Cp.'!$B76),-('Diário 4º PA'!$Q$4:$Q$2000=E$1),('Diário 4º PA'!$F$4:$F$2000))+SUMPRODUCT(-('Comp.'!$D$5:$D$896='Analítico Cp.'!$B76),-('Comp.'!$K$5:$K$896=E$1),('Comp.'!$E$5:$E$896))</f>
        <v>0</v>
      </c>
      <c r="F76" s="15">
        <f>SUMPRODUCT(-('Diário 1º PA'!$E$4:$E$2634='Analítico Cp.'!$B76),-('Diário 1º PA'!$Q$4:$Q$2634=F$1),('Diário 1º PA'!$F$4:$F$2634))+SUMPRODUCT(-('Diário 2º PA'!$E$4:$E$2000='Analítico Cp.'!$B76),-('Diário 2º PA'!$Q$4:$Q$2000=F$1),('Diário 2º PA'!$F$4:$F$2000))+SUMPRODUCT(-('Diário 3º PA'!$E$4:$E$2000='Analítico Cp.'!$B76),-('Diário 3º PA'!$Q$4:$Q$2000=F$1),('Diário 3º PA'!$F$4:$F$2000))+SUMPRODUCT(-('Diário 4º PA'!$E$4:$E$2000='Analítico Cp.'!$B76),-('Diário 4º PA'!$Q$4:$Q$2000=F$1),('Diário 4º PA'!$F$4:$F$2000))+SUMPRODUCT(-('Comp.'!$D$5:$D$896='Analítico Cp.'!$B76),-('Comp.'!$K$5:$K$896=F$1),('Comp.'!$E$5:$E$896))</f>
        <v>0</v>
      </c>
      <c r="G76" s="15">
        <f>SUMPRODUCT(-('Diário 1º PA'!$E$4:$E$2634='Analítico Cp.'!$B76),-('Diário 1º PA'!$Q$4:$Q$2634=G$1),('Diário 1º PA'!$F$4:$F$2634))+SUMPRODUCT(-('Diário 2º PA'!$E$4:$E$2000='Analítico Cp.'!$B76),-('Diário 2º PA'!$Q$4:$Q$2000=G$1),('Diário 2º PA'!$F$4:$F$2000))+SUMPRODUCT(-('Diário 3º PA'!$E$4:$E$2000='Analítico Cp.'!$B76),-('Diário 3º PA'!$Q$4:$Q$2000=G$1),('Diário 3º PA'!$F$4:$F$2000))+SUMPRODUCT(-('Diário 4º PA'!$E$4:$E$2000='Analítico Cp.'!$B76),-('Diário 4º PA'!$Q$4:$Q$2000=G$1),('Diário 4º PA'!$F$4:$F$2000))+SUMPRODUCT(-('Comp.'!$D$5:$D$896='Analítico Cp.'!$B76),-('Comp.'!$K$5:$K$896=G$1),('Comp.'!$E$5:$E$896))</f>
        <v>0</v>
      </c>
      <c r="H76" s="15">
        <f>SUMPRODUCT(-('Diário 1º PA'!$E$4:$E$2634='Analítico Cp.'!$B76),-('Diário 1º PA'!$Q$4:$Q$2634=H$1),('Diário 1º PA'!$F$4:$F$2634))+SUMPRODUCT(-('Diário 2º PA'!$E$4:$E$2000='Analítico Cp.'!$B76),-('Diário 2º PA'!$Q$4:$Q$2000=H$1),('Diário 2º PA'!$F$4:$F$2000))+SUMPRODUCT(-('Diário 3º PA'!$E$4:$E$2000='Analítico Cp.'!$B76),-('Diário 3º PA'!$Q$4:$Q$2000=H$1),('Diário 3º PA'!$F$4:$F$2000))+SUMPRODUCT(-('Diário 4º PA'!$E$4:$E$2000='Analítico Cp.'!$B76),-('Diário 4º PA'!$Q$4:$Q$2000=H$1),('Diário 4º PA'!$F$4:$F$2000))+SUMPRODUCT(-('Comp.'!$D$5:$D$896='Analítico Cp.'!$B76),-('Comp.'!$K$5:$K$896=H$1),('Comp.'!$E$5:$E$896))</f>
        <v>0</v>
      </c>
      <c r="I76" s="15">
        <f>SUMPRODUCT(-('Diário 1º PA'!$E$4:$E$2634='Analítico Cp.'!$B76),-('Diário 1º PA'!$Q$4:$Q$2634=I$1),('Diário 1º PA'!$F$4:$F$2634))+SUMPRODUCT(-('Diário 2º PA'!$E$4:$E$2000='Analítico Cp.'!$B76),-('Diário 2º PA'!$Q$4:$Q$2000=I$1),('Diário 2º PA'!$F$4:$F$2000))+SUMPRODUCT(-('Diário 3º PA'!$E$4:$E$2000='Analítico Cp.'!$B76),-('Diário 3º PA'!$Q$4:$Q$2000=I$1),('Diário 3º PA'!$F$4:$F$2000))+SUMPRODUCT(-('Diário 4º PA'!$E$4:$E$2000='Analítico Cp.'!$B76),-('Diário 4º PA'!$Q$4:$Q$2000=I$1),('Diário 4º PA'!$F$4:$F$2000))+SUMPRODUCT(-('Comp.'!$D$5:$D$896='Analítico Cp.'!$B76),-('Comp.'!$K$5:$K$896=I$1),('Comp.'!$E$5:$E$896))</f>
        <v>0</v>
      </c>
      <c r="J76" s="15">
        <f>SUMPRODUCT(-('Diário 1º PA'!$E$4:$E$2634='Analítico Cp.'!$B76),-('Diário 1º PA'!$Q$4:$Q$2634=J$1),('Diário 1º PA'!$F$4:$F$2634))+SUMPRODUCT(-('Diário 2º PA'!$E$4:$E$2000='Analítico Cp.'!$B76),-('Diário 2º PA'!$Q$4:$Q$2000=J$1),('Diário 2º PA'!$F$4:$F$2000))+SUMPRODUCT(-('Diário 3º PA'!$E$4:$E$2000='Analítico Cp.'!$B76),-('Diário 3º PA'!$Q$4:$Q$2000=J$1),('Diário 3º PA'!$F$4:$F$2000))+SUMPRODUCT(-('Diário 4º PA'!$E$4:$E$2000='Analítico Cp.'!$B76),-('Diário 4º PA'!$Q$4:$Q$2000=J$1),('Diário 4º PA'!$F$4:$F$2000))+SUMPRODUCT(-('Comp.'!$D$5:$D$896='Analítico Cp.'!$B76),-('Comp.'!$K$5:$K$896=J$1),('Comp.'!$E$5:$E$896))</f>
        <v>0</v>
      </c>
      <c r="K76" s="15">
        <f>SUMPRODUCT(-('Diário 1º PA'!$E$4:$E$2634='Analítico Cp.'!$B76),-('Diário 1º PA'!$Q$4:$Q$2634=K$1),('Diário 1º PA'!$F$4:$F$2634))+SUMPRODUCT(-('Diário 2º PA'!$E$4:$E$2000='Analítico Cp.'!$B76),-('Diário 2º PA'!$Q$4:$Q$2000=K$1),('Diário 2º PA'!$F$4:$F$2000))+SUMPRODUCT(-('Diário 3º PA'!$E$4:$E$2000='Analítico Cp.'!$B76),-('Diário 3º PA'!$Q$4:$Q$2000=K$1),('Diário 3º PA'!$F$4:$F$2000))+SUMPRODUCT(-('Diário 4º PA'!$E$4:$E$2000='Analítico Cp.'!$B76),-('Diário 4º PA'!$Q$4:$Q$2000=K$1),('Diário 4º PA'!$F$4:$F$2000))+SUMPRODUCT(-('Comp.'!$D$5:$D$896='Analítico Cp.'!$B76),-('Comp.'!$K$5:$K$896=K$1),('Comp.'!$E$5:$E$896))</f>
        <v>0</v>
      </c>
      <c r="L76" s="15">
        <f>SUMPRODUCT(-('Diário 1º PA'!$E$4:$E$2634='Analítico Cp.'!$B76),-('Diário 1º PA'!$Q$4:$Q$2634=L$1),('Diário 1º PA'!$F$4:$F$2634))+SUMPRODUCT(-('Diário 2º PA'!$E$4:$E$2000='Analítico Cp.'!$B76),-('Diário 2º PA'!$Q$4:$Q$2000=L$1),('Diário 2º PA'!$F$4:$F$2000))+SUMPRODUCT(-('Diário 3º PA'!$E$4:$E$2000='Analítico Cp.'!$B76),-('Diário 3º PA'!$Q$4:$Q$2000=L$1),('Diário 3º PA'!$F$4:$F$2000))+SUMPRODUCT(-('Diário 4º PA'!$E$4:$E$2000='Analítico Cp.'!$B76),-('Diário 4º PA'!$Q$4:$Q$2000=L$1),('Diário 4º PA'!$F$4:$F$2000))+SUMPRODUCT(-('Comp.'!$D$5:$D$896='Analítico Cp.'!$B76),-('Comp.'!$K$5:$K$896=L$1),('Comp.'!$E$5:$E$896))</f>
        <v>0</v>
      </c>
      <c r="M76" s="15">
        <f>SUMPRODUCT(-('Diário 1º PA'!$E$4:$E$2634='Analítico Cp.'!$B76),-('Diário 1º PA'!$Q$4:$Q$2634=M$1),('Diário 1º PA'!$F$4:$F$2634))+SUMPRODUCT(-('Diário 2º PA'!$E$4:$E$2000='Analítico Cp.'!$B76),-('Diário 2º PA'!$Q$4:$Q$2000=M$1),('Diário 2º PA'!$F$4:$F$2000))+SUMPRODUCT(-('Diário 3º PA'!$E$4:$E$2000='Analítico Cp.'!$B76),-('Diário 3º PA'!$Q$4:$Q$2000=M$1),('Diário 3º PA'!$F$4:$F$2000))+SUMPRODUCT(-('Diário 4º PA'!$E$4:$E$2000='Analítico Cp.'!$B76),-('Diário 4º PA'!$Q$4:$Q$2000=M$1),('Diário 4º PA'!$F$4:$F$2000))+SUMPRODUCT(-('Comp.'!$D$5:$D$896='Analítico Cp.'!$B76),-('Comp.'!$K$5:$K$896=M$1),('Comp.'!$E$5:$E$896))</f>
        <v>0</v>
      </c>
      <c r="N76" s="15">
        <f>SUMPRODUCT(-('Diário 1º PA'!$E$4:$E$2634='Analítico Cp.'!$B76),-('Diário 1º PA'!$Q$4:$Q$2634=N$1),('Diário 1º PA'!$F$4:$F$2634))+SUMPRODUCT(-('Diário 2º PA'!$E$4:$E$2000='Analítico Cp.'!$B76),-('Diário 2º PA'!$Q$4:$Q$2000=N$1),('Diário 2º PA'!$F$4:$F$2000))+SUMPRODUCT(-('Diário 3º PA'!$E$4:$E$2000='Analítico Cp.'!$B76),-('Diário 3º PA'!$Q$4:$Q$2000=N$1),('Diário 3º PA'!$F$4:$F$2000))+SUMPRODUCT(-('Diário 4º PA'!$E$4:$E$2000='Analítico Cp.'!$B76),-('Diário 4º PA'!$Q$4:$Q$2000=N$1),('Diário 4º PA'!$F$4:$F$2000))+SUMPRODUCT(-('Comp.'!$D$5:$D$896='Analítico Cp.'!$B76),-('Comp.'!$K$5:$K$896=N$1),('Comp.'!$E$5:$E$896))</f>
        <v>0</v>
      </c>
      <c r="O76" s="16">
        <f t="shared" si="12"/>
        <v>0</v>
      </c>
      <c r="P76" s="180">
        <f t="shared" si="11"/>
        <v>0</v>
      </c>
    </row>
    <row r="77" spans="1:16" ht="23.25" customHeight="1" x14ac:dyDescent="0.2">
      <c r="A77" s="67" t="s">
        <v>132</v>
      </c>
      <c r="B77" s="111" t="s">
        <v>189</v>
      </c>
      <c r="C77" s="15">
        <f>SUMPRODUCT(-('Diário 1º PA'!$E$4:$E$2634='Analítico Cp.'!$B77),-('Diário 1º PA'!$Q$4:$Q$2634=C$1),('Diário 1º PA'!$F$4:$F$2634))+SUMPRODUCT(-('Diário 2º PA'!$E$4:$E$2000='Analítico Cp.'!$B77),-('Diário 2º PA'!$Q$4:$Q$2000=C$1),('Diário 2º PA'!$F$4:$F$2000))+SUMPRODUCT(-('Diário 3º PA'!$E$4:$E$2000='Analítico Cp.'!$B77),-('Diário 3º PA'!$Q$4:$Q$2000=C$1),('Diário 3º PA'!$F$4:$F$2000))+SUMPRODUCT(-('Diário 4º PA'!$E$4:$E$2000='Analítico Cp.'!$B77),-('Diário 4º PA'!$Q$4:$Q$2000=C$1),('Diário 4º PA'!$F$4:$F$2000))+SUMPRODUCT(-('Comp.'!$D$5:$D$896='Analítico Cp.'!$B77),-('Comp.'!$K$5:$K$896=C$1),('Comp.'!$E$5:$E$896))</f>
        <v>0</v>
      </c>
      <c r="D77" s="15">
        <f>SUMPRODUCT(-('Diário 1º PA'!$E$4:$E$2634='Analítico Cp.'!$B77),-('Diário 1º PA'!$Q$4:$Q$2634=D$1),('Diário 1º PA'!$F$4:$F$2634))+SUMPRODUCT(-('Diário 2º PA'!$E$4:$E$2000='Analítico Cp.'!$B77),-('Diário 2º PA'!$Q$4:$Q$2000=D$1),('Diário 2º PA'!$F$4:$F$2000))+SUMPRODUCT(-('Diário 3º PA'!$E$4:$E$2000='Analítico Cp.'!$B77),-('Diário 3º PA'!$Q$4:$Q$2000=D$1),('Diário 3º PA'!$F$4:$F$2000))+SUMPRODUCT(-('Diário 4º PA'!$E$4:$E$2000='Analítico Cp.'!$B77),-('Diário 4º PA'!$Q$4:$Q$2000=D$1),('Diário 4º PA'!$F$4:$F$2000))+SUMPRODUCT(-('Comp.'!$D$5:$D$896='Analítico Cp.'!$B77),-('Comp.'!$K$5:$K$896=D$1),('Comp.'!$E$5:$E$896))</f>
        <v>0</v>
      </c>
      <c r="E77" s="15">
        <f>SUMPRODUCT(-('Diário 1º PA'!$E$4:$E$2634='Analítico Cp.'!$B77),-('Diário 1º PA'!$Q$4:$Q$2634=E$1),('Diário 1º PA'!$F$4:$F$2634))+SUMPRODUCT(-('Diário 2º PA'!$E$4:$E$2000='Analítico Cp.'!$B77),-('Diário 2º PA'!$Q$4:$Q$2000=E$1),('Diário 2º PA'!$F$4:$F$2000))+SUMPRODUCT(-('Diário 3º PA'!$E$4:$E$2000='Analítico Cp.'!$B77),-('Diário 3º PA'!$Q$4:$Q$2000=E$1),('Diário 3º PA'!$F$4:$F$2000))+SUMPRODUCT(-('Diário 4º PA'!$E$4:$E$2000='Analítico Cp.'!$B77),-('Diário 4º PA'!$Q$4:$Q$2000=E$1),('Diário 4º PA'!$F$4:$F$2000))+SUMPRODUCT(-('Comp.'!$D$5:$D$896='Analítico Cp.'!$B77),-('Comp.'!$K$5:$K$896=E$1),('Comp.'!$E$5:$E$896))</f>
        <v>0</v>
      </c>
      <c r="F77" s="15">
        <f>SUMPRODUCT(-('Diário 1º PA'!$E$4:$E$2634='Analítico Cp.'!$B77),-('Diário 1º PA'!$Q$4:$Q$2634=F$1),('Diário 1º PA'!$F$4:$F$2634))+SUMPRODUCT(-('Diário 2º PA'!$E$4:$E$2000='Analítico Cp.'!$B77),-('Diário 2º PA'!$Q$4:$Q$2000=F$1),('Diário 2º PA'!$F$4:$F$2000))+SUMPRODUCT(-('Diário 3º PA'!$E$4:$E$2000='Analítico Cp.'!$B77),-('Diário 3º PA'!$Q$4:$Q$2000=F$1),('Diário 3º PA'!$F$4:$F$2000))+SUMPRODUCT(-('Diário 4º PA'!$E$4:$E$2000='Analítico Cp.'!$B77),-('Diário 4º PA'!$Q$4:$Q$2000=F$1),('Diário 4º PA'!$F$4:$F$2000))+SUMPRODUCT(-('Comp.'!$D$5:$D$896='Analítico Cp.'!$B77),-('Comp.'!$K$5:$K$896=F$1),('Comp.'!$E$5:$E$896))</f>
        <v>0</v>
      </c>
      <c r="G77" s="15">
        <f>SUMPRODUCT(-('Diário 1º PA'!$E$4:$E$2634='Analítico Cp.'!$B77),-('Diário 1º PA'!$Q$4:$Q$2634=G$1),('Diário 1º PA'!$F$4:$F$2634))+SUMPRODUCT(-('Diário 2º PA'!$E$4:$E$2000='Analítico Cp.'!$B77),-('Diário 2º PA'!$Q$4:$Q$2000=G$1),('Diário 2º PA'!$F$4:$F$2000))+SUMPRODUCT(-('Diário 3º PA'!$E$4:$E$2000='Analítico Cp.'!$B77),-('Diário 3º PA'!$Q$4:$Q$2000=G$1),('Diário 3º PA'!$F$4:$F$2000))+SUMPRODUCT(-('Diário 4º PA'!$E$4:$E$2000='Analítico Cp.'!$B77),-('Diário 4º PA'!$Q$4:$Q$2000=G$1),('Diário 4º PA'!$F$4:$F$2000))+SUMPRODUCT(-('Comp.'!$D$5:$D$896='Analítico Cp.'!$B77),-('Comp.'!$K$5:$K$896=G$1),('Comp.'!$E$5:$E$896))</f>
        <v>0</v>
      </c>
      <c r="H77" s="15">
        <f>SUMPRODUCT(-('Diário 1º PA'!$E$4:$E$2634='Analítico Cp.'!$B77),-('Diário 1º PA'!$Q$4:$Q$2634=H$1),('Diário 1º PA'!$F$4:$F$2634))+SUMPRODUCT(-('Diário 2º PA'!$E$4:$E$2000='Analítico Cp.'!$B77),-('Diário 2º PA'!$Q$4:$Q$2000=H$1),('Diário 2º PA'!$F$4:$F$2000))+SUMPRODUCT(-('Diário 3º PA'!$E$4:$E$2000='Analítico Cp.'!$B77),-('Diário 3º PA'!$Q$4:$Q$2000=H$1),('Diário 3º PA'!$F$4:$F$2000))+SUMPRODUCT(-('Diário 4º PA'!$E$4:$E$2000='Analítico Cp.'!$B77),-('Diário 4º PA'!$Q$4:$Q$2000=H$1),('Diário 4º PA'!$F$4:$F$2000))+SUMPRODUCT(-('Comp.'!$D$5:$D$896='Analítico Cp.'!$B77),-('Comp.'!$K$5:$K$896=H$1),('Comp.'!$E$5:$E$896))</f>
        <v>0</v>
      </c>
      <c r="I77" s="15">
        <f>SUMPRODUCT(-('Diário 1º PA'!$E$4:$E$2634='Analítico Cp.'!$B77),-('Diário 1º PA'!$Q$4:$Q$2634=I$1),('Diário 1º PA'!$F$4:$F$2634))+SUMPRODUCT(-('Diário 2º PA'!$E$4:$E$2000='Analítico Cp.'!$B77),-('Diário 2º PA'!$Q$4:$Q$2000=I$1),('Diário 2º PA'!$F$4:$F$2000))+SUMPRODUCT(-('Diário 3º PA'!$E$4:$E$2000='Analítico Cp.'!$B77),-('Diário 3º PA'!$Q$4:$Q$2000=I$1),('Diário 3º PA'!$F$4:$F$2000))+SUMPRODUCT(-('Diário 4º PA'!$E$4:$E$2000='Analítico Cp.'!$B77),-('Diário 4º PA'!$Q$4:$Q$2000=I$1),('Diário 4º PA'!$F$4:$F$2000))+SUMPRODUCT(-('Comp.'!$D$5:$D$896='Analítico Cp.'!$B77),-('Comp.'!$K$5:$K$896=I$1),('Comp.'!$E$5:$E$896))</f>
        <v>0</v>
      </c>
      <c r="J77" s="15">
        <f>SUMPRODUCT(-('Diário 1º PA'!$E$4:$E$2634='Analítico Cp.'!$B77),-('Diário 1º PA'!$Q$4:$Q$2634=J$1),('Diário 1º PA'!$F$4:$F$2634))+SUMPRODUCT(-('Diário 2º PA'!$E$4:$E$2000='Analítico Cp.'!$B77),-('Diário 2º PA'!$Q$4:$Q$2000=J$1),('Diário 2º PA'!$F$4:$F$2000))+SUMPRODUCT(-('Diário 3º PA'!$E$4:$E$2000='Analítico Cp.'!$B77),-('Diário 3º PA'!$Q$4:$Q$2000=J$1),('Diário 3º PA'!$F$4:$F$2000))+SUMPRODUCT(-('Diário 4º PA'!$E$4:$E$2000='Analítico Cp.'!$B77),-('Diário 4º PA'!$Q$4:$Q$2000=J$1),('Diário 4º PA'!$F$4:$F$2000))+SUMPRODUCT(-('Comp.'!$D$5:$D$896='Analítico Cp.'!$B77),-('Comp.'!$K$5:$K$896=J$1),('Comp.'!$E$5:$E$896))</f>
        <v>0</v>
      </c>
      <c r="K77" s="15">
        <f>SUMPRODUCT(-('Diário 1º PA'!$E$4:$E$2634='Analítico Cp.'!$B77),-('Diário 1º PA'!$Q$4:$Q$2634=K$1),('Diário 1º PA'!$F$4:$F$2634))+SUMPRODUCT(-('Diário 2º PA'!$E$4:$E$2000='Analítico Cp.'!$B77),-('Diário 2º PA'!$Q$4:$Q$2000=K$1),('Diário 2º PA'!$F$4:$F$2000))+SUMPRODUCT(-('Diário 3º PA'!$E$4:$E$2000='Analítico Cp.'!$B77),-('Diário 3º PA'!$Q$4:$Q$2000=K$1),('Diário 3º PA'!$F$4:$F$2000))+SUMPRODUCT(-('Diário 4º PA'!$E$4:$E$2000='Analítico Cp.'!$B77),-('Diário 4º PA'!$Q$4:$Q$2000=K$1),('Diário 4º PA'!$F$4:$F$2000))+SUMPRODUCT(-('Comp.'!$D$5:$D$896='Analítico Cp.'!$B77),-('Comp.'!$K$5:$K$896=K$1),('Comp.'!$E$5:$E$896))</f>
        <v>0</v>
      </c>
      <c r="L77" s="15">
        <f>SUMPRODUCT(-('Diário 1º PA'!$E$4:$E$2634='Analítico Cp.'!$B77),-('Diário 1º PA'!$Q$4:$Q$2634=L$1),('Diário 1º PA'!$F$4:$F$2634))+SUMPRODUCT(-('Diário 2º PA'!$E$4:$E$2000='Analítico Cp.'!$B77),-('Diário 2º PA'!$Q$4:$Q$2000=L$1),('Diário 2º PA'!$F$4:$F$2000))+SUMPRODUCT(-('Diário 3º PA'!$E$4:$E$2000='Analítico Cp.'!$B77),-('Diário 3º PA'!$Q$4:$Q$2000=L$1),('Diário 3º PA'!$F$4:$F$2000))+SUMPRODUCT(-('Diário 4º PA'!$E$4:$E$2000='Analítico Cp.'!$B77),-('Diário 4º PA'!$Q$4:$Q$2000=L$1),('Diário 4º PA'!$F$4:$F$2000))+SUMPRODUCT(-('Comp.'!$D$5:$D$896='Analítico Cp.'!$B77),-('Comp.'!$K$5:$K$896=L$1),('Comp.'!$E$5:$E$896))</f>
        <v>0</v>
      </c>
      <c r="M77" s="15">
        <f>SUMPRODUCT(-('Diário 1º PA'!$E$4:$E$2634='Analítico Cp.'!$B77),-('Diário 1º PA'!$Q$4:$Q$2634=M$1),('Diário 1º PA'!$F$4:$F$2634))+SUMPRODUCT(-('Diário 2º PA'!$E$4:$E$2000='Analítico Cp.'!$B77),-('Diário 2º PA'!$Q$4:$Q$2000=M$1),('Diário 2º PA'!$F$4:$F$2000))+SUMPRODUCT(-('Diário 3º PA'!$E$4:$E$2000='Analítico Cp.'!$B77),-('Diário 3º PA'!$Q$4:$Q$2000=M$1),('Diário 3º PA'!$F$4:$F$2000))+SUMPRODUCT(-('Diário 4º PA'!$E$4:$E$2000='Analítico Cp.'!$B77),-('Diário 4º PA'!$Q$4:$Q$2000=M$1),('Diário 4º PA'!$F$4:$F$2000))+SUMPRODUCT(-('Comp.'!$D$5:$D$896='Analítico Cp.'!$B77),-('Comp.'!$K$5:$K$896=M$1),('Comp.'!$E$5:$E$896))</f>
        <v>0</v>
      </c>
      <c r="N77" s="15">
        <f>SUMPRODUCT(-('Diário 1º PA'!$E$4:$E$2634='Analítico Cp.'!$B77),-('Diário 1º PA'!$Q$4:$Q$2634=N$1),('Diário 1º PA'!$F$4:$F$2634))+SUMPRODUCT(-('Diário 2º PA'!$E$4:$E$2000='Analítico Cp.'!$B77),-('Diário 2º PA'!$Q$4:$Q$2000=N$1),('Diário 2º PA'!$F$4:$F$2000))+SUMPRODUCT(-('Diário 3º PA'!$E$4:$E$2000='Analítico Cp.'!$B77),-('Diário 3º PA'!$Q$4:$Q$2000=N$1),('Diário 3º PA'!$F$4:$F$2000))+SUMPRODUCT(-('Diário 4º PA'!$E$4:$E$2000='Analítico Cp.'!$B77),-('Diário 4º PA'!$Q$4:$Q$2000=N$1),('Diário 4º PA'!$F$4:$F$2000))+SUMPRODUCT(-('Comp.'!$D$5:$D$896='Analítico Cp.'!$B77),-('Comp.'!$K$5:$K$896=N$1),('Comp.'!$E$5:$E$896))</f>
        <v>0</v>
      </c>
      <c r="O77" s="16">
        <f t="shared" si="12"/>
        <v>0</v>
      </c>
      <c r="P77" s="180">
        <f t="shared" si="11"/>
        <v>0</v>
      </c>
    </row>
    <row r="78" spans="1:16" ht="23.25" customHeight="1" x14ac:dyDescent="0.2">
      <c r="A78" s="67" t="s">
        <v>133</v>
      </c>
      <c r="B78" s="111" t="s">
        <v>253</v>
      </c>
      <c r="C78" s="15">
        <f>SUMPRODUCT(-('Diário 1º PA'!$E$4:$E$2634='Analítico Cp.'!$B78),-('Diário 1º PA'!$Q$4:$Q$2634=C$1),('Diário 1º PA'!$F$4:$F$2634))+SUMPRODUCT(-('Diário 2º PA'!$E$4:$E$2000='Analítico Cp.'!$B78),-('Diário 2º PA'!$Q$4:$Q$2000=C$1),('Diário 2º PA'!$F$4:$F$2000))+SUMPRODUCT(-('Diário 3º PA'!$E$4:$E$2000='Analítico Cp.'!$B78),-('Diário 3º PA'!$Q$4:$Q$2000=C$1),('Diário 3º PA'!$F$4:$F$2000))+SUMPRODUCT(-('Diário 4º PA'!$E$4:$E$2000='Analítico Cp.'!$B78),-('Diário 4º PA'!$Q$4:$Q$2000=C$1),('Diário 4º PA'!$F$4:$F$2000))+SUMPRODUCT(-('Comp.'!$D$5:$D$896='Analítico Cp.'!$B78),-('Comp.'!$K$5:$K$896=C$1),('Comp.'!$E$5:$E$896))</f>
        <v>0</v>
      </c>
      <c r="D78" s="15">
        <f>SUMPRODUCT(-('Diário 1º PA'!$E$4:$E$2634='Analítico Cp.'!$B78),-('Diário 1º PA'!$Q$4:$Q$2634=D$1),('Diário 1º PA'!$F$4:$F$2634))+SUMPRODUCT(-('Diário 2º PA'!$E$4:$E$2000='Analítico Cp.'!$B78),-('Diário 2º PA'!$Q$4:$Q$2000=D$1),('Diário 2º PA'!$F$4:$F$2000))+SUMPRODUCT(-('Diário 3º PA'!$E$4:$E$2000='Analítico Cp.'!$B78),-('Diário 3º PA'!$Q$4:$Q$2000=D$1),('Diário 3º PA'!$F$4:$F$2000))+SUMPRODUCT(-('Diário 4º PA'!$E$4:$E$2000='Analítico Cp.'!$B78),-('Diário 4º PA'!$Q$4:$Q$2000=D$1),('Diário 4º PA'!$F$4:$F$2000))+SUMPRODUCT(-('Comp.'!$D$5:$D$896='Analítico Cp.'!$B78),-('Comp.'!$K$5:$K$896=D$1),('Comp.'!$E$5:$E$896))</f>
        <v>1012.64</v>
      </c>
      <c r="E78" s="15">
        <f>SUMPRODUCT(-('Diário 1º PA'!$E$4:$E$2634='Analítico Cp.'!$B78),-('Diário 1º PA'!$Q$4:$Q$2634=E$1),('Diário 1º PA'!$F$4:$F$2634))+SUMPRODUCT(-('Diário 2º PA'!$E$4:$E$2000='Analítico Cp.'!$B78),-('Diário 2º PA'!$Q$4:$Q$2000=E$1),('Diário 2º PA'!$F$4:$F$2000))+SUMPRODUCT(-('Diário 3º PA'!$E$4:$E$2000='Analítico Cp.'!$B78),-('Diário 3º PA'!$Q$4:$Q$2000=E$1),('Diário 3º PA'!$F$4:$F$2000))+SUMPRODUCT(-('Diário 4º PA'!$E$4:$E$2000='Analítico Cp.'!$B78),-('Diário 4º PA'!$Q$4:$Q$2000=E$1),('Diário 4º PA'!$F$4:$F$2000))+SUMPRODUCT(-('Comp.'!$D$5:$D$896='Analítico Cp.'!$B78),-('Comp.'!$K$5:$K$896=E$1),('Comp.'!$E$5:$E$896))</f>
        <v>0</v>
      </c>
      <c r="F78" s="15">
        <f>SUMPRODUCT(-('Diário 1º PA'!$E$4:$E$2634='Analítico Cp.'!$B78),-('Diário 1º PA'!$Q$4:$Q$2634=F$1),('Diário 1º PA'!$F$4:$F$2634))+SUMPRODUCT(-('Diário 2º PA'!$E$4:$E$2000='Analítico Cp.'!$B78),-('Diário 2º PA'!$Q$4:$Q$2000=F$1),('Diário 2º PA'!$F$4:$F$2000))+SUMPRODUCT(-('Diário 3º PA'!$E$4:$E$2000='Analítico Cp.'!$B78),-('Diário 3º PA'!$Q$4:$Q$2000=F$1),('Diário 3º PA'!$F$4:$F$2000))+SUMPRODUCT(-('Diário 4º PA'!$E$4:$E$2000='Analítico Cp.'!$B78),-('Diário 4º PA'!$Q$4:$Q$2000=F$1),('Diário 4º PA'!$F$4:$F$2000))+SUMPRODUCT(-('Comp.'!$D$5:$D$896='Analítico Cp.'!$B78),-('Comp.'!$K$5:$K$896=F$1),('Comp.'!$E$5:$E$896))</f>
        <v>0</v>
      </c>
      <c r="G78" s="15">
        <f>SUMPRODUCT(-('Diário 1º PA'!$E$4:$E$2634='Analítico Cp.'!$B78),-('Diário 1º PA'!$Q$4:$Q$2634=G$1),('Diário 1º PA'!$F$4:$F$2634))+SUMPRODUCT(-('Diário 2º PA'!$E$4:$E$2000='Analítico Cp.'!$B78),-('Diário 2º PA'!$Q$4:$Q$2000=G$1),('Diário 2º PA'!$F$4:$F$2000))+SUMPRODUCT(-('Diário 3º PA'!$E$4:$E$2000='Analítico Cp.'!$B78),-('Diário 3º PA'!$Q$4:$Q$2000=G$1),('Diário 3º PA'!$F$4:$F$2000))+SUMPRODUCT(-('Diário 4º PA'!$E$4:$E$2000='Analítico Cp.'!$B78),-('Diário 4º PA'!$Q$4:$Q$2000=G$1),('Diário 4º PA'!$F$4:$F$2000))+SUMPRODUCT(-('Comp.'!$D$5:$D$896='Analítico Cp.'!$B78),-('Comp.'!$K$5:$K$896=G$1),('Comp.'!$E$5:$E$896))</f>
        <v>0</v>
      </c>
      <c r="H78" s="15">
        <f>SUMPRODUCT(-('Diário 1º PA'!$E$4:$E$2634='Analítico Cp.'!$B78),-('Diário 1º PA'!$Q$4:$Q$2634=H$1),('Diário 1º PA'!$F$4:$F$2634))+SUMPRODUCT(-('Diário 2º PA'!$E$4:$E$2000='Analítico Cp.'!$B78),-('Diário 2º PA'!$Q$4:$Q$2000=H$1),('Diário 2º PA'!$F$4:$F$2000))+SUMPRODUCT(-('Diário 3º PA'!$E$4:$E$2000='Analítico Cp.'!$B78),-('Diário 3º PA'!$Q$4:$Q$2000=H$1),('Diário 3º PA'!$F$4:$F$2000))+SUMPRODUCT(-('Diário 4º PA'!$E$4:$E$2000='Analítico Cp.'!$B78),-('Diário 4º PA'!$Q$4:$Q$2000=H$1),('Diário 4º PA'!$F$4:$F$2000))+SUMPRODUCT(-('Comp.'!$D$5:$D$896='Analítico Cp.'!$B78),-('Comp.'!$K$5:$K$896=H$1),('Comp.'!$E$5:$E$896))</f>
        <v>0</v>
      </c>
      <c r="I78" s="15">
        <f>SUMPRODUCT(-('Diário 1º PA'!$E$4:$E$2634='Analítico Cp.'!$B78),-('Diário 1º PA'!$Q$4:$Q$2634=I$1),('Diário 1º PA'!$F$4:$F$2634))+SUMPRODUCT(-('Diário 2º PA'!$E$4:$E$2000='Analítico Cp.'!$B78),-('Diário 2º PA'!$Q$4:$Q$2000=I$1),('Diário 2º PA'!$F$4:$F$2000))+SUMPRODUCT(-('Diário 3º PA'!$E$4:$E$2000='Analítico Cp.'!$B78),-('Diário 3º PA'!$Q$4:$Q$2000=I$1),('Diário 3º PA'!$F$4:$F$2000))+SUMPRODUCT(-('Diário 4º PA'!$E$4:$E$2000='Analítico Cp.'!$B78),-('Diário 4º PA'!$Q$4:$Q$2000=I$1),('Diário 4º PA'!$F$4:$F$2000))+SUMPRODUCT(-('Comp.'!$D$5:$D$896='Analítico Cp.'!$B78),-('Comp.'!$K$5:$K$896=I$1),('Comp.'!$E$5:$E$896))</f>
        <v>0</v>
      </c>
      <c r="J78" s="15">
        <f>SUMPRODUCT(-('Diário 1º PA'!$E$4:$E$2634='Analítico Cp.'!$B78),-('Diário 1º PA'!$Q$4:$Q$2634=J$1),('Diário 1º PA'!$F$4:$F$2634))+SUMPRODUCT(-('Diário 2º PA'!$E$4:$E$2000='Analítico Cp.'!$B78),-('Diário 2º PA'!$Q$4:$Q$2000=J$1),('Diário 2º PA'!$F$4:$F$2000))+SUMPRODUCT(-('Diário 3º PA'!$E$4:$E$2000='Analítico Cp.'!$B78),-('Diário 3º PA'!$Q$4:$Q$2000=J$1),('Diário 3º PA'!$F$4:$F$2000))+SUMPRODUCT(-('Diário 4º PA'!$E$4:$E$2000='Analítico Cp.'!$B78),-('Diário 4º PA'!$Q$4:$Q$2000=J$1),('Diário 4º PA'!$F$4:$F$2000))+SUMPRODUCT(-('Comp.'!$D$5:$D$896='Analítico Cp.'!$B78),-('Comp.'!$K$5:$K$896=J$1),('Comp.'!$E$5:$E$896))</f>
        <v>0</v>
      </c>
      <c r="K78" s="15">
        <f>SUMPRODUCT(-('Diário 1º PA'!$E$4:$E$2634='Analítico Cp.'!$B78),-('Diário 1º PA'!$Q$4:$Q$2634=K$1),('Diário 1º PA'!$F$4:$F$2634))+SUMPRODUCT(-('Diário 2º PA'!$E$4:$E$2000='Analítico Cp.'!$B78),-('Diário 2º PA'!$Q$4:$Q$2000=K$1),('Diário 2º PA'!$F$4:$F$2000))+SUMPRODUCT(-('Diário 3º PA'!$E$4:$E$2000='Analítico Cp.'!$B78),-('Diário 3º PA'!$Q$4:$Q$2000=K$1),('Diário 3º PA'!$F$4:$F$2000))+SUMPRODUCT(-('Diário 4º PA'!$E$4:$E$2000='Analítico Cp.'!$B78),-('Diário 4º PA'!$Q$4:$Q$2000=K$1),('Diário 4º PA'!$F$4:$F$2000))+SUMPRODUCT(-('Comp.'!$D$5:$D$896='Analítico Cp.'!$B78),-('Comp.'!$K$5:$K$896=K$1),('Comp.'!$E$5:$E$896))</f>
        <v>0</v>
      </c>
      <c r="L78" s="15">
        <f>SUMPRODUCT(-('Diário 1º PA'!$E$4:$E$2634='Analítico Cp.'!$B78),-('Diário 1º PA'!$Q$4:$Q$2634=L$1),('Diário 1º PA'!$F$4:$F$2634))+SUMPRODUCT(-('Diário 2º PA'!$E$4:$E$2000='Analítico Cp.'!$B78),-('Diário 2º PA'!$Q$4:$Q$2000=L$1),('Diário 2º PA'!$F$4:$F$2000))+SUMPRODUCT(-('Diário 3º PA'!$E$4:$E$2000='Analítico Cp.'!$B78),-('Diário 3º PA'!$Q$4:$Q$2000=L$1),('Diário 3º PA'!$F$4:$F$2000))+SUMPRODUCT(-('Diário 4º PA'!$E$4:$E$2000='Analítico Cp.'!$B78),-('Diário 4º PA'!$Q$4:$Q$2000=L$1),('Diário 4º PA'!$F$4:$F$2000))+SUMPRODUCT(-('Comp.'!$D$5:$D$896='Analítico Cp.'!$B78),-('Comp.'!$K$5:$K$896=L$1),('Comp.'!$E$5:$E$896))</f>
        <v>0</v>
      </c>
      <c r="M78" s="15">
        <f>SUMPRODUCT(-('Diário 1º PA'!$E$4:$E$2634='Analítico Cp.'!$B78),-('Diário 1º PA'!$Q$4:$Q$2634=M$1),('Diário 1º PA'!$F$4:$F$2634))+SUMPRODUCT(-('Diário 2º PA'!$E$4:$E$2000='Analítico Cp.'!$B78),-('Diário 2º PA'!$Q$4:$Q$2000=M$1),('Diário 2º PA'!$F$4:$F$2000))+SUMPRODUCT(-('Diário 3º PA'!$E$4:$E$2000='Analítico Cp.'!$B78),-('Diário 3º PA'!$Q$4:$Q$2000=M$1),('Diário 3º PA'!$F$4:$F$2000))+SUMPRODUCT(-('Diário 4º PA'!$E$4:$E$2000='Analítico Cp.'!$B78),-('Diário 4º PA'!$Q$4:$Q$2000=M$1),('Diário 4º PA'!$F$4:$F$2000))+SUMPRODUCT(-('Comp.'!$D$5:$D$896='Analítico Cp.'!$B78),-('Comp.'!$K$5:$K$896=M$1),('Comp.'!$E$5:$E$896))</f>
        <v>0</v>
      </c>
      <c r="N78" s="15">
        <f>SUMPRODUCT(-('Diário 1º PA'!$E$4:$E$2634='Analítico Cp.'!$B78),-('Diário 1º PA'!$Q$4:$Q$2634=N$1),('Diário 1º PA'!$F$4:$F$2634))+SUMPRODUCT(-('Diário 2º PA'!$E$4:$E$2000='Analítico Cp.'!$B78),-('Diário 2º PA'!$Q$4:$Q$2000=N$1),('Diário 2º PA'!$F$4:$F$2000))+SUMPRODUCT(-('Diário 3º PA'!$E$4:$E$2000='Analítico Cp.'!$B78),-('Diário 3º PA'!$Q$4:$Q$2000=N$1),('Diário 3º PA'!$F$4:$F$2000))+SUMPRODUCT(-('Diário 4º PA'!$E$4:$E$2000='Analítico Cp.'!$B78),-('Diário 4º PA'!$Q$4:$Q$2000=N$1),('Diário 4º PA'!$F$4:$F$2000))+SUMPRODUCT(-('Comp.'!$D$5:$D$896='Analítico Cp.'!$B78),-('Comp.'!$K$5:$K$896=N$1),('Comp.'!$E$5:$E$896))</f>
        <v>0</v>
      </c>
      <c r="O78" s="16">
        <f t="shared" si="12"/>
        <v>1012.64</v>
      </c>
      <c r="P78" s="180">
        <f t="shared" si="11"/>
        <v>3.0235910236295967E-4</v>
      </c>
    </row>
    <row r="79" spans="1:16" ht="23.25" customHeight="1" x14ac:dyDescent="0.2">
      <c r="A79" s="67" t="s">
        <v>134</v>
      </c>
      <c r="B79" s="111" t="s">
        <v>92</v>
      </c>
      <c r="C79" s="15">
        <f>SUMPRODUCT(-('Diário 1º PA'!$E$4:$E$2634='Analítico Cp.'!$B79),-('Diário 1º PA'!$Q$4:$Q$2634=C$1),('Diário 1º PA'!$F$4:$F$2634))+SUMPRODUCT(-('Diário 2º PA'!$E$4:$E$2000='Analítico Cp.'!$B79),-('Diário 2º PA'!$Q$4:$Q$2000=C$1),('Diário 2º PA'!$F$4:$F$2000))+SUMPRODUCT(-('Diário 3º PA'!$E$4:$E$2000='Analítico Cp.'!$B79),-('Diário 3º PA'!$Q$4:$Q$2000=C$1),('Diário 3º PA'!$F$4:$F$2000))+SUMPRODUCT(-('Diário 4º PA'!$E$4:$E$2000='Analítico Cp.'!$B79),-('Diário 4º PA'!$Q$4:$Q$2000=C$1),('Diário 4º PA'!$F$4:$F$2000))+SUMPRODUCT(-('Comp.'!$D$5:$D$896='Analítico Cp.'!$B79),-('Comp.'!$K$5:$K$896=C$1),('Comp.'!$E$5:$E$896))</f>
        <v>938.07</v>
      </c>
      <c r="D79" s="15">
        <f>SUMPRODUCT(-('Diário 1º PA'!$E$4:$E$2634='Analítico Cp.'!$B79),-('Diário 1º PA'!$Q$4:$Q$2634=D$1),('Diário 1º PA'!$F$4:$F$2634))+SUMPRODUCT(-('Diário 2º PA'!$E$4:$E$2000='Analítico Cp.'!$B79),-('Diário 2º PA'!$Q$4:$Q$2000=D$1),('Diário 2º PA'!$F$4:$F$2000))+SUMPRODUCT(-('Diário 3º PA'!$E$4:$E$2000='Analítico Cp.'!$B79),-('Diário 3º PA'!$Q$4:$Q$2000=D$1),('Diário 3º PA'!$F$4:$F$2000))+SUMPRODUCT(-('Diário 4º PA'!$E$4:$E$2000='Analítico Cp.'!$B79),-('Diário 4º PA'!$Q$4:$Q$2000=D$1),('Diário 4º PA'!$F$4:$F$2000))+SUMPRODUCT(-('Comp.'!$D$5:$D$896='Analítico Cp.'!$B79),-('Comp.'!$K$5:$K$896=D$1),('Comp.'!$E$5:$E$896))</f>
        <v>938.06999999999994</v>
      </c>
      <c r="E79" s="15">
        <f>SUMPRODUCT(-('Diário 1º PA'!$E$4:$E$2634='Analítico Cp.'!$B79),-('Diário 1º PA'!$Q$4:$Q$2634=E$1),('Diário 1º PA'!$F$4:$F$2634))+SUMPRODUCT(-('Diário 2º PA'!$E$4:$E$2000='Analítico Cp.'!$B79),-('Diário 2º PA'!$Q$4:$Q$2000=E$1),('Diário 2º PA'!$F$4:$F$2000))+SUMPRODUCT(-('Diário 3º PA'!$E$4:$E$2000='Analítico Cp.'!$B79),-('Diário 3º PA'!$Q$4:$Q$2000=E$1),('Diário 3º PA'!$F$4:$F$2000))+SUMPRODUCT(-('Diário 4º PA'!$E$4:$E$2000='Analítico Cp.'!$B79),-('Diário 4º PA'!$Q$4:$Q$2000=E$1),('Diário 4º PA'!$F$4:$F$2000))+SUMPRODUCT(-('Comp.'!$D$5:$D$896='Analítico Cp.'!$B79),-('Comp.'!$K$5:$K$896=E$1),('Comp.'!$E$5:$E$896))</f>
        <v>938.06999999999994</v>
      </c>
      <c r="F79" s="15">
        <f>SUMPRODUCT(-('Diário 1º PA'!$E$4:$E$2634='Analítico Cp.'!$B79),-('Diário 1º PA'!$Q$4:$Q$2634=F$1),('Diário 1º PA'!$F$4:$F$2634))+SUMPRODUCT(-('Diário 2º PA'!$E$4:$E$2000='Analítico Cp.'!$B79),-('Diário 2º PA'!$Q$4:$Q$2000=F$1),('Diário 2º PA'!$F$4:$F$2000))+SUMPRODUCT(-('Diário 3º PA'!$E$4:$E$2000='Analítico Cp.'!$B79),-('Diário 3º PA'!$Q$4:$Q$2000=F$1),('Diário 3º PA'!$F$4:$F$2000))+SUMPRODUCT(-('Diário 4º PA'!$E$4:$E$2000='Analítico Cp.'!$B79),-('Diário 4º PA'!$Q$4:$Q$2000=F$1),('Diário 4º PA'!$F$4:$F$2000))+SUMPRODUCT(-('Comp.'!$D$5:$D$896='Analítico Cp.'!$B79),-('Comp.'!$K$5:$K$896=F$1),('Comp.'!$E$5:$E$896))</f>
        <v>0</v>
      </c>
      <c r="G79" s="15">
        <f>SUMPRODUCT(-('Diário 1º PA'!$E$4:$E$2634='Analítico Cp.'!$B79),-('Diário 1º PA'!$Q$4:$Q$2634=G$1),('Diário 1º PA'!$F$4:$F$2634))+SUMPRODUCT(-('Diário 2º PA'!$E$4:$E$2000='Analítico Cp.'!$B79),-('Diário 2º PA'!$Q$4:$Q$2000=G$1),('Diário 2º PA'!$F$4:$F$2000))+SUMPRODUCT(-('Diário 3º PA'!$E$4:$E$2000='Analítico Cp.'!$B79),-('Diário 3º PA'!$Q$4:$Q$2000=G$1),('Diário 3º PA'!$F$4:$F$2000))+SUMPRODUCT(-('Diário 4º PA'!$E$4:$E$2000='Analítico Cp.'!$B79),-('Diário 4º PA'!$Q$4:$Q$2000=G$1),('Diário 4º PA'!$F$4:$F$2000))+SUMPRODUCT(-('Comp.'!$D$5:$D$896='Analítico Cp.'!$B79),-('Comp.'!$K$5:$K$896=G$1),('Comp.'!$E$5:$E$896))</f>
        <v>0</v>
      </c>
      <c r="H79" s="15">
        <f>SUMPRODUCT(-('Diário 1º PA'!$E$4:$E$2634='Analítico Cp.'!$B79),-('Diário 1º PA'!$Q$4:$Q$2634=H$1),('Diário 1º PA'!$F$4:$F$2634))+SUMPRODUCT(-('Diário 2º PA'!$E$4:$E$2000='Analítico Cp.'!$B79),-('Diário 2º PA'!$Q$4:$Q$2000=H$1),('Diário 2º PA'!$F$4:$F$2000))+SUMPRODUCT(-('Diário 3º PA'!$E$4:$E$2000='Analítico Cp.'!$B79),-('Diário 3º PA'!$Q$4:$Q$2000=H$1),('Diário 3º PA'!$F$4:$F$2000))+SUMPRODUCT(-('Diário 4º PA'!$E$4:$E$2000='Analítico Cp.'!$B79),-('Diário 4º PA'!$Q$4:$Q$2000=H$1),('Diário 4º PA'!$F$4:$F$2000))+SUMPRODUCT(-('Comp.'!$D$5:$D$896='Analítico Cp.'!$B79),-('Comp.'!$K$5:$K$896=H$1),('Comp.'!$E$5:$E$896))</f>
        <v>0</v>
      </c>
      <c r="I79" s="15">
        <f>SUMPRODUCT(-('Diário 1º PA'!$E$4:$E$2634='Analítico Cp.'!$B79),-('Diário 1º PA'!$Q$4:$Q$2634=I$1),('Diário 1º PA'!$F$4:$F$2634))+SUMPRODUCT(-('Diário 2º PA'!$E$4:$E$2000='Analítico Cp.'!$B79),-('Diário 2º PA'!$Q$4:$Q$2000=I$1),('Diário 2º PA'!$F$4:$F$2000))+SUMPRODUCT(-('Diário 3º PA'!$E$4:$E$2000='Analítico Cp.'!$B79),-('Diário 3º PA'!$Q$4:$Q$2000=I$1),('Diário 3º PA'!$F$4:$F$2000))+SUMPRODUCT(-('Diário 4º PA'!$E$4:$E$2000='Analítico Cp.'!$B79),-('Diário 4º PA'!$Q$4:$Q$2000=I$1),('Diário 4º PA'!$F$4:$F$2000))+SUMPRODUCT(-('Comp.'!$D$5:$D$896='Analítico Cp.'!$B79),-('Comp.'!$K$5:$K$896=I$1),('Comp.'!$E$5:$E$896))</f>
        <v>0</v>
      </c>
      <c r="J79" s="15">
        <f>SUMPRODUCT(-('Diário 1º PA'!$E$4:$E$2634='Analítico Cp.'!$B79),-('Diário 1º PA'!$Q$4:$Q$2634=J$1),('Diário 1º PA'!$F$4:$F$2634))+SUMPRODUCT(-('Diário 2º PA'!$E$4:$E$2000='Analítico Cp.'!$B79),-('Diário 2º PA'!$Q$4:$Q$2000=J$1),('Diário 2º PA'!$F$4:$F$2000))+SUMPRODUCT(-('Diário 3º PA'!$E$4:$E$2000='Analítico Cp.'!$B79),-('Diário 3º PA'!$Q$4:$Q$2000=J$1),('Diário 3º PA'!$F$4:$F$2000))+SUMPRODUCT(-('Diário 4º PA'!$E$4:$E$2000='Analítico Cp.'!$B79),-('Diário 4º PA'!$Q$4:$Q$2000=J$1),('Diário 4º PA'!$F$4:$F$2000))+SUMPRODUCT(-('Comp.'!$D$5:$D$896='Analítico Cp.'!$B79),-('Comp.'!$K$5:$K$896=J$1),('Comp.'!$E$5:$E$896))</f>
        <v>0</v>
      </c>
      <c r="K79" s="15">
        <f>SUMPRODUCT(-('Diário 1º PA'!$E$4:$E$2634='Analítico Cp.'!$B79),-('Diário 1º PA'!$Q$4:$Q$2634=K$1),('Diário 1º PA'!$F$4:$F$2634))+SUMPRODUCT(-('Diário 2º PA'!$E$4:$E$2000='Analítico Cp.'!$B79),-('Diário 2º PA'!$Q$4:$Q$2000=K$1),('Diário 2º PA'!$F$4:$F$2000))+SUMPRODUCT(-('Diário 3º PA'!$E$4:$E$2000='Analítico Cp.'!$B79),-('Diário 3º PA'!$Q$4:$Q$2000=K$1),('Diário 3º PA'!$F$4:$F$2000))+SUMPRODUCT(-('Diário 4º PA'!$E$4:$E$2000='Analítico Cp.'!$B79),-('Diário 4º PA'!$Q$4:$Q$2000=K$1),('Diário 4º PA'!$F$4:$F$2000))+SUMPRODUCT(-('Comp.'!$D$5:$D$896='Analítico Cp.'!$B79),-('Comp.'!$K$5:$K$896=K$1),('Comp.'!$E$5:$E$896))</f>
        <v>0</v>
      </c>
      <c r="L79" s="15">
        <f>SUMPRODUCT(-('Diário 1º PA'!$E$4:$E$2634='Analítico Cp.'!$B79),-('Diário 1º PA'!$Q$4:$Q$2634=L$1),('Diário 1º PA'!$F$4:$F$2634))+SUMPRODUCT(-('Diário 2º PA'!$E$4:$E$2000='Analítico Cp.'!$B79),-('Diário 2º PA'!$Q$4:$Q$2000=L$1),('Diário 2º PA'!$F$4:$F$2000))+SUMPRODUCT(-('Diário 3º PA'!$E$4:$E$2000='Analítico Cp.'!$B79),-('Diário 3º PA'!$Q$4:$Q$2000=L$1),('Diário 3º PA'!$F$4:$F$2000))+SUMPRODUCT(-('Diário 4º PA'!$E$4:$E$2000='Analítico Cp.'!$B79),-('Diário 4º PA'!$Q$4:$Q$2000=L$1),('Diário 4º PA'!$F$4:$F$2000))+SUMPRODUCT(-('Comp.'!$D$5:$D$896='Analítico Cp.'!$B79),-('Comp.'!$K$5:$K$896=L$1),('Comp.'!$E$5:$E$896))</f>
        <v>0</v>
      </c>
      <c r="M79" s="15">
        <f>SUMPRODUCT(-('Diário 1º PA'!$E$4:$E$2634='Analítico Cp.'!$B79),-('Diário 1º PA'!$Q$4:$Q$2634=M$1),('Diário 1º PA'!$F$4:$F$2634))+SUMPRODUCT(-('Diário 2º PA'!$E$4:$E$2000='Analítico Cp.'!$B79),-('Diário 2º PA'!$Q$4:$Q$2000=M$1),('Diário 2º PA'!$F$4:$F$2000))+SUMPRODUCT(-('Diário 3º PA'!$E$4:$E$2000='Analítico Cp.'!$B79),-('Diário 3º PA'!$Q$4:$Q$2000=M$1),('Diário 3º PA'!$F$4:$F$2000))+SUMPRODUCT(-('Diário 4º PA'!$E$4:$E$2000='Analítico Cp.'!$B79),-('Diário 4º PA'!$Q$4:$Q$2000=M$1),('Diário 4º PA'!$F$4:$F$2000))+SUMPRODUCT(-('Comp.'!$D$5:$D$896='Analítico Cp.'!$B79),-('Comp.'!$K$5:$K$896=M$1),('Comp.'!$E$5:$E$896))</f>
        <v>0</v>
      </c>
      <c r="N79" s="15">
        <f>SUMPRODUCT(-('Diário 1º PA'!$E$4:$E$2634='Analítico Cp.'!$B79),-('Diário 1º PA'!$Q$4:$Q$2634=N$1),('Diário 1º PA'!$F$4:$F$2634))+SUMPRODUCT(-('Diário 2º PA'!$E$4:$E$2000='Analítico Cp.'!$B79),-('Diário 2º PA'!$Q$4:$Q$2000=N$1),('Diário 2º PA'!$F$4:$F$2000))+SUMPRODUCT(-('Diário 3º PA'!$E$4:$E$2000='Analítico Cp.'!$B79),-('Diário 3º PA'!$Q$4:$Q$2000=N$1),('Diário 3º PA'!$F$4:$F$2000))+SUMPRODUCT(-('Diário 4º PA'!$E$4:$E$2000='Analítico Cp.'!$B79),-('Diário 4º PA'!$Q$4:$Q$2000=N$1),('Diário 4º PA'!$F$4:$F$2000))+SUMPRODUCT(-('Comp.'!$D$5:$D$896='Analítico Cp.'!$B79),-('Comp.'!$K$5:$K$896=N$1),('Comp.'!$E$5:$E$896))</f>
        <v>0</v>
      </c>
      <c r="O79" s="16">
        <f t="shared" si="12"/>
        <v>2814.21</v>
      </c>
      <c r="P79" s="180">
        <f t="shared" si="11"/>
        <v>8.402808593980731E-4</v>
      </c>
    </row>
    <row r="80" spans="1:16" ht="23.25" customHeight="1" x14ac:dyDescent="0.2">
      <c r="A80" s="67" t="s">
        <v>135</v>
      </c>
      <c r="B80" s="111" t="s">
        <v>327</v>
      </c>
      <c r="C80" s="15">
        <f>SUMPRODUCT(-('Diário 1º PA'!$E$4:$E$2634='Analítico Cp.'!$B80),-('Diário 1º PA'!$Q$4:$Q$2634=C$1),('Diário 1º PA'!$F$4:$F$2634))+SUMPRODUCT(-('Diário 2º PA'!$E$4:$E$2000='Analítico Cp.'!$B80),-('Diário 2º PA'!$Q$4:$Q$2000=C$1),('Diário 2º PA'!$F$4:$F$2000))+SUMPRODUCT(-('Diário 3º PA'!$E$4:$E$2000='Analítico Cp.'!$B80),-('Diário 3º PA'!$Q$4:$Q$2000=C$1),('Diário 3º PA'!$F$4:$F$2000))+SUMPRODUCT(-('Diário 4º PA'!$E$4:$E$2000='Analítico Cp.'!$B80),-('Diário 4º PA'!$Q$4:$Q$2000=C$1),('Diário 4º PA'!$F$4:$F$2000))+SUMPRODUCT(-('Comp.'!$D$5:$D$896='Analítico Cp.'!$B80),-('Comp.'!$K$5:$K$896=C$1),('Comp.'!$E$5:$E$896))</f>
        <v>0</v>
      </c>
      <c r="D80" s="15">
        <f>SUMPRODUCT(-('Diário 1º PA'!$E$4:$E$2634='Analítico Cp.'!$B80),-('Diário 1º PA'!$Q$4:$Q$2634=D$1),('Diário 1º PA'!$F$4:$F$2634))+SUMPRODUCT(-('Diário 2º PA'!$E$4:$E$2000='Analítico Cp.'!$B80),-('Diário 2º PA'!$Q$4:$Q$2000=D$1),('Diário 2º PA'!$F$4:$F$2000))+SUMPRODUCT(-('Diário 3º PA'!$E$4:$E$2000='Analítico Cp.'!$B80),-('Diário 3º PA'!$Q$4:$Q$2000=D$1),('Diário 3º PA'!$F$4:$F$2000))+SUMPRODUCT(-('Diário 4º PA'!$E$4:$E$2000='Analítico Cp.'!$B80),-('Diário 4º PA'!$Q$4:$Q$2000=D$1),('Diário 4º PA'!$F$4:$F$2000))+SUMPRODUCT(-('Comp.'!$D$5:$D$896='Analítico Cp.'!$B80),-('Comp.'!$K$5:$K$896=D$1),('Comp.'!$E$5:$E$896))</f>
        <v>0</v>
      </c>
      <c r="E80" s="15">
        <f>SUMPRODUCT(-('Diário 1º PA'!$E$4:$E$2634='Analítico Cp.'!$B80),-('Diário 1º PA'!$Q$4:$Q$2634=E$1),('Diário 1º PA'!$F$4:$F$2634))+SUMPRODUCT(-('Diário 2º PA'!$E$4:$E$2000='Analítico Cp.'!$B80),-('Diário 2º PA'!$Q$4:$Q$2000=E$1),('Diário 2º PA'!$F$4:$F$2000))+SUMPRODUCT(-('Diário 3º PA'!$E$4:$E$2000='Analítico Cp.'!$B80),-('Diário 3º PA'!$Q$4:$Q$2000=E$1),('Diário 3º PA'!$F$4:$F$2000))+SUMPRODUCT(-('Diário 4º PA'!$E$4:$E$2000='Analítico Cp.'!$B80),-('Diário 4º PA'!$Q$4:$Q$2000=E$1),('Diário 4º PA'!$F$4:$F$2000))+SUMPRODUCT(-('Comp.'!$D$5:$D$896='Analítico Cp.'!$B80),-('Comp.'!$K$5:$K$896=E$1),('Comp.'!$E$5:$E$896))</f>
        <v>0</v>
      </c>
      <c r="F80" s="15">
        <f>SUMPRODUCT(-('Diário 1º PA'!$E$4:$E$2634='Analítico Cp.'!$B80),-('Diário 1º PA'!$Q$4:$Q$2634=F$1),('Diário 1º PA'!$F$4:$F$2634))+SUMPRODUCT(-('Diário 2º PA'!$E$4:$E$2000='Analítico Cp.'!$B80),-('Diário 2º PA'!$Q$4:$Q$2000=F$1),('Diário 2º PA'!$F$4:$F$2000))+SUMPRODUCT(-('Diário 3º PA'!$E$4:$E$2000='Analítico Cp.'!$B80),-('Diário 3º PA'!$Q$4:$Q$2000=F$1),('Diário 3º PA'!$F$4:$F$2000))+SUMPRODUCT(-('Diário 4º PA'!$E$4:$E$2000='Analítico Cp.'!$B80),-('Diário 4º PA'!$Q$4:$Q$2000=F$1),('Diário 4º PA'!$F$4:$F$2000))+SUMPRODUCT(-('Comp.'!$D$5:$D$896='Analítico Cp.'!$B80),-('Comp.'!$K$5:$K$896=F$1),('Comp.'!$E$5:$E$896))</f>
        <v>0</v>
      </c>
      <c r="G80" s="15">
        <f>SUMPRODUCT(-('Diário 1º PA'!$E$4:$E$2634='Analítico Cp.'!$B80),-('Diário 1º PA'!$Q$4:$Q$2634=G$1),('Diário 1º PA'!$F$4:$F$2634))+SUMPRODUCT(-('Diário 2º PA'!$E$4:$E$2000='Analítico Cp.'!$B80),-('Diário 2º PA'!$Q$4:$Q$2000=G$1),('Diário 2º PA'!$F$4:$F$2000))+SUMPRODUCT(-('Diário 3º PA'!$E$4:$E$2000='Analítico Cp.'!$B80),-('Diário 3º PA'!$Q$4:$Q$2000=G$1),('Diário 3º PA'!$F$4:$F$2000))+SUMPRODUCT(-('Diário 4º PA'!$E$4:$E$2000='Analítico Cp.'!$B80),-('Diário 4º PA'!$Q$4:$Q$2000=G$1),('Diário 4º PA'!$F$4:$F$2000))+SUMPRODUCT(-('Comp.'!$D$5:$D$896='Analítico Cp.'!$B80),-('Comp.'!$K$5:$K$896=G$1),('Comp.'!$E$5:$E$896))</f>
        <v>0</v>
      </c>
      <c r="H80" s="15">
        <f>SUMPRODUCT(-('Diário 1º PA'!$E$4:$E$2634='Analítico Cp.'!$B80),-('Diário 1º PA'!$Q$4:$Q$2634=H$1),('Diário 1º PA'!$F$4:$F$2634))+SUMPRODUCT(-('Diário 2º PA'!$E$4:$E$2000='Analítico Cp.'!$B80),-('Diário 2º PA'!$Q$4:$Q$2000=H$1),('Diário 2º PA'!$F$4:$F$2000))+SUMPRODUCT(-('Diário 3º PA'!$E$4:$E$2000='Analítico Cp.'!$B80),-('Diário 3º PA'!$Q$4:$Q$2000=H$1),('Diário 3º PA'!$F$4:$F$2000))+SUMPRODUCT(-('Diário 4º PA'!$E$4:$E$2000='Analítico Cp.'!$B80),-('Diário 4º PA'!$Q$4:$Q$2000=H$1),('Diário 4º PA'!$F$4:$F$2000))+SUMPRODUCT(-('Comp.'!$D$5:$D$896='Analítico Cp.'!$B80),-('Comp.'!$K$5:$K$896=H$1),('Comp.'!$E$5:$E$896))</f>
        <v>0</v>
      </c>
      <c r="I80" s="15">
        <f>SUMPRODUCT(-('Diário 1º PA'!$E$4:$E$2634='Analítico Cp.'!$B80),-('Diário 1º PA'!$Q$4:$Q$2634=I$1),('Diário 1º PA'!$F$4:$F$2634))+SUMPRODUCT(-('Diário 2º PA'!$E$4:$E$2000='Analítico Cp.'!$B80),-('Diário 2º PA'!$Q$4:$Q$2000=I$1),('Diário 2º PA'!$F$4:$F$2000))+SUMPRODUCT(-('Diário 3º PA'!$E$4:$E$2000='Analítico Cp.'!$B80),-('Diário 3º PA'!$Q$4:$Q$2000=I$1),('Diário 3º PA'!$F$4:$F$2000))+SUMPRODUCT(-('Diário 4º PA'!$E$4:$E$2000='Analítico Cp.'!$B80),-('Diário 4º PA'!$Q$4:$Q$2000=I$1),('Diário 4º PA'!$F$4:$F$2000))+SUMPRODUCT(-('Comp.'!$D$5:$D$896='Analítico Cp.'!$B80),-('Comp.'!$K$5:$K$896=I$1),('Comp.'!$E$5:$E$896))</f>
        <v>0</v>
      </c>
      <c r="J80" s="15">
        <f>SUMPRODUCT(-('Diário 1º PA'!$E$4:$E$2634='Analítico Cp.'!$B80),-('Diário 1º PA'!$Q$4:$Q$2634=J$1),('Diário 1º PA'!$F$4:$F$2634))+SUMPRODUCT(-('Diário 2º PA'!$E$4:$E$2000='Analítico Cp.'!$B80),-('Diário 2º PA'!$Q$4:$Q$2000=J$1),('Diário 2º PA'!$F$4:$F$2000))+SUMPRODUCT(-('Diário 3º PA'!$E$4:$E$2000='Analítico Cp.'!$B80),-('Diário 3º PA'!$Q$4:$Q$2000=J$1),('Diário 3º PA'!$F$4:$F$2000))+SUMPRODUCT(-('Diário 4º PA'!$E$4:$E$2000='Analítico Cp.'!$B80),-('Diário 4º PA'!$Q$4:$Q$2000=J$1),('Diário 4º PA'!$F$4:$F$2000))+SUMPRODUCT(-('Comp.'!$D$5:$D$896='Analítico Cp.'!$B80),-('Comp.'!$K$5:$K$896=J$1),('Comp.'!$E$5:$E$896))</f>
        <v>0</v>
      </c>
      <c r="K80" s="15">
        <f>SUMPRODUCT(-('Diário 1º PA'!$E$4:$E$2634='Analítico Cp.'!$B80),-('Diário 1º PA'!$Q$4:$Q$2634=K$1),('Diário 1º PA'!$F$4:$F$2634))+SUMPRODUCT(-('Diário 2º PA'!$E$4:$E$2000='Analítico Cp.'!$B80),-('Diário 2º PA'!$Q$4:$Q$2000=K$1),('Diário 2º PA'!$F$4:$F$2000))+SUMPRODUCT(-('Diário 3º PA'!$E$4:$E$2000='Analítico Cp.'!$B80),-('Diário 3º PA'!$Q$4:$Q$2000=K$1),('Diário 3º PA'!$F$4:$F$2000))+SUMPRODUCT(-('Diário 4º PA'!$E$4:$E$2000='Analítico Cp.'!$B80),-('Diário 4º PA'!$Q$4:$Q$2000=K$1),('Diário 4º PA'!$F$4:$F$2000))+SUMPRODUCT(-('Comp.'!$D$5:$D$896='Analítico Cp.'!$B80),-('Comp.'!$K$5:$K$896=K$1),('Comp.'!$E$5:$E$896))</f>
        <v>0</v>
      </c>
      <c r="L80" s="15">
        <f>SUMPRODUCT(-('Diário 1º PA'!$E$4:$E$2634='Analítico Cp.'!$B80),-('Diário 1º PA'!$Q$4:$Q$2634=L$1),('Diário 1º PA'!$F$4:$F$2634))+SUMPRODUCT(-('Diário 2º PA'!$E$4:$E$2000='Analítico Cp.'!$B80),-('Diário 2º PA'!$Q$4:$Q$2000=L$1),('Diário 2º PA'!$F$4:$F$2000))+SUMPRODUCT(-('Diário 3º PA'!$E$4:$E$2000='Analítico Cp.'!$B80),-('Diário 3º PA'!$Q$4:$Q$2000=L$1),('Diário 3º PA'!$F$4:$F$2000))+SUMPRODUCT(-('Diário 4º PA'!$E$4:$E$2000='Analítico Cp.'!$B80),-('Diário 4º PA'!$Q$4:$Q$2000=L$1),('Diário 4º PA'!$F$4:$F$2000))+SUMPRODUCT(-('Comp.'!$D$5:$D$896='Analítico Cp.'!$B80),-('Comp.'!$K$5:$K$896=L$1),('Comp.'!$E$5:$E$896))</f>
        <v>0</v>
      </c>
      <c r="M80" s="15">
        <f>SUMPRODUCT(-('Diário 1º PA'!$E$4:$E$2634='Analítico Cp.'!$B80),-('Diário 1º PA'!$Q$4:$Q$2634=M$1),('Diário 1º PA'!$F$4:$F$2634))+SUMPRODUCT(-('Diário 2º PA'!$E$4:$E$2000='Analítico Cp.'!$B80),-('Diário 2º PA'!$Q$4:$Q$2000=M$1),('Diário 2º PA'!$F$4:$F$2000))+SUMPRODUCT(-('Diário 3º PA'!$E$4:$E$2000='Analítico Cp.'!$B80),-('Diário 3º PA'!$Q$4:$Q$2000=M$1),('Diário 3º PA'!$F$4:$F$2000))+SUMPRODUCT(-('Diário 4º PA'!$E$4:$E$2000='Analítico Cp.'!$B80),-('Diário 4º PA'!$Q$4:$Q$2000=M$1),('Diário 4º PA'!$F$4:$F$2000))+SUMPRODUCT(-('Comp.'!$D$5:$D$896='Analítico Cp.'!$B80),-('Comp.'!$K$5:$K$896=M$1),('Comp.'!$E$5:$E$896))</f>
        <v>0</v>
      </c>
      <c r="N80" s="15">
        <f>SUMPRODUCT(-('Diário 1º PA'!$E$4:$E$2634='Analítico Cp.'!$B80),-('Diário 1º PA'!$Q$4:$Q$2634=N$1),('Diário 1º PA'!$F$4:$F$2634))+SUMPRODUCT(-('Diário 2º PA'!$E$4:$E$2000='Analítico Cp.'!$B80),-('Diário 2º PA'!$Q$4:$Q$2000=N$1),('Diário 2º PA'!$F$4:$F$2000))+SUMPRODUCT(-('Diário 3º PA'!$E$4:$E$2000='Analítico Cp.'!$B80),-('Diário 3º PA'!$Q$4:$Q$2000=N$1),('Diário 3º PA'!$F$4:$F$2000))+SUMPRODUCT(-('Diário 4º PA'!$E$4:$E$2000='Analítico Cp.'!$B80),-('Diário 4º PA'!$Q$4:$Q$2000=N$1),('Diário 4º PA'!$F$4:$F$2000))+SUMPRODUCT(-('Comp.'!$D$5:$D$896='Analítico Cp.'!$B80),-('Comp.'!$K$5:$K$896=N$1),('Comp.'!$E$5:$E$896))</f>
        <v>0</v>
      </c>
      <c r="O80" s="16">
        <f t="shared" si="12"/>
        <v>0</v>
      </c>
      <c r="P80" s="180">
        <f t="shared" si="11"/>
        <v>0</v>
      </c>
    </row>
    <row r="81" spans="1:16" ht="23.25" customHeight="1" x14ac:dyDescent="0.2">
      <c r="A81" s="67" t="s">
        <v>146</v>
      </c>
      <c r="B81" s="111" t="s">
        <v>82</v>
      </c>
      <c r="C81" s="15">
        <f>SUMPRODUCT(-('Diário 1º PA'!$E$4:$E$2634='Analítico Cp.'!$B81),-('Diário 1º PA'!$Q$4:$Q$2634=C$1),('Diário 1º PA'!$F$4:$F$2634))+SUMPRODUCT(-('Diário 2º PA'!$E$4:$E$2000='Analítico Cp.'!$B81),-('Diário 2º PA'!$Q$4:$Q$2000=C$1),('Diário 2º PA'!$F$4:$F$2000))+SUMPRODUCT(-('Diário 3º PA'!$E$4:$E$2000='Analítico Cp.'!$B81),-('Diário 3º PA'!$Q$4:$Q$2000=C$1),('Diário 3º PA'!$F$4:$F$2000))+SUMPRODUCT(-('Diário 4º PA'!$E$4:$E$2000='Analítico Cp.'!$B81),-('Diário 4º PA'!$Q$4:$Q$2000=C$1),('Diário 4º PA'!$F$4:$F$2000))+SUMPRODUCT(-('Comp.'!$D$5:$D$896='Analítico Cp.'!$B81),-('Comp.'!$K$5:$K$896=C$1),('Comp.'!$E$5:$E$896))</f>
        <v>0</v>
      </c>
      <c r="D81" s="15">
        <f>SUMPRODUCT(-('Diário 1º PA'!$E$4:$E$2634='Analítico Cp.'!$B81),-('Diário 1º PA'!$Q$4:$Q$2634=D$1),('Diário 1º PA'!$F$4:$F$2634))+SUMPRODUCT(-('Diário 2º PA'!$E$4:$E$2000='Analítico Cp.'!$B81),-('Diário 2º PA'!$Q$4:$Q$2000=D$1),('Diário 2º PA'!$F$4:$F$2000))+SUMPRODUCT(-('Diário 3º PA'!$E$4:$E$2000='Analítico Cp.'!$B81),-('Diário 3º PA'!$Q$4:$Q$2000=D$1),('Diário 3º PA'!$F$4:$F$2000))+SUMPRODUCT(-('Diário 4º PA'!$E$4:$E$2000='Analítico Cp.'!$B81),-('Diário 4º PA'!$Q$4:$Q$2000=D$1),('Diário 4º PA'!$F$4:$F$2000))+SUMPRODUCT(-('Comp.'!$D$5:$D$896='Analítico Cp.'!$B81),-('Comp.'!$K$5:$K$896=D$1),('Comp.'!$E$5:$E$896))</f>
        <v>0</v>
      </c>
      <c r="E81" s="15">
        <f>SUMPRODUCT(-('Diário 1º PA'!$E$4:$E$2634='Analítico Cp.'!$B81),-('Diário 1º PA'!$Q$4:$Q$2634=E$1),('Diário 1º PA'!$F$4:$F$2634))+SUMPRODUCT(-('Diário 2º PA'!$E$4:$E$2000='Analítico Cp.'!$B81),-('Diário 2º PA'!$Q$4:$Q$2000=E$1),('Diário 2º PA'!$F$4:$F$2000))+SUMPRODUCT(-('Diário 3º PA'!$E$4:$E$2000='Analítico Cp.'!$B81),-('Diário 3º PA'!$Q$4:$Q$2000=E$1),('Diário 3º PA'!$F$4:$F$2000))+SUMPRODUCT(-('Diário 4º PA'!$E$4:$E$2000='Analítico Cp.'!$B81),-('Diário 4º PA'!$Q$4:$Q$2000=E$1),('Diário 4º PA'!$F$4:$F$2000))+SUMPRODUCT(-('Comp.'!$D$5:$D$896='Analítico Cp.'!$B81),-('Comp.'!$K$5:$K$896=E$1),('Comp.'!$E$5:$E$896))</f>
        <v>872.6</v>
      </c>
      <c r="F81" s="15">
        <f>SUMPRODUCT(-('Diário 1º PA'!$E$4:$E$2634='Analítico Cp.'!$B81),-('Diário 1º PA'!$Q$4:$Q$2634=F$1),('Diário 1º PA'!$F$4:$F$2634))+SUMPRODUCT(-('Diário 2º PA'!$E$4:$E$2000='Analítico Cp.'!$B81),-('Diário 2º PA'!$Q$4:$Q$2000=F$1),('Diário 2º PA'!$F$4:$F$2000))+SUMPRODUCT(-('Diário 3º PA'!$E$4:$E$2000='Analítico Cp.'!$B81),-('Diário 3º PA'!$Q$4:$Q$2000=F$1),('Diário 3º PA'!$F$4:$F$2000))+SUMPRODUCT(-('Diário 4º PA'!$E$4:$E$2000='Analítico Cp.'!$B81),-('Diário 4º PA'!$Q$4:$Q$2000=F$1),('Diário 4º PA'!$F$4:$F$2000))+SUMPRODUCT(-('Comp.'!$D$5:$D$896='Analítico Cp.'!$B81),-('Comp.'!$K$5:$K$896=F$1),('Comp.'!$E$5:$E$896))</f>
        <v>0</v>
      </c>
      <c r="G81" s="15">
        <f>SUMPRODUCT(-('Diário 1º PA'!$E$4:$E$2634='Analítico Cp.'!$B81),-('Diário 1º PA'!$Q$4:$Q$2634=G$1),('Diário 1º PA'!$F$4:$F$2634))+SUMPRODUCT(-('Diário 2º PA'!$E$4:$E$2000='Analítico Cp.'!$B81),-('Diário 2º PA'!$Q$4:$Q$2000=G$1),('Diário 2º PA'!$F$4:$F$2000))+SUMPRODUCT(-('Diário 3º PA'!$E$4:$E$2000='Analítico Cp.'!$B81),-('Diário 3º PA'!$Q$4:$Q$2000=G$1),('Diário 3º PA'!$F$4:$F$2000))+SUMPRODUCT(-('Diário 4º PA'!$E$4:$E$2000='Analítico Cp.'!$B81),-('Diário 4º PA'!$Q$4:$Q$2000=G$1),('Diário 4º PA'!$F$4:$F$2000))+SUMPRODUCT(-('Comp.'!$D$5:$D$896='Analítico Cp.'!$B81),-('Comp.'!$K$5:$K$896=G$1),('Comp.'!$E$5:$E$896))</f>
        <v>0</v>
      </c>
      <c r="H81" s="15">
        <f>SUMPRODUCT(-('Diário 1º PA'!$E$4:$E$2634='Analítico Cp.'!$B81),-('Diário 1º PA'!$Q$4:$Q$2634=H$1),('Diário 1º PA'!$F$4:$F$2634))+SUMPRODUCT(-('Diário 2º PA'!$E$4:$E$2000='Analítico Cp.'!$B81),-('Diário 2º PA'!$Q$4:$Q$2000=H$1),('Diário 2º PA'!$F$4:$F$2000))+SUMPRODUCT(-('Diário 3º PA'!$E$4:$E$2000='Analítico Cp.'!$B81),-('Diário 3º PA'!$Q$4:$Q$2000=H$1),('Diário 3º PA'!$F$4:$F$2000))+SUMPRODUCT(-('Diário 4º PA'!$E$4:$E$2000='Analítico Cp.'!$B81),-('Diário 4º PA'!$Q$4:$Q$2000=H$1),('Diário 4º PA'!$F$4:$F$2000))+SUMPRODUCT(-('Comp.'!$D$5:$D$896='Analítico Cp.'!$B81),-('Comp.'!$K$5:$K$896=H$1),('Comp.'!$E$5:$E$896))</f>
        <v>0</v>
      </c>
      <c r="I81" s="15">
        <f>SUMPRODUCT(-('Diário 1º PA'!$E$4:$E$2634='Analítico Cp.'!$B81),-('Diário 1º PA'!$Q$4:$Q$2634=I$1),('Diário 1º PA'!$F$4:$F$2634))+SUMPRODUCT(-('Diário 2º PA'!$E$4:$E$2000='Analítico Cp.'!$B81),-('Diário 2º PA'!$Q$4:$Q$2000=I$1),('Diário 2º PA'!$F$4:$F$2000))+SUMPRODUCT(-('Diário 3º PA'!$E$4:$E$2000='Analítico Cp.'!$B81),-('Diário 3º PA'!$Q$4:$Q$2000=I$1),('Diário 3º PA'!$F$4:$F$2000))+SUMPRODUCT(-('Diário 4º PA'!$E$4:$E$2000='Analítico Cp.'!$B81),-('Diário 4º PA'!$Q$4:$Q$2000=I$1),('Diário 4º PA'!$F$4:$F$2000))+SUMPRODUCT(-('Comp.'!$D$5:$D$896='Analítico Cp.'!$B81),-('Comp.'!$K$5:$K$896=I$1),('Comp.'!$E$5:$E$896))</f>
        <v>0</v>
      </c>
      <c r="J81" s="15">
        <f>SUMPRODUCT(-('Diário 1º PA'!$E$4:$E$2634='Analítico Cp.'!$B81),-('Diário 1º PA'!$Q$4:$Q$2634=J$1),('Diário 1º PA'!$F$4:$F$2634))+SUMPRODUCT(-('Diário 2º PA'!$E$4:$E$2000='Analítico Cp.'!$B81),-('Diário 2º PA'!$Q$4:$Q$2000=J$1),('Diário 2º PA'!$F$4:$F$2000))+SUMPRODUCT(-('Diário 3º PA'!$E$4:$E$2000='Analítico Cp.'!$B81),-('Diário 3º PA'!$Q$4:$Q$2000=J$1),('Diário 3º PA'!$F$4:$F$2000))+SUMPRODUCT(-('Diário 4º PA'!$E$4:$E$2000='Analítico Cp.'!$B81),-('Diário 4º PA'!$Q$4:$Q$2000=J$1),('Diário 4º PA'!$F$4:$F$2000))+SUMPRODUCT(-('Comp.'!$D$5:$D$896='Analítico Cp.'!$B81),-('Comp.'!$K$5:$K$896=J$1),('Comp.'!$E$5:$E$896))</f>
        <v>0</v>
      </c>
      <c r="K81" s="15">
        <f>SUMPRODUCT(-('Diário 1º PA'!$E$4:$E$2634='Analítico Cp.'!$B81),-('Diário 1º PA'!$Q$4:$Q$2634=K$1),('Diário 1º PA'!$F$4:$F$2634))+SUMPRODUCT(-('Diário 2º PA'!$E$4:$E$2000='Analítico Cp.'!$B81),-('Diário 2º PA'!$Q$4:$Q$2000=K$1),('Diário 2º PA'!$F$4:$F$2000))+SUMPRODUCT(-('Diário 3º PA'!$E$4:$E$2000='Analítico Cp.'!$B81),-('Diário 3º PA'!$Q$4:$Q$2000=K$1),('Diário 3º PA'!$F$4:$F$2000))+SUMPRODUCT(-('Diário 4º PA'!$E$4:$E$2000='Analítico Cp.'!$B81),-('Diário 4º PA'!$Q$4:$Q$2000=K$1),('Diário 4º PA'!$F$4:$F$2000))+SUMPRODUCT(-('Comp.'!$D$5:$D$896='Analítico Cp.'!$B81),-('Comp.'!$K$5:$K$896=K$1),('Comp.'!$E$5:$E$896))</f>
        <v>0</v>
      </c>
      <c r="L81" s="15">
        <f>SUMPRODUCT(-('Diário 1º PA'!$E$4:$E$2634='Analítico Cp.'!$B81),-('Diário 1º PA'!$Q$4:$Q$2634=L$1),('Diário 1º PA'!$F$4:$F$2634))+SUMPRODUCT(-('Diário 2º PA'!$E$4:$E$2000='Analítico Cp.'!$B81),-('Diário 2º PA'!$Q$4:$Q$2000=L$1),('Diário 2º PA'!$F$4:$F$2000))+SUMPRODUCT(-('Diário 3º PA'!$E$4:$E$2000='Analítico Cp.'!$B81),-('Diário 3º PA'!$Q$4:$Q$2000=L$1),('Diário 3º PA'!$F$4:$F$2000))+SUMPRODUCT(-('Diário 4º PA'!$E$4:$E$2000='Analítico Cp.'!$B81),-('Diário 4º PA'!$Q$4:$Q$2000=L$1),('Diário 4º PA'!$F$4:$F$2000))+SUMPRODUCT(-('Comp.'!$D$5:$D$896='Analítico Cp.'!$B81),-('Comp.'!$K$5:$K$896=L$1),('Comp.'!$E$5:$E$896))</f>
        <v>0</v>
      </c>
      <c r="M81" s="15">
        <f>SUMPRODUCT(-('Diário 1º PA'!$E$4:$E$2634='Analítico Cp.'!$B81),-('Diário 1º PA'!$Q$4:$Q$2634=M$1),('Diário 1º PA'!$F$4:$F$2634))+SUMPRODUCT(-('Diário 2º PA'!$E$4:$E$2000='Analítico Cp.'!$B81),-('Diário 2º PA'!$Q$4:$Q$2000=M$1),('Diário 2º PA'!$F$4:$F$2000))+SUMPRODUCT(-('Diário 3º PA'!$E$4:$E$2000='Analítico Cp.'!$B81),-('Diário 3º PA'!$Q$4:$Q$2000=M$1),('Diário 3º PA'!$F$4:$F$2000))+SUMPRODUCT(-('Diário 4º PA'!$E$4:$E$2000='Analítico Cp.'!$B81),-('Diário 4º PA'!$Q$4:$Q$2000=M$1),('Diário 4º PA'!$F$4:$F$2000))+SUMPRODUCT(-('Comp.'!$D$5:$D$896='Analítico Cp.'!$B81),-('Comp.'!$K$5:$K$896=M$1),('Comp.'!$E$5:$E$896))</f>
        <v>0</v>
      </c>
      <c r="N81" s="15">
        <f>SUMPRODUCT(-('Diário 1º PA'!$E$4:$E$2634='Analítico Cp.'!$B81),-('Diário 1º PA'!$Q$4:$Q$2634=N$1),('Diário 1º PA'!$F$4:$F$2634))+SUMPRODUCT(-('Diário 2º PA'!$E$4:$E$2000='Analítico Cp.'!$B81),-('Diário 2º PA'!$Q$4:$Q$2000=N$1),('Diário 2º PA'!$F$4:$F$2000))+SUMPRODUCT(-('Diário 3º PA'!$E$4:$E$2000='Analítico Cp.'!$B81),-('Diário 3º PA'!$Q$4:$Q$2000=N$1),('Diário 3º PA'!$F$4:$F$2000))+SUMPRODUCT(-('Diário 4º PA'!$E$4:$E$2000='Analítico Cp.'!$B81),-('Diário 4º PA'!$Q$4:$Q$2000=N$1),('Diário 4º PA'!$F$4:$F$2000))+SUMPRODUCT(-('Comp.'!$D$5:$D$896='Analítico Cp.'!$B81),-('Comp.'!$K$5:$K$896=N$1),('Comp.'!$E$5:$E$896))</f>
        <v>0</v>
      </c>
      <c r="O81" s="16">
        <f t="shared" si="12"/>
        <v>872.6</v>
      </c>
      <c r="P81" s="180">
        <f t="shared" si="11"/>
        <v>2.6054526062758591E-4</v>
      </c>
    </row>
    <row r="82" spans="1:16" ht="23.25" customHeight="1" x14ac:dyDescent="0.2">
      <c r="A82" s="67" t="s">
        <v>147</v>
      </c>
      <c r="B82" s="111" t="s">
        <v>190</v>
      </c>
      <c r="C82" s="15">
        <f>SUMPRODUCT(-('Diário 1º PA'!$E$4:$E$2634='Analítico Cp.'!$B82),-('Diário 1º PA'!$Q$4:$Q$2634=C$1),('Diário 1º PA'!$F$4:$F$2634))+SUMPRODUCT(-('Diário 2º PA'!$E$4:$E$2000='Analítico Cp.'!$B82),-('Diário 2º PA'!$Q$4:$Q$2000=C$1),('Diário 2º PA'!$F$4:$F$2000))+SUMPRODUCT(-('Diário 3º PA'!$E$4:$E$2000='Analítico Cp.'!$B82),-('Diário 3º PA'!$Q$4:$Q$2000=C$1),('Diário 3º PA'!$F$4:$F$2000))+SUMPRODUCT(-('Diário 4º PA'!$E$4:$E$2000='Analítico Cp.'!$B82),-('Diário 4º PA'!$Q$4:$Q$2000=C$1),('Diário 4º PA'!$F$4:$F$2000))+SUMPRODUCT(-('Comp.'!$D$5:$D$896='Analítico Cp.'!$B82),-('Comp.'!$K$5:$K$896=C$1),('Comp.'!$E$5:$E$896))</f>
        <v>0</v>
      </c>
      <c r="D82" s="15">
        <f>SUMPRODUCT(-('Diário 1º PA'!$E$4:$E$2634='Analítico Cp.'!$B82),-('Diário 1º PA'!$Q$4:$Q$2634=D$1),('Diário 1º PA'!$F$4:$F$2634))+SUMPRODUCT(-('Diário 2º PA'!$E$4:$E$2000='Analítico Cp.'!$B82),-('Diário 2º PA'!$Q$4:$Q$2000=D$1),('Diário 2º PA'!$F$4:$F$2000))+SUMPRODUCT(-('Diário 3º PA'!$E$4:$E$2000='Analítico Cp.'!$B82),-('Diário 3º PA'!$Q$4:$Q$2000=D$1),('Diário 3º PA'!$F$4:$F$2000))+SUMPRODUCT(-('Diário 4º PA'!$E$4:$E$2000='Analítico Cp.'!$B82),-('Diário 4º PA'!$Q$4:$Q$2000=D$1),('Diário 4º PA'!$F$4:$F$2000))+SUMPRODUCT(-('Comp.'!$D$5:$D$896='Analítico Cp.'!$B82),-('Comp.'!$K$5:$K$896=D$1),('Comp.'!$E$5:$E$896))</f>
        <v>0</v>
      </c>
      <c r="E82" s="15">
        <f>SUMPRODUCT(-('Diário 1º PA'!$E$4:$E$2634='Analítico Cp.'!$B82),-('Diário 1º PA'!$Q$4:$Q$2634=E$1),('Diário 1º PA'!$F$4:$F$2634))+SUMPRODUCT(-('Diário 2º PA'!$E$4:$E$2000='Analítico Cp.'!$B82),-('Diário 2º PA'!$Q$4:$Q$2000=E$1),('Diário 2º PA'!$F$4:$F$2000))+SUMPRODUCT(-('Diário 3º PA'!$E$4:$E$2000='Analítico Cp.'!$B82),-('Diário 3º PA'!$Q$4:$Q$2000=E$1),('Diário 3º PA'!$F$4:$F$2000))+SUMPRODUCT(-('Diário 4º PA'!$E$4:$E$2000='Analítico Cp.'!$B82),-('Diário 4º PA'!$Q$4:$Q$2000=E$1),('Diário 4º PA'!$F$4:$F$2000))+SUMPRODUCT(-('Comp.'!$D$5:$D$896='Analítico Cp.'!$B82),-('Comp.'!$K$5:$K$896=E$1),('Comp.'!$E$5:$E$896))</f>
        <v>0</v>
      </c>
      <c r="F82" s="15">
        <f>SUMPRODUCT(-('Diário 1º PA'!$E$4:$E$2634='Analítico Cp.'!$B82),-('Diário 1º PA'!$Q$4:$Q$2634=F$1),('Diário 1º PA'!$F$4:$F$2634))+SUMPRODUCT(-('Diário 2º PA'!$E$4:$E$2000='Analítico Cp.'!$B82),-('Diário 2º PA'!$Q$4:$Q$2000=F$1),('Diário 2º PA'!$F$4:$F$2000))+SUMPRODUCT(-('Diário 3º PA'!$E$4:$E$2000='Analítico Cp.'!$B82),-('Diário 3º PA'!$Q$4:$Q$2000=F$1),('Diário 3º PA'!$F$4:$F$2000))+SUMPRODUCT(-('Diário 4º PA'!$E$4:$E$2000='Analítico Cp.'!$B82),-('Diário 4º PA'!$Q$4:$Q$2000=F$1),('Diário 4º PA'!$F$4:$F$2000))+SUMPRODUCT(-('Comp.'!$D$5:$D$896='Analítico Cp.'!$B82),-('Comp.'!$K$5:$K$896=F$1),('Comp.'!$E$5:$E$896))</f>
        <v>0</v>
      </c>
      <c r="G82" s="15">
        <f>SUMPRODUCT(-('Diário 1º PA'!$E$4:$E$2634='Analítico Cp.'!$B82),-('Diário 1º PA'!$Q$4:$Q$2634=G$1),('Diário 1º PA'!$F$4:$F$2634))+SUMPRODUCT(-('Diário 2º PA'!$E$4:$E$2000='Analítico Cp.'!$B82),-('Diário 2º PA'!$Q$4:$Q$2000=G$1),('Diário 2º PA'!$F$4:$F$2000))+SUMPRODUCT(-('Diário 3º PA'!$E$4:$E$2000='Analítico Cp.'!$B82),-('Diário 3º PA'!$Q$4:$Q$2000=G$1),('Diário 3º PA'!$F$4:$F$2000))+SUMPRODUCT(-('Diário 4º PA'!$E$4:$E$2000='Analítico Cp.'!$B82),-('Diário 4º PA'!$Q$4:$Q$2000=G$1),('Diário 4º PA'!$F$4:$F$2000))+SUMPRODUCT(-('Comp.'!$D$5:$D$896='Analítico Cp.'!$B82),-('Comp.'!$K$5:$K$896=G$1),('Comp.'!$E$5:$E$896))</f>
        <v>0</v>
      </c>
      <c r="H82" s="15">
        <f>SUMPRODUCT(-('Diário 1º PA'!$E$4:$E$2634='Analítico Cp.'!$B82),-('Diário 1º PA'!$Q$4:$Q$2634=H$1),('Diário 1º PA'!$F$4:$F$2634))+SUMPRODUCT(-('Diário 2º PA'!$E$4:$E$2000='Analítico Cp.'!$B82),-('Diário 2º PA'!$Q$4:$Q$2000=H$1),('Diário 2º PA'!$F$4:$F$2000))+SUMPRODUCT(-('Diário 3º PA'!$E$4:$E$2000='Analítico Cp.'!$B82),-('Diário 3º PA'!$Q$4:$Q$2000=H$1),('Diário 3º PA'!$F$4:$F$2000))+SUMPRODUCT(-('Diário 4º PA'!$E$4:$E$2000='Analítico Cp.'!$B82),-('Diário 4º PA'!$Q$4:$Q$2000=H$1),('Diário 4º PA'!$F$4:$F$2000))+SUMPRODUCT(-('Comp.'!$D$5:$D$896='Analítico Cp.'!$B82),-('Comp.'!$K$5:$K$896=H$1),('Comp.'!$E$5:$E$896))</f>
        <v>0</v>
      </c>
      <c r="I82" s="15">
        <f>SUMPRODUCT(-('Diário 1º PA'!$E$4:$E$2634='Analítico Cp.'!$B82),-('Diário 1º PA'!$Q$4:$Q$2634=I$1),('Diário 1º PA'!$F$4:$F$2634))+SUMPRODUCT(-('Diário 2º PA'!$E$4:$E$2000='Analítico Cp.'!$B82),-('Diário 2º PA'!$Q$4:$Q$2000=I$1),('Diário 2º PA'!$F$4:$F$2000))+SUMPRODUCT(-('Diário 3º PA'!$E$4:$E$2000='Analítico Cp.'!$B82),-('Diário 3º PA'!$Q$4:$Q$2000=I$1),('Diário 3º PA'!$F$4:$F$2000))+SUMPRODUCT(-('Diário 4º PA'!$E$4:$E$2000='Analítico Cp.'!$B82),-('Diário 4º PA'!$Q$4:$Q$2000=I$1),('Diário 4º PA'!$F$4:$F$2000))+SUMPRODUCT(-('Comp.'!$D$5:$D$896='Analítico Cp.'!$B82),-('Comp.'!$K$5:$K$896=I$1),('Comp.'!$E$5:$E$896))</f>
        <v>0</v>
      </c>
      <c r="J82" s="15">
        <f>SUMPRODUCT(-('Diário 1º PA'!$E$4:$E$2634='Analítico Cp.'!$B82),-('Diário 1º PA'!$Q$4:$Q$2634=J$1),('Diário 1º PA'!$F$4:$F$2634))+SUMPRODUCT(-('Diário 2º PA'!$E$4:$E$2000='Analítico Cp.'!$B82),-('Diário 2º PA'!$Q$4:$Q$2000=J$1),('Diário 2º PA'!$F$4:$F$2000))+SUMPRODUCT(-('Diário 3º PA'!$E$4:$E$2000='Analítico Cp.'!$B82),-('Diário 3º PA'!$Q$4:$Q$2000=J$1),('Diário 3º PA'!$F$4:$F$2000))+SUMPRODUCT(-('Diário 4º PA'!$E$4:$E$2000='Analítico Cp.'!$B82),-('Diário 4º PA'!$Q$4:$Q$2000=J$1),('Diário 4º PA'!$F$4:$F$2000))+SUMPRODUCT(-('Comp.'!$D$5:$D$896='Analítico Cp.'!$B82),-('Comp.'!$K$5:$K$896=J$1),('Comp.'!$E$5:$E$896))</f>
        <v>0</v>
      </c>
      <c r="K82" s="15">
        <f>SUMPRODUCT(-('Diário 1º PA'!$E$4:$E$2634='Analítico Cp.'!$B82),-('Diário 1º PA'!$Q$4:$Q$2634=K$1),('Diário 1º PA'!$F$4:$F$2634))+SUMPRODUCT(-('Diário 2º PA'!$E$4:$E$2000='Analítico Cp.'!$B82),-('Diário 2º PA'!$Q$4:$Q$2000=K$1),('Diário 2º PA'!$F$4:$F$2000))+SUMPRODUCT(-('Diário 3º PA'!$E$4:$E$2000='Analítico Cp.'!$B82),-('Diário 3º PA'!$Q$4:$Q$2000=K$1),('Diário 3º PA'!$F$4:$F$2000))+SUMPRODUCT(-('Diário 4º PA'!$E$4:$E$2000='Analítico Cp.'!$B82),-('Diário 4º PA'!$Q$4:$Q$2000=K$1),('Diário 4º PA'!$F$4:$F$2000))+SUMPRODUCT(-('Comp.'!$D$5:$D$896='Analítico Cp.'!$B82),-('Comp.'!$K$5:$K$896=K$1),('Comp.'!$E$5:$E$896))</f>
        <v>0</v>
      </c>
      <c r="L82" s="15">
        <f>SUMPRODUCT(-('Diário 1º PA'!$E$4:$E$2634='Analítico Cp.'!$B82),-('Diário 1º PA'!$Q$4:$Q$2634=L$1),('Diário 1º PA'!$F$4:$F$2634))+SUMPRODUCT(-('Diário 2º PA'!$E$4:$E$2000='Analítico Cp.'!$B82),-('Diário 2º PA'!$Q$4:$Q$2000=L$1),('Diário 2º PA'!$F$4:$F$2000))+SUMPRODUCT(-('Diário 3º PA'!$E$4:$E$2000='Analítico Cp.'!$B82),-('Diário 3º PA'!$Q$4:$Q$2000=L$1),('Diário 3º PA'!$F$4:$F$2000))+SUMPRODUCT(-('Diário 4º PA'!$E$4:$E$2000='Analítico Cp.'!$B82),-('Diário 4º PA'!$Q$4:$Q$2000=L$1),('Diário 4º PA'!$F$4:$F$2000))+SUMPRODUCT(-('Comp.'!$D$5:$D$896='Analítico Cp.'!$B82),-('Comp.'!$K$5:$K$896=L$1),('Comp.'!$E$5:$E$896))</f>
        <v>0</v>
      </c>
      <c r="M82" s="15">
        <f>SUMPRODUCT(-('Diário 1º PA'!$E$4:$E$2634='Analítico Cp.'!$B82),-('Diário 1º PA'!$Q$4:$Q$2634=M$1),('Diário 1º PA'!$F$4:$F$2634))+SUMPRODUCT(-('Diário 2º PA'!$E$4:$E$2000='Analítico Cp.'!$B82),-('Diário 2º PA'!$Q$4:$Q$2000=M$1),('Diário 2º PA'!$F$4:$F$2000))+SUMPRODUCT(-('Diário 3º PA'!$E$4:$E$2000='Analítico Cp.'!$B82),-('Diário 3º PA'!$Q$4:$Q$2000=M$1),('Diário 3º PA'!$F$4:$F$2000))+SUMPRODUCT(-('Diário 4º PA'!$E$4:$E$2000='Analítico Cp.'!$B82),-('Diário 4º PA'!$Q$4:$Q$2000=M$1),('Diário 4º PA'!$F$4:$F$2000))+SUMPRODUCT(-('Comp.'!$D$5:$D$896='Analítico Cp.'!$B82),-('Comp.'!$K$5:$K$896=M$1),('Comp.'!$E$5:$E$896))</f>
        <v>0</v>
      </c>
      <c r="N82" s="15">
        <f>SUMPRODUCT(-('Diário 1º PA'!$E$4:$E$2634='Analítico Cp.'!$B82),-('Diário 1º PA'!$Q$4:$Q$2634=N$1),('Diário 1º PA'!$F$4:$F$2634))+SUMPRODUCT(-('Diário 2º PA'!$E$4:$E$2000='Analítico Cp.'!$B82),-('Diário 2º PA'!$Q$4:$Q$2000=N$1),('Diário 2º PA'!$F$4:$F$2000))+SUMPRODUCT(-('Diário 3º PA'!$E$4:$E$2000='Analítico Cp.'!$B82),-('Diário 3º PA'!$Q$4:$Q$2000=N$1),('Diário 3º PA'!$F$4:$F$2000))+SUMPRODUCT(-('Diário 4º PA'!$E$4:$E$2000='Analítico Cp.'!$B82),-('Diário 4º PA'!$Q$4:$Q$2000=N$1),('Diário 4º PA'!$F$4:$F$2000))+SUMPRODUCT(-('Comp.'!$D$5:$D$896='Analítico Cp.'!$B82),-('Comp.'!$K$5:$K$896=N$1),('Comp.'!$E$5:$E$896))</f>
        <v>0</v>
      </c>
      <c r="O82" s="16">
        <f t="shared" si="12"/>
        <v>0</v>
      </c>
      <c r="P82" s="180">
        <f t="shared" si="11"/>
        <v>0</v>
      </c>
    </row>
    <row r="83" spans="1:16" ht="23.25" customHeight="1" x14ac:dyDescent="0.2">
      <c r="A83" s="67" t="s">
        <v>148</v>
      </c>
      <c r="B83" s="111" t="s">
        <v>90</v>
      </c>
      <c r="C83" s="15">
        <f>SUMPRODUCT(-('Diário 1º PA'!$E$4:$E$2634='Analítico Cp.'!$B83),-('Diário 1º PA'!$Q$4:$Q$2634=C$1),('Diário 1º PA'!$F$4:$F$2634))+SUMPRODUCT(-('Diário 2º PA'!$E$4:$E$2000='Analítico Cp.'!$B83),-('Diário 2º PA'!$Q$4:$Q$2000=C$1),('Diário 2º PA'!$F$4:$F$2000))+SUMPRODUCT(-('Diário 3º PA'!$E$4:$E$2000='Analítico Cp.'!$B83),-('Diário 3º PA'!$Q$4:$Q$2000=C$1),('Diário 3º PA'!$F$4:$F$2000))+SUMPRODUCT(-('Diário 4º PA'!$E$4:$E$2000='Analítico Cp.'!$B83),-('Diário 4º PA'!$Q$4:$Q$2000=C$1),('Diário 4º PA'!$F$4:$F$2000))+SUMPRODUCT(-('Comp.'!$D$5:$D$896='Analítico Cp.'!$B83),-('Comp.'!$K$5:$K$896=C$1),('Comp.'!$E$5:$E$896))</f>
        <v>21525.25</v>
      </c>
      <c r="D83" s="15">
        <f>SUMPRODUCT(-('Diário 1º PA'!$E$4:$E$2634='Analítico Cp.'!$B83),-('Diário 1º PA'!$Q$4:$Q$2634=D$1),('Diário 1º PA'!$F$4:$F$2634))+SUMPRODUCT(-('Diário 2º PA'!$E$4:$E$2000='Analítico Cp.'!$B83),-('Diário 2º PA'!$Q$4:$Q$2000=D$1),('Diário 2º PA'!$F$4:$F$2000))+SUMPRODUCT(-('Diário 3º PA'!$E$4:$E$2000='Analítico Cp.'!$B83),-('Diário 3º PA'!$Q$4:$Q$2000=D$1),('Diário 3º PA'!$F$4:$F$2000))+SUMPRODUCT(-('Diário 4º PA'!$E$4:$E$2000='Analítico Cp.'!$B83),-('Diário 4º PA'!$Q$4:$Q$2000=D$1),('Diário 4º PA'!$F$4:$F$2000))+SUMPRODUCT(-('Comp.'!$D$5:$D$896='Analítico Cp.'!$B83),-('Comp.'!$K$5:$K$896=D$1),('Comp.'!$E$5:$E$896))</f>
        <v>11369.25</v>
      </c>
      <c r="E83" s="15">
        <f>SUMPRODUCT(-('Diário 1º PA'!$E$4:$E$2634='Analítico Cp.'!$B83),-('Diário 1º PA'!$Q$4:$Q$2634=E$1),('Diário 1º PA'!$F$4:$F$2634))+SUMPRODUCT(-('Diário 2º PA'!$E$4:$E$2000='Analítico Cp.'!$B83),-('Diário 2º PA'!$Q$4:$Q$2000=E$1),('Diário 2º PA'!$F$4:$F$2000))+SUMPRODUCT(-('Diário 3º PA'!$E$4:$E$2000='Analítico Cp.'!$B83),-('Diário 3º PA'!$Q$4:$Q$2000=E$1),('Diário 3º PA'!$F$4:$F$2000))+SUMPRODUCT(-('Diário 4º PA'!$E$4:$E$2000='Analítico Cp.'!$B83),-('Diário 4º PA'!$Q$4:$Q$2000=E$1),('Diário 4º PA'!$F$4:$F$2000))+SUMPRODUCT(-('Comp.'!$D$5:$D$896='Analítico Cp.'!$B83),-('Comp.'!$K$5:$K$896=E$1),('Comp.'!$E$5:$E$896))</f>
        <v>26167.25</v>
      </c>
      <c r="F83" s="15">
        <f>SUMPRODUCT(-('Diário 1º PA'!$E$4:$E$2634='Analítico Cp.'!$B83),-('Diário 1º PA'!$Q$4:$Q$2634=F$1),('Diário 1º PA'!$F$4:$F$2634))+SUMPRODUCT(-('Diário 2º PA'!$E$4:$E$2000='Analítico Cp.'!$B83),-('Diário 2º PA'!$Q$4:$Q$2000=F$1),('Diário 2º PA'!$F$4:$F$2000))+SUMPRODUCT(-('Diário 3º PA'!$E$4:$E$2000='Analítico Cp.'!$B83),-('Diário 3º PA'!$Q$4:$Q$2000=F$1),('Diário 3º PA'!$F$4:$F$2000))+SUMPRODUCT(-('Diário 4º PA'!$E$4:$E$2000='Analítico Cp.'!$B83),-('Diário 4º PA'!$Q$4:$Q$2000=F$1),('Diário 4º PA'!$F$4:$F$2000))+SUMPRODUCT(-('Comp.'!$D$5:$D$896='Analítico Cp.'!$B83),-('Comp.'!$K$5:$K$896=F$1),('Comp.'!$E$5:$E$896))</f>
        <v>0</v>
      </c>
      <c r="G83" s="15">
        <f>SUMPRODUCT(-('Diário 1º PA'!$E$4:$E$2634='Analítico Cp.'!$B83),-('Diário 1º PA'!$Q$4:$Q$2634=G$1),('Diário 1º PA'!$F$4:$F$2634))+SUMPRODUCT(-('Diário 2º PA'!$E$4:$E$2000='Analítico Cp.'!$B83),-('Diário 2º PA'!$Q$4:$Q$2000=G$1),('Diário 2º PA'!$F$4:$F$2000))+SUMPRODUCT(-('Diário 3º PA'!$E$4:$E$2000='Analítico Cp.'!$B83),-('Diário 3º PA'!$Q$4:$Q$2000=G$1),('Diário 3º PA'!$F$4:$F$2000))+SUMPRODUCT(-('Diário 4º PA'!$E$4:$E$2000='Analítico Cp.'!$B83),-('Diário 4º PA'!$Q$4:$Q$2000=G$1),('Diário 4º PA'!$F$4:$F$2000))+SUMPRODUCT(-('Comp.'!$D$5:$D$896='Analítico Cp.'!$B83),-('Comp.'!$K$5:$K$896=G$1),('Comp.'!$E$5:$E$896))</f>
        <v>0</v>
      </c>
      <c r="H83" s="15">
        <f>SUMPRODUCT(-('Diário 1º PA'!$E$4:$E$2634='Analítico Cp.'!$B83),-('Diário 1º PA'!$Q$4:$Q$2634=H$1),('Diário 1º PA'!$F$4:$F$2634))+SUMPRODUCT(-('Diário 2º PA'!$E$4:$E$2000='Analítico Cp.'!$B83),-('Diário 2º PA'!$Q$4:$Q$2000=H$1),('Diário 2º PA'!$F$4:$F$2000))+SUMPRODUCT(-('Diário 3º PA'!$E$4:$E$2000='Analítico Cp.'!$B83),-('Diário 3º PA'!$Q$4:$Q$2000=H$1),('Diário 3º PA'!$F$4:$F$2000))+SUMPRODUCT(-('Diário 4º PA'!$E$4:$E$2000='Analítico Cp.'!$B83),-('Diário 4º PA'!$Q$4:$Q$2000=H$1),('Diário 4º PA'!$F$4:$F$2000))+SUMPRODUCT(-('Comp.'!$D$5:$D$896='Analítico Cp.'!$B83),-('Comp.'!$K$5:$K$896=H$1),('Comp.'!$E$5:$E$896))</f>
        <v>0</v>
      </c>
      <c r="I83" s="15">
        <f>SUMPRODUCT(-('Diário 1º PA'!$E$4:$E$2634='Analítico Cp.'!$B83),-('Diário 1º PA'!$Q$4:$Q$2634=I$1),('Diário 1º PA'!$F$4:$F$2634))+SUMPRODUCT(-('Diário 2º PA'!$E$4:$E$2000='Analítico Cp.'!$B83),-('Diário 2º PA'!$Q$4:$Q$2000=I$1),('Diário 2º PA'!$F$4:$F$2000))+SUMPRODUCT(-('Diário 3º PA'!$E$4:$E$2000='Analítico Cp.'!$B83),-('Diário 3º PA'!$Q$4:$Q$2000=I$1),('Diário 3º PA'!$F$4:$F$2000))+SUMPRODUCT(-('Diário 4º PA'!$E$4:$E$2000='Analítico Cp.'!$B83),-('Diário 4º PA'!$Q$4:$Q$2000=I$1),('Diário 4º PA'!$F$4:$F$2000))+SUMPRODUCT(-('Comp.'!$D$5:$D$896='Analítico Cp.'!$B83),-('Comp.'!$K$5:$K$896=I$1),('Comp.'!$E$5:$E$896))</f>
        <v>0</v>
      </c>
      <c r="J83" s="15">
        <f>SUMPRODUCT(-('Diário 1º PA'!$E$4:$E$2634='Analítico Cp.'!$B83),-('Diário 1º PA'!$Q$4:$Q$2634=J$1),('Diário 1º PA'!$F$4:$F$2634))+SUMPRODUCT(-('Diário 2º PA'!$E$4:$E$2000='Analítico Cp.'!$B83),-('Diário 2º PA'!$Q$4:$Q$2000=J$1),('Diário 2º PA'!$F$4:$F$2000))+SUMPRODUCT(-('Diário 3º PA'!$E$4:$E$2000='Analítico Cp.'!$B83),-('Diário 3º PA'!$Q$4:$Q$2000=J$1),('Diário 3º PA'!$F$4:$F$2000))+SUMPRODUCT(-('Diário 4º PA'!$E$4:$E$2000='Analítico Cp.'!$B83),-('Diário 4º PA'!$Q$4:$Q$2000=J$1),('Diário 4º PA'!$F$4:$F$2000))+SUMPRODUCT(-('Comp.'!$D$5:$D$896='Analítico Cp.'!$B83),-('Comp.'!$K$5:$K$896=J$1),('Comp.'!$E$5:$E$896))</f>
        <v>0</v>
      </c>
      <c r="K83" s="15">
        <f>SUMPRODUCT(-('Diário 1º PA'!$E$4:$E$2634='Analítico Cp.'!$B83),-('Diário 1º PA'!$Q$4:$Q$2634=K$1),('Diário 1º PA'!$F$4:$F$2634))+SUMPRODUCT(-('Diário 2º PA'!$E$4:$E$2000='Analítico Cp.'!$B83),-('Diário 2º PA'!$Q$4:$Q$2000=K$1),('Diário 2º PA'!$F$4:$F$2000))+SUMPRODUCT(-('Diário 3º PA'!$E$4:$E$2000='Analítico Cp.'!$B83),-('Diário 3º PA'!$Q$4:$Q$2000=K$1),('Diário 3º PA'!$F$4:$F$2000))+SUMPRODUCT(-('Diário 4º PA'!$E$4:$E$2000='Analítico Cp.'!$B83),-('Diário 4º PA'!$Q$4:$Q$2000=K$1),('Diário 4º PA'!$F$4:$F$2000))+SUMPRODUCT(-('Comp.'!$D$5:$D$896='Analítico Cp.'!$B83),-('Comp.'!$K$5:$K$896=K$1),('Comp.'!$E$5:$E$896))</f>
        <v>0</v>
      </c>
      <c r="L83" s="15">
        <f>SUMPRODUCT(-('Diário 1º PA'!$E$4:$E$2634='Analítico Cp.'!$B83),-('Diário 1º PA'!$Q$4:$Q$2634=L$1),('Diário 1º PA'!$F$4:$F$2634))+SUMPRODUCT(-('Diário 2º PA'!$E$4:$E$2000='Analítico Cp.'!$B83),-('Diário 2º PA'!$Q$4:$Q$2000=L$1),('Diário 2º PA'!$F$4:$F$2000))+SUMPRODUCT(-('Diário 3º PA'!$E$4:$E$2000='Analítico Cp.'!$B83),-('Diário 3º PA'!$Q$4:$Q$2000=L$1),('Diário 3º PA'!$F$4:$F$2000))+SUMPRODUCT(-('Diário 4º PA'!$E$4:$E$2000='Analítico Cp.'!$B83),-('Diário 4º PA'!$Q$4:$Q$2000=L$1),('Diário 4º PA'!$F$4:$F$2000))+SUMPRODUCT(-('Comp.'!$D$5:$D$896='Analítico Cp.'!$B83),-('Comp.'!$K$5:$K$896=L$1),('Comp.'!$E$5:$E$896))</f>
        <v>0</v>
      </c>
      <c r="M83" s="15">
        <f>SUMPRODUCT(-('Diário 1º PA'!$E$4:$E$2634='Analítico Cp.'!$B83),-('Diário 1º PA'!$Q$4:$Q$2634=M$1),('Diário 1º PA'!$F$4:$F$2634))+SUMPRODUCT(-('Diário 2º PA'!$E$4:$E$2000='Analítico Cp.'!$B83),-('Diário 2º PA'!$Q$4:$Q$2000=M$1),('Diário 2º PA'!$F$4:$F$2000))+SUMPRODUCT(-('Diário 3º PA'!$E$4:$E$2000='Analítico Cp.'!$B83),-('Diário 3º PA'!$Q$4:$Q$2000=M$1),('Diário 3º PA'!$F$4:$F$2000))+SUMPRODUCT(-('Diário 4º PA'!$E$4:$E$2000='Analítico Cp.'!$B83),-('Diário 4º PA'!$Q$4:$Q$2000=M$1),('Diário 4º PA'!$F$4:$F$2000))+SUMPRODUCT(-('Comp.'!$D$5:$D$896='Analítico Cp.'!$B83),-('Comp.'!$K$5:$K$896=M$1),('Comp.'!$E$5:$E$896))</f>
        <v>0</v>
      </c>
      <c r="N83" s="15">
        <f>SUMPRODUCT(-('Diário 1º PA'!$E$4:$E$2634='Analítico Cp.'!$B83),-('Diário 1º PA'!$Q$4:$Q$2634=N$1),('Diário 1º PA'!$F$4:$F$2634))+SUMPRODUCT(-('Diário 2º PA'!$E$4:$E$2000='Analítico Cp.'!$B83),-('Diário 2º PA'!$Q$4:$Q$2000=N$1),('Diário 2º PA'!$F$4:$F$2000))+SUMPRODUCT(-('Diário 3º PA'!$E$4:$E$2000='Analítico Cp.'!$B83),-('Diário 3º PA'!$Q$4:$Q$2000=N$1),('Diário 3º PA'!$F$4:$F$2000))+SUMPRODUCT(-('Diário 4º PA'!$E$4:$E$2000='Analítico Cp.'!$B83),-('Diário 4º PA'!$Q$4:$Q$2000=N$1),('Diário 4º PA'!$F$4:$F$2000))+SUMPRODUCT(-('Comp.'!$D$5:$D$896='Analítico Cp.'!$B83),-('Comp.'!$K$5:$K$896=N$1),('Comp.'!$E$5:$E$896))</f>
        <v>0</v>
      </c>
      <c r="O83" s="16">
        <f t="shared" si="12"/>
        <v>59061.75</v>
      </c>
      <c r="P83" s="180">
        <f t="shared" si="11"/>
        <v>1.7634951921695303E-2</v>
      </c>
    </row>
    <row r="84" spans="1:16" ht="23.25" customHeight="1" x14ac:dyDescent="0.2">
      <c r="A84" s="67" t="s">
        <v>149</v>
      </c>
      <c r="B84" s="111" t="s">
        <v>86</v>
      </c>
      <c r="C84" s="15">
        <f>SUMPRODUCT(-('Diário 1º PA'!$E$4:$E$2634='Analítico Cp.'!$B84),-('Diário 1º PA'!$Q$4:$Q$2634=C$1),('Diário 1º PA'!$F$4:$F$2634))+SUMPRODUCT(-('Diário 2º PA'!$E$4:$E$2000='Analítico Cp.'!$B84),-('Diário 2º PA'!$Q$4:$Q$2000=C$1),('Diário 2º PA'!$F$4:$F$2000))+SUMPRODUCT(-('Diário 3º PA'!$E$4:$E$2000='Analítico Cp.'!$B84),-('Diário 3º PA'!$Q$4:$Q$2000=C$1),('Diário 3º PA'!$F$4:$F$2000))+SUMPRODUCT(-('Diário 4º PA'!$E$4:$E$2000='Analítico Cp.'!$B84),-('Diário 4º PA'!$Q$4:$Q$2000=C$1),('Diário 4º PA'!$F$4:$F$2000))+SUMPRODUCT(-('Comp.'!$D$5:$D$896='Analítico Cp.'!$B84),-('Comp.'!$K$5:$K$896=C$1),('Comp.'!$E$5:$E$896))</f>
        <v>0</v>
      </c>
      <c r="D84" s="15">
        <f>SUMPRODUCT(-('Diário 1º PA'!$E$4:$E$2634='Analítico Cp.'!$B84),-('Diário 1º PA'!$Q$4:$Q$2634=D$1),('Diário 1º PA'!$F$4:$F$2634))+SUMPRODUCT(-('Diário 2º PA'!$E$4:$E$2000='Analítico Cp.'!$B84),-('Diário 2º PA'!$Q$4:$Q$2000=D$1),('Diário 2º PA'!$F$4:$F$2000))+SUMPRODUCT(-('Diário 3º PA'!$E$4:$E$2000='Analítico Cp.'!$B84),-('Diário 3º PA'!$Q$4:$Q$2000=D$1),('Diário 3º PA'!$F$4:$F$2000))+SUMPRODUCT(-('Diário 4º PA'!$E$4:$E$2000='Analítico Cp.'!$B84),-('Diário 4º PA'!$Q$4:$Q$2000=D$1),('Diário 4º PA'!$F$4:$F$2000))+SUMPRODUCT(-('Comp.'!$D$5:$D$896='Analítico Cp.'!$B84),-('Comp.'!$K$5:$K$896=D$1),('Comp.'!$E$5:$E$896))</f>
        <v>0</v>
      </c>
      <c r="E84" s="15">
        <f>SUMPRODUCT(-('Diário 1º PA'!$E$4:$E$2634='Analítico Cp.'!$B84),-('Diário 1º PA'!$Q$4:$Q$2634=E$1),('Diário 1º PA'!$F$4:$F$2634))+SUMPRODUCT(-('Diário 2º PA'!$E$4:$E$2000='Analítico Cp.'!$B84),-('Diário 2º PA'!$Q$4:$Q$2000=E$1),('Diário 2º PA'!$F$4:$F$2000))+SUMPRODUCT(-('Diário 3º PA'!$E$4:$E$2000='Analítico Cp.'!$B84),-('Diário 3º PA'!$Q$4:$Q$2000=E$1),('Diário 3º PA'!$F$4:$F$2000))+SUMPRODUCT(-('Diário 4º PA'!$E$4:$E$2000='Analítico Cp.'!$B84),-('Diário 4º PA'!$Q$4:$Q$2000=E$1),('Diário 4º PA'!$F$4:$F$2000))+SUMPRODUCT(-('Comp.'!$D$5:$D$896='Analítico Cp.'!$B84),-('Comp.'!$K$5:$K$896=E$1),('Comp.'!$E$5:$E$896))</f>
        <v>0</v>
      </c>
      <c r="F84" s="15">
        <f>SUMPRODUCT(-('Diário 1º PA'!$E$4:$E$2634='Analítico Cp.'!$B84),-('Diário 1º PA'!$Q$4:$Q$2634=F$1),('Diário 1º PA'!$F$4:$F$2634))+SUMPRODUCT(-('Diário 2º PA'!$E$4:$E$2000='Analítico Cp.'!$B84),-('Diário 2º PA'!$Q$4:$Q$2000=F$1),('Diário 2º PA'!$F$4:$F$2000))+SUMPRODUCT(-('Diário 3º PA'!$E$4:$E$2000='Analítico Cp.'!$B84),-('Diário 3º PA'!$Q$4:$Q$2000=F$1),('Diário 3º PA'!$F$4:$F$2000))+SUMPRODUCT(-('Diário 4º PA'!$E$4:$E$2000='Analítico Cp.'!$B84),-('Diário 4º PA'!$Q$4:$Q$2000=F$1),('Diário 4º PA'!$F$4:$F$2000))+SUMPRODUCT(-('Comp.'!$D$5:$D$896='Analítico Cp.'!$B84),-('Comp.'!$K$5:$K$896=F$1),('Comp.'!$E$5:$E$896))</f>
        <v>0</v>
      </c>
      <c r="G84" s="15">
        <f>SUMPRODUCT(-('Diário 1º PA'!$E$4:$E$2634='Analítico Cp.'!$B84),-('Diário 1º PA'!$Q$4:$Q$2634=G$1),('Diário 1º PA'!$F$4:$F$2634))+SUMPRODUCT(-('Diário 2º PA'!$E$4:$E$2000='Analítico Cp.'!$B84),-('Diário 2º PA'!$Q$4:$Q$2000=G$1),('Diário 2º PA'!$F$4:$F$2000))+SUMPRODUCT(-('Diário 3º PA'!$E$4:$E$2000='Analítico Cp.'!$B84),-('Diário 3º PA'!$Q$4:$Q$2000=G$1),('Diário 3º PA'!$F$4:$F$2000))+SUMPRODUCT(-('Diário 4º PA'!$E$4:$E$2000='Analítico Cp.'!$B84),-('Diário 4º PA'!$Q$4:$Q$2000=G$1),('Diário 4º PA'!$F$4:$F$2000))+SUMPRODUCT(-('Comp.'!$D$5:$D$896='Analítico Cp.'!$B84),-('Comp.'!$K$5:$K$896=G$1),('Comp.'!$E$5:$E$896))</f>
        <v>0</v>
      </c>
      <c r="H84" s="15">
        <f>SUMPRODUCT(-('Diário 1º PA'!$E$4:$E$2634='Analítico Cp.'!$B84),-('Diário 1º PA'!$Q$4:$Q$2634=H$1),('Diário 1º PA'!$F$4:$F$2634))+SUMPRODUCT(-('Diário 2º PA'!$E$4:$E$2000='Analítico Cp.'!$B84),-('Diário 2º PA'!$Q$4:$Q$2000=H$1),('Diário 2º PA'!$F$4:$F$2000))+SUMPRODUCT(-('Diário 3º PA'!$E$4:$E$2000='Analítico Cp.'!$B84),-('Diário 3º PA'!$Q$4:$Q$2000=H$1),('Diário 3º PA'!$F$4:$F$2000))+SUMPRODUCT(-('Diário 4º PA'!$E$4:$E$2000='Analítico Cp.'!$B84),-('Diário 4º PA'!$Q$4:$Q$2000=H$1),('Diário 4º PA'!$F$4:$F$2000))+SUMPRODUCT(-('Comp.'!$D$5:$D$896='Analítico Cp.'!$B84),-('Comp.'!$K$5:$K$896=H$1),('Comp.'!$E$5:$E$896))</f>
        <v>0</v>
      </c>
      <c r="I84" s="15">
        <f>SUMPRODUCT(-('Diário 1º PA'!$E$4:$E$2634='Analítico Cp.'!$B84),-('Diário 1º PA'!$Q$4:$Q$2634=I$1),('Diário 1º PA'!$F$4:$F$2634))+SUMPRODUCT(-('Diário 2º PA'!$E$4:$E$2000='Analítico Cp.'!$B84),-('Diário 2º PA'!$Q$4:$Q$2000=I$1),('Diário 2º PA'!$F$4:$F$2000))+SUMPRODUCT(-('Diário 3º PA'!$E$4:$E$2000='Analítico Cp.'!$B84),-('Diário 3º PA'!$Q$4:$Q$2000=I$1),('Diário 3º PA'!$F$4:$F$2000))+SUMPRODUCT(-('Diário 4º PA'!$E$4:$E$2000='Analítico Cp.'!$B84),-('Diário 4º PA'!$Q$4:$Q$2000=I$1),('Diário 4º PA'!$F$4:$F$2000))+SUMPRODUCT(-('Comp.'!$D$5:$D$896='Analítico Cp.'!$B84),-('Comp.'!$K$5:$K$896=I$1),('Comp.'!$E$5:$E$896))</f>
        <v>0</v>
      </c>
      <c r="J84" s="15">
        <f>SUMPRODUCT(-('Diário 1º PA'!$E$4:$E$2634='Analítico Cp.'!$B84),-('Diário 1º PA'!$Q$4:$Q$2634=J$1),('Diário 1º PA'!$F$4:$F$2634))+SUMPRODUCT(-('Diário 2º PA'!$E$4:$E$2000='Analítico Cp.'!$B84),-('Diário 2º PA'!$Q$4:$Q$2000=J$1),('Diário 2º PA'!$F$4:$F$2000))+SUMPRODUCT(-('Diário 3º PA'!$E$4:$E$2000='Analítico Cp.'!$B84),-('Diário 3º PA'!$Q$4:$Q$2000=J$1),('Diário 3º PA'!$F$4:$F$2000))+SUMPRODUCT(-('Diário 4º PA'!$E$4:$E$2000='Analítico Cp.'!$B84),-('Diário 4º PA'!$Q$4:$Q$2000=J$1),('Diário 4º PA'!$F$4:$F$2000))+SUMPRODUCT(-('Comp.'!$D$5:$D$896='Analítico Cp.'!$B84),-('Comp.'!$K$5:$K$896=J$1),('Comp.'!$E$5:$E$896))</f>
        <v>0</v>
      </c>
      <c r="K84" s="15">
        <f>SUMPRODUCT(-('Diário 1º PA'!$E$4:$E$2634='Analítico Cp.'!$B84),-('Diário 1º PA'!$Q$4:$Q$2634=K$1),('Diário 1º PA'!$F$4:$F$2634))+SUMPRODUCT(-('Diário 2º PA'!$E$4:$E$2000='Analítico Cp.'!$B84),-('Diário 2º PA'!$Q$4:$Q$2000=K$1),('Diário 2º PA'!$F$4:$F$2000))+SUMPRODUCT(-('Diário 3º PA'!$E$4:$E$2000='Analítico Cp.'!$B84),-('Diário 3º PA'!$Q$4:$Q$2000=K$1),('Diário 3º PA'!$F$4:$F$2000))+SUMPRODUCT(-('Diário 4º PA'!$E$4:$E$2000='Analítico Cp.'!$B84),-('Diário 4º PA'!$Q$4:$Q$2000=K$1),('Diário 4º PA'!$F$4:$F$2000))+SUMPRODUCT(-('Comp.'!$D$5:$D$896='Analítico Cp.'!$B84),-('Comp.'!$K$5:$K$896=K$1),('Comp.'!$E$5:$E$896))</f>
        <v>0</v>
      </c>
      <c r="L84" s="15">
        <f>SUMPRODUCT(-('Diário 1º PA'!$E$4:$E$2634='Analítico Cp.'!$B84),-('Diário 1º PA'!$Q$4:$Q$2634=L$1),('Diário 1º PA'!$F$4:$F$2634))+SUMPRODUCT(-('Diário 2º PA'!$E$4:$E$2000='Analítico Cp.'!$B84),-('Diário 2º PA'!$Q$4:$Q$2000=L$1),('Diário 2º PA'!$F$4:$F$2000))+SUMPRODUCT(-('Diário 3º PA'!$E$4:$E$2000='Analítico Cp.'!$B84),-('Diário 3º PA'!$Q$4:$Q$2000=L$1),('Diário 3º PA'!$F$4:$F$2000))+SUMPRODUCT(-('Diário 4º PA'!$E$4:$E$2000='Analítico Cp.'!$B84),-('Diário 4º PA'!$Q$4:$Q$2000=L$1),('Diário 4º PA'!$F$4:$F$2000))+SUMPRODUCT(-('Comp.'!$D$5:$D$896='Analítico Cp.'!$B84),-('Comp.'!$K$5:$K$896=L$1),('Comp.'!$E$5:$E$896))</f>
        <v>0</v>
      </c>
      <c r="M84" s="15">
        <f>SUMPRODUCT(-('Diário 1º PA'!$E$4:$E$2634='Analítico Cp.'!$B84),-('Diário 1º PA'!$Q$4:$Q$2634=M$1),('Diário 1º PA'!$F$4:$F$2634))+SUMPRODUCT(-('Diário 2º PA'!$E$4:$E$2000='Analítico Cp.'!$B84),-('Diário 2º PA'!$Q$4:$Q$2000=M$1),('Diário 2º PA'!$F$4:$F$2000))+SUMPRODUCT(-('Diário 3º PA'!$E$4:$E$2000='Analítico Cp.'!$B84),-('Diário 3º PA'!$Q$4:$Q$2000=M$1),('Diário 3º PA'!$F$4:$F$2000))+SUMPRODUCT(-('Diário 4º PA'!$E$4:$E$2000='Analítico Cp.'!$B84),-('Diário 4º PA'!$Q$4:$Q$2000=M$1),('Diário 4º PA'!$F$4:$F$2000))+SUMPRODUCT(-('Comp.'!$D$5:$D$896='Analítico Cp.'!$B84),-('Comp.'!$K$5:$K$896=M$1),('Comp.'!$E$5:$E$896))</f>
        <v>0</v>
      </c>
      <c r="N84" s="15">
        <f>SUMPRODUCT(-('Diário 1º PA'!$E$4:$E$2634='Analítico Cp.'!$B84),-('Diário 1º PA'!$Q$4:$Q$2634=N$1),('Diário 1º PA'!$F$4:$F$2634))+SUMPRODUCT(-('Diário 2º PA'!$E$4:$E$2000='Analítico Cp.'!$B84),-('Diário 2º PA'!$Q$4:$Q$2000=N$1),('Diário 2º PA'!$F$4:$F$2000))+SUMPRODUCT(-('Diário 3º PA'!$E$4:$E$2000='Analítico Cp.'!$B84),-('Diário 3º PA'!$Q$4:$Q$2000=N$1),('Diário 3º PA'!$F$4:$F$2000))+SUMPRODUCT(-('Diário 4º PA'!$E$4:$E$2000='Analítico Cp.'!$B84),-('Diário 4º PA'!$Q$4:$Q$2000=N$1),('Diário 4º PA'!$F$4:$F$2000))+SUMPRODUCT(-('Comp.'!$D$5:$D$896='Analítico Cp.'!$B84),-('Comp.'!$K$5:$K$896=N$1),('Comp.'!$E$5:$E$896))</f>
        <v>0</v>
      </c>
      <c r="O84" s="16">
        <f t="shared" si="12"/>
        <v>0</v>
      </c>
      <c r="P84" s="180">
        <f t="shared" si="11"/>
        <v>0</v>
      </c>
    </row>
    <row r="85" spans="1:16" ht="23.25" customHeight="1" x14ac:dyDescent="0.2">
      <c r="A85" s="67" t="s">
        <v>150</v>
      </c>
      <c r="B85" s="111" t="s">
        <v>178</v>
      </c>
      <c r="C85" s="15">
        <f>SUMPRODUCT(-('Diário 1º PA'!$E$4:$E$2634='Analítico Cp.'!$B85),-('Diário 1º PA'!$Q$4:$Q$2634=C$1),('Diário 1º PA'!$F$4:$F$2634))+SUMPRODUCT(-('Diário 2º PA'!$E$4:$E$2000='Analítico Cp.'!$B85),-('Diário 2º PA'!$Q$4:$Q$2000=C$1),('Diário 2º PA'!$F$4:$F$2000))+SUMPRODUCT(-('Diário 3º PA'!$E$4:$E$2000='Analítico Cp.'!$B85),-('Diário 3º PA'!$Q$4:$Q$2000=C$1),('Diário 3º PA'!$F$4:$F$2000))+SUMPRODUCT(-('Diário 4º PA'!$E$4:$E$2000='Analítico Cp.'!$B85),-('Diário 4º PA'!$Q$4:$Q$2000=C$1),('Diário 4º PA'!$F$4:$F$2000))+SUMPRODUCT(-('Comp.'!$D$5:$D$896='Analítico Cp.'!$B85),-('Comp.'!$K$5:$K$896=C$1),('Comp.'!$E$5:$E$896))</f>
        <v>195.01000000000002</v>
      </c>
      <c r="D85" s="15">
        <f>SUMPRODUCT(-('Diário 1º PA'!$E$4:$E$2634='Analítico Cp.'!$B85),-('Diário 1º PA'!$Q$4:$Q$2634=D$1),('Diário 1º PA'!$F$4:$F$2634))+SUMPRODUCT(-('Diário 2º PA'!$E$4:$E$2000='Analítico Cp.'!$B85),-('Diário 2º PA'!$Q$4:$Q$2000=D$1),('Diário 2º PA'!$F$4:$F$2000))+SUMPRODUCT(-('Diário 3º PA'!$E$4:$E$2000='Analítico Cp.'!$B85),-('Diário 3º PA'!$Q$4:$Q$2000=D$1),('Diário 3º PA'!$F$4:$F$2000))+SUMPRODUCT(-('Diário 4º PA'!$E$4:$E$2000='Analítico Cp.'!$B85),-('Diário 4º PA'!$Q$4:$Q$2000=D$1),('Diário 4º PA'!$F$4:$F$2000))+SUMPRODUCT(-('Comp.'!$D$5:$D$896='Analítico Cp.'!$B85),-('Comp.'!$K$5:$K$896=D$1),('Comp.'!$E$5:$E$896))</f>
        <v>2389.5100000000002</v>
      </c>
      <c r="E85" s="15">
        <f>SUMPRODUCT(-('Diário 1º PA'!$E$4:$E$2634='Analítico Cp.'!$B85),-('Diário 1º PA'!$Q$4:$Q$2634=E$1),('Diário 1º PA'!$F$4:$F$2634))+SUMPRODUCT(-('Diário 2º PA'!$E$4:$E$2000='Analítico Cp.'!$B85),-('Diário 2º PA'!$Q$4:$Q$2000=E$1),('Diário 2º PA'!$F$4:$F$2000))+SUMPRODUCT(-('Diário 3º PA'!$E$4:$E$2000='Analítico Cp.'!$B85),-('Diário 3º PA'!$Q$4:$Q$2000=E$1),('Diário 3º PA'!$F$4:$F$2000))+SUMPRODUCT(-('Diário 4º PA'!$E$4:$E$2000='Analítico Cp.'!$B85),-('Diário 4º PA'!$Q$4:$Q$2000=E$1),('Diário 4º PA'!$F$4:$F$2000))+SUMPRODUCT(-('Comp.'!$D$5:$D$896='Analítico Cp.'!$B85),-('Comp.'!$K$5:$K$896=E$1),('Comp.'!$E$5:$E$896))</f>
        <v>195.01</v>
      </c>
      <c r="F85" s="15">
        <f>SUMPRODUCT(-('Diário 1º PA'!$E$4:$E$2634='Analítico Cp.'!$B85),-('Diário 1º PA'!$Q$4:$Q$2634=F$1),('Diário 1º PA'!$F$4:$F$2634))+SUMPRODUCT(-('Diário 2º PA'!$E$4:$E$2000='Analítico Cp.'!$B85),-('Diário 2º PA'!$Q$4:$Q$2000=F$1),('Diário 2º PA'!$F$4:$F$2000))+SUMPRODUCT(-('Diário 3º PA'!$E$4:$E$2000='Analítico Cp.'!$B85),-('Diário 3º PA'!$Q$4:$Q$2000=F$1),('Diário 3º PA'!$F$4:$F$2000))+SUMPRODUCT(-('Diário 4º PA'!$E$4:$E$2000='Analítico Cp.'!$B85),-('Diário 4º PA'!$Q$4:$Q$2000=F$1),('Diário 4º PA'!$F$4:$F$2000))+SUMPRODUCT(-('Comp.'!$D$5:$D$896='Analítico Cp.'!$B85),-('Comp.'!$K$5:$K$896=F$1),('Comp.'!$E$5:$E$896))</f>
        <v>0</v>
      </c>
      <c r="G85" s="15">
        <f>SUMPRODUCT(-('Diário 1º PA'!$E$4:$E$2634='Analítico Cp.'!$B85),-('Diário 1º PA'!$Q$4:$Q$2634=G$1),('Diário 1º PA'!$F$4:$F$2634))+SUMPRODUCT(-('Diário 2º PA'!$E$4:$E$2000='Analítico Cp.'!$B85),-('Diário 2º PA'!$Q$4:$Q$2000=G$1),('Diário 2º PA'!$F$4:$F$2000))+SUMPRODUCT(-('Diário 3º PA'!$E$4:$E$2000='Analítico Cp.'!$B85),-('Diário 3º PA'!$Q$4:$Q$2000=G$1),('Diário 3º PA'!$F$4:$F$2000))+SUMPRODUCT(-('Diário 4º PA'!$E$4:$E$2000='Analítico Cp.'!$B85),-('Diário 4º PA'!$Q$4:$Q$2000=G$1),('Diário 4º PA'!$F$4:$F$2000))+SUMPRODUCT(-('Comp.'!$D$5:$D$896='Analítico Cp.'!$B85),-('Comp.'!$K$5:$K$896=G$1),('Comp.'!$E$5:$E$896))</f>
        <v>0</v>
      </c>
      <c r="H85" s="15">
        <f>SUMPRODUCT(-('Diário 1º PA'!$E$4:$E$2634='Analítico Cp.'!$B85),-('Diário 1º PA'!$Q$4:$Q$2634=H$1),('Diário 1º PA'!$F$4:$F$2634))+SUMPRODUCT(-('Diário 2º PA'!$E$4:$E$2000='Analítico Cp.'!$B85),-('Diário 2º PA'!$Q$4:$Q$2000=H$1),('Diário 2º PA'!$F$4:$F$2000))+SUMPRODUCT(-('Diário 3º PA'!$E$4:$E$2000='Analítico Cp.'!$B85),-('Diário 3º PA'!$Q$4:$Q$2000=H$1),('Diário 3º PA'!$F$4:$F$2000))+SUMPRODUCT(-('Diário 4º PA'!$E$4:$E$2000='Analítico Cp.'!$B85),-('Diário 4º PA'!$Q$4:$Q$2000=H$1),('Diário 4º PA'!$F$4:$F$2000))+SUMPRODUCT(-('Comp.'!$D$5:$D$896='Analítico Cp.'!$B85),-('Comp.'!$K$5:$K$896=H$1),('Comp.'!$E$5:$E$896))</f>
        <v>0</v>
      </c>
      <c r="I85" s="15">
        <f>SUMPRODUCT(-('Diário 1º PA'!$E$4:$E$2634='Analítico Cp.'!$B85),-('Diário 1º PA'!$Q$4:$Q$2634=I$1),('Diário 1º PA'!$F$4:$F$2634))+SUMPRODUCT(-('Diário 2º PA'!$E$4:$E$2000='Analítico Cp.'!$B85),-('Diário 2º PA'!$Q$4:$Q$2000=I$1),('Diário 2º PA'!$F$4:$F$2000))+SUMPRODUCT(-('Diário 3º PA'!$E$4:$E$2000='Analítico Cp.'!$B85),-('Diário 3º PA'!$Q$4:$Q$2000=I$1),('Diário 3º PA'!$F$4:$F$2000))+SUMPRODUCT(-('Diário 4º PA'!$E$4:$E$2000='Analítico Cp.'!$B85),-('Diário 4º PA'!$Q$4:$Q$2000=I$1),('Diário 4º PA'!$F$4:$F$2000))+SUMPRODUCT(-('Comp.'!$D$5:$D$896='Analítico Cp.'!$B85),-('Comp.'!$K$5:$K$896=I$1),('Comp.'!$E$5:$E$896))</f>
        <v>0</v>
      </c>
      <c r="J85" s="15">
        <f>SUMPRODUCT(-('Diário 1º PA'!$E$4:$E$2634='Analítico Cp.'!$B85),-('Diário 1º PA'!$Q$4:$Q$2634=J$1),('Diário 1º PA'!$F$4:$F$2634))+SUMPRODUCT(-('Diário 2º PA'!$E$4:$E$2000='Analítico Cp.'!$B85),-('Diário 2º PA'!$Q$4:$Q$2000=J$1),('Diário 2º PA'!$F$4:$F$2000))+SUMPRODUCT(-('Diário 3º PA'!$E$4:$E$2000='Analítico Cp.'!$B85),-('Diário 3º PA'!$Q$4:$Q$2000=J$1),('Diário 3º PA'!$F$4:$F$2000))+SUMPRODUCT(-('Diário 4º PA'!$E$4:$E$2000='Analítico Cp.'!$B85),-('Diário 4º PA'!$Q$4:$Q$2000=J$1),('Diário 4º PA'!$F$4:$F$2000))+SUMPRODUCT(-('Comp.'!$D$5:$D$896='Analítico Cp.'!$B85),-('Comp.'!$K$5:$K$896=J$1),('Comp.'!$E$5:$E$896))</f>
        <v>0</v>
      </c>
      <c r="K85" s="15">
        <f>SUMPRODUCT(-('Diário 1º PA'!$E$4:$E$2634='Analítico Cp.'!$B85),-('Diário 1º PA'!$Q$4:$Q$2634=K$1),('Diário 1º PA'!$F$4:$F$2634))+SUMPRODUCT(-('Diário 2º PA'!$E$4:$E$2000='Analítico Cp.'!$B85),-('Diário 2º PA'!$Q$4:$Q$2000=K$1),('Diário 2º PA'!$F$4:$F$2000))+SUMPRODUCT(-('Diário 3º PA'!$E$4:$E$2000='Analítico Cp.'!$B85),-('Diário 3º PA'!$Q$4:$Q$2000=K$1),('Diário 3º PA'!$F$4:$F$2000))+SUMPRODUCT(-('Diário 4º PA'!$E$4:$E$2000='Analítico Cp.'!$B85),-('Diário 4º PA'!$Q$4:$Q$2000=K$1),('Diário 4º PA'!$F$4:$F$2000))+SUMPRODUCT(-('Comp.'!$D$5:$D$896='Analítico Cp.'!$B85),-('Comp.'!$K$5:$K$896=K$1),('Comp.'!$E$5:$E$896))</f>
        <v>0</v>
      </c>
      <c r="L85" s="15">
        <f>SUMPRODUCT(-('Diário 1º PA'!$E$4:$E$2634='Analítico Cp.'!$B85),-('Diário 1º PA'!$Q$4:$Q$2634=L$1),('Diário 1º PA'!$F$4:$F$2634))+SUMPRODUCT(-('Diário 2º PA'!$E$4:$E$2000='Analítico Cp.'!$B85),-('Diário 2º PA'!$Q$4:$Q$2000=L$1),('Diário 2º PA'!$F$4:$F$2000))+SUMPRODUCT(-('Diário 3º PA'!$E$4:$E$2000='Analítico Cp.'!$B85),-('Diário 3º PA'!$Q$4:$Q$2000=L$1),('Diário 3º PA'!$F$4:$F$2000))+SUMPRODUCT(-('Diário 4º PA'!$E$4:$E$2000='Analítico Cp.'!$B85),-('Diário 4º PA'!$Q$4:$Q$2000=L$1),('Diário 4º PA'!$F$4:$F$2000))+SUMPRODUCT(-('Comp.'!$D$5:$D$896='Analítico Cp.'!$B85),-('Comp.'!$K$5:$K$896=L$1),('Comp.'!$E$5:$E$896))</f>
        <v>0</v>
      </c>
      <c r="M85" s="15">
        <f>SUMPRODUCT(-('Diário 1º PA'!$E$4:$E$2634='Analítico Cp.'!$B85),-('Diário 1º PA'!$Q$4:$Q$2634=M$1),('Diário 1º PA'!$F$4:$F$2634))+SUMPRODUCT(-('Diário 2º PA'!$E$4:$E$2000='Analítico Cp.'!$B85),-('Diário 2º PA'!$Q$4:$Q$2000=M$1),('Diário 2º PA'!$F$4:$F$2000))+SUMPRODUCT(-('Diário 3º PA'!$E$4:$E$2000='Analítico Cp.'!$B85),-('Diário 3º PA'!$Q$4:$Q$2000=M$1),('Diário 3º PA'!$F$4:$F$2000))+SUMPRODUCT(-('Diário 4º PA'!$E$4:$E$2000='Analítico Cp.'!$B85),-('Diário 4º PA'!$Q$4:$Q$2000=M$1),('Diário 4º PA'!$F$4:$F$2000))+SUMPRODUCT(-('Comp.'!$D$5:$D$896='Analítico Cp.'!$B85),-('Comp.'!$K$5:$K$896=M$1),('Comp.'!$E$5:$E$896))</f>
        <v>0</v>
      </c>
      <c r="N85" s="15">
        <f>SUMPRODUCT(-('Diário 1º PA'!$E$4:$E$2634='Analítico Cp.'!$B85),-('Diário 1º PA'!$Q$4:$Q$2634=N$1),('Diário 1º PA'!$F$4:$F$2634))+SUMPRODUCT(-('Diário 2º PA'!$E$4:$E$2000='Analítico Cp.'!$B85),-('Diário 2º PA'!$Q$4:$Q$2000=N$1),('Diário 2º PA'!$F$4:$F$2000))+SUMPRODUCT(-('Diário 3º PA'!$E$4:$E$2000='Analítico Cp.'!$B85),-('Diário 3º PA'!$Q$4:$Q$2000=N$1),('Diário 3º PA'!$F$4:$F$2000))+SUMPRODUCT(-('Diário 4º PA'!$E$4:$E$2000='Analítico Cp.'!$B85),-('Diário 4º PA'!$Q$4:$Q$2000=N$1),('Diário 4º PA'!$F$4:$F$2000))+SUMPRODUCT(-('Comp.'!$D$5:$D$896='Analítico Cp.'!$B85),-('Comp.'!$K$5:$K$896=N$1),('Comp.'!$E$5:$E$896))</f>
        <v>0</v>
      </c>
      <c r="O85" s="16">
        <f t="shared" si="12"/>
        <v>2779.5300000000007</v>
      </c>
      <c r="P85" s="180">
        <f t="shared" si="11"/>
        <v>8.2992593201030717E-4</v>
      </c>
    </row>
    <row r="86" spans="1:16" ht="23.25" customHeight="1" x14ac:dyDescent="0.2">
      <c r="A86" s="67" t="s">
        <v>151</v>
      </c>
      <c r="B86" s="111" t="s">
        <v>61</v>
      </c>
      <c r="C86" s="15">
        <f>SUMPRODUCT(-('Diário 1º PA'!$E$4:$E$2634='Analítico Cp.'!$B86),-('Diário 1º PA'!$Q$4:$Q$2634=C$1),('Diário 1º PA'!$F$4:$F$2634))+SUMPRODUCT(-('Diário 2º PA'!$E$4:$E$2000='Analítico Cp.'!$B86),-('Diário 2º PA'!$Q$4:$Q$2000=C$1),('Diário 2º PA'!$F$4:$F$2000))+SUMPRODUCT(-('Diário 3º PA'!$E$4:$E$2000='Analítico Cp.'!$B86),-('Diário 3º PA'!$Q$4:$Q$2000=C$1),('Diário 3º PA'!$F$4:$F$2000))+SUMPRODUCT(-('Diário 4º PA'!$E$4:$E$2000='Analítico Cp.'!$B86),-('Diário 4º PA'!$Q$4:$Q$2000=C$1),('Diário 4º PA'!$F$4:$F$2000))+SUMPRODUCT(-('Comp.'!$D$5:$D$896='Analítico Cp.'!$B86),-('Comp.'!$K$5:$K$896=C$1),('Comp.'!$E$5:$E$896))</f>
        <v>0</v>
      </c>
      <c r="D86" s="15">
        <f>SUMPRODUCT(-('Diário 1º PA'!$E$4:$E$2634='Analítico Cp.'!$B86),-('Diário 1º PA'!$Q$4:$Q$2634=D$1),('Diário 1º PA'!$F$4:$F$2634))+SUMPRODUCT(-('Diário 2º PA'!$E$4:$E$2000='Analítico Cp.'!$B86),-('Diário 2º PA'!$Q$4:$Q$2000=D$1),('Diário 2º PA'!$F$4:$F$2000))+SUMPRODUCT(-('Diário 3º PA'!$E$4:$E$2000='Analítico Cp.'!$B86),-('Diário 3º PA'!$Q$4:$Q$2000=D$1),('Diário 3º PA'!$F$4:$F$2000))+SUMPRODUCT(-('Diário 4º PA'!$E$4:$E$2000='Analítico Cp.'!$B86),-('Diário 4º PA'!$Q$4:$Q$2000=D$1),('Diário 4º PA'!$F$4:$F$2000))+SUMPRODUCT(-('Comp.'!$D$5:$D$896='Analítico Cp.'!$B86),-('Comp.'!$K$5:$K$896=D$1),('Comp.'!$E$5:$E$896))</f>
        <v>0</v>
      </c>
      <c r="E86" s="15">
        <f>SUMPRODUCT(-('Diário 1º PA'!$E$4:$E$2634='Analítico Cp.'!$B86),-('Diário 1º PA'!$Q$4:$Q$2634=E$1),('Diário 1º PA'!$F$4:$F$2634))+SUMPRODUCT(-('Diário 2º PA'!$E$4:$E$2000='Analítico Cp.'!$B86),-('Diário 2º PA'!$Q$4:$Q$2000=E$1),('Diário 2º PA'!$F$4:$F$2000))+SUMPRODUCT(-('Diário 3º PA'!$E$4:$E$2000='Analítico Cp.'!$B86),-('Diário 3º PA'!$Q$4:$Q$2000=E$1),('Diário 3º PA'!$F$4:$F$2000))+SUMPRODUCT(-('Diário 4º PA'!$E$4:$E$2000='Analítico Cp.'!$B86),-('Diário 4º PA'!$Q$4:$Q$2000=E$1),('Diário 4º PA'!$F$4:$F$2000))+SUMPRODUCT(-('Comp.'!$D$5:$D$896='Analítico Cp.'!$B86),-('Comp.'!$K$5:$K$896=E$1),('Comp.'!$E$5:$E$896))</f>
        <v>0</v>
      </c>
      <c r="F86" s="15">
        <f>SUMPRODUCT(-('Diário 1º PA'!$E$4:$E$2634='Analítico Cp.'!$B86),-('Diário 1º PA'!$Q$4:$Q$2634=F$1),('Diário 1º PA'!$F$4:$F$2634))+SUMPRODUCT(-('Diário 2º PA'!$E$4:$E$2000='Analítico Cp.'!$B86),-('Diário 2º PA'!$Q$4:$Q$2000=F$1),('Diário 2º PA'!$F$4:$F$2000))+SUMPRODUCT(-('Diário 3º PA'!$E$4:$E$2000='Analítico Cp.'!$B86),-('Diário 3º PA'!$Q$4:$Q$2000=F$1),('Diário 3º PA'!$F$4:$F$2000))+SUMPRODUCT(-('Diário 4º PA'!$E$4:$E$2000='Analítico Cp.'!$B86),-('Diário 4º PA'!$Q$4:$Q$2000=F$1),('Diário 4º PA'!$F$4:$F$2000))+SUMPRODUCT(-('Comp.'!$D$5:$D$896='Analítico Cp.'!$B86),-('Comp.'!$K$5:$K$896=F$1),('Comp.'!$E$5:$E$896))</f>
        <v>0</v>
      </c>
      <c r="G86" s="15">
        <f>SUMPRODUCT(-('Diário 1º PA'!$E$4:$E$2634='Analítico Cp.'!$B86),-('Diário 1º PA'!$Q$4:$Q$2634=G$1),('Diário 1º PA'!$F$4:$F$2634))+SUMPRODUCT(-('Diário 2º PA'!$E$4:$E$2000='Analítico Cp.'!$B86),-('Diário 2º PA'!$Q$4:$Q$2000=G$1),('Diário 2º PA'!$F$4:$F$2000))+SUMPRODUCT(-('Diário 3º PA'!$E$4:$E$2000='Analítico Cp.'!$B86),-('Diário 3º PA'!$Q$4:$Q$2000=G$1),('Diário 3º PA'!$F$4:$F$2000))+SUMPRODUCT(-('Diário 4º PA'!$E$4:$E$2000='Analítico Cp.'!$B86),-('Diário 4º PA'!$Q$4:$Q$2000=G$1),('Diário 4º PA'!$F$4:$F$2000))+SUMPRODUCT(-('Comp.'!$D$5:$D$896='Analítico Cp.'!$B86),-('Comp.'!$K$5:$K$896=G$1),('Comp.'!$E$5:$E$896))</f>
        <v>0</v>
      </c>
      <c r="H86" s="15">
        <f>SUMPRODUCT(-('Diário 1º PA'!$E$4:$E$2634='Analítico Cp.'!$B86),-('Diário 1º PA'!$Q$4:$Q$2634=H$1),('Diário 1º PA'!$F$4:$F$2634))+SUMPRODUCT(-('Diário 2º PA'!$E$4:$E$2000='Analítico Cp.'!$B86),-('Diário 2º PA'!$Q$4:$Q$2000=H$1),('Diário 2º PA'!$F$4:$F$2000))+SUMPRODUCT(-('Diário 3º PA'!$E$4:$E$2000='Analítico Cp.'!$B86),-('Diário 3º PA'!$Q$4:$Q$2000=H$1),('Diário 3º PA'!$F$4:$F$2000))+SUMPRODUCT(-('Diário 4º PA'!$E$4:$E$2000='Analítico Cp.'!$B86),-('Diário 4º PA'!$Q$4:$Q$2000=H$1),('Diário 4º PA'!$F$4:$F$2000))+SUMPRODUCT(-('Comp.'!$D$5:$D$896='Analítico Cp.'!$B86),-('Comp.'!$K$5:$K$896=H$1),('Comp.'!$E$5:$E$896))</f>
        <v>0</v>
      </c>
      <c r="I86" s="15">
        <f>SUMPRODUCT(-('Diário 1º PA'!$E$4:$E$2634='Analítico Cp.'!$B86),-('Diário 1º PA'!$Q$4:$Q$2634=I$1),('Diário 1º PA'!$F$4:$F$2634))+SUMPRODUCT(-('Diário 2º PA'!$E$4:$E$2000='Analítico Cp.'!$B86),-('Diário 2º PA'!$Q$4:$Q$2000=I$1),('Diário 2º PA'!$F$4:$F$2000))+SUMPRODUCT(-('Diário 3º PA'!$E$4:$E$2000='Analítico Cp.'!$B86),-('Diário 3º PA'!$Q$4:$Q$2000=I$1),('Diário 3º PA'!$F$4:$F$2000))+SUMPRODUCT(-('Diário 4º PA'!$E$4:$E$2000='Analítico Cp.'!$B86),-('Diário 4º PA'!$Q$4:$Q$2000=I$1),('Diário 4º PA'!$F$4:$F$2000))+SUMPRODUCT(-('Comp.'!$D$5:$D$896='Analítico Cp.'!$B86),-('Comp.'!$K$5:$K$896=I$1),('Comp.'!$E$5:$E$896))</f>
        <v>0</v>
      </c>
      <c r="J86" s="15">
        <f>SUMPRODUCT(-('Diário 1º PA'!$E$4:$E$2634='Analítico Cp.'!$B86),-('Diário 1º PA'!$Q$4:$Q$2634=J$1),('Diário 1º PA'!$F$4:$F$2634))+SUMPRODUCT(-('Diário 2º PA'!$E$4:$E$2000='Analítico Cp.'!$B86),-('Diário 2º PA'!$Q$4:$Q$2000=J$1),('Diário 2º PA'!$F$4:$F$2000))+SUMPRODUCT(-('Diário 3º PA'!$E$4:$E$2000='Analítico Cp.'!$B86),-('Diário 3º PA'!$Q$4:$Q$2000=J$1),('Diário 3º PA'!$F$4:$F$2000))+SUMPRODUCT(-('Diário 4º PA'!$E$4:$E$2000='Analítico Cp.'!$B86),-('Diário 4º PA'!$Q$4:$Q$2000=J$1),('Diário 4º PA'!$F$4:$F$2000))+SUMPRODUCT(-('Comp.'!$D$5:$D$896='Analítico Cp.'!$B86),-('Comp.'!$K$5:$K$896=J$1),('Comp.'!$E$5:$E$896))</f>
        <v>0</v>
      </c>
      <c r="K86" s="15">
        <f>SUMPRODUCT(-('Diário 1º PA'!$E$4:$E$2634='Analítico Cp.'!$B86),-('Diário 1º PA'!$Q$4:$Q$2634=K$1),('Diário 1º PA'!$F$4:$F$2634))+SUMPRODUCT(-('Diário 2º PA'!$E$4:$E$2000='Analítico Cp.'!$B86),-('Diário 2º PA'!$Q$4:$Q$2000=K$1),('Diário 2º PA'!$F$4:$F$2000))+SUMPRODUCT(-('Diário 3º PA'!$E$4:$E$2000='Analítico Cp.'!$B86),-('Diário 3º PA'!$Q$4:$Q$2000=K$1),('Diário 3º PA'!$F$4:$F$2000))+SUMPRODUCT(-('Diário 4º PA'!$E$4:$E$2000='Analítico Cp.'!$B86),-('Diário 4º PA'!$Q$4:$Q$2000=K$1),('Diário 4º PA'!$F$4:$F$2000))+SUMPRODUCT(-('Comp.'!$D$5:$D$896='Analítico Cp.'!$B86),-('Comp.'!$K$5:$K$896=K$1),('Comp.'!$E$5:$E$896))</f>
        <v>0</v>
      </c>
      <c r="L86" s="15">
        <f>SUMPRODUCT(-('Diário 1º PA'!$E$4:$E$2634='Analítico Cp.'!$B86),-('Diário 1º PA'!$Q$4:$Q$2634=L$1),('Diário 1º PA'!$F$4:$F$2634))+SUMPRODUCT(-('Diário 2º PA'!$E$4:$E$2000='Analítico Cp.'!$B86),-('Diário 2º PA'!$Q$4:$Q$2000=L$1),('Diário 2º PA'!$F$4:$F$2000))+SUMPRODUCT(-('Diário 3º PA'!$E$4:$E$2000='Analítico Cp.'!$B86),-('Diário 3º PA'!$Q$4:$Q$2000=L$1),('Diário 3º PA'!$F$4:$F$2000))+SUMPRODUCT(-('Diário 4º PA'!$E$4:$E$2000='Analítico Cp.'!$B86),-('Diário 4º PA'!$Q$4:$Q$2000=L$1),('Diário 4º PA'!$F$4:$F$2000))+SUMPRODUCT(-('Comp.'!$D$5:$D$896='Analítico Cp.'!$B86),-('Comp.'!$K$5:$K$896=L$1),('Comp.'!$E$5:$E$896))</f>
        <v>0</v>
      </c>
      <c r="M86" s="15">
        <f>SUMPRODUCT(-('Diário 1º PA'!$E$4:$E$2634='Analítico Cp.'!$B86),-('Diário 1º PA'!$Q$4:$Q$2634=M$1),('Diário 1º PA'!$F$4:$F$2634))+SUMPRODUCT(-('Diário 2º PA'!$E$4:$E$2000='Analítico Cp.'!$B86),-('Diário 2º PA'!$Q$4:$Q$2000=M$1),('Diário 2º PA'!$F$4:$F$2000))+SUMPRODUCT(-('Diário 3º PA'!$E$4:$E$2000='Analítico Cp.'!$B86),-('Diário 3º PA'!$Q$4:$Q$2000=M$1),('Diário 3º PA'!$F$4:$F$2000))+SUMPRODUCT(-('Diário 4º PA'!$E$4:$E$2000='Analítico Cp.'!$B86),-('Diário 4º PA'!$Q$4:$Q$2000=M$1),('Diário 4º PA'!$F$4:$F$2000))+SUMPRODUCT(-('Comp.'!$D$5:$D$896='Analítico Cp.'!$B86),-('Comp.'!$K$5:$K$896=M$1),('Comp.'!$E$5:$E$896))</f>
        <v>0</v>
      </c>
      <c r="N86" s="15">
        <f>SUMPRODUCT(-('Diário 1º PA'!$E$4:$E$2634='Analítico Cp.'!$B86),-('Diário 1º PA'!$Q$4:$Q$2634=N$1),('Diário 1º PA'!$F$4:$F$2634))+SUMPRODUCT(-('Diário 2º PA'!$E$4:$E$2000='Analítico Cp.'!$B86),-('Diário 2º PA'!$Q$4:$Q$2000=N$1),('Diário 2º PA'!$F$4:$F$2000))+SUMPRODUCT(-('Diário 3º PA'!$E$4:$E$2000='Analítico Cp.'!$B86),-('Diário 3º PA'!$Q$4:$Q$2000=N$1),('Diário 3º PA'!$F$4:$F$2000))+SUMPRODUCT(-('Diário 4º PA'!$E$4:$E$2000='Analítico Cp.'!$B86),-('Diário 4º PA'!$Q$4:$Q$2000=N$1),('Diário 4º PA'!$F$4:$F$2000))+SUMPRODUCT(-('Comp.'!$D$5:$D$896='Analítico Cp.'!$B86),-('Comp.'!$K$5:$K$896=N$1),('Comp.'!$E$5:$E$896))</f>
        <v>0</v>
      </c>
      <c r="O86" s="16">
        <f t="shared" si="12"/>
        <v>0</v>
      </c>
      <c r="P86" s="180">
        <f t="shared" si="11"/>
        <v>0</v>
      </c>
    </row>
    <row r="87" spans="1:16" ht="23.25" customHeight="1" x14ac:dyDescent="0.2">
      <c r="A87" s="67" t="s">
        <v>152</v>
      </c>
      <c r="B87" s="111" t="s">
        <v>60</v>
      </c>
      <c r="C87" s="15">
        <f>SUMPRODUCT(-('Diário 1º PA'!$E$4:$E$2634='Analítico Cp.'!$B87),-('Diário 1º PA'!$Q$4:$Q$2634=C$1),('Diário 1º PA'!$F$4:$F$2634))+SUMPRODUCT(-('Diário 2º PA'!$E$4:$E$2000='Analítico Cp.'!$B87),-('Diário 2º PA'!$Q$4:$Q$2000=C$1),('Diário 2º PA'!$F$4:$F$2000))+SUMPRODUCT(-('Diário 3º PA'!$E$4:$E$2000='Analítico Cp.'!$B87),-('Diário 3º PA'!$Q$4:$Q$2000=C$1),('Diário 3º PA'!$F$4:$F$2000))+SUMPRODUCT(-('Diário 4º PA'!$E$4:$E$2000='Analítico Cp.'!$B87),-('Diário 4º PA'!$Q$4:$Q$2000=C$1),('Diário 4º PA'!$F$4:$F$2000))+SUMPRODUCT(-('Comp.'!$D$5:$D$896='Analítico Cp.'!$B87),-('Comp.'!$K$5:$K$896=C$1),('Comp.'!$E$5:$E$896))</f>
        <v>67.52</v>
      </c>
      <c r="D87" s="15">
        <f>SUMPRODUCT(-('Diário 1º PA'!$E$4:$E$2634='Analítico Cp.'!$B87),-('Diário 1º PA'!$Q$4:$Q$2634=D$1),('Diário 1º PA'!$F$4:$F$2634))+SUMPRODUCT(-('Diário 2º PA'!$E$4:$E$2000='Analítico Cp.'!$B87),-('Diário 2º PA'!$Q$4:$Q$2000=D$1),('Diário 2º PA'!$F$4:$F$2000))+SUMPRODUCT(-('Diário 3º PA'!$E$4:$E$2000='Analítico Cp.'!$B87),-('Diário 3º PA'!$Q$4:$Q$2000=D$1),('Diário 3º PA'!$F$4:$F$2000))+SUMPRODUCT(-('Diário 4º PA'!$E$4:$E$2000='Analítico Cp.'!$B87),-('Diário 4º PA'!$Q$4:$Q$2000=D$1),('Diário 4º PA'!$F$4:$F$2000))+SUMPRODUCT(-('Comp.'!$D$5:$D$896='Analítico Cp.'!$B87),-('Comp.'!$K$5:$K$896=D$1),('Comp.'!$E$5:$E$896))</f>
        <v>0</v>
      </c>
      <c r="E87" s="15">
        <f>SUMPRODUCT(-('Diário 1º PA'!$E$4:$E$2634='Analítico Cp.'!$B87),-('Diário 1º PA'!$Q$4:$Q$2634=E$1),('Diário 1º PA'!$F$4:$F$2634))+SUMPRODUCT(-('Diário 2º PA'!$E$4:$E$2000='Analítico Cp.'!$B87),-('Diário 2º PA'!$Q$4:$Q$2000=E$1),('Diário 2º PA'!$F$4:$F$2000))+SUMPRODUCT(-('Diário 3º PA'!$E$4:$E$2000='Analítico Cp.'!$B87),-('Diário 3º PA'!$Q$4:$Q$2000=E$1),('Diário 3º PA'!$F$4:$F$2000))+SUMPRODUCT(-('Diário 4º PA'!$E$4:$E$2000='Analítico Cp.'!$B87),-('Diário 4º PA'!$Q$4:$Q$2000=E$1),('Diário 4º PA'!$F$4:$F$2000))+SUMPRODUCT(-('Comp.'!$D$5:$D$896='Analítico Cp.'!$B87),-('Comp.'!$K$5:$K$896=E$1),('Comp.'!$E$5:$E$896))</f>
        <v>63.41</v>
      </c>
      <c r="F87" s="15">
        <f>SUMPRODUCT(-('Diário 1º PA'!$E$4:$E$2634='Analítico Cp.'!$B87),-('Diário 1º PA'!$Q$4:$Q$2634=F$1),('Diário 1º PA'!$F$4:$F$2634))+SUMPRODUCT(-('Diário 2º PA'!$E$4:$E$2000='Analítico Cp.'!$B87),-('Diário 2º PA'!$Q$4:$Q$2000=F$1),('Diário 2º PA'!$F$4:$F$2000))+SUMPRODUCT(-('Diário 3º PA'!$E$4:$E$2000='Analítico Cp.'!$B87),-('Diário 3º PA'!$Q$4:$Q$2000=F$1),('Diário 3º PA'!$F$4:$F$2000))+SUMPRODUCT(-('Diário 4º PA'!$E$4:$E$2000='Analítico Cp.'!$B87),-('Diário 4º PA'!$Q$4:$Q$2000=F$1),('Diário 4º PA'!$F$4:$F$2000))+SUMPRODUCT(-('Comp.'!$D$5:$D$896='Analítico Cp.'!$B87),-('Comp.'!$K$5:$K$896=F$1),('Comp.'!$E$5:$E$896))</f>
        <v>0</v>
      </c>
      <c r="G87" s="15">
        <f>SUMPRODUCT(-('Diário 1º PA'!$E$4:$E$2634='Analítico Cp.'!$B87),-('Diário 1º PA'!$Q$4:$Q$2634=G$1),('Diário 1º PA'!$F$4:$F$2634))+SUMPRODUCT(-('Diário 2º PA'!$E$4:$E$2000='Analítico Cp.'!$B87),-('Diário 2º PA'!$Q$4:$Q$2000=G$1),('Diário 2º PA'!$F$4:$F$2000))+SUMPRODUCT(-('Diário 3º PA'!$E$4:$E$2000='Analítico Cp.'!$B87),-('Diário 3º PA'!$Q$4:$Q$2000=G$1),('Diário 3º PA'!$F$4:$F$2000))+SUMPRODUCT(-('Diário 4º PA'!$E$4:$E$2000='Analítico Cp.'!$B87),-('Diário 4º PA'!$Q$4:$Q$2000=G$1),('Diário 4º PA'!$F$4:$F$2000))+SUMPRODUCT(-('Comp.'!$D$5:$D$896='Analítico Cp.'!$B87),-('Comp.'!$K$5:$K$896=G$1),('Comp.'!$E$5:$E$896))</f>
        <v>0</v>
      </c>
      <c r="H87" s="15">
        <f>SUMPRODUCT(-('Diário 1º PA'!$E$4:$E$2634='Analítico Cp.'!$B87),-('Diário 1º PA'!$Q$4:$Q$2634=H$1),('Diário 1º PA'!$F$4:$F$2634))+SUMPRODUCT(-('Diário 2º PA'!$E$4:$E$2000='Analítico Cp.'!$B87),-('Diário 2º PA'!$Q$4:$Q$2000=H$1),('Diário 2º PA'!$F$4:$F$2000))+SUMPRODUCT(-('Diário 3º PA'!$E$4:$E$2000='Analítico Cp.'!$B87),-('Diário 3º PA'!$Q$4:$Q$2000=H$1),('Diário 3º PA'!$F$4:$F$2000))+SUMPRODUCT(-('Diário 4º PA'!$E$4:$E$2000='Analítico Cp.'!$B87),-('Diário 4º PA'!$Q$4:$Q$2000=H$1),('Diário 4º PA'!$F$4:$F$2000))+SUMPRODUCT(-('Comp.'!$D$5:$D$896='Analítico Cp.'!$B87),-('Comp.'!$K$5:$K$896=H$1),('Comp.'!$E$5:$E$896))</f>
        <v>0</v>
      </c>
      <c r="I87" s="15">
        <f>SUMPRODUCT(-('Diário 1º PA'!$E$4:$E$2634='Analítico Cp.'!$B87),-('Diário 1º PA'!$Q$4:$Q$2634=I$1),('Diário 1º PA'!$F$4:$F$2634))+SUMPRODUCT(-('Diário 2º PA'!$E$4:$E$2000='Analítico Cp.'!$B87),-('Diário 2º PA'!$Q$4:$Q$2000=I$1),('Diário 2º PA'!$F$4:$F$2000))+SUMPRODUCT(-('Diário 3º PA'!$E$4:$E$2000='Analítico Cp.'!$B87),-('Diário 3º PA'!$Q$4:$Q$2000=I$1),('Diário 3º PA'!$F$4:$F$2000))+SUMPRODUCT(-('Diário 4º PA'!$E$4:$E$2000='Analítico Cp.'!$B87),-('Diário 4º PA'!$Q$4:$Q$2000=I$1),('Diário 4º PA'!$F$4:$F$2000))+SUMPRODUCT(-('Comp.'!$D$5:$D$896='Analítico Cp.'!$B87),-('Comp.'!$K$5:$K$896=I$1),('Comp.'!$E$5:$E$896))</f>
        <v>0</v>
      </c>
      <c r="J87" s="15">
        <f>SUMPRODUCT(-('Diário 1º PA'!$E$4:$E$2634='Analítico Cp.'!$B87),-('Diário 1º PA'!$Q$4:$Q$2634=J$1),('Diário 1º PA'!$F$4:$F$2634))+SUMPRODUCT(-('Diário 2º PA'!$E$4:$E$2000='Analítico Cp.'!$B87),-('Diário 2º PA'!$Q$4:$Q$2000=J$1),('Diário 2º PA'!$F$4:$F$2000))+SUMPRODUCT(-('Diário 3º PA'!$E$4:$E$2000='Analítico Cp.'!$B87),-('Diário 3º PA'!$Q$4:$Q$2000=J$1),('Diário 3º PA'!$F$4:$F$2000))+SUMPRODUCT(-('Diário 4º PA'!$E$4:$E$2000='Analítico Cp.'!$B87),-('Diário 4º PA'!$Q$4:$Q$2000=J$1),('Diário 4º PA'!$F$4:$F$2000))+SUMPRODUCT(-('Comp.'!$D$5:$D$896='Analítico Cp.'!$B87),-('Comp.'!$K$5:$K$896=J$1),('Comp.'!$E$5:$E$896))</f>
        <v>0</v>
      </c>
      <c r="K87" s="15">
        <f>SUMPRODUCT(-('Diário 1º PA'!$E$4:$E$2634='Analítico Cp.'!$B87),-('Diário 1º PA'!$Q$4:$Q$2634=K$1),('Diário 1º PA'!$F$4:$F$2634))+SUMPRODUCT(-('Diário 2º PA'!$E$4:$E$2000='Analítico Cp.'!$B87),-('Diário 2º PA'!$Q$4:$Q$2000=K$1),('Diário 2º PA'!$F$4:$F$2000))+SUMPRODUCT(-('Diário 3º PA'!$E$4:$E$2000='Analítico Cp.'!$B87),-('Diário 3º PA'!$Q$4:$Q$2000=K$1),('Diário 3º PA'!$F$4:$F$2000))+SUMPRODUCT(-('Diário 4º PA'!$E$4:$E$2000='Analítico Cp.'!$B87),-('Diário 4º PA'!$Q$4:$Q$2000=K$1),('Diário 4º PA'!$F$4:$F$2000))+SUMPRODUCT(-('Comp.'!$D$5:$D$896='Analítico Cp.'!$B87),-('Comp.'!$K$5:$K$896=K$1),('Comp.'!$E$5:$E$896))</f>
        <v>0</v>
      </c>
      <c r="L87" s="15">
        <f>SUMPRODUCT(-('Diário 1º PA'!$E$4:$E$2634='Analítico Cp.'!$B87),-('Diário 1º PA'!$Q$4:$Q$2634=L$1),('Diário 1º PA'!$F$4:$F$2634))+SUMPRODUCT(-('Diário 2º PA'!$E$4:$E$2000='Analítico Cp.'!$B87),-('Diário 2º PA'!$Q$4:$Q$2000=L$1),('Diário 2º PA'!$F$4:$F$2000))+SUMPRODUCT(-('Diário 3º PA'!$E$4:$E$2000='Analítico Cp.'!$B87),-('Diário 3º PA'!$Q$4:$Q$2000=L$1),('Diário 3º PA'!$F$4:$F$2000))+SUMPRODUCT(-('Diário 4º PA'!$E$4:$E$2000='Analítico Cp.'!$B87),-('Diário 4º PA'!$Q$4:$Q$2000=L$1),('Diário 4º PA'!$F$4:$F$2000))+SUMPRODUCT(-('Comp.'!$D$5:$D$896='Analítico Cp.'!$B87),-('Comp.'!$K$5:$K$896=L$1),('Comp.'!$E$5:$E$896))</f>
        <v>0</v>
      </c>
      <c r="M87" s="15">
        <f>SUMPRODUCT(-('Diário 1º PA'!$E$4:$E$2634='Analítico Cp.'!$B87),-('Diário 1º PA'!$Q$4:$Q$2634=M$1),('Diário 1º PA'!$F$4:$F$2634))+SUMPRODUCT(-('Diário 2º PA'!$E$4:$E$2000='Analítico Cp.'!$B87),-('Diário 2º PA'!$Q$4:$Q$2000=M$1),('Diário 2º PA'!$F$4:$F$2000))+SUMPRODUCT(-('Diário 3º PA'!$E$4:$E$2000='Analítico Cp.'!$B87),-('Diário 3º PA'!$Q$4:$Q$2000=M$1),('Diário 3º PA'!$F$4:$F$2000))+SUMPRODUCT(-('Diário 4º PA'!$E$4:$E$2000='Analítico Cp.'!$B87),-('Diário 4º PA'!$Q$4:$Q$2000=M$1),('Diário 4º PA'!$F$4:$F$2000))+SUMPRODUCT(-('Comp.'!$D$5:$D$896='Analítico Cp.'!$B87),-('Comp.'!$K$5:$K$896=M$1),('Comp.'!$E$5:$E$896))</f>
        <v>0</v>
      </c>
      <c r="N87" s="15">
        <f>SUMPRODUCT(-('Diário 1º PA'!$E$4:$E$2634='Analítico Cp.'!$B87),-('Diário 1º PA'!$Q$4:$Q$2634=N$1),('Diário 1º PA'!$F$4:$F$2634))+SUMPRODUCT(-('Diário 2º PA'!$E$4:$E$2000='Analítico Cp.'!$B87),-('Diário 2º PA'!$Q$4:$Q$2000=N$1),('Diário 2º PA'!$F$4:$F$2000))+SUMPRODUCT(-('Diário 3º PA'!$E$4:$E$2000='Analítico Cp.'!$B87),-('Diário 3º PA'!$Q$4:$Q$2000=N$1),('Diário 3º PA'!$F$4:$F$2000))+SUMPRODUCT(-('Diário 4º PA'!$E$4:$E$2000='Analítico Cp.'!$B87),-('Diário 4º PA'!$Q$4:$Q$2000=N$1),('Diário 4º PA'!$F$4:$F$2000))+SUMPRODUCT(-('Comp.'!$D$5:$D$896='Analítico Cp.'!$B87),-('Comp.'!$K$5:$K$896=N$1),('Comp.'!$E$5:$E$896))</f>
        <v>0</v>
      </c>
      <c r="O87" s="16">
        <f t="shared" si="12"/>
        <v>130.93</v>
      </c>
      <c r="P87" s="180">
        <f t="shared" si="11"/>
        <v>3.9093732493662419E-5</v>
      </c>
    </row>
    <row r="88" spans="1:16" ht="23.25" customHeight="1" x14ac:dyDescent="0.2">
      <c r="A88" s="67" t="s">
        <v>153</v>
      </c>
      <c r="B88" s="111" t="s">
        <v>71</v>
      </c>
      <c r="C88" s="15">
        <f>SUMPRODUCT(-('Diário 1º PA'!$E$4:$E$2634='Analítico Cp.'!$B88),-('Diário 1º PA'!$Q$4:$Q$2634=C$1),('Diário 1º PA'!$F$4:$F$2634))+SUMPRODUCT(-('Diário 2º PA'!$E$4:$E$2000='Analítico Cp.'!$B88),-('Diário 2º PA'!$Q$4:$Q$2000=C$1),('Diário 2º PA'!$F$4:$F$2000))+SUMPRODUCT(-('Diário 3º PA'!$E$4:$E$2000='Analítico Cp.'!$B88),-('Diário 3º PA'!$Q$4:$Q$2000=C$1),('Diário 3º PA'!$F$4:$F$2000))+SUMPRODUCT(-('Diário 4º PA'!$E$4:$E$2000='Analítico Cp.'!$B88),-('Diário 4º PA'!$Q$4:$Q$2000=C$1),('Diário 4º PA'!$F$4:$F$2000))+SUMPRODUCT(-('Comp.'!$D$5:$D$896='Analítico Cp.'!$B88),-('Comp.'!$K$5:$K$896=C$1),('Comp.'!$E$5:$E$896))</f>
        <v>957.65000000000157</v>
      </c>
      <c r="D88" s="15">
        <f>SUMPRODUCT(-('Diário 1º PA'!$E$4:$E$2634='Analítico Cp.'!$B88),-('Diário 1º PA'!$Q$4:$Q$2634=D$1),('Diário 1º PA'!$F$4:$F$2634))+SUMPRODUCT(-('Diário 2º PA'!$E$4:$E$2000='Analítico Cp.'!$B88),-('Diário 2º PA'!$Q$4:$Q$2000=D$1),('Diário 2º PA'!$F$4:$F$2000))+SUMPRODUCT(-('Diário 3º PA'!$E$4:$E$2000='Analítico Cp.'!$B88),-('Diário 3º PA'!$Q$4:$Q$2000=D$1),('Diário 3º PA'!$F$4:$F$2000))+SUMPRODUCT(-('Diário 4º PA'!$E$4:$E$2000='Analítico Cp.'!$B88),-('Diário 4º PA'!$Q$4:$Q$2000=D$1),('Diário 4º PA'!$F$4:$F$2000))+SUMPRODUCT(-('Comp.'!$D$5:$D$896='Analítico Cp.'!$B88),-('Comp.'!$K$5:$K$896=D$1),('Comp.'!$E$5:$E$896))</f>
        <v>947.20000000000152</v>
      </c>
      <c r="E88" s="15">
        <f>SUMPRODUCT(-('Diário 1º PA'!$E$4:$E$2634='Analítico Cp.'!$B88),-('Diário 1º PA'!$Q$4:$Q$2634=E$1),('Diário 1º PA'!$F$4:$F$2634))+SUMPRODUCT(-('Diário 2º PA'!$E$4:$E$2000='Analítico Cp.'!$B88),-('Diário 2º PA'!$Q$4:$Q$2000=E$1),('Diário 2º PA'!$F$4:$F$2000))+SUMPRODUCT(-('Diário 3º PA'!$E$4:$E$2000='Analítico Cp.'!$B88),-('Diário 3º PA'!$Q$4:$Q$2000=E$1),('Diário 3º PA'!$F$4:$F$2000))+SUMPRODUCT(-('Diário 4º PA'!$E$4:$E$2000='Analítico Cp.'!$B88),-('Diário 4º PA'!$Q$4:$Q$2000=E$1),('Diário 4º PA'!$F$4:$F$2000))+SUMPRODUCT(-('Comp.'!$D$5:$D$896='Analítico Cp.'!$B88),-('Comp.'!$K$5:$K$896=E$1),('Comp.'!$E$5:$E$896))</f>
        <v>1099</v>
      </c>
      <c r="F88" s="15">
        <f>SUMPRODUCT(-('Diário 1º PA'!$E$4:$E$2634='Analítico Cp.'!$B88),-('Diário 1º PA'!$Q$4:$Q$2634=F$1),('Diário 1º PA'!$F$4:$F$2634))+SUMPRODUCT(-('Diário 2º PA'!$E$4:$E$2000='Analítico Cp.'!$B88),-('Diário 2º PA'!$Q$4:$Q$2000=F$1),('Diário 2º PA'!$F$4:$F$2000))+SUMPRODUCT(-('Diário 3º PA'!$E$4:$E$2000='Analítico Cp.'!$B88),-('Diário 3º PA'!$Q$4:$Q$2000=F$1),('Diário 3º PA'!$F$4:$F$2000))+SUMPRODUCT(-('Diário 4º PA'!$E$4:$E$2000='Analítico Cp.'!$B88),-('Diário 4º PA'!$Q$4:$Q$2000=F$1),('Diário 4º PA'!$F$4:$F$2000))+SUMPRODUCT(-('Comp.'!$D$5:$D$896='Analítico Cp.'!$B88),-('Comp.'!$K$5:$K$896=F$1),('Comp.'!$E$5:$E$896))</f>
        <v>0</v>
      </c>
      <c r="G88" s="15">
        <f>SUMPRODUCT(-('Diário 1º PA'!$E$4:$E$2634='Analítico Cp.'!$B88),-('Diário 1º PA'!$Q$4:$Q$2634=G$1),('Diário 1º PA'!$F$4:$F$2634))+SUMPRODUCT(-('Diário 2º PA'!$E$4:$E$2000='Analítico Cp.'!$B88),-('Diário 2º PA'!$Q$4:$Q$2000=G$1),('Diário 2º PA'!$F$4:$F$2000))+SUMPRODUCT(-('Diário 3º PA'!$E$4:$E$2000='Analítico Cp.'!$B88),-('Diário 3º PA'!$Q$4:$Q$2000=G$1),('Diário 3º PA'!$F$4:$F$2000))+SUMPRODUCT(-('Diário 4º PA'!$E$4:$E$2000='Analítico Cp.'!$B88),-('Diário 4º PA'!$Q$4:$Q$2000=G$1),('Diário 4º PA'!$F$4:$F$2000))+SUMPRODUCT(-('Comp.'!$D$5:$D$896='Analítico Cp.'!$B88),-('Comp.'!$K$5:$K$896=G$1),('Comp.'!$E$5:$E$896))</f>
        <v>0</v>
      </c>
      <c r="H88" s="15">
        <f>SUMPRODUCT(-('Diário 1º PA'!$E$4:$E$2634='Analítico Cp.'!$B88),-('Diário 1º PA'!$Q$4:$Q$2634=H$1),('Diário 1º PA'!$F$4:$F$2634))+SUMPRODUCT(-('Diário 2º PA'!$E$4:$E$2000='Analítico Cp.'!$B88),-('Diário 2º PA'!$Q$4:$Q$2000=H$1),('Diário 2º PA'!$F$4:$F$2000))+SUMPRODUCT(-('Diário 3º PA'!$E$4:$E$2000='Analítico Cp.'!$B88),-('Diário 3º PA'!$Q$4:$Q$2000=H$1),('Diário 3º PA'!$F$4:$F$2000))+SUMPRODUCT(-('Diário 4º PA'!$E$4:$E$2000='Analítico Cp.'!$B88),-('Diário 4º PA'!$Q$4:$Q$2000=H$1),('Diário 4º PA'!$F$4:$F$2000))+SUMPRODUCT(-('Comp.'!$D$5:$D$896='Analítico Cp.'!$B88),-('Comp.'!$K$5:$K$896=H$1),('Comp.'!$E$5:$E$896))</f>
        <v>0</v>
      </c>
      <c r="I88" s="15">
        <f>SUMPRODUCT(-('Diário 1º PA'!$E$4:$E$2634='Analítico Cp.'!$B88),-('Diário 1º PA'!$Q$4:$Q$2634=I$1),('Diário 1º PA'!$F$4:$F$2634))+SUMPRODUCT(-('Diário 2º PA'!$E$4:$E$2000='Analítico Cp.'!$B88),-('Diário 2º PA'!$Q$4:$Q$2000=I$1),('Diário 2º PA'!$F$4:$F$2000))+SUMPRODUCT(-('Diário 3º PA'!$E$4:$E$2000='Analítico Cp.'!$B88),-('Diário 3º PA'!$Q$4:$Q$2000=I$1),('Diário 3º PA'!$F$4:$F$2000))+SUMPRODUCT(-('Diário 4º PA'!$E$4:$E$2000='Analítico Cp.'!$B88),-('Diário 4º PA'!$Q$4:$Q$2000=I$1),('Diário 4º PA'!$F$4:$F$2000))+SUMPRODUCT(-('Comp.'!$D$5:$D$896='Analítico Cp.'!$B88),-('Comp.'!$K$5:$K$896=I$1),('Comp.'!$E$5:$E$896))</f>
        <v>0</v>
      </c>
      <c r="J88" s="15">
        <f>SUMPRODUCT(-('Diário 1º PA'!$E$4:$E$2634='Analítico Cp.'!$B88),-('Diário 1º PA'!$Q$4:$Q$2634=J$1),('Diário 1º PA'!$F$4:$F$2634))+SUMPRODUCT(-('Diário 2º PA'!$E$4:$E$2000='Analítico Cp.'!$B88),-('Diário 2º PA'!$Q$4:$Q$2000=J$1),('Diário 2º PA'!$F$4:$F$2000))+SUMPRODUCT(-('Diário 3º PA'!$E$4:$E$2000='Analítico Cp.'!$B88),-('Diário 3º PA'!$Q$4:$Q$2000=J$1),('Diário 3º PA'!$F$4:$F$2000))+SUMPRODUCT(-('Diário 4º PA'!$E$4:$E$2000='Analítico Cp.'!$B88),-('Diário 4º PA'!$Q$4:$Q$2000=J$1),('Diário 4º PA'!$F$4:$F$2000))+SUMPRODUCT(-('Comp.'!$D$5:$D$896='Analítico Cp.'!$B88),-('Comp.'!$K$5:$K$896=J$1),('Comp.'!$E$5:$E$896))</f>
        <v>0</v>
      </c>
      <c r="K88" s="15">
        <f>SUMPRODUCT(-('Diário 1º PA'!$E$4:$E$2634='Analítico Cp.'!$B88),-('Diário 1º PA'!$Q$4:$Q$2634=K$1),('Diário 1º PA'!$F$4:$F$2634))+SUMPRODUCT(-('Diário 2º PA'!$E$4:$E$2000='Analítico Cp.'!$B88),-('Diário 2º PA'!$Q$4:$Q$2000=K$1),('Diário 2º PA'!$F$4:$F$2000))+SUMPRODUCT(-('Diário 3º PA'!$E$4:$E$2000='Analítico Cp.'!$B88),-('Diário 3º PA'!$Q$4:$Q$2000=K$1),('Diário 3º PA'!$F$4:$F$2000))+SUMPRODUCT(-('Diário 4º PA'!$E$4:$E$2000='Analítico Cp.'!$B88),-('Diário 4º PA'!$Q$4:$Q$2000=K$1),('Diário 4º PA'!$F$4:$F$2000))+SUMPRODUCT(-('Comp.'!$D$5:$D$896='Analítico Cp.'!$B88),-('Comp.'!$K$5:$K$896=K$1),('Comp.'!$E$5:$E$896))</f>
        <v>0</v>
      </c>
      <c r="L88" s="15">
        <f>SUMPRODUCT(-('Diário 1º PA'!$E$4:$E$2634='Analítico Cp.'!$B88),-('Diário 1º PA'!$Q$4:$Q$2634=L$1),('Diário 1º PA'!$F$4:$F$2634))+SUMPRODUCT(-('Diário 2º PA'!$E$4:$E$2000='Analítico Cp.'!$B88),-('Diário 2º PA'!$Q$4:$Q$2000=L$1),('Diário 2º PA'!$F$4:$F$2000))+SUMPRODUCT(-('Diário 3º PA'!$E$4:$E$2000='Analítico Cp.'!$B88),-('Diário 3º PA'!$Q$4:$Q$2000=L$1),('Diário 3º PA'!$F$4:$F$2000))+SUMPRODUCT(-('Diário 4º PA'!$E$4:$E$2000='Analítico Cp.'!$B88),-('Diário 4º PA'!$Q$4:$Q$2000=L$1),('Diário 4º PA'!$F$4:$F$2000))+SUMPRODUCT(-('Comp.'!$D$5:$D$896='Analítico Cp.'!$B88),-('Comp.'!$K$5:$K$896=L$1),('Comp.'!$E$5:$E$896))</f>
        <v>0</v>
      </c>
      <c r="M88" s="15">
        <f>SUMPRODUCT(-('Diário 1º PA'!$E$4:$E$2634='Analítico Cp.'!$B88),-('Diário 1º PA'!$Q$4:$Q$2634=M$1),('Diário 1º PA'!$F$4:$F$2634))+SUMPRODUCT(-('Diário 2º PA'!$E$4:$E$2000='Analítico Cp.'!$B88),-('Diário 2º PA'!$Q$4:$Q$2000=M$1),('Diário 2º PA'!$F$4:$F$2000))+SUMPRODUCT(-('Diário 3º PA'!$E$4:$E$2000='Analítico Cp.'!$B88),-('Diário 3º PA'!$Q$4:$Q$2000=M$1),('Diário 3º PA'!$F$4:$F$2000))+SUMPRODUCT(-('Diário 4º PA'!$E$4:$E$2000='Analítico Cp.'!$B88),-('Diário 4º PA'!$Q$4:$Q$2000=M$1),('Diário 4º PA'!$F$4:$F$2000))+SUMPRODUCT(-('Comp.'!$D$5:$D$896='Analítico Cp.'!$B88),-('Comp.'!$K$5:$K$896=M$1),('Comp.'!$E$5:$E$896))</f>
        <v>0</v>
      </c>
      <c r="N88" s="15">
        <f>SUMPRODUCT(-('Diário 1º PA'!$E$4:$E$2634='Analítico Cp.'!$B88),-('Diário 1º PA'!$Q$4:$Q$2634=N$1),('Diário 1º PA'!$F$4:$F$2634))+SUMPRODUCT(-('Diário 2º PA'!$E$4:$E$2000='Analítico Cp.'!$B88),-('Diário 2º PA'!$Q$4:$Q$2000=N$1),('Diário 2º PA'!$F$4:$F$2000))+SUMPRODUCT(-('Diário 3º PA'!$E$4:$E$2000='Analítico Cp.'!$B88),-('Diário 3º PA'!$Q$4:$Q$2000=N$1),('Diário 3º PA'!$F$4:$F$2000))+SUMPRODUCT(-('Diário 4º PA'!$E$4:$E$2000='Analítico Cp.'!$B88),-('Diário 4º PA'!$Q$4:$Q$2000=N$1),('Diário 4º PA'!$F$4:$F$2000))+SUMPRODUCT(-('Comp.'!$D$5:$D$896='Analítico Cp.'!$B88),-('Comp.'!$K$5:$K$896=N$1),('Comp.'!$E$5:$E$896))</f>
        <v>0</v>
      </c>
      <c r="O88" s="16">
        <f t="shared" si="12"/>
        <v>3003.8500000000031</v>
      </c>
      <c r="P88" s="180">
        <f t="shared" ref="P88:P119" si="13">IF($O$164=0,0,O88/$O$164)</f>
        <v>8.9690451654386293E-4</v>
      </c>
    </row>
    <row r="89" spans="1:16" ht="23.25" customHeight="1" x14ac:dyDescent="0.2">
      <c r="A89" s="67" t="s">
        <v>154</v>
      </c>
      <c r="B89" s="111" t="s">
        <v>69</v>
      </c>
      <c r="C89" s="15">
        <f>SUMPRODUCT(-('Diário 1º PA'!$E$4:$E$2634='Analítico Cp.'!$B89),-('Diário 1º PA'!$Q$4:$Q$2634=C$1),('Diário 1º PA'!$F$4:$F$2634))+SUMPRODUCT(-('Diário 2º PA'!$E$4:$E$2000='Analítico Cp.'!$B89),-('Diário 2º PA'!$Q$4:$Q$2000=C$1),('Diário 2º PA'!$F$4:$F$2000))+SUMPRODUCT(-('Diário 3º PA'!$E$4:$E$2000='Analítico Cp.'!$B89),-('Diário 3º PA'!$Q$4:$Q$2000=C$1),('Diário 3º PA'!$F$4:$F$2000))+SUMPRODUCT(-('Diário 4º PA'!$E$4:$E$2000='Analítico Cp.'!$B89),-('Diário 4º PA'!$Q$4:$Q$2000=C$1),('Diário 4º PA'!$F$4:$F$2000))+SUMPRODUCT(-('Comp.'!$D$5:$D$896='Analítico Cp.'!$B89),-('Comp.'!$K$5:$K$896=C$1),('Comp.'!$E$5:$E$896))</f>
        <v>0</v>
      </c>
      <c r="D89" s="15">
        <f>SUMPRODUCT(-('Diário 1º PA'!$E$4:$E$2634='Analítico Cp.'!$B89),-('Diário 1º PA'!$Q$4:$Q$2634=D$1),('Diário 1º PA'!$F$4:$F$2634))+SUMPRODUCT(-('Diário 2º PA'!$E$4:$E$2000='Analítico Cp.'!$B89),-('Diário 2º PA'!$Q$4:$Q$2000=D$1),('Diário 2º PA'!$F$4:$F$2000))+SUMPRODUCT(-('Diário 3º PA'!$E$4:$E$2000='Analítico Cp.'!$B89),-('Diário 3º PA'!$Q$4:$Q$2000=D$1),('Diário 3º PA'!$F$4:$F$2000))+SUMPRODUCT(-('Diário 4º PA'!$E$4:$E$2000='Analítico Cp.'!$B89),-('Diário 4º PA'!$Q$4:$Q$2000=D$1),('Diário 4º PA'!$F$4:$F$2000))+SUMPRODUCT(-('Comp.'!$D$5:$D$896='Analítico Cp.'!$B89),-('Comp.'!$K$5:$K$896=D$1),('Comp.'!$E$5:$E$896))</f>
        <v>0</v>
      </c>
      <c r="E89" s="15">
        <f>SUMPRODUCT(-('Diário 1º PA'!$E$4:$E$2634='Analítico Cp.'!$B89),-('Diário 1º PA'!$Q$4:$Q$2634=E$1),('Diário 1º PA'!$F$4:$F$2634))+SUMPRODUCT(-('Diário 2º PA'!$E$4:$E$2000='Analítico Cp.'!$B89),-('Diário 2º PA'!$Q$4:$Q$2000=E$1),('Diário 2º PA'!$F$4:$F$2000))+SUMPRODUCT(-('Diário 3º PA'!$E$4:$E$2000='Analítico Cp.'!$B89),-('Diário 3º PA'!$Q$4:$Q$2000=E$1),('Diário 3º PA'!$F$4:$F$2000))+SUMPRODUCT(-('Diário 4º PA'!$E$4:$E$2000='Analítico Cp.'!$B89),-('Diário 4º PA'!$Q$4:$Q$2000=E$1),('Diário 4º PA'!$F$4:$F$2000))+SUMPRODUCT(-('Comp.'!$D$5:$D$896='Analítico Cp.'!$B89),-('Comp.'!$K$5:$K$896=E$1),('Comp.'!$E$5:$E$896))</f>
        <v>0</v>
      </c>
      <c r="F89" s="15">
        <f>SUMPRODUCT(-('Diário 1º PA'!$E$4:$E$2634='Analítico Cp.'!$B89),-('Diário 1º PA'!$Q$4:$Q$2634=F$1),('Diário 1º PA'!$F$4:$F$2634))+SUMPRODUCT(-('Diário 2º PA'!$E$4:$E$2000='Analítico Cp.'!$B89),-('Diário 2º PA'!$Q$4:$Q$2000=F$1),('Diário 2º PA'!$F$4:$F$2000))+SUMPRODUCT(-('Diário 3º PA'!$E$4:$E$2000='Analítico Cp.'!$B89),-('Diário 3º PA'!$Q$4:$Q$2000=F$1),('Diário 3º PA'!$F$4:$F$2000))+SUMPRODUCT(-('Diário 4º PA'!$E$4:$E$2000='Analítico Cp.'!$B89),-('Diário 4º PA'!$Q$4:$Q$2000=F$1),('Diário 4º PA'!$F$4:$F$2000))+SUMPRODUCT(-('Comp.'!$D$5:$D$896='Analítico Cp.'!$B89),-('Comp.'!$K$5:$K$896=F$1),('Comp.'!$E$5:$E$896))</f>
        <v>0</v>
      </c>
      <c r="G89" s="15">
        <f>SUMPRODUCT(-('Diário 1º PA'!$E$4:$E$2634='Analítico Cp.'!$B89),-('Diário 1º PA'!$Q$4:$Q$2634=G$1),('Diário 1º PA'!$F$4:$F$2634))+SUMPRODUCT(-('Diário 2º PA'!$E$4:$E$2000='Analítico Cp.'!$B89),-('Diário 2º PA'!$Q$4:$Q$2000=G$1),('Diário 2º PA'!$F$4:$F$2000))+SUMPRODUCT(-('Diário 3º PA'!$E$4:$E$2000='Analítico Cp.'!$B89),-('Diário 3º PA'!$Q$4:$Q$2000=G$1),('Diário 3º PA'!$F$4:$F$2000))+SUMPRODUCT(-('Diário 4º PA'!$E$4:$E$2000='Analítico Cp.'!$B89),-('Diário 4º PA'!$Q$4:$Q$2000=G$1),('Diário 4º PA'!$F$4:$F$2000))+SUMPRODUCT(-('Comp.'!$D$5:$D$896='Analítico Cp.'!$B89),-('Comp.'!$K$5:$K$896=G$1),('Comp.'!$E$5:$E$896))</f>
        <v>0</v>
      </c>
      <c r="H89" s="15">
        <f>SUMPRODUCT(-('Diário 1º PA'!$E$4:$E$2634='Analítico Cp.'!$B89),-('Diário 1º PA'!$Q$4:$Q$2634=H$1),('Diário 1º PA'!$F$4:$F$2634))+SUMPRODUCT(-('Diário 2º PA'!$E$4:$E$2000='Analítico Cp.'!$B89),-('Diário 2º PA'!$Q$4:$Q$2000=H$1),('Diário 2º PA'!$F$4:$F$2000))+SUMPRODUCT(-('Diário 3º PA'!$E$4:$E$2000='Analítico Cp.'!$B89),-('Diário 3º PA'!$Q$4:$Q$2000=H$1),('Diário 3º PA'!$F$4:$F$2000))+SUMPRODUCT(-('Diário 4º PA'!$E$4:$E$2000='Analítico Cp.'!$B89),-('Diário 4º PA'!$Q$4:$Q$2000=H$1),('Diário 4º PA'!$F$4:$F$2000))+SUMPRODUCT(-('Comp.'!$D$5:$D$896='Analítico Cp.'!$B89),-('Comp.'!$K$5:$K$896=H$1),('Comp.'!$E$5:$E$896))</f>
        <v>0</v>
      </c>
      <c r="I89" s="15">
        <f>SUMPRODUCT(-('Diário 1º PA'!$E$4:$E$2634='Analítico Cp.'!$B89),-('Diário 1º PA'!$Q$4:$Q$2634=I$1),('Diário 1º PA'!$F$4:$F$2634))+SUMPRODUCT(-('Diário 2º PA'!$E$4:$E$2000='Analítico Cp.'!$B89),-('Diário 2º PA'!$Q$4:$Q$2000=I$1),('Diário 2º PA'!$F$4:$F$2000))+SUMPRODUCT(-('Diário 3º PA'!$E$4:$E$2000='Analítico Cp.'!$B89),-('Diário 3º PA'!$Q$4:$Q$2000=I$1),('Diário 3º PA'!$F$4:$F$2000))+SUMPRODUCT(-('Diário 4º PA'!$E$4:$E$2000='Analítico Cp.'!$B89),-('Diário 4º PA'!$Q$4:$Q$2000=I$1),('Diário 4º PA'!$F$4:$F$2000))+SUMPRODUCT(-('Comp.'!$D$5:$D$896='Analítico Cp.'!$B89),-('Comp.'!$K$5:$K$896=I$1),('Comp.'!$E$5:$E$896))</f>
        <v>0</v>
      </c>
      <c r="J89" s="15">
        <f>SUMPRODUCT(-('Diário 1º PA'!$E$4:$E$2634='Analítico Cp.'!$B89),-('Diário 1º PA'!$Q$4:$Q$2634=J$1),('Diário 1º PA'!$F$4:$F$2634))+SUMPRODUCT(-('Diário 2º PA'!$E$4:$E$2000='Analítico Cp.'!$B89),-('Diário 2º PA'!$Q$4:$Q$2000=J$1),('Diário 2º PA'!$F$4:$F$2000))+SUMPRODUCT(-('Diário 3º PA'!$E$4:$E$2000='Analítico Cp.'!$B89),-('Diário 3º PA'!$Q$4:$Q$2000=J$1),('Diário 3º PA'!$F$4:$F$2000))+SUMPRODUCT(-('Diário 4º PA'!$E$4:$E$2000='Analítico Cp.'!$B89),-('Diário 4º PA'!$Q$4:$Q$2000=J$1),('Diário 4º PA'!$F$4:$F$2000))+SUMPRODUCT(-('Comp.'!$D$5:$D$896='Analítico Cp.'!$B89),-('Comp.'!$K$5:$K$896=J$1),('Comp.'!$E$5:$E$896))</f>
        <v>0</v>
      </c>
      <c r="K89" s="15">
        <f>SUMPRODUCT(-('Diário 1º PA'!$E$4:$E$2634='Analítico Cp.'!$B89),-('Diário 1º PA'!$Q$4:$Q$2634=K$1),('Diário 1º PA'!$F$4:$F$2634))+SUMPRODUCT(-('Diário 2º PA'!$E$4:$E$2000='Analítico Cp.'!$B89),-('Diário 2º PA'!$Q$4:$Q$2000=K$1),('Diário 2º PA'!$F$4:$F$2000))+SUMPRODUCT(-('Diário 3º PA'!$E$4:$E$2000='Analítico Cp.'!$B89),-('Diário 3º PA'!$Q$4:$Q$2000=K$1),('Diário 3º PA'!$F$4:$F$2000))+SUMPRODUCT(-('Diário 4º PA'!$E$4:$E$2000='Analítico Cp.'!$B89),-('Diário 4º PA'!$Q$4:$Q$2000=K$1),('Diário 4º PA'!$F$4:$F$2000))+SUMPRODUCT(-('Comp.'!$D$5:$D$896='Analítico Cp.'!$B89),-('Comp.'!$K$5:$K$896=K$1),('Comp.'!$E$5:$E$896))</f>
        <v>0</v>
      </c>
      <c r="L89" s="15">
        <f>SUMPRODUCT(-('Diário 1º PA'!$E$4:$E$2634='Analítico Cp.'!$B89),-('Diário 1º PA'!$Q$4:$Q$2634=L$1),('Diário 1º PA'!$F$4:$F$2634))+SUMPRODUCT(-('Diário 2º PA'!$E$4:$E$2000='Analítico Cp.'!$B89),-('Diário 2º PA'!$Q$4:$Q$2000=L$1),('Diário 2º PA'!$F$4:$F$2000))+SUMPRODUCT(-('Diário 3º PA'!$E$4:$E$2000='Analítico Cp.'!$B89),-('Diário 3º PA'!$Q$4:$Q$2000=L$1),('Diário 3º PA'!$F$4:$F$2000))+SUMPRODUCT(-('Diário 4º PA'!$E$4:$E$2000='Analítico Cp.'!$B89),-('Diário 4º PA'!$Q$4:$Q$2000=L$1),('Diário 4º PA'!$F$4:$F$2000))+SUMPRODUCT(-('Comp.'!$D$5:$D$896='Analítico Cp.'!$B89),-('Comp.'!$K$5:$K$896=L$1),('Comp.'!$E$5:$E$896))</f>
        <v>0</v>
      </c>
      <c r="M89" s="15">
        <f>SUMPRODUCT(-('Diário 1º PA'!$E$4:$E$2634='Analítico Cp.'!$B89),-('Diário 1º PA'!$Q$4:$Q$2634=M$1),('Diário 1º PA'!$F$4:$F$2634))+SUMPRODUCT(-('Diário 2º PA'!$E$4:$E$2000='Analítico Cp.'!$B89),-('Diário 2º PA'!$Q$4:$Q$2000=M$1),('Diário 2º PA'!$F$4:$F$2000))+SUMPRODUCT(-('Diário 3º PA'!$E$4:$E$2000='Analítico Cp.'!$B89),-('Diário 3º PA'!$Q$4:$Q$2000=M$1),('Diário 3º PA'!$F$4:$F$2000))+SUMPRODUCT(-('Diário 4º PA'!$E$4:$E$2000='Analítico Cp.'!$B89),-('Diário 4º PA'!$Q$4:$Q$2000=M$1),('Diário 4º PA'!$F$4:$F$2000))+SUMPRODUCT(-('Comp.'!$D$5:$D$896='Analítico Cp.'!$B89),-('Comp.'!$K$5:$K$896=M$1),('Comp.'!$E$5:$E$896))</f>
        <v>0</v>
      </c>
      <c r="N89" s="15">
        <f>SUMPRODUCT(-('Diário 1º PA'!$E$4:$E$2634='Analítico Cp.'!$B89),-('Diário 1º PA'!$Q$4:$Q$2634=N$1),('Diário 1º PA'!$F$4:$F$2634))+SUMPRODUCT(-('Diário 2º PA'!$E$4:$E$2000='Analítico Cp.'!$B89),-('Diário 2º PA'!$Q$4:$Q$2000=N$1),('Diário 2º PA'!$F$4:$F$2000))+SUMPRODUCT(-('Diário 3º PA'!$E$4:$E$2000='Analítico Cp.'!$B89),-('Diário 3º PA'!$Q$4:$Q$2000=N$1),('Diário 3º PA'!$F$4:$F$2000))+SUMPRODUCT(-('Diário 4º PA'!$E$4:$E$2000='Analítico Cp.'!$B89),-('Diário 4º PA'!$Q$4:$Q$2000=N$1),('Diário 4º PA'!$F$4:$F$2000))+SUMPRODUCT(-('Comp.'!$D$5:$D$896='Analítico Cp.'!$B89),-('Comp.'!$K$5:$K$896=N$1),('Comp.'!$E$5:$E$896))</f>
        <v>0</v>
      </c>
      <c r="O89" s="16">
        <f t="shared" si="12"/>
        <v>0</v>
      </c>
      <c r="P89" s="180">
        <f t="shared" si="13"/>
        <v>0</v>
      </c>
    </row>
    <row r="90" spans="1:16" ht="23.25" customHeight="1" x14ac:dyDescent="0.2">
      <c r="A90" s="67" t="s">
        <v>191</v>
      </c>
      <c r="B90" s="111" t="s">
        <v>67</v>
      </c>
      <c r="C90" s="15">
        <f>SUMPRODUCT(-('Diário 1º PA'!$E$4:$E$2634='Analítico Cp.'!$B90),-('Diário 1º PA'!$Q$4:$Q$2634=C$1),('Diário 1º PA'!$F$4:$F$2634))+SUMPRODUCT(-('Diário 2º PA'!$E$4:$E$2000='Analítico Cp.'!$B90),-('Diário 2º PA'!$Q$4:$Q$2000=C$1),('Diário 2º PA'!$F$4:$F$2000))+SUMPRODUCT(-('Diário 3º PA'!$E$4:$E$2000='Analítico Cp.'!$B90),-('Diário 3º PA'!$Q$4:$Q$2000=C$1),('Diário 3º PA'!$F$4:$F$2000))+SUMPRODUCT(-('Diário 4º PA'!$E$4:$E$2000='Analítico Cp.'!$B90),-('Diário 4º PA'!$Q$4:$Q$2000=C$1),('Diário 4º PA'!$F$4:$F$2000))+SUMPRODUCT(-('Comp.'!$D$5:$D$896='Analítico Cp.'!$B90),-('Comp.'!$K$5:$K$896=C$1),('Comp.'!$E$5:$E$896))</f>
        <v>278.33</v>
      </c>
      <c r="D90" s="15">
        <f>SUMPRODUCT(-('Diário 1º PA'!$E$4:$E$2634='Analítico Cp.'!$B90),-('Diário 1º PA'!$Q$4:$Q$2634=D$1),('Diário 1º PA'!$F$4:$F$2634))+SUMPRODUCT(-('Diário 2º PA'!$E$4:$E$2000='Analítico Cp.'!$B90),-('Diário 2º PA'!$Q$4:$Q$2000=D$1),('Diário 2º PA'!$F$4:$F$2000))+SUMPRODUCT(-('Diário 3º PA'!$E$4:$E$2000='Analítico Cp.'!$B90),-('Diário 3º PA'!$Q$4:$Q$2000=D$1),('Diário 3º PA'!$F$4:$F$2000))+SUMPRODUCT(-('Diário 4º PA'!$E$4:$E$2000='Analítico Cp.'!$B90),-('Diário 4º PA'!$Q$4:$Q$2000=D$1),('Diário 4º PA'!$F$4:$F$2000))+SUMPRODUCT(-('Comp.'!$D$5:$D$896='Analítico Cp.'!$B90),-('Comp.'!$K$5:$K$896=D$1),('Comp.'!$E$5:$E$896))</f>
        <v>268.41000000000003</v>
      </c>
      <c r="E90" s="15">
        <f>SUMPRODUCT(-('Diário 1º PA'!$E$4:$E$2634='Analítico Cp.'!$B90),-('Diário 1º PA'!$Q$4:$Q$2634=E$1),('Diário 1º PA'!$F$4:$F$2634))+SUMPRODUCT(-('Diário 2º PA'!$E$4:$E$2000='Analítico Cp.'!$B90),-('Diário 2º PA'!$Q$4:$Q$2000=E$1),('Diário 2º PA'!$F$4:$F$2000))+SUMPRODUCT(-('Diário 3º PA'!$E$4:$E$2000='Analítico Cp.'!$B90),-('Diário 3º PA'!$Q$4:$Q$2000=E$1),('Diário 3º PA'!$F$4:$F$2000))+SUMPRODUCT(-('Diário 4º PA'!$E$4:$E$2000='Analítico Cp.'!$B90),-('Diário 4º PA'!$Q$4:$Q$2000=E$1),('Diário 4º PA'!$F$4:$F$2000))+SUMPRODUCT(-('Comp.'!$D$5:$D$896='Analítico Cp.'!$B90),-('Comp.'!$K$5:$K$896=E$1),('Comp.'!$E$5:$E$896))</f>
        <v>515.08000000000004</v>
      </c>
      <c r="F90" s="15">
        <f>SUMPRODUCT(-('Diário 1º PA'!$E$4:$E$2634='Analítico Cp.'!$B90),-('Diário 1º PA'!$Q$4:$Q$2634=F$1),('Diário 1º PA'!$F$4:$F$2634))+SUMPRODUCT(-('Diário 2º PA'!$E$4:$E$2000='Analítico Cp.'!$B90),-('Diário 2º PA'!$Q$4:$Q$2000=F$1),('Diário 2º PA'!$F$4:$F$2000))+SUMPRODUCT(-('Diário 3º PA'!$E$4:$E$2000='Analítico Cp.'!$B90),-('Diário 3º PA'!$Q$4:$Q$2000=F$1),('Diário 3º PA'!$F$4:$F$2000))+SUMPRODUCT(-('Diário 4º PA'!$E$4:$E$2000='Analítico Cp.'!$B90),-('Diário 4º PA'!$Q$4:$Q$2000=F$1),('Diário 4º PA'!$F$4:$F$2000))+SUMPRODUCT(-('Comp.'!$D$5:$D$896='Analítico Cp.'!$B90),-('Comp.'!$K$5:$K$896=F$1),('Comp.'!$E$5:$E$896))</f>
        <v>0</v>
      </c>
      <c r="G90" s="15">
        <f>SUMPRODUCT(-('Diário 1º PA'!$E$4:$E$2634='Analítico Cp.'!$B90),-('Diário 1º PA'!$Q$4:$Q$2634=G$1),('Diário 1º PA'!$F$4:$F$2634))+SUMPRODUCT(-('Diário 2º PA'!$E$4:$E$2000='Analítico Cp.'!$B90),-('Diário 2º PA'!$Q$4:$Q$2000=G$1),('Diário 2º PA'!$F$4:$F$2000))+SUMPRODUCT(-('Diário 3º PA'!$E$4:$E$2000='Analítico Cp.'!$B90),-('Diário 3º PA'!$Q$4:$Q$2000=G$1),('Diário 3º PA'!$F$4:$F$2000))+SUMPRODUCT(-('Diário 4º PA'!$E$4:$E$2000='Analítico Cp.'!$B90),-('Diário 4º PA'!$Q$4:$Q$2000=G$1),('Diário 4º PA'!$F$4:$F$2000))+SUMPRODUCT(-('Comp.'!$D$5:$D$896='Analítico Cp.'!$B90),-('Comp.'!$K$5:$K$896=G$1),('Comp.'!$E$5:$E$896))</f>
        <v>0</v>
      </c>
      <c r="H90" s="15">
        <f>SUMPRODUCT(-('Diário 1º PA'!$E$4:$E$2634='Analítico Cp.'!$B90),-('Diário 1º PA'!$Q$4:$Q$2634=H$1),('Diário 1º PA'!$F$4:$F$2634))+SUMPRODUCT(-('Diário 2º PA'!$E$4:$E$2000='Analítico Cp.'!$B90),-('Diário 2º PA'!$Q$4:$Q$2000=H$1),('Diário 2º PA'!$F$4:$F$2000))+SUMPRODUCT(-('Diário 3º PA'!$E$4:$E$2000='Analítico Cp.'!$B90),-('Diário 3º PA'!$Q$4:$Q$2000=H$1),('Diário 3º PA'!$F$4:$F$2000))+SUMPRODUCT(-('Diário 4º PA'!$E$4:$E$2000='Analítico Cp.'!$B90),-('Diário 4º PA'!$Q$4:$Q$2000=H$1),('Diário 4º PA'!$F$4:$F$2000))+SUMPRODUCT(-('Comp.'!$D$5:$D$896='Analítico Cp.'!$B90),-('Comp.'!$K$5:$K$896=H$1),('Comp.'!$E$5:$E$896))</f>
        <v>0</v>
      </c>
      <c r="I90" s="15">
        <f>SUMPRODUCT(-('Diário 1º PA'!$E$4:$E$2634='Analítico Cp.'!$B90),-('Diário 1º PA'!$Q$4:$Q$2634=I$1),('Diário 1º PA'!$F$4:$F$2634))+SUMPRODUCT(-('Diário 2º PA'!$E$4:$E$2000='Analítico Cp.'!$B90),-('Diário 2º PA'!$Q$4:$Q$2000=I$1),('Diário 2º PA'!$F$4:$F$2000))+SUMPRODUCT(-('Diário 3º PA'!$E$4:$E$2000='Analítico Cp.'!$B90),-('Diário 3º PA'!$Q$4:$Q$2000=I$1),('Diário 3º PA'!$F$4:$F$2000))+SUMPRODUCT(-('Diário 4º PA'!$E$4:$E$2000='Analítico Cp.'!$B90),-('Diário 4º PA'!$Q$4:$Q$2000=I$1),('Diário 4º PA'!$F$4:$F$2000))+SUMPRODUCT(-('Comp.'!$D$5:$D$896='Analítico Cp.'!$B90),-('Comp.'!$K$5:$K$896=I$1),('Comp.'!$E$5:$E$896))</f>
        <v>0</v>
      </c>
      <c r="J90" s="15">
        <f>SUMPRODUCT(-('Diário 1º PA'!$E$4:$E$2634='Analítico Cp.'!$B90),-('Diário 1º PA'!$Q$4:$Q$2634=J$1),('Diário 1º PA'!$F$4:$F$2634))+SUMPRODUCT(-('Diário 2º PA'!$E$4:$E$2000='Analítico Cp.'!$B90),-('Diário 2º PA'!$Q$4:$Q$2000=J$1),('Diário 2º PA'!$F$4:$F$2000))+SUMPRODUCT(-('Diário 3º PA'!$E$4:$E$2000='Analítico Cp.'!$B90),-('Diário 3º PA'!$Q$4:$Q$2000=J$1),('Diário 3º PA'!$F$4:$F$2000))+SUMPRODUCT(-('Diário 4º PA'!$E$4:$E$2000='Analítico Cp.'!$B90),-('Diário 4º PA'!$Q$4:$Q$2000=J$1),('Diário 4º PA'!$F$4:$F$2000))+SUMPRODUCT(-('Comp.'!$D$5:$D$896='Analítico Cp.'!$B90),-('Comp.'!$K$5:$K$896=J$1),('Comp.'!$E$5:$E$896))</f>
        <v>0</v>
      </c>
      <c r="K90" s="15">
        <f>SUMPRODUCT(-('Diário 1º PA'!$E$4:$E$2634='Analítico Cp.'!$B90),-('Diário 1º PA'!$Q$4:$Q$2634=K$1),('Diário 1º PA'!$F$4:$F$2634))+SUMPRODUCT(-('Diário 2º PA'!$E$4:$E$2000='Analítico Cp.'!$B90),-('Diário 2º PA'!$Q$4:$Q$2000=K$1),('Diário 2º PA'!$F$4:$F$2000))+SUMPRODUCT(-('Diário 3º PA'!$E$4:$E$2000='Analítico Cp.'!$B90),-('Diário 3º PA'!$Q$4:$Q$2000=K$1),('Diário 3º PA'!$F$4:$F$2000))+SUMPRODUCT(-('Diário 4º PA'!$E$4:$E$2000='Analítico Cp.'!$B90),-('Diário 4º PA'!$Q$4:$Q$2000=K$1),('Diário 4º PA'!$F$4:$F$2000))+SUMPRODUCT(-('Comp.'!$D$5:$D$896='Analítico Cp.'!$B90),-('Comp.'!$K$5:$K$896=K$1),('Comp.'!$E$5:$E$896))</f>
        <v>0</v>
      </c>
      <c r="L90" s="15">
        <f>SUMPRODUCT(-('Diário 1º PA'!$E$4:$E$2634='Analítico Cp.'!$B90),-('Diário 1º PA'!$Q$4:$Q$2634=L$1),('Diário 1º PA'!$F$4:$F$2634))+SUMPRODUCT(-('Diário 2º PA'!$E$4:$E$2000='Analítico Cp.'!$B90),-('Diário 2º PA'!$Q$4:$Q$2000=L$1),('Diário 2º PA'!$F$4:$F$2000))+SUMPRODUCT(-('Diário 3º PA'!$E$4:$E$2000='Analítico Cp.'!$B90),-('Diário 3º PA'!$Q$4:$Q$2000=L$1),('Diário 3º PA'!$F$4:$F$2000))+SUMPRODUCT(-('Diário 4º PA'!$E$4:$E$2000='Analítico Cp.'!$B90),-('Diário 4º PA'!$Q$4:$Q$2000=L$1),('Diário 4º PA'!$F$4:$F$2000))+SUMPRODUCT(-('Comp.'!$D$5:$D$896='Analítico Cp.'!$B90),-('Comp.'!$K$5:$K$896=L$1),('Comp.'!$E$5:$E$896))</f>
        <v>0</v>
      </c>
      <c r="M90" s="15">
        <f>SUMPRODUCT(-('Diário 1º PA'!$E$4:$E$2634='Analítico Cp.'!$B90),-('Diário 1º PA'!$Q$4:$Q$2634=M$1),('Diário 1º PA'!$F$4:$F$2634))+SUMPRODUCT(-('Diário 2º PA'!$E$4:$E$2000='Analítico Cp.'!$B90),-('Diário 2º PA'!$Q$4:$Q$2000=M$1),('Diário 2º PA'!$F$4:$F$2000))+SUMPRODUCT(-('Diário 3º PA'!$E$4:$E$2000='Analítico Cp.'!$B90),-('Diário 3º PA'!$Q$4:$Q$2000=M$1),('Diário 3º PA'!$F$4:$F$2000))+SUMPRODUCT(-('Diário 4º PA'!$E$4:$E$2000='Analítico Cp.'!$B90),-('Diário 4º PA'!$Q$4:$Q$2000=M$1),('Diário 4º PA'!$F$4:$F$2000))+SUMPRODUCT(-('Comp.'!$D$5:$D$896='Analítico Cp.'!$B90),-('Comp.'!$K$5:$K$896=M$1),('Comp.'!$E$5:$E$896))</f>
        <v>0</v>
      </c>
      <c r="N90" s="15">
        <f>SUMPRODUCT(-('Diário 1º PA'!$E$4:$E$2634='Analítico Cp.'!$B90),-('Diário 1º PA'!$Q$4:$Q$2634=N$1),('Diário 1º PA'!$F$4:$F$2634))+SUMPRODUCT(-('Diário 2º PA'!$E$4:$E$2000='Analítico Cp.'!$B90),-('Diário 2º PA'!$Q$4:$Q$2000=N$1),('Diário 2º PA'!$F$4:$F$2000))+SUMPRODUCT(-('Diário 3º PA'!$E$4:$E$2000='Analítico Cp.'!$B90),-('Diário 3º PA'!$Q$4:$Q$2000=N$1),('Diário 3º PA'!$F$4:$F$2000))+SUMPRODUCT(-('Diário 4º PA'!$E$4:$E$2000='Analítico Cp.'!$B90),-('Diário 4º PA'!$Q$4:$Q$2000=N$1),('Diário 4º PA'!$F$4:$F$2000))+SUMPRODUCT(-('Comp.'!$D$5:$D$896='Analítico Cp.'!$B90),-('Comp.'!$K$5:$K$896=N$1),('Comp.'!$E$5:$E$896))</f>
        <v>0</v>
      </c>
      <c r="O90" s="16">
        <f t="shared" si="12"/>
        <v>1061.8200000000002</v>
      </c>
      <c r="P90" s="180">
        <f t="shared" si="13"/>
        <v>3.1704351207836732E-4</v>
      </c>
    </row>
    <row r="91" spans="1:16" ht="23.25" customHeight="1" x14ac:dyDescent="0.2">
      <c r="A91" s="67" t="s">
        <v>192</v>
      </c>
      <c r="B91" s="111" t="s">
        <v>68</v>
      </c>
      <c r="C91" s="15">
        <f>SUMPRODUCT(-('Diário 1º PA'!$E$4:$E$2634='Analítico Cp.'!$B91),-('Diário 1º PA'!$Q$4:$Q$2634=C$1),('Diário 1º PA'!$F$4:$F$2634))+SUMPRODUCT(-('Diário 2º PA'!$E$4:$E$2000='Analítico Cp.'!$B91),-('Diário 2º PA'!$Q$4:$Q$2000=C$1),('Diário 2º PA'!$F$4:$F$2000))+SUMPRODUCT(-('Diário 3º PA'!$E$4:$E$2000='Analítico Cp.'!$B91),-('Diário 3º PA'!$Q$4:$Q$2000=C$1),('Diário 3º PA'!$F$4:$F$2000))+SUMPRODUCT(-('Diário 4º PA'!$E$4:$E$2000='Analítico Cp.'!$B91),-('Diário 4º PA'!$Q$4:$Q$2000=C$1),('Diário 4º PA'!$F$4:$F$2000))+SUMPRODUCT(-('Comp.'!$D$5:$D$896='Analítico Cp.'!$B91),-('Comp.'!$K$5:$K$896=C$1),('Comp.'!$E$5:$E$896))</f>
        <v>0</v>
      </c>
      <c r="D91" s="15">
        <f>SUMPRODUCT(-('Diário 1º PA'!$E$4:$E$2634='Analítico Cp.'!$B91),-('Diário 1º PA'!$Q$4:$Q$2634=D$1),('Diário 1º PA'!$F$4:$F$2634))+SUMPRODUCT(-('Diário 2º PA'!$E$4:$E$2000='Analítico Cp.'!$B91),-('Diário 2º PA'!$Q$4:$Q$2000=D$1),('Diário 2º PA'!$F$4:$F$2000))+SUMPRODUCT(-('Diário 3º PA'!$E$4:$E$2000='Analítico Cp.'!$B91),-('Diário 3º PA'!$Q$4:$Q$2000=D$1),('Diário 3º PA'!$F$4:$F$2000))+SUMPRODUCT(-('Diário 4º PA'!$E$4:$E$2000='Analítico Cp.'!$B91),-('Diário 4º PA'!$Q$4:$Q$2000=D$1),('Diário 4º PA'!$F$4:$F$2000))+SUMPRODUCT(-('Comp.'!$D$5:$D$896='Analítico Cp.'!$B91),-('Comp.'!$K$5:$K$896=D$1),('Comp.'!$E$5:$E$896))</f>
        <v>318.18</v>
      </c>
      <c r="E91" s="15">
        <f>SUMPRODUCT(-('Diário 1º PA'!$E$4:$E$2634='Analítico Cp.'!$B91),-('Diário 1º PA'!$Q$4:$Q$2634=E$1),('Diário 1º PA'!$F$4:$F$2634))+SUMPRODUCT(-('Diário 2º PA'!$E$4:$E$2000='Analítico Cp.'!$B91),-('Diário 2º PA'!$Q$4:$Q$2000=E$1),('Diário 2º PA'!$F$4:$F$2000))+SUMPRODUCT(-('Diário 3º PA'!$E$4:$E$2000='Analítico Cp.'!$B91),-('Diário 3º PA'!$Q$4:$Q$2000=E$1),('Diário 3º PA'!$F$4:$F$2000))+SUMPRODUCT(-('Diário 4º PA'!$E$4:$E$2000='Analítico Cp.'!$B91),-('Diário 4º PA'!$Q$4:$Q$2000=E$1),('Diário 4º PA'!$F$4:$F$2000))+SUMPRODUCT(-('Comp.'!$D$5:$D$896='Analítico Cp.'!$B91),-('Comp.'!$K$5:$K$896=E$1),('Comp.'!$E$5:$E$896))</f>
        <v>400.98</v>
      </c>
      <c r="F91" s="15">
        <f>SUMPRODUCT(-('Diário 1º PA'!$E$4:$E$2634='Analítico Cp.'!$B91),-('Diário 1º PA'!$Q$4:$Q$2634=F$1),('Diário 1º PA'!$F$4:$F$2634))+SUMPRODUCT(-('Diário 2º PA'!$E$4:$E$2000='Analítico Cp.'!$B91),-('Diário 2º PA'!$Q$4:$Q$2000=F$1),('Diário 2º PA'!$F$4:$F$2000))+SUMPRODUCT(-('Diário 3º PA'!$E$4:$E$2000='Analítico Cp.'!$B91),-('Diário 3º PA'!$Q$4:$Q$2000=F$1),('Diário 3º PA'!$F$4:$F$2000))+SUMPRODUCT(-('Diário 4º PA'!$E$4:$E$2000='Analítico Cp.'!$B91),-('Diário 4º PA'!$Q$4:$Q$2000=F$1),('Diário 4º PA'!$F$4:$F$2000))+SUMPRODUCT(-('Comp.'!$D$5:$D$896='Analítico Cp.'!$B91),-('Comp.'!$K$5:$K$896=F$1),('Comp.'!$E$5:$E$896))</f>
        <v>0</v>
      </c>
      <c r="G91" s="15">
        <f>SUMPRODUCT(-('Diário 1º PA'!$E$4:$E$2634='Analítico Cp.'!$B91),-('Diário 1º PA'!$Q$4:$Q$2634=G$1),('Diário 1º PA'!$F$4:$F$2634))+SUMPRODUCT(-('Diário 2º PA'!$E$4:$E$2000='Analítico Cp.'!$B91),-('Diário 2º PA'!$Q$4:$Q$2000=G$1),('Diário 2º PA'!$F$4:$F$2000))+SUMPRODUCT(-('Diário 3º PA'!$E$4:$E$2000='Analítico Cp.'!$B91),-('Diário 3º PA'!$Q$4:$Q$2000=G$1),('Diário 3º PA'!$F$4:$F$2000))+SUMPRODUCT(-('Diário 4º PA'!$E$4:$E$2000='Analítico Cp.'!$B91),-('Diário 4º PA'!$Q$4:$Q$2000=G$1),('Diário 4º PA'!$F$4:$F$2000))+SUMPRODUCT(-('Comp.'!$D$5:$D$896='Analítico Cp.'!$B91),-('Comp.'!$K$5:$K$896=G$1),('Comp.'!$E$5:$E$896))</f>
        <v>0</v>
      </c>
      <c r="H91" s="15">
        <f>SUMPRODUCT(-('Diário 1º PA'!$E$4:$E$2634='Analítico Cp.'!$B91),-('Diário 1º PA'!$Q$4:$Q$2634=H$1),('Diário 1º PA'!$F$4:$F$2634))+SUMPRODUCT(-('Diário 2º PA'!$E$4:$E$2000='Analítico Cp.'!$B91),-('Diário 2º PA'!$Q$4:$Q$2000=H$1),('Diário 2º PA'!$F$4:$F$2000))+SUMPRODUCT(-('Diário 3º PA'!$E$4:$E$2000='Analítico Cp.'!$B91),-('Diário 3º PA'!$Q$4:$Q$2000=H$1),('Diário 3º PA'!$F$4:$F$2000))+SUMPRODUCT(-('Diário 4º PA'!$E$4:$E$2000='Analítico Cp.'!$B91),-('Diário 4º PA'!$Q$4:$Q$2000=H$1),('Diário 4º PA'!$F$4:$F$2000))+SUMPRODUCT(-('Comp.'!$D$5:$D$896='Analítico Cp.'!$B91),-('Comp.'!$K$5:$K$896=H$1),('Comp.'!$E$5:$E$896))</f>
        <v>0</v>
      </c>
      <c r="I91" s="15">
        <f>SUMPRODUCT(-('Diário 1º PA'!$E$4:$E$2634='Analítico Cp.'!$B91),-('Diário 1º PA'!$Q$4:$Q$2634=I$1),('Diário 1º PA'!$F$4:$F$2634))+SUMPRODUCT(-('Diário 2º PA'!$E$4:$E$2000='Analítico Cp.'!$B91),-('Diário 2º PA'!$Q$4:$Q$2000=I$1),('Diário 2º PA'!$F$4:$F$2000))+SUMPRODUCT(-('Diário 3º PA'!$E$4:$E$2000='Analítico Cp.'!$B91),-('Diário 3º PA'!$Q$4:$Q$2000=I$1),('Diário 3º PA'!$F$4:$F$2000))+SUMPRODUCT(-('Diário 4º PA'!$E$4:$E$2000='Analítico Cp.'!$B91),-('Diário 4º PA'!$Q$4:$Q$2000=I$1),('Diário 4º PA'!$F$4:$F$2000))+SUMPRODUCT(-('Comp.'!$D$5:$D$896='Analítico Cp.'!$B91),-('Comp.'!$K$5:$K$896=I$1),('Comp.'!$E$5:$E$896))</f>
        <v>0</v>
      </c>
      <c r="J91" s="15">
        <f>SUMPRODUCT(-('Diário 1º PA'!$E$4:$E$2634='Analítico Cp.'!$B91),-('Diário 1º PA'!$Q$4:$Q$2634=J$1),('Diário 1º PA'!$F$4:$F$2634))+SUMPRODUCT(-('Diário 2º PA'!$E$4:$E$2000='Analítico Cp.'!$B91),-('Diário 2º PA'!$Q$4:$Q$2000=J$1),('Diário 2º PA'!$F$4:$F$2000))+SUMPRODUCT(-('Diário 3º PA'!$E$4:$E$2000='Analítico Cp.'!$B91),-('Diário 3º PA'!$Q$4:$Q$2000=J$1),('Diário 3º PA'!$F$4:$F$2000))+SUMPRODUCT(-('Diário 4º PA'!$E$4:$E$2000='Analítico Cp.'!$B91),-('Diário 4º PA'!$Q$4:$Q$2000=J$1),('Diário 4º PA'!$F$4:$F$2000))+SUMPRODUCT(-('Comp.'!$D$5:$D$896='Analítico Cp.'!$B91),-('Comp.'!$K$5:$K$896=J$1),('Comp.'!$E$5:$E$896))</f>
        <v>0</v>
      </c>
      <c r="K91" s="15">
        <f>SUMPRODUCT(-('Diário 1º PA'!$E$4:$E$2634='Analítico Cp.'!$B91),-('Diário 1º PA'!$Q$4:$Q$2634=K$1),('Diário 1º PA'!$F$4:$F$2634))+SUMPRODUCT(-('Diário 2º PA'!$E$4:$E$2000='Analítico Cp.'!$B91),-('Diário 2º PA'!$Q$4:$Q$2000=K$1),('Diário 2º PA'!$F$4:$F$2000))+SUMPRODUCT(-('Diário 3º PA'!$E$4:$E$2000='Analítico Cp.'!$B91),-('Diário 3º PA'!$Q$4:$Q$2000=K$1),('Diário 3º PA'!$F$4:$F$2000))+SUMPRODUCT(-('Diário 4º PA'!$E$4:$E$2000='Analítico Cp.'!$B91),-('Diário 4º PA'!$Q$4:$Q$2000=K$1),('Diário 4º PA'!$F$4:$F$2000))+SUMPRODUCT(-('Comp.'!$D$5:$D$896='Analítico Cp.'!$B91),-('Comp.'!$K$5:$K$896=K$1),('Comp.'!$E$5:$E$896))</f>
        <v>0</v>
      </c>
      <c r="L91" s="15">
        <f>SUMPRODUCT(-('Diário 1º PA'!$E$4:$E$2634='Analítico Cp.'!$B91),-('Diário 1º PA'!$Q$4:$Q$2634=L$1),('Diário 1º PA'!$F$4:$F$2634))+SUMPRODUCT(-('Diário 2º PA'!$E$4:$E$2000='Analítico Cp.'!$B91),-('Diário 2º PA'!$Q$4:$Q$2000=L$1),('Diário 2º PA'!$F$4:$F$2000))+SUMPRODUCT(-('Diário 3º PA'!$E$4:$E$2000='Analítico Cp.'!$B91),-('Diário 3º PA'!$Q$4:$Q$2000=L$1),('Diário 3º PA'!$F$4:$F$2000))+SUMPRODUCT(-('Diário 4º PA'!$E$4:$E$2000='Analítico Cp.'!$B91),-('Diário 4º PA'!$Q$4:$Q$2000=L$1),('Diário 4º PA'!$F$4:$F$2000))+SUMPRODUCT(-('Comp.'!$D$5:$D$896='Analítico Cp.'!$B91),-('Comp.'!$K$5:$K$896=L$1),('Comp.'!$E$5:$E$896))</f>
        <v>0</v>
      </c>
      <c r="M91" s="15">
        <f>SUMPRODUCT(-('Diário 1º PA'!$E$4:$E$2634='Analítico Cp.'!$B91),-('Diário 1º PA'!$Q$4:$Q$2634=M$1),('Diário 1º PA'!$F$4:$F$2634))+SUMPRODUCT(-('Diário 2º PA'!$E$4:$E$2000='Analítico Cp.'!$B91),-('Diário 2º PA'!$Q$4:$Q$2000=M$1),('Diário 2º PA'!$F$4:$F$2000))+SUMPRODUCT(-('Diário 3º PA'!$E$4:$E$2000='Analítico Cp.'!$B91),-('Diário 3º PA'!$Q$4:$Q$2000=M$1),('Diário 3º PA'!$F$4:$F$2000))+SUMPRODUCT(-('Diário 4º PA'!$E$4:$E$2000='Analítico Cp.'!$B91),-('Diário 4º PA'!$Q$4:$Q$2000=M$1),('Diário 4º PA'!$F$4:$F$2000))+SUMPRODUCT(-('Comp.'!$D$5:$D$896='Analítico Cp.'!$B91),-('Comp.'!$K$5:$K$896=M$1),('Comp.'!$E$5:$E$896))</f>
        <v>0</v>
      </c>
      <c r="N91" s="15">
        <f>SUMPRODUCT(-('Diário 1º PA'!$E$4:$E$2634='Analítico Cp.'!$B91),-('Diário 1º PA'!$Q$4:$Q$2634=N$1),('Diário 1º PA'!$F$4:$F$2634))+SUMPRODUCT(-('Diário 2º PA'!$E$4:$E$2000='Analítico Cp.'!$B91),-('Diário 2º PA'!$Q$4:$Q$2000=N$1),('Diário 2º PA'!$F$4:$F$2000))+SUMPRODUCT(-('Diário 3º PA'!$E$4:$E$2000='Analítico Cp.'!$B91),-('Diário 3º PA'!$Q$4:$Q$2000=N$1),('Diário 3º PA'!$F$4:$F$2000))+SUMPRODUCT(-('Diário 4º PA'!$E$4:$E$2000='Analítico Cp.'!$B91),-('Diário 4º PA'!$Q$4:$Q$2000=N$1),('Diário 4º PA'!$F$4:$F$2000))+SUMPRODUCT(-('Comp.'!$D$5:$D$896='Analítico Cp.'!$B91),-('Comp.'!$K$5:$K$896=N$1),('Comp.'!$E$5:$E$896))</f>
        <v>0</v>
      </c>
      <c r="O91" s="16">
        <f t="shared" si="12"/>
        <v>719.16000000000008</v>
      </c>
      <c r="P91" s="180">
        <f t="shared" si="13"/>
        <v>2.1473038005149521E-4</v>
      </c>
    </row>
    <row r="92" spans="1:16" ht="23.25" customHeight="1" x14ac:dyDescent="0.2">
      <c r="A92" s="67" t="s">
        <v>193</v>
      </c>
      <c r="B92" s="111" t="s">
        <v>78</v>
      </c>
      <c r="C92" s="15">
        <f>SUMPRODUCT(-('Diário 1º PA'!$E$4:$E$2634='Analítico Cp.'!$B92),-('Diário 1º PA'!$Q$4:$Q$2634=C$1),('Diário 1º PA'!$F$4:$F$2634))+SUMPRODUCT(-('Diário 2º PA'!$E$4:$E$2000='Analítico Cp.'!$B92),-('Diário 2º PA'!$Q$4:$Q$2000=C$1),('Diário 2º PA'!$F$4:$F$2000))+SUMPRODUCT(-('Diário 3º PA'!$E$4:$E$2000='Analítico Cp.'!$B92),-('Diário 3º PA'!$Q$4:$Q$2000=C$1),('Diário 3º PA'!$F$4:$F$2000))+SUMPRODUCT(-('Diário 4º PA'!$E$4:$E$2000='Analítico Cp.'!$B92),-('Diário 4º PA'!$Q$4:$Q$2000=C$1),('Diário 4º PA'!$F$4:$F$2000))+SUMPRODUCT(-('Comp.'!$D$5:$D$896='Analítico Cp.'!$B92),-('Comp.'!$K$5:$K$896=C$1),('Comp.'!$E$5:$E$896))</f>
        <v>1285.75</v>
      </c>
      <c r="D92" s="15">
        <f>SUMPRODUCT(-('Diário 1º PA'!$E$4:$E$2634='Analítico Cp.'!$B92),-('Diário 1º PA'!$Q$4:$Q$2634=D$1),('Diário 1º PA'!$F$4:$F$2634))+SUMPRODUCT(-('Diário 2º PA'!$E$4:$E$2000='Analítico Cp.'!$B92),-('Diário 2º PA'!$Q$4:$Q$2000=D$1),('Diário 2º PA'!$F$4:$F$2000))+SUMPRODUCT(-('Diário 3º PA'!$E$4:$E$2000='Analítico Cp.'!$B92),-('Diário 3º PA'!$Q$4:$Q$2000=D$1),('Diário 3º PA'!$F$4:$F$2000))+SUMPRODUCT(-('Diário 4º PA'!$E$4:$E$2000='Analítico Cp.'!$B92),-('Diário 4º PA'!$Q$4:$Q$2000=D$1),('Diário 4º PA'!$F$4:$F$2000))+SUMPRODUCT(-('Comp.'!$D$5:$D$896='Analítico Cp.'!$B92),-('Comp.'!$K$5:$K$896=D$1),('Comp.'!$E$5:$E$896))</f>
        <v>725.25</v>
      </c>
      <c r="E92" s="15">
        <f>SUMPRODUCT(-('Diário 1º PA'!$E$4:$E$2634='Analítico Cp.'!$B92),-('Diário 1º PA'!$Q$4:$Q$2634=E$1),('Diário 1º PA'!$F$4:$F$2634))+SUMPRODUCT(-('Diário 2º PA'!$E$4:$E$2000='Analítico Cp.'!$B92),-('Diário 2º PA'!$Q$4:$Q$2000=E$1),('Diário 2º PA'!$F$4:$F$2000))+SUMPRODUCT(-('Diário 3º PA'!$E$4:$E$2000='Analítico Cp.'!$B92),-('Diário 3º PA'!$Q$4:$Q$2000=E$1),('Diário 3º PA'!$F$4:$F$2000))+SUMPRODUCT(-('Diário 4º PA'!$E$4:$E$2000='Analítico Cp.'!$B92),-('Diário 4º PA'!$Q$4:$Q$2000=E$1),('Diário 4º PA'!$F$4:$F$2000))+SUMPRODUCT(-('Comp.'!$D$5:$D$896='Analítico Cp.'!$B92),-('Comp.'!$K$5:$K$896=E$1),('Comp.'!$E$5:$E$896))</f>
        <v>571.44000000000005</v>
      </c>
      <c r="F92" s="15">
        <f>SUMPRODUCT(-('Diário 1º PA'!$E$4:$E$2634='Analítico Cp.'!$B92),-('Diário 1º PA'!$Q$4:$Q$2634=F$1),('Diário 1º PA'!$F$4:$F$2634))+SUMPRODUCT(-('Diário 2º PA'!$E$4:$E$2000='Analítico Cp.'!$B92),-('Diário 2º PA'!$Q$4:$Q$2000=F$1),('Diário 2º PA'!$F$4:$F$2000))+SUMPRODUCT(-('Diário 3º PA'!$E$4:$E$2000='Analítico Cp.'!$B92),-('Diário 3º PA'!$Q$4:$Q$2000=F$1),('Diário 3º PA'!$F$4:$F$2000))+SUMPRODUCT(-('Diário 4º PA'!$E$4:$E$2000='Analítico Cp.'!$B92),-('Diário 4º PA'!$Q$4:$Q$2000=F$1),('Diário 4º PA'!$F$4:$F$2000))+SUMPRODUCT(-('Comp.'!$D$5:$D$896='Analítico Cp.'!$B92),-('Comp.'!$K$5:$K$896=F$1),('Comp.'!$E$5:$E$896))</f>
        <v>0</v>
      </c>
      <c r="G92" s="15">
        <f>SUMPRODUCT(-('Diário 1º PA'!$E$4:$E$2634='Analítico Cp.'!$B92),-('Diário 1º PA'!$Q$4:$Q$2634=G$1),('Diário 1º PA'!$F$4:$F$2634))+SUMPRODUCT(-('Diário 2º PA'!$E$4:$E$2000='Analítico Cp.'!$B92),-('Diário 2º PA'!$Q$4:$Q$2000=G$1),('Diário 2º PA'!$F$4:$F$2000))+SUMPRODUCT(-('Diário 3º PA'!$E$4:$E$2000='Analítico Cp.'!$B92),-('Diário 3º PA'!$Q$4:$Q$2000=G$1),('Diário 3º PA'!$F$4:$F$2000))+SUMPRODUCT(-('Diário 4º PA'!$E$4:$E$2000='Analítico Cp.'!$B92),-('Diário 4º PA'!$Q$4:$Q$2000=G$1),('Diário 4º PA'!$F$4:$F$2000))+SUMPRODUCT(-('Comp.'!$D$5:$D$896='Analítico Cp.'!$B92),-('Comp.'!$K$5:$K$896=G$1),('Comp.'!$E$5:$E$896))</f>
        <v>0</v>
      </c>
      <c r="H92" s="15">
        <f>SUMPRODUCT(-('Diário 1º PA'!$E$4:$E$2634='Analítico Cp.'!$B92),-('Diário 1º PA'!$Q$4:$Q$2634=H$1),('Diário 1º PA'!$F$4:$F$2634))+SUMPRODUCT(-('Diário 2º PA'!$E$4:$E$2000='Analítico Cp.'!$B92),-('Diário 2º PA'!$Q$4:$Q$2000=H$1),('Diário 2º PA'!$F$4:$F$2000))+SUMPRODUCT(-('Diário 3º PA'!$E$4:$E$2000='Analítico Cp.'!$B92),-('Diário 3º PA'!$Q$4:$Q$2000=H$1),('Diário 3º PA'!$F$4:$F$2000))+SUMPRODUCT(-('Diário 4º PA'!$E$4:$E$2000='Analítico Cp.'!$B92),-('Diário 4º PA'!$Q$4:$Q$2000=H$1),('Diário 4º PA'!$F$4:$F$2000))+SUMPRODUCT(-('Comp.'!$D$5:$D$896='Analítico Cp.'!$B92),-('Comp.'!$K$5:$K$896=H$1),('Comp.'!$E$5:$E$896))</f>
        <v>0</v>
      </c>
      <c r="I92" s="15">
        <f>SUMPRODUCT(-('Diário 1º PA'!$E$4:$E$2634='Analítico Cp.'!$B92),-('Diário 1º PA'!$Q$4:$Q$2634=I$1),('Diário 1º PA'!$F$4:$F$2634))+SUMPRODUCT(-('Diário 2º PA'!$E$4:$E$2000='Analítico Cp.'!$B92),-('Diário 2º PA'!$Q$4:$Q$2000=I$1),('Diário 2º PA'!$F$4:$F$2000))+SUMPRODUCT(-('Diário 3º PA'!$E$4:$E$2000='Analítico Cp.'!$B92),-('Diário 3º PA'!$Q$4:$Q$2000=I$1),('Diário 3º PA'!$F$4:$F$2000))+SUMPRODUCT(-('Diário 4º PA'!$E$4:$E$2000='Analítico Cp.'!$B92),-('Diário 4º PA'!$Q$4:$Q$2000=I$1),('Diário 4º PA'!$F$4:$F$2000))+SUMPRODUCT(-('Comp.'!$D$5:$D$896='Analítico Cp.'!$B92),-('Comp.'!$K$5:$K$896=I$1),('Comp.'!$E$5:$E$896))</f>
        <v>0</v>
      </c>
      <c r="J92" s="15">
        <f>SUMPRODUCT(-('Diário 1º PA'!$E$4:$E$2634='Analítico Cp.'!$B92),-('Diário 1º PA'!$Q$4:$Q$2634=J$1),('Diário 1º PA'!$F$4:$F$2634))+SUMPRODUCT(-('Diário 2º PA'!$E$4:$E$2000='Analítico Cp.'!$B92),-('Diário 2º PA'!$Q$4:$Q$2000=J$1),('Diário 2º PA'!$F$4:$F$2000))+SUMPRODUCT(-('Diário 3º PA'!$E$4:$E$2000='Analítico Cp.'!$B92),-('Diário 3º PA'!$Q$4:$Q$2000=J$1),('Diário 3º PA'!$F$4:$F$2000))+SUMPRODUCT(-('Diário 4º PA'!$E$4:$E$2000='Analítico Cp.'!$B92),-('Diário 4º PA'!$Q$4:$Q$2000=J$1),('Diário 4º PA'!$F$4:$F$2000))+SUMPRODUCT(-('Comp.'!$D$5:$D$896='Analítico Cp.'!$B92),-('Comp.'!$K$5:$K$896=J$1),('Comp.'!$E$5:$E$896))</f>
        <v>0</v>
      </c>
      <c r="K92" s="15">
        <f>SUMPRODUCT(-('Diário 1º PA'!$E$4:$E$2634='Analítico Cp.'!$B92),-('Diário 1º PA'!$Q$4:$Q$2634=K$1),('Diário 1º PA'!$F$4:$F$2634))+SUMPRODUCT(-('Diário 2º PA'!$E$4:$E$2000='Analítico Cp.'!$B92),-('Diário 2º PA'!$Q$4:$Q$2000=K$1),('Diário 2º PA'!$F$4:$F$2000))+SUMPRODUCT(-('Diário 3º PA'!$E$4:$E$2000='Analítico Cp.'!$B92),-('Diário 3º PA'!$Q$4:$Q$2000=K$1),('Diário 3º PA'!$F$4:$F$2000))+SUMPRODUCT(-('Diário 4º PA'!$E$4:$E$2000='Analítico Cp.'!$B92),-('Diário 4º PA'!$Q$4:$Q$2000=K$1),('Diário 4º PA'!$F$4:$F$2000))+SUMPRODUCT(-('Comp.'!$D$5:$D$896='Analítico Cp.'!$B92),-('Comp.'!$K$5:$K$896=K$1),('Comp.'!$E$5:$E$896))</f>
        <v>0</v>
      </c>
      <c r="L92" s="15">
        <f>SUMPRODUCT(-('Diário 1º PA'!$E$4:$E$2634='Analítico Cp.'!$B92),-('Diário 1º PA'!$Q$4:$Q$2634=L$1),('Diário 1º PA'!$F$4:$F$2634))+SUMPRODUCT(-('Diário 2º PA'!$E$4:$E$2000='Analítico Cp.'!$B92),-('Diário 2º PA'!$Q$4:$Q$2000=L$1),('Diário 2º PA'!$F$4:$F$2000))+SUMPRODUCT(-('Diário 3º PA'!$E$4:$E$2000='Analítico Cp.'!$B92),-('Diário 3º PA'!$Q$4:$Q$2000=L$1),('Diário 3º PA'!$F$4:$F$2000))+SUMPRODUCT(-('Diário 4º PA'!$E$4:$E$2000='Analítico Cp.'!$B92),-('Diário 4º PA'!$Q$4:$Q$2000=L$1),('Diário 4º PA'!$F$4:$F$2000))+SUMPRODUCT(-('Comp.'!$D$5:$D$896='Analítico Cp.'!$B92),-('Comp.'!$K$5:$K$896=L$1),('Comp.'!$E$5:$E$896))</f>
        <v>0</v>
      </c>
      <c r="M92" s="15">
        <f>SUMPRODUCT(-('Diário 1º PA'!$E$4:$E$2634='Analítico Cp.'!$B92),-('Diário 1º PA'!$Q$4:$Q$2634=M$1),('Diário 1º PA'!$F$4:$F$2634))+SUMPRODUCT(-('Diário 2º PA'!$E$4:$E$2000='Analítico Cp.'!$B92),-('Diário 2º PA'!$Q$4:$Q$2000=M$1),('Diário 2º PA'!$F$4:$F$2000))+SUMPRODUCT(-('Diário 3º PA'!$E$4:$E$2000='Analítico Cp.'!$B92),-('Diário 3º PA'!$Q$4:$Q$2000=M$1),('Diário 3º PA'!$F$4:$F$2000))+SUMPRODUCT(-('Diário 4º PA'!$E$4:$E$2000='Analítico Cp.'!$B92),-('Diário 4º PA'!$Q$4:$Q$2000=M$1),('Diário 4º PA'!$F$4:$F$2000))+SUMPRODUCT(-('Comp.'!$D$5:$D$896='Analítico Cp.'!$B92),-('Comp.'!$K$5:$K$896=M$1),('Comp.'!$E$5:$E$896))</f>
        <v>0</v>
      </c>
      <c r="N92" s="15">
        <f>SUMPRODUCT(-('Diário 1º PA'!$E$4:$E$2634='Analítico Cp.'!$B92),-('Diário 1º PA'!$Q$4:$Q$2634=N$1),('Diário 1º PA'!$F$4:$F$2634))+SUMPRODUCT(-('Diário 2º PA'!$E$4:$E$2000='Analítico Cp.'!$B92),-('Diário 2º PA'!$Q$4:$Q$2000=N$1),('Diário 2º PA'!$F$4:$F$2000))+SUMPRODUCT(-('Diário 3º PA'!$E$4:$E$2000='Analítico Cp.'!$B92),-('Diário 3º PA'!$Q$4:$Q$2000=N$1),('Diário 3º PA'!$F$4:$F$2000))+SUMPRODUCT(-('Diário 4º PA'!$E$4:$E$2000='Analítico Cp.'!$B92),-('Diário 4º PA'!$Q$4:$Q$2000=N$1),('Diário 4º PA'!$F$4:$F$2000))+SUMPRODUCT(-('Comp.'!$D$5:$D$896='Analítico Cp.'!$B92),-('Comp.'!$K$5:$K$896=N$1),('Comp.'!$E$5:$E$896))</f>
        <v>0</v>
      </c>
      <c r="O92" s="16">
        <f t="shared" si="12"/>
        <v>2582.44</v>
      </c>
      <c r="P92" s="180">
        <f t="shared" si="13"/>
        <v>7.7107781670307475E-4</v>
      </c>
    </row>
    <row r="93" spans="1:16" ht="23.25" customHeight="1" x14ac:dyDescent="0.2">
      <c r="A93" s="67" t="s">
        <v>194</v>
      </c>
      <c r="B93" s="111" t="s">
        <v>70</v>
      </c>
      <c r="C93" s="15">
        <f>SUMPRODUCT(-('Diário 1º PA'!$E$4:$E$2634='Analítico Cp.'!$B93),-('Diário 1º PA'!$Q$4:$Q$2634=C$1),('Diário 1º PA'!$F$4:$F$2634))+SUMPRODUCT(-('Diário 2º PA'!$E$4:$E$2000='Analítico Cp.'!$B93),-('Diário 2º PA'!$Q$4:$Q$2000=C$1),('Diário 2º PA'!$F$4:$F$2000))+SUMPRODUCT(-('Diário 3º PA'!$E$4:$E$2000='Analítico Cp.'!$B93),-('Diário 3º PA'!$Q$4:$Q$2000=C$1),('Diário 3º PA'!$F$4:$F$2000))+SUMPRODUCT(-('Diário 4º PA'!$E$4:$E$2000='Analítico Cp.'!$B93),-('Diário 4º PA'!$Q$4:$Q$2000=C$1),('Diário 4º PA'!$F$4:$F$2000))+SUMPRODUCT(-('Comp.'!$D$5:$D$896='Analítico Cp.'!$B93),-('Comp.'!$K$5:$K$896=C$1),('Comp.'!$E$5:$E$896))</f>
        <v>0</v>
      </c>
      <c r="D93" s="15">
        <f>SUMPRODUCT(-('Diário 1º PA'!$E$4:$E$2634='Analítico Cp.'!$B93),-('Diário 1º PA'!$Q$4:$Q$2634=D$1),('Diário 1º PA'!$F$4:$F$2634))+SUMPRODUCT(-('Diário 2º PA'!$E$4:$E$2000='Analítico Cp.'!$B93),-('Diário 2º PA'!$Q$4:$Q$2000=D$1),('Diário 2º PA'!$F$4:$F$2000))+SUMPRODUCT(-('Diário 3º PA'!$E$4:$E$2000='Analítico Cp.'!$B93),-('Diário 3º PA'!$Q$4:$Q$2000=D$1),('Diário 3º PA'!$F$4:$F$2000))+SUMPRODUCT(-('Diário 4º PA'!$E$4:$E$2000='Analítico Cp.'!$B93),-('Diário 4º PA'!$Q$4:$Q$2000=D$1),('Diário 4º PA'!$F$4:$F$2000))+SUMPRODUCT(-('Comp.'!$D$5:$D$896='Analítico Cp.'!$B93),-('Comp.'!$K$5:$K$896=D$1),('Comp.'!$E$5:$E$896))</f>
        <v>0</v>
      </c>
      <c r="E93" s="15">
        <f>SUMPRODUCT(-('Diário 1º PA'!$E$4:$E$2634='Analítico Cp.'!$B93),-('Diário 1º PA'!$Q$4:$Q$2634=E$1),('Diário 1º PA'!$F$4:$F$2634))+SUMPRODUCT(-('Diário 2º PA'!$E$4:$E$2000='Analítico Cp.'!$B93),-('Diário 2º PA'!$Q$4:$Q$2000=E$1),('Diário 2º PA'!$F$4:$F$2000))+SUMPRODUCT(-('Diário 3º PA'!$E$4:$E$2000='Analítico Cp.'!$B93),-('Diário 3º PA'!$Q$4:$Q$2000=E$1),('Diário 3º PA'!$F$4:$F$2000))+SUMPRODUCT(-('Diário 4º PA'!$E$4:$E$2000='Analítico Cp.'!$B93),-('Diário 4º PA'!$Q$4:$Q$2000=E$1),('Diário 4º PA'!$F$4:$F$2000))+SUMPRODUCT(-('Comp.'!$D$5:$D$896='Analítico Cp.'!$B93),-('Comp.'!$K$5:$K$896=E$1),('Comp.'!$E$5:$E$896))</f>
        <v>0</v>
      </c>
      <c r="F93" s="15">
        <f>SUMPRODUCT(-('Diário 1º PA'!$E$4:$E$2634='Analítico Cp.'!$B93),-('Diário 1º PA'!$Q$4:$Q$2634=F$1),('Diário 1º PA'!$F$4:$F$2634))+SUMPRODUCT(-('Diário 2º PA'!$E$4:$E$2000='Analítico Cp.'!$B93),-('Diário 2º PA'!$Q$4:$Q$2000=F$1),('Diário 2º PA'!$F$4:$F$2000))+SUMPRODUCT(-('Diário 3º PA'!$E$4:$E$2000='Analítico Cp.'!$B93),-('Diário 3º PA'!$Q$4:$Q$2000=F$1),('Diário 3º PA'!$F$4:$F$2000))+SUMPRODUCT(-('Diário 4º PA'!$E$4:$E$2000='Analítico Cp.'!$B93),-('Diário 4º PA'!$Q$4:$Q$2000=F$1),('Diário 4º PA'!$F$4:$F$2000))+SUMPRODUCT(-('Comp.'!$D$5:$D$896='Analítico Cp.'!$B93),-('Comp.'!$K$5:$K$896=F$1),('Comp.'!$E$5:$E$896))</f>
        <v>0</v>
      </c>
      <c r="G93" s="15">
        <f>SUMPRODUCT(-('Diário 1º PA'!$E$4:$E$2634='Analítico Cp.'!$B93),-('Diário 1º PA'!$Q$4:$Q$2634=G$1),('Diário 1º PA'!$F$4:$F$2634))+SUMPRODUCT(-('Diário 2º PA'!$E$4:$E$2000='Analítico Cp.'!$B93),-('Diário 2º PA'!$Q$4:$Q$2000=G$1),('Diário 2º PA'!$F$4:$F$2000))+SUMPRODUCT(-('Diário 3º PA'!$E$4:$E$2000='Analítico Cp.'!$B93),-('Diário 3º PA'!$Q$4:$Q$2000=G$1),('Diário 3º PA'!$F$4:$F$2000))+SUMPRODUCT(-('Diário 4º PA'!$E$4:$E$2000='Analítico Cp.'!$B93),-('Diário 4º PA'!$Q$4:$Q$2000=G$1),('Diário 4º PA'!$F$4:$F$2000))+SUMPRODUCT(-('Comp.'!$D$5:$D$896='Analítico Cp.'!$B93),-('Comp.'!$K$5:$K$896=G$1),('Comp.'!$E$5:$E$896))</f>
        <v>0</v>
      </c>
      <c r="H93" s="15">
        <f>SUMPRODUCT(-('Diário 1º PA'!$E$4:$E$2634='Analítico Cp.'!$B93),-('Diário 1º PA'!$Q$4:$Q$2634=H$1),('Diário 1º PA'!$F$4:$F$2634))+SUMPRODUCT(-('Diário 2º PA'!$E$4:$E$2000='Analítico Cp.'!$B93),-('Diário 2º PA'!$Q$4:$Q$2000=H$1),('Diário 2º PA'!$F$4:$F$2000))+SUMPRODUCT(-('Diário 3º PA'!$E$4:$E$2000='Analítico Cp.'!$B93),-('Diário 3º PA'!$Q$4:$Q$2000=H$1),('Diário 3º PA'!$F$4:$F$2000))+SUMPRODUCT(-('Diário 4º PA'!$E$4:$E$2000='Analítico Cp.'!$B93),-('Diário 4º PA'!$Q$4:$Q$2000=H$1),('Diário 4º PA'!$F$4:$F$2000))+SUMPRODUCT(-('Comp.'!$D$5:$D$896='Analítico Cp.'!$B93),-('Comp.'!$K$5:$K$896=H$1),('Comp.'!$E$5:$E$896))</f>
        <v>0</v>
      </c>
      <c r="I93" s="15">
        <f>SUMPRODUCT(-('Diário 1º PA'!$E$4:$E$2634='Analítico Cp.'!$B93),-('Diário 1º PA'!$Q$4:$Q$2634=I$1),('Diário 1º PA'!$F$4:$F$2634))+SUMPRODUCT(-('Diário 2º PA'!$E$4:$E$2000='Analítico Cp.'!$B93),-('Diário 2º PA'!$Q$4:$Q$2000=I$1),('Diário 2º PA'!$F$4:$F$2000))+SUMPRODUCT(-('Diário 3º PA'!$E$4:$E$2000='Analítico Cp.'!$B93),-('Diário 3º PA'!$Q$4:$Q$2000=I$1),('Diário 3º PA'!$F$4:$F$2000))+SUMPRODUCT(-('Diário 4º PA'!$E$4:$E$2000='Analítico Cp.'!$B93),-('Diário 4º PA'!$Q$4:$Q$2000=I$1),('Diário 4º PA'!$F$4:$F$2000))+SUMPRODUCT(-('Comp.'!$D$5:$D$896='Analítico Cp.'!$B93),-('Comp.'!$K$5:$K$896=I$1),('Comp.'!$E$5:$E$896))</f>
        <v>0</v>
      </c>
      <c r="J93" s="15">
        <f>SUMPRODUCT(-('Diário 1º PA'!$E$4:$E$2634='Analítico Cp.'!$B93),-('Diário 1º PA'!$Q$4:$Q$2634=J$1),('Diário 1º PA'!$F$4:$F$2634))+SUMPRODUCT(-('Diário 2º PA'!$E$4:$E$2000='Analítico Cp.'!$B93),-('Diário 2º PA'!$Q$4:$Q$2000=J$1),('Diário 2º PA'!$F$4:$F$2000))+SUMPRODUCT(-('Diário 3º PA'!$E$4:$E$2000='Analítico Cp.'!$B93),-('Diário 3º PA'!$Q$4:$Q$2000=J$1),('Diário 3º PA'!$F$4:$F$2000))+SUMPRODUCT(-('Diário 4º PA'!$E$4:$E$2000='Analítico Cp.'!$B93),-('Diário 4º PA'!$Q$4:$Q$2000=J$1),('Diário 4º PA'!$F$4:$F$2000))+SUMPRODUCT(-('Comp.'!$D$5:$D$896='Analítico Cp.'!$B93),-('Comp.'!$K$5:$K$896=J$1),('Comp.'!$E$5:$E$896))</f>
        <v>0</v>
      </c>
      <c r="K93" s="15">
        <f>SUMPRODUCT(-('Diário 1º PA'!$E$4:$E$2634='Analítico Cp.'!$B93),-('Diário 1º PA'!$Q$4:$Q$2634=K$1),('Diário 1º PA'!$F$4:$F$2634))+SUMPRODUCT(-('Diário 2º PA'!$E$4:$E$2000='Analítico Cp.'!$B93),-('Diário 2º PA'!$Q$4:$Q$2000=K$1),('Diário 2º PA'!$F$4:$F$2000))+SUMPRODUCT(-('Diário 3º PA'!$E$4:$E$2000='Analítico Cp.'!$B93),-('Diário 3º PA'!$Q$4:$Q$2000=K$1),('Diário 3º PA'!$F$4:$F$2000))+SUMPRODUCT(-('Diário 4º PA'!$E$4:$E$2000='Analítico Cp.'!$B93),-('Diário 4º PA'!$Q$4:$Q$2000=K$1),('Diário 4º PA'!$F$4:$F$2000))+SUMPRODUCT(-('Comp.'!$D$5:$D$896='Analítico Cp.'!$B93),-('Comp.'!$K$5:$K$896=K$1),('Comp.'!$E$5:$E$896))</f>
        <v>0</v>
      </c>
      <c r="L93" s="15">
        <f>SUMPRODUCT(-('Diário 1º PA'!$E$4:$E$2634='Analítico Cp.'!$B93),-('Diário 1º PA'!$Q$4:$Q$2634=L$1),('Diário 1º PA'!$F$4:$F$2634))+SUMPRODUCT(-('Diário 2º PA'!$E$4:$E$2000='Analítico Cp.'!$B93),-('Diário 2º PA'!$Q$4:$Q$2000=L$1),('Diário 2º PA'!$F$4:$F$2000))+SUMPRODUCT(-('Diário 3º PA'!$E$4:$E$2000='Analítico Cp.'!$B93),-('Diário 3º PA'!$Q$4:$Q$2000=L$1),('Diário 3º PA'!$F$4:$F$2000))+SUMPRODUCT(-('Diário 4º PA'!$E$4:$E$2000='Analítico Cp.'!$B93),-('Diário 4º PA'!$Q$4:$Q$2000=L$1),('Diário 4º PA'!$F$4:$F$2000))+SUMPRODUCT(-('Comp.'!$D$5:$D$896='Analítico Cp.'!$B93),-('Comp.'!$K$5:$K$896=L$1),('Comp.'!$E$5:$E$896))</f>
        <v>0</v>
      </c>
      <c r="M93" s="15">
        <f>SUMPRODUCT(-('Diário 1º PA'!$E$4:$E$2634='Analítico Cp.'!$B93),-('Diário 1º PA'!$Q$4:$Q$2634=M$1),('Diário 1º PA'!$F$4:$F$2634))+SUMPRODUCT(-('Diário 2º PA'!$E$4:$E$2000='Analítico Cp.'!$B93),-('Diário 2º PA'!$Q$4:$Q$2000=M$1),('Diário 2º PA'!$F$4:$F$2000))+SUMPRODUCT(-('Diário 3º PA'!$E$4:$E$2000='Analítico Cp.'!$B93),-('Diário 3º PA'!$Q$4:$Q$2000=M$1),('Diário 3º PA'!$F$4:$F$2000))+SUMPRODUCT(-('Diário 4º PA'!$E$4:$E$2000='Analítico Cp.'!$B93),-('Diário 4º PA'!$Q$4:$Q$2000=M$1),('Diário 4º PA'!$F$4:$F$2000))+SUMPRODUCT(-('Comp.'!$D$5:$D$896='Analítico Cp.'!$B93),-('Comp.'!$K$5:$K$896=M$1),('Comp.'!$E$5:$E$896))</f>
        <v>0</v>
      </c>
      <c r="N93" s="15">
        <f>SUMPRODUCT(-('Diário 1º PA'!$E$4:$E$2634='Analítico Cp.'!$B93),-('Diário 1º PA'!$Q$4:$Q$2634=N$1),('Diário 1º PA'!$F$4:$F$2634))+SUMPRODUCT(-('Diário 2º PA'!$E$4:$E$2000='Analítico Cp.'!$B93),-('Diário 2º PA'!$Q$4:$Q$2000=N$1),('Diário 2º PA'!$F$4:$F$2000))+SUMPRODUCT(-('Diário 3º PA'!$E$4:$E$2000='Analítico Cp.'!$B93),-('Diário 3º PA'!$Q$4:$Q$2000=N$1),('Diário 3º PA'!$F$4:$F$2000))+SUMPRODUCT(-('Diário 4º PA'!$E$4:$E$2000='Analítico Cp.'!$B93),-('Diário 4º PA'!$Q$4:$Q$2000=N$1),('Diário 4º PA'!$F$4:$F$2000))+SUMPRODUCT(-('Comp.'!$D$5:$D$896='Analítico Cp.'!$B93),-('Comp.'!$K$5:$K$896=N$1),('Comp.'!$E$5:$E$896))</f>
        <v>0</v>
      </c>
      <c r="O93" s="16">
        <f t="shared" si="12"/>
        <v>0</v>
      </c>
      <c r="P93" s="180">
        <f t="shared" si="13"/>
        <v>0</v>
      </c>
    </row>
    <row r="94" spans="1:16" ht="23.25" customHeight="1" x14ac:dyDescent="0.2">
      <c r="A94" s="67" t="s">
        <v>195</v>
      </c>
      <c r="B94" s="111" t="s">
        <v>141</v>
      </c>
      <c r="C94" s="15">
        <f>SUMPRODUCT(-('Diário 1º PA'!$E$4:$E$2634='Analítico Cp.'!$B94),-('Diário 1º PA'!$Q$4:$Q$2634=C$1),('Diário 1º PA'!$F$4:$F$2634))+SUMPRODUCT(-('Diário 2º PA'!$E$4:$E$2000='Analítico Cp.'!$B94),-('Diário 2º PA'!$Q$4:$Q$2000=C$1),('Diário 2º PA'!$F$4:$F$2000))+SUMPRODUCT(-('Diário 3º PA'!$E$4:$E$2000='Analítico Cp.'!$B94),-('Diário 3º PA'!$Q$4:$Q$2000=C$1),('Diário 3º PA'!$F$4:$F$2000))+SUMPRODUCT(-('Diário 4º PA'!$E$4:$E$2000='Analítico Cp.'!$B94),-('Diário 4º PA'!$Q$4:$Q$2000=C$1),('Diário 4º PA'!$F$4:$F$2000))+SUMPRODUCT(-('Comp.'!$D$5:$D$896='Analítico Cp.'!$B94),-('Comp.'!$K$5:$K$896=C$1),('Comp.'!$E$5:$E$896))</f>
        <v>584.1</v>
      </c>
      <c r="D94" s="15">
        <f>SUMPRODUCT(-('Diário 1º PA'!$E$4:$E$2634='Analítico Cp.'!$B94),-('Diário 1º PA'!$Q$4:$Q$2634=D$1),('Diário 1º PA'!$F$4:$F$2634))+SUMPRODUCT(-('Diário 2º PA'!$E$4:$E$2000='Analítico Cp.'!$B94),-('Diário 2º PA'!$Q$4:$Q$2000=D$1),('Diário 2º PA'!$F$4:$F$2000))+SUMPRODUCT(-('Diário 3º PA'!$E$4:$E$2000='Analítico Cp.'!$B94),-('Diário 3º PA'!$Q$4:$Q$2000=D$1),('Diário 3º PA'!$F$4:$F$2000))+SUMPRODUCT(-('Diário 4º PA'!$E$4:$E$2000='Analítico Cp.'!$B94),-('Diário 4º PA'!$Q$4:$Q$2000=D$1),('Diário 4º PA'!$F$4:$F$2000))+SUMPRODUCT(-('Comp.'!$D$5:$D$896='Analítico Cp.'!$B94),-('Comp.'!$K$5:$K$896=D$1),('Comp.'!$E$5:$E$896))</f>
        <v>972.25</v>
      </c>
      <c r="E94" s="15">
        <f>SUMPRODUCT(-('Diário 1º PA'!$E$4:$E$2634='Analítico Cp.'!$B94),-('Diário 1º PA'!$Q$4:$Q$2634=E$1),('Diário 1º PA'!$F$4:$F$2634))+SUMPRODUCT(-('Diário 2º PA'!$E$4:$E$2000='Analítico Cp.'!$B94),-('Diário 2º PA'!$Q$4:$Q$2000=E$1),('Diário 2º PA'!$F$4:$F$2000))+SUMPRODUCT(-('Diário 3º PA'!$E$4:$E$2000='Analítico Cp.'!$B94),-('Diário 3º PA'!$Q$4:$Q$2000=E$1),('Diário 3º PA'!$F$4:$F$2000))+SUMPRODUCT(-('Diário 4º PA'!$E$4:$E$2000='Analítico Cp.'!$B94),-('Diário 4º PA'!$Q$4:$Q$2000=E$1),('Diário 4º PA'!$F$4:$F$2000))+SUMPRODUCT(-('Comp.'!$D$5:$D$896='Analítico Cp.'!$B94),-('Comp.'!$K$5:$K$896=E$1),('Comp.'!$E$5:$E$896))</f>
        <v>693.6</v>
      </c>
      <c r="F94" s="15">
        <f>SUMPRODUCT(-('Diário 1º PA'!$E$4:$E$2634='Analítico Cp.'!$B94),-('Diário 1º PA'!$Q$4:$Q$2634=F$1),('Diário 1º PA'!$F$4:$F$2634))+SUMPRODUCT(-('Diário 2º PA'!$E$4:$E$2000='Analítico Cp.'!$B94),-('Diário 2º PA'!$Q$4:$Q$2000=F$1),('Diário 2º PA'!$F$4:$F$2000))+SUMPRODUCT(-('Diário 3º PA'!$E$4:$E$2000='Analítico Cp.'!$B94),-('Diário 3º PA'!$Q$4:$Q$2000=F$1),('Diário 3º PA'!$F$4:$F$2000))+SUMPRODUCT(-('Diário 4º PA'!$E$4:$E$2000='Analítico Cp.'!$B94),-('Diário 4º PA'!$Q$4:$Q$2000=F$1),('Diário 4º PA'!$F$4:$F$2000))+SUMPRODUCT(-('Comp.'!$D$5:$D$896='Analítico Cp.'!$B94),-('Comp.'!$K$5:$K$896=F$1),('Comp.'!$E$5:$E$896))</f>
        <v>0</v>
      </c>
      <c r="G94" s="15">
        <f>SUMPRODUCT(-('Diário 1º PA'!$E$4:$E$2634='Analítico Cp.'!$B94),-('Diário 1º PA'!$Q$4:$Q$2634=G$1),('Diário 1º PA'!$F$4:$F$2634))+SUMPRODUCT(-('Diário 2º PA'!$E$4:$E$2000='Analítico Cp.'!$B94),-('Diário 2º PA'!$Q$4:$Q$2000=G$1),('Diário 2º PA'!$F$4:$F$2000))+SUMPRODUCT(-('Diário 3º PA'!$E$4:$E$2000='Analítico Cp.'!$B94),-('Diário 3º PA'!$Q$4:$Q$2000=G$1),('Diário 3º PA'!$F$4:$F$2000))+SUMPRODUCT(-('Diário 4º PA'!$E$4:$E$2000='Analítico Cp.'!$B94),-('Diário 4º PA'!$Q$4:$Q$2000=G$1),('Diário 4º PA'!$F$4:$F$2000))+SUMPRODUCT(-('Comp.'!$D$5:$D$896='Analítico Cp.'!$B94),-('Comp.'!$K$5:$K$896=G$1),('Comp.'!$E$5:$E$896))</f>
        <v>0</v>
      </c>
      <c r="H94" s="15">
        <f>SUMPRODUCT(-('Diário 1º PA'!$E$4:$E$2634='Analítico Cp.'!$B94),-('Diário 1º PA'!$Q$4:$Q$2634=H$1),('Diário 1º PA'!$F$4:$F$2634))+SUMPRODUCT(-('Diário 2º PA'!$E$4:$E$2000='Analítico Cp.'!$B94),-('Diário 2º PA'!$Q$4:$Q$2000=H$1),('Diário 2º PA'!$F$4:$F$2000))+SUMPRODUCT(-('Diário 3º PA'!$E$4:$E$2000='Analítico Cp.'!$B94),-('Diário 3º PA'!$Q$4:$Q$2000=H$1),('Diário 3º PA'!$F$4:$F$2000))+SUMPRODUCT(-('Diário 4º PA'!$E$4:$E$2000='Analítico Cp.'!$B94),-('Diário 4º PA'!$Q$4:$Q$2000=H$1),('Diário 4º PA'!$F$4:$F$2000))+SUMPRODUCT(-('Comp.'!$D$5:$D$896='Analítico Cp.'!$B94),-('Comp.'!$K$5:$K$896=H$1),('Comp.'!$E$5:$E$896))</f>
        <v>0</v>
      </c>
      <c r="I94" s="15">
        <f>SUMPRODUCT(-('Diário 1º PA'!$E$4:$E$2634='Analítico Cp.'!$B94),-('Diário 1º PA'!$Q$4:$Q$2634=I$1),('Diário 1º PA'!$F$4:$F$2634))+SUMPRODUCT(-('Diário 2º PA'!$E$4:$E$2000='Analítico Cp.'!$B94),-('Diário 2º PA'!$Q$4:$Q$2000=I$1),('Diário 2º PA'!$F$4:$F$2000))+SUMPRODUCT(-('Diário 3º PA'!$E$4:$E$2000='Analítico Cp.'!$B94),-('Diário 3º PA'!$Q$4:$Q$2000=I$1),('Diário 3º PA'!$F$4:$F$2000))+SUMPRODUCT(-('Diário 4º PA'!$E$4:$E$2000='Analítico Cp.'!$B94),-('Diário 4º PA'!$Q$4:$Q$2000=I$1),('Diário 4º PA'!$F$4:$F$2000))+SUMPRODUCT(-('Comp.'!$D$5:$D$896='Analítico Cp.'!$B94),-('Comp.'!$K$5:$K$896=I$1),('Comp.'!$E$5:$E$896))</f>
        <v>0</v>
      </c>
      <c r="J94" s="15">
        <f>SUMPRODUCT(-('Diário 1º PA'!$E$4:$E$2634='Analítico Cp.'!$B94),-('Diário 1º PA'!$Q$4:$Q$2634=J$1),('Diário 1º PA'!$F$4:$F$2634))+SUMPRODUCT(-('Diário 2º PA'!$E$4:$E$2000='Analítico Cp.'!$B94),-('Diário 2º PA'!$Q$4:$Q$2000=J$1),('Diário 2º PA'!$F$4:$F$2000))+SUMPRODUCT(-('Diário 3º PA'!$E$4:$E$2000='Analítico Cp.'!$B94),-('Diário 3º PA'!$Q$4:$Q$2000=J$1),('Diário 3º PA'!$F$4:$F$2000))+SUMPRODUCT(-('Diário 4º PA'!$E$4:$E$2000='Analítico Cp.'!$B94),-('Diário 4º PA'!$Q$4:$Q$2000=J$1),('Diário 4º PA'!$F$4:$F$2000))+SUMPRODUCT(-('Comp.'!$D$5:$D$896='Analítico Cp.'!$B94),-('Comp.'!$K$5:$K$896=J$1),('Comp.'!$E$5:$E$896))</f>
        <v>0</v>
      </c>
      <c r="K94" s="15">
        <f>SUMPRODUCT(-('Diário 1º PA'!$E$4:$E$2634='Analítico Cp.'!$B94),-('Diário 1º PA'!$Q$4:$Q$2634=K$1),('Diário 1º PA'!$F$4:$F$2634))+SUMPRODUCT(-('Diário 2º PA'!$E$4:$E$2000='Analítico Cp.'!$B94),-('Diário 2º PA'!$Q$4:$Q$2000=K$1),('Diário 2º PA'!$F$4:$F$2000))+SUMPRODUCT(-('Diário 3º PA'!$E$4:$E$2000='Analítico Cp.'!$B94),-('Diário 3º PA'!$Q$4:$Q$2000=K$1),('Diário 3º PA'!$F$4:$F$2000))+SUMPRODUCT(-('Diário 4º PA'!$E$4:$E$2000='Analítico Cp.'!$B94),-('Diário 4º PA'!$Q$4:$Q$2000=K$1),('Diário 4º PA'!$F$4:$F$2000))+SUMPRODUCT(-('Comp.'!$D$5:$D$896='Analítico Cp.'!$B94),-('Comp.'!$K$5:$K$896=K$1),('Comp.'!$E$5:$E$896))</f>
        <v>0</v>
      </c>
      <c r="L94" s="15">
        <f>SUMPRODUCT(-('Diário 1º PA'!$E$4:$E$2634='Analítico Cp.'!$B94),-('Diário 1º PA'!$Q$4:$Q$2634=L$1),('Diário 1º PA'!$F$4:$F$2634))+SUMPRODUCT(-('Diário 2º PA'!$E$4:$E$2000='Analítico Cp.'!$B94),-('Diário 2º PA'!$Q$4:$Q$2000=L$1),('Diário 2º PA'!$F$4:$F$2000))+SUMPRODUCT(-('Diário 3º PA'!$E$4:$E$2000='Analítico Cp.'!$B94),-('Diário 3º PA'!$Q$4:$Q$2000=L$1),('Diário 3º PA'!$F$4:$F$2000))+SUMPRODUCT(-('Diário 4º PA'!$E$4:$E$2000='Analítico Cp.'!$B94),-('Diário 4º PA'!$Q$4:$Q$2000=L$1),('Diário 4º PA'!$F$4:$F$2000))+SUMPRODUCT(-('Comp.'!$D$5:$D$896='Analítico Cp.'!$B94),-('Comp.'!$K$5:$K$896=L$1),('Comp.'!$E$5:$E$896))</f>
        <v>0</v>
      </c>
      <c r="M94" s="15">
        <f>SUMPRODUCT(-('Diário 1º PA'!$E$4:$E$2634='Analítico Cp.'!$B94),-('Diário 1º PA'!$Q$4:$Q$2634=M$1),('Diário 1º PA'!$F$4:$F$2634))+SUMPRODUCT(-('Diário 2º PA'!$E$4:$E$2000='Analítico Cp.'!$B94),-('Diário 2º PA'!$Q$4:$Q$2000=M$1),('Diário 2º PA'!$F$4:$F$2000))+SUMPRODUCT(-('Diário 3º PA'!$E$4:$E$2000='Analítico Cp.'!$B94),-('Diário 3º PA'!$Q$4:$Q$2000=M$1),('Diário 3º PA'!$F$4:$F$2000))+SUMPRODUCT(-('Diário 4º PA'!$E$4:$E$2000='Analítico Cp.'!$B94),-('Diário 4º PA'!$Q$4:$Q$2000=M$1),('Diário 4º PA'!$F$4:$F$2000))+SUMPRODUCT(-('Comp.'!$D$5:$D$896='Analítico Cp.'!$B94),-('Comp.'!$K$5:$K$896=M$1),('Comp.'!$E$5:$E$896))</f>
        <v>0</v>
      </c>
      <c r="N94" s="15">
        <f>SUMPRODUCT(-('Diário 1º PA'!$E$4:$E$2634='Analítico Cp.'!$B94),-('Diário 1º PA'!$Q$4:$Q$2634=N$1),('Diário 1º PA'!$F$4:$F$2634))+SUMPRODUCT(-('Diário 2º PA'!$E$4:$E$2000='Analítico Cp.'!$B94),-('Diário 2º PA'!$Q$4:$Q$2000=N$1),('Diário 2º PA'!$F$4:$F$2000))+SUMPRODUCT(-('Diário 3º PA'!$E$4:$E$2000='Analítico Cp.'!$B94),-('Diário 3º PA'!$Q$4:$Q$2000=N$1),('Diário 3º PA'!$F$4:$F$2000))+SUMPRODUCT(-('Diário 4º PA'!$E$4:$E$2000='Analítico Cp.'!$B94),-('Diário 4º PA'!$Q$4:$Q$2000=N$1),('Diário 4º PA'!$F$4:$F$2000))+SUMPRODUCT(-('Comp.'!$D$5:$D$896='Analítico Cp.'!$B94),-('Comp.'!$K$5:$K$896=N$1),('Comp.'!$E$5:$E$896))</f>
        <v>0</v>
      </c>
      <c r="O94" s="16">
        <f t="shared" si="12"/>
        <v>2249.9499999999998</v>
      </c>
      <c r="P94" s="180">
        <f t="shared" si="13"/>
        <v>6.7180129400531388E-4</v>
      </c>
    </row>
    <row r="95" spans="1:16" ht="23.25" customHeight="1" x14ac:dyDescent="0.2">
      <c r="A95" s="67" t="s">
        <v>196</v>
      </c>
      <c r="B95" s="111" t="s">
        <v>139</v>
      </c>
      <c r="C95" s="15">
        <f>SUMPRODUCT(-('Diário 1º PA'!$E$4:$E$2634='Analítico Cp.'!$B95),-('Diário 1º PA'!$Q$4:$Q$2634=C$1),('Diário 1º PA'!$F$4:$F$2634))+SUMPRODUCT(-('Diário 2º PA'!$E$4:$E$2000='Analítico Cp.'!$B95),-('Diário 2º PA'!$Q$4:$Q$2000=C$1),('Diário 2º PA'!$F$4:$F$2000))+SUMPRODUCT(-('Diário 3º PA'!$E$4:$E$2000='Analítico Cp.'!$B95),-('Diário 3º PA'!$Q$4:$Q$2000=C$1),('Diário 3º PA'!$F$4:$F$2000))+SUMPRODUCT(-('Diário 4º PA'!$E$4:$E$2000='Analítico Cp.'!$B95),-('Diário 4º PA'!$Q$4:$Q$2000=C$1),('Diário 4º PA'!$F$4:$F$2000))+SUMPRODUCT(-('Comp.'!$D$5:$D$896='Analítico Cp.'!$B95),-('Comp.'!$K$5:$K$896=C$1),('Comp.'!$E$5:$E$896))</f>
        <v>0</v>
      </c>
      <c r="D95" s="15">
        <f>SUMPRODUCT(-('Diário 1º PA'!$E$4:$E$2634='Analítico Cp.'!$B95),-('Diário 1º PA'!$Q$4:$Q$2634=D$1),('Diário 1º PA'!$F$4:$F$2634))+SUMPRODUCT(-('Diário 2º PA'!$E$4:$E$2000='Analítico Cp.'!$B95),-('Diário 2º PA'!$Q$4:$Q$2000=D$1),('Diário 2º PA'!$F$4:$F$2000))+SUMPRODUCT(-('Diário 3º PA'!$E$4:$E$2000='Analítico Cp.'!$B95),-('Diário 3º PA'!$Q$4:$Q$2000=D$1),('Diário 3º PA'!$F$4:$F$2000))+SUMPRODUCT(-('Diário 4º PA'!$E$4:$E$2000='Analítico Cp.'!$B95),-('Diário 4º PA'!$Q$4:$Q$2000=D$1),('Diário 4º PA'!$F$4:$F$2000))+SUMPRODUCT(-('Comp.'!$D$5:$D$896='Analítico Cp.'!$B95),-('Comp.'!$K$5:$K$896=D$1),('Comp.'!$E$5:$E$896))</f>
        <v>0</v>
      </c>
      <c r="E95" s="15">
        <f>SUMPRODUCT(-('Diário 1º PA'!$E$4:$E$2634='Analítico Cp.'!$B95),-('Diário 1º PA'!$Q$4:$Q$2634=E$1),('Diário 1º PA'!$F$4:$F$2634))+SUMPRODUCT(-('Diário 2º PA'!$E$4:$E$2000='Analítico Cp.'!$B95),-('Diário 2º PA'!$Q$4:$Q$2000=E$1),('Diário 2º PA'!$F$4:$F$2000))+SUMPRODUCT(-('Diário 3º PA'!$E$4:$E$2000='Analítico Cp.'!$B95),-('Diário 3º PA'!$Q$4:$Q$2000=E$1),('Diário 3º PA'!$F$4:$F$2000))+SUMPRODUCT(-('Diário 4º PA'!$E$4:$E$2000='Analítico Cp.'!$B95),-('Diário 4º PA'!$Q$4:$Q$2000=E$1),('Diário 4º PA'!$F$4:$F$2000))+SUMPRODUCT(-('Comp.'!$D$5:$D$896='Analítico Cp.'!$B95),-('Comp.'!$K$5:$K$896=E$1),('Comp.'!$E$5:$E$896))</f>
        <v>805.6</v>
      </c>
      <c r="F95" s="15">
        <f>SUMPRODUCT(-('Diário 1º PA'!$E$4:$E$2634='Analítico Cp.'!$B95),-('Diário 1º PA'!$Q$4:$Q$2634=F$1),('Diário 1º PA'!$F$4:$F$2634))+SUMPRODUCT(-('Diário 2º PA'!$E$4:$E$2000='Analítico Cp.'!$B95),-('Diário 2º PA'!$Q$4:$Q$2000=F$1),('Diário 2º PA'!$F$4:$F$2000))+SUMPRODUCT(-('Diário 3º PA'!$E$4:$E$2000='Analítico Cp.'!$B95),-('Diário 3º PA'!$Q$4:$Q$2000=F$1),('Diário 3º PA'!$F$4:$F$2000))+SUMPRODUCT(-('Diário 4º PA'!$E$4:$E$2000='Analítico Cp.'!$B95),-('Diário 4º PA'!$Q$4:$Q$2000=F$1),('Diário 4º PA'!$F$4:$F$2000))+SUMPRODUCT(-('Comp.'!$D$5:$D$896='Analítico Cp.'!$B95),-('Comp.'!$K$5:$K$896=F$1),('Comp.'!$E$5:$E$896))</f>
        <v>0</v>
      </c>
      <c r="G95" s="15">
        <f>SUMPRODUCT(-('Diário 1º PA'!$E$4:$E$2634='Analítico Cp.'!$B95),-('Diário 1º PA'!$Q$4:$Q$2634=G$1),('Diário 1º PA'!$F$4:$F$2634))+SUMPRODUCT(-('Diário 2º PA'!$E$4:$E$2000='Analítico Cp.'!$B95),-('Diário 2º PA'!$Q$4:$Q$2000=G$1),('Diário 2º PA'!$F$4:$F$2000))+SUMPRODUCT(-('Diário 3º PA'!$E$4:$E$2000='Analítico Cp.'!$B95),-('Diário 3º PA'!$Q$4:$Q$2000=G$1),('Diário 3º PA'!$F$4:$F$2000))+SUMPRODUCT(-('Diário 4º PA'!$E$4:$E$2000='Analítico Cp.'!$B95),-('Diário 4º PA'!$Q$4:$Q$2000=G$1),('Diário 4º PA'!$F$4:$F$2000))+SUMPRODUCT(-('Comp.'!$D$5:$D$896='Analítico Cp.'!$B95),-('Comp.'!$K$5:$K$896=G$1),('Comp.'!$E$5:$E$896))</f>
        <v>0</v>
      </c>
      <c r="H95" s="15">
        <f>SUMPRODUCT(-('Diário 1º PA'!$E$4:$E$2634='Analítico Cp.'!$B95),-('Diário 1º PA'!$Q$4:$Q$2634=H$1),('Diário 1º PA'!$F$4:$F$2634))+SUMPRODUCT(-('Diário 2º PA'!$E$4:$E$2000='Analítico Cp.'!$B95),-('Diário 2º PA'!$Q$4:$Q$2000=H$1),('Diário 2º PA'!$F$4:$F$2000))+SUMPRODUCT(-('Diário 3º PA'!$E$4:$E$2000='Analítico Cp.'!$B95),-('Diário 3º PA'!$Q$4:$Q$2000=H$1),('Diário 3º PA'!$F$4:$F$2000))+SUMPRODUCT(-('Diário 4º PA'!$E$4:$E$2000='Analítico Cp.'!$B95),-('Diário 4º PA'!$Q$4:$Q$2000=H$1),('Diário 4º PA'!$F$4:$F$2000))+SUMPRODUCT(-('Comp.'!$D$5:$D$896='Analítico Cp.'!$B95),-('Comp.'!$K$5:$K$896=H$1),('Comp.'!$E$5:$E$896))</f>
        <v>0</v>
      </c>
      <c r="I95" s="15">
        <f>SUMPRODUCT(-('Diário 1º PA'!$E$4:$E$2634='Analítico Cp.'!$B95),-('Diário 1º PA'!$Q$4:$Q$2634=I$1),('Diário 1º PA'!$F$4:$F$2634))+SUMPRODUCT(-('Diário 2º PA'!$E$4:$E$2000='Analítico Cp.'!$B95),-('Diário 2º PA'!$Q$4:$Q$2000=I$1),('Diário 2º PA'!$F$4:$F$2000))+SUMPRODUCT(-('Diário 3º PA'!$E$4:$E$2000='Analítico Cp.'!$B95),-('Diário 3º PA'!$Q$4:$Q$2000=I$1),('Diário 3º PA'!$F$4:$F$2000))+SUMPRODUCT(-('Diário 4º PA'!$E$4:$E$2000='Analítico Cp.'!$B95),-('Diário 4º PA'!$Q$4:$Q$2000=I$1),('Diário 4º PA'!$F$4:$F$2000))+SUMPRODUCT(-('Comp.'!$D$5:$D$896='Analítico Cp.'!$B95),-('Comp.'!$K$5:$K$896=I$1),('Comp.'!$E$5:$E$896))</f>
        <v>0</v>
      </c>
      <c r="J95" s="15">
        <f>SUMPRODUCT(-('Diário 1º PA'!$E$4:$E$2634='Analítico Cp.'!$B95),-('Diário 1º PA'!$Q$4:$Q$2634=J$1),('Diário 1º PA'!$F$4:$F$2634))+SUMPRODUCT(-('Diário 2º PA'!$E$4:$E$2000='Analítico Cp.'!$B95),-('Diário 2º PA'!$Q$4:$Q$2000=J$1),('Diário 2º PA'!$F$4:$F$2000))+SUMPRODUCT(-('Diário 3º PA'!$E$4:$E$2000='Analítico Cp.'!$B95),-('Diário 3º PA'!$Q$4:$Q$2000=J$1),('Diário 3º PA'!$F$4:$F$2000))+SUMPRODUCT(-('Diário 4º PA'!$E$4:$E$2000='Analítico Cp.'!$B95),-('Diário 4º PA'!$Q$4:$Q$2000=J$1),('Diário 4º PA'!$F$4:$F$2000))+SUMPRODUCT(-('Comp.'!$D$5:$D$896='Analítico Cp.'!$B95),-('Comp.'!$K$5:$K$896=J$1),('Comp.'!$E$5:$E$896))</f>
        <v>0</v>
      </c>
      <c r="K95" s="15">
        <f>SUMPRODUCT(-('Diário 1º PA'!$E$4:$E$2634='Analítico Cp.'!$B95),-('Diário 1º PA'!$Q$4:$Q$2634=K$1),('Diário 1º PA'!$F$4:$F$2634))+SUMPRODUCT(-('Diário 2º PA'!$E$4:$E$2000='Analítico Cp.'!$B95),-('Diário 2º PA'!$Q$4:$Q$2000=K$1),('Diário 2º PA'!$F$4:$F$2000))+SUMPRODUCT(-('Diário 3º PA'!$E$4:$E$2000='Analítico Cp.'!$B95),-('Diário 3º PA'!$Q$4:$Q$2000=K$1),('Diário 3º PA'!$F$4:$F$2000))+SUMPRODUCT(-('Diário 4º PA'!$E$4:$E$2000='Analítico Cp.'!$B95),-('Diário 4º PA'!$Q$4:$Q$2000=K$1),('Diário 4º PA'!$F$4:$F$2000))+SUMPRODUCT(-('Comp.'!$D$5:$D$896='Analítico Cp.'!$B95),-('Comp.'!$K$5:$K$896=K$1),('Comp.'!$E$5:$E$896))</f>
        <v>0</v>
      </c>
      <c r="L95" s="15">
        <f>SUMPRODUCT(-('Diário 1º PA'!$E$4:$E$2634='Analítico Cp.'!$B95),-('Diário 1º PA'!$Q$4:$Q$2634=L$1),('Diário 1º PA'!$F$4:$F$2634))+SUMPRODUCT(-('Diário 2º PA'!$E$4:$E$2000='Analítico Cp.'!$B95),-('Diário 2º PA'!$Q$4:$Q$2000=L$1),('Diário 2º PA'!$F$4:$F$2000))+SUMPRODUCT(-('Diário 3º PA'!$E$4:$E$2000='Analítico Cp.'!$B95),-('Diário 3º PA'!$Q$4:$Q$2000=L$1),('Diário 3º PA'!$F$4:$F$2000))+SUMPRODUCT(-('Diário 4º PA'!$E$4:$E$2000='Analítico Cp.'!$B95),-('Diário 4º PA'!$Q$4:$Q$2000=L$1),('Diário 4º PA'!$F$4:$F$2000))+SUMPRODUCT(-('Comp.'!$D$5:$D$896='Analítico Cp.'!$B95),-('Comp.'!$K$5:$K$896=L$1),('Comp.'!$E$5:$E$896))</f>
        <v>0</v>
      </c>
      <c r="M95" s="15">
        <f>SUMPRODUCT(-('Diário 1º PA'!$E$4:$E$2634='Analítico Cp.'!$B95),-('Diário 1º PA'!$Q$4:$Q$2634=M$1),('Diário 1º PA'!$F$4:$F$2634))+SUMPRODUCT(-('Diário 2º PA'!$E$4:$E$2000='Analítico Cp.'!$B95),-('Diário 2º PA'!$Q$4:$Q$2000=M$1),('Diário 2º PA'!$F$4:$F$2000))+SUMPRODUCT(-('Diário 3º PA'!$E$4:$E$2000='Analítico Cp.'!$B95),-('Diário 3º PA'!$Q$4:$Q$2000=M$1),('Diário 3º PA'!$F$4:$F$2000))+SUMPRODUCT(-('Diário 4º PA'!$E$4:$E$2000='Analítico Cp.'!$B95),-('Diário 4º PA'!$Q$4:$Q$2000=M$1),('Diário 4º PA'!$F$4:$F$2000))+SUMPRODUCT(-('Comp.'!$D$5:$D$896='Analítico Cp.'!$B95),-('Comp.'!$K$5:$K$896=M$1),('Comp.'!$E$5:$E$896))</f>
        <v>0</v>
      </c>
      <c r="N95" s="15">
        <f>SUMPRODUCT(-('Diário 1º PA'!$E$4:$E$2634='Analítico Cp.'!$B95),-('Diário 1º PA'!$Q$4:$Q$2634=N$1),('Diário 1º PA'!$F$4:$F$2634))+SUMPRODUCT(-('Diário 2º PA'!$E$4:$E$2000='Analítico Cp.'!$B95),-('Diário 2º PA'!$Q$4:$Q$2000=N$1),('Diário 2º PA'!$F$4:$F$2000))+SUMPRODUCT(-('Diário 3º PA'!$E$4:$E$2000='Analítico Cp.'!$B95),-('Diário 3º PA'!$Q$4:$Q$2000=N$1),('Diário 3º PA'!$F$4:$F$2000))+SUMPRODUCT(-('Diário 4º PA'!$E$4:$E$2000='Analítico Cp.'!$B95),-('Diário 4º PA'!$Q$4:$Q$2000=N$1),('Diário 4º PA'!$F$4:$F$2000))+SUMPRODUCT(-('Comp.'!$D$5:$D$896='Analítico Cp.'!$B95),-('Comp.'!$K$5:$K$896=N$1),('Comp.'!$E$5:$E$896))</f>
        <v>0</v>
      </c>
      <c r="O95" s="16">
        <f t="shared" si="12"/>
        <v>805.6</v>
      </c>
      <c r="P95" s="180">
        <f t="shared" si="13"/>
        <v>2.4054006642400095E-4</v>
      </c>
    </row>
    <row r="96" spans="1:16" ht="23.25" customHeight="1" x14ac:dyDescent="0.2">
      <c r="A96" s="67" t="s">
        <v>197</v>
      </c>
      <c r="B96" s="111" t="s">
        <v>62</v>
      </c>
      <c r="C96" s="15">
        <f>SUMPRODUCT(-('Diário 1º PA'!$E$4:$E$2634='Analítico Cp.'!$B96),-('Diário 1º PA'!$Q$4:$Q$2634=C$1),('Diário 1º PA'!$F$4:$F$2634))+SUMPRODUCT(-('Diário 2º PA'!$E$4:$E$2000='Analítico Cp.'!$B96),-('Diário 2º PA'!$Q$4:$Q$2000=C$1),('Diário 2º PA'!$F$4:$F$2000))+SUMPRODUCT(-('Diário 3º PA'!$E$4:$E$2000='Analítico Cp.'!$B96),-('Diário 3º PA'!$Q$4:$Q$2000=C$1),('Diário 3º PA'!$F$4:$F$2000))+SUMPRODUCT(-('Diário 4º PA'!$E$4:$E$2000='Analítico Cp.'!$B96),-('Diário 4º PA'!$Q$4:$Q$2000=C$1),('Diário 4º PA'!$F$4:$F$2000))+SUMPRODUCT(-('Comp.'!$D$5:$D$896='Analítico Cp.'!$B96),-('Comp.'!$K$5:$K$896=C$1),('Comp.'!$E$5:$E$896))</f>
        <v>0</v>
      </c>
      <c r="D96" s="15">
        <f>SUMPRODUCT(-('Diário 1º PA'!$E$4:$E$2634='Analítico Cp.'!$B96),-('Diário 1º PA'!$Q$4:$Q$2634=D$1),('Diário 1º PA'!$F$4:$F$2634))+SUMPRODUCT(-('Diário 2º PA'!$E$4:$E$2000='Analítico Cp.'!$B96),-('Diário 2º PA'!$Q$4:$Q$2000=D$1),('Diário 2º PA'!$F$4:$F$2000))+SUMPRODUCT(-('Diário 3º PA'!$E$4:$E$2000='Analítico Cp.'!$B96),-('Diário 3º PA'!$Q$4:$Q$2000=D$1),('Diário 3º PA'!$F$4:$F$2000))+SUMPRODUCT(-('Diário 4º PA'!$E$4:$E$2000='Analítico Cp.'!$B96),-('Diário 4º PA'!$Q$4:$Q$2000=D$1),('Diário 4º PA'!$F$4:$F$2000))+SUMPRODUCT(-('Comp.'!$D$5:$D$896='Analítico Cp.'!$B96),-('Comp.'!$K$5:$K$896=D$1),('Comp.'!$E$5:$E$896))</f>
        <v>428.4</v>
      </c>
      <c r="E96" s="15">
        <f>SUMPRODUCT(-('Diário 1º PA'!$E$4:$E$2634='Analítico Cp.'!$B96),-('Diário 1º PA'!$Q$4:$Q$2634=E$1),('Diário 1º PA'!$F$4:$F$2634))+SUMPRODUCT(-('Diário 2º PA'!$E$4:$E$2000='Analítico Cp.'!$B96),-('Diário 2º PA'!$Q$4:$Q$2000=E$1),('Diário 2º PA'!$F$4:$F$2000))+SUMPRODUCT(-('Diário 3º PA'!$E$4:$E$2000='Analítico Cp.'!$B96),-('Diário 3º PA'!$Q$4:$Q$2000=E$1),('Diário 3º PA'!$F$4:$F$2000))+SUMPRODUCT(-('Diário 4º PA'!$E$4:$E$2000='Analítico Cp.'!$B96),-('Diário 4º PA'!$Q$4:$Q$2000=E$1),('Diário 4º PA'!$F$4:$F$2000))+SUMPRODUCT(-('Comp.'!$D$5:$D$896='Analítico Cp.'!$B96),-('Comp.'!$K$5:$K$896=E$1),('Comp.'!$E$5:$E$896))</f>
        <v>0</v>
      </c>
      <c r="F96" s="15">
        <f>SUMPRODUCT(-('Diário 1º PA'!$E$4:$E$2634='Analítico Cp.'!$B96),-('Diário 1º PA'!$Q$4:$Q$2634=F$1),('Diário 1º PA'!$F$4:$F$2634))+SUMPRODUCT(-('Diário 2º PA'!$E$4:$E$2000='Analítico Cp.'!$B96),-('Diário 2º PA'!$Q$4:$Q$2000=F$1),('Diário 2º PA'!$F$4:$F$2000))+SUMPRODUCT(-('Diário 3º PA'!$E$4:$E$2000='Analítico Cp.'!$B96),-('Diário 3º PA'!$Q$4:$Q$2000=F$1),('Diário 3º PA'!$F$4:$F$2000))+SUMPRODUCT(-('Diário 4º PA'!$E$4:$E$2000='Analítico Cp.'!$B96),-('Diário 4º PA'!$Q$4:$Q$2000=F$1),('Diário 4º PA'!$F$4:$F$2000))+SUMPRODUCT(-('Comp.'!$D$5:$D$896='Analítico Cp.'!$B96),-('Comp.'!$K$5:$K$896=F$1),('Comp.'!$E$5:$E$896))</f>
        <v>0</v>
      </c>
      <c r="G96" s="15">
        <f>SUMPRODUCT(-('Diário 1º PA'!$E$4:$E$2634='Analítico Cp.'!$B96),-('Diário 1º PA'!$Q$4:$Q$2634=G$1),('Diário 1º PA'!$F$4:$F$2634))+SUMPRODUCT(-('Diário 2º PA'!$E$4:$E$2000='Analítico Cp.'!$B96),-('Diário 2º PA'!$Q$4:$Q$2000=G$1),('Diário 2º PA'!$F$4:$F$2000))+SUMPRODUCT(-('Diário 3º PA'!$E$4:$E$2000='Analítico Cp.'!$B96),-('Diário 3º PA'!$Q$4:$Q$2000=G$1),('Diário 3º PA'!$F$4:$F$2000))+SUMPRODUCT(-('Diário 4º PA'!$E$4:$E$2000='Analítico Cp.'!$B96),-('Diário 4º PA'!$Q$4:$Q$2000=G$1),('Diário 4º PA'!$F$4:$F$2000))+SUMPRODUCT(-('Comp.'!$D$5:$D$896='Analítico Cp.'!$B96),-('Comp.'!$K$5:$K$896=G$1),('Comp.'!$E$5:$E$896))</f>
        <v>0</v>
      </c>
      <c r="H96" s="15">
        <f>SUMPRODUCT(-('Diário 1º PA'!$E$4:$E$2634='Analítico Cp.'!$B96),-('Diário 1º PA'!$Q$4:$Q$2634=H$1),('Diário 1º PA'!$F$4:$F$2634))+SUMPRODUCT(-('Diário 2º PA'!$E$4:$E$2000='Analítico Cp.'!$B96),-('Diário 2º PA'!$Q$4:$Q$2000=H$1),('Diário 2º PA'!$F$4:$F$2000))+SUMPRODUCT(-('Diário 3º PA'!$E$4:$E$2000='Analítico Cp.'!$B96),-('Diário 3º PA'!$Q$4:$Q$2000=H$1),('Diário 3º PA'!$F$4:$F$2000))+SUMPRODUCT(-('Diário 4º PA'!$E$4:$E$2000='Analítico Cp.'!$B96),-('Diário 4º PA'!$Q$4:$Q$2000=H$1),('Diário 4º PA'!$F$4:$F$2000))+SUMPRODUCT(-('Comp.'!$D$5:$D$896='Analítico Cp.'!$B96),-('Comp.'!$K$5:$K$896=H$1),('Comp.'!$E$5:$E$896))</f>
        <v>0</v>
      </c>
      <c r="I96" s="15">
        <f>SUMPRODUCT(-('Diário 1º PA'!$E$4:$E$2634='Analítico Cp.'!$B96),-('Diário 1º PA'!$Q$4:$Q$2634=I$1),('Diário 1º PA'!$F$4:$F$2634))+SUMPRODUCT(-('Diário 2º PA'!$E$4:$E$2000='Analítico Cp.'!$B96),-('Diário 2º PA'!$Q$4:$Q$2000=I$1),('Diário 2º PA'!$F$4:$F$2000))+SUMPRODUCT(-('Diário 3º PA'!$E$4:$E$2000='Analítico Cp.'!$B96),-('Diário 3º PA'!$Q$4:$Q$2000=I$1),('Diário 3º PA'!$F$4:$F$2000))+SUMPRODUCT(-('Diário 4º PA'!$E$4:$E$2000='Analítico Cp.'!$B96),-('Diário 4º PA'!$Q$4:$Q$2000=I$1),('Diário 4º PA'!$F$4:$F$2000))+SUMPRODUCT(-('Comp.'!$D$5:$D$896='Analítico Cp.'!$B96),-('Comp.'!$K$5:$K$896=I$1),('Comp.'!$E$5:$E$896))</f>
        <v>0</v>
      </c>
      <c r="J96" s="15">
        <f>SUMPRODUCT(-('Diário 1º PA'!$E$4:$E$2634='Analítico Cp.'!$B96),-('Diário 1º PA'!$Q$4:$Q$2634=J$1),('Diário 1º PA'!$F$4:$F$2634))+SUMPRODUCT(-('Diário 2º PA'!$E$4:$E$2000='Analítico Cp.'!$B96),-('Diário 2º PA'!$Q$4:$Q$2000=J$1),('Diário 2º PA'!$F$4:$F$2000))+SUMPRODUCT(-('Diário 3º PA'!$E$4:$E$2000='Analítico Cp.'!$B96),-('Diário 3º PA'!$Q$4:$Q$2000=J$1),('Diário 3º PA'!$F$4:$F$2000))+SUMPRODUCT(-('Diário 4º PA'!$E$4:$E$2000='Analítico Cp.'!$B96),-('Diário 4º PA'!$Q$4:$Q$2000=J$1),('Diário 4º PA'!$F$4:$F$2000))+SUMPRODUCT(-('Comp.'!$D$5:$D$896='Analítico Cp.'!$B96),-('Comp.'!$K$5:$K$896=J$1),('Comp.'!$E$5:$E$896))</f>
        <v>0</v>
      </c>
      <c r="K96" s="15">
        <f>SUMPRODUCT(-('Diário 1º PA'!$E$4:$E$2634='Analítico Cp.'!$B96),-('Diário 1º PA'!$Q$4:$Q$2634=K$1),('Diário 1º PA'!$F$4:$F$2634))+SUMPRODUCT(-('Diário 2º PA'!$E$4:$E$2000='Analítico Cp.'!$B96),-('Diário 2º PA'!$Q$4:$Q$2000=K$1),('Diário 2º PA'!$F$4:$F$2000))+SUMPRODUCT(-('Diário 3º PA'!$E$4:$E$2000='Analítico Cp.'!$B96),-('Diário 3º PA'!$Q$4:$Q$2000=K$1),('Diário 3º PA'!$F$4:$F$2000))+SUMPRODUCT(-('Diário 4º PA'!$E$4:$E$2000='Analítico Cp.'!$B96),-('Diário 4º PA'!$Q$4:$Q$2000=K$1),('Diário 4º PA'!$F$4:$F$2000))+SUMPRODUCT(-('Comp.'!$D$5:$D$896='Analítico Cp.'!$B96),-('Comp.'!$K$5:$K$896=K$1),('Comp.'!$E$5:$E$896))</f>
        <v>0</v>
      </c>
      <c r="L96" s="15">
        <f>SUMPRODUCT(-('Diário 1º PA'!$E$4:$E$2634='Analítico Cp.'!$B96),-('Diário 1º PA'!$Q$4:$Q$2634=L$1),('Diário 1º PA'!$F$4:$F$2634))+SUMPRODUCT(-('Diário 2º PA'!$E$4:$E$2000='Analítico Cp.'!$B96),-('Diário 2º PA'!$Q$4:$Q$2000=L$1),('Diário 2º PA'!$F$4:$F$2000))+SUMPRODUCT(-('Diário 3º PA'!$E$4:$E$2000='Analítico Cp.'!$B96),-('Diário 3º PA'!$Q$4:$Q$2000=L$1),('Diário 3º PA'!$F$4:$F$2000))+SUMPRODUCT(-('Diário 4º PA'!$E$4:$E$2000='Analítico Cp.'!$B96),-('Diário 4º PA'!$Q$4:$Q$2000=L$1),('Diário 4º PA'!$F$4:$F$2000))+SUMPRODUCT(-('Comp.'!$D$5:$D$896='Analítico Cp.'!$B96),-('Comp.'!$K$5:$K$896=L$1),('Comp.'!$E$5:$E$896))</f>
        <v>0</v>
      </c>
      <c r="M96" s="15">
        <f>SUMPRODUCT(-('Diário 1º PA'!$E$4:$E$2634='Analítico Cp.'!$B96),-('Diário 1º PA'!$Q$4:$Q$2634=M$1),('Diário 1º PA'!$F$4:$F$2634))+SUMPRODUCT(-('Diário 2º PA'!$E$4:$E$2000='Analítico Cp.'!$B96),-('Diário 2º PA'!$Q$4:$Q$2000=M$1),('Diário 2º PA'!$F$4:$F$2000))+SUMPRODUCT(-('Diário 3º PA'!$E$4:$E$2000='Analítico Cp.'!$B96),-('Diário 3º PA'!$Q$4:$Q$2000=M$1),('Diário 3º PA'!$F$4:$F$2000))+SUMPRODUCT(-('Diário 4º PA'!$E$4:$E$2000='Analítico Cp.'!$B96),-('Diário 4º PA'!$Q$4:$Q$2000=M$1),('Diário 4º PA'!$F$4:$F$2000))+SUMPRODUCT(-('Comp.'!$D$5:$D$896='Analítico Cp.'!$B96),-('Comp.'!$K$5:$K$896=M$1),('Comp.'!$E$5:$E$896))</f>
        <v>0</v>
      </c>
      <c r="N96" s="15">
        <f>SUMPRODUCT(-('Diário 1º PA'!$E$4:$E$2634='Analítico Cp.'!$B96),-('Diário 1º PA'!$Q$4:$Q$2634=N$1),('Diário 1º PA'!$F$4:$F$2634))+SUMPRODUCT(-('Diário 2º PA'!$E$4:$E$2000='Analítico Cp.'!$B96),-('Diário 2º PA'!$Q$4:$Q$2000=N$1),('Diário 2º PA'!$F$4:$F$2000))+SUMPRODUCT(-('Diário 3º PA'!$E$4:$E$2000='Analítico Cp.'!$B96),-('Diário 3º PA'!$Q$4:$Q$2000=N$1),('Diário 3º PA'!$F$4:$F$2000))+SUMPRODUCT(-('Diário 4º PA'!$E$4:$E$2000='Analítico Cp.'!$B96),-('Diário 4º PA'!$Q$4:$Q$2000=N$1),('Diário 4º PA'!$F$4:$F$2000))+SUMPRODUCT(-('Comp.'!$D$5:$D$896='Analítico Cp.'!$B96),-('Comp.'!$K$5:$K$896=N$1),('Comp.'!$E$5:$E$896))</f>
        <v>0</v>
      </c>
      <c r="O96" s="16">
        <f t="shared" si="12"/>
        <v>428.4</v>
      </c>
      <c r="P96" s="180">
        <f t="shared" si="13"/>
        <v>1.2791380890769862E-4</v>
      </c>
    </row>
    <row r="97" spans="1:16" ht="23.25" customHeight="1" x14ac:dyDescent="0.2">
      <c r="A97" s="67" t="s">
        <v>198</v>
      </c>
      <c r="B97" s="111" t="s">
        <v>88</v>
      </c>
      <c r="C97" s="15">
        <f>SUMPRODUCT(-('Diário 1º PA'!$E$4:$E$2634='Analítico Cp.'!$B97),-('Diário 1º PA'!$Q$4:$Q$2634=C$1),('Diário 1º PA'!$F$4:$F$2634))+SUMPRODUCT(-('Diário 2º PA'!$E$4:$E$2000='Analítico Cp.'!$B97),-('Diário 2º PA'!$Q$4:$Q$2000=C$1),('Diário 2º PA'!$F$4:$F$2000))+SUMPRODUCT(-('Diário 3º PA'!$E$4:$E$2000='Analítico Cp.'!$B97),-('Diário 3º PA'!$Q$4:$Q$2000=C$1),('Diário 3º PA'!$F$4:$F$2000))+SUMPRODUCT(-('Diário 4º PA'!$E$4:$E$2000='Analítico Cp.'!$B97),-('Diário 4º PA'!$Q$4:$Q$2000=C$1),('Diário 4º PA'!$F$4:$F$2000))+SUMPRODUCT(-('Comp.'!$D$5:$D$896='Analítico Cp.'!$B97),-('Comp.'!$K$5:$K$896=C$1),('Comp.'!$E$5:$E$896))</f>
        <v>1100.2</v>
      </c>
      <c r="D97" s="15">
        <f>SUMPRODUCT(-('Diário 1º PA'!$E$4:$E$2634='Analítico Cp.'!$B97),-('Diário 1º PA'!$Q$4:$Q$2634=D$1),('Diário 1º PA'!$F$4:$F$2634))+SUMPRODUCT(-('Diário 2º PA'!$E$4:$E$2000='Analítico Cp.'!$B97),-('Diário 2º PA'!$Q$4:$Q$2000=D$1),('Diário 2º PA'!$F$4:$F$2000))+SUMPRODUCT(-('Diário 3º PA'!$E$4:$E$2000='Analítico Cp.'!$B97),-('Diário 3º PA'!$Q$4:$Q$2000=D$1),('Diário 3º PA'!$F$4:$F$2000))+SUMPRODUCT(-('Diário 4º PA'!$E$4:$E$2000='Analítico Cp.'!$B97),-('Diário 4º PA'!$Q$4:$Q$2000=D$1),('Diário 4º PA'!$F$4:$F$2000))+SUMPRODUCT(-('Comp.'!$D$5:$D$896='Analítico Cp.'!$B97),-('Comp.'!$K$5:$K$896=D$1),('Comp.'!$E$5:$E$896))</f>
        <v>0</v>
      </c>
      <c r="E97" s="15">
        <f>SUMPRODUCT(-('Diário 1º PA'!$E$4:$E$2634='Analítico Cp.'!$B97),-('Diário 1º PA'!$Q$4:$Q$2634=E$1),('Diário 1º PA'!$F$4:$F$2634))+SUMPRODUCT(-('Diário 2º PA'!$E$4:$E$2000='Analítico Cp.'!$B97),-('Diário 2º PA'!$Q$4:$Q$2000=E$1),('Diário 2º PA'!$F$4:$F$2000))+SUMPRODUCT(-('Diário 3º PA'!$E$4:$E$2000='Analítico Cp.'!$B97),-('Diário 3º PA'!$Q$4:$Q$2000=E$1),('Diário 3º PA'!$F$4:$F$2000))+SUMPRODUCT(-('Diário 4º PA'!$E$4:$E$2000='Analítico Cp.'!$B97),-('Diário 4º PA'!$Q$4:$Q$2000=E$1),('Diário 4º PA'!$F$4:$F$2000))+SUMPRODUCT(-('Comp.'!$D$5:$D$896='Analítico Cp.'!$B97),-('Comp.'!$K$5:$K$896=E$1),('Comp.'!$E$5:$E$896))</f>
        <v>0</v>
      </c>
      <c r="F97" s="15">
        <f>SUMPRODUCT(-('Diário 1º PA'!$E$4:$E$2634='Analítico Cp.'!$B97),-('Diário 1º PA'!$Q$4:$Q$2634=F$1),('Diário 1º PA'!$F$4:$F$2634))+SUMPRODUCT(-('Diário 2º PA'!$E$4:$E$2000='Analítico Cp.'!$B97),-('Diário 2º PA'!$Q$4:$Q$2000=F$1),('Diário 2º PA'!$F$4:$F$2000))+SUMPRODUCT(-('Diário 3º PA'!$E$4:$E$2000='Analítico Cp.'!$B97),-('Diário 3º PA'!$Q$4:$Q$2000=F$1),('Diário 3º PA'!$F$4:$F$2000))+SUMPRODUCT(-('Diário 4º PA'!$E$4:$E$2000='Analítico Cp.'!$B97),-('Diário 4º PA'!$Q$4:$Q$2000=F$1),('Diário 4º PA'!$F$4:$F$2000))+SUMPRODUCT(-('Comp.'!$D$5:$D$896='Analítico Cp.'!$B97),-('Comp.'!$K$5:$K$896=F$1),('Comp.'!$E$5:$E$896))</f>
        <v>0</v>
      </c>
      <c r="G97" s="15">
        <f>SUMPRODUCT(-('Diário 1º PA'!$E$4:$E$2634='Analítico Cp.'!$B97),-('Diário 1º PA'!$Q$4:$Q$2634=G$1),('Diário 1º PA'!$F$4:$F$2634))+SUMPRODUCT(-('Diário 2º PA'!$E$4:$E$2000='Analítico Cp.'!$B97),-('Diário 2º PA'!$Q$4:$Q$2000=G$1),('Diário 2º PA'!$F$4:$F$2000))+SUMPRODUCT(-('Diário 3º PA'!$E$4:$E$2000='Analítico Cp.'!$B97),-('Diário 3º PA'!$Q$4:$Q$2000=G$1),('Diário 3º PA'!$F$4:$F$2000))+SUMPRODUCT(-('Diário 4º PA'!$E$4:$E$2000='Analítico Cp.'!$B97),-('Diário 4º PA'!$Q$4:$Q$2000=G$1),('Diário 4º PA'!$F$4:$F$2000))+SUMPRODUCT(-('Comp.'!$D$5:$D$896='Analítico Cp.'!$B97),-('Comp.'!$K$5:$K$896=G$1),('Comp.'!$E$5:$E$896))</f>
        <v>0</v>
      </c>
      <c r="H97" s="15">
        <f>SUMPRODUCT(-('Diário 1º PA'!$E$4:$E$2634='Analítico Cp.'!$B97),-('Diário 1º PA'!$Q$4:$Q$2634=H$1),('Diário 1º PA'!$F$4:$F$2634))+SUMPRODUCT(-('Diário 2º PA'!$E$4:$E$2000='Analítico Cp.'!$B97),-('Diário 2º PA'!$Q$4:$Q$2000=H$1),('Diário 2º PA'!$F$4:$F$2000))+SUMPRODUCT(-('Diário 3º PA'!$E$4:$E$2000='Analítico Cp.'!$B97),-('Diário 3º PA'!$Q$4:$Q$2000=H$1),('Diário 3º PA'!$F$4:$F$2000))+SUMPRODUCT(-('Diário 4º PA'!$E$4:$E$2000='Analítico Cp.'!$B97),-('Diário 4º PA'!$Q$4:$Q$2000=H$1),('Diário 4º PA'!$F$4:$F$2000))+SUMPRODUCT(-('Comp.'!$D$5:$D$896='Analítico Cp.'!$B97),-('Comp.'!$K$5:$K$896=H$1),('Comp.'!$E$5:$E$896))</f>
        <v>0</v>
      </c>
      <c r="I97" s="15">
        <f>SUMPRODUCT(-('Diário 1º PA'!$E$4:$E$2634='Analítico Cp.'!$B97),-('Diário 1º PA'!$Q$4:$Q$2634=I$1),('Diário 1º PA'!$F$4:$F$2634))+SUMPRODUCT(-('Diário 2º PA'!$E$4:$E$2000='Analítico Cp.'!$B97),-('Diário 2º PA'!$Q$4:$Q$2000=I$1),('Diário 2º PA'!$F$4:$F$2000))+SUMPRODUCT(-('Diário 3º PA'!$E$4:$E$2000='Analítico Cp.'!$B97),-('Diário 3º PA'!$Q$4:$Q$2000=I$1),('Diário 3º PA'!$F$4:$F$2000))+SUMPRODUCT(-('Diário 4º PA'!$E$4:$E$2000='Analítico Cp.'!$B97),-('Diário 4º PA'!$Q$4:$Q$2000=I$1),('Diário 4º PA'!$F$4:$F$2000))+SUMPRODUCT(-('Comp.'!$D$5:$D$896='Analítico Cp.'!$B97),-('Comp.'!$K$5:$K$896=I$1),('Comp.'!$E$5:$E$896))</f>
        <v>0</v>
      </c>
      <c r="J97" s="15">
        <f>SUMPRODUCT(-('Diário 1º PA'!$E$4:$E$2634='Analítico Cp.'!$B97),-('Diário 1º PA'!$Q$4:$Q$2634=J$1),('Diário 1º PA'!$F$4:$F$2634))+SUMPRODUCT(-('Diário 2º PA'!$E$4:$E$2000='Analítico Cp.'!$B97),-('Diário 2º PA'!$Q$4:$Q$2000=J$1),('Diário 2º PA'!$F$4:$F$2000))+SUMPRODUCT(-('Diário 3º PA'!$E$4:$E$2000='Analítico Cp.'!$B97),-('Diário 3º PA'!$Q$4:$Q$2000=J$1),('Diário 3º PA'!$F$4:$F$2000))+SUMPRODUCT(-('Diário 4º PA'!$E$4:$E$2000='Analítico Cp.'!$B97),-('Diário 4º PA'!$Q$4:$Q$2000=J$1),('Diário 4º PA'!$F$4:$F$2000))+SUMPRODUCT(-('Comp.'!$D$5:$D$896='Analítico Cp.'!$B97),-('Comp.'!$K$5:$K$896=J$1),('Comp.'!$E$5:$E$896))</f>
        <v>0</v>
      </c>
      <c r="K97" s="15">
        <f>SUMPRODUCT(-('Diário 1º PA'!$E$4:$E$2634='Analítico Cp.'!$B97),-('Diário 1º PA'!$Q$4:$Q$2634=K$1),('Diário 1º PA'!$F$4:$F$2634))+SUMPRODUCT(-('Diário 2º PA'!$E$4:$E$2000='Analítico Cp.'!$B97),-('Diário 2º PA'!$Q$4:$Q$2000=K$1),('Diário 2º PA'!$F$4:$F$2000))+SUMPRODUCT(-('Diário 3º PA'!$E$4:$E$2000='Analítico Cp.'!$B97),-('Diário 3º PA'!$Q$4:$Q$2000=K$1),('Diário 3º PA'!$F$4:$F$2000))+SUMPRODUCT(-('Diário 4º PA'!$E$4:$E$2000='Analítico Cp.'!$B97),-('Diário 4º PA'!$Q$4:$Q$2000=K$1),('Diário 4º PA'!$F$4:$F$2000))+SUMPRODUCT(-('Comp.'!$D$5:$D$896='Analítico Cp.'!$B97),-('Comp.'!$K$5:$K$896=K$1),('Comp.'!$E$5:$E$896))</f>
        <v>0</v>
      </c>
      <c r="L97" s="15">
        <f>SUMPRODUCT(-('Diário 1º PA'!$E$4:$E$2634='Analítico Cp.'!$B97),-('Diário 1º PA'!$Q$4:$Q$2634=L$1),('Diário 1º PA'!$F$4:$F$2634))+SUMPRODUCT(-('Diário 2º PA'!$E$4:$E$2000='Analítico Cp.'!$B97),-('Diário 2º PA'!$Q$4:$Q$2000=L$1),('Diário 2º PA'!$F$4:$F$2000))+SUMPRODUCT(-('Diário 3º PA'!$E$4:$E$2000='Analítico Cp.'!$B97),-('Diário 3º PA'!$Q$4:$Q$2000=L$1),('Diário 3º PA'!$F$4:$F$2000))+SUMPRODUCT(-('Diário 4º PA'!$E$4:$E$2000='Analítico Cp.'!$B97),-('Diário 4º PA'!$Q$4:$Q$2000=L$1),('Diário 4º PA'!$F$4:$F$2000))+SUMPRODUCT(-('Comp.'!$D$5:$D$896='Analítico Cp.'!$B97),-('Comp.'!$K$5:$K$896=L$1),('Comp.'!$E$5:$E$896))</f>
        <v>0</v>
      </c>
      <c r="M97" s="15">
        <f>SUMPRODUCT(-('Diário 1º PA'!$E$4:$E$2634='Analítico Cp.'!$B97),-('Diário 1º PA'!$Q$4:$Q$2634=M$1),('Diário 1º PA'!$F$4:$F$2634))+SUMPRODUCT(-('Diário 2º PA'!$E$4:$E$2000='Analítico Cp.'!$B97),-('Diário 2º PA'!$Q$4:$Q$2000=M$1),('Diário 2º PA'!$F$4:$F$2000))+SUMPRODUCT(-('Diário 3º PA'!$E$4:$E$2000='Analítico Cp.'!$B97),-('Diário 3º PA'!$Q$4:$Q$2000=M$1),('Diário 3º PA'!$F$4:$F$2000))+SUMPRODUCT(-('Diário 4º PA'!$E$4:$E$2000='Analítico Cp.'!$B97),-('Diário 4º PA'!$Q$4:$Q$2000=M$1),('Diário 4º PA'!$F$4:$F$2000))+SUMPRODUCT(-('Comp.'!$D$5:$D$896='Analítico Cp.'!$B97),-('Comp.'!$K$5:$K$896=M$1),('Comp.'!$E$5:$E$896))</f>
        <v>0</v>
      </c>
      <c r="N97" s="15">
        <f>SUMPRODUCT(-('Diário 1º PA'!$E$4:$E$2634='Analítico Cp.'!$B97),-('Diário 1º PA'!$Q$4:$Q$2634=N$1),('Diário 1º PA'!$F$4:$F$2634))+SUMPRODUCT(-('Diário 2º PA'!$E$4:$E$2000='Analítico Cp.'!$B97),-('Diário 2º PA'!$Q$4:$Q$2000=N$1),('Diário 2º PA'!$F$4:$F$2000))+SUMPRODUCT(-('Diário 3º PA'!$E$4:$E$2000='Analítico Cp.'!$B97),-('Diário 3º PA'!$Q$4:$Q$2000=N$1),('Diário 3º PA'!$F$4:$F$2000))+SUMPRODUCT(-('Diário 4º PA'!$E$4:$E$2000='Analítico Cp.'!$B97),-('Diário 4º PA'!$Q$4:$Q$2000=N$1),('Diário 4º PA'!$F$4:$F$2000))+SUMPRODUCT(-('Comp.'!$D$5:$D$896='Analítico Cp.'!$B97),-('Comp.'!$K$5:$K$896=N$1),('Comp.'!$E$5:$E$896))</f>
        <v>0</v>
      </c>
      <c r="O97" s="16">
        <f t="shared" si="12"/>
        <v>1100.2</v>
      </c>
      <c r="P97" s="180">
        <f t="shared" si="13"/>
        <v>3.2850320392215223E-4</v>
      </c>
    </row>
    <row r="98" spans="1:16" ht="23.25" customHeight="1" x14ac:dyDescent="0.2">
      <c r="A98" s="67" t="s">
        <v>199</v>
      </c>
      <c r="B98" s="111" t="s">
        <v>254</v>
      </c>
      <c r="C98" s="15">
        <f>SUMPRODUCT(-('Diário 1º PA'!$E$4:$E$2634='Analítico Cp.'!$B98),-('Diário 1º PA'!$Q$4:$Q$2634=C$1),('Diário 1º PA'!$F$4:$F$2634))+SUMPRODUCT(-('Diário 2º PA'!$E$4:$E$2000='Analítico Cp.'!$B98),-('Diário 2º PA'!$Q$4:$Q$2000=C$1),('Diário 2º PA'!$F$4:$F$2000))+SUMPRODUCT(-('Diário 3º PA'!$E$4:$E$2000='Analítico Cp.'!$B98),-('Diário 3º PA'!$Q$4:$Q$2000=C$1),('Diário 3º PA'!$F$4:$F$2000))+SUMPRODUCT(-('Diário 4º PA'!$E$4:$E$2000='Analítico Cp.'!$B98),-('Diário 4º PA'!$Q$4:$Q$2000=C$1),('Diário 4º PA'!$F$4:$F$2000))+SUMPRODUCT(-('Comp.'!$D$5:$D$896='Analítico Cp.'!$B98),-('Comp.'!$K$5:$K$896=C$1),('Comp.'!$E$5:$E$896))</f>
        <v>0</v>
      </c>
      <c r="D98" s="15">
        <f>SUMPRODUCT(-('Diário 1º PA'!$E$4:$E$2634='Analítico Cp.'!$B98),-('Diário 1º PA'!$Q$4:$Q$2634=D$1),('Diário 1º PA'!$F$4:$F$2634))+SUMPRODUCT(-('Diário 2º PA'!$E$4:$E$2000='Analítico Cp.'!$B98),-('Diário 2º PA'!$Q$4:$Q$2000=D$1),('Diário 2º PA'!$F$4:$F$2000))+SUMPRODUCT(-('Diário 3º PA'!$E$4:$E$2000='Analítico Cp.'!$B98),-('Diário 3º PA'!$Q$4:$Q$2000=D$1),('Diário 3º PA'!$F$4:$F$2000))+SUMPRODUCT(-('Diário 4º PA'!$E$4:$E$2000='Analítico Cp.'!$B98),-('Diário 4º PA'!$Q$4:$Q$2000=D$1),('Diário 4º PA'!$F$4:$F$2000))+SUMPRODUCT(-('Comp.'!$D$5:$D$896='Analítico Cp.'!$B98),-('Comp.'!$K$5:$K$896=D$1),('Comp.'!$E$5:$E$896))</f>
        <v>0</v>
      </c>
      <c r="E98" s="15">
        <f>SUMPRODUCT(-('Diário 1º PA'!$E$4:$E$2634='Analítico Cp.'!$B98),-('Diário 1º PA'!$Q$4:$Q$2634=E$1),('Diário 1º PA'!$F$4:$F$2634))+SUMPRODUCT(-('Diário 2º PA'!$E$4:$E$2000='Analítico Cp.'!$B98),-('Diário 2º PA'!$Q$4:$Q$2000=E$1),('Diário 2º PA'!$F$4:$F$2000))+SUMPRODUCT(-('Diário 3º PA'!$E$4:$E$2000='Analítico Cp.'!$B98),-('Diário 3º PA'!$Q$4:$Q$2000=E$1),('Diário 3º PA'!$F$4:$F$2000))+SUMPRODUCT(-('Diário 4º PA'!$E$4:$E$2000='Analítico Cp.'!$B98),-('Diário 4º PA'!$Q$4:$Q$2000=E$1),('Diário 4º PA'!$F$4:$F$2000))+SUMPRODUCT(-('Comp.'!$D$5:$D$896='Analítico Cp.'!$B98),-('Comp.'!$K$5:$K$896=E$1),('Comp.'!$E$5:$E$896))</f>
        <v>0</v>
      </c>
      <c r="F98" s="15">
        <f>SUMPRODUCT(-('Diário 1º PA'!$E$4:$E$2634='Analítico Cp.'!$B98),-('Diário 1º PA'!$Q$4:$Q$2634=F$1),('Diário 1º PA'!$F$4:$F$2634))+SUMPRODUCT(-('Diário 2º PA'!$E$4:$E$2000='Analítico Cp.'!$B98),-('Diário 2º PA'!$Q$4:$Q$2000=F$1),('Diário 2º PA'!$F$4:$F$2000))+SUMPRODUCT(-('Diário 3º PA'!$E$4:$E$2000='Analítico Cp.'!$B98),-('Diário 3º PA'!$Q$4:$Q$2000=F$1),('Diário 3º PA'!$F$4:$F$2000))+SUMPRODUCT(-('Diário 4º PA'!$E$4:$E$2000='Analítico Cp.'!$B98),-('Diário 4º PA'!$Q$4:$Q$2000=F$1),('Diário 4º PA'!$F$4:$F$2000))+SUMPRODUCT(-('Comp.'!$D$5:$D$896='Analítico Cp.'!$B98),-('Comp.'!$K$5:$K$896=F$1),('Comp.'!$E$5:$E$896))</f>
        <v>0</v>
      </c>
      <c r="G98" s="15">
        <f>SUMPRODUCT(-('Diário 1º PA'!$E$4:$E$2634='Analítico Cp.'!$B98),-('Diário 1º PA'!$Q$4:$Q$2634=G$1),('Diário 1º PA'!$F$4:$F$2634))+SUMPRODUCT(-('Diário 2º PA'!$E$4:$E$2000='Analítico Cp.'!$B98),-('Diário 2º PA'!$Q$4:$Q$2000=G$1),('Diário 2º PA'!$F$4:$F$2000))+SUMPRODUCT(-('Diário 3º PA'!$E$4:$E$2000='Analítico Cp.'!$B98),-('Diário 3º PA'!$Q$4:$Q$2000=G$1),('Diário 3º PA'!$F$4:$F$2000))+SUMPRODUCT(-('Diário 4º PA'!$E$4:$E$2000='Analítico Cp.'!$B98),-('Diário 4º PA'!$Q$4:$Q$2000=G$1),('Diário 4º PA'!$F$4:$F$2000))+SUMPRODUCT(-('Comp.'!$D$5:$D$896='Analítico Cp.'!$B98),-('Comp.'!$K$5:$K$896=G$1),('Comp.'!$E$5:$E$896))</f>
        <v>0</v>
      </c>
      <c r="H98" s="15">
        <f>SUMPRODUCT(-('Diário 1º PA'!$E$4:$E$2634='Analítico Cp.'!$B98),-('Diário 1º PA'!$Q$4:$Q$2634=H$1),('Diário 1º PA'!$F$4:$F$2634))+SUMPRODUCT(-('Diário 2º PA'!$E$4:$E$2000='Analítico Cp.'!$B98),-('Diário 2º PA'!$Q$4:$Q$2000=H$1),('Diário 2º PA'!$F$4:$F$2000))+SUMPRODUCT(-('Diário 3º PA'!$E$4:$E$2000='Analítico Cp.'!$B98),-('Diário 3º PA'!$Q$4:$Q$2000=H$1),('Diário 3º PA'!$F$4:$F$2000))+SUMPRODUCT(-('Diário 4º PA'!$E$4:$E$2000='Analítico Cp.'!$B98),-('Diário 4º PA'!$Q$4:$Q$2000=H$1),('Diário 4º PA'!$F$4:$F$2000))+SUMPRODUCT(-('Comp.'!$D$5:$D$896='Analítico Cp.'!$B98),-('Comp.'!$K$5:$K$896=H$1),('Comp.'!$E$5:$E$896))</f>
        <v>0</v>
      </c>
      <c r="I98" s="15">
        <f>SUMPRODUCT(-('Diário 1º PA'!$E$4:$E$2634='Analítico Cp.'!$B98),-('Diário 1º PA'!$Q$4:$Q$2634=I$1),('Diário 1º PA'!$F$4:$F$2634))+SUMPRODUCT(-('Diário 2º PA'!$E$4:$E$2000='Analítico Cp.'!$B98),-('Diário 2º PA'!$Q$4:$Q$2000=I$1),('Diário 2º PA'!$F$4:$F$2000))+SUMPRODUCT(-('Diário 3º PA'!$E$4:$E$2000='Analítico Cp.'!$B98),-('Diário 3º PA'!$Q$4:$Q$2000=I$1),('Diário 3º PA'!$F$4:$F$2000))+SUMPRODUCT(-('Diário 4º PA'!$E$4:$E$2000='Analítico Cp.'!$B98),-('Diário 4º PA'!$Q$4:$Q$2000=I$1),('Diário 4º PA'!$F$4:$F$2000))+SUMPRODUCT(-('Comp.'!$D$5:$D$896='Analítico Cp.'!$B98),-('Comp.'!$K$5:$K$896=I$1),('Comp.'!$E$5:$E$896))</f>
        <v>0</v>
      </c>
      <c r="J98" s="15">
        <f>SUMPRODUCT(-('Diário 1º PA'!$E$4:$E$2634='Analítico Cp.'!$B98),-('Diário 1º PA'!$Q$4:$Q$2634=J$1),('Diário 1º PA'!$F$4:$F$2634))+SUMPRODUCT(-('Diário 2º PA'!$E$4:$E$2000='Analítico Cp.'!$B98),-('Diário 2º PA'!$Q$4:$Q$2000=J$1),('Diário 2º PA'!$F$4:$F$2000))+SUMPRODUCT(-('Diário 3º PA'!$E$4:$E$2000='Analítico Cp.'!$B98),-('Diário 3º PA'!$Q$4:$Q$2000=J$1),('Diário 3º PA'!$F$4:$F$2000))+SUMPRODUCT(-('Diário 4º PA'!$E$4:$E$2000='Analítico Cp.'!$B98),-('Diário 4º PA'!$Q$4:$Q$2000=J$1),('Diário 4º PA'!$F$4:$F$2000))+SUMPRODUCT(-('Comp.'!$D$5:$D$896='Analítico Cp.'!$B98),-('Comp.'!$K$5:$K$896=J$1),('Comp.'!$E$5:$E$896))</f>
        <v>0</v>
      </c>
      <c r="K98" s="15">
        <f>SUMPRODUCT(-('Diário 1º PA'!$E$4:$E$2634='Analítico Cp.'!$B98),-('Diário 1º PA'!$Q$4:$Q$2634=K$1),('Diário 1º PA'!$F$4:$F$2634))+SUMPRODUCT(-('Diário 2º PA'!$E$4:$E$2000='Analítico Cp.'!$B98),-('Diário 2º PA'!$Q$4:$Q$2000=K$1),('Diário 2º PA'!$F$4:$F$2000))+SUMPRODUCT(-('Diário 3º PA'!$E$4:$E$2000='Analítico Cp.'!$B98),-('Diário 3º PA'!$Q$4:$Q$2000=K$1),('Diário 3º PA'!$F$4:$F$2000))+SUMPRODUCT(-('Diário 4º PA'!$E$4:$E$2000='Analítico Cp.'!$B98),-('Diário 4º PA'!$Q$4:$Q$2000=K$1),('Diário 4º PA'!$F$4:$F$2000))+SUMPRODUCT(-('Comp.'!$D$5:$D$896='Analítico Cp.'!$B98),-('Comp.'!$K$5:$K$896=K$1),('Comp.'!$E$5:$E$896))</f>
        <v>0</v>
      </c>
      <c r="L98" s="15">
        <f>SUMPRODUCT(-('Diário 1º PA'!$E$4:$E$2634='Analítico Cp.'!$B98),-('Diário 1º PA'!$Q$4:$Q$2634=L$1),('Diário 1º PA'!$F$4:$F$2634))+SUMPRODUCT(-('Diário 2º PA'!$E$4:$E$2000='Analítico Cp.'!$B98),-('Diário 2º PA'!$Q$4:$Q$2000=L$1),('Diário 2º PA'!$F$4:$F$2000))+SUMPRODUCT(-('Diário 3º PA'!$E$4:$E$2000='Analítico Cp.'!$B98),-('Diário 3º PA'!$Q$4:$Q$2000=L$1),('Diário 3º PA'!$F$4:$F$2000))+SUMPRODUCT(-('Diário 4º PA'!$E$4:$E$2000='Analítico Cp.'!$B98),-('Diário 4º PA'!$Q$4:$Q$2000=L$1),('Diário 4º PA'!$F$4:$F$2000))+SUMPRODUCT(-('Comp.'!$D$5:$D$896='Analítico Cp.'!$B98),-('Comp.'!$K$5:$K$896=L$1),('Comp.'!$E$5:$E$896))</f>
        <v>0</v>
      </c>
      <c r="M98" s="15">
        <f>SUMPRODUCT(-('Diário 1º PA'!$E$4:$E$2634='Analítico Cp.'!$B98),-('Diário 1º PA'!$Q$4:$Q$2634=M$1),('Diário 1º PA'!$F$4:$F$2634))+SUMPRODUCT(-('Diário 2º PA'!$E$4:$E$2000='Analítico Cp.'!$B98),-('Diário 2º PA'!$Q$4:$Q$2000=M$1),('Diário 2º PA'!$F$4:$F$2000))+SUMPRODUCT(-('Diário 3º PA'!$E$4:$E$2000='Analítico Cp.'!$B98),-('Diário 3º PA'!$Q$4:$Q$2000=M$1),('Diário 3º PA'!$F$4:$F$2000))+SUMPRODUCT(-('Diário 4º PA'!$E$4:$E$2000='Analítico Cp.'!$B98),-('Diário 4º PA'!$Q$4:$Q$2000=M$1),('Diário 4º PA'!$F$4:$F$2000))+SUMPRODUCT(-('Comp.'!$D$5:$D$896='Analítico Cp.'!$B98),-('Comp.'!$K$5:$K$896=M$1),('Comp.'!$E$5:$E$896))</f>
        <v>0</v>
      </c>
      <c r="N98" s="15">
        <f>SUMPRODUCT(-('Diário 1º PA'!$E$4:$E$2634='Analítico Cp.'!$B98),-('Diário 1º PA'!$Q$4:$Q$2634=N$1),('Diário 1º PA'!$F$4:$F$2634))+SUMPRODUCT(-('Diário 2º PA'!$E$4:$E$2000='Analítico Cp.'!$B98),-('Diário 2º PA'!$Q$4:$Q$2000=N$1),('Diário 2º PA'!$F$4:$F$2000))+SUMPRODUCT(-('Diário 3º PA'!$E$4:$E$2000='Analítico Cp.'!$B98),-('Diário 3º PA'!$Q$4:$Q$2000=N$1),('Diário 3º PA'!$F$4:$F$2000))+SUMPRODUCT(-('Diário 4º PA'!$E$4:$E$2000='Analítico Cp.'!$B98),-('Diário 4º PA'!$Q$4:$Q$2000=N$1),('Diário 4º PA'!$F$4:$F$2000))+SUMPRODUCT(-('Comp.'!$D$5:$D$896='Analítico Cp.'!$B98),-('Comp.'!$K$5:$K$896=N$1),('Comp.'!$E$5:$E$896))</f>
        <v>0</v>
      </c>
      <c r="O98" s="16">
        <f t="shared" si="12"/>
        <v>0</v>
      </c>
      <c r="P98" s="180">
        <f t="shared" si="13"/>
        <v>0</v>
      </c>
    </row>
    <row r="99" spans="1:16" ht="23.25" customHeight="1" x14ac:dyDescent="0.2">
      <c r="A99" s="67" t="s">
        <v>200</v>
      </c>
      <c r="B99" s="111" t="s">
        <v>0</v>
      </c>
      <c r="C99" s="15">
        <f>SUMPRODUCT(-('Diário 1º PA'!$E$4:$E$2634='Analítico Cp.'!$B99),-('Diário 1º PA'!$Q$4:$Q$2634=C$1),('Diário 1º PA'!$F$4:$F$2634))+SUMPRODUCT(-('Diário 2º PA'!$E$4:$E$2000='Analítico Cp.'!$B99),-('Diário 2º PA'!$Q$4:$Q$2000=C$1),('Diário 2º PA'!$F$4:$F$2000))+SUMPRODUCT(-('Diário 3º PA'!$E$4:$E$2000='Analítico Cp.'!$B99),-('Diário 3º PA'!$Q$4:$Q$2000=C$1),('Diário 3º PA'!$F$4:$F$2000))+SUMPRODUCT(-('Diário 4º PA'!$E$4:$E$2000='Analítico Cp.'!$B99),-('Diário 4º PA'!$Q$4:$Q$2000=C$1),('Diário 4º PA'!$F$4:$F$2000))+SUMPRODUCT(-('Comp.'!$D$5:$D$896='Analítico Cp.'!$B99),-('Comp.'!$K$5:$K$896=C$1),('Comp.'!$E$5:$E$896))</f>
        <v>0</v>
      </c>
      <c r="D99" s="15">
        <f>SUMPRODUCT(-('Diário 1º PA'!$E$4:$E$2634='Analítico Cp.'!$B99),-('Diário 1º PA'!$Q$4:$Q$2634=D$1),('Diário 1º PA'!$F$4:$F$2634))+SUMPRODUCT(-('Diário 2º PA'!$E$4:$E$2000='Analítico Cp.'!$B99),-('Diário 2º PA'!$Q$4:$Q$2000=D$1),('Diário 2º PA'!$F$4:$F$2000))+SUMPRODUCT(-('Diário 3º PA'!$E$4:$E$2000='Analítico Cp.'!$B99),-('Diário 3º PA'!$Q$4:$Q$2000=D$1),('Diário 3º PA'!$F$4:$F$2000))+SUMPRODUCT(-('Diário 4º PA'!$E$4:$E$2000='Analítico Cp.'!$B99),-('Diário 4º PA'!$Q$4:$Q$2000=D$1),('Diário 4º PA'!$F$4:$F$2000))+SUMPRODUCT(-('Comp.'!$D$5:$D$896='Analítico Cp.'!$B99),-('Comp.'!$K$5:$K$896=D$1),('Comp.'!$E$5:$E$896))</f>
        <v>0</v>
      </c>
      <c r="E99" s="15">
        <f>SUMPRODUCT(-('Diário 1º PA'!$E$4:$E$2634='Analítico Cp.'!$B99),-('Diário 1º PA'!$Q$4:$Q$2634=E$1),('Diário 1º PA'!$F$4:$F$2634))+SUMPRODUCT(-('Diário 2º PA'!$E$4:$E$2000='Analítico Cp.'!$B99),-('Diário 2º PA'!$Q$4:$Q$2000=E$1),('Diário 2º PA'!$F$4:$F$2000))+SUMPRODUCT(-('Diário 3º PA'!$E$4:$E$2000='Analítico Cp.'!$B99),-('Diário 3º PA'!$Q$4:$Q$2000=E$1),('Diário 3º PA'!$F$4:$F$2000))+SUMPRODUCT(-('Diário 4º PA'!$E$4:$E$2000='Analítico Cp.'!$B99),-('Diário 4º PA'!$Q$4:$Q$2000=E$1),('Diário 4º PA'!$F$4:$F$2000))+SUMPRODUCT(-('Comp.'!$D$5:$D$896='Analítico Cp.'!$B99),-('Comp.'!$K$5:$K$896=E$1),('Comp.'!$E$5:$E$896))</f>
        <v>1499.88</v>
      </c>
      <c r="F99" s="15">
        <f>SUMPRODUCT(-('Diário 1º PA'!$E$4:$E$2634='Analítico Cp.'!$B99),-('Diário 1º PA'!$Q$4:$Q$2634=F$1),('Diário 1º PA'!$F$4:$F$2634))+SUMPRODUCT(-('Diário 2º PA'!$E$4:$E$2000='Analítico Cp.'!$B99),-('Diário 2º PA'!$Q$4:$Q$2000=F$1),('Diário 2º PA'!$F$4:$F$2000))+SUMPRODUCT(-('Diário 3º PA'!$E$4:$E$2000='Analítico Cp.'!$B99),-('Diário 3º PA'!$Q$4:$Q$2000=F$1),('Diário 3º PA'!$F$4:$F$2000))+SUMPRODUCT(-('Diário 4º PA'!$E$4:$E$2000='Analítico Cp.'!$B99),-('Diário 4º PA'!$Q$4:$Q$2000=F$1),('Diário 4º PA'!$F$4:$F$2000))+SUMPRODUCT(-('Comp.'!$D$5:$D$896='Analítico Cp.'!$B99),-('Comp.'!$K$5:$K$896=F$1),('Comp.'!$E$5:$E$896))</f>
        <v>0</v>
      </c>
      <c r="G99" s="15">
        <f>SUMPRODUCT(-('Diário 1º PA'!$E$4:$E$2634='Analítico Cp.'!$B99),-('Diário 1º PA'!$Q$4:$Q$2634=G$1),('Diário 1º PA'!$F$4:$F$2634))+SUMPRODUCT(-('Diário 2º PA'!$E$4:$E$2000='Analítico Cp.'!$B99),-('Diário 2º PA'!$Q$4:$Q$2000=G$1),('Diário 2º PA'!$F$4:$F$2000))+SUMPRODUCT(-('Diário 3º PA'!$E$4:$E$2000='Analítico Cp.'!$B99),-('Diário 3º PA'!$Q$4:$Q$2000=G$1),('Diário 3º PA'!$F$4:$F$2000))+SUMPRODUCT(-('Diário 4º PA'!$E$4:$E$2000='Analítico Cp.'!$B99),-('Diário 4º PA'!$Q$4:$Q$2000=G$1),('Diário 4º PA'!$F$4:$F$2000))+SUMPRODUCT(-('Comp.'!$D$5:$D$896='Analítico Cp.'!$B99),-('Comp.'!$K$5:$K$896=G$1),('Comp.'!$E$5:$E$896))</f>
        <v>0</v>
      </c>
      <c r="H99" s="15">
        <f>SUMPRODUCT(-('Diário 1º PA'!$E$4:$E$2634='Analítico Cp.'!$B99),-('Diário 1º PA'!$Q$4:$Q$2634=H$1),('Diário 1º PA'!$F$4:$F$2634))+SUMPRODUCT(-('Diário 2º PA'!$E$4:$E$2000='Analítico Cp.'!$B99),-('Diário 2º PA'!$Q$4:$Q$2000=H$1),('Diário 2º PA'!$F$4:$F$2000))+SUMPRODUCT(-('Diário 3º PA'!$E$4:$E$2000='Analítico Cp.'!$B99),-('Diário 3º PA'!$Q$4:$Q$2000=H$1),('Diário 3º PA'!$F$4:$F$2000))+SUMPRODUCT(-('Diário 4º PA'!$E$4:$E$2000='Analítico Cp.'!$B99),-('Diário 4º PA'!$Q$4:$Q$2000=H$1),('Diário 4º PA'!$F$4:$F$2000))+SUMPRODUCT(-('Comp.'!$D$5:$D$896='Analítico Cp.'!$B99),-('Comp.'!$K$5:$K$896=H$1),('Comp.'!$E$5:$E$896))</f>
        <v>0</v>
      </c>
      <c r="I99" s="15">
        <f>SUMPRODUCT(-('Diário 1º PA'!$E$4:$E$2634='Analítico Cp.'!$B99),-('Diário 1º PA'!$Q$4:$Q$2634=I$1),('Diário 1º PA'!$F$4:$F$2634))+SUMPRODUCT(-('Diário 2º PA'!$E$4:$E$2000='Analítico Cp.'!$B99),-('Diário 2º PA'!$Q$4:$Q$2000=I$1),('Diário 2º PA'!$F$4:$F$2000))+SUMPRODUCT(-('Diário 3º PA'!$E$4:$E$2000='Analítico Cp.'!$B99),-('Diário 3º PA'!$Q$4:$Q$2000=I$1),('Diário 3º PA'!$F$4:$F$2000))+SUMPRODUCT(-('Diário 4º PA'!$E$4:$E$2000='Analítico Cp.'!$B99),-('Diário 4º PA'!$Q$4:$Q$2000=I$1),('Diário 4º PA'!$F$4:$F$2000))+SUMPRODUCT(-('Comp.'!$D$5:$D$896='Analítico Cp.'!$B99),-('Comp.'!$K$5:$K$896=I$1),('Comp.'!$E$5:$E$896))</f>
        <v>0</v>
      </c>
      <c r="J99" s="15">
        <f>SUMPRODUCT(-('Diário 1º PA'!$E$4:$E$2634='Analítico Cp.'!$B99),-('Diário 1º PA'!$Q$4:$Q$2634=J$1),('Diário 1º PA'!$F$4:$F$2634))+SUMPRODUCT(-('Diário 2º PA'!$E$4:$E$2000='Analítico Cp.'!$B99),-('Diário 2º PA'!$Q$4:$Q$2000=J$1),('Diário 2º PA'!$F$4:$F$2000))+SUMPRODUCT(-('Diário 3º PA'!$E$4:$E$2000='Analítico Cp.'!$B99),-('Diário 3º PA'!$Q$4:$Q$2000=J$1),('Diário 3º PA'!$F$4:$F$2000))+SUMPRODUCT(-('Diário 4º PA'!$E$4:$E$2000='Analítico Cp.'!$B99),-('Diário 4º PA'!$Q$4:$Q$2000=J$1),('Diário 4º PA'!$F$4:$F$2000))+SUMPRODUCT(-('Comp.'!$D$5:$D$896='Analítico Cp.'!$B99),-('Comp.'!$K$5:$K$896=J$1),('Comp.'!$E$5:$E$896))</f>
        <v>0</v>
      </c>
      <c r="K99" s="15">
        <f>SUMPRODUCT(-('Diário 1º PA'!$E$4:$E$2634='Analítico Cp.'!$B99),-('Diário 1º PA'!$Q$4:$Q$2634=K$1),('Diário 1º PA'!$F$4:$F$2634))+SUMPRODUCT(-('Diário 2º PA'!$E$4:$E$2000='Analítico Cp.'!$B99),-('Diário 2º PA'!$Q$4:$Q$2000=K$1),('Diário 2º PA'!$F$4:$F$2000))+SUMPRODUCT(-('Diário 3º PA'!$E$4:$E$2000='Analítico Cp.'!$B99),-('Diário 3º PA'!$Q$4:$Q$2000=K$1),('Diário 3º PA'!$F$4:$F$2000))+SUMPRODUCT(-('Diário 4º PA'!$E$4:$E$2000='Analítico Cp.'!$B99),-('Diário 4º PA'!$Q$4:$Q$2000=K$1),('Diário 4º PA'!$F$4:$F$2000))+SUMPRODUCT(-('Comp.'!$D$5:$D$896='Analítico Cp.'!$B99),-('Comp.'!$K$5:$K$896=K$1),('Comp.'!$E$5:$E$896))</f>
        <v>0</v>
      </c>
      <c r="L99" s="15">
        <f>SUMPRODUCT(-('Diário 1º PA'!$E$4:$E$2634='Analítico Cp.'!$B99),-('Diário 1º PA'!$Q$4:$Q$2634=L$1),('Diário 1º PA'!$F$4:$F$2634))+SUMPRODUCT(-('Diário 2º PA'!$E$4:$E$2000='Analítico Cp.'!$B99),-('Diário 2º PA'!$Q$4:$Q$2000=L$1),('Diário 2º PA'!$F$4:$F$2000))+SUMPRODUCT(-('Diário 3º PA'!$E$4:$E$2000='Analítico Cp.'!$B99),-('Diário 3º PA'!$Q$4:$Q$2000=L$1),('Diário 3º PA'!$F$4:$F$2000))+SUMPRODUCT(-('Diário 4º PA'!$E$4:$E$2000='Analítico Cp.'!$B99),-('Diário 4º PA'!$Q$4:$Q$2000=L$1),('Diário 4º PA'!$F$4:$F$2000))+SUMPRODUCT(-('Comp.'!$D$5:$D$896='Analítico Cp.'!$B99),-('Comp.'!$K$5:$K$896=L$1),('Comp.'!$E$5:$E$896))</f>
        <v>0</v>
      </c>
      <c r="M99" s="15">
        <f>SUMPRODUCT(-('Diário 1º PA'!$E$4:$E$2634='Analítico Cp.'!$B99),-('Diário 1º PA'!$Q$4:$Q$2634=M$1),('Diário 1º PA'!$F$4:$F$2634))+SUMPRODUCT(-('Diário 2º PA'!$E$4:$E$2000='Analítico Cp.'!$B99),-('Diário 2º PA'!$Q$4:$Q$2000=M$1),('Diário 2º PA'!$F$4:$F$2000))+SUMPRODUCT(-('Diário 3º PA'!$E$4:$E$2000='Analítico Cp.'!$B99),-('Diário 3º PA'!$Q$4:$Q$2000=M$1),('Diário 3º PA'!$F$4:$F$2000))+SUMPRODUCT(-('Diário 4º PA'!$E$4:$E$2000='Analítico Cp.'!$B99),-('Diário 4º PA'!$Q$4:$Q$2000=M$1),('Diário 4º PA'!$F$4:$F$2000))+SUMPRODUCT(-('Comp.'!$D$5:$D$896='Analítico Cp.'!$B99),-('Comp.'!$K$5:$K$896=M$1),('Comp.'!$E$5:$E$896))</f>
        <v>0</v>
      </c>
      <c r="N99" s="15">
        <f>SUMPRODUCT(-('Diário 1º PA'!$E$4:$E$2634='Analítico Cp.'!$B99),-('Diário 1º PA'!$Q$4:$Q$2634=N$1),('Diário 1º PA'!$F$4:$F$2634))+SUMPRODUCT(-('Diário 2º PA'!$E$4:$E$2000='Analítico Cp.'!$B99),-('Diário 2º PA'!$Q$4:$Q$2000=N$1),('Diário 2º PA'!$F$4:$F$2000))+SUMPRODUCT(-('Diário 3º PA'!$E$4:$E$2000='Analítico Cp.'!$B99),-('Diário 3º PA'!$Q$4:$Q$2000=N$1),('Diário 3º PA'!$F$4:$F$2000))+SUMPRODUCT(-('Diário 4º PA'!$E$4:$E$2000='Analítico Cp.'!$B99),-('Diário 4º PA'!$Q$4:$Q$2000=N$1),('Diário 4º PA'!$F$4:$F$2000))+SUMPRODUCT(-('Comp.'!$D$5:$D$896='Analítico Cp.'!$B99),-('Comp.'!$K$5:$K$896=N$1),('Comp.'!$E$5:$E$896))</f>
        <v>0</v>
      </c>
      <c r="O99" s="16">
        <f t="shared" si="12"/>
        <v>1499.88</v>
      </c>
      <c r="P99" s="180">
        <f t="shared" si="13"/>
        <v>4.4784165197123951E-4</v>
      </c>
    </row>
    <row r="100" spans="1:16" ht="23.25" customHeight="1" x14ac:dyDescent="0.2">
      <c r="A100" s="67" t="s">
        <v>201</v>
      </c>
      <c r="B100" s="112" t="s">
        <v>89</v>
      </c>
      <c r="C100" s="15">
        <f>SUMPRODUCT(-('Diário 1º PA'!$E$4:$E$2634='Analítico Cp.'!$B100),-('Diário 1º PA'!$Q$4:$Q$2634=C$1),('Diário 1º PA'!$F$4:$F$2634))+SUMPRODUCT(-('Diário 2º PA'!$E$4:$E$2000='Analítico Cp.'!$B100),-('Diário 2º PA'!$Q$4:$Q$2000=C$1),('Diário 2º PA'!$F$4:$F$2000))+SUMPRODUCT(-('Diário 3º PA'!$E$4:$E$2000='Analítico Cp.'!$B100),-('Diário 3º PA'!$Q$4:$Q$2000=C$1),('Diário 3º PA'!$F$4:$F$2000))+SUMPRODUCT(-('Diário 4º PA'!$E$4:$E$2000='Analítico Cp.'!$B100),-('Diário 4º PA'!$Q$4:$Q$2000=C$1),('Diário 4º PA'!$F$4:$F$2000))+SUMPRODUCT(-('Comp.'!$D$5:$D$896='Analítico Cp.'!$B100),-('Comp.'!$K$5:$K$896=C$1),('Comp.'!$E$5:$E$896))</f>
        <v>0</v>
      </c>
      <c r="D100" s="15">
        <f>SUMPRODUCT(-('Diário 1º PA'!$E$4:$E$2634='Analítico Cp.'!$B100),-('Diário 1º PA'!$Q$4:$Q$2634=D$1),('Diário 1º PA'!$F$4:$F$2634))+SUMPRODUCT(-('Diário 2º PA'!$E$4:$E$2000='Analítico Cp.'!$B100),-('Diário 2º PA'!$Q$4:$Q$2000=D$1),('Diário 2º PA'!$F$4:$F$2000))+SUMPRODUCT(-('Diário 3º PA'!$E$4:$E$2000='Analítico Cp.'!$B100),-('Diário 3º PA'!$Q$4:$Q$2000=D$1),('Diário 3º PA'!$F$4:$F$2000))+SUMPRODUCT(-('Diário 4º PA'!$E$4:$E$2000='Analítico Cp.'!$B100),-('Diário 4º PA'!$Q$4:$Q$2000=D$1),('Diário 4º PA'!$F$4:$F$2000))+SUMPRODUCT(-('Comp.'!$D$5:$D$896='Analítico Cp.'!$B100),-('Comp.'!$K$5:$K$896=D$1),('Comp.'!$E$5:$E$896))</f>
        <v>0</v>
      </c>
      <c r="E100" s="15">
        <f>SUMPRODUCT(-('Diário 1º PA'!$E$4:$E$2634='Analítico Cp.'!$B100),-('Diário 1º PA'!$Q$4:$Q$2634=E$1),('Diário 1º PA'!$F$4:$F$2634))+SUMPRODUCT(-('Diário 2º PA'!$E$4:$E$2000='Analítico Cp.'!$B100),-('Diário 2º PA'!$Q$4:$Q$2000=E$1),('Diário 2º PA'!$F$4:$F$2000))+SUMPRODUCT(-('Diário 3º PA'!$E$4:$E$2000='Analítico Cp.'!$B100),-('Diário 3º PA'!$Q$4:$Q$2000=E$1),('Diário 3º PA'!$F$4:$F$2000))+SUMPRODUCT(-('Diário 4º PA'!$E$4:$E$2000='Analítico Cp.'!$B100),-('Diário 4º PA'!$Q$4:$Q$2000=E$1),('Diário 4º PA'!$F$4:$F$2000))+SUMPRODUCT(-('Comp.'!$D$5:$D$896='Analítico Cp.'!$B100),-('Comp.'!$K$5:$K$896=E$1),('Comp.'!$E$5:$E$896))</f>
        <v>0</v>
      </c>
      <c r="F100" s="15">
        <f>SUMPRODUCT(-('Diário 1º PA'!$E$4:$E$2634='Analítico Cp.'!$B100),-('Diário 1º PA'!$Q$4:$Q$2634=F$1),('Diário 1º PA'!$F$4:$F$2634))+SUMPRODUCT(-('Diário 2º PA'!$E$4:$E$2000='Analítico Cp.'!$B100),-('Diário 2º PA'!$Q$4:$Q$2000=F$1),('Diário 2º PA'!$F$4:$F$2000))+SUMPRODUCT(-('Diário 3º PA'!$E$4:$E$2000='Analítico Cp.'!$B100),-('Diário 3º PA'!$Q$4:$Q$2000=F$1),('Diário 3º PA'!$F$4:$F$2000))+SUMPRODUCT(-('Diário 4º PA'!$E$4:$E$2000='Analítico Cp.'!$B100),-('Diário 4º PA'!$Q$4:$Q$2000=F$1),('Diário 4º PA'!$F$4:$F$2000))+SUMPRODUCT(-('Comp.'!$D$5:$D$896='Analítico Cp.'!$B100),-('Comp.'!$K$5:$K$896=F$1),('Comp.'!$E$5:$E$896))</f>
        <v>0</v>
      </c>
      <c r="G100" s="15">
        <f>SUMPRODUCT(-('Diário 1º PA'!$E$4:$E$2634='Analítico Cp.'!$B100),-('Diário 1º PA'!$Q$4:$Q$2634=G$1),('Diário 1º PA'!$F$4:$F$2634))+SUMPRODUCT(-('Diário 2º PA'!$E$4:$E$2000='Analítico Cp.'!$B100),-('Diário 2º PA'!$Q$4:$Q$2000=G$1),('Diário 2º PA'!$F$4:$F$2000))+SUMPRODUCT(-('Diário 3º PA'!$E$4:$E$2000='Analítico Cp.'!$B100),-('Diário 3º PA'!$Q$4:$Q$2000=G$1),('Diário 3º PA'!$F$4:$F$2000))+SUMPRODUCT(-('Diário 4º PA'!$E$4:$E$2000='Analítico Cp.'!$B100),-('Diário 4º PA'!$Q$4:$Q$2000=G$1),('Diário 4º PA'!$F$4:$F$2000))+SUMPRODUCT(-('Comp.'!$D$5:$D$896='Analítico Cp.'!$B100),-('Comp.'!$K$5:$K$896=G$1),('Comp.'!$E$5:$E$896))</f>
        <v>0</v>
      </c>
      <c r="H100" s="15">
        <f>SUMPRODUCT(-('Diário 1º PA'!$E$4:$E$2634='Analítico Cp.'!$B100),-('Diário 1º PA'!$Q$4:$Q$2634=H$1),('Diário 1º PA'!$F$4:$F$2634))+SUMPRODUCT(-('Diário 2º PA'!$E$4:$E$2000='Analítico Cp.'!$B100),-('Diário 2º PA'!$Q$4:$Q$2000=H$1),('Diário 2º PA'!$F$4:$F$2000))+SUMPRODUCT(-('Diário 3º PA'!$E$4:$E$2000='Analítico Cp.'!$B100),-('Diário 3º PA'!$Q$4:$Q$2000=H$1),('Diário 3º PA'!$F$4:$F$2000))+SUMPRODUCT(-('Diário 4º PA'!$E$4:$E$2000='Analítico Cp.'!$B100),-('Diário 4º PA'!$Q$4:$Q$2000=H$1),('Diário 4º PA'!$F$4:$F$2000))+SUMPRODUCT(-('Comp.'!$D$5:$D$896='Analítico Cp.'!$B100),-('Comp.'!$K$5:$K$896=H$1),('Comp.'!$E$5:$E$896))</f>
        <v>0</v>
      </c>
      <c r="I100" s="15">
        <f>SUMPRODUCT(-('Diário 1º PA'!$E$4:$E$2634='Analítico Cp.'!$B100),-('Diário 1º PA'!$Q$4:$Q$2634=I$1),('Diário 1º PA'!$F$4:$F$2634))+SUMPRODUCT(-('Diário 2º PA'!$E$4:$E$2000='Analítico Cp.'!$B100),-('Diário 2º PA'!$Q$4:$Q$2000=I$1),('Diário 2º PA'!$F$4:$F$2000))+SUMPRODUCT(-('Diário 3º PA'!$E$4:$E$2000='Analítico Cp.'!$B100),-('Diário 3º PA'!$Q$4:$Q$2000=I$1),('Diário 3º PA'!$F$4:$F$2000))+SUMPRODUCT(-('Diário 4º PA'!$E$4:$E$2000='Analítico Cp.'!$B100),-('Diário 4º PA'!$Q$4:$Q$2000=I$1),('Diário 4º PA'!$F$4:$F$2000))+SUMPRODUCT(-('Comp.'!$D$5:$D$896='Analítico Cp.'!$B100),-('Comp.'!$K$5:$K$896=I$1),('Comp.'!$E$5:$E$896))</f>
        <v>0</v>
      </c>
      <c r="J100" s="15">
        <f>SUMPRODUCT(-('Diário 1º PA'!$E$4:$E$2634='Analítico Cp.'!$B100),-('Diário 1º PA'!$Q$4:$Q$2634=J$1),('Diário 1º PA'!$F$4:$F$2634))+SUMPRODUCT(-('Diário 2º PA'!$E$4:$E$2000='Analítico Cp.'!$B100),-('Diário 2º PA'!$Q$4:$Q$2000=J$1),('Diário 2º PA'!$F$4:$F$2000))+SUMPRODUCT(-('Diário 3º PA'!$E$4:$E$2000='Analítico Cp.'!$B100),-('Diário 3º PA'!$Q$4:$Q$2000=J$1),('Diário 3º PA'!$F$4:$F$2000))+SUMPRODUCT(-('Diário 4º PA'!$E$4:$E$2000='Analítico Cp.'!$B100),-('Diário 4º PA'!$Q$4:$Q$2000=J$1),('Diário 4º PA'!$F$4:$F$2000))+SUMPRODUCT(-('Comp.'!$D$5:$D$896='Analítico Cp.'!$B100),-('Comp.'!$K$5:$K$896=J$1),('Comp.'!$E$5:$E$896))</f>
        <v>0</v>
      </c>
      <c r="K100" s="15">
        <f>SUMPRODUCT(-('Diário 1º PA'!$E$4:$E$2634='Analítico Cp.'!$B100),-('Diário 1º PA'!$Q$4:$Q$2634=K$1),('Diário 1º PA'!$F$4:$F$2634))+SUMPRODUCT(-('Diário 2º PA'!$E$4:$E$2000='Analítico Cp.'!$B100),-('Diário 2º PA'!$Q$4:$Q$2000=K$1),('Diário 2º PA'!$F$4:$F$2000))+SUMPRODUCT(-('Diário 3º PA'!$E$4:$E$2000='Analítico Cp.'!$B100),-('Diário 3º PA'!$Q$4:$Q$2000=K$1),('Diário 3º PA'!$F$4:$F$2000))+SUMPRODUCT(-('Diário 4º PA'!$E$4:$E$2000='Analítico Cp.'!$B100),-('Diário 4º PA'!$Q$4:$Q$2000=K$1),('Diário 4º PA'!$F$4:$F$2000))+SUMPRODUCT(-('Comp.'!$D$5:$D$896='Analítico Cp.'!$B100),-('Comp.'!$K$5:$K$896=K$1),('Comp.'!$E$5:$E$896))</f>
        <v>0</v>
      </c>
      <c r="L100" s="15">
        <f>SUMPRODUCT(-('Diário 1º PA'!$E$4:$E$2634='Analítico Cp.'!$B100),-('Diário 1º PA'!$Q$4:$Q$2634=L$1),('Diário 1º PA'!$F$4:$F$2634))+SUMPRODUCT(-('Diário 2º PA'!$E$4:$E$2000='Analítico Cp.'!$B100),-('Diário 2º PA'!$Q$4:$Q$2000=L$1),('Diário 2º PA'!$F$4:$F$2000))+SUMPRODUCT(-('Diário 3º PA'!$E$4:$E$2000='Analítico Cp.'!$B100),-('Diário 3º PA'!$Q$4:$Q$2000=L$1),('Diário 3º PA'!$F$4:$F$2000))+SUMPRODUCT(-('Diário 4º PA'!$E$4:$E$2000='Analítico Cp.'!$B100),-('Diário 4º PA'!$Q$4:$Q$2000=L$1),('Diário 4º PA'!$F$4:$F$2000))+SUMPRODUCT(-('Comp.'!$D$5:$D$896='Analítico Cp.'!$B100),-('Comp.'!$K$5:$K$896=L$1),('Comp.'!$E$5:$E$896))</f>
        <v>0</v>
      </c>
      <c r="M100" s="15">
        <f>SUMPRODUCT(-('Diário 1º PA'!$E$4:$E$2634='Analítico Cp.'!$B100),-('Diário 1º PA'!$Q$4:$Q$2634=M$1),('Diário 1º PA'!$F$4:$F$2634))+SUMPRODUCT(-('Diário 2º PA'!$E$4:$E$2000='Analítico Cp.'!$B100),-('Diário 2º PA'!$Q$4:$Q$2000=M$1),('Diário 2º PA'!$F$4:$F$2000))+SUMPRODUCT(-('Diário 3º PA'!$E$4:$E$2000='Analítico Cp.'!$B100),-('Diário 3º PA'!$Q$4:$Q$2000=M$1),('Diário 3º PA'!$F$4:$F$2000))+SUMPRODUCT(-('Diário 4º PA'!$E$4:$E$2000='Analítico Cp.'!$B100),-('Diário 4º PA'!$Q$4:$Q$2000=M$1),('Diário 4º PA'!$F$4:$F$2000))+SUMPRODUCT(-('Comp.'!$D$5:$D$896='Analítico Cp.'!$B100),-('Comp.'!$K$5:$K$896=M$1),('Comp.'!$E$5:$E$896))</f>
        <v>0</v>
      </c>
      <c r="N100" s="15">
        <f>SUMPRODUCT(-('Diário 1º PA'!$E$4:$E$2634='Analítico Cp.'!$B100),-('Diário 1º PA'!$Q$4:$Q$2634=N$1),('Diário 1º PA'!$F$4:$F$2634))+SUMPRODUCT(-('Diário 2º PA'!$E$4:$E$2000='Analítico Cp.'!$B100),-('Diário 2º PA'!$Q$4:$Q$2000=N$1),('Diário 2º PA'!$F$4:$F$2000))+SUMPRODUCT(-('Diário 3º PA'!$E$4:$E$2000='Analítico Cp.'!$B100),-('Diário 3º PA'!$Q$4:$Q$2000=N$1),('Diário 3º PA'!$F$4:$F$2000))+SUMPRODUCT(-('Diário 4º PA'!$E$4:$E$2000='Analítico Cp.'!$B100),-('Diário 4º PA'!$Q$4:$Q$2000=N$1),('Diário 4º PA'!$F$4:$F$2000))+SUMPRODUCT(-('Comp.'!$D$5:$D$896='Analítico Cp.'!$B100),-('Comp.'!$K$5:$K$896=N$1),('Comp.'!$E$5:$E$896))</f>
        <v>0</v>
      </c>
      <c r="O100" s="16">
        <f t="shared" si="12"/>
        <v>0</v>
      </c>
      <c r="P100" s="180">
        <f t="shared" si="13"/>
        <v>0</v>
      </c>
    </row>
    <row r="101" spans="1:16" ht="23.25" customHeight="1" x14ac:dyDescent="0.2">
      <c r="A101" s="67" t="s">
        <v>202</v>
      </c>
      <c r="B101" s="113" t="s">
        <v>223</v>
      </c>
      <c r="C101" s="15">
        <f>SUMPRODUCT(-('Diário 1º PA'!$E$4:$E$2634='Analítico Cp.'!$B101),-('Diário 1º PA'!$Q$4:$Q$2634=C$1),('Diário 1º PA'!$F$4:$F$2634))+SUMPRODUCT(-('Diário 2º PA'!$E$4:$E$2000='Analítico Cp.'!$B101),-('Diário 2º PA'!$Q$4:$Q$2000=C$1),('Diário 2º PA'!$F$4:$F$2000))+SUMPRODUCT(-('Diário 3º PA'!$E$4:$E$2000='Analítico Cp.'!$B101),-('Diário 3º PA'!$Q$4:$Q$2000=C$1),('Diário 3º PA'!$F$4:$F$2000))+SUMPRODUCT(-('Diário 4º PA'!$E$4:$E$2000='Analítico Cp.'!$B101),-('Diário 4º PA'!$Q$4:$Q$2000=C$1),('Diário 4º PA'!$F$4:$F$2000))+SUMPRODUCT(-('Comp.'!$D$5:$D$896='Analítico Cp.'!$B101),-('Comp.'!$K$5:$K$896=C$1),('Comp.'!$E$5:$E$896))</f>
        <v>0</v>
      </c>
      <c r="D101" s="15">
        <f>SUMPRODUCT(-('Diário 1º PA'!$E$4:$E$2634='Analítico Cp.'!$B101),-('Diário 1º PA'!$Q$4:$Q$2634=D$1),('Diário 1º PA'!$F$4:$F$2634))+SUMPRODUCT(-('Diário 2º PA'!$E$4:$E$2000='Analítico Cp.'!$B101),-('Diário 2º PA'!$Q$4:$Q$2000=D$1),('Diário 2º PA'!$F$4:$F$2000))+SUMPRODUCT(-('Diário 3º PA'!$E$4:$E$2000='Analítico Cp.'!$B101),-('Diário 3º PA'!$Q$4:$Q$2000=D$1),('Diário 3º PA'!$F$4:$F$2000))+SUMPRODUCT(-('Diário 4º PA'!$E$4:$E$2000='Analítico Cp.'!$B101),-('Diário 4º PA'!$Q$4:$Q$2000=D$1),('Diário 4º PA'!$F$4:$F$2000))+SUMPRODUCT(-('Comp.'!$D$5:$D$896='Analítico Cp.'!$B101),-('Comp.'!$K$5:$K$896=D$1),('Comp.'!$E$5:$E$896))</f>
        <v>0</v>
      </c>
      <c r="E101" s="15">
        <f>SUMPRODUCT(-('Diário 1º PA'!$E$4:$E$2634='Analítico Cp.'!$B101),-('Diário 1º PA'!$Q$4:$Q$2634=E$1),('Diário 1º PA'!$F$4:$F$2634))+SUMPRODUCT(-('Diário 2º PA'!$E$4:$E$2000='Analítico Cp.'!$B101),-('Diário 2º PA'!$Q$4:$Q$2000=E$1),('Diário 2º PA'!$F$4:$F$2000))+SUMPRODUCT(-('Diário 3º PA'!$E$4:$E$2000='Analítico Cp.'!$B101),-('Diário 3º PA'!$Q$4:$Q$2000=E$1),('Diário 3º PA'!$F$4:$F$2000))+SUMPRODUCT(-('Diário 4º PA'!$E$4:$E$2000='Analítico Cp.'!$B101),-('Diário 4º PA'!$Q$4:$Q$2000=E$1),('Diário 4º PA'!$F$4:$F$2000))+SUMPRODUCT(-('Comp.'!$D$5:$D$896='Analítico Cp.'!$B101),-('Comp.'!$K$5:$K$896=E$1),('Comp.'!$E$5:$E$896))</f>
        <v>0</v>
      </c>
      <c r="F101" s="15">
        <f>SUMPRODUCT(-('Diário 1º PA'!$E$4:$E$2634='Analítico Cp.'!$B101),-('Diário 1º PA'!$Q$4:$Q$2634=F$1),('Diário 1º PA'!$F$4:$F$2634))+SUMPRODUCT(-('Diário 2º PA'!$E$4:$E$2000='Analítico Cp.'!$B101),-('Diário 2º PA'!$Q$4:$Q$2000=F$1),('Diário 2º PA'!$F$4:$F$2000))+SUMPRODUCT(-('Diário 3º PA'!$E$4:$E$2000='Analítico Cp.'!$B101),-('Diário 3º PA'!$Q$4:$Q$2000=F$1),('Diário 3º PA'!$F$4:$F$2000))+SUMPRODUCT(-('Diário 4º PA'!$E$4:$E$2000='Analítico Cp.'!$B101),-('Diário 4º PA'!$Q$4:$Q$2000=F$1),('Diário 4º PA'!$F$4:$F$2000))+SUMPRODUCT(-('Comp.'!$D$5:$D$896='Analítico Cp.'!$B101),-('Comp.'!$K$5:$K$896=F$1),('Comp.'!$E$5:$E$896))</f>
        <v>0</v>
      </c>
      <c r="G101" s="15">
        <f>SUMPRODUCT(-('Diário 1º PA'!$E$4:$E$2634='Analítico Cp.'!$B101),-('Diário 1º PA'!$Q$4:$Q$2634=G$1),('Diário 1º PA'!$F$4:$F$2634))+SUMPRODUCT(-('Diário 2º PA'!$E$4:$E$2000='Analítico Cp.'!$B101),-('Diário 2º PA'!$Q$4:$Q$2000=G$1),('Diário 2º PA'!$F$4:$F$2000))+SUMPRODUCT(-('Diário 3º PA'!$E$4:$E$2000='Analítico Cp.'!$B101),-('Diário 3º PA'!$Q$4:$Q$2000=G$1),('Diário 3º PA'!$F$4:$F$2000))+SUMPRODUCT(-('Diário 4º PA'!$E$4:$E$2000='Analítico Cp.'!$B101),-('Diário 4º PA'!$Q$4:$Q$2000=G$1),('Diário 4º PA'!$F$4:$F$2000))+SUMPRODUCT(-('Comp.'!$D$5:$D$896='Analítico Cp.'!$B101),-('Comp.'!$K$5:$K$896=G$1),('Comp.'!$E$5:$E$896))</f>
        <v>0</v>
      </c>
      <c r="H101" s="15">
        <f>SUMPRODUCT(-('Diário 1º PA'!$E$4:$E$2634='Analítico Cp.'!$B101),-('Diário 1º PA'!$Q$4:$Q$2634=H$1),('Diário 1º PA'!$F$4:$F$2634))+SUMPRODUCT(-('Diário 2º PA'!$E$4:$E$2000='Analítico Cp.'!$B101),-('Diário 2º PA'!$Q$4:$Q$2000=H$1),('Diário 2º PA'!$F$4:$F$2000))+SUMPRODUCT(-('Diário 3º PA'!$E$4:$E$2000='Analítico Cp.'!$B101),-('Diário 3º PA'!$Q$4:$Q$2000=H$1),('Diário 3º PA'!$F$4:$F$2000))+SUMPRODUCT(-('Diário 4º PA'!$E$4:$E$2000='Analítico Cp.'!$B101),-('Diário 4º PA'!$Q$4:$Q$2000=H$1),('Diário 4º PA'!$F$4:$F$2000))+SUMPRODUCT(-('Comp.'!$D$5:$D$896='Analítico Cp.'!$B101),-('Comp.'!$K$5:$K$896=H$1),('Comp.'!$E$5:$E$896))</f>
        <v>0</v>
      </c>
      <c r="I101" s="15">
        <f>SUMPRODUCT(-('Diário 1º PA'!$E$4:$E$2634='Analítico Cp.'!$B101),-('Diário 1º PA'!$Q$4:$Q$2634=I$1),('Diário 1º PA'!$F$4:$F$2634))+SUMPRODUCT(-('Diário 2º PA'!$E$4:$E$2000='Analítico Cp.'!$B101),-('Diário 2º PA'!$Q$4:$Q$2000=I$1),('Diário 2º PA'!$F$4:$F$2000))+SUMPRODUCT(-('Diário 3º PA'!$E$4:$E$2000='Analítico Cp.'!$B101),-('Diário 3º PA'!$Q$4:$Q$2000=I$1),('Diário 3º PA'!$F$4:$F$2000))+SUMPRODUCT(-('Diário 4º PA'!$E$4:$E$2000='Analítico Cp.'!$B101),-('Diário 4º PA'!$Q$4:$Q$2000=I$1),('Diário 4º PA'!$F$4:$F$2000))+SUMPRODUCT(-('Comp.'!$D$5:$D$896='Analítico Cp.'!$B101),-('Comp.'!$K$5:$K$896=I$1),('Comp.'!$E$5:$E$896))</f>
        <v>0</v>
      </c>
      <c r="J101" s="15">
        <f>SUMPRODUCT(-('Diário 1º PA'!$E$4:$E$2634='Analítico Cp.'!$B101),-('Diário 1º PA'!$Q$4:$Q$2634=J$1),('Diário 1º PA'!$F$4:$F$2634))+SUMPRODUCT(-('Diário 2º PA'!$E$4:$E$2000='Analítico Cp.'!$B101),-('Diário 2º PA'!$Q$4:$Q$2000=J$1),('Diário 2º PA'!$F$4:$F$2000))+SUMPRODUCT(-('Diário 3º PA'!$E$4:$E$2000='Analítico Cp.'!$B101),-('Diário 3º PA'!$Q$4:$Q$2000=J$1),('Diário 3º PA'!$F$4:$F$2000))+SUMPRODUCT(-('Diário 4º PA'!$E$4:$E$2000='Analítico Cp.'!$B101),-('Diário 4º PA'!$Q$4:$Q$2000=J$1),('Diário 4º PA'!$F$4:$F$2000))+SUMPRODUCT(-('Comp.'!$D$5:$D$896='Analítico Cp.'!$B101),-('Comp.'!$K$5:$K$896=J$1),('Comp.'!$E$5:$E$896))</f>
        <v>0</v>
      </c>
      <c r="K101" s="15">
        <f>SUMPRODUCT(-('Diário 1º PA'!$E$4:$E$2634='Analítico Cp.'!$B101),-('Diário 1º PA'!$Q$4:$Q$2634=K$1),('Diário 1º PA'!$F$4:$F$2634))+SUMPRODUCT(-('Diário 2º PA'!$E$4:$E$2000='Analítico Cp.'!$B101),-('Diário 2º PA'!$Q$4:$Q$2000=K$1),('Diário 2º PA'!$F$4:$F$2000))+SUMPRODUCT(-('Diário 3º PA'!$E$4:$E$2000='Analítico Cp.'!$B101),-('Diário 3º PA'!$Q$4:$Q$2000=K$1),('Diário 3º PA'!$F$4:$F$2000))+SUMPRODUCT(-('Diário 4º PA'!$E$4:$E$2000='Analítico Cp.'!$B101),-('Diário 4º PA'!$Q$4:$Q$2000=K$1),('Diário 4º PA'!$F$4:$F$2000))+SUMPRODUCT(-('Comp.'!$D$5:$D$896='Analítico Cp.'!$B101),-('Comp.'!$K$5:$K$896=K$1),('Comp.'!$E$5:$E$896))</f>
        <v>0</v>
      </c>
      <c r="L101" s="15">
        <f>SUMPRODUCT(-('Diário 1º PA'!$E$4:$E$2634='Analítico Cp.'!$B101),-('Diário 1º PA'!$Q$4:$Q$2634=L$1),('Diário 1º PA'!$F$4:$F$2634))+SUMPRODUCT(-('Diário 2º PA'!$E$4:$E$2000='Analítico Cp.'!$B101),-('Diário 2º PA'!$Q$4:$Q$2000=L$1),('Diário 2º PA'!$F$4:$F$2000))+SUMPRODUCT(-('Diário 3º PA'!$E$4:$E$2000='Analítico Cp.'!$B101),-('Diário 3º PA'!$Q$4:$Q$2000=L$1),('Diário 3º PA'!$F$4:$F$2000))+SUMPRODUCT(-('Diário 4º PA'!$E$4:$E$2000='Analítico Cp.'!$B101),-('Diário 4º PA'!$Q$4:$Q$2000=L$1),('Diário 4º PA'!$F$4:$F$2000))+SUMPRODUCT(-('Comp.'!$D$5:$D$896='Analítico Cp.'!$B101),-('Comp.'!$K$5:$K$896=L$1),('Comp.'!$E$5:$E$896))</f>
        <v>0</v>
      </c>
      <c r="M101" s="15">
        <f>SUMPRODUCT(-('Diário 1º PA'!$E$4:$E$2634='Analítico Cp.'!$B101),-('Diário 1º PA'!$Q$4:$Q$2634=M$1),('Diário 1º PA'!$F$4:$F$2634))+SUMPRODUCT(-('Diário 2º PA'!$E$4:$E$2000='Analítico Cp.'!$B101),-('Diário 2º PA'!$Q$4:$Q$2000=M$1),('Diário 2º PA'!$F$4:$F$2000))+SUMPRODUCT(-('Diário 3º PA'!$E$4:$E$2000='Analítico Cp.'!$B101),-('Diário 3º PA'!$Q$4:$Q$2000=M$1),('Diário 3º PA'!$F$4:$F$2000))+SUMPRODUCT(-('Diário 4º PA'!$E$4:$E$2000='Analítico Cp.'!$B101),-('Diário 4º PA'!$Q$4:$Q$2000=M$1),('Diário 4º PA'!$F$4:$F$2000))+SUMPRODUCT(-('Comp.'!$D$5:$D$896='Analítico Cp.'!$B101),-('Comp.'!$K$5:$K$896=M$1),('Comp.'!$E$5:$E$896))</f>
        <v>0</v>
      </c>
      <c r="N101" s="15">
        <f>SUMPRODUCT(-('Diário 1º PA'!$E$4:$E$2634='Analítico Cp.'!$B101),-('Diário 1º PA'!$Q$4:$Q$2634=N$1),('Diário 1º PA'!$F$4:$F$2634))+SUMPRODUCT(-('Diário 2º PA'!$E$4:$E$2000='Analítico Cp.'!$B101),-('Diário 2º PA'!$Q$4:$Q$2000=N$1),('Diário 2º PA'!$F$4:$F$2000))+SUMPRODUCT(-('Diário 3º PA'!$E$4:$E$2000='Analítico Cp.'!$B101),-('Diário 3º PA'!$Q$4:$Q$2000=N$1),('Diário 3º PA'!$F$4:$F$2000))+SUMPRODUCT(-('Diário 4º PA'!$E$4:$E$2000='Analítico Cp.'!$B101),-('Diário 4º PA'!$Q$4:$Q$2000=N$1),('Diário 4º PA'!$F$4:$F$2000))+SUMPRODUCT(-('Comp.'!$D$5:$D$896='Analítico Cp.'!$B101),-('Comp.'!$K$5:$K$896=N$1),('Comp.'!$E$5:$E$896))</f>
        <v>0</v>
      </c>
      <c r="O101" s="16">
        <f t="shared" si="12"/>
        <v>0</v>
      </c>
      <c r="P101" s="180">
        <f t="shared" si="13"/>
        <v>0</v>
      </c>
    </row>
    <row r="102" spans="1:16" ht="23.25" customHeight="1" x14ac:dyDescent="0.2">
      <c r="A102" s="67" t="s">
        <v>203</v>
      </c>
      <c r="B102" s="112" t="s">
        <v>264</v>
      </c>
      <c r="C102" s="15">
        <f>SUMPRODUCT(-('Diário 1º PA'!$E$4:$E$2634='Analítico Cp.'!$B102),-('Diário 1º PA'!$Q$4:$Q$2634=C$1),('Diário 1º PA'!$F$4:$F$2634))+SUMPRODUCT(-('Diário 2º PA'!$E$4:$E$2000='Analítico Cp.'!$B102),-('Diário 2º PA'!$Q$4:$Q$2000=C$1),('Diário 2º PA'!$F$4:$F$2000))+SUMPRODUCT(-('Diário 3º PA'!$E$4:$E$2000='Analítico Cp.'!$B102),-('Diário 3º PA'!$Q$4:$Q$2000=C$1),('Diário 3º PA'!$F$4:$F$2000))+SUMPRODUCT(-('Diário 4º PA'!$E$4:$E$2000='Analítico Cp.'!$B102),-('Diário 4º PA'!$Q$4:$Q$2000=C$1),('Diário 4º PA'!$F$4:$F$2000))+SUMPRODUCT(-('Comp.'!$D$5:$D$896='Analítico Cp.'!$B102),-('Comp.'!$K$5:$K$896=C$1),('Comp.'!$E$5:$E$896))</f>
        <v>0</v>
      </c>
      <c r="D102" s="15">
        <f>SUMPRODUCT(-('Diário 1º PA'!$E$4:$E$2634='Analítico Cp.'!$B102),-('Diário 1º PA'!$Q$4:$Q$2634=D$1),('Diário 1º PA'!$F$4:$F$2634))+SUMPRODUCT(-('Diário 2º PA'!$E$4:$E$2000='Analítico Cp.'!$B102),-('Diário 2º PA'!$Q$4:$Q$2000=D$1),('Diário 2º PA'!$F$4:$F$2000))+SUMPRODUCT(-('Diário 3º PA'!$E$4:$E$2000='Analítico Cp.'!$B102),-('Diário 3º PA'!$Q$4:$Q$2000=D$1),('Diário 3º PA'!$F$4:$F$2000))+SUMPRODUCT(-('Diário 4º PA'!$E$4:$E$2000='Analítico Cp.'!$B102),-('Diário 4º PA'!$Q$4:$Q$2000=D$1),('Diário 4º PA'!$F$4:$F$2000))+SUMPRODUCT(-('Comp.'!$D$5:$D$896='Analítico Cp.'!$B102),-('Comp.'!$K$5:$K$896=D$1),('Comp.'!$E$5:$E$896))</f>
        <v>0</v>
      </c>
      <c r="E102" s="15">
        <f>SUMPRODUCT(-('Diário 1º PA'!$E$4:$E$2634='Analítico Cp.'!$B102),-('Diário 1º PA'!$Q$4:$Q$2634=E$1),('Diário 1º PA'!$F$4:$F$2634))+SUMPRODUCT(-('Diário 2º PA'!$E$4:$E$2000='Analítico Cp.'!$B102),-('Diário 2º PA'!$Q$4:$Q$2000=E$1),('Diário 2º PA'!$F$4:$F$2000))+SUMPRODUCT(-('Diário 3º PA'!$E$4:$E$2000='Analítico Cp.'!$B102),-('Diário 3º PA'!$Q$4:$Q$2000=E$1),('Diário 3º PA'!$F$4:$F$2000))+SUMPRODUCT(-('Diário 4º PA'!$E$4:$E$2000='Analítico Cp.'!$B102),-('Diário 4º PA'!$Q$4:$Q$2000=E$1),('Diário 4º PA'!$F$4:$F$2000))+SUMPRODUCT(-('Comp.'!$D$5:$D$896='Analítico Cp.'!$B102),-('Comp.'!$K$5:$K$896=E$1),('Comp.'!$E$5:$E$896))</f>
        <v>0</v>
      </c>
      <c r="F102" s="15">
        <f>SUMPRODUCT(-('Diário 1º PA'!$E$4:$E$2634='Analítico Cp.'!$B102),-('Diário 1º PA'!$Q$4:$Q$2634=F$1),('Diário 1º PA'!$F$4:$F$2634))+SUMPRODUCT(-('Diário 2º PA'!$E$4:$E$2000='Analítico Cp.'!$B102),-('Diário 2º PA'!$Q$4:$Q$2000=F$1),('Diário 2º PA'!$F$4:$F$2000))+SUMPRODUCT(-('Diário 3º PA'!$E$4:$E$2000='Analítico Cp.'!$B102),-('Diário 3º PA'!$Q$4:$Q$2000=F$1),('Diário 3º PA'!$F$4:$F$2000))+SUMPRODUCT(-('Diário 4º PA'!$E$4:$E$2000='Analítico Cp.'!$B102),-('Diário 4º PA'!$Q$4:$Q$2000=F$1),('Diário 4º PA'!$F$4:$F$2000))+SUMPRODUCT(-('Comp.'!$D$5:$D$896='Analítico Cp.'!$B102),-('Comp.'!$K$5:$K$896=F$1),('Comp.'!$E$5:$E$896))</f>
        <v>0</v>
      </c>
      <c r="G102" s="15">
        <f>SUMPRODUCT(-('Diário 1º PA'!$E$4:$E$2634='Analítico Cp.'!$B102),-('Diário 1º PA'!$Q$4:$Q$2634=G$1),('Diário 1º PA'!$F$4:$F$2634))+SUMPRODUCT(-('Diário 2º PA'!$E$4:$E$2000='Analítico Cp.'!$B102),-('Diário 2º PA'!$Q$4:$Q$2000=G$1),('Diário 2º PA'!$F$4:$F$2000))+SUMPRODUCT(-('Diário 3º PA'!$E$4:$E$2000='Analítico Cp.'!$B102),-('Diário 3º PA'!$Q$4:$Q$2000=G$1),('Diário 3º PA'!$F$4:$F$2000))+SUMPRODUCT(-('Diário 4º PA'!$E$4:$E$2000='Analítico Cp.'!$B102),-('Diário 4º PA'!$Q$4:$Q$2000=G$1),('Diário 4º PA'!$F$4:$F$2000))+SUMPRODUCT(-('Comp.'!$D$5:$D$896='Analítico Cp.'!$B102),-('Comp.'!$K$5:$K$896=G$1),('Comp.'!$E$5:$E$896))</f>
        <v>0</v>
      </c>
      <c r="H102" s="15">
        <f>SUMPRODUCT(-('Diário 1º PA'!$E$4:$E$2634='Analítico Cp.'!$B102),-('Diário 1º PA'!$Q$4:$Q$2634=H$1),('Diário 1º PA'!$F$4:$F$2634))+SUMPRODUCT(-('Diário 2º PA'!$E$4:$E$2000='Analítico Cp.'!$B102),-('Diário 2º PA'!$Q$4:$Q$2000=H$1),('Diário 2º PA'!$F$4:$F$2000))+SUMPRODUCT(-('Diário 3º PA'!$E$4:$E$2000='Analítico Cp.'!$B102),-('Diário 3º PA'!$Q$4:$Q$2000=H$1),('Diário 3º PA'!$F$4:$F$2000))+SUMPRODUCT(-('Diário 4º PA'!$E$4:$E$2000='Analítico Cp.'!$B102),-('Diário 4º PA'!$Q$4:$Q$2000=H$1),('Diário 4º PA'!$F$4:$F$2000))+SUMPRODUCT(-('Comp.'!$D$5:$D$896='Analítico Cp.'!$B102),-('Comp.'!$K$5:$K$896=H$1),('Comp.'!$E$5:$E$896))</f>
        <v>0</v>
      </c>
      <c r="I102" s="15">
        <f>SUMPRODUCT(-('Diário 1º PA'!$E$4:$E$2634='Analítico Cp.'!$B102),-('Diário 1º PA'!$Q$4:$Q$2634=I$1),('Diário 1º PA'!$F$4:$F$2634))+SUMPRODUCT(-('Diário 2º PA'!$E$4:$E$2000='Analítico Cp.'!$B102),-('Diário 2º PA'!$Q$4:$Q$2000=I$1),('Diário 2º PA'!$F$4:$F$2000))+SUMPRODUCT(-('Diário 3º PA'!$E$4:$E$2000='Analítico Cp.'!$B102),-('Diário 3º PA'!$Q$4:$Q$2000=I$1),('Diário 3º PA'!$F$4:$F$2000))+SUMPRODUCT(-('Diário 4º PA'!$E$4:$E$2000='Analítico Cp.'!$B102),-('Diário 4º PA'!$Q$4:$Q$2000=I$1),('Diário 4º PA'!$F$4:$F$2000))+SUMPRODUCT(-('Comp.'!$D$5:$D$896='Analítico Cp.'!$B102),-('Comp.'!$K$5:$K$896=I$1),('Comp.'!$E$5:$E$896))</f>
        <v>0</v>
      </c>
      <c r="J102" s="15">
        <f>SUMPRODUCT(-('Diário 1º PA'!$E$4:$E$2634='Analítico Cp.'!$B102),-('Diário 1º PA'!$Q$4:$Q$2634=J$1),('Diário 1º PA'!$F$4:$F$2634))+SUMPRODUCT(-('Diário 2º PA'!$E$4:$E$2000='Analítico Cp.'!$B102),-('Diário 2º PA'!$Q$4:$Q$2000=J$1),('Diário 2º PA'!$F$4:$F$2000))+SUMPRODUCT(-('Diário 3º PA'!$E$4:$E$2000='Analítico Cp.'!$B102),-('Diário 3º PA'!$Q$4:$Q$2000=J$1),('Diário 3º PA'!$F$4:$F$2000))+SUMPRODUCT(-('Diário 4º PA'!$E$4:$E$2000='Analítico Cp.'!$B102),-('Diário 4º PA'!$Q$4:$Q$2000=J$1),('Diário 4º PA'!$F$4:$F$2000))+SUMPRODUCT(-('Comp.'!$D$5:$D$896='Analítico Cp.'!$B102),-('Comp.'!$K$5:$K$896=J$1),('Comp.'!$E$5:$E$896))</f>
        <v>0</v>
      </c>
      <c r="K102" s="15">
        <f>SUMPRODUCT(-('Diário 1º PA'!$E$4:$E$2634='Analítico Cp.'!$B102),-('Diário 1º PA'!$Q$4:$Q$2634=K$1),('Diário 1º PA'!$F$4:$F$2634))+SUMPRODUCT(-('Diário 2º PA'!$E$4:$E$2000='Analítico Cp.'!$B102),-('Diário 2º PA'!$Q$4:$Q$2000=K$1),('Diário 2º PA'!$F$4:$F$2000))+SUMPRODUCT(-('Diário 3º PA'!$E$4:$E$2000='Analítico Cp.'!$B102),-('Diário 3º PA'!$Q$4:$Q$2000=K$1),('Diário 3º PA'!$F$4:$F$2000))+SUMPRODUCT(-('Diário 4º PA'!$E$4:$E$2000='Analítico Cp.'!$B102),-('Diário 4º PA'!$Q$4:$Q$2000=K$1),('Diário 4º PA'!$F$4:$F$2000))+SUMPRODUCT(-('Comp.'!$D$5:$D$896='Analítico Cp.'!$B102),-('Comp.'!$K$5:$K$896=K$1),('Comp.'!$E$5:$E$896))</f>
        <v>0</v>
      </c>
      <c r="L102" s="15">
        <f>SUMPRODUCT(-('Diário 1º PA'!$E$4:$E$2634='Analítico Cp.'!$B102),-('Diário 1º PA'!$Q$4:$Q$2634=L$1),('Diário 1º PA'!$F$4:$F$2634))+SUMPRODUCT(-('Diário 2º PA'!$E$4:$E$2000='Analítico Cp.'!$B102),-('Diário 2º PA'!$Q$4:$Q$2000=L$1),('Diário 2º PA'!$F$4:$F$2000))+SUMPRODUCT(-('Diário 3º PA'!$E$4:$E$2000='Analítico Cp.'!$B102),-('Diário 3º PA'!$Q$4:$Q$2000=L$1),('Diário 3º PA'!$F$4:$F$2000))+SUMPRODUCT(-('Diário 4º PA'!$E$4:$E$2000='Analítico Cp.'!$B102),-('Diário 4º PA'!$Q$4:$Q$2000=L$1),('Diário 4º PA'!$F$4:$F$2000))+SUMPRODUCT(-('Comp.'!$D$5:$D$896='Analítico Cp.'!$B102),-('Comp.'!$K$5:$K$896=L$1),('Comp.'!$E$5:$E$896))</f>
        <v>0</v>
      </c>
      <c r="M102" s="15">
        <f>SUMPRODUCT(-('Diário 1º PA'!$E$4:$E$2634='Analítico Cp.'!$B102),-('Diário 1º PA'!$Q$4:$Q$2634=M$1),('Diário 1º PA'!$F$4:$F$2634))+SUMPRODUCT(-('Diário 2º PA'!$E$4:$E$2000='Analítico Cp.'!$B102),-('Diário 2º PA'!$Q$4:$Q$2000=M$1),('Diário 2º PA'!$F$4:$F$2000))+SUMPRODUCT(-('Diário 3º PA'!$E$4:$E$2000='Analítico Cp.'!$B102),-('Diário 3º PA'!$Q$4:$Q$2000=M$1),('Diário 3º PA'!$F$4:$F$2000))+SUMPRODUCT(-('Diário 4º PA'!$E$4:$E$2000='Analítico Cp.'!$B102),-('Diário 4º PA'!$Q$4:$Q$2000=M$1),('Diário 4º PA'!$F$4:$F$2000))+SUMPRODUCT(-('Comp.'!$D$5:$D$896='Analítico Cp.'!$B102),-('Comp.'!$K$5:$K$896=M$1),('Comp.'!$E$5:$E$896))</f>
        <v>0</v>
      </c>
      <c r="N102" s="15">
        <f>SUMPRODUCT(-('Diário 1º PA'!$E$4:$E$2634='Analítico Cp.'!$B102),-('Diário 1º PA'!$Q$4:$Q$2634=N$1),('Diário 1º PA'!$F$4:$F$2634))+SUMPRODUCT(-('Diário 2º PA'!$E$4:$E$2000='Analítico Cp.'!$B102),-('Diário 2º PA'!$Q$4:$Q$2000=N$1),('Diário 2º PA'!$F$4:$F$2000))+SUMPRODUCT(-('Diário 3º PA'!$E$4:$E$2000='Analítico Cp.'!$B102),-('Diário 3º PA'!$Q$4:$Q$2000=N$1),('Diário 3º PA'!$F$4:$F$2000))+SUMPRODUCT(-('Diário 4º PA'!$E$4:$E$2000='Analítico Cp.'!$B102),-('Diário 4º PA'!$Q$4:$Q$2000=N$1),('Diário 4º PA'!$F$4:$F$2000))+SUMPRODUCT(-('Comp.'!$D$5:$D$896='Analítico Cp.'!$B102),-('Comp.'!$K$5:$K$896=N$1),('Comp.'!$E$5:$E$896))</f>
        <v>0</v>
      </c>
      <c r="O102" s="16">
        <f t="shared" si="12"/>
        <v>0</v>
      </c>
      <c r="P102" s="180">
        <f t="shared" si="13"/>
        <v>0</v>
      </c>
    </row>
    <row r="103" spans="1:16" ht="23.25" customHeight="1" x14ac:dyDescent="0.2">
      <c r="A103" s="67" t="s">
        <v>204</v>
      </c>
      <c r="B103" s="111" t="s">
        <v>98</v>
      </c>
      <c r="C103" s="15">
        <f>SUMPRODUCT(-('Diário 1º PA'!$E$4:$E$2634='Analítico Cp.'!$B103),-('Diário 1º PA'!$Q$4:$Q$2634=C$1),('Diário 1º PA'!$F$4:$F$2634))+SUMPRODUCT(-('Diário 2º PA'!$E$4:$E$2000='Analítico Cp.'!$B103),-('Diário 2º PA'!$Q$4:$Q$2000=C$1),('Diário 2º PA'!$F$4:$F$2000))+SUMPRODUCT(-('Diário 3º PA'!$E$4:$E$2000='Analítico Cp.'!$B103),-('Diário 3º PA'!$Q$4:$Q$2000=C$1),('Diário 3º PA'!$F$4:$F$2000))+SUMPRODUCT(-('Diário 4º PA'!$E$4:$E$2000='Analítico Cp.'!$B103),-('Diário 4º PA'!$Q$4:$Q$2000=C$1),('Diário 4º PA'!$F$4:$F$2000))+SUMPRODUCT(-('Comp.'!$D$5:$D$896='Analítico Cp.'!$B103),-('Comp.'!$K$5:$K$896=C$1),('Comp.'!$E$5:$E$896))</f>
        <v>0</v>
      </c>
      <c r="D103" s="15">
        <f>SUMPRODUCT(-('Diário 1º PA'!$E$4:$E$2634='Analítico Cp.'!$B103),-('Diário 1º PA'!$Q$4:$Q$2634=D$1),('Diário 1º PA'!$F$4:$F$2634))+SUMPRODUCT(-('Diário 2º PA'!$E$4:$E$2000='Analítico Cp.'!$B103),-('Diário 2º PA'!$Q$4:$Q$2000=D$1),('Diário 2º PA'!$F$4:$F$2000))+SUMPRODUCT(-('Diário 3º PA'!$E$4:$E$2000='Analítico Cp.'!$B103),-('Diário 3º PA'!$Q$4:$Q$2000=D$1),('Diário 3º PA'!$F$4:$F$2000))+SUMPRODUCT(-('Diário 4º PA'!$E$4:$E$2000='Analítico Cp.'!$B103),-('Diário 4º PA'!$Q$4:$Q$2000=D$1),('Diário 4º PA'!$F$4:$F$2000))+SUMPRODUCT(-('Comp.'!$D$5:$D$896='Analítico Cp.'!$B103),-('Comp.'!$K$5:$K$896=D$1),('Comp.'!$E$5:$E$896))</f>
        <v>0</v>
      </c>
      <c r="E103" s="15">
        <f>SUMPRODUCT(-('Diário 1º PA'!$E$4:$E$2634='Analítico Cp.'!$B103),-('Diário 1º PA'!$Q$4:$Q$2634=E$1),('Diário 1º PA'!$F$4:$F$2634))+SUMPRODUCT(-('Diário 2º PA'!$E$4:$E$2000='Analítico Cp.'!$B103),-('Diário 2º PA'!$Q$4:$Q$2000=E$1),('Diário 2º PA'!$F$4:$F$2000))+SUMPRODUCT(-('Diário 3º PA'!$E$4:$E$2000='Analítico Cp.'!$B103),-('Diário 3º PA'!$Q$4:$Q$2000=E$1),('Diário 3º PA'!$F$4:$F$2000))+SUMPRODUCT(-('Diário 4º PA'!$E$4:$E$2000='Analítico Cp.'!$B103),-('Diário 4º PA'!$Q$4:$Q$2000=E$1),('Diário 4º PA'!$F$4:$F$2000))+SUMPRODUCT(-('Comp.'!$D$5:$D$896='Analítico Cp.'!$B103),-('Comp.'!$K$5:$K$896=E$1),('Comp.'!$E$5:$E$896))</f>
        <v>0</v>
      </c>
      <c r="F103" s="15">
        <f>SUMPRODUCT(-('Diário 1º PA'!$E$4:$E$2634='Analítico Cp.'!$B103),-('Diário 1º PA'!$Q$4:$Q$2634=F$1),('Diário 1º PA'!$F$4:$F$2634))+SUMPRODUCT(-('Diário 2º PA'!$E$4:$E$2000='Analítico Cp.'!$B103),-('Diário 2º PA'!$Q$4:$Q$2000=F$1),('Diário 2º PA'!$F$4:$F$2000))+SUMPRODUCT(-('Diário 3º PA'!$E$4:$E$2000='Analítico Cp.'!$B103),-('Diário 3º PA'!$Q$4:$Q$2000=F$1),('Diário 3º PA'!$F$4:$F$2000))+SUMPRODUCT(-('Diário 4º PA'!$E$4:$E$2000='Analítico Cp.'!$B103),-('Diário 4º PA'!$Q$4:$Q$2000=F$1),('Diário 4º PA'!$F$4:$F$2000))+SUMPRODUCT(-('Comp.'!$D$5:$D$896='Analítico Cp.'!$B103),-('Comp.'!$K$5:$K$896=F$1),('Comp.'!$E$5:$E$896))</f>
        <v>0</v>
      </c>
      <c r="G103" s="15">
        <f>SUMPRODUCT(-('Diário 1º PA'!$E$4:$E$2634='Analítico Cp.'!$B103),-('Diário 1º PA'!$Q$4:$Q$2634=G$1),('Diário 1º PA'!$F$4:$F$2634))+SUMPRODUCT(-('Diário 2º PA'!$E$4:$E$2000='Analítico Cp.'!$B103),-('Diário 2º PA'!$Q$4:$Q$2000=G$1),('Diário 2º PA'!$F$4:$F$2000))+SUMPRODUCT(-('Diário 3º PA'!$E$4:$E$2000='Analítico Cp.'!$B103),-('Diário 3º PA'!$Q$4:$Q$2000=G$1),('Diário 3º PA'!$F$4:$F$2000))+SUMPRODUCT(-('Diário 4º PA'!$E$4:$E$2000='Analítico Cp.'!$B103),-('Diário 4º PA'!$Q$4:$Q$2000=G$1),('Diário 4º PA'!$F$4:$F$2000))+SUMPRODUCT(-('Comp.'!$D$5:$D$896='Analítico Cp.'!$B103),-('Comp.'!$K$5:$K$896=G$1),('Comp.'!$E$5:$E$896))</f>
        <v>0</v>
      </c>
      <c r="H103" s="15">
        <f>SUMPRODUCT(-('Diário 1º PA'!$E$4:$E$2634='Analítico Cp.'!$B103),-('Diário 1º PA'!$Q$4:$Q$2634=H$1),('Diário 1º PA'!$F$4:$F$2634))+SUMPRODUCT(-('Diário 2º PA'!$E$4:$E$2000='Analítico Cp.'!$B103),-('Diário 2º PA'!$Q$4:$Q$2000=H$1),('Diário 2º PA'!$F$4:$F$2000))+SUMPRODUCT(-('Diário 3º PA'!$E$4:$E$2000='Analítico Cp.'!$B103),-('Diário 3º PA'!$Q$4:$Q$2000=H$1),('Diário 3º PA'!$F$4:$F$2000))+SUMPRODUCT(-('Diário 4º PA'!$E$4:$E$2000='Analítico Cp.'!$B103),-('Diário 4º PA'!$Q$4:$Q$2000=H$1),('Diário 4º PA'!$F$4:$F$2000))+SUMPRODUCT(-('Comp.'!$D$5:$D$896='Analítico Cp.'!$B103),-('Comp.'!$K$5:$K$896=H$1),('Comp.'!$E$5:$E$896))</f>
        <v>0</v>
      </c>
      <c r="I103" s="15">
        <f>SUMPRODUCT(-('Diário 1º PA'!$E$4:$E$2634='Analítico Cp.'!$B103),-('Diário 1º PA'!$Q$4:$Q$2634=I$1),('Diário 1º PA'!$F$4:$F$2634))+SUMPRODUCT(-('Diário 2º PA'!$E$4:$E$2000='Analítico Cp.'!$B103),-('Diário 2º PA'!$Q$4:$Q$2000=I$1),('Diário 2º PA'!$F$4:$F$2000))+SUMPRODUCT(-('Diário 3º PA'!$E$4:$E$2000='Analítico Cp.'!$B103),-('Diário 3º PA'!$Q$4:$Q$2000=I$1),('Diário 3º PA'!$F$4:$F$2000))+SUMPRODUCT(-('Diário 4º PA'!$E$4:$E$2000='Analítico Cp.'!$B103),-('Diário 4º PA'!$Q$4:$Q$2000=I$1),('Diário 4º PA'!$F$4:$F$2000))+SUMPRODUCT(-('Comp.'!$D$5:$D$896='Analítico Cp.'!$B103),-('Comp.'!$K$5:$K$896=I$1),('Comp.'!$E$5:$E$896))</f>
        <v>0</v>
      </c>
      <c r="J103" s="15">
        <f>SUMPRODUCT(-('Diário 1º PA'!$E$4:$E$2634='Analítico Cp.'!$B103),-('Diário 1º PA'!$Q$4:$Q$2634=J$1),('Diário 1º PA'!$F$4:$F$2634))+SUMPRODUCT(-('Diário 2º PA'!$E$4:$E$2000='Analítico Cp.'!$B103),-('Diário 2º PA'!$Q$4:$Q$2000=J$1),('Diário 2º PA'!$F$4:$F$2000))+SUMPRODUCT(-('Diário 3º PA'!$E$4:$E$2000='Analítico Cp.'!$B103),-('Diário 3º PA'!$Q$4:$Q$2000=J$1),('Diário 3º PA'!$F$4:$F$2000))+SUMPRODUCT(-('Diário 4º PA'!$E$4:$E$2000='Analítico Cp.'!$B103),-('Diário 4º PA'!$Q$4:$Q$2000=J$1),('Diário 4º PA'!$F$4:$F$2000))+SUMPRODUCT(-('Comp.'!$D$5:$D$896='Analítico Cp.'!$B103),-('Comp.'!$K$5:$K$896=J$1),('Comp.'!$E$5:$E$896))</f>
        <v>0</v>
      </c>
      <c r="K103" s="15">
        <f>SUMPRODUCT(-('Diário 1º PA'!$E$4:$E$2634='Analítico Cp.'!$B103),-('Diário 1º PA'!$Q$4:$Q$2634=K$1),('Diário 1º PA'!$F$4:$F$2634))+SUMPRODUCT(-('Diário 2º PA'!$E$4:$E$2000='Analítico Cp.'!$B103),-('Diário 2º PA'!$Q$4:$Q$2000=K$1),('Diário 2º PA'!$F$4:$F$2000))+SUMPRODUCT(-('Diário 3º PA'!$E$4:$E$2000='Analítico Cp.'!$B103),-('Diário 3º PA'!$Q$4:$Q$2000=K$1),('Diário 3º PA'!$F$4:$F$2000))+SUMPRODUCT(-('Diário 4º PA'!$E$4:$E$2000='Analítico Cp.'!$B103),-('Diário 4º PA'!$Q$4:$Q$2000=K$1),('Diário 4º PA'!$F$4:$F$2000))+SUMPRODUCT(-('Comp.'!$D$5:$D$896='Analítico Cp.'!$B103),-('Comp.'!$K$5:$K$896=K$1),('Comp.'!$E$5:$E$896))</f>
        <v>0</v>
      </c>
      <c r="L103" s="15">
        <f>SUMPRODUCT(-('Diário 1º PA'!$E$4:$E$2634='Analítico Cp.'!$B103),-('Diário 1º PA'!$Q$4:$Q$2634=L$1),('Diário 1º PA'!$F$4:$F$2634))+SUMPRODUCT(-('Diário 2º PA'!$E$4:$E$2000='Analítico Cp.'!$B103),-('Diário 2º PA'!$Q$4:$Q$2000=L$1),('Diário 2º PA'!$F$4:$F$2000))+SUMPRODUCT(-('Diário 3º PA'!$E$4:$E$2000='Analítico Cp.'!$B103),-('Diário 3º PA'!$Q$4:$Q$2000=L$1),('Diário 3º PA'!$F$4:$F$2000))+SUMPRODUCT(-('Diário 4º PA'!$E$4:$E$2000='Analítico Cp.'!$B103),-('Diário 4º PA'!$Q$4:$Q$2000=L$1),('Diário 4º PA'!$F$4:$F$2000))+SUMPRODUCT(-('Comp.'!$D$5:$D$896='Analítico Cp.'!$B103),-('Comp.'!$K$5:$K$896=L$1),('Comp.'!$E$5:$E$896))</f>
        <v>0</v>
      </c>
      <c r="M103" s="15">
        <f>SUMPRODUCT(-('Diário 1º PA'!$E$4:$E$2634='Analítico Cp.'!$B103),-('Diário 1º PA'!$Q$4:$Q$2634=M$1),('Diário 1º PA'!$F$4:$F$2634))+SUMPRODUCT(-('Diário 2º PA'!$E$4:$E$2000='Analítico Cp.'!$B103),-('Diário 2º PA'!$Q$4:$Q$2000=M$1),('Diário 2º PA'!$F$4:$F$2000))+SUMPRODUCT(-('Diário 3º PA'!$E$4:$E$2000='Analítico Cp.'!$B103),-('Diário 3º PA'!$Q$4:$Q$2000=M$1),('Diário 3º PA'!$F$4:$F$2000))+SUMPRODUCT(-('Diário 4º PA'!$E$4:$E$2000='Analítico Cp.'!$B103),-('Diário 4º PA'!$Q$4:$Q$2000=M$1),('Diário 4º PA'!$F$4:$F$2000))+SUMPRODUCT(-('Comp.'!$D$5:$D$896='Analítico Cp.'!$B103),-('Comp.'!$K$5:$K$896=M$1),('Comp.'!$E$5:$E$896))</f>
        <v>0</v>
      </c>
      <c r="N103" s="15">
        <f>SUMPRODUCT(-('Diário 1º PA'!$E$4:$E$2634='Analítico Cp.'!$B103),-('Diário 1º PA'!$Q$4:$Q$2634=N$1),('Diário 1º PA'!$F$4:$F$2634))+SUMPRODUCT(-('Diário 2º PA'!$E$4:$E$2000='Analítico Cp.'!$B103),-('Diário 2º PA'!$Q$4:$Q$2000=N$1),('Diário 2º PA'!$F$4:$F$2000))+SUMPRODUCT(-('Diário 3º PA'!$E$4:$E$2000='Analítico Cp.'!$B103),-('Diário 3º PA'!$Q$4:$Q$2000=N$1),('Diário 3º PA'!$F$4:$F$2000))+SUMPRODUCT(-('Diário 4º PA'!$E$4:$E$2000='Analítico Cp.'!$B103),-('Diário 4º PA'!$Q$4:$Q$2000=N$1),('Diário 4º PA'!$F$4:$F$2000))+SUMPRODUCT(-('Comp.'!$D$5:$D$896='Analítico Cp.'!$B103),-('Comp.'!$K$5:$K$896=N$1),('Comp.'!$E$5:$E$896))</f>
        <v>0</v>
      </c>
      <c r="O103" s="16">
        <f t="shared" si="12"/>
        <v>0</v>
      </c>
      <c r="P103" s="180">
        <f t="shared" si="13"/>
        <v>0</v>
      </c>
    </row>
    <row r="104" spans="1:16" ht="23.25" customHeight="1" x14ac:dyDescent="0.2">
      <c r="A104" s="67" t="s">
        <v>206</v>
      </c>
      <c r="B104" s="111" t="s">
        <v>99</v>
      </c>
      <c r="C104" s="15">
        <f>SUMPRODUCT(-('Diário 1º PA'!$E$4:$E$2634='Analítico Cp.'!$B104),-('Diário 1º PA'!$Q$4:$Q$2634=C$1),('Diário 1º PA'!$F$4:$F$2634))+SUMPRODUCT(-('Diário 2º PA'!$E$4:$E$2000='Analítico Cp.'!$B104),-('Diário 2º PA'!$Q$4:$Q$2000=C$1),('Diário 2º PA'!$F$4:$F$2000))+SUMPRODUCT(-('Diário 3º PA'!$E$4:$E$2000='Analítico Cp.'!$B104),-('Diário 3º PA'!$Q$4:$Q$2000=C$1),('Diário 3º PA'!$F$4:$F$2000))+SUMPRODUCT(-('Diário 4º PA'!$E$4:$E$2000='Analítico Cp.'!$B104),-('Diário 4º PA'!$Q$4:$Q$2000=C$1),('Diário 4º PA'!$F$4:$F$2000))+SUMPRODUCT(-('Comp.'!$D$5:$D$896='Analítico Cp.'!$B104),-('Comp.'!$K$5:$K$896=C$1),('Comp.'!$E$5:$E$896))</f>
        <v>0</v>
      </c>
      <c r="D104" s="15">
        <f>SUMPRODUCT(-('Diário 1º PA'!$E$4:$E$2634='Analítico Cp.'!$B104),-('Diário 1º PA'!$Q$4:$Q$2634=D$1),('Diário 1º PA'!$F$4:$F$2634))+SUMPRODUCT(-('Diário 2º PA'!$E$4:$E$2000='Analítico Cp.'!$B104),-('Diário 2º PA'!$Q$4:$Q$2000=D$1),('Diário 2º PA'!$F$4:$F$2000))+SUMPRODUCT(-('Diário 3º PA'!$E$4:$E$2000='Analítico Cp.'!$B104),-('Diário 3º PA'!$Q$4:$Q$2000=D$1),('Diário 3º PA'!$F$4:$F$2000))+SUMPRODUCT(-('Diário 4º PA'!$E$4:$E$2000='Analítico Cp.'!$B104),-('Diário 4º PA'!$Q$4:$Q$2000=D$1),('Diário 4º PA'!$F$4:$F$2000))+SUMPRODUCT(-('Comp.'!$D$5:$D$896='Analítico Cp.'!$B104),-('Comp.'!$K$5:$K$896=D$1),('Comp.'!$E$5:$E$896))</f>
        <v>0</v>
      </c>
      <c r="E104" s="15">
        <f>SUMPRODUCT(-('Diário 1º PA'!$E$4:$E$2634='Analítico Cp.'!$B104),-('Diário 1º PA'!$Q$4:$Q$2634=E$1),('Diário 1º PA'!$F$4:$F$2634))+SUMPRODUCT(-('Diário 2º PA'!$E$4:$E$2000='Analítico Cp.'!$B104),-('Diário 2º PA'!$Q$4:$Q$2000=E$1),('Diário 2º PA'!$F$4:$F$2000))+SUMPRODUCT(-('Diário 3º PA'!$E$4:$E$2000='Analítico Cp.'!$B104),-('Diário 3º PA'!$Q$4:$Q$2000=E$1),('Diário 3º PA'!$F$4:$F$2000))+SUMPRODUCT(-('Diário 4º PA'!$E$4:$E$2000='Analítico Cp.'!$B104),-('Diário 4º PA'!$Q$4:$Q$2000=E$1),('Diário 4º PA'!$F$4:$F$2000))+SUMPRODUCT(-('Comp.'!$D$5:$D$896='Analítico Cp.'!$B104),-('Comp.'!$K$5:$K$896=E$1),('Comp.'!$E$5:$E$896))</f>
        <v>0</v>
      </c>
      <c r="F104" s="15">
        <f>SUMPRODUCT(-('Diário 1º PA'!$E$4:$E$2634='Analítico Cp.'!$B104),-('Diário 1º PA'!$Q$4:$Q$2634=F$1),('Diário 1º PA'!$F$4:$F$2634))+SUMPRODUCT(-('Diário 2º PA'!$E$4:$E$2000='Analítico Cp.'!$B104),-('Diário 2º PA'!$Q$4:$Q$2000=F$1),('Diário 2º PA'!$F$4:$F$2000))+SUMPRODUCT(-('Diário 3º PA'!$E$4:$E$2000='Analítico Cp.'!$B104),-('Diário 3º PA'!$Q$4:$Q$2000=F$1),('Diário 3º PA'!$F$4:$F$2000))+SUMPRODUCT(-('Diário 4º PA'!$E$4:$E$2000='Analítico Cp.'!$B104),-('Diário 4º PA'!$Q$4:$Q$2000=F$1),('Diário 4º PA'!$F$4:$F$2000))+SUMPRODUCT(-('Comp.'!$D$5:$D$896='Analítico Cp.'!$B104),-('Comp.'!$K$5:$K$896=F$1),('Comp.'!$E$5:$E$896))</f>
        <v>0</v>
      </c>
      <c r="G104" s="15">
        <f>SUMPRODUCT(-('Diário 1º PA'!$E$4:$E$2634='Analítico Cp.'!$B104),-('Diário 1º PA'!$Q$4:$Q$2634=G$1),('Diário 1º PA'!$F$4:$F$2634))+SUMPRODUCT(-('Diário 2º PA'!$E$4:$E$2000='Analítico Cp.'!$B104),-('Diário 2º PA'!$Q$4:$Q$2000=G$1),('Diário 2º PA'!$F$4:$F$2000))+SUMPRODUCT(-('Diário 3º PA'!$E$4:$E$2000='Analítico Cp.'!$B104),-('Diário 3º PA'!$Q$4:$Q$2000=G$1),('Diário 3º PA'!$F$4:$F$2000))+SUMPRODUCT(-('Diário 4º PA'!$E$4:$E$2000='Analítico Cp.'!$B104),-('Diário 4º PA'!$Q$4:$Q$2000=G$1),('Diário 4º PA'!$F$4:$F$2000))+SUMPRODUCT(-('Comp.'!$D$5:$D$896='Analítico Cp.'!$B104),-('Comp.'!$K$5:$K$896=G$1),('Comp.'!$E$5:$E$896))</f>
        <v>0</v>
      </c>
      <c r="H104" s="15">
        <f>SUMPRODUCT(-('Diário 1º PA'!$E$4:$E$2634='Analítico Cp.'!$B104),-('Diário 1º PA'!$Q$4:$Q$2634=H$1),('Diário 1º PA'!$F$4:$F$2634))+SUMPRODUCT(-('Diário 2º PA'!$E$4:$E$2000='Analítico Cp.'!$B104),-('Diário 2º PA'!$Q$4:$Q$2000=H$1),('Diário 2º PA'!$F$4:$F$2000))+SUMPRODUCT(-('Diário 3º PA'!$E$4:$E$2000='Analítico Cp.'!$B104),-('Diário 3º PA'!$Q$4:$Q$2000=H$1),('Diário 3º PA'!$F$4:$F$2000))+SUMPRODUCT(-('Diário 4º PA'!$E$4:$E$2000='Analítico Cp.'!$B104),-('Diário 4º PA'!$Q$4:$Q$2000=H$1),('Diário 4º PA'!$F$4:$F$2000))+SUMPRODUCT(-('Comp.'!$D$5:$D$896='Analítico Cp.'!$B104),-('Comp.'!$K$5:$K$896=H$1),('Comp.'!$E$5:$E$896))</f>
        <v>0</v>
      </c>
      <c r="I104" s="15">
        <f>SUMPRODUCT(-('Diário 1º PA'!$E$4:$E$2634='Analítico Cp.'!$B104),-('Diário 1º PA'!$Q$4:$Q$2634=I$1),('Diário 1º PA'!$F$4:$F$2634))+SUMPRODUCT(-('Diário 2º PA'!$E$4:$E$2000='Analítico Cp.'!$B104),-('Diário 2º PA'!$Q$4:$Q$2000=I$1),('Diário 2º PA'!$F$4:$F$2000))+SUMPRODUCT(-('Diário 3º PA'!$E$4:$E$2000='Analítico Cp.'!$B104),-('Diário 3º PA'!$Q$4:$Q$2000=I$1),('Diário 3º PA'!$F$4:$F$2000))+SUMPRODUCT(-('Diário 4º PA'!$E$4:$E$2000='Analítico Cp.'!$B104),-('Diário 4º PA'!$Q$4:$Q$2000=I$1),('Diário 4º PA'!$F$4:$F$2000))+SUMPRODUCT(-('Comp.'!$D$5:$D$896='Analítico Cp.'!$B104),-('Comp.'!$K$5:$K$896=I$1),('Comp.'!$E$5:$E$896))</f>
        <v>0</v>
      </c>
      <c r="J104" s="15">
        <f>SUMPRODUCT(-('Diário 1º PA'!$E$4:$E$2634='Analítico Cp.'!$B104),-('Diário 1º PA'!$Q$4:$Q$2634=J$1),('Diário 1º PA'!$F$4:$F$2634))+SUMPRODUCT(-('Diário 2º PA'!$E$4:$E$2000='Analítico Cp.'!$B104),-('Diário 2º PA'!$Q$4:$Q$2000=J$1),('Diário 2º PA'!$F$4:$F$2000))+SUMPRODUCT(-('Diário 3º PA'!$E$4:$E$2000='Analítico Cp.'!$B104),-('Diário 3º PA'!$Q$4:$Q$2000=J$1),('Diário 3º PA'!$F$4:$F$2000))+SUMPRODUCT(-('Diário 4º PA'!$E$4:$E$2000='Analítico Cp.'!$B104),-('Diário 4º PA'!$Q$4:$Q$2000=J$1),('Diário 4º PA'!$F$4:$F$2000))+SUMPRODUCT(-('Comp.'!$D$5:$D$896='Analítico Cp.'!$B104),-('Comp.'!$K$5:$K$896=J$1),('Comp.'!$E$5:$E$896))</f>
        <v>0</v>
      </c>
      <c r="K104" s="15">
        <f>SUMPRODUCT(-('Diário 1º PA'!$E$4:$E$2634='Analítico Cp.'!$B104),-('Diário 1º PA'!$Q$4:$Q$2634=K$1),('Diário 1º PA'!$F$4:$F$2634))+SUMPRODUCT(-('Diário 2º PA'!$E$4:$E$2000='Analítico Cp.'!$B104),-('Diário 2º PA'!$Q$4:$Q$2000=K$1),('Diário 2º PA'!$F$4:$F$2000))+SUMPRODUCT(-('Diário 3º PA'!$E$4:$E$2000='Analítico Cp.'!$B104),-('Diário 3º PA'!$Q$4:$Q$2000=K$1),('Diário 3º PA'!$F$4:$F$2000))+SUMPRODUCT(-('Diário 4º PA'!$E$4:$E$2000='Analítico Cp.'!$B104),-('Diário 4º PA'!$Q$4:$Q$2000=K$1),('Diário 4º PA'!$F$4:$F$2000))+SUMPRODUCT(-('Comp.'!$D$5:$D$896='Analítico Cp.'!$B104),-('Comp.'!$K$5:$K$896=K$1),('Comp.'!$E$5:$E$896))</f>
        <v>0</v>
      </c>
      <c r="L104" s="15">
        <f>SUMPRODUCT(-('Diário 1º PA'!$E$4:$E$2634='Analítico Cp.'!$B104),-('Diário 1º PA'!$Q$4:$Q$2634=L$1),('Diário 1º PA'!$F$4:$F$2634))+SUMPRODUCT(-('Diário 2º PA'!$E$4:$E$2000='Analítico Cp.'!$B104),-('Diário 2º PA'!$Q$4:$Q$2000=L$1),('Diário 2º PA'!$F$4:$F$2000))+SUMPRODUCT(-('Diário 3º PA'!$E$4:$E$2000='Analítico Cp.'!$B104),-('Diário 3º PA'!$Q$4:$Q$2000=L$1),('Diário 3º PA'!$F$4:$F$2000))+SUMPRODUCT(-('Diário 4º PA'!$E$4:$E$2000='Analítico Cp.'!$B104),-('Diário 4º PA'!$Q$4:$Q$2000=L$1),('Diário 4º PA'!$F$4:$F$2000))+SUMPRODUCT(-('Comp.'!$D$5:$D$896='Analítico Cp.'!$B104),-('Comp.'!$K$5:$K$896=L$1),('Comp.'!$E$5:$E$896))</f>
        <v>0</v>
      </c>
      <c r="M104" s="15">
        <f>SUMPRODUCT(-('Diário 1º PA'!$E$4:$E$2634='Analítico Cp.'!$B104),-('Diário 1º PA'!$Q$4:$Q$2634=M$1),('Diário 1º PA'!$F$4:$F$2634))+SUMPRODUCT(-('Diário 2º PA'!$E$4:$E$2000='Analítico Cp.'!$B104),-('Diário 2º PA'!$Q$4:$Q$2000=M$1),('Diário 2º PA'!$F$4:$F$2000))+SUMPRODUCT(-('Diário 3º PA'!$E$4:$E$2000='Analítico Cp.'!$B104),-('Diário 3º PA'!$Q$4:$Q$2000=M$1),('Diário 3º PA'!$F$4:$F$2000))+SUMPRODUCT(-('Diário 4º PA'!$E$4:$E$2000='Analítico Cp.'!$B104),-('Diário 4º PA'!$Q$4:$Q$2000=M$1),('Diário 4º PA'!$F$4:$F$2000))+SUMPRODUCT(-('Comp.'!$D$5:$D$896='Analítico Cp.'!$B104),-('Comp.'!$K$5:$K$896=M$1),('Comp.'!$E$5:$E$896))</f>
        <v>0</v>
      </c>
      <c r="N104" s="15">
        <f>SUMPRODUCT(-('Diário 1º PA'!$E$4:$E$2634='Analítico Cp.'!$B104),-('Diário 1º PA'!$Q$4:$Q$2634=N$1),('Diário 1º PA'!$F$4:$F$2634))+SUMPRODUCT(-('Diário 2º PA'!$E$4:$E$2000='Analítico Cp.'!$B104),-('Diário 2º PA'!$Q$4:$Q$2000=N$1),('Diário 2º PA'!$F$4:$F$2000))+SUMPRODUCT(-('Diário 3º PA'!$E$4:$E$2000='Analítico Cp.'!$B104),-('Diário 3º PA'!$Q$4:$Q$2000=N$1),('Diário 3º PA'!$F$4:$F$2000))+SUMPRODUCT(-('Diário 4º PA'!$E$4:$E$2000='Analítico Cp.'!$B104),-('Diário 4º PA'!$Q$4:$Q$2000=N$1),('Diário 4º PA'!$F$4:$F$2000))+SUMPRODUCT(-('Comp.'!$D$5:$D$896='Analítico Cp.'!$B104),-('Comp.'!$K$5:$K$896=N$1),('Comp.'!$E$5:$E$896))</f>
        <v>0</v>
      </c>
      <c r="O104" s="16">
        <f t="shared" si="12"/>
        <v>0</v>
      </c>
      <c r="P104" s="180">
        <f t="shared" si="13"/>
        <v>0</v>
      </c>
    </row>
    <row r="105" spans="1:16" ht="23.25" customHeight="1" x14ac:dyDescent="0.2">
      <c r="A105" s="67" t="s">
        <v>207</v>
      </c>
      <c r="B105" s="111" t="s">
        <v>64</v>
      </c>
      <c r="C105" s="15">
        <f>SUMPRODUCT(-('Diário 1º PA'!$E$4:$E$2634='Analítico Cp.'!$B105),-('Diário 1º PA'!$Q$4:$Q$2634=C$1),('Diário 1º PA'!$F$4:$F$2634))+SUMPRODUCT(-('Diário 2º PA'!$E$4:$E$2000='Analítico Cp.'!$B105),-('Diário 2º PA'!$Q$4:$Q$2000=C$1),('Diário 2º PA'!$F$4:$F$2000))+SUMPRODUCT(-('Diário 3º PA'!$E$4:$E$2000='Analítico Cp.'!$B105),-('Diário 3º PA'!$Q$4:$Q$2000=C$1),('Diário 3º PA'!$F$4:$F$2000))+SUMPRODUCT(-('Diário 4º PA'!$E$4:$E$2000='Analítico Cp.'!$B105),-('Diário 4º PA'!$Q$4:$Q$2000=C$1),('Diário 4º PA'!$F$4:$F$2000))+SUMPRODUCT(-('Comp.'!$D$5:$D$896='Analítico Cp.'!$B105),-('Comp.'!$K$5:$K$896=C$1),('Comp.'!$E$5:$E$896))</f>
        <v>0</v>
      </c>
      <c r="D105" s="15">
        <f>SUMPRODUCT(-('Diário 1º PA'!$E$4:$E$2634='Analítico Cp.'!$B105),-('Diário 1º PA'!$Q$4:$Q$2634=D$1),('Diário 1º PA'!$F$4:$F$2634))+SUMPRODUCT(-('Diário 2º PA'!$E$4:$E$2000='Analítico Cp.'!$B105),-('Diário 2º PA'!$Q$4:$Q$2000=D$1),('Diário 2º PA'!$F$4:$F$2000))+SUMPRODUCT(-('Diário 3º PA'!$E$4:$E$2000='Analítico Cp.'!$B105),-('Diário 3º PA'!$Q$4:$Q$2000=D$1),('Diário 3º PA'!$F$4:$F$2000))+SUMPRODUCT(-('Diário 4º PA'!$E$4:$E$2000='Analítico Cp.'!$B105),-('Diário 4º PA'!$Q$4:$Q$2000=D$1),('Diário 4º PA'!$F$4:$F$2000))+SUMPRODUCT(-('Comp.'!$D$5:$D$896='Analítico Cp.'!$B105),-('Comp.'!$K$5:$K$896=D$1),('Comp.'!$E$5:$E$896))</f>
        <v>12</v>
      </c>
      <c r="E105" s="15">
        <f>SUMPRODUCT(-('Diário 1º PA'!$E$4:$E$2634='Analítico Cp.'!$B105),-('Diário 1º PA'!$Q$4:$Q$2634=E$1),('Diário 1º PA'!$F$4:$F$2634))+SUMPRODUCT(-('Diário 2º PA'!$E$4:$E$2000='Analítico Cp.'!$B105),-('Diário 2º PA'!$Q$4:$Q$2000=E$1),('Diário 2º PA'!$F$4:$F$2000))+SUMPRODUCT(-('Diário 3º PA'!$E$4:$E$2000='Analítico Cp.'!$B105),-('Diário 3º PA'!$Q$4:$Q$2000=E$1),('Diário 3º PA'!$F$4:$F$2000))+SUMPRODUCT(-('Diário 4º PA'!$E$4:$E$2000='Analítico Cp.'!$B105),-('Diário 4º PA'!$Q$4:$Q$2000=E$1),('Diário 4º PA'!$F$4:$F$2000))+SUMPRODUCT(-('Comp.'!$D$5:$D$896='Analítico Cp.'!$B105),-('Comp.'!$K$5:$K$896=E$1),('Comp.'!$E$5:$E$896))</f>
        <v>0</v>
      </c>
      <c r="F105" s="15">
        <f>SUMPRODUCT(-('Diário 1º PA'!$E$4:$E$2634='Analítico Cp.'!$B105),-('Diário 1º PA'!$Q$4:$Q$2634=F$1),('Diário 1º PA'!$F$4:$F$2634))+SUMPRODUCT(-('Diário 2º PA'!$E$4:$E$2000='Analítico Cp.'!$B105),-('Diário 2º PA'!$Q$4:$Q$2000=F$1),('Diário 2º PA'!$F$4:$F$2000))+SUMPRODUCT(-('Diário 3º PA'!$E$4:$E$2000='Analítico Cp.'!$B105),-('Diário 3º PA'!$Q$4:$Q$2000=F$1),('Diário 3º PA'!$F$4:$F$2000))+SUMPRODUCT(-('Diário 4º PA'!$E$4:$E$2000='Analítico Cp.'!$B105),-('Diário 4º PA'!$Q$4:$Q$2000=F$1),('Diário 4º PA'!$F$4:$F$2000))+SUMPRODUCT(-('Comp.'!$D$5:$D$896='Analítico Cp.'!$B105),-('Comp.'!$K$5:$K$896=F$1),('Comp.'!$E$5:$E$896))</f>
        <v>0</v>
      </c>
      <c r="G105" s="15">
        <f>SUMPRODUCT(-('Diário 1º PA'!$E$4:$E$2634='Analítico Cp.'!$B105),-('Diário 1º PA'!$Q$4:$Q$2634=G$1),('Diário 1º PA'!$F$4:$F$2634))+SUMPRODUCT(-('Diário 2º PA'!$E$4:$E$2000='Analítico Cp.'!$B105),-('Diário 2º PA'!$Q$4:$Q$2000=G$1),('Diário 2º PA'!$F$4:$F$2000))+SUMPRODUCT(-('Diário 3º PA'!$E$4:$E$2000='Analítico Cp.'!$B105),-('Diário 3º PA'!$Q$4:$Q$2000=G$1),('Diário 3º PA'!$F$4:$F$2000))+SUMPRODUCT(-('Diário 4º PA'!$E$4:$E$2000='Analítico Cp.'!$B105),-('Diário 4º PA'!$Q$4:$Q$2000=G$1),('Diário 4º PA'!$F$4:$F$2000))+SUMPRODUCT(-('Comp.'!$D$5:$D$896='Analítico Cp.'!$B105),-('Comp.'!$K$5:$K$896=G$1),('Comp.'!$E$5:$E$896))</f>
        <v>0</v>
      </c>
      <c r="H105" s="15">
        <f>SUMPRODUCT(-('Diário 1º PA'!$E$4:$E$2634='Analítico Cp.'!$B105),-('Diário 1º PA'!$Q$4:$Q$2634=H$1),('Diário 1º PA'!$F$4:$F$2634))+SUMPRODUCT(-('Diário 2º PA'!$E$4:$E$2000='Analítico Cp.'!$B105),-('Diário 2º PA'!$Q$4:$Q$2000=H$1),('Diário 2º PA'!$F$4:$F$2000))+SUMPRODUCT(-('Diário 3º PA'!$E$4:$E$2000='Analítico Cp.'!$B105),-('Diário 3º PA'!$Q$4:$Q$2000=H$1),('Diário 3º PA'!$F$4:$F$2000))+SUMPRODUCT(-('Diário 4º PA'!$E$4:$E$2000='Analítico Cp.'!$B105),-('Diário 4º PA'!$Q$4:$Q$2000=H$1),('Diário 4º PA'!$F$4:$F$2000))+SUMPRODUCT(-('Comp.'!$D$5:$D$896='Analítico Cp.'!$B105),-('Comp.'!$K$5:$K$896=H$1),('Comp.'!$E$5:$E$896))</f>
        <v>0</v>
      </c>
      <c r="I105" s="15">
        <f>SUMPRODUCT(-('Diário 1º PA'!$E$4:$E$2634='Analítico Cp.'!$B105),-('Diário 1º PA'!$Q$4:$Q$2634=I$1),('Diário 1º PA'!$F$4:$F$2634))+SUMPRODUCT(-('Diário 2º PA'!$E$4:$E$2000='Analítico Cp.'!$B105),-('Diário 2º PA'!$Q$4:$Q$2000=I$1),('Diário 2º PA'!$F$4:$F$2000))+SUMPRODUCT(-('Diário 3º PA'!$E$4:$E$2000='Analítico Cp.'!$B105),-('Diário 3º PA'!$Q$4:$Q$2000=I$1),('Diário 3º PA'!$F$4:$F$2000))+SUMPRODUCT(-('Diário 4º PA'!$E$4:$E$2000='Analítico Cp.'!$B105),-('Diário 4º PA'!$Q$4:$Q$2000=I$1),('Diário 4º PA'!$F$4:$F$2000))+SUMPRODUCT(-('Comp.'!$D$5:$D$896='Analítico Cp.'!$B105),-('Comp.'!$K$5:$K$896=I$1),('Comp.'!$E$5:$E$896))</f>
        <v>0</v>
      </c>
      <c r="J105" s="15">
        <f>SUMPRODUCT(-('Diário 1º PA'!$E$4:$E$2634='Analítico Cp.'!$B105),-('Diário 1º PA'!$Q$4:$Q$2634=J$1),('Diário 1º PA'!$F$4:$F$2634))+SUMPRODUCT(-('Diário 2º PA'!$E$4:$E$2000='Analítico Cp.'!$B105),-('Diário 2º PA'!$Q$4:$Q$2000=J$1),('Diário 2º PA'!$F$4:$F$2000))+SUMPRODUCT(-('Diário 3º PA'!$E$4:$E$2000='Analítico Cp.'!$B105),-('Diário 3º PA'!$Q$4:$Q$2000=J$1),('Diário 3º PA'!$F$4:$F$2000))+SUMPRODUCT(-('Diário 4º PA'!$E$4:$E$2000='Analítico Cp.'!$B105),-('Diário 4º PA'!$Q$4:$Q$2000=J$1),('Diário 4º PA'!$F$4:$F$2000))+SUMPRODUCT(-('Comp.'!$D$5:$D$896='Analítico Cp.'!$B105),-('Comp.'!$K$5:$K$896=J$1),('Comp.'!$E$5:$E$896))</f>
        <v>0</v>
      </c>
      <c r="K105" s="15">
        <f>SUMPRODUCT(-('Diário 1º PA'!$E$4:$E$2634='Analítico Cp.'!$B105),-('Diário 1º PA'!$Q$4:$Q$2634=K$1),('Diário 1º PA'!$F$4:$F$2634))+SUMPRODUCT(-('Diário 2º PA'!$E$4:$E$2000='Analítico Cp.'!$B105),-('Diário 2º PA'!$Q$4:$Q$2000=K$1),('Diário 2º PA'!$F$4:$F$2000))+SUMPRODUCT(-('Diário 3º PA'!$E$4:$E$2000='Analítico Cp.'!$B105),-('Diário 3º PA'!$Q$4:$Q$2000=K$1),('Diário 3º PA'!$F$4:$F$2000))+SUMPRODUCT(-('Diário 4º PA'!$E$4:$E$2000='Analítico Cp.'!$B105),-('Diário 4º PA'!$Q$4:$Q$2000=K$1),('Diário 4º PA'!$F$4:$F$2000))+SUMPRODUCT(-('Comp.'!$D$5:$D$896='Analítico Cp.'!$B105),-('Comp.'!$K$5:$K$896=K$1),('Comp.'!$E$5:$E$896))</f>
        <v>0</v>
      </c>
      <c r="L105" s="15">
        <f>SUMPRODUCT(-('Diário 1º PA'!$E$4:$E$2634='Analítico Cp.'!$B105),-('Diário 1º PA'!$Q$4:$Q$2634=L$1),('Diário 1º PA'!$F$4:$F$2634))+SUMPRODUCT(-('Diário 2º PA'!$E$4:$E$2000='Analítico Cp.'!$B105),-('Diário 2º PA'!$Q$4:$Q$2000=L$1),('Diário 2º PA'!$F$4:$F$2000))+SUMPRODUCT(-('Diário 3º PA'!$E$4:$E$2000='Analítico Cp.'!$B105),-('Diário 3º PA'!$Q$4:$Q$2000=L$1),('Diário 3º PA'!$F$4:$F$2000))+SUMPRODUCT(-('Diário 4º PA'!$E$4:$E$2000='Analítico Cp.'!$B105),-('Diário 4º PA'!$Q$4:$Q$2000=L$1),('Diário 4º PA'!$F$4:$F$2000))+SUMPRODUCT(-('Comp.'!$D$5:$D$896='Analítico Cp.'!$B105),-('Comp.'!$K$5:$K$896=L$1),('Comp.'!$E$5:$E$896))</f>
        <v>0</v>
      </c>
      <c r="M105" s="15">
        <f>SUMPRODUCT(-('Diário 1º PA'!$E$4:$E$2634='Analítico Cp.'!$B105),-('Diário 1º PA'!$Q$4:$Q$2634=M$1),('Diário 1º PA'!$F$4:$F$2634))+SUMPRODUCT(-('Diário 2º PA'!$E$4:$E$2000='Analítico Cp.'!$B105),-('Diário 2º PA'!$Q$4:$Q$2000=M$1),('Diário 2º PA'!$F$4:$F$2000))+SUMPRODUCT(-('Diário 3º PA'!$E$4:$E$2000='Analítico Cp.'!$B105),-('Diário 3º PA'!$Q$4:$Q$2000=M$1),('Diário 3º PA'!$F$4:$F$2000))+SUMPRODUCT(-('Diário 4º PA'!$E$4:$E$2000='Analítico Cp.'!$B105),-('Diário 4º PA'!$Q$4:$Q$2000=M$1),('Diário 4º PA'!$F$4:$F$2000))+SUMPRODUCT(-('Comp.'!$D$5:$D$896='Analítico Cp.'!$B105),-('Comp.'!$K$5:$K$896=M$1),('Comp.'!$E$5:$E$896))</f>
        <v>0</v>
      </c>
      <c r="N105" s="15">
        <f>SUMPRODUCT(-('Diário 1º PA'!$E$4:$E$2634='Analítico Cp.'!$B105),-('Diário 1º PA'!$Q$4:$Q$2634=N$1),('Diário 1º PA'!$F$4:$F$2634))+SUMPRODUCT(-('Diário 2º PA'!$E$4:$E$2000='Analítico Cp.'!$B105),-('Diário 2º PA'!$Q$4:$Q$2000=N$1),('Diário 2º PA'!$F$4:$F$2000))+SUMPRODUCT(-('Diário 3º PA'!$E$4:$E$2000='Analítico Cp.'!$B105),-('Diário 3º PA'!$Q$4:$Q$2000=N$1),('Diário 3º PA'!$F$4:$F$2000))+SUMPRODUCT(-('Diário 4º PA'!$E$4:$E$2000='Analítico Cp.'!$B105),-('Diário 4º PA'!$Q$4:$Q$2000=N$1),('Diário 4º PA'!$F$4:$F$2000))+SUMPRODUCT(-('Comp.'!$D$5:$D$896='Analítico Cp.'!$B105),-('Comp.'!$K$5:$K$896=N$1),('Comp.'!$E$5:$E$896))</f>
        <v>0</v>
      </c>
      <c r="O105" s="16">
        <f t="shared" si="12"/>
        <v>12</v>
      </c>
      <c r="P105" s="180">
        <f t="shared" si="13"/>
        <v>3.5830198573585043E-6</v>
      </c>
    </row>
    <row r="106" spans="1:16" ht="23.25" customHeight="1" x14ac:dyDescent="0.2">
      <c r="A106" s="67" t="s">
        <v>208</v>
      </c>
      <c r="B106" s="111" t="s">
        <v>87</v>
      </c>
      <c r="C106" s="15">
        <f>SUMPRODUCT(-('Diário 1º PA'!$E$4:$E$2634='Analítico Cp.'!$B106),-('Diário 1º PA'!$Q$4:$Q$2634=C$1),('Diário 1º PA'!$F$4:$F$2634))+SUMPRODUCT(-('Diário 2º PA'!$E$4:$E$2000='Analítico Cp.'!$B106),-('Diário 2º PA'!$Q$4:$Q$2000=C$1),('Diário 2º PA'!$F$4:$F$2000))+SUMPRODUCT(-('Diário 3º PA'!$E$4:$E$2000='Analítico Cp.'!$B106),-('Diário 3º PA'!$Q$4:$Q$2000=C$1),('Diário 3º PA'!$F$4:$F$2000))+SUMPRODUCT(-('Diário 4º PA'!$E$4:$E$2000='Analítico Cp.'!$B106),-('Diário 4º PA'!$Q$4:$Q$2000=C$1),('Diário 4º PA'!$F$4:$F$2000))+SUMPRODUCT(-('Comp.'!$D$5:$D$896='Analítico Cp.'!$B106),-('Comp.'!$K$5:$K$896=C$1),('Comp.'!$E$5:$E$896))</f>
        <v>0</v>
      </c>
      <c r="D106" s="15">
        <f>SUMPRODUCT(-('Diário 1º PA'!$E$4:$E$2634='Analítico Cp.'!$B106),-('Diário 1º PA'!$Q$4:$Q$2634=D$1),('Diário 1º PA'!$F$4:$F$2634))+SUMPRODUCT(-('Diário 2º PA'!$E$4:$E$2000='Analítico Cp.'!$B106),-('Diário 2º PA'!$Q$4:$Q$2000=D$1),('Diário 2º PA'!$F$4:$F$2000))+SUMPRODUCT(-('Diário 3º PA'!$E$4:$E$2000='Analítico Cp.'!$B106),-('Diário 3º PA'!$Q$4:$Q$2000=D$1),('Diário 3º PA'!$F$4:$F$2000))+SUMPRODUCT(-('Diário 4º PA'!$E$4:$E$2000='Analítico Cp.'!$B106),-('Diário 4º PA'!$Q$4:$Q$2000=D$1),('Diário 4º PA'!$F$4:$F$2000))+SUMPRODUCT(-('Comp.'!$D$5:$D$896='Analítico Cp.'!$B106),-('Comp.'!$K$5:$K$896=D$1),('Comp.'!$E$5:$E$896))</f>
        <v>0</v>
      </c>
      <c r="E106" s="15">
        <f>SUMPRODUCT(-('Diário 1º PA'!$E$4:$E$2634='Analítico Cp.'!$B106),-('Diário 1º PA'!$Q$4:$Q$2634=E$1),('Diário 1º PA'!$F$4:$F$2634))+SUMPRODUCT(-('Diário 2º PA'!$E$4:$E$2000='Analítico Cp.'!$B106),-('Diário 2º PA'!$Q$4:$Q$2000=E$1),('Diário 2º PA'!$F$4:$F$2000))+SUMPRODUCT(-('Diário 3º PA'!$E$4:$E$2000='Analítico Cp.'!$B106),-('Diário 3º PA'!$Q$4:$Q$2000=E$1),('Diário 3º PA'!$F$4:$F$2000))+SUMPRODUCT(-('Diário 4º PA'!$E$4:$E$2000='Analítico Cp.'!$B106),-('Diário 4º PA'!$Q$4:$Q$2000=E$1),('Diário 4º PA'!$F$4:$F$2000))+SUMPRODUCT(-('Comp.'!$D$5:$D$896='Analítico Cp.'!$B106),-('Comp.'!$K$5:$K$896=E$1),('Comp.'!$E$5:$E$896))</f>
        <v>0</v>
      </c>
      <c r="F106" s="15">
        <f>SUMPRODUCT(-('Diário 1º PA'!$E$4:$E$2634='Analítico Cp.'!$B106),-('Diário 1º PA'!$Q$4:$Q$2634=F$1),('Diário 1º PA'!$F$4:$F$2634))+SUMPRODUCT(-('Diário 2º PA'!$E$4:$E$2000='Analítico Cp.'!$B106),-('Diário 2º PA'!$Q$4:$Q$2000=F$1),('Diário 2º PA'!$F$4:$F$2000))+SUMPRODUCT(-('Diário 3º PA'!$E$4:$E$2000='Analítico Cp.'!$B106),-('Diário 3º PA'!$Q$4:$Q$2000=F$1),('Diário 3º PA'!$F$4:$F$2000))+SUMPRODUCT(-('Diário 4º PA'!$E$4:$E$2000='Analítico Cp.'!$B106),-('Diário 4º PA'!$Q$4:$Q$2000=F$1),('Diário 4º PA'!$F$4:$F$2000))+SUMPRODUCT(-('Comp.'!$D$5:$D$896='Analítico Cp.'!$B106),-('Comp.'!$K$5:$K$896=F$1),('Comp.'!$E$5:$E$896))</f>
        <v>0</v>
      </c>
      <c r="G106" s="15">
        <f>SUMPRODUCT(-('Diário 1º PA'!$E$4:$E$2634='Analítico Cp.'!$B106),-('Diário 1º PA'!$Q$4:$Q$2634=G$1),('Diário 1º PA'!$F$4:$F$2634))+SUMPRODUCT(-('Diário 2º PA'!$E$4:$E$2000='Analítico Cp.'!$B106),-('Diário 2º PA'!$Q$4:$Q$2000=G$1),('Diário 2º PA'!$F$4:$F$2000))+SUMPRODUCT(-('Diário 3º PA'!$E$4:$E$2000='Analítico Cp.'!$B106),-('Diário 3º PA'!$Q$4:$Q$2000=G$1),('Diário 3º PA'!$F$4:$F$2000))+SUMPRODUCT(-('Diário 4º PA'!$E$4:$E$2000='Analítico Cp.'!$B106),-('Diário 4º PA'!$Q$4:$Q$2000=G$1),('Diário 4º PA'!$F$4:$F$2000))+SUMPRODUCT(-('Comp.'!$D$5:$D$896='Analítico Cp.'!$B106),-('Comp.'!$K$5:$K$896=G$1),('Comp.'!$E$5:$E$896))</f>
        <v>0</v>
      </c>
      <c r="H106" s="15">
        <f>SUMPRODUCT(-('Diário 1º PA'!$E$4:$E$2634='Analítico Cp.'!$B106),-('Diário 1º PA'!$Q$4:$Q$2634=H$1),('Diário 1º PA'!$F$4:$F$2634))+SUMPRODUCT(-('Diário 2º PA'!$E$4:$E$2000='Analítico Cp.'!$B106),-('Diário 2º PA'!$Q$4:$Q$2000=H$1),('Diário 2º PA'!$F$4:$F$2000))+SUMPRODUCT(-('Diário 3º PA'!$E$4:$E$2000='Analítico Cp.'!$B106),-('Diário 3º PA'!$Q$4:$Q$2000=H$1),('Diário 3º PA'!$F$4:$F$2000))+SUMPRODUCT(-('Diário 4º PA'!$E$4:$E$2000='Analítico Cp.'!$B106),-('Diário 4º PA'!$Q$4:$Q$2000=H$1),('Diário 4º PA'!$F$4:$F$2000))+SUMPRODUCT(-('Comp.'!$D$5:$D$896='Analítico Cp.'!$B106),-('Comp.'!$K$5:$K$896=H$1),('Comp.'!$E$5:$E$896))</f>
        <v>0</v>
      </c>
      <c r="I106" s="15">
        <f>SUMPRODUCT(-('Diário 1º PA'!$E$4:$E$2634='Analítico Cp.'!$B106),-('Diário 1º PA'!$Q$4:$Q$2634=I$1),('Diário 1º PA'!$F$4:$F$2634))+SUMPRODUCT(-('Diário 2º PA'!$E$4:$E$2000='Analítico Cp.'!$B106),-('Diário 2º PA'!$Q$4:$Q$2000=I$1),('Diário 2º PA'!$F$4:$F$2000))+SUMPRODUCT(-('Diário 3º PA'!$E$4:$E$2000='Analítico Cp.'!$B106),-('Diário 3º PA'!$Q$4:$Q$2000=I$1),('Diário 3º PA'!$F$4:$F$2000))+SUMPRODUCT(-('Diário 4º PA'!$E$4:$E$2000='Analítico Cp.'!$B106),-('Diário 4º PA'!$Q$4:$Q$2000=I$1),('Diário 4º PA'!$F$4:$F$2000))+SUMPRODUCT(-('Comp.'!$D$5:$D$896='Analítico Cp.'!$B106),-('Comp.'!$K$5:$K$896=I$1),('Comp.'!$E$5:$E$896))</f>
        <v>0</v>
      </c>
      <c r="J106" s="15">
        <f>SUMPRODUCT(-('Diário 1º PA'!$E$4:$E$2634='Analítico Cp.'!$B106),-('Diário 1º PA'!$Q$4:$Q$2634=J$1),('Diário 1º PA'!$F$4:$F$2634))+SUMPRODUCT(-('Diário 2º PA'!$E$4:$E$2000='Analítico Cp.'!$B106),-('Diário 2º PA'!$Q$4:$Q$2000=J$1),('Diário 2º PA'!$F$4:$F$2000))+SUMPRODUCT(-('Diário 3º PA'!$E$4:$E$2000='Analítico Cp.'!$B106),-('Diário 3º PA'!$Q$4:$Q$2000=J$1),('Diário 3º PA'!$F$4:$F$2000))+SUMPRODUCT(-('Diário 4º PA'!$E$4:$E$2000='Analítico Cp.'!$B106),-('Diário 4º PA'!$Q$4:$Q$2000=J$1),('Diário 4º PA'!$F$4:$F$2000))+SUMPRODUCT(-('Comp.'!$D$5:$D$896='Analítico Cp.'!$B106),-('Comp.'!$K$5:$K$896=J$1),('Comp.'!$E$5:$E$896))</f>
        <v>0</v>
      </c>
      <c r="K106" s="15">
        <f>SUMPRODUCT(-('Diário 1º PA'!$E$4:$E$2634='Analítico Cp.'!$B106),-('Diário 1º PA'!$Q$4:$Q$2634=K$1),('Diário 1º PA'!$F$4:$F$2634))+SUMPRODUCT(-('Diário 2º PA'!$E$4:$E$2000='Analítico Cp.'!$B106),-('Diário 2º PA'!$Q$4:$Q$2000=K$1),('Diário 2º PA'!$F$4:$F$2000))+SUMPRODUCT(-('Diário 3º PA'!$E$4:$E$2000='Analítico Cp.'!$B106),-('Diário 3º PA'!$Q$4:$Q$2000=K$1),('Diário 3º PA'!$F$4:$F$2000))+SUMPRODUCT(-('Diário 4º PA'!$E$4:$E$2000='Analítico Cp.'!$B106),-('Diário 4º PA'!$Q$4:$Q$2000=K$1),('Diário 4º PA'!$F$4:$F$2000))+SUMPRODUCT(-('Comp.'!$D$5:$D$896='Analítico Cp.'!$B106),-('Comp.'!$K$5:$K$896=K$1),('Comp.'!$E$5:$E$896))</f>
        <v>0</v>
      </c>
      <c r="L106" s="15">
        <f>SUMPRODUCT(-('Diário 1º PA'!$E$4:$E$2634='Analítico Cp.'!$B106),-('Diário 1º PA'!$Q$4:$Q$2634=L$1),('Diário 1º PA'!$F$4:$F$2634))+SUMPRODUCT(-('Diário 2º PA'!$E$4:$E$2000='Analítico Cp.'!$B106),-('Diário 2º PA'!$Q$4:$Q$2000=L$1),('Diário 2º PA'!$F$4:$F$2000))+SUMPRODUCT(-('Diário 3º PA'!$E$4:$E$2000='Analítico Cp.'!$B106),-('Diário 3º PA'!$Q$4:$Q$2000=L$1),('Diário 3º PA'!$F$4:$F$2000))+SUMPRODUCT(-('Diário 4º PA'!$E$4:$E$2000='Analítico Cp.'!$B106),-('Diário 4º PA'!$Q$4:$Q$2000=L$1),('Diário 4º PA'!$F$4:$F$2000))+SUMPRODUCT(-('Comp.'!$D$5:$D$896='Analítico Cp.'!$B106),-('Comp.'!$K$5:$K$896=L$1),('Comp.'!$E$5:$E$896))</f>
        <v>0</v>
      </c>
      <c r="M106" s="15">
        <f>SUMPRODUCT(-('Diário 1º PA'!$E$4:$E$2634='Analítico Cp.'!$B106),-('Diário 1º PA'!$Q$4:$Q$2634=M$1),('Diário 1º PA'!$F$4:$F$2634))+SUMPRODUCT(-('Diário 2º PA'!$E$4:$E$2000='Analítico Cp.'!$B106),-('Diário 2º PA'!$Q$4:$Q$2000=M$1),('Diário 2º PA'!$F$4:$F$2000))+SUMPRODUCT(-('Diário 3º PA'!$E$4:$E$2000='Analítico Cp.'!$B106),-('Diário 3º PA'!$Q$4:$Q$2000=M$1),('Diário 3º PA'!$F$4:$F$2000))+SUMPRODUCT(-('Diário 4º PA'!$E$4:$E$2000='Analítico Cp.'!$B106),-('Diário 4º PA'!$Q$4:$Q$2000=M$1),('Diário 4º PA'!$F$4:$F$2000))+SUMPRODUCT(-('Comp.'!$D$5:$D$896='Analítico Cp.'!$B106),-('Comp.'!$K$5:$K$896=M$1),('Comp.'!$E$5:$E$896))</f>
        <v>0</v>
      </c>
      <c r="N106" s="15">
        <f>SUMPRODUCT(-('Diário 1º PA'!$E$4:$E$2634='Analítico Cp.'!$B106),-('Diário 1º PA'!$Q$4:$Q$2634=N$1),('Diário 1º PA'!$F$4:$F$2634))+SUMPRODUCT(-('Diário 2º PA'!$E$4:$E$2000='Analítico Cp.'!$B106),-('Diário 2º PA'!$Q$4:$Q$2000=N$1),('Diário 2º PA'!$F$4:$F$2000))+SUMPRODUCT(-('Diário 3º PA'!$E$4:$E$2000='Analítico Cp.'!$B106),-('Diário 3º PA'!$Q$4:$Q$2000=N$1),('Diário 3º PA'!$F$4:$F$2000))+SUMPRODUCT(-('Diário 4º PA'!$E$4:$E$2000='Analítico Cp.'!$B106),-('Diário 4º PA'!$Q$4:$Q$2000=N$1),('Diário 4º PA'!$F$4:$F$2000))+SUMPRODUCT(-('Comp.'!$D$5:$D$896='Analítico Cp.'!$B106),-('Comp.'!$K$5:$K$896=N$1),('Comp.'!$E$5:$E$896))</f>
        <v>0</v>
      </c>
      <c r="O106" s="16">
        <f t="shared" si="12"/>
        <v>0</v>
      </c>
      <c r="P106" s="180">
        <f t="shared" si="13"/>
        <v>0</v>
      </c>
    </row>
    <row r="107" spans="1:16" ht="23.25" customHeight="1" x14ac:dyDescent="0.2">
      <c r="A107" s="67" t="s">
        <v>209</v>
      </c>
      <c r="B107" s="111" t="s">
        <v>205</v>
      </c>
      <c r="C107" s="15">
        <f>SUMPRODUCT(-('Diário 1º PA'!$E$4:$E$2634='Analítico Cp.'!$B107),-('Diário 1º PA'!$Q$4:$Q$2634=C$1),('Diário 1º PA'!$F$4:$F$2634))+SUMPRODUCT(-('Diário 2º PA'!$E$4:$E$2000='Analítico Cp.'!$B107),-('Diário 2º PA'!$Q$4:$Q$2000=C$1),('Diário 2º PA'!$F$4:$F$2000))+SUMPRODUCT(-('Diário 3º PA'!$E$4:$E$2000='Analítico Cp.'!$B107),-('Diário 3º PA'!$Q$4:$Q$2000=C$1),('Diário 3º PA'!$F$4:$F$2000))+SUMPRODUCT(-('Diário 4º PA'!$E$4:$E$2000='Analítico Cp.'!$B107),-('Diário 4º PA'!$Q$4:$Q$2000=C$1),('Diário 4º PA'!$F$4:$F$2000))+SUMPRODUCT(-('Comp.'!$D$5:$D$896='Analítico Cp.'!$B107),-('Comp.'!$K$5:$K$896=C$1),('Comp.'!$E$5:$E$896))</f>
        <v>0</v>
      </c>
      <c r="D107" s="15">
        <f>SUMPRODUCT(-('Diário 1º PA'!$E$4:$E$2634='Analítico Cp.'!$B107),-('Diário 1º PA'!$Q$4:$Q$2634=D$1),('Diário 1º PA'!$F$4:$F$2634))+SUMPRODUCT(-('Diário 2º PA'!$E$4:$E$2000='Analítico Cp.'!$B107),-('Diário 2º PA'!$Q$4:$Q$2000=D$1),('Diário 2º PA'!$F$4:$F$2000))+SUMPRODUCT(-('Diário 3º PA'!$E$4:$E$2000='Analítico Cp.'!$B107),-('Diário 3º PA'!$Q$4:$Q$2000=D$1),('Diário 3º PA'!$F$4:$F$2000))+SUMPRODUCT(-('Diário 4º PA'!$E$4:$E$2000='Analítico Cp.'!$B107),-('Diário 4º PA'!$Q$4:$Q$2000=D$1),('Diário 4º PA'!$F$4:$F$2000))+SUMPRODUCT(-('Comp.'!$D$5:$D$896='Analítico Cp.'!$B107),-('Comp.'!$K$5:$K$896=D$1),('Comp.'!$E$5:$E$896))</f>
        <v>0</v>
      </c>
      <c r="E107" s="15">
        <f>SUMPRODUCT(-('Diário 1º PA'!$E$4:$E$2634='Analítico Cp.'!$B107),-('Diário 1º PA'!$Q$4:$Q$2634=E$1),('Diário 1º PA'!$F$4:$F$2634))+SUMPRODUCT(-('Diário 2º PA'!$E$4:$E$2000='Analítico Cp.'!$B107),-('Diário 2º PA'!$Q$4:$Q$2000=E$1),('Diário 2º PA'!$F$4:$F$2000))+SUMPRODUCT(-('Diário 3º PA'!$E$4:$E$2000='Analítico Cp.'!$B107),-('Diário 3º PA'!$Q$4:$Q$2000=E$1),('Diário 3º PA'!$F$4:$F$2000))+SUMPRODUCT(-('Diário 4º PA'!$E$4:$E$2000='Analítico Cp.'!$B107),-('Diário 4º PA'!$Q$4:$Q$2000=E$1),('Diário 4º PA'!$F$4:$F$2000))+SUMPRODUCT(-('Comp.'!$D$5:$D$896='Analítico Cp.'!$B107),-('Comp.'!$K$5:$K$896=E$1),('Comp.'!$E$5:$E$896))</f>
        <v>0</v>
      </c>
      <c r="F107" s="15">
        <f>SUMPRODUCT(-('Diário 1º PA'!$E$4:$E$2634='Analítico Cp.'!$B107),-('Diário 1º PA'!$Q$4:$Q$2634=F$1),('Diário 1º PA'!$F$4:$F$2634))+SUMPRODUCT(-('Diário 2º PA'!$E$4:$E$2000='Analítico Cp.'!$B107),-('Diário 2º PA'!$Q$4:$Q$2000=F$1),('Diário 2º PA'!$F$4:$F$2000))+SUMPRODUCT(-('Diário 3º PA'!$E$4:$E$2000='Analítico Cp.'!$B107),-('Diário 3º PA'!$Q$4:$Q$2000=F$1),('Diário 3º PA'!$F$4:$F$2000))+SUMPRODUCT(-('Diário 4º PA'!$E$4:$E$2000='Analítico Cp.'!$B107),-('Diário 4º PA'!$Q$4:$Q$2000=F$1),('Diário 4º PA'!$F$4:$F$2000))+SUMPRODUCT(-('Comp.'!$D$5:$D$896='Analítico Cp.'!$B107),-('Comp.'!$K$5:$K$896=F$1),('Comp.'!$E$5:$E$896))</f>
        <v>0</v>
      </c>
      <c r="G107" s="15">
        <f>SUMPRODUCT(-('Diário 1º PA'!$E$4:$E$2634='Analítico Cp.'!$B107),-('Diário 1º PA'!$Q$4:$Q$2634=G$1),('Diário 1º PA'!$F$4:$F$2634))+SUMPRODUCT(-('Diário 2º PA'!$E$4:$E$2000='Analítico Cp.'!$B107),-('Diário 2º PA'!$Q$4:$Q$2000=G$1),('Diário 2º PA'!$F$4:$F$2000))+SUMPRODUCT(-('Diário 3º PA'!$E$4:$E$2000='Analítico Cp.'!$B107),-('Diário 3º PA'!$Q$4:$Q$2000=G$1),('Diário 3º PA'!$F$4:$F$2000))+SUMPRODUCT(-('Diário 4º PA'!$E$4:$E$2000='Analítico Cp.'!$B107),-('Diário 4º PA'!$Q$4:$Q$2000=G$1),('Diário 4º PA'!$F$4:$F$2000))+SUMPRODUCT(-('Comp.'!$D$5:$D$896='Analítico Cp.'!$B107),-('Comp.'!$K$5:$K$896=G$1),('Comp.'!$E$5:$E$896))</f>
        <v>0</v>
      </c>
      <c r="H107" s="15">
        <f>SUMPRODUCT(-('Diário 1º PA'!$E$4:$E$2634='Analítico Cp.'!$B107),-('Diário 1º PA'!$Q$4:$Q$2634=H$1),('Diário 1º PA'!$F$4:$F$2634))+SUMPRODUCT(-('Diário 2º PA'!$E$4:$E$2000='Analítico Cp.'!$B107),-('Diário 2º PA'!$Q$4:$Q$2000=H$1),('Diário 2º PA'!$F$4:$F$2000))+SUMPRODUCT(-('Diário 3º PA'!$E$4:$E$2000='Analítico Cp.'!$B107),-('Diário 3º PA'!$Q$4:$Q$2000=H$1),('Diário 3º PA'!$F$4:$F$2000))+SUMPRODUCT(-('Diário 4º PA'!$E$4:$E$2000='Analítico Cp.'!$B107),-('Diário 4º PA'!$Q$4:$Q$2000=H$1),('Diário 4º PA'!$F$4:$F$2000))+SUMPRODUCT(-('Comp.'!$D$5:$D$896='Analítico Cp.'!$B107),-('Comp.'!$K$5:$K$896=H$1),('Comp.'!$E$5:$E$896))</f>
        <v>0</v>
      </c>
      <c r="I107" s="15">
        <f>SUMPRODUCT(-('Diário 1º PA'!$E$4:$E$2634='Analítico Cp.'!$B107),-('Diário 1º PA'!$Q$4:$Q$2634=I$1),('Diário 1º PA'!$F$4:$F$2634))+SUMPRODUCT(-('Diário 2º PA'!$E$4:$E$2000='Analítico Cp.'!$B107),-('Diário 2º PA'!$Q$4:$Q$2000=I$1),('Diário 2º PA'!$F$4:$F$2000))+SUMPRODUCT(-('Diário 3º PA'!$E$4:$E$2000='Analítico Cp.'!$B107),-('Diário 3º PA'!$Q$4:$Q$2000=I$1),('Diário 3º PA'!$F$4:$F$2000))+SUMPRODUCT(-('Diário 4º PA'!$E$4:$E$2000='Analítico Cp.'!$B107),-('Diário 4º PA'!$Q$4:$Q$2000=I$1),('Diário 4º PA'!$F$4:$F$2000))+SUMPRODUCT(-('Comp.'!$D$5:$D$896='Analítico Cp.'!$B107),-('Comp.'!$K$5:$K$896=I$1),('Comp.'!$E$5:$E$896))</f>
        <v>0</v>
      </c>
      <c r="J107" s="15">
        <f>SUMPRODUCT(-('Diário 1º PA'!$E$4:$E$2634='Analítico Cp.'!$B107),-('Diário 1º PA'!$Q$4:$Q$2634=J$1),('Diário 1º PA'!$F$4:$F$2634))+SUMPRODUCT(-('Diário 2º PA'!$E$4:$E$2000='Analítico Cp.'!$B107),-('Diário 2º PA'!$Q$4:$Q$2000=J$1),('Diário 2º PA'!$F$4:$F$2000))+SUMPRODUCT(-('Diário 3º PA'!$E$4:$E$2000='Analítico Cp.'!$B107),-('Diário 3º PA'!$Q$4:$Q$2000=J$1),('Diário 3º PA'!$F$4:$F$2000))+SUMPRODUCT(-('Diário 4º PA'!$E$4:$E$2000='Analítico Cp.'!$B107),-('Diário 4º PA'!$Q$4:$Q$2000=J$1),('Diário 4º PA'!$F$4:$F$2000))+SUMPRODUCT(-('Comp.'!$D$5:$D$896='Analítico Cp.'!$B107),-('Comp.'!$K$5:$K$896=J$1),('Comp.'!$E$5:$E$896))</f>
        <v>0</v>
      </c>
      <c r="K107" s="15">
        <f>SUMPRODUCT(-('Diário 1º PA'!$E$4:$E$2634='Analítico Cp.'!$B107),-('Diário 1º PA'!$Q$4:$Q$2634=K$1),('Diário 1º PA'!$F$4:$F$2634))+SUMPRODUCT(-('Diário 2º PA'!$E$4:$E$2000='Analítico Cp.'!$B107),-('Diário 2º PA'!$Q$4:$Q$2000=K$1),('Diário 2º PA'!$F$4:$F$2000))+SUMPRODUCT(-('Diário 3º PA'!$E$4:$E$2000='Analítico Cp.'!$B107),-('Diário 3º PA'!$Q$4:$Q$2000=K$1),('Diário 3º PA'!$F$4:$F$2000))+SUMPRODUCT(-('Diário 4º PA'!$E$4:$E$2000='Analítico Cp.'!$B107),-('Diário 4º PA'!$Q$4:$Q$2000=K$1),('Diário 4º PA'!$F$4:$F$2000))+SUMPRODUCT(-('Comp.'!$D$5:$D$896='Analítico Cp.'!$B107),-('Comp.'!$K$5:$K$896=K$1),('Comp.'!$E$5:$E$896))</f>
        <v>0</v>
      </c>
      <c r="L107" s="15">
        <f>SUMPRODUCT(-('Diário 1º PA'!$E$4:$E$2634='Analítico Cp.'!$B107),-('Diário 1º PA'!$Q$4:$Q$2634=L$1),('Diário 1º PA'!$F$4:$F$2634))+SUMPRODUCT(-('Diário 2º PA'!$E$4:$E$2000='Analítico Cp.'!$B107),-('Diário 2º PA'!$Q$4:$Q$2000=L$1),('Diário 2º PA'!$F$4:$F$2000))+SUMPRODUCT(-('Diário 3º PA'!$E$4:$E$2000='Analítico Cp.'!$B107),-('Diário 3º PA'!$Q$4:$Q$2000=L$1),('Diário 3º PA'!$F$4:$F$2000))+SUMPRODUCT(-('Diário 4º PA'!$E$4:$E$2000='Analítico Cp.'!$B107),-('Diário 4º PA'!$Q$4:$Q$2000=L$1),('Diário 4º PA'!$F$4:$F$2000))+SUMPRODUCT(-('Comp.'!$D$5:$D$896='Analítico Cp.'!$B107),-('Comp.'!$K$5:$K$896=L$1),('Comp.'!$E$5:$E$896))</f>
        <v>0</v>
      </c>
      <c r="M107" s="15">
        <f>SUMPRODUCT(-('Diário 1º PA'!$E$4:$E$2634='Analítico Cp.'!$B107),-('Diário 1º PA'!$Q$4:$Q$2634=M$1),('Diário 1º PA'!$F$4:$F$2634))+SUMPRODUCT(-('Diário 2º PA'!$E$4:$E$2000='Analítico Cp.'!$B107),-('Diário 2º PA'!$Q$4:$Q$2000=M$1),('Diário 2º PA'!$F$4:$F$2000))+SUMPRODUCT(-('Diário 3º PA'!$E$4:$E$2000='Analítico Cp.'!$B107),-('Diário 3º PA'!$Q$4:$Q$2000=M$1),('Diário 3º PA'!$F$4:$F$2000))+SUMPRODUCT(-('Diário 4º PA'!$E$4:$E$2000='Analítico Cp.'!$B107),-('Diário 4º PA'!$Q$4:$Q$2000=M$1),('Diário 4º PA'!$F$4:$F$2000))+SUMPRODUCT(-('Comp.'!$D$5:$D$896='Analítico Cp.'!$B107),-('Comp.'!$K$5:$K$896=M$1),('Comp.'!$E$5:$E$896))</f>
        <v>0</v>
      </c>
      <c r="N107" s="15">
        <f>SUMPRODUCT(-('Diário 1º PA'!$E$4:$E$2634='Analítico Cp.'!$B107),-('Diário 1º PA'!$Q$4:$Q$2634=N$1),('Diário 1º PA'!$F$4:$F$2634))+SUMPRODUCT(-('Diário 2º PA'!$E$4:$E$2000='Analítico Cp.'!$B107),-('Diário 2º PA'!$Q$4:$Q$2000=N$1),('Diário 2º PA'!$F$4:$F$2000))+SUMPRODUCT(-('Diário 3º PA'!$E$4:$E$2000='Analítico Cp.'!$B107),-('Diário 3º PA'!$Q$4:$Q$2000=N$1),('Diário 3º PA'!$F$4:$F$2000))+SUMPRODUCT(-('Diário 4º PA'!$E$4:$E$2000='Analítico Cp.'!$B107),-('Diário 4º PA'!$Q$4:$Q$2000=N$1),('Diário 4º PA'!$F$4:$F$2000))+SUMPRODUCT(-('Comp.'!$D$5:$D$896='Analítico Cp.'!$B107),-('Comp.'!$K$5:$K$896=N$1),('Comp.'!$E$5:$E$896))</f>
        <v>0</v>
      </c>
      <c r="O107" s="16">
        <f t="shared" si="12"/>
        <v>0</v>
      </c>
      <c r="P107" s="180">
        <f t="shared" si="13"/>
        <v>0</v>
      </c>
    </row>
    <row r="108" spans="1:16" ht="23.25" customHeight="1" x14ac:dyDescent="0.2">
      <c r="A108" s="67" t="s">
        <v>211</v>
      </c>
      <c r="B108" s="111" t="s">
        <v>91</v>
      </c>
      <c r="C108" s="15">
        <f>SUMPRODUCT(-('Diário 1º PA'!$E$4:$E$2634='Analítico Cp.'!$B108),-('Diário 1º PA'!$Q$4:$Q$2634=C$1),('Diário 1º PA'!$F$4:$F$2634))+SUMPRODUCT(-('Diário 2º PA'!$E$4:$E$2000='Analítico Cp.'!$B108),-('Diário 2º PA'!$Q$4:$Q$2000=C$1),('Diário 2º PA'!$F$4:$F$2000))+SUMPRODUCT(-('Diário 3º PA'!$E$4:$E$2000='Analítico Cp.'!$B108),-('Diário 3º PA'!$Q$4:$Q$2000=C$1),('Diário 3º PA'!$F$4:$F$2000))+SUMPRODUCT(-('Diário 4º PA'!$E$4:$E$2000='Analítico Cp.'!$B108),-('Diário 4º PA'!$Q$4:$Q$2000=C$1),('Diário 4º PA'!$F$4:$F$2000))+SUMPRODUCT(-('Comp.'!$D$5:$D$896='Analítico Cp.'!$B108),-('Comp.'!$K$5:$K$896=C$1),('Comp.'!$E$5:$E$896))</f>
        <v>1588.6</v>
      </c>
      <c r="D108" s="15">
        <f>SUMPRODUCT(-('Diário 1º PA'!$E$4:$E$2634='Analítico Cp.'!$B108),-('Diário 1º PA'!$Q$4:$Q$2634=D$1),('Diário 1º PA'!$F$4:$F$2634))+SUMPRODUCT(-('Diário 2º PA'!$E$4:$E$2000='Analítico Cp.'!$B108),-('Diário 2º PA'!$Q$4:$Q$2000=D$1),('Diário 2º PA'!$F$4:$F$2000))+SUMPRODUCT(-('Diário 3º PA'!$E$4:$E$2000='Analítico Cp.'!$B108),-('Diário 3º PA'!$Q$4:$Q$2000=D$1),('Diário 3º PA'!$F$4:$F$2000))+SUMPRODUCT(-('Diário 4º PA'!$E$4:$E$2000='Analítico Cp.'!$B108),-('Diário 4º PA'!$Q$4:$Q$2000=D$1),('Diário 4º PA'!$F$4:$F$2000))+SUMPRODUCT(-('Comp.'!$D$5:$D$896='Analítico Cp.'!$B108),-('Comp.'!$K$5:$K$896=D$1),('Comp.'!$E$5:$E$896))</f>
        <v>1945.71</v>
      </c>
      <c r="E108" s="15">
        <f>SUMPRODUCT(-('Diário 1º PA'!$E$4:$E$2634='Analítico Cp.'!$B108),-('Diário 1º PA'!$Q$4:$Q$2634=E$1),('Diário 1º PA'!$F$4:$F$2634))+SUMPRODUCT(-('Diário 2º PA'!$E$4:$E$2000='Analítico Cp.'!$B108),-('Diário 2º PA'!$Q$4:$Q$2000=E$1),('Diário 2º PA'!$F$4:$F$2000))+SUMPRODUCT(-('Diário 3º PA'!$E$4:$E$2000='Analítico Cp.'!$B108),-('Diário 3º PA'!$Q$4:$Q$2000=E$1),('Diário 3º PA'!$F$4:$F$2000))+SUMPRODUCT(-('Diário 4º PA'!$E$4:$E$2000='Analítico Cp.'!$B108),-('Diário 4º PA'!$Q$4:$Q$2000=E$1),('Diário 4º PA'!$F$4:$F$2000))+SUMPRODUCT(-('Comp.'!$D$5:$D$896='Analítico Cp.'!$B108),-('Comp.'!$K$5:$K$896=E$1),('Comp.'!$E$5:$E$896))</f>
        <v>540.11</v>
      </c>
      <c r="F108" s="15">
        <f>SUMPRODUCT(-('Diário 1º PA'!$E$4:$E$2634='Analítico Cp.'!$B108),-('Diário 1º PA'!$Q$4:$Q$2634=F$1),('Diário 1º PA'!$F$4:$F$2634))+SUMPRODUCT(-('Diário 2º PA'!$E$4:$E$2000='Analítico Cp.'!$B108),-('Diário 2º PA'!$Q$4:$Q$2000=F$1),('Diário 2º PA'!$F$4:$F$2000))+SUMPRODUCT(-('Diário 3º PA'!$E$4:$E$2000='Analítico Cp.'!$B108),-('Diário 3º PA'!$Q$4:$Q$2000=F$1),('Diário 3º PA'!$F$4:$F$2000))+SUMPRODUCT(-('Diário 4º PA'!$E$4:$E$2000='Analítico Cp.'!$B108),-('Diário 4º PA'!$Q$4:$Q$2000=F$1),('Diário 4º PA'!$F$4:$F$2000))+SUMPRODUCT(-('Comp.'!$D$5:$D$896='Analítico Cp.'!$B108),-('Comp.'!$K$5:$K$896=F$1),('Comp.'!$E$5:$E$896))</f>
        <v>0</v>
      </c>
      <c r="G108" s="15">
        <f>SUMPRODUCT(-('Diário 1º PA'!$E$4:$E$2634='Analítico Cp.'!$B108),-('Diário 1º PA'!$Q$4:$Q$2634=G$1),('Diário 1º PA'!$F$4:$F$2634))+SUMPRODUCT(-('Diário 2º PA'!$E$4:$E$2000='Analítico Cp.'!$B108),-('Diário 2º PA'!$Q$4:$Q$2000=G$1),('Diário 2º PA'!$F$4:$F$2000))+SUMPRODUCT(-('Diário 3º PA'!$E$4:$E$2000='Analítico Cp.'!$B108),-('Diário 3º PA'!$Q$4:$Q$2000=G$1),('Diário 3º PA'!$F$4:$F$2000))+SUMPRODUCT(-('Diário 4º PA'!$E$4:$E$2000='Analítico Cp.'!$B108),-('Diário 4º PA'!$Q$4:$Q$2000=G$1),('Diário 4º PA'!$F$4:$F$2000))+SUMPRODUCT(-('Comp.'!$D$5:$D$896='Analítico Cp.'!$B108),-('Comp.'!$K$5:$K$896=G$1),('Comp.'!$E$5:$E$896))</f>
        <v>0</v>
      </c>
      <c r="H108" s="15">
        <f>SUMPRODUCT(-('Diário 1º PA'!$E$4:$E$2634='Analítico Cp.'!$B108),-('Diário 1º PA'!$Q$4:$Q$2634=H$1),('Diário 1º PA'!$F$4:$F$2634))+SUMPRODUCT(-('Diário 2º PA'!$E$4:$E$2000='Analítico Cp.'!$B108),-('Diário 2º PA'!$Q$4:$Q$2000=H$1),('Diário 2º PA'!$F$4:$F$2000))+SUMPRODUCT(-('Diário 3º PA'!$E$4:$E$2000='Analítico Cp.'!$B108),-('Diário 3º PA'!$Q$4:$Q$2000=H$1),('Diário 3º PA'!$F$4:$F$2000))+SUMPRODUCT(-('Diário 4º PA'!$E$4:$E$2000='Analítico Cp.'!$B108),-('Diário 4º PA'!$Q$4:$Q$2000=H$1),('Diário 4º PA'!$F$4:$F$2000))+SUMPRODUCT(-('Comp.'!$D$5:$D$896='Analítico Cp.'!$B108),-('Comp.'!$K$5:$K$896=H$1),('Comp.'!$E$5:$E$896))</f>
        <v>0</v>
      </c>
      <c r="I108" s="15">
        <f>SUMPRODUCT(-('Diário 1º PA'!$E$4:$E$2634='Analítico Cp.'!$B108),-('Diário 1º PA'!$Q$4:$Q$2634=I$1),('Diário 1º PA'!$F$4:$F$2634))+SUMPRODUCT(-('Diário 2º PA'!$E$4:$E$2000='Analítico Cp.'!$B108),-('Diário 2º PA'!$Q$4:$Q$2000=I$1),('Diário 2º PA'!$F$4:$F$2000))+SUMPRODUCT(-('Diário 3º PA'!$E$4:$E$2000='Analítico Cp.'!$B108),-('Diário 3º PA'!$Q$4:$Q$2000=I$1),('Diário 3º PA'!$F$4:$F$2000))+SUMPRODUCT(-('Diário 4º PA'!$E$4:$E$2000='Analítico Cp.'!$B108),-('Diário 4º PA'!$Q$4:$Q$2000=I$1),('Diário 4º PA'!$F$4:$F$2000))+SUMPRODUCT(-('Comp.'!$D$5:$D$896='Analítico Cp.'!$B108),-('Comp.'!$K$5:$K$896=I$1),('Comp.'!$E$5:$E$896))</f>
        <v>0</v>
      </c>
      <c r="J108" s="15">
        <f>SUMPRODUCT(-('Diário 1º PA'!$E$4:$E$2634='Analítico Cp.'!$B108),-('Diário 1º PA'!$Q$4:$Q$2634=J$1),('Diário 1º PA'!$F$4:$F$2634))+SUMPRODUCT(-('Diário 2º PA'!$E$4:$E$2000='Analítico Cp.'!$B108),-('Diário 2º PA'!$Q$4:$Q$2000=J$1),('Diário 2º PA'!$F$4:$F$2000))+SUMPRODUCT(-('Diário 3º PA'!$E$4:$E$2000='Analítico Cp.'!$B108),-('Diário 3º PA'!$Q$4:$Q$2000=J$1),('Diário 3º PA'!$F$4:$F$2000))+SUMPRODUCT(-('Diário 4º PA'!$E$4:$E$2000='Analítico Cp.'!$B108),-('Diário 4º PA'!$Q$4:$Q$2000=J$1),('Diário 4º PA'!$F$4:$F$2000))+SUMPRODUCT(-('Comp.'!$D$5:$D$896='Analítico Cp.'!$B108),-('Comp.'!$K$5:$K$896=J$1),('Comp.'!$E$5:$E$896))</f>
        <v>0</v>
      </c>
      <c r="K108" s="15">
        <f>SUMPRODUCT(-('Diário 1º PA'!$E$4:$E$2634='Analítico Cp.'!$B108),-('Diário 1º PA'!$Q$4:$Q$2634=K$1),('Diário 1º PA'!$F$4:$F$2634))+SUMPRODUCT(-('Diário 2º PA'!$E$4:$E$2000='Analítico Cp.'!$B108),-('Diário 2º PA'!$Q$4:$Q$2000=K$1),('Diário 2º PA'!$F$4:$F$2000))+SUMPRODUCT(-('Diário 3º PA'!$E$4:$E$2000='Analítico Cp.'!$B108),-('Diário 3º PA'!$Q$4:$Q$2000=K$1),('Diário 3º PA'!$F$4:$F$2000))+SUMPRODUCT(-('Diário 4º PA'!$E$4:$E$2000='Analítico Cp.'!$B108),-('Diário 4º PA'!$Q$4:$Q$2000=K$1),('Diário 4º PA'!$F$4:$F$2000))+SUMPRODUCT(-('Comp.'!$D$5:$D$896='Analítico Cp.'!$B108),-('Comp.'!$K$5:$K$896=K$1),('Comp.'!$E$5:$E$896))</f>
        <v>0</v>
      </c>
      <c r="L108" s="15">
        <f>SUMPRODUCT(-('Diário 1º PA'!$E$4:$E$2634='Analítico Cp.'!$B108),-('Diário 1º PA'!$Q$4:$Q$2634=L$1),('Diário 1º PA'!$F$4:$F$2634))+SUMPRODUCT(-('Diário 2º PA'!$E$4:$E$2000='Analítico Cp.'!$B108),-('Diário 2º PA'!$Q$4:$Q$2000=L$1),('Diário 2º PA'!$F$4:$F$2000))+SUMPRODUCT(-('Diário 3º PA'!$E$4:$E$2000='Analítico Cp.'!$B108),-('Diário 3º PA'!$Q$4:$Q$2000=L$1),('Diário 3º PA'!$F$4:$F$2000))+SUMPRODUCT(-('Diário 4º PA'!$E$4:$E$2000='Analítico Cp.'!$B108),-('Diário 4º PA'!$Q$4:$Q$2000=L$1),('Diário 4º PA'!$F$4:$F$2000))+SUMPRODUCT(-('Comp.'!$D$5:$D$896='Analítico Cp.'!$B108),-('Comp.'!$K$5:$K$896=L$1),('Comp.'!$E$5:$E$896))</f>
        <v>0</v>
      </c>
      <c r="M108" s="15">
        <f>SUMPRODUCT(-('Diário 1º PA'!$E$4:$E$2634='Analítico Cp.'!$B108),-('Diário 1º PA'!$Q$4:$Q$2634=M$1),('Diário 1º PA'!$F$4:$F$2634))+SUMPRODUCT(-('Diário 2º PA'!$E$4:$E$2000='Analítico Cp.'!$B108),-('Diário 2º PA'!$Q$4:$Q$2000=M$1),('Diário 2º PA'!$F$4:$F$2000))+SUMPRODUCT(-('Diário 3º PA'!$E$4:$E$2000='Analítico Cp.'!$B108),-('Diário 3º PA'!$Q$4:$Q$2000=M$1),('Diário 3º PA'!$F$4:$F$2000))+SUMPRODUCT(-('Diário 4º PA'!$E$4:$E$2000='Analítico Cp.'!$B108),-('Diário 4º PA'!$Q$4:$Q$2000=M$1),('Diário 4º PA'!$F$4:$F$2000))+SUMPRODUCT(-('Comp.'!$D$5:$D$896='Analítico Cp.'!$B108),-('Comp.'!$K$5:$K$896=M$1),('Comp.'!$E$5:$E$896))</f>
        <v>0</v>
      </c>
      <c r="N108" s="15">
        <f>SUMPRODUCT(-('Diário 1º PA'!$E$4:$E$2634='Analítico Cp.'!$B108),-('Diário 1º PA'!$Q$4:$Q$2634=N$1),('Diário 1º PA'!$F$4:$F$2634))+SUMPRODUCT(-('Diário 2º PA'!$E$4:$E$2000='Analítico Cp.'!$B108),-('Diário 2º PA'!$Q$4:$Q$2000=N$1),('Diário 2º PA'!$F$4:$F$2000))+SUMPRODUCT(-('Diário 3º PA'!$E$4:$E$2000='Analítico Cp.'!$B108),-('Diário 3º PA'!$Q$4:$Q$2000=N$1),('Diário 3º PA'!$F$4:$F$2000))+SUMPRODUCT(-('Diário 4º PA'!$E$4:$E$2000='Analítico Cp.'!$B108),-('Diário 4º PA'!$Q$4:$Q$2000=N$1),('Diário 4º PA'!$F$4:$F$2000))+SUMPRODUCT(-('Comp.'!$D$5:$D$896='Analítico Cp.'!$B108),-('Comp.'!$K$5:$K$896=N$1),('Comp.'!$E$5:$E$896))</f>
        <v>0</v>
      </c>
      <c r="O108" s="16">
        <f t="shared" si="12"/>
        <v>4074.42</v>
      </c>
      <c r="P108" s="180">
        <f t="shared" si="13"/>
        <v>1.2165606472682199E-3</v>
      </c>
    </row>
    <row r="109" spans="1:16" ht="23.25" customHeight="1" x14ac:dyDescent="0.2">
      <c r="A109" s="67" t="s">
        <v>213</v>
      </c>
      <c r="B109" s="111" t="s">
        <v>83</v>
      </c>
      <c r="C109" s="15">
        <f>SUMPRODUCT(-('Diário 1º PA'!$E$4:$E$2634='Analítico Cp.'!$B109),-('Diário 1º PA'!$Q$4:$Q$2634=C$1),('Diário 1º PA'!$F$4:$F$2634))+SUMPRODUCT(-('Diário 2º PA'!$E$4:$E$2000='Analítico Cp.'!$B109),-('Diário 2º PA'!$Q$4:$Q$2000=C$1),('Diário 2º PA'!$F$4:$F$2000))+SUMPRODUCT(-('Diário 3º PA'!$E$4:$E$2000='Analítico Cp.'!$B109),-('Diário 3º PA'!$Q$4:$Q$2000=C$1),('Diário 3º PA'!$F$4:$F$2000))+SUMPRODUCT(-('Diário 4º PA'!$E$4:$E$2000='Analítico Cp.'!$B109),-('Diário 4º PA'!$Q$4:$Q$2000=C$1),('Diário 4º PA'!$F$4:$F$2000))+SUMPRODUCT(-('Comp.'!$D$5:$D$896='Analítico Cp.'!$B109),-('Comp.'!$K$5:$K$896=C$1),('Comp.'!$E$5:$E$896))</f>
        <v>0</v>
      </c>
      <c r="D109" s="15">
        <f>SUMPRODUCT(-('Diário 1º PA'!$E$4:$E$2634='Analítico Cp.'!$B109),-('Diário 1º PA'!$Q$4:$Q$2634=D$1),('Diário 1º PA'!$F$4:$F$2634))+SUMPRODUCT(-('Diário 2º PA'!$E$4:$E$2000='Analítico Cp.'!$B109),-('Diário 2º PA'!$Q$4:$Q$2000=D$1),('Diário 2º PA'!$F$4:$F$2000))+SUMPRODUCT(-('Diário 3º PA'!$E$4:$E$2000='Analítico Cp.'!$B109),-('Diário 3º PA'!$Q$4:$Q$2000=D$1),('Diário 3º PA'!$F$4:$F$2000))+SUMPRODUCT(-('Diário 4º PA'!$E$4:$E$2000='Analítico Cp.'!$B109),-('Diário 4º PA'!$Q$4:$Q$2000=D$1),('Diário 4º PA'!$F$4:$F$2000))+SUMPRODUCT(-('Comp.'!$D$5:$D$896='Analítico Cp.'!$B109),-('Comp.'!$K$5:$K$896=D$1),('Comp.'!$E$5:$E$896))</f>
        <v>0</v>
      </c>
      <c r="E109" s="15">
        <f>SUMPRODUCT(-('Diário 1º PA'!$E$4:$E$2634='Analítico Cp.'!$B109),-('Diário 1º PA'!$Q$4:$Q$2634=E$1),('Diário 1º PA'!$F$4:$F$2634))+SUMPRODUCT(-('Diário 2º PA'!$E$4:$E$2000='Analítico Cp.'!$B109),-('Diário 2º PA'!$Q$4:$Q$2000=E$1),('Diário 2º PA'!$F$4:$F$2000))+SUMPRODUCT(-('Diário 3º PA'!$E$4:$E$2000='Analítico Cp.'!$B109),-('Diário 3º PA'!$Q$4:$Q$2000=E$1),('Diário 3º PA'!$F$4:$F$2000))+SUMPRODUCT(-('Diário 4º PA'!$E$4:$E$2000='Analítico Cp.'!$B109),-('Diário 4º PA'!$Q$4:$Q$2000=E$1),('Diário 4º PA'!$F$4:$F$2000))+SUMPRODUCT(-('Comp.'!$D$5:$D$896='Analítico Cp.'!$B109),-('Comp.'!$K$5:$K$896=E$1),('Comp.'!$E$5:$E$896))</f>
        <v>0</v>
      </c>
      <c r="F109" s="15">
        <f>SUMPRODUCT(-('Diário 1º PA'!$E$4:$E$2634='Analítico Cp.'!$B109),-('Diário 1º PA'!$Q$4:$Q$2634=F$1),('Diário 1º PA'!$F$4:$F$2634))+SUMPRODUCT(-('Diário 2º PA'!$E$4:$E$2000='Analítico Cp.'!$B109),-('Diário 2º PA'!$Q$4:$Q$2000=F$1),('Diário 2º PA'!$F$4:$F$2000))+SUMPRODUCT(-('Diário 3º PA'!$E$4:$E$2000='Analítico Cp.'!$B109),-('Diário 3º PA'!$Q$4:$Q$2000=F$1),('Diário 3º PA'!$F$4:$F$2000))+SUMPRODUCT(-('Diário 4º PA'!$E$4:$E$2000='Analítico Cp.'!$B109),-('Diário 4º PA'!$Q$4:$Q$2000=F$1),('Diário 4º PA'!$F$4:$F$2000))+SUMPRODUCT(-('Comp.'!$D$5:$D$896='Analítico Cp.'!$B109),-('Comp.'!$K$5:$K$896=F$1),('Comp.'!$E$5:$E$896))</f>
        <v>0</v>
      </c>
      <c r="G109" s="15">
        <f>SUMPRODUCT(-('Diário 1º PA'!$E$4:$E$2634='Analítico Cp.'!$B109),-('Diário 1º PA'!$Q$4:$Q$2634=G$1),('Diário 1º PA'!$F$4:$F$2634))+SUMPRODUCT(-('Diário 2º PA'!$E$4:$E$2000='Analítico Cp.'!$B109),-('Diário 2º PA'!$Q$4:$Q$2000=G$1),('Diário 2º PA'!$F$4:$F$2000))+SUMPRODUCT(-('Diário 3º PA'!$E$4:$E$2000='Analítico Cp.'!$B109),-('Diário 3º PA'!$Q$4:$Q$2000=G$1),('Diário 3º PA'!$F$4:$F$2000))+SUMPRODUCT(-('Diário 4º PA'!$E$4:$E$2000='Analítico Cp.'!$B109),-('Diário 4º PA'!$Q$4:$Q$2000=G$1),('Diário 4º PA'!$F$4:$F$2000))+SUMPRODUCT(-('Comp.'!$D$5:$D$896='Analítico Cp.'!$B109),-('Comp.'!$K$5:$K$896=G$1),('Comp.'!$E$5:$E$896))</f>
        <v>0</v>
      </c>
      <c r="H109" s="15">
        <f>SUMPRODUCT(-('Diário 1º PA'!$E$4:$E$2634='Analítico Cp.'!$B109),-('Diário 1º PA'!$Q$4:$Q$2634=H$1),('Diário 1º PA'!$F$4:$F$2634))+SUMPRODUCT(-('Diário 2º PA'!$E$4:$E$2000='Analítico Cp.'!$B109),-('Diário 2º PA'!$Q$4:$Q$2000=H$1),('Diário 2º PA'!$F$4:$F$2000))+SUMPRODUCT(-('Diário 3º PA'!$E$4:$E$2000='Analítico Cp.'!$B109),-('Diário 3º PA'!$Q$4:$Q$2000=H$1),('Diário 3º PA'!$F$4:$F$2000))+SUMPRODUCT(-('Diário 4º PA'!$E$4:$E$2000='Analítico Cp.'!$B109),-('Diário 4º PA'!$Q$4:$Q$2000=H$1),('Diário 4º PA'!$F$4:$F$2000))+SUMPRODUCT(-('Comp.'!$D$5:$D$896='Analítico Cp.'!$B109),-('Comp.'!$K$5:$K$896=H$1),('Comp.'!$E$5:$E$896))</f>
        <v>0</v>
      </c>
      <c r="I109" s="15">
        <f>SUMPRODUCT(-('Diário 1º PA'!$E$4:$E$2634='Analítico Cp.'!$B109),-('Diário 1º PA'!$Q$4:$Q$2634=I$1),('Diário 1º PA'!$F$4:$F$2634))+SUMPRODUCT(-('Diário 2º PA'!$E$4:$E$2000='Analítico Cp.'!$B109),-('Diário 2º PA'!$Q$4:$Q$2000=I$1),('Diário 2º PA'!$F$4:$F$2000))+SUMPRODUCT(-('Diário 3º PA'!$E$4:$E$2000='Analítico Cp.'!$B109),-('Diário 3º PA'!$Q$4:$Q$2000=I$1),('Diário 3º PA'!$F$4:$F$2000))+SUMPRODUCT(-('Diário 4º PA'!$E$4:$E$2000='Analítico Cp.'!$B109),-('Diário 4º PA'!$Q$4:$Q$2000=I$1),('Diário 4º PA'!$F$4:$F$2000))+SUMPRODUCT(-('Comp.'!$D$5:$D$896='Analítico Cp.'!$B109),-('Comp.'!$K$5:$K$896=I$1),('Comp.'!$E$5:$E$896))</f>
        <v>0</v>
      </c>
      <c r="J109" s="15">
        <f>SUMPRODUCT(-('Diário 1º PA'!$E$4:$E$2634='Analítico Cp.'!$B109),-('Diário 1º PA'!$Q$4:$Q$2634=J$1),('Diário 1º PA'!$F$4:$F$2634))+SUMPRODUCT(-('Diário 2º PA'!$E$4:$E$2000='Analítico Cp.'!$B109),-('Diário 2º PA'!$Q$4:$Q$2000=J$1),('Diário 2º PA'!$F$4:$F$2000))+SUMPRODUCT(-('Diário 3º PA'!$E$4:$E$2000='Analítico Cp.'!$B109),-('Diário 3º PA'!$Q$4:$Q$2000=J$1),('Diário 3º PA'!$F$4:$F$2000))+SUMPRODUCT(-('Diário 4º PA'!$E$4:$E$2000='Analítico Cp.'!$B109),-('Diário 4º PA'!$Q$4:$Q$2000=J$1),('Diário 4º PA'!$F$4:$F$2000))+SUMPRODUCT(-('Comp.'!$D$5:$D$896='Analítico Cp.'!$B109),-('Comp.'!$K$5:$K$896=J$1),('Comp.'!$E$5:$E$896))</f>
        <v>0</v>
      </c>
      <c r="K109" s="15">
        <f>SUMPRODUCT(-('Diário 1º PA'!$E$4:$E$2634='Analítico Cp.'!$B109),-('Diário 1º PA'!$Q$4:$Q$2634=K$1),('Diário 1º PA'!$F$4:$F$2634))+SUMPRODUCT(-('Diário 2º PA'!$E$4:$E$2000='Analítico Cp.'!$B109),-('Diário 2º PA'!$Q$4:$Q$2000=K$1),('Diário 2º PA'!$F$4:$F$2000))+SUMPRODUCT(-('Diário 3º PA'!$E$4:$E$2000='Analítico Cp.'!$B109),-('Diário 3º PA'!$Q$4:$Q$2000=K$1),('Diário 3º PA'!$F$4:$F$2000))+SUMPRODUCT(-('Diário 4º PA'!$E$4:$E$2000='Analítico Cp.'!$B109),-('Diário 4º PA'!$Q$4:$Q$2000=K$1),('Diário 4º PA'!$F$4:$F$2000))+SUMPRODUCT(-('Comp.'!$D$5:$D$896='Analítico Cp.'!$B109),-('Comp.'!$K$5:$K$896=K$1),('Comp.'!$E$5:$E$896))</f>
        <v>0</v>
      </c>
      <c r="L109" s="15">
        <f>SUMPRODUCT(-('Diário 1º PA'!$E$4:$E$2634='Analítico Cp.'!$B109),-('Diário 1º PA'!$Q$4:$Q$2634=L$1),('Diário 1º PA'!$F$4:$F$2634))+SUMPRODUCT(-('Diário 2º PA'!$E$4:$E$2000='Analítico Cp.'!$B109),-('Diário 2º PA'!$Q$4:$Q$2000=L$1),('Diário 2º PA'!$F$4:$F$2000))+SUMPRODUCT(-('Diário 3º PA'!$E$4:$E$2000='Analítico Cp.'!$B109),-('Diário 3º PA'!$Q$4:$Q$2000=L$1),('Diário 3º PA'!$F$4:$F$2000))+SUMPRODUCT(-('Diário 4º PA'!$E$4:$E$2000='Analítico Cp.'!$B109),-('Diário 4º PA'!$Q$4:$Q$2000=L$1),('Diário 4º PA'!$F$4:$F$2000))+SUMPRODUCT(-('Comp.'!$D$5:$D$896='Analítico Cp.'!$B109),-('Comp.'!$K$5:$K$896=L$1),('Comp.'!$E$5:$E$896))</f>
        <v>0</v>
      </c>
      <c r="M109" s="15">
        <f>SUMPRODUCT(-('Diário 1º PA'!$E$4:$E$2634='Analítico Cp.'!$B109),-('Diário 1º PA'!$Q$4:$Q$2634=M$1),('Diário 1º PA'!$F$4:$F$2634))+SUMPRODUCT(-('Diário 2º PA'!$E$4:$E$2000='Analítico Cp.'!$B109),-('Diário 2º PA'!$Q$4:$Q$2000=M$1),('Diário 2º PA'!$F$4:$F$2000))+SUMPRODUCT(-('Diário 3º PA'!$E$4:$E$2000='Analítico Cp.'!$B109),-('Diário 3º PA'!$Q$4:$Q$2000=M$1),('Diário 3º PA'!$F$4:$F$2000))+SUMPRODUCT(-('Diário 4º PA'!$E$4:$E$2000='Analítico Cp.'!$B109),-('Diário 4º PA'!$Q$4:$Q$2000=M$1),('Diário 4º PA'!$F$4:$F$2000))+SUMPRODUCT(-('Comp.'!$D$5:$D$896='Analítico Cp.'!$B109),-('Comp.'!$K$5:$K$896=M$1),('Comp.'!$E$5:$E$896))</f>
        <v>0</v>
      </c>
      <c r="N109" s="15">
        <f>SUMPRODUCT(-('Diário 1º PA'!$E$4:$E$2634='Analítico Cp.'!$B109),-('Diário 1º PA'!$Q$4:$Q$2634=N$1),('Diário 1º PA'!$F$4:$F$2634))+SUMPRODUCT(-('Diário 2º PA'!$E$4:$E$2000='Analítico Cp.'!$B109),-('Diário 2º PA'!$Q$4:$Q$2000=N$1),('Diário 2º PA'!$F$4:$F$2000))+SUMPRODUCT(-('Diário 3º PA'!$E$4:$E$2000='Analítico Cp.'!$B109),-('Diário 3º PA'!$Q$4:$Q$2000=N$1),('Diário 3º PA'!$F$4:$F$2000))+SUMPRODUCT(-('Diário 4º PA'!$E$4:$E$2000='Analítico Cp.'!$B109),-('Diário 4º PA'!$Q$4:$Q$2000=N$1),('Diário 4º PA'!$F$4:$F$2000))+SUMPRODUCT(-('Comp.'!$D$5:$D$896='Analítico Cp.'!$B109),-('Comp.'!$K$5:$K$896=N$1),('Comp.'!$E$5:$E$896))</f>
        <v>0</v>
      </c>
      <c r="O109" s="16">
        <f t="shared" si="12"/>
        <v>0</v>
      </c>
      <c r="P109" s="180">
        <f t="shared" si="13"/>
        <v>0</v>
      </c>
    </row>
    <row r="110" spans="1:16" ht="23.25" customHeight="1" x14ac:dyDescent="0.2">
      <c r="A110" s="67" t="s">
        <v>215</v>
      </c>
      <c r="B110" s="111" t="s">
        <v>63</v>
      </c>
      <c r="C110" s="15">
        <f>SUMPRODUCT(-('Diário 1º PA'!$E$4:$E$2634='Analítico Cp.'!$B110),-('Diário 1º PA'!$Q$4:$Q$2634=C$1),('Diário 1º PA'!$F$4:$F$2634))+SUMPRODUCT(-('Diário 2º PA'!$E$4:$E$2000='Analítico Cp.'!$B110),-('Diário 2º PA'!$Q$4:$Q$2000=C$1),('Diário 2º PA'!$F$4:$F$2000))+SUMPRODUCT(-('Diário 3º PA'!$E$4:$E$2000='Analítico Cp.'!$B110),-('Diário 3º PA'!$Q$4:$Q$2000=C$1),('Diário 3º PA'!$F$4:$F$2000))+SUMPRODUCT(-('Diário 4º PA'!$E$4:$E$2000='Analítico Cp.'!$B110),-('Diário 4º PA'!$Q$4:$Q$2000=C$1),('Diário 4º PA'!$F$4:$F$2000))+SUMPRODUCT(-('Comp.'!$D$5:$D$896='Analítico Cp.'!$B110),-('Comp.'!$K$5:$K$896=C$1),('Comp.'!$E$5:$E$896))</f>
        <v>0</v>
      </c>
      <c r="D110" s="15">
        <f>SUMPRODUCT(-('Diário 1º PA'!$E$4:$E$2634='Analítico Cp.'!$B110),-('Diário 1º PA'!$Q$4:$Q$2634=D$1),('Diário 1º PA'!$F$4:$F$2634))+SUMPRODUCT(-('Diário 2º PA'!$E$4:$E$2000='Analítico Cp.'!$B110),-('Diário 2º PA'!$Q$4:$Q$2000=D$1),('Diário 2º PA'!$F$4:$F$2000))+SUMPRODUCT(-('Diário 3º PA'!$E$4:$E$2000='Analítico Cp.'!$B110),-('Diário 3º PA'!$Q$4:$Q$2000=D$1),('Diário 3º PA'!$F$4:$F$2000))+SUMPRODUCT(-('Diário 4º PA'!$E$4:$E$2000='Analítico Cp.'!$B110),-('Diário 4º PA'!$Q$4:$Q$2000=D$1),('Diário 4º PA'!$F$4:$F$2000))+SUMPRODUCT(-('Comp.'!$D$5:$D$896='Analítico Cp.'!$B110),-('Comp.'!$K$5:$K$896=D$1),('Comp.'!$E$5:$E$896))</f>
        <v>0</v>
      </c>
      <c r="E110" s="15">
        <f>SUMPRODUCT(-('Diário 1º PA'!$E$4:$E$2634='Analítico Cp.'!$B110),-('Diário 1º PA'!$Q$4:$Q$2634=E$1),('Diário 1º PA'!$F$4:$F$2634))+SUMPRODUCT(-('Diário 2º PA'!$E$4:$E$2000='Analítico Cp.'!$B110),-('Diário 2º PA'!$Q$4:$Q$2000=E$1),('Diário 2º PA'!$F$4:$F$2000))+SUMPRODUCT(-('Diário 3º PA'!$E$4:$E$2000='Analítico Cp.'!$B110),-('Diário 3º PA'!$Q$4:$Q$2000=E$1),('Diário 3º PA'!$F$4:$F$2000))+SUMPRODUCT(-('Diário 4º PA'!$E$4:$E$2000='Analítico Cp.'!$B110),-('Diário 4º PA'!$Q$4:$Q$2000=E$1),('Diário 4º PA'!$F$4:$F$2000))+SUMPRODUCT(-('Comp.'!$D$5:$D$896='Analítico Cp.'!$B110),-('Comp.'!$K$5:$K$896=E$1),('Comp.'!$E$5:$E$896))</f>
        <v>0</v>
      </c>
      <c r="F110" s="15">
        <f>SUMPRODUCT(-('Diário 1º PA'!$E$4:$E$2634='Analítico Cp.'!$B110),-('Diário 1º PA'!$Q$4:$Q$2634=F$1),('Diário 1º PA'!$F$4:$F$2634))+SUMPRODUCT(-('Diário 2º PA'!$E$4:$E$2000='Analítico Cp.'!$B110),-('Diário 2º PA'!$Q$4:$Q$2000=F$1),('Diário 2º PA'!$F$4:$F$2000))+SUMPRODUCT(-('Diário 3º PA'!$E$4:$E$2000='Analítico Cp.'!$B110),-('Diário 3º PA'!$Q$4:$Q$2000=F$1),('Diário 3º PA'!$F$4:$F$2000))+SUMPRODUCT(-('Diário 4º PA'!$E$4:$E$2000='Analítico Cp.'!$B110),-('Diário 4º PA'!$Q$4:$Q$2000=F$1),('Diário 4º PA'!$F$4:$F$2000))+SUMPRODUCT(-('Comp.'!$D$5:$D$896='Analítico Cp.'!$B110),-('Comp.'!$K$5:$K$896=F$1),('Comp.'!$E$5:$E$896))</f>
        <v>0</v>
      </c>
      <c r="G110" s="15">
        <f>SUMPRODUCT(-('Diário 1º PA'!$E$4:$E$2634='Analítico Cp.'!$B110),-('Diário 1º PA'!$Q$4:$Q$2634=G$1),('Diário 1º PA'!$F$4:$F$2634))+SUMPRODUCT(-('Diário 2º PA'!$E$4:$E$2000='Analítico Cp.'!$B110),-('Diário 2º PA'!$Q$4:$Q$2000=G$1),('Diário 2º PA'!$F$4:$F$2000))+SUMPRODUCT(-('Diário 3º PA'!$E$4:$E$2000='Analítico Cp.'!$B110),-('Diário 3º PA'!$Q$4:$Q$2000=G$1),('Diário 3º PA'!$F$4:$F$2000))+SUMPRODUCT(-('Diário 4º PA'!$E$4:$E$2000='Analítico Cp.'!$B110),-('Diário 4º PA'!$Q$4:$Q$2000=G$1),('Diário 4º PA'!$F$4:$F$2000))+SUMPRODUCT(-('Comp.'!$D$5:$D$896='Analítico Cp.'!$B110),-('Comp.'!$K$5:$K$896=G$1),('Comp.'!$E$5:$E$896))</f>
        <v>0</v>
      </c>
      <c r="H110" s="15">
        <f>SUMPRODUCT(-('Diário 1º PA'!$E$4:$E$2634='Analítico Cp.'!$B110),-('Diário 1º PA'!$Q$4:$Q$2634=H$1),('Diário 1º PA'!$F$4:$F$2634))+SUMPRODUCT(-('Diário 2º PA'!$E$4:$E$2000='Analítico Cp.'!$B110),-('Diário 2º PA'!$Q$4:$Q$2000=H$1),('Diário 2º PA'!$F$4:$F$2000))+SUMPRODUCT(-('Diário 3º PA'!$E$4:$E$2000='Analítico Cp.'!$B110),-('Diário 3º PA'!$Q$4:$Q$2000=H$1),('Diário 3º PA'!$F$4:$F$2000))+SUMPRODUCT(-('Diário 4º PA'!$E$4:$E$2000='Analítico Cp.'!$B110),-('Diário 4º PA'!$Q$4:$Q$2000=H$1),('Diário 4º PA'!$F$4:$F$2000))+SUMPRODUCT(-('Comp.'!$D$5:$D$896='Analítico Cp.'!$B110),-('Comp.'!$K$5:$K$896=H$1),('Comp.'!$E$5:$E$896))</f>
        <v>0</v>
      </c>
      <c r="I110" s="15">
        <f>SUMPRODUCT(-('Diário 1º PA'!$E$4:$E$2634='Analítico Cp.'!$B110),-('Diário 1º PA'!$Q$4:$Q$2634=I$1),('Diário 1º PA'!$F$4:$F$2634))+SUMPRODUCT(-('Diário 2º PA'!$E$4:$E$2000='Analítico Cp.'!$B110),-('Diário 2º PA'!$Q$4:$Q$2000=I$1),('Diário 2º PA'!$F$4:$F$2000))+SUMPRODUCT(-('Diário 3º PA'!$E$4:$E$2000='Analítico Cp.'!$B110),-('Diário 3º PA'!$Q$4:$Q$2000=I$1),('Diário 3º PA'!$F$4:$F$2000))+SUMPRODUCT(-('Diário 4º PA'!$E$4:$E$2000='Analítico Cp.'!$B110),-('Diário 4º PA'!$Q$4:$Q$2000=I$1),('Diário 4º PA'!$F$4:$F$2000))+SUMPRODUCT(-('Comp.'!$D$5:$D$896='Analítico Cp.'!$B110),-('Comp.'!$K$5:$K$896=I$1),('Comp.'!$E$5:$E$896))</f>
        <v>0</v>
      </c>
      <c r="J110" s="15">
        <f>SUMPRODUCT(-('Diário 1º PA'!$E$4:$E$2634='Analítico Cp.'!$B110),-('Diário 1º PA'!$Q$4:$Q$2634=J$1),('Diário 1º PA'!$F$4:$F$2634))+SUMPRODUCT(-('Diário 2º PA'!$E$4:$E$2000='Analítico Cp.'!$B110),-('Diário 2º PA'!$Q$4:$Q$2000=J$1),('Diário 2º PA'!$F$4:$F$2000))+SUMPRODUCT(-('Diário 3º PA'!$E$4:$E$2000='Analítico Cp.'!$B110),-('Diário 3º PA'!$Q$4:$Q$2000=J$1),('Diário 3º PA'!$F$4:$F$2000))+SUMPRODUCT(-('Diário 4º PA'!$E$4:$E$2000='Analítico Cp.'!$B110),-('Diário 4º PA'!$Q$4:$Q$2000=J$1),('Diário 4º PA'!$F$4:$F$2000))+SUMPRODUCT(-('Comp.'!$D$5:$D$896='Analítico Cp.'!$B110),-('Comp.'!$K$5:$K$896=J$1),('Comp.'!$E$5:$E$896))</f>
        <v>0</v>
      </c>
      <c r="K110" s="15">
        <f>SUMPRODUCT(-('Diário 1º PA'!$E$4:$E$2634='Analítico Cp.'!$B110),-('Diário 1º PA'!$Q$4:$Q$2634=K$1),('Diário 1º PA'!$F$4:$F$2634))+SUMPRODUCT(-('Diário 2º PA'!$E$4:$E$2000='Analítico Cp.'!$B110),-('Diário 2º PA'!$Q$4:$Q$2000=K$1),('Diário 2º PA'!$F$4:$F$2000))+SUMPRODUCT(-('Diário 3º PA'!$E$4:$E$2000='Analítico Cp.'!$B110),-('Diário 3º PA'!$Q$4:$Q$2000=K$1),('Diário 3º PA'!$F$4:$F$2000))+SUMPRODUCT(-('Diário 4º PA'!$E$4:$E$2000='Analítico Cp.'!$B110),-('Diário 4º PA'!$Q$4:$Q$2000=K$1),('Diário 4º PA'!$F$4:$F$2000))+SUMPRODUCT(-('Comp.'!$D$5:$D$896='Analítico Cp.'!$B110),-('Comp.'!$K$5:$K$896=K$1),('Comp.'!$E$5:$E$896))</f>
        <v>0</v>
      </c>
      <c r="L110" s="15">
        <f>SUMPRODUCT(-('Diário 1º PA'!$E$4:$E$2634='Analítico Cp.'!$B110),-('Diário 1º PA'!$Q$4:$Q$2634=L$1),('Diário 1º PA'!$F$4:$F$2634))+SUMPRODUCT(-('Diário 2º PA'!$E$4:$E$2000='Analítico Cp.'!$B110),-('Diário 2º PA'!$Q$4:$Q$2000=L$1),('Diário 2º PA'!$F$4:$F$2000))+SUMPRODUCT(-('Diário 3º PA'!$E$4:$E$2000='Analítico Cp.'!$B110),-('Diário 3º PA'!$Q$4:$Q$2000=L$1),('Diário 3º PA'!$F$4:$F$2000))+SUMPRODUCT(-('Diário 4º PA'!$E$4:$E$2000='Analítico Cp.'!$B110),-('Diário 4º PA'!$Q$4:$Q$2000=L$1),('Diário 4º PA'!$F$4:$F$2000))+SUMPRODUCT(-('Comp.'!$D$5:$D$896='Analítico Cp.'!$B110),-('Comp.'!$K$5:$K$896=L$1),('Comp.'!$E$5:$E$896))</f>
        <v>0</v>
      </c>
      <c r="M110" s="15">
        <f>SUMPRODUCT(-('Diário 1º PA'!$E$4:$E$2634='Analítico Cp.'!$B110),-('Diário 1º PA'!$Q$4:$Q$2634=M$1),('Diário 1º PA'!$F$4:$F$2634))+SUMPRODUCT(-('Diário 2º PA'!$E$4:$E$2000='Analítico Cp.'!$B110),-('Diário 2º PA'!$Q$4:$Q$2000=M$1),('Diário 2º PA'!$F$4:$F$2000))+SUMPRODUCT(-('Diário 3º PA'!$E$4:$E$2000='Analítico Cp.'!$B110),-('Diário 3º PA'!$Q$4:$Q$2000=M$1),('Diário 3º PA'!$F$4:$F$2000))+SUMPRODUCT(-('Diário 4º PA'!$E$4:$E$2000='Analítico Cp.'!$B110),-('Diário 4º PA'!$Q$4:$Q$2000=M$1),('Diário 4º PA'!$F$4:$F$2000))+SUMPRODUCT(-('Comp.'!$D$5:$D$896='Analítico Cp.'!$B110),-('Comp.'!$K$5:$K$896=M$1),('Comp.'!$E$5:$E$896))</f>
        <v>0</v>
      </c>
      <c r="N110" s="15">
        <f>SUMPRODUCT(-('Diário 1º PA'!$E$4:$E$2634='Analítico Cp.'!$B110),-('Diário 1º PA'!$Q$4:$Q$2634=N$1),('Diário 1º PA'!$F$4:$F$2634))+SUMPRODUCT(-('Diário 2º PA'!$E$4:$E$2000='Analítico Cp.'!$B110),-('Diário 2º PA'!$Q$4:$Q$2000=N$1),('Diário 2º PA'!$F$4:$F$2000))+SUMPRODUCT(-('Diário 3º PA'!$E$4:$E$2000='Analítico Cp.'!$B110),-('Diário 3º PA'!$Q$4:$Q$2000=N$1),('Diário 3º PA'!$F$4:$F$2000))+SUMPRODUCT(-('Diário 4º PA'!$E$4:$E$2000='Analítico Cp.'!$B110),-('Diário 4º PA'!$Q$4:$Q$2000=N$1),('Diário 4º PA'!$F$4:$F$2000))+SUMPRODUCT(-('Comp.'!$D$5:$D$896='Analítico Cp.'!$B110),-('Comp.'!$K$5:$K$896=N$1),('Comp.'!$E$5:$E$896))</f>
        <v>0</v>
      </c>
      <c r="O110" s="16">
        <f t="shared" si="12"/>
        <v>0</v>
      </c>
      <c r="P110" s="180">
        <f t="shared" si="13"/>
        <v>0</v>
      </c>
    </row>
    <row r="111" spans="1:16" ht="23.25" customHeight="1" x14ac:dyDescent="0.2">
      <c r="A111" s="67" t="s">
        <v>216</v>
      </c>
      <c r="B111" s="111" t="s">
        <v>210</v>
      </c>
      <c r="C111" s="15">
        <f>SUMPRODUCT(-('Diário 1º PA'!$E$4:$E$2634='Analítico Cp.'!$B111),-('Diário 1º PA'!$Q$4:$Q$2634=C$1),('Diário 1º PA'!$F$4:$F$2634))+SUMPRODUCT(-('Diário 2º PA'!$E$4:$E$2000='Analítico Cp.'!$B111),-('Diário 2º PA'!$Q$4:$Q$2000=C$1),('Diário 2º PA'!$F$4:$F$2000))+SUMPRODUCT(-('Diário 3º PA'!$E$4:$E$2000='Analítico Cp.'!$B111),-('Diário 3º PA'!$Q$4:$Q$2000=C$1),('Diário 3º PA'!$F$4:$F$2000))+SUMPRODUCT(-('Diário 4º PA'!$E$4:$E$2000='Analítico Cp.'!$B111),-('Diário 4º PA'!$Q$4:$Q$2000=C$1),('Diário 4º PA'!$F$4:$F$2000))+SUMPRODUCT(-('Comp.'!$D$5:$D$896='Analítico Cp.'!$B111),-('Comp.'!$K$5:$K$896=C$1),('Comp.'!$E$5:$E$896))</f>
        <v>0</v>
      </c>
      <c r="D111" s="15">
        <f>SUMPRODUCT(-('Diário 1º PA'!$E$4:$E$2634='Analítico Cp.'!$B111),-('Diário 1º PA'!$Q$4:$Q$2634=D$1),('Diário 1º PA'!$F$4:$F$2634))+SUMPRODUCT(-('Diário 2º PA'!$E$4:$E$2000='Analítico Cp.'!$B111),-('Diário 2º PA'!$Q$4:$Q$2000=D$1),('Diário 2º PA'!$F$4:$F$2000))+SUMPRODUCT(-('Diário 3º PA'!$E$4:$E$2000='Analítico Cp.'!$B111),-('Diário 3º PA'!$Q$4:$Q$2000=D$1),('Diário 3º PA'!$F$4:$F$2000))+SUMPRODUCT(-('Diário 4º PA'!$E$4:$E$2000='Analítico Cp.'!$B111),-('Diário 4º PA'!$Q$4:$Q$2000=D$1),('Diário 4º PA'!$F$4:$F$2000))+SUMPRODUCT(-('Comp.'!$D$5:$D$896='Analítico Cp.'!$B111),-('Comp.'!$K$5:$K$896=D$1),('Comp.'!$E$5:$E$896))</f>
        <v>0</v>
      </c>
      <c r="E111" s="15">
        <f>SUMPRODUCT(-('Diário 1º PA'!$E$4:$E$2634='Analítico Cp.'!$B111),-('Diário 1º PA'!$Q$4:$Q$2634=E$1),('Diário 1º PA'!$F$4:$F$2634))+SUMPRODUCT(-('Diário 2º PA'!$E$4:$E$2000='Analítico Cp.'!$B111),-('Diário 2º PA'!$Q$4:$Q$2000=E$1),('Diário 2º PA'!$F$4:$F$2000))+SUMPRODUCT(-('Diário 3º PA'!$E$4:$E$2000='Analítico Cp.'!$B111),-('Diário 3º PA'!$Q$4:$Q$2000=E$1),('Diário 3º PA'!$F$4:$F$2000))+SUMPRODUCT(-('Diário 4º PA'!$E$4:$E$2000='Analítico Cp.'!$B111),-('Diário 4º PA'!$Q$4:$Q$2000=E$1),('Diário 4º PA'!$F$4:$F$2000))+SUMPRODUCT(-('Comp.'!$D$5:$D$896='Analítico Cp.'!$B111),-('Comp.'!$K$5:$K$896=E$1),('Comp.'!$E$5:$E$896))</f>
        <v>0</v>
      </c>
      <c r="F111" s="15">
        <f>SUMPRODUCT(-('Diário 1º PA'!$E$4:$E$2634='Analítico Cp.'!$B111),-('Diário 1º PA'!$Q$4:$Q$2634=F$1),('Diário 1º PA'!$F$4:$F$2634))+SUMPRODUCT(-('Diário 2º PA'!$E$4:$E$2000='Analítico Cp.'!$B111),-('Diário 2º PA'!$Q$4:$Q$2000=F$1),('Diário 2º PA'!$F$4:$F$2000))+SUMPRODUCT(-('Diário 3º PA'!$E$4:$E$2000='Analítico Cp.'!$B111),-('Diário 3º PA'!$Q$4:$Q$2000=F$1),('Diário 3º PA'!$F$4:$F$2000))+SUMPRODUCT(-('Diário 4º PA'!$E$4:$E$2000='Analítico Cp.'!$B111),-('Diário 4º PA'!$Q$4:$Q$2000=F$1),('Diário 4º PA'!$F$4:$F$2000))+SUMPRODUCT(-('Comp.'!$D$5:$D$896='Analítico Cp.'!$B111),-('Comp.'!$K$5:$K$896=F$1),('Comp.'!$E$5:$E$896))</f>
        <v>0</v>
      </c>
      <c r="G111" s="15">
        <f>SUMPRODUCT(-('Diário 1º PA'!$E$4:$E$2634='Analítico Cp.'!$B111),-('Diário 1º PA'!$Q$4:$Q$2634=G$1),('Diário 1º PA'!$F$4:$F$2634))+SUMPRODUCT(-('Diário 2º PA'!$E$4:$E$2000='Analítico Cp.'!$B111),-('Diário 2º PA'!$Q$4:$Q$2000=G$1),('Diário 2º PA'!$F$4:$F$2000))+SUMPRODUCT(-('Diário 3º PA'!$E$4:$E$2000='Analítico Cp.'!$B111),-('Diário 3º PA'!$Q$4:$Q$2000=G$1),('Diário 3º PA'!$F$4:$F$2000))+SUMPRODUCT(-('Diário 4º PA'!$E$4:$E$2000='Analítico Cp.'!$B111),-('Diário 4º PA'!$Q$4:$Q$2000=G$1),('Diário 4º PA'!$F$4:$F$2000))+SUMPRODUCT(-('Comp.'!$D$5:$D$896='Analítico Cp.'!$B111),-('Comp.'!$K$5:$K$896=G$1),('Comp.'!$E$5:$E$896))</f>
        <v>0</v>
      </c>
      <c r="H111" s="15">
        <f>SUMPRODUCT(-('Diário 1º PA'!$E$4:$E$2634='Analítico Cp.'!$B111),-('Diário 1º PA'!$Q$4:$Q$2634=H$1),('Diário 1º PA'!$F$4:$F$2634))+SUMPRODUCT(-('Diário 2º PA'!$E$4:$E$2000='Analítico Cp.'!$B111),-('Diário 2º PA'!$Q$4:$Q$2000=H$1),('Diário 2º PA'!$F$4:$F$2000))+SUMPRODUCT(-('Diário 3º PA'!$E$4:$E$2000='Analítico Cp.'!$B111),-('Diário 3º PA'!$Q$4:$Q$2000=H$1),('Diário 3º PA'!$F$4:$F$2000))+SUMPRODUCT(-('Diário 4º PA'!$E$4:$E$2000='Analítico Cp.'!$B111),-('Diário 4º PA'!$Q$4:$Q$2000=H$1),('Diário 4º PA'!$F$4:$F$2000))+SUMPRODUCT(-('Comp.'!$D$5:$D$896='Analítico Cp.'!$B111),-('Comp.'!$K$5:$K$896=H$1),('Comp.'!$E$5:$E$896))</f>
        <v>0</v>
      </c>
      <c r="I111" s="15">
        <f>SUMPRODUCT(-('Diário 1º PA'!$E$4:$E$2634='Analítico Cp.'!$B111),-('Diário 1º PA'!$Q$4:$Q$2634=I$1),('Diário 1º PA'!$F$4:$F$2634))+SUMPRODUCT(-('Diário 2º PA'!$E$4:$E$2000='Analítico Cp.'!$B111),-('Diário 2º PA'!$Q$4:$Q$2000=I$1),('Diário 2º PA'!$F$4:$F$2000))+SUMPRODUCT(-('Diário 3º PA'!$E$4:$E$2000='Analítico Cp.'!$B111),-('Diário 3º PA'!$Q$4:$Q$2000=I$1),('Diário 3º PA'!$F$4:$F$2000))+SUMPRODUCT(-('Diário 4º PA'!$E$4:$E$2000='Analítico Cp.'!$B111),-('Diário 4º PA'!$Q$4:$Q$2000=I$1),('Diário 4º PA'!$F$4:$F$2000))+SUMPRODUCT(-('Comp.'!$D$5:$D$896='Analítico Cp.'!$B111),-('Comp.'!$K$5:$K$896=I$1),('Comp.'!$E$5:$E$896))</f>
        <v>0</v>
      </c>
      <c r="J111" s="15">
        <f>SUMPRODUCT(-('Diário 1º PA'!$E$4:$E$2634='Analítico Cp.'!$B111),-('Diário 1º PA'!$Q$4:$Q$2634=J$1),('Diário 1º PA'!$F$4:$F$2634))+SUMPRODUCT(-('Diário 2º PA'!$E$4:$E$2000='Analítico Cp.'!$B111),-('Diário 2º PA'!$Q$4:$Q$2000=J$1),('Diário 2º PA'!$F$4:$F$2000))+SUMPRODUCT(-('Diário 3º PA'!$E$4:$E$2000='Analítico Cp.'!$B111),-('Diário 3º PA'!$Q$4:$Q$2000=J$1),('Diário 3º PA'!$F$4:$F$2000))+SUMPRODUCT(-('Diário 4º PA'!$E$4:$E$2000='Analítico Cp.'!$B111),-('Diário 4º PA'!$Q$4:$Q$2000=J$1),('Diário 4º PA'!$F$4:$F$2000))+SUMPRODUCT(-('Comp.'!$D$5:$D$896='Analítico Cp.'!$B111),-('Comp.'!$K$5:$K$896=J$1),('Comp.'!$E$5:$E$896))</f>
        <v>0</v>
      </c>
      <c r="K111" s="15">
        <f>SUMPRODUCT(-('Diário 1º PA'!$E$4:$E$2634='Analítico Cp.'!$B111),-('Diário 1º PA'!$Q$4:$Q$2634=K$1),('Diário 1º PA'!$F$4:$F$2634))+SUMPRODUCT(-('Diário 2º PA'!$E$4:$E$2000='Analítico Cp.'!$B111),-('Diário 2º PA'!$Q$4:$Q$2000=K$1),('Diário 2º PA'!$F$4:$F$2000))+SUMPRODUCT(-('Diário 3º PA'!$E$4:$E$2000='Analítico Cp.'!$B111),-('Diário 3º PA'!$Q$4:$Q$2000=K$1),('Diário 3º PA'!$F$4:$F$2000))+SUMPRODUCT(-('Diário 4º PA'!$E$4:$E$2000='Analítico Cp.'!$B111),-('Diário 4º PA'!$Q$4:$Q$2000=K$1),('Diário 4º PA'!$F$4:$F$2000))+SUMPRODUCT(-('Comp.'!$D$5:$D$896='Analítico Cp.'!$B111),-('Comp.'!$K$5:$K$896=K$1),('Comp.'!$E$5:$E$896))</f>
        <v>0</v>
      </c>
      <c r="L111" s="15">
        <f>SUMPRODUCT(-('Diário 1º PA'!$E$4:$E$2634='Analítico Cp.'!$B111),-('Diário 1º PA'!$Q$4:$Q$2634=L$1),('Diário 1º PA'!$F$4:$F$2634))+SUMPRODUCT(-('Diário 2º PA'!$E$4:$E$2000='Analítico Cp.'!$B111),-('Diário 2º PA'!$Q$4:$Q$2000=L$1),('Diário 2º PA'!$F$4:$F$2000))+SUMPRODUCT(-('Diário 3º PA'!$E$4:$E$2000='Analítico Cp.'!$B111),-('Diário 3º PA'!$Q$4:$Q$2000=L$1),('Diário 3º PA'!$F$4:$F$2000))+SUMPRODUCT(-('Diário 4º PA'!$E$4:$E$2000='Analítico Cp.'!$B111),-('Diário 4º PA'!$Q$4:$Q$2000=L$1),('Diário 4º PA'!$F$4:$F$2000))+SUMPRODUCT(-('Comp.'!$D$5:$D$896='Analítico Cp.'!$B111),-('Comp.'!$K$5:$K$896=L$1),('Comp.'!$E$5:$E$896))</f>
        <v>0</v>
      </c>
      <c r="M111" s="15">
        <f>SUMPRODUCT(-('Diário 1º PA'!$E$4:$E$2634='Analítico Cp.'!$B111),-('Diário 1º PA'!$Q$4:$Q$2634=M$1),('Diário 1º PA'!$F$4:$F$2634))+SUMPRODUCT(-('Diário 2º PA'!$E$4:$E$2000='Analítico Cp.'!$B111),-('Diário 2º PA'!$Q$4:$Q$2000=M$1),('Diário 2º PA'!$F$4:$F$2000))+SUMPRODUCT(-('Diário 3º PA'!$E$4:$E$2000='Analítico Cp.'!$B111),-('Diário 3º PA'!$Q$4:$Q$2000=M$1),('Diário 3º PA'!$F$4:$F$2000))+SUMPRODUCT(-('Diário 4º PA'!$E$4:$E$2000='Analítico Cp.'!$B111),-('Diário 4º PA'!$Q$4:$Q$2000=M$1),('Diário 4º PA'!$F$4:$F$2000))+SUMPRODUCT(-('Comp.'!$D$5:$D$896='Analítico Cp.'!$B111),-('Comp.'!$K$5:$K$896=M$1),('Comp.'!$E$5:$E$896))</f>
        <v>0</v>
      </c>
      <c r="N111" s="15">
        <f>SUMPRODUCT(-('Diário 1º PA'!$E$4:$E$2634='Analítico Cp.'!$B111),-('Diário 1º PA'!$Q$4:$Q$2634=N$1),('Diário 1º PA'!$F$4:$F$2634))+SUMPRODUCT(-('Diário 2º PA'!$E$4:$E$2000='Analítico Cp.'!$B111),-('Diário 2º PA'!$Q$4:$Q$2000=N$1),('Diário 2º PA'!$F$4:$F$2000))+SUMPRODUCT(-('Diário 3º PA'!$E$4:$E$2000='Analítico Cp.'!$B111),-('Diário 3º PA'!$Q$4:$Q$2000=N$1),('Diário 3º PA'!$F$4:$F$2000))+SUMPRODUCT(-('Diário 4º PA'!$E$4:$E$2000='Analítico Cp.'!$B111),-('Diário 4º PA'!$Q$4:$Q$2000=N$1),('Diário 4º PA'!$F$4:$F$2000))+SUMPRODUCT(-('Comp.'!$D$5:$D$896='Analítico Cp.'!$B111),-('Comp.'!$K$5:$K$896=N$1),('Comp.'!$E$5:$E$896))</f>
        <v>0</v>
      </c>
      <c r="O111" s="16">
        <f t="shared" si="12"/>
        <v>0</v>
      </c>
      <c r="P111" s="180">
        <f t="shared" si="13"/>
        <v>0</v>
      </c>
    </row>
    <row r="112" spans="1:16" ht="23.25" customHeight="1" x14ac:dyDescent="0.2">
      <c r="A112" s="67" t="s">
        <v>218</v>
      </c>
      <c r="B112" s="111" t="s">
        <v>212</v>
      </c>
      <c r="C112" s="15">
        <f>SUMPRODUCT(-('Diário 1º PA'!$E$4:$E$2634='Analítico Cp.'!$B112),-('Diário 1º PA'!$Q$4:$Q$2634=C$1),('Diário 1º PA'!$F$4:$F$2634))+SUMPRODUCT(-('Diário 2º PA'!$E$4:$E$2000='Analítico Cp.'!$B112),-('Diário 2º PA'!$Q$4:$Q$2000=C$1),('Diário 2º PA'!$F$4:$F$2000))+SUMPRODUCT(-('Diário 3º PA'!$E$4:$E$2000='Analítico Cp.'!$B112),-('Diário 3º PA'!$Q$4:$Q$2000=C$1),('Diário 3º PA'!$F$4:$F$2000))+SUMPRODUCT(-('Diário 4º PA'!$E$4:$E$2000='Analítico Cp.'!$B112),-('Diário 4º PA'!$Q$4:$Q$2000=C$1),('Diário 4º PA'!$F$4:$F$2000))+SUMPRODUCT(-('Comp.'!$D$5:$D$896='Analítico Cp.'!$B112),-('Comp.'!$K$5:$K$896=C$1),('Comp.'!$E$5:$E$896))</f>
        <v>0</v>
      </c>
      <c r="D112" s="15">
        <f>SUMPRODUCT(-('Diário 1º PA'!$E$4:$E$2634='Analítico Cp.'!$B112),-('Diário 1º PA'!$Q$4:$Q$2634=D$1),('Diário 1º PA'!$F$4:$F$2634))+SUMPRODUCT(-('Diário 2º PA'!$E$4:$E$2000='Analítico Cp.'!$B112),-('Diário 2º PA'!$Q$4:$Q$2000=D$1),('Diário 2º PA'!$F$4:$F$2000))+SUMPRODUCT(-('Diário 3º PA'!$E$4:$E$2000='Analítico Cp.'!$B112),-('Diário 3º PA'!$Q$4:$Q$2000=D$1),('Diário 3º PA'!$F$4:$F$2000))+SUMPRODUCT(-('Diário 4º PA'!$E$4:$E$2000='Analítico Cp.'!$B112),-('Diário 4º PA'!$Q$4:$Q$2000=D$1),('Diário 4º PA'!$F$4:$F$2000))+SUMPRODUCT(-('Comp.'!$D$5:$D$896='Analítico Cp.'!$B112),-('Comp.'!$K$5:$K$896=D$1),('Comp.'!$E$5:$E$896))</f>
        <v>0</v>
      </c>
      <c r="E112" s="15">
        <f>SUMPRODUCT(-('Diário 1º PA'!$E$4:$E$2634='Analítico Cp.'!$B112),-('Diário 1º PA'!$Q$4:$Q$2634=E$1),('Diário 1º PA'!$F$4:$F$2634))+SUMPRODUCT(-('Diário 2º PA'!$E$4:$E$2000='Analítico Cp.'!$B112),-('Diário 2º PA'!$Q$4:$Q$2000=E$1),('Diário 2º PA'!$F$4:$F$2000))+SUMPRODUCT(-('Diário 3º PA'!$E$4:$E$2000='Analítico Cp.'!$B112),-('Diário 3º PA'!$Q$4:$Q$2000=E$1),('Diário 3º PA'!$F$4:$F$2000))+SUMPRODUCT(-('Diário 4º PA'!$E$4:$E$2000='Analítico Cp.'!$B112),-('Diário 4º PA'!$Q$4:$Q$2000=E$1),('Diário 4º PA'!$F$4:$F$2000))+SUMPRODUCT(-('Comp.'!$D$5:$D$896='Analítico Cp.'!$B112),-('Comp.'!$K$5:$K$896=E$1),('Comp.'!$E$5:$E$896))</f>
        <v>0</v>
      </c>
      <c r="F112" s="15">
        <f>SUMPRODUCT(-('Diário 1º PA'!$E$4:$E$2634='Analítico Cp.'!$B112),-('Diário 1º PA'!$Q$4:$Q$2634=F$1),('Diário 1º PA'!$F$4:$F$2634))+SUMPRODUCT(-('Diário 2º PA'!$E$4:$E$2000='Analítico Cp.'!$B112),-('Diário 2º PA'!$Q$4:$Q$2000=F$1),('Diário 2º PA'!$F$4:$F$2000))+SUMPRODUCT(-('Diário 3º PA'!$E$4:$E$2000='Analítico Cp.'!$B112),-('Diário 3º PA'!$Q$4:$Q$2000=F$1),('Diário 3º PA'!$F$4:$F$2000))+SUMPRODUCT(-('Diário 4º PA'!$E$4:$E$2000='Analítico Cp.'!$B112),-('Diário 4º PA'!$Q$4:$Q$2000=F$1),('Diário 4º PA'!$F$4:$F$2000))+SUMPRODUCT(-('Comp.'!$D$5:$D$896='Analítico Cp.'!$B112),-('Comp.'!$K$5:$K$896=F$1),('Comp.'!$E$5:$E$896))</f>
        <v>0</v>
      </c>
      <c r="G112" s="15">
        <f>SUMPRODUCT(-('Diário 1º PA'!$E$4:$E$2634='Analítico Cp.'!$B112),-('Diário 1º PA'!$Q$4:$Q$2634=G$1),('Diário 1º PA'!$F$4:$F$2634))+SUMPRODUCT(-('Diário 2º PA'!$E$4:$E$2000='Analítico Cp.'!$B112),-('Diário 2º PA'!$Q$4:$Q$2000=G$1),('Diário 2º PA'!$F$4:$F$2000))+SUMPRODUCT(-('Diário 3º PA'!$E$4:$E$2000='Analítico Cp.'!$B112),-('Diário 3º PA'!$Q$4:$Q$2000=G$1),('Diário 3º PA'!$F$4:$F$2000))+SUMPRODUCT(-('Diário 4º PA'!$E$4:$E$2000='Analítico Cp.'!$B112),-('Diário 4º PA'!$Q$4:$Q$2000=G$1),('Diário 4º PA'!$F$4:$F$2000))+SUMPRODUCT(-('Comp.'!$D$5:$D$896='Analítico Cp.'!$B112),-('Comp.'!$K$5:$K$896=G$1),('Comp.'!$E$5:$E$896))</f>
        <v>0</v>
      </c>
      <c r="H112" s="15">
        <f>SUMPRODUCT(-('Diário 1º PA'!$E$4:$E$2634='Analítico Cp.'!$B112),-('Diário 1º PA'!$Q$4:$Q$2634=H$1),('Diário 1º PA'!$F$4:$F$2634))+SUMPRODUCT(-('Diário 2º PA'!$E$4:$E$2000='Analítico Cp.'!$B112),-('Diário 2º PA'!$Q$4:$Q$2000=H$1),('Diário 2º PA'!$F$4:$F$2000))+SUMPRODUCT(-('Diário 3º PA'!$E$4:$E$2000='Analítico Cp.'!$B112),-('Diário 3º PA'!$Q$4:$Q$2000=H$1),('Diário 3º PA'!$F$4:$F$2000))+SUMPRODUCT(-('Diário 4º PA'!$E$4:$E$2000='Analítico Cp.'!$B112),-('Diário 4º PA'!$Q$4:$Q$2000=H$1),('Diário 4º PA'!$F$4:$F$2000))+SUMPRODUCT(-('Comp.'!$D$5:$D$896='Analítico Cp.'!$B112),-('Comp.'!$K$5:$K$896=H$1),('Comp.'!$E$5:$E$896))</f>
        <v>0</v>
      </c>
      <c r="I112" s="15">
        <f>SUMPRODUCT(-('Diário 1º PA'!$E$4:$E$2634='Analítico Cp.'!$B112),-('Diário 1º PA'!$Q$4:$Q$2634=I$1),('Diário 1º PA'!$F$4:$F$2634))+SUMPRODUCT(-('Diário 2º PA'!$E$4:$E$2000='Analítico Cp.'!$B112),-('Diário 2º PA'!$Q$4:$Q$2000=I$1),('Diário 2º PA'!$F$4:$F$2000))+SUMPRODUCT(-('Diário 3º PA'!$E$4:$E$2000='Analítico Cp.'!$B112),-('Diário 3º PA'!$Q$4:$Q$2000=I$1),('Diário 3º PA'!$F$4:$F$2000))+SUMPRODUCT(-('Diário 4º PA'!$E$4:$E$2000='Analítico Cp.'!$B112),-('Diário 4º PA'!$Q$4:$Q$2000=I$1),('Diário 4º PA'!$F$4:$F$2000))+SUMPRODUCT(-('Comp.'!$D$5:$D$896='Analítico Cp.'!$B112),-('Comp.'!$K$5:$K$896=I$1),('Comp.'!$E$5:$E$896))</f>
        <v>0</v>
      </c>
      <c r="J112" s="15">
        <f>SUMPRODUCT(-('Diário 1º PA'!$E$4:$E$2634='Analítico Cp.'!$B112),-('Diário 1º PA'!$Q$4:$Q$2634=J$1),('Diário 1º PA'!$F$4:$F$2634))+SUMPRODUCT(-('Diário 2º PA'!$E$4:$E$2000='Analítico Cp.'!$B112),-('Diário 2º PA'!$Q$4:$Q$2000=J$1),('Diário 2º PA'!$F$4:$F$2000))+SUMPRODUCT(-('Diário 3º PA'!$E$4:$E$2000='Analítico Cp.'!$B112),-('Diário 3º PA'!$Q$4:$Q$2000=J$1),('Diário 3º PA'!$F$4:$F$2000))+SUMPRODUCT(-('Diário 4º PA'!$E$4:$E$2000='Analítico Cp.'!$B112),-('Diário 4º PA'!$Q$4:$Q$2000=J$1),('Diário 4º PA'!$F$4:$F$2000))+SUMPRODUCT(-('Comp.'!$D$5:$D$896='Analítico Cp.'!$B112),-('Comp.'!$K$5:$K$896=J$1),('Comp.'!$E$5:$E$896))</f>
        <v>0</v>
      </c>
      <c r="K112" s="15">
        <f>SUMPRODUCT(-('Diário 1º PA'!$E$4:$E$2634='Analítico Cp.'!$B112),-('Diário 1º PA'!$Q$4:$Q$2634=K$1),('Diário 1º PA'!$F$4:$F$2634))+SUMPRODUCT(-('Diário 2º PA'!$E$4:$E$2000='Analítico Cp.'!$B112),-('Diário 2º PA'!$Q$4:$Q$2000=K$1),('Diário 2º PA'!$F$4:$F$2000))+SUMPRODUCT(-('Diário 3º PA'!$E$4:$E$2000='Analítico Cp.'!$B112),-('Diário 3º PA'!$Q$4:$Q$2000=K$1),('Diário 3º PA'!$F$4:$F$2000))+SUMPRODUCT(-('Diário 4º PA'!$E$4:$E$2000='Analítico Cp.'!$B112),-('Diário 4º PA'!$Q$4:$Q$2000=K$1),('Diário 4º PA'!$F$4:$F$2000))+SUMPRODUCT(-('Comp.'!$D$5:$D$896='Analítico Cp.'!$B112),-('Comp.'!$K$5:$K$896=K$1),('Comp.'!$E$5:$E$896))</f>
        <v>0</v>
      </c>
      <c r="L112" s="15">
        <f>SUMPRODUCT(-('Diário 1º PA'!$E$4:$E$2634='Analítico Cp.'!$B112),-('Diário 1º PA'!$Q$4:$Q$2634=L$1),('Diário 1º PA'!$F$4:$F$2634))+SUMPRODUCT(-('Diário 2º PA'!$E$4:$E$2000='Analítico Cp.'!$B112),-('Diário 2º PA'!$Q$4:$Q$2000=L$1),('Diário 2º PA'!$F$4:$F$2000))+SUMPRODUCT(-('Diário 3º PA'!$E$4:$E$2000='Analítico Cp.'!$B112),-('Diário 3º PA'!$Q$4:$Q$2000=L$1),('Diário 3º PA'!$F$4:$F$2000))+SUMPRODUCT(-('Diário 4º PA'!$E$4:$E$2000='Analítico Cp.'!$B112),-('Diário 4º PA'!$Q$4:$Q$2000=L$1),('Diário 4º PA'!$F$4:$F$2000))+SUMPRODUCT(-('Comp.'!$D$5:$D$896='Analítico Cp.'!$B112),-('Comp.'!$K$5:$K$896=L$1),('Comp.'!$E$5:$E$896))</f>
        <v>0</v>
      </c>
      <c r="M112" s="15">
        <f>SUMPRODUCT(-('Diário 1º PA'!$E$4:$E$2634='Analítico Cp.'!$B112),-('Diário 1º PA'!$Q$4:$Q$2634=M$1),('Diário 1º PA'!$F$4:$F$2634))+SUMPRODUCT(-('Diário 2º PA'!$E$4:$E$2000='Analítico Cp.'!$B112),-('Diário 2º PA'!$Q$4:$Q$2000=M$1),('Diário 2º PA'!$F$4:$F$2000))+SUMPRODUCT(-('Diário 3º PA'!$E$4:$E$2000='Analítico Cp.'!$B112),-('Diário 3º PA'!$Q$4:$Q$2000=M$1),('Diário 3º PA'!$F$4:$F$2000))+SUMPRODUCT(-('Diário 4º PA'!$E$4:$E$2000='Analítico Cp.'!$B112),-('Diário 4º PA'!$Q$4:$Q$2000=M$1),('Diário 4º PA'!$F$4:$F$2000))+SUMPRODUCT(-('Comp.'!$D$5:$D$896='Analítico Cp.'!$B112),-('Comp.'!$K$5:$K$896=M$1),('Comp.'!$E$5:$E$896))</f>
        <v>0</v>
      </c>
      <c r="N112" s="15">
        <f>SUMPRODUCT(-('Diário 1º PA'!$E$4:$E$2634='Analítico Cp.'!$B112),-('Diário 1º PA'!$Q$4:$Q$2634=N$1),('Diário 1º PA'!$F$4:$F$2634))+SUMPRODUCT(-('Diário 2º PA'!$E$4:$E$2000='Analítico Cp.'!$B112),-('Diário 2º PA'!$Q$4:$Q$2000=N$1),('Diário 2º PA'!$F$4:$F$2000))+SUMPRODUCT(-('Diário 3º PA'!$E$4:$E$2000='Analítico Cp.'!$B112),-('Diário 3º PA'!$Q$4:$Q$2000=N$1),('Diário 3º PA'!$F$4:$F$2000))+SUMPRODUCT(-('Diário 4º PA'!$E$4:$E$2000='Analítico Cp.'!$B112),-('Diário 4º PA'!$Q$4:$Q$2000=N$1),('Diário 4º PA'!$F$4:$F$2000))+SUMPRODUCT(-('Comp.'!$D$5:$D$896='Analítico Cp.'!$B112),-('Comp.'!$K$5:$K$896=N$1),('Comp.'!$E$5:$E$896))</f>
        <v>0</v>
      </c>
      <c r="O112" s="16">
        <f t="shared" si="12"/>
        <v>0</v>
      </c>
      <c r="P112" s="180">
        <f t="shared" si="13"/>
        <v>0</v>
      </c>
    </row>
    <row r="113" spans="1:16" ht="23.25" customHeight="1" x14ac:dyDescent="0.2">
      <c r="A113" s="67" t="s">
        <v>219</v>
      </c>
      <c r="B113" s="111" t="s">
        <v>214</v>
      </c>
      <c r="C113" s="15">
        <f>SUMPRODUCT(-('Diário 1º PA'!$E$4:$E$2634='Analítico Cp.'!$B113),-('Diário 1º PA'!$Q$4:$Q$2634=C$1),('Diário 1º PA'!$F$4:$F$2634))+SUMPRODUCT(-('Diário 2º PA'!$E$4:$E$2000='Analítico Cp.'!$B113),-('Diário 2º PA'!$Q$4:$Q$2000=C$1),('Diário 2º PA'!$F$4:$F$2000))+SUMPRODUCT(-('Diário 3º PA'!$E$4:$E$2000='Analítico Cp.'!$B113),-('Diário 3º PA'!$Q$4:$Q$2000=C$1),('Diário 3º PA'!$F$4:$F$2000))+SUMPRODUCT(-('Diário 4º PA'!$E$4:$E$2000='Analítico Cp.'!$B113),-('Diário 4º PA'!$Q$4:$Q$2000=C$1),('Diário 4º PA'!$F$4:$F$2000))+SUMPRODUCT(-('Comp.'!$D$5:$D$896='Analítico Cp.'!$B113),-('Comp.'!$K$5:$K$896=C$1),('Comp.'!$E$5:$E$896))</f>
        <v>0</v>
      </c>
      <c r="D113" s="15">
        <f>SUMPRODUCT(-('Diário 1º PA'!$E$4:$E$2634='Analítico Cp.'!$B113),-('Diário 1º PA'!$Q$4:$Q$2634=D$1),('Diário 1º PA'!$F$4:$F$2634))+SUMPRODUCT(-('Diário 2º PA'!$E$4:$E$2000='Analítico Cp.'!$B113),-('Diário 2º PA'!$Q$4:$Q$2000=D$1),('Diário 2º PA'!$F$4:$F$2000))+SUMPRODUCT(-('Diário 3º PA'!$E$4:$E$2000='Analítico Cp.'!$B113),-('Diário 3º PA'!$Q$4:$Q$2000=D$1),('Diário 3º PA'!$F$4:$F$2000))+SUMPRODUCT(-('Diário 4º PA'!$E$4:$E$2000='Analítico Cp.'!$B113),-('Diário 4º PA'!$Q$4:$Q$2000=D$1),('Diário 4º PA'!$F$4:$F$2000))+SUMPRODUCT(-('Comp.'!$D$5:$D$896='Analítico Cp.'!$B113),-('Comp.'!$K$5:$K$896=D$1),('Comp.'!$E$5:$E$896))</f>
        <v>0</v>
      </c>
      <c r="E113" s="15">
        <f>SUMPRODUCT(-('Diário 1º PA'!$E$4:$E$2634='Analítico Cp.'!$B113),-('Diário 1º PA'!$Q$4:$Q$2634=E$1),('Diário 1º PA'!$F$4:$F$2634))+SUMPRODUCT(-('Diário 2º PA'!$E$4:$E$2000='Analítico Cp.'!$B113),-('Diário 2º PA'!$Q$4:$Q$2000=E$1),('Diário 2º PA'!$F$4:$F$2000))+SUMPRODUCT(-('Diário 3º PA'!$E$4:$E$2000='Analítico Cp.'!$B113),-('Diário 3º PA'!$Q$4:$Q$2000=E$1),('Diário 3º PA'!$F$4:$F$2000))+SUMPRODUCT(-('Diário 4º PA'!$E$4:$E$2000='Analítico Cp.'!$B113),-('Diário 4º PA'!$Q$4:$Q$2000=E$1),('Diário 4º PA'!$F$4:$F$2000))+SUMPRODUCT(-('Comp.'!$D$5:$D$896='Analítico Cp.'!$B113),-('Comp.'!$K$5:$K$896=E$1),('Comp.'!$E$5:$E$896))</f>
        <v>0</v>
      </c>
      <c r="F113" s="15">
        <f>SUMPRODUCT(-('Diário 1º PA'!$E$4:$E$2634='Analítico Cp.'!$B113),-('Diário 1º PA'!$Q$4:$Q$2634=F$1),('Diário 1º PA'!$F$4:$F$2634))+SUMPRODUCT(-('Diário 2º PA'!$E$4:$E$2000='Analítico Cp.'!$B113),-('Diário 2º PA'!$Q$4:$Q$2000=F$1),('Diário 2º PA'!$F$4:$F$2000))+SUMPRODUCT(-('Diário 3º PA'!$E$4:$E$2000='Analítico Cp.'!$B113),-('Diário 3º PA'!$Q$4:$Q$2000=F$1),('Diário 3º PA'!$F$4:$F$2000))+SUMPRODUCT(-('Diário 4º PA'!$E$4:$E$2000='Analítico Cp.'!$B113),-('Diário 4º PA'!$Q$4:$Q$2000=F$1),('Diário 4º PA'!$F$4:$F$2000))+SUMPRODUCT(-('Comp.'!$D$5:$D$896='Analítico Cp.'!$B113),-('Comp.'!$K$5:$K$896=F$1),('Comp.'!$E$5:$E$896))</f>
        <v>0</v>
      </c>
      <c r="G113" s="15">
        <f>SUMPRODUCT(-('Diário 1º PA'!$E$4:$E$2634='Analítico Cp.'!$B113),-('Diário 1º PA'!$Q$4:$Q$2634=G$1),('Diário 1º PA'!$F$4:$F$2634))+SUMPRODUCT(-('Diário 2º PA'!$E$4:$E$2000='Analítico Cp.'!$B113),-('Diário 2º PA'!$Q$4:$Q$2000=G$1),('Diário 2º PA'!$F$4:$F$2000))+SUMPRODUCT(-('Diário 3º PA'!$E$4:$E$2000='Analítico Cp.'!$B113),-('Diário 3º PA'!$Q$4:$Q$2000=G$1),('Diário 3º PA'!$F$4:$F$2000))+SUMPRODUCT(-('Diário 4º PA'!$E$4:$E$2000='Analítico Cp.'!$B113),-('Diário 4º PA'!$Q$4:$Q$2000=G$1),('Diário 4º PA'!$F$4:$F$2000))+SUMPRODUCT(-('Comp.'!$D$5:$D$896='Analítico Cp.'!$B113),-('Comp.'!$K$5:$K$896=G$1),('Comp.'!$E$5:$E$896))</f>
        <v>0</v>
      </c>
      <c r="H113" s="15">
        <f>SUMPRODUCT(-('Diário 1º PA'!$E$4:$E$2634='Analítico Cp.'!$B113),-('Diário 1º PA'!$Q$4:$Q$2634=H$1),('Diário 1º PA'!$F$4:$F$2634))+SUMPRODUCT(-('Diário 2º PA'!$E$4:$E$2000='Analítico Cp.'!$B113),-('Diário 2º PA'!$Q$4:$Q$2000=H$1),('Diário 2º PA'!$F$4:$F$2000))+SUMPRODUCT(-('Diário 3º PA'!$E$4:$E$2000='Analítico Cp.'!$B113),-('Diário 3º PA'!$Q$4:$Q$2000=H$1),('Diário 3º PA'!$F$4:$F$2000))+SUMPRODUCT(-('Diário 4º PA'!$E$4:$E$2000='Analítico Cp.'!$B113),-('Diário 4º PA'!$Q$4:$Q$2000=H$1),('Diário 4º PA'!$F$4:$F$2000))+SUMPRODUCT(-('Comp.'!$D$5:$D$896='Analítico Cp.'!$B113),-('Comp.'!$K$5:$K$896=H$1),('Comp.'!$E$5:$E$896))</f>
        <v>0</v>
      </c>
      <c r="I113" s="15">
        <f>SUMPRODUCT(-('Diário 1º PA'!$E$4:$E$2634='Analítico Cp.'!$B113),-('Diário 1º PA'!$Q$4:$Q$2634=I$1),('Diário 1º PA'!$F$4:$F$2634))+SUMPRODUCT(-('Diário 2º PA'!$E$4:$E$2000='Analítico Cp.'!$B113),-('Diário 2º PA'!$Q$4:$Q$2000=I$1),('Diário 2º PA'!$F$4:$F$2000))+SUMPRODUCT(-('Diário 3º PA'!$E$4:$E$2000='Analítico Cp.'!$B113),-('Diário 3º PA'!$Q$4:$Q$2000=I$1),('Diário 3º PA'!$F$4:$F$2000))+SUMPRODUCT(-('Diário 4º PA'!$E$4:$E$2000='Analítico Cp.'!$B113),-('Diário 4º PA'!$Q$4:$Q$2000=I$1),('Diário 4º PA'!$F$4:$F$2000))+SUMPRODUCT(-('Comp.'!$D$5:$D$896='Analítico Cp.'!$B113),-('Comp.'!$K$5:$K$896=I$1),('Comp.'!$E$5:$E$896))</f>
        <v>0</v>
      </c>
      <c r="J113" s="15">
        <f>SUMPRODUCT(-('Diário 1º PA'!$E$4:$E$2634='Analítico Cp.'!$B113),-('Diário 1º PA'!$Q$4:$Q$2634=J$1),('Diário 1º PA'!$F$4:$F$2634))+SUMPRODUCT(-('Diário 2º PA'!$E$4:$E$2000='Analítico Cp.'!$B113),-('Diário 2º PA'!$Q$4:$Q$2000=J$1),('Diário 2º PA'!$F$4:$F$2000))+SUMPRODUCT(-('Diário 3º PA'!$E$4:$E$2000='Analítico Cp.'!$B113),-('Diário 3º PA'!$Q$4:$Q$2000=J$1),('Diário 3º PA'!$F$4:$F$2000))+SUMPRODUCT(-('Diário 4º PA'!$E$4:$E$2000='Analítico Cp.'!$B113),-('Diário 4º PA'!$Q$4:$Q$2000=J$1),('Diário 4º PA'!$F$4:$F$2000))+SUMPRODUCT(-('Comp.'!$D$5:$D$896='Analítico Cp.'!$B113),-('Comp.'!$K$5:$K$896=J$1),('Comp.'!$E$5:$E$896))</f>
        <v>0</v>
      </c>
      <c r="K113" s="15">
        <f>SUMPRODUCT(-('Diário 1º PA'!$E$4:$E$2634='Analítico Cp.'!$B113),-('Diário 1º PA'!$Q$4:$Q$2634=K$1),('Diário 1º PA'!$F$4:$F$2634))+SUMPRODUCT(-('Diário 2º PA'!$E$4:$E$2000='Analítico Cp.'!$B113),-('Diário 2º PA'!$Q$4:$Q$2000=K$1),('Diário 2º PA'!$F$4:$F$2000))+SUMPRODUCT(-('Diário 3º PA'!$E$4:$E$2000='Analítico Cp.'!$B113),-('Diário 3º PA'!$Q$4:$Q$2000=K$1),('Diário 3º PA'!$F$4:$F$2000))+SUMPRODUCT(-('Diário 4º PA'!$E$4:$E$2000='Analítico Cp.'!$B113),-('Diário 4º PA'!$Q$4:$Q$2000=K$1),('Diário 4º PA'!$F$4:$F$2000))+SUMPRODUCT(-('Comp.'!$D$5:$D$896='Analítico Cp.'!$B113),-('Comp.'!$K$5:$K$896=K$1),('Comp.'!$E$5:$E$896))</f>
        <v>0</v>
      </c>
      <c r="L113" s="15">
        <f>SUMPRODUCT(-('Diário 1º PA'!$E$4:$E$2634='Analítico Cp.'!$B113),-('Diário 1º PA'!$Q$4:$Q$2634=L$1),('Diário 1º PA'!$F$4:$F$2634))+SUMPRODUCT(-('Diário 2º PA'!$E$4:$E$2000='Analítico Cp.'!$B113),-('Diário 2º PA'!$Q$4:$Q$2000=L$1),('Diário 2º PA'!$F$4:$F$2000))+SUMPRODUCT(-('Diário 3º PA'!$E$4:$E$2000='Analítico Cp.'!$B113),-('Diário 3º PA'!$Q$4:$Q$2000=L$1),('Diário 3º PA'!$F$4:$F$2000))+SUMPRODUCT(-('Diário 4º PA'!$E$4:$E$2000='Analítico Cp.'!$B113),-('Diário 4º PA'!$Q$4:$Q$2000=L$1),('Diário 4º PA'!$F$4:$F$2000))+SUMPRODUCT(-('Comp.'!$D$5:$D$896='Analítico Cp.'!$B113),-('Comp.'!$K$5:$K$896=L$1),('Comp.'!$E$5:$E$896))</f>
        <v>0</v>
      </c>
      <c r="M113" s="15">
        <f>SUMPRODUCT(-('Diário 1º PA'!$E$4:$E$2634='Analítico Cp.'!$B113),-('Diário 1º PA'!$Q$4:$Q$2634=M$1),('Diário 1º PA'!$F$4:$F$2634))+SUMPRODUCT(-('Diário 2º PA'!$E$4:$E$2000='Analítico Cp.'!$B113),-('Diário 2º PA'!$Q$4:$Q$2000=M$1),('Diário 2º PA'!$F$4:$F$2000))+SUMPRODUCT(-('Diário 3º PA'!$E$4:$E$2000='Analítico Cp.'!$B113),-('Diário 3º PA'!$Q$4:$Q$2000=M$1),('Diário 3º PA'!$F$4:$F$2000))+SUMPRODUCT(-('Diário 4º PA'!$E$4:$E$2000='Analítico Cp.'!$B113),-('Diário 4º PA'!$Q$4:$Q$2000=M$1),('Diário 4º PA'!$F$4:$F$2000))+SUMPRODUCT(-('Comp.'!$D$5:$D$896='Analítico Cp.'!$B113),-('Comp.'!$K$5:$K$896=M$1),('Comp.'!$E$5:$E$896))</f>
        <v>0</v>
      </c>
      <c r="N113" s="15">
        <f>SUMPRODUCT(-('Diário 1º PA'!$E$4:$E$2634='Analítico Cp.'!$B113),-('Diário 1º PA'!$Q$4:$Q$2634=N$1),('Diário 1º PA'!$F$4:$F$2634))+SUMPRODUCT(-('Diário 2º PA'!$E$4:$E$2000='Analítico Cp.'!$B113),-('Diário 2º PA'!$Q$4:$Q$2000=N$1),('Diário 2º PA'!$F$4:$F$2000))+SUMPRODUCT(-('Diário 3º PA'!$E$4:$E$2000='Analítico Cp.'!$B113),-('Diário 3º PA'!$Q$4:$Q$2000=N$1),('Diário 3º PA'!$F$4:$F$2000))+SUMPRODUCT(-('Diário 4º PA'!$E$4:$E$2000='Analítico Cp.'!$B113),-('Diário 4º PA'!$Q$4:$Q$2000=N$1),('Diário 4º PA'!$F$4:$F$2000))+SUMPRODUCT(-('Comp.'!$D$5:$D$896='Analítico Cp.'!$B113),-('Comp.'!$K$5:$K$896=N$1),('Comp.'!$E$5:$E$896))</f>
        <v>0</v>
      </c>
      <c r="O113" s="16">
        <f t="shared" si="12"/>
        <v>0</v>
      </c>
      <c r="P113" s="180">
        <f t="shared" si="13"/>
        <v>0</v>
      </c>
    </row>
    <row r="114" spans="1:16" ht="23.25" customHeight="1" x14ac:dyDescent="0.2">
      <c r="A114" s="67" t="s">
        <v>220</v>
      </c>
      <c r="B114" s="111" t="s">
        <v>328</v>
      </c>
      <c r="C114" s="15">
        <f>SUMPRODUCT(-('Diário 1º PA'!$E$4:$E$2634='Analítico Cp.'!$B114),-('Diário 1º PA'!$Q$4:$Q$2634=C$1),('Diário 1º PA'!$F$4:$F$2634))+SUMPRODUCT(-('Diário 2º PA'!$E$4:$E$2000='Analítico Cp.'!$B114),-('Diário 2º PA'!$Q$4:$Q$2000=C$1),('Diário 2º PA'!$F$4:$F$2000))+SUMPRODUCT(-('Diário 3º PA'!$E$4:$E$2000='Analítico Cp.'!$B114),-('Diário 3º PA'!$Q$4:$Q$2000=C$1),('Diário 3º PA'!$F$4:$F$2000))+SUMPRODUCT(-('Diário 4º PA'!$E$4:$E$2000='Analítico Cp.'!$B114),-('Diário 4º PA'!$Q$4:$Q$2000=C$1),('Diário 4º PA'!$F$4:$F$2000))+SUMPRODUCT(-('Comp.'!$D$5:$D$896='Analítico Cp.'!$B114),-('Comp.'!$K$5:$K$896=C$1),('Comp.'!$E$5:$E$896))</f>
        <v>0</v>
      </c>
      <c r="D114" s="15">
        <f>SUMPRODUCT(-('Diário 1º PA'!$E$4:$E$2634='Analítico Cp.'!$B114),-('Diário 1º PA'!$Q$4:$Q$2634=D$1),('Diário 1º PA'!$F$4:$F$2634))+SUMPRODUCT(-('Diário 2º PA'!$E$4:$E$2000='Analítico Cp.'!$B114),-('Diário 2º PA'!$Q$4:$Q$2000=D$1),('Diário 2º PA'!$F$4:$F$2000))+SUMPRODUCT(-('Diário 3º PA'!$E$4:$E$2000='Analítico Cp.'!$B114),-('Diário 3º PA'!$Q$4:$Q$2000=D$1),('Diário 3º PA'!$F$4:$F$2000))+SUMPRODUCT(-('Diário 4º PA'!$E$4:$E$2000='Analítico Cp.'!$B114),-('Diário 4º PA'!$Q$4:$Q$2000=D$1),('Diário 4º PA'!$F$4:$F$2000))+SUMPRODUCT(-('Comp.'!$D$5:$D$896='Analítico Cp.'!$B114),-('Comp.'!$K$5:$K$896=D$1),('Comp.'!$E$5:$E$896))</f>
        <v>0</v>
      </c>
      <c r="E114" s="15">
        <f>SUMPRODUCT(-('Diário 1º PA'!$E$4:$E$2634='Analítico Cp.'!$B114),-('Diário 1º PA'!$Q$4:$Q$2634=E$1),('Diário 1º PA'!$F$4:$F$2634))+SUMPRODUCT(-('Diário 2º PA'!$E$4:$E$2000='Analítico Cp.'!$B114),-('Diário 2º PA'!$Q$4:$Q$2000=E$1),('Diário 2º PA'!$F$4:$F$2000))+SUMPRODUCT(-('Diário 3º PA'!$E$4:$E$2000='Analítico Cp.'!$B114),-('Diário 3º PA'!$Q$4:$Q$2000=E$1),('Diário 3º PA'!$F$4:$F$2000))+SUMPRODUCT(-('Diário 4º PA'!$E$4:$E$2000='Analítico Cp.'!$B114),-('Diário 4º PA'!$Q$4:$Q$2000=E$1),('Diário 4º PA'!$F$4:$F$2000))+SUMPRODUCT(-('Comp.'!$D$5:$D$896='Analítico Cp.'!$B114),-('Comp.'!$K$5:$K$896=E$1),('Comp.'!$E$5:$E$896))</f>
        <v>0</v>
      </c>
      <c r="F114" s="15">
        <f>SUMPRODUCT(-('Diário 1º PA'!$E$4:$E$2634='Analítico Cp.'!$B114),-('Diário 1º PA'!$Q$4:$Q$2634=F$1),('Diário 1º PA'!$F$4:$F$2634))+SUMPRODUCT(-('Diário 2º PA'!$E$4:$E$2000='Analítico Cp.'!$B114),-('Diário 2º PA'!$Q$4:$Q$2000=F$1),('Diário 2º PA'!$F$4:$F$2000))+SUMPRODUCT(-('Diário 3º PA'!$E$4:$E$2000='Analítico Cp.'!$B114),-('Diário 3º PA'!$Q$4:$Q$2000=F$1),('Diário 3º PA'!$F$4:$F$2000))+SUMPRODUCT(-('Diário 4º PA'!$E$4:$E$2000='Analítico Cp.'!$B114),-('Diário 4º PA'!$Q$4:$Q$2000=F$1),('Diário 4º PA'!$F$4:$F$2000))+SUMPRODUCT(-('Comp.'!$D$5:$D$896='Analítico Cp.'!$B114),-('Comp.'!$K$5:$K$896=F$1),('Comp.'!$E$5:$E$896))</f>
        <v>0</v>
      </c>
      <c r="G114" s="15">
        <f>SUMPRODUCT(-('Diário 1º PA'!$E$4:$E$2634='Analítico Cp.'!$B114),-('Diário 1º PA'!$Q$4:$Q$2634=G$1),('Diário 1º PA'!$F$4:$F$2634))+SUMPRODUCT(-('Diário 2º PA'!$E$4:$E$2000='Analítico Cp.'!$B114),-('Diário 2º PA'!$Q$4:$Q$2000=G$1),('Diário 2º PA'!$F$4:$F$2000))+SUMPRODUCT(-('Diário 3º PA'!$E$4:$E$2000='Analítico Cp.'!$B114),-('Diário 3º PA'!$Q$4:$Q$2000=G$1),('Diário 3º PA'!$F$4:$F$2000))+SUMPRODUCT(-('Diário 4º PA'!$E$4:$E$2000='Analítico Cp.'!$B114),-('Diário 4º PA'!$Q$4:$Q$2000=G$1),('Diário 4º PA'!$F$4:$F$2000))+SUMPRODUCT(-('Comp.'!$D$5:$D$896='Analítico Cp.'!$B114),-('Comp.'!$K$5:$K$896=G$1),('Comp.'!$E$5:$E$896))</f>
        <v>0</v>
      </c>
      <c r="H114" s="15">
        <f>SUMPRODUCT(-('Diário 1º PA'!$E$4:$E$2634='Analítico Cp.'!$B114),-('Diário 1º PA'!$Q$4:$Q$2634=H$1),('Diário 1º PA'!$F$4:$F$2634))+SUMPRODUCT(-('Diário 2º PA'!$E$4:$E$2000='Analítico Cp.'!$B114),-('Diário 2º PA'!$Q$4:$Q$2000=H$1),('Diário 2º PA'!$F$4:$F$2000))+SUMPRODUCT(-('Diário 3º PA'!$E$4:$E$2000='Analítico Cp.'!$B114),-('Diário 3º PA'!$Q$4:$Q$2000=H$1),('Diário 3º PA'!$F$4:$F$2000))+SUMPRODUCT(-('Diário 4º PA'!$E$4:$E$2000='Analítico Cp.'!$B114),-('Diário 4º PA'!$Q$4:$Q$2000=H$1),('Diário 4º PA'!$F$4:$F$2000))+SUMPRODUCT(-('Comp.'!$D$5:$D$896='Analítico Cp.'!$B114),-('Comp.'!$K$5:$K$896=H$1),('Comp.'!$E$5:$E$896))</f>
        <v>0</v>
      </c>
      <c r="I114" s="15">
        <f>SUMPRODUCT(-('Diário 1º PA'!$E$4:$E$2634='Analítico Cp.'!$B114),-('Diário 1º PA'!$Q$4:$Q$2634=I$1),('Diário 1º PA'!$F$4:$F$2634))+SUMPRODUCT(-('Diário 2º PA'!$E$4:$E$2000='Analítico Cp.'!$B114),-('Diário 2º PA'!$Q$4:$Q$2000=I$1),('Diário 2º PA'!$F$4:$F$2000))+SUMPRODUCT(-('Diário 3º PA'!$E$4:$E$2000='Analítico Cp.'!$B114),-('Diário 3º PA'!$Q$4:$Q$2000=I$1),('Diário 3º PA'!$F$4:$F$2000))+SUMPRODUCT(-('Diário 4º PA'!$E$4:$E$2000='Analítico Cp.'!$B114),-('Diário 4º PA'!$Q$4:$Q$2000=I$1),('Diário 4º PA'!$F$4:$F$2000))+SUMPRODUCT(-('Comp.'!$D$5:$D$896='Analítico Cp.'!$B114),-('Comp.'!$K$5:$K$896=I$1),('Comp.'!$E$5:$E$896))</f>
        <v>0</v>
      </c>
      <c r="J114" s="15">
        <f>SUMPRODUCT(-('Diário 1º PA'!$E$4:$E$2634='Analítico Cp.'!$B114),-('Diário 1º PA'!$Q$4:$Q$2634=J$1),('Diário 1º PA'!$F$4:$F$2634))+SUMPRODUCT(-('Diário 2º PA'!$E$4:$E$2000='Analítico Cp.'!$B114),-('Diário 2º PA'!$Q$4:$Q$2000=J$1),('Diário 2º PA'!$F$4:$F$2000))+SUMPRODUCT(-('Diário 3º PA'!$E$4:$E$2000='Analítico Cp.'!$B114),-('Diário 3º PA'!$Q$4:$Q$2000=J$1),('Diário 3º PA'!$F$4:$F$2000))+SUMPRODUCT(-('Diário 4º PA'!$E$4:$E$2000='Analítico Cp.'!$B114),-('Diário 4º PA'!$Q$4:$Q$2000=J$1),('Diário 4º PA'!$F$4:$F$2000))+SUMPRODUCT(-('Comp.'!$D$5:$D$896='Analítico Cp.'!$B114),-('Comp.'!$K$5:$K$896=J$1),('Comp.'!$E$5:$E$896))</f>
        <v>0</v>
      </c>
      <c r="K114" s="15">
        <f>SUMPRODUCT(-('Diário 1º PA'!$E$4:$E$2634='Analítico Cp.'!$B114),-('Diário 1º PA'!$Q$4:$Q$2634=K$1),('Diário 1º PA'!$F$4:$F$2634))+SUMPRODUCT(-('Diário 2º PA'!$E$4:$E$2000='Analítico Cp.'!$B114),-('Diário 2º PA'!$Q$4:$Q$2000=K$1),('Diário 2º PA'!$F$4:$F$2000))+SUMPRODUCT(-('Diário 3º PA'!$E$4:$E$2000='Analítico Cp.'!$B114),-('Diário 3º PA'!$Q$4:$Q$2000=K$1),('Diário 3º PA'!$F$4:$F$2000))+SUMPRODUCT(-('Diário 4º PA'!$E$4:$E$2000='Analítico Cp.'!$B114),-('Diário 4º PA'!$Q$4:$Q$2000=K$1),('Diário 4º PA'!$F$4:$F$2000))+SUMPRODUCT(-('Comp.'!$D$5:$D$896='Analítico Cp.'!$B114),-('Comp.'!$K$5:$K$896=K$1),('Comp.'!$E$5:$E$896))</f>
        <v>0</v>
      </c>
      <c r="L114" s="15">
        <f>SUMPRODUCT(-('Diário 1º PA'!$E$4:$E$2634='Analítico Cp.'!$B114),-('Diário 1º PA'!$Q$4:$Q$2634=L$1),('Diário 1º PA'!$F$4:$F$2634))+SUMPRODUCT(-('Diário 2º PA'!$E$4:$E$2000='Analítico Cp.'!$B114),-('Diário 2º PA'!$Q$4:$Q$2000=L$1),('Diário 2º PA'!$F$4:$F$2000))+SUMPRODUCT(-('Diário 3º PA'!$E$4:$E$2000='Analítico Cp.'!$B114),-('Diário 3º PA'!$Q$4:$Q$2000=L$1),('Diário 3º PA'!$F$4:$F$2000))+SUMPRODUCT(-('Diário 4º PA'!$E$4:$E$2000='Analítico Cp.'!$B114),-('Diário 4º PA'!$Q$4:$Q$2000=L$1),('Diário 4º PA'!$F$4:$F$2000))+SUMPRODUCT(-('Comp.'!$D$5:$D$896='Analítico Cp.'!$B114),-('Comp.'!$K$5:$K$896=L$1),('Comp.'!$E$5:$E$896))</f>
        <v>0</v>
      </c>
      <c r="M114" s="15">
        <f>SUMPRODUCT(-('Diário 1º PA'!$E$4:$E$2634='Analítico Cp.'!$B114),-('Diário 1º PA'!$Q$4:$Q$2634=M$1),('Diário 1º PA'!$F$4:$F$2634))+SUMPRODUCT(-('Diário 2º PA'!$E$4:$E$2000='Analítico Cp.'!$B114),-('Diário 2º PA'!$Q$4:$Q$2000=M$1),('Diário 2º PA'!$F$4:$F$2000))+SUMPRODUCT(-('Diário 3º PA'!$E$4:$E$2000='Analítico Cp.'!$B114),-('Diário 3º PA'!$Q$4:$Q$2000=M$1),('Diário 3º PA'!$F$4:$F$2000))+SUMPRODUCT(-('Diário 4º PA'!$E$4:$E$2000='Analítico Cp.'!$B114),-('Diário 4º PA'!$Q$4:$Q$2000=M$1),('Diário 4º PA'!$F$4:$F$2000))+SUMPRODUCT(-('Comp.'!$D$5:$D$896='Analítico Cp.'!$B114),-('Comp.'!$K$5:$K$896=M$1),('Comp.'!$E$5:$E$896))</f>
        <v>0</v>
      </c>
      <c r="N114" s="15">
        <f>SUMPRODUCT(-('Diário 1º PA'!$E$4:$E$2634='Analítico Cp.'!$B114),-('Diário 1º PA'!$Q$4:$Q$2634=N$1),('Diário 1º PA'!$F$4:$F$2634))+SUMPRODUCT(-('Diário 2º PA'!$E$4:$E$2000='Analítico Cp.'!$B114),-('Diário 2º PA'!$Q$4:$Q$2000=N$1),('Diário 2º PA'!$F$4:$F$2000))+SUMPRODUCT(-('Diário 3º PA'!$E$4:$E$2000='Analítico Cp.'!$B114),-('Diário 3º PA'!$Q$4:$Q$2000=N$1),('Diário 3º PA'!$F$4:$F$2000))+SUMPRODUCT(-('Diário 4º PA'!$E$4:$E$2000='Analítico Cp.'!$B114),-('Diário 4º PA'!$Q$4:$Q$2000=N$1),('Diário 4º PA'!$F$4:$F$2000))+SUMPRODUCT(-('Comp.'!$D$5:$D$896='Analítico Cp.'!$B114),-('Comp.'!$K$5:$K$896=N$1),('Comp.'!$E$5:$E$896))</f>
        <v>0</v>
      </c>
      <c r="O114" s="16">
        <f t="shared" si="12"/>
        <v>0</v>
      </c>
      <c r="P114" s="180">
        <f t="shared" si="13"/>
        <v>0</v>
      </c>
    </row>
    <row r="115" spans="1:16" ht="23.25" customHeight="1" x14ac:dyDescent="0.2">
      <c r="A115" s="67" t="s">
        <v>221</v>
      </c>
      <c r="B115" s="111" t="s">
        <v>217</v>
      </c>
      <c r="C115" s="15">
        <f>SUMPRODUCT(-('Diário 1º PA'!$E$4:$E$2634='Analítico Cp.'!$B115),-('Diário 1º PA'!$Q$4:$Q$2634=C$1),('Diário 1º PA'!$F$4:$F$2634))+SUMPRODUCT(-('Diário 2º PA'!$E$4:$E$2000='Analítico Cp.'!$B115),-('Diário 2º PA'!$Q$4:$Q$2000=C$1),('Diário 2º PA'!$F$4:$F$2000))+SUMPRODUCT(-('Diário 3º PA'!$E$4:$E$2000='Analítico Cp.'!$B115),-('Diário 3º PA'!$Q$4:$Q$2000=C$1),('Diário 3º PA'!$F$4:$F$2000))+SUMPRODUCT(-('Diário 4º PA'!$E$4:$E$2000='Analítico Cp.'!$B115),-('Diário 4º PA'!$Q$4:$Q$2000=C$1),('Diário 4º PA'!$F$4:$F$2000))+SUMPRODUCT(-('Comp.'!$D$5:$D$896='Analítico Cp.'!$B115),-('Comp.'!$K$5:$K$896=C$1),('Comp.'!$E$5:$E$896))</f>
        <v>0</v>
      </c>
      <c r="D115" s="15">
        <f>SUMPRODUCT(-('Diário 1º PA'!$E$4:$E$2634='Analítico Cp.'!$B115),-('Diário 1º PA'!$Q$4:$Q$2634=D$1),('Diário 1º PA'!$F$4:$F$2634))+SUMPRODUCT(-('Diário 2º PA'!$E$4:$E$2000='Analítico Cp.'!$B115),-('Diário 2º PA'!$Q$4:$Q$2000=D$1),('Diário 2º PA'!$F$4:$F$2000))+SUMPRODUCT(-('Diário 3º PA'!$E$4:$E$2000='Analítico Cp.'!$B115),-('Diário 3º PA'!$Q$4:$Q$2000=D$1),('Diário 3º PA'!$F$4:$F$2000))+SUMPRODUCT(-('Diário 4º PA'!$E$4:$E$2000='Analítico Cp.'!$B115),-('Diário 4º PA'!$Q$4:$Q$2000=D$1),('Diário 4º PA'!$F$4:$F$2000))+SUMPRODUCT(-('Comp.'!$D$5:$D$896='Analítico Cp.'!$B115),-('Comp.'!$K$5:$K$896=D$1),('Comp.'!$E$5:$E$896))</f>
        <v>0</v>
      </c>
      <c r="E115" s="15">
        <f>SUMPRODUCT(-('Diário 1º PA'!$E$4:$E$2634='Analítico Cp.'!$B115),-('Diário 1º PA'!$Q$4:$Q$2634=E$1),('Diário 1º PA'!$F$4:$F$2634))+SUMPRODUCT(-('Diário 2º PA'!$E$4:$E$2000='Analítico Cp.'!$B115),-('Diário 2º PA'!$Q$4:$Q$2000=E$1),('Diário 2º PA'!$F$4:$F$2000))+SUMPRODUCT(-('Diário 3º PA'!$E$4:$E$2000='Analítico Cp.'!$B115),-('Diário 3º PA'!$Q$4:$Q$2000=E$1),('Diário 3º PA'!$F$4:$F$2000))+SUMPRODUCT(-('Diário 4º PA'!$E$4:$E$2000='Analítico Cp.'!$B115),-('Diário 4º PA'!$Q$4:$Q$2000=E$1),('Diário 4º PA'!$F$4:$F$2000))+SUMPRODUCT(-('Comp.'!$D$5:$D$896='Analítico Cp.'!$B115),-('Comp.'!$K$5:$K$896=E$1),('Comp.'!$E$5:$E$896))</f>
        <v>0</v>
      </c>
      <c r="F115" s="15">
        <f>SUMPRODUCT(-('Diário 1º PA'!$E$4:$E$2634='Analítico Cp.'!$B115),-('Diário 1º PA'!$Q$4:$Q$2634=F$1),('Diário 1º PA'!$F$4:$F$2634))+SUMPRODUCT(-('Diário 2º PA'!$E$4:$E$2000='Analítico Cp.'!$B115),-('Diário 2º PA'!$Q$4:$Q$2000=F$1),('Diário 2º PA'!$F$4:$F$2000))+SUMPRODUCT(-('Diário 3º PA'!$E$4:$E$2000='Analítico Cp.'!$B115),-('Diário 3º PA'!$Q$4:$Q$2000=F$1),('Diário 3º PA'!$F$4:$F$2000))+SUMPRODUCT(-('Diário 4º PA'!$E$4:$E$2000='Analítico Cp.'!$B115),-('Diário 4º PA'!$Q$4:$Q$2000=F$1),('Diário 4º PA'!$F$4:$F$2000))+SUMPRODUCT(-('Comp.'!$D$5:$D$896='Analítico Cp.'!$B115),-('Comp.'!$K$5:$K$896=F$1),('Comp.'!$E$5:$E$896))</f>
        <v>0</v>
      </c>
      <c r="G115" s="15">
        <f>SUMPRODUCT(-('Diário 1º PA'!$E$4:$E$2634='Analítico Cp.'!$B115),-('Diário 1º PA'!$Q$4:$Q$2634=G$1),('Diário 1º PA'!$F$4:$F$2634))+SUMPRODUCT(-('Diário 2º PA'!$E$4:$E$2000='Analítico Cp.'!$B115),-('Diário 2º PA'!$Q$4:$Q$2000=G$1),('Diário 2º PA'!$F$4:$F$2000))+SUMPRODUCT(-('Diário 3º PA'!$E$4:$E$2000='Analítico Cp.'!$B115),-('Diário 3º PA'!$Q$4:$Q$2000=G$1),('Diário 3º PA'!$F$4:$F$2000))+SUMPRODUCT(-('Diário 4º PA'!$E$4:$E$2000='Analítico Cp.'!$B115),-('Diário 4º PA'!$Q$4:$Q$2000=G$1),('Diário 4º PA'!$F$4:$F$2000))+SUMPRODUCT(-('Comp.'!$D$5:$D$896='Analítico Cp.'!$B115),-('Comp.'!$K$5:$K$896=G$1),('Comp.'!$E$5:$E$896))</f>
        <v>0</v>
      </c>
      <c r="H115" s="15">
        <f>SUMPRODUCT(-('Diário 1º PA'!$E$4:$E$2634='Analítico Cp.'!$B115),-('Diário 1º PA'!$Q$4:$Q$2634=H$1),('Diário 1º PA'!$F$4:$F$2634))+SUMPRODUCT(-('Diário 2º PA'!$E$4:$E$2000='Analítico Cp.'!$B115),-('Diário 2º PA'!$Q$4:$Q$2000=H$1),('Diário 2º PA'!$F$4:$F$2000))+SUMPRODUCT(-('Diário 3º PA'!$E$4:$E$2000='Analítico Cp.'!$B115),-('Diário 3º PA'!$Q$4:$Q$2000=H$1),('Diário 3º PA'!$F$4:$F$2000))+SUMPRODUCT(-('Diário 4º PA'!$E$4:$E$2000='Analítico Cp.'!$B115),-('Diário 4º PA'!$Q$4:$Q$2000=H$1),('Diário 4º PA'!$F$4:$F$2000))+SUMPRODUCT(-('Comp.'!$D$5:$D$896='Analítico Cp.'!$B115),-('Comp.'!$K$5:$K$896=H$1),('Comp.'!$E$5:$E$896))</f>
        <v>0</v>
      </c>
      <c r="I115" s="15">
        <f>SUMPRODUCT(-('Diário 1º PA'!$E$4:$E$2634='Analítico Cp.'!$B115),-('Diário 1º PA'!$Q$4:$Q$2634=I$1),('Diário 1º PA'!$F$4:$F$2634))+SUMPRODUCT(-('Diário 2º PA'!$E$4:$E$2000='Analítico Cp.'!$B115),-('Diário 2º PA'!$Q$4:$Q$2000=I$1),('Diário 2º PA'!$F$4:$F$2000))+SUMPRODUCT(-('Diário 3º PA'!$E$4:$E$2000='Analítico Cp.'!$B115),-('Diário 3º PA'!$Q$4:$Q$2000=I$1),('Diário 3º PA'!$F$4:$F$2000))+SUMPRODUCT(-('Diário 4º PA'!$E$4:$E$2000='Analítico Cp.'!$B115),-('Diário 4º PA'!$Q$4:$Q$2000=I$1),('Diário 4º PA'!$F$4:$F$2000))+SUMPRODUCT(-('Comp.'!$D$5:$D$896='Analítico Cp.'!$B115),-('Comp.'!$K$5:$K$896=I$1),('Comp.'!$E$5:$E$896))</f>
        <v>0</v>
      </c>
      <c r="J115" s="15">
        <f>SUMPRODUCT(-('Diário 1º PA'!$E$4:$E$2634='Analítico Cp.'!$B115),-('Diário 1º PA'!$Q$4:$Q$2634=J$1),('Diário 1º PA'!$F$4:$F$2634))+SUMPRODUCT(-('Diário 2º PA'!$E$4:$E$2000='Analítico Cp.'!$B115),-('Diário 2º PA'!$Q$4:$Q$2000=J$1),('Diário 2º PA'!$F$4:$F$2000))+SUMPRODUCT(-('Diário 3º PA'!$E$4:$E$2000='Analítico Cp.'!$B115),-('Diário 3º PA'!$Q$4:$Q$2000=J$1),('Diário 3º PA'!$F$4:$F$2000))+SUMPRODUCT(-('Diário 4º PA'!$E$4:$E$2000='Analítico Cp.'!$B115),-('Diário 4º PA'!$Q$4:$Q$2000=J$1),('Diário 4º PA'!$F$4:$F$2000))+SUMPRODUCT(-('Comp.'!$D$5:$D$896='Analítico Cp.'!$B115),-('Comp.'!$K$5:$K$896=J$1),('Comp.'!$E$5:$E$896))</f>
        <v>0</v>
      </c>
      <c r="K115" s="15">
        <f>SUMPRODUCT(-('Diário 1º PA'!$E$4:$E$2634='Analítico Cp.'!$B115),-('Diário 1º PA'!$Q$4:$Q$2634=K$1),('Diário 1º PA'!$F$4:$F$2634))+SUMPRODUCT(-('Diário 2º PA'!$E$4:$E$2000='Analítico Cp.'!$B115),-('Diário 2º PA'!$Q$4:$Q$2000=K$1),('Diário 2º PA'!$F$4:$F$2000))+SUMPRODUCT(-('Diário 3º PA'!$E$4:$E$2000='Analítico Cp.'!$B115),-('Diário 3º PA'!$Q$4:$Q$2000=K$1),('Diário 3º PA'!$F$4:$F$2000))+SUMPRODUCT(-('Diário 4º PA'!$E$4:$E$2000='Analítico Cp.'!$B115),-('Diário 4º PA'!$Q$4:$Q$2000=K$1),('Diário 4º PA'!$F$4:$F$2000))+SUMPRODUCT(-('Comp.'!$D$5:$D$896='Analítico Cp.'!$B115),-('Comp.'!$K$5:$K$896=K$1),('Comp.'!$E$5:$E$896))</f>
        <v>0</v>
      </c>
      <c r="L115" s="15">
        <f>SUMPRODUCT(-('Diário 1º PA'!$E$4:$E$2634='Analítico Cp.'!$B115),-('Diário 1º PA'!$Q$4:$Q$2634=L$1),('Diário 1º PA'!$F$4:$F$2634))+SUMPRODUCT(-('Diário 2º PA'!$E$4:$E$2000='Analítico Cp.'!$B115),-('Diário 2º PA'!$Q$4:$Q$2000=L$1),('Diário 2º PA'!$F$4:$F$2000))+SUMPRODUCT(-('Diário 3º PA'!$E$4:$E$2000='Analítico Cp.'!$B115),-('Diário 3º PA'!$Q$4:$Q$2000=L$1),('Diário 3º PA'!$F$4:$F$2000))+SUMPRODUCT(-('Diário 4º PA'!$E$4:$E$2000='Analítico Cp.'!$B115),-('Diário 4º PA'!$Q$4:$Q$2000=L$1),('Diário 4º PA'!$F$4:$F$2000))+SUMPRODUCT(-('Comp.'!$D$5:$D$896='Analítico Cp.'!$B115),-('Comp.'!$K$5:$K$896=L$1),('Comp.'!$E$5:$E$896))</f>
        <v>0</v>
      </c>
      <c r="M115" s="15">
        <f>SUMPRODUCT(-('Diário 1º PA'!$E$4:$E$2634='Analítico Cp.'!$B115),-('Diário 1º PA'!$Q$4:$Q$2634=M$1),('Diário 1º PA'!$F$4:$F$2634))+SUMPRODUCT(-('Diário 2º PA'!$E$4:$E$2000='Analítico Cp.'!$B115),-('Diário 2º PA'!$Q$4:$Q$2000=M$1),('Diário 2º PA'!$F$4:$F$2000))+SUMPRODUCT(-('Diário 3º PA'!$E$4:$E$2000='Analítico Cp.'!$B115),-('Diário 3º PA'!$Q$4:$Q$2000=M$1),('Diário 3º PA'!$F$4:$F$2000))+SUMPRODUCT(-('Diário 4º PA'!$E$4:$E$2000='Analítico Cp.'!$B115),-('Diário 4º PA'!$Q$4:$Q$2000=M$1),('Diário 4º PA'!$F$4:$F$2000))+SUMPRODUCT(-('Comp.'!$D$5:$D$896='Analítico Cp.'!$B115),-('Comp.'!$K$5:$K$896=M$1),('Comp.'!$E$5:$E$896))</f>
        <v>0</v>
      </c>
      <c r="N115" s="15">
        <f>SUMPRODUCT(-('Diário 1º PA'!$E$4:$E$2634='Analítico Cp.'!$B115),-('Diário 1º PA'!$Q$4:$Q$2634=N$1),('Diário 1º PA'!$F$4:$F$2634))+SUMPRODUCT(-('Diário 2º PA'!$E$4:$E$2000='Analítico Cp.'!$B115),-('Diário 2º PA'!$Q$4:$Q$2000=N$1),('Diário 2º PA'!$F$4:$F$2000))+SUMPRODUCT(-('Diário 3º PA'!$E$4:$E$2000='Analítico Cp.'!$B115),-('Diário 3º PA'!$Q$4:$Q$2000=N$1),('Diário 3º PA'!$F$4:$F$2000))+SUMPRODUCT(-('Diário 4º PA'!$E$4:$E$2000='Analítico Cp.'!$B115),-('Diário 4º PA'!$Q$4:$Q$2000=N$1),('Diário 4º PA'!$F$4:$F$2000))+SUMPRODUCT(-('Comp.'!$D$5:$D$896='Analítico Cp.'!$B115),-('Comp.'!$K$5:$K$896=N$1),('Comp.'!$E$5:$E$896))</f>
        <v>0</v>
      </c>
      <c r="O115" s="16">
        <f t="shared" si="12"/>
        <v>0</v>
      </c>
      <c r="P115" s="180">
        <f t="shared" si="13"/>
        <v>0</v>
      </c>
    </row>
    <row r="116" spans="1:16" ht="23.25" customHeight="1" x14ac:dyDescent="0.2">
      <c r="A116" s="67" t="s">
        <v>265</v>
      </c>
      <c r="B116" s="111" t="s">
        <v>300</v>
      </c>
      <c r="C116" s="15">
        <f>SUMPRODUCT(-('Diário 1º PA'!$E$4:$E$2634='Analítico Cp.'!$B116),-('Diário 1º PA'!$Q$4:$Q$2634=C$1),('Diário 1º PA'!$F$4:$F$2634))+SUMPRODUCT(-('Diário 2º PA'!$E$4:$E$2000='Analítico Cp.'!$B116),-('Diário 2º PA'!$Q$4:$Q$2000=C$1),('Diário 2º PA'!$F$4:$F$2000))+SUMPRODUCT(-('Diário 3º PA'!$E$4:$E$2000='Analítico Cp.'!$B116),-('Diário 3º PA'!$Q$4:$Q$2000=C$1),('Diário 3º PA'!$F$4:$F$2000))+SUMPRODUCT(-('Diário 4º PA'!$E$4:$E$2000='Analítico Cp.'!$B116),-('Diário 4º PA'!$Q$4:$Q$2000=C$1),('Diário 4º PA'!$F$4:$F$2000))+SUMPRODUCT(-('Comp.'!$D$5:$D$896='Analítico Cp.'!$B116),-('Comp.'!$K$5:$K$896=C$1),('Comp.'!$E$5:$E$896))</f>
        <v>0</v>
      </c>
      <c r="D116" s="15">
        <f>SUMPRODUCT(-('Diário 1º PA'!$E$4:$E$2634='Analítico Cp.'!$B116),-('Diário 1º PA'!$Q$4:$Q$2634=D$1),('Diário 1º PA'!$F$4:$F$2634))+SUMPRODUCT(-('Diário 2º PA'!$E$4:$E$2000='Analítico Cp.'!$B116),-('Diário 2º PA'!$Q$4:$Q$2000=D$1),('Diário 2º PA'!$F$4:$F$2000))+SUMPRODUCT(-('Diário 3º PA'!$E$4:$E$2000='Analítico Cp.'!$B116),-('Diário 3º PA'!$Q$4:$Q$2000=D$1),('Diário 3º PA'!$F$4:$F$2000))+SUMPRODUCT(-('Diário 4º PA'!$E$4:$E$2000='Analítico Cp.'!$B116),-('Diário 4º PA'!$Q$4:$Q$2000=D$1),('Diário 4º PA'!$F$4:$F$2000))+SUMPRODUCT(-('Comp.'!$D$5:$D$896='Analítico Cp.'!$B116),-('Comp.'!$K$5:$K$896=D$1),('Comp.'!$E$5:$E$896))</f>
        <v>0</v>
      </c>
      <c r="E116" s="15">
        <f>SUMPRODUCT(-('Diário 1º PA'!$E$4:$E$2634='Analítico Cp.'!$B116),-('Diário 1º PA'!$Q$4:$Q$2634=E$1),('Diário 1º PA'!$F$4:$F$2634))+SUMPRODUCT(-('Diário 2º PA'!$E$4:$E$2000='Analítico Cp.'!$B116),-('Diário 2º PA'!$Q$4:$Q$2000=E$1),('Diário 2º PA'!$F$4:$F$2000))+SUMPRODUCT(-('Diário 3º PA'!$E$4:$E$2000='Analítico Cp.'!$B116),-('Diário 3º PA'!$Q$4:$Q$2000=E$1),('Diário 3º PA'!$F$4:$F$2000))+SUMPRODUCT(-('Diário 4º PA'!$E$4:$E$2000='Analítico Cp.'!$B116),-('Diário 4º PA'!$Q$4:$Q$2000=E$1),('Diário 4º PA'!$F$4:$F$2000))+SUMPRODUCT(-('Comp.'!$D$5:$D$896='Analítico Cp.'!$B116),-('Comp.'!$K$5:$K$896=E$1),('Comp.'!$E$5:$E$896))</f>
        <v>0</v>
      </c>
      <c r="F116" s="15">
        <f>SUMPRODUCT(-('Diário 1º PA'!$E$4:$E$2634='Analítico Cp.'!$B116),-('Diário 1º PA'!$Q$4:$Q$2634=F$1),('Diário 1º PA'!$F$4:$F$2634))+SUMPRODUCT(-('Diário 2º PA'!$E$4:$E$2000='Analítico Cp.'!$B116),-('Diário 2º PA'!$Q$4:$Q$2000=F$1),('Diário 2º PA'!$F$4:$F$2000))+SUMPRODUCT(-('Diário 3º PA'!$E$4:$E$2000='Analítico Cp.'!$B116),-('Diário 3º PA'!$Q$4:$Q$2000=F$1),('Diário 3º PA'!$F$4:$F$2000))+SUMPRODUCT(-('Diário 4º PA'!$E$4:$E$2000='Analítico Cp.'!$B116),-('Diário 4º PA'!$Q$4:$Q$2000=F$1),('Diário 4º PA'!$F$4:$F$2000))+SUMPRODUCT(-('Comp.'!$D$5:$D$896='Analítico Cp.'!$B116),-('Comp.'!$K$5:$K$896=F$1),('Comp.'!$E$5:$E$896))</f>
        <v>0</v>
      </c>
      <c r="G116" s="15">
        <f>SUMPRODUCT(-('Diário 1º PA'!$E$4:$E$2634='Analítico Cp.'!$B116),-('Diário 1º PA'!$Q$4:$Q$2634=G$1),('Diário 1º PA'!$F$4:$F$2634))+SUMPRODUCT(-('Diário 2º PA'!$E$4:$E$2000='Analítico Cp.'!$B116),-('Diário 2º PA'!$Q$4:$Q$2000=G$1),('Diário 2º PA'!$F$4:$F$2000))+SUMPRODUCT(-('Diário 3º PA'!$E$4:$E$2000='Analítico Cp.'!$B116),-('Diário 3º PA'!$Q$4:$Q$2000=G$1),('Diário 3º PA'!$F$4:$F$2000))+SUMPRODUCT(-('Diário 4º PA'!$E$4:$E$2000='Analítico Cp.'!$B116),-('Diário 4º PA'!$Q$4:$Q$2000=G$1),('Diário 4º PA'!$F$4:$F$2000))+SUMPRODUCT(-('Comp.'!$D$5:$D$896='Analítico Cp.'!$B116),-('Comp.'!$K$5:$K$896=G$1),('Comp.'!$E$5:$E$896))</f>
        <v>0</v>
      </c>
      <c r="H116" s="15">
        <f>SUMPRODUCT(-('Diário 1º PA'!$E$4:$E$2634='Analítico Cp.'!$B116),-('Diário 1º PA'!$Q$4:$Q$2634=H$1),('Diário 1º PA'!$F$4:$F$2634))+SUMPRODUCT(-('Diário 2º PA'!$E$4:$E$2000='Analítico Cp.'!$B116),-('Diário 2º PA'!$Q$4:$Q$2000=H$1),('Diário 2º PA'!$F$4:$F$2000))+SUMPRODUCT(-('Diário 3º PA'!$E$4:$E$2000='Analítico Cp.'!$B116),-('Diário 3º PA'!$Q$4:$Q$2000=H$1),('Diário 3º PA'!$F$4:$F$2000))+SUMPRODUCT(-('Diário 4º PA'!$E$4:$E$2000='Analítico Cp.'!$B116),-('Diário 4º PA'!$Q$4:$Q$2000=H$1),('Diário 4º PA'!$F$4:$F$2000))+SUMPRODUCT(-('Comp.'!$D$5:$D$896='Analítico Cp.'!$B116),-('Comp.'!$K$5:$K$896=H$1),('Comp.'!$E$5:$E$896))</f>
        <v>0</v>
      </c>
      <c r="I116" s="15">
        <f>SUMPRODUCT(-('Diário 1º PA'!$E$4:$E$2634='Analítico Cp.'!$B116),-('Diário 1º PA'!$Q$4:$Q$2634=I$1),('Diário 1º PA'!$F$4:$F$2634))+SUMPRODUCT(-('Diário 2º PA'!$E$4:$E$2000='Analítico Cp.'!$B116),-('Diário 2º PA'!$Q$4:$Q$2000=I$1),('Diário 2º PA'!$F$4:$F$2000))+SUMPRODUCT(-('Diário 3º PA'!$E$4:$E$2000='Analítico Cp.'!$B116),-('Diário 3º PA'!$Q$4:$Q$2000=I$1),('Diário 3º PA'!$F$4:$F$2000))+SUMPRODUCT(-('Diário 4º PA'!$E$4:$E$2000='Analítico Cp.'!$B116),-('Diário 4º PA'!$Q$4:$Q$2000=I$1),('Diário 4º PA'!$F$4:$F$2000))+SUMPRODUCT(-('Comp.'!$D$5:$D$896='Analítico Cp.'!$B116),-('Comp.'!$K$5:$K$896=I$1),('Comp.'!$E$5:$E$896))</f>
        <v>0</v>
      </c>
      <c r="J116" s="15">
        <f>SUMPRODUCT(-('Diário 1º PA'!$E$4:$E$2634='Analítico Cp.'!$B116),-('Diário 1º PA'!$Q$4:$Q$2634=J$1),('Diário 1º PA'!$F$4:$F$2634))+SUMPRODUCT(-('Diário 2º PA'!$E$4:$E$2000='Analítico Cp.'!$B116),-('Diário 2º PA'!$Q$4:$Q$2000=J$1),('Diário 2º PA'!$F$4:$F$2000))+SUMPRODUCT(-('Diário 3º PA'!$E$4:$E$2000='Analítico Cp.'!$B116),-('Diário 3º PA'!$Q$4:$Q$2000=J$1),('Diário 3º PA'!$F$4:$F$2000))+SUMPRODUCT(-('Diário 4º PA'!$E$4:$E$2000='Analítico Cp.'!$B116),-('Diário 4º PA'!$Q$4:$Q$2000=J$1),('Diário 4º PA'!$F$4:$F$2000))+SUMPRODUCT(-('Comp.'!$D$5:$D$896='Analítico Cp.'!$B116),-('Comp.'!$K$5:$K$896=J$1),('Comp.'!$E$5:$E$896))</f>
        <v>0</v>
      </c>
      <c r="K116" s="15">
        <f>SUMPRODUCT(-('Diário 1º PA'!$E$4:$E$2634='Analítico Cp.'!$B116),-('Diário 1º PA'!$Q$4:$Q$2634=K$1),('Diário 1º PA'!$F$4:$F$2634))+SUMPRODUCT(-('Diário 2º PA'!$E$4:$E$2000='Analítico Cp.'!$B116),-('Diário 2º PA'!$Q$4:$Q$2000=K$1),('Diário 2º PA'!$F$4:$F$2000))+SUMPRODUCT(-('Diário 3º PA'!$E$4:$E$2000='Analítico Cp.'!$B116),-('Diário 3º PA'!$Q$4:$Q$2000=K$1),('Diário 3º PA'!$F$4:$F$2000))+SUMPRODUCT(-('Diário 4º PA'!$E$4:$E$2000='Analítico Cp.'!$B116),-('Diário 4º PA'!$Q$4:$Q$2000=K$1),('Diário 4º PA'!$F$4:$F$2000))+SUMPRODUCT(-('Comp.'!$D$5:$D$896='Analítico Cp.'!$B116),-('Comp.'!$K$5:$K$896=K$1),('Comp.'!$E$5:$E$896))</f>
        <v>0</v>
      </c>
      <c r="L116" s="15">
        <f>SUMPRODUCT(-('Diário 1º PA'!$E$4:$E$2634='Analítico Cp.'!$B116),-('Diário 1º PA'!$Q$4:$Q$2634=L$1),('Diário 1º PA'!$F$4:$F$2634))+SUMPRODUCT(-('Diário 2º PA'!$E$4:$E$2000='Analítico Cp.'!$B116),-('Diário 2º PA'!$Q$4:$Q$2000=L$1),('Diário 2º PA'!$F$4:$F$2000))+SUMPRODUCT(-('Diário 3º PA'!$E$4:$E$2000='Analítico Cp.'!$B116),-('Diário 3º PA'!$Q$4:$Q$2000=L$1),('Diário 3º PA'!$F$4:$F$2000))+SUMPRODUCT(-('Diário 4º PA'!$E$4:$E$2000='Analítico Cp.'!$B116),-('Diário 4º PA'!$Q$4:$Q$2000=L$1),('Diário 4º PA'!$F$4:$F$2000))+SUMPRODUCT(-('Comp.'!$D$5:$D$896='Analítico Cp.'!$B116),-('Comp.'!$K$5:$K$896=L$1),('Comp.'!$E$5:$E$896))</f>
        <v>0</v>
      </c>
      <c r="M116" s="15">
        <f>SUMPRODUCT(-('Diário 1º PA'!$E$4:$E$2634='Analítico Cp.'!$B116),-('Diário 1º PA'!$Q$4:$Q$2634=M$1),('Diário 1º PA'!$F$4:$F$2634))+SUMPRODUCT(-('Diário 2º PA'!$E$4:$E$2000='Analítico Cp.'!$B116),-('Diário 2º PA'!$Q$4:$Q$2000=M$1),('Diário 2º PA'!$F$4:$F$2000))+SUMPRODUCT(-('Diário 3º PA'!$E$4:$E$2000='Analítico Cp.'!$B116),-('Diário 3º PA'!$Q$4:$Q$2000=M$1),('Diário 3º PA'!$F$4:$F$2000))+SUMPRODUCT(-('Diário 4º PA'!$E$4:$E$2000='Analítico Cp.'!$B116),-('Diário 4º PA'!$Q$4:$Q$2000=M$1),('Diário 4º PA'!$F$4:$F$2000))+SUMPRODUCT(-('Comp.'!$D$5:$D$896='Analítico Cp.'!$B116),-('Comp.'!$K$5:$K$896=M$1),('Comp.'!$E$5:$E$896))</f>
        <v>0</v>
      </c>
      <c r="N116" s="15">
        <f>SUMPRODUCT(-('Diário 1º PA'!$E$4:$E$2634='Analítico Cp.'!$B116),-('Diário 1º PA'!$Q$4:$Q$2634=N$1),('Diário 1º PA'!$F$4:$F$2634))+SUMPRODUCT(-('Diário 2º PA'!$E$4:$E$2000='Analítico Cp.'!$B116),-('Diário 2º PA'!$Q$4:$Q$2000=N$1),('Diário 2º PA'!$F$4:$F$2000))+SUMPRODUCT(-('Diário 3º PA'!$E$4:$E$2000='Analítico Cp.'!$B116),-('Diário 3º PA'!$Q$4:$Q$2000=N$1),('Diário 3º PA'!$F$4:$F$2000))+SUMPRODUCT(-('Diário 4º PA'!$E$4:$E$2000='Analítico Cp.'!$B116),-('Diário 4º PA'!$Q$4:$Q$2000=N$1),('Diário 4º PA'!$F$4:$F$2000))+SUMPRODUCT(-('Comp.'!$D$5:$D$896='Analítico Cp.'!$B116),-('Comp.'!$K$5:$K$896=N$1),('Comp.'!$E$5:$E$896))</f>
        <v>0</v>
      </c>
      <c r="O116" s="16">
        <f t="shared" si="12"/>
        <v>0</v>
      </c>
      <c r="P116" s="180">
        <f t="shared" si="13"/>
        <v>0</v>
      </c>
    </row>
    <row r="117" spans="1:16" ht="23.25" customHeight="1" x14ac:dyDescent="0.2">
      <c r="A117" s="67" t="s">
        <v>266</v>
      </c>
      <c r="B117" s="510" t="s">
        <v>297</v>
      </c>
      <c r="C117" s="15">
        <f>SUMPRODUCT(-('Diário 1º PA'!$E$4:$E$2634='Analítico Cp.'!$B117),-('Diário 1º PA'!$Q$4:$Q$2634=C$1),('Diário 1º PA'!$F$4:$F$2634))+SUMPRODUCT(-('Diário 2º PA'!$E$4:$E$2000='Analítico Cp.'!$B117),-('Diário 2º PA'!$Q$4:$Q$2000=C$1),('Diário 2º PA'!$F$4:$F$2000))+SUMPRODUCT(-('Diário 3º PA'!$E$4:$E$2000='Analítico Cp.'!$B117),-('Diário 3º PA'!$Q$4:$Q$2000=C$1),('Diário 3º PA'!$F$4:$F$2000))+SUMPRODUCT(-('Diário 4º PA'!$E$4:$E$2000='Analítico Cp.'!$B117),-('Diário 4º PA'!$Q$4:$Q$2000=C$1),('Diário 4º PA'!$F$4:$F$2000))+SUMPRODUCT(-('Comp.'!$D$5:$D$896='Analítico Cp.'!$B117),-('Comp.'!$K$5:$K$896=C$1),('Comp.'!$E$5:$E$896))</f>
        <v>37226.120000000003</v>
      </c>
      <c r="D117" s="15">
        <f>SUMPRODUCT(-('Diário 1º PA'!$E$4:$E$2634='Analítico Cp.'!$B117),-('Diário 1º PA'!$Q$4:$Q$2634=D$1),('Diário 1º PA'!$F$4:$F$2634))+SUMPRODUCT(-('Diário 2º PA'!$E$4:$E$2000='Analítico Cp.'!$B117),-('Diário 2º PA'!$Q$4:$Q$2000=D$1),('Diário 2º PA'!$F$4:$F$2000))+SUMPRODUCT(-('Diário 3º PA'!$E$4:$E$2000='Analítico Cp.'!$B117),-('Diário 3º PA'!$Q$4:$Q$2000=D$1),('Diário 3º PA'!$F$4:$F$2000))+SUMPRODUCT(-('Diário 4º PA'!$E$4:$E$2000='Analítico Cp.'!$B117),-('Diário 4º PA'!$Q$4:$Q$2000=D$1),('Diário 4º PA'!$F$4:$F$2000))+SUMPRODUCT(-('Comp.'!$D$5:$D$896='Analítico Cp.'!$B117),-('Comp.'!$K$5:$K$896=D$1),('Comp.'!$E$5:$E$896))</f>
        <v>44991.200000000004</v>
      </c>
      <c r="E117" s="15">
        <f>SUMPRODUCT(-('Diário 1º PA'!$E$4:$E$2634='Analítico Cp.'!$B117),-('Diário 1º PA'!$Q$4:$Q$2634=E$1),('Diário 1º PA'!$F$4:$F$2634))+SUMPRODUCT(-('Diário 2º PA'!$E$4:$E$2000='Analítico Cp.'!$B117),-('Diário 2º PA'!$Q$4:$Q$2000=E$1),('Diário 2º PA'!$F$4:$F$2000))+SUMPRODUCT(-('Diário 3º PA'!$E$4:$E$2000='Analítico Cp.'!$B117),-('Diário 3º PA'!$Q$4:$Q$2000=E$1),('Diário 3º PA'!$F$4:$F$2000))+SUMPRODUCT(-('Diário 4º PA'!$E$4:$E$2000='Analítico Cp.'!$B117),-('Diário 4º PA'!$Q$4:$Q$2000=E$1),('Diário 4º PA'!$F$4:$F$2000))+SUMPRODUCT(-('Comp.'!$D$5:$D$896='Analítico Cp.'!$B117),-('Comp.'!$K$5:$K$896=E$1),('Comp.'!$E$5:$E$896))</f>
        <v>67128.88</v>
      </c>
      <c r="F117" s="15">
        <f>SUMPRODUCT(-('Diário 1º PA'!$E$4:$E$2634='Analítico Cp.'!$B117),-('Diário 1º PA'!$Q$4:$Q$2634=F$1),('Diário 1º PA'!$F$4:$F$2634))+SUMPRODUCT(-('Diário 2º PA'!$E$4:$E$2000='Analítico Cp.'!$B117),-('Diário 2º PA'!$Q$4:$Q$2000=F$1),('Diário 2º PA'!$F$4:$F$2000))+SUMPRODUCT(-('Diário 3º PA'!$E$4:$E$2000='Analítico Cp.'!$B117),-('Diário 3º PA'!$Q$4:$Q$2000=F$1),('Diário 3º PA'!$F$4:$F$2000))+SUMPRODUCT(-('Diário 4º PA'!$E$4:$E$2000='Analítico Cp.'!$B117),-('Diário 4º PA'!$Q$4:$Q$2000=F$1),('Diário 4º PA'!$F$4:$F$2000))+SUMPRODUCT(-('Comp.'!$D$5:$D$896='Analítico Cp.'!$B117),-('Comp.'!$K$5:$K$896=F$1),('Comp.'!$E$5:$E$896))</f>
        <v>0</v>
      </c>
      <c r="G117" s="15">
        <f>SUMPRODUCT(-('Diário 1º PA'!$E$4:$E$2634='Analítico Cp.'!$B117),-('Diário 1º PA'!$Q$4:$Q$2634=G$1),('Diário 1º PA'!$F$4:$F$2634))+SUMPRODUCT(-('Diário 2º PA'!$E$4:$E$2000='Analítico Cp.'!$B117),-('Diário 2º PA'!$Q$4:$Q$2000=G$1),('Diário 2º PA'!$F$4:$F$2000))+SUMPRODUCT(-('Diário 3º PA'!$E$4:$E$2000='Analítico Cp.'!$B117),-('Diário 3º PA'!$Q$4:$Q$2000=G$1),('Diário 3º PA'!$F$4:$F$2000))+SUMPRODUCT(-('Diário 4º PA'!$E$4:$E$2000='Analítico Cp.'!$B117),-('Diário 4º PA'!$Q$4:$Q$2000=G$1),('Diário 4º PA'!$F$4:$F$2000))+SUMPRODUCT(-('Comp.'!$D$5:$D$896='Analítico Cp.'!$B117),-('Comp.'!$K$5:$K$896=G$1),('Comp.'!$E$5:$E$896))</f>
        <v>0</v>
      </c>
      <c r="H117" s="15">
        <f>SUMPRODUCT(-('Diário 1º PA'!$E$4:$E$2634='Analítico Cp.'!$B117),-('Diário 1º PA'!$Q$4:$Q$2634=H$1),('Diário 1º PA'!$F$4:$F$2634))+SUMPRODUCT(-('Diário 2º PA'!$E$4:$E$2000='Analítico Cp.'!$B117),-('Diário 2º PA'!$Q$4:$Q$2000=H$1),('Diário 2º PA'!$F$4:$F$2000))+SUMPRODUCT(-('Diário 3º PA'!$E$4:$E$2000='Analítico Cp.'!$B117),-('Diário 3º PA'!$Q$4:$Q$2000=H$1),('Diário 3º PA'!$F$4:$F$2000))+SUMPRODUCT(-('Diário 4º PA'!$E$4:$E$2000='Analítico Cp.'!$B117),-('Diário 4º PA'!$Q$4:$Q$2000=H$1),('Diário 4º PA'!$F$4:$F$2000))+SUMPRODUCT(-('Comp.'!$D$5:$D$896='Analítico Cp.'!$B117),-('Comp.'!$K$5:$K$896=H$1),('Comp.'!$E$5:$E$896))</f>
        <v>0</v>
      </c>
      <c r="I117" s="15">
        <f>SUMPRODUCT(-('Diário 1º PA'!$E$4:$E$2634='Analítico Cp.'!$B117),-('Diário 1º PA'!$Q$4:$Q$2634=I$1),('Diário 1º PA'!$F$4:$F$2634))+SUMPRODUCT(-('Diário 2º PA'!$E$4:$E$2000='Analítico Cp.'!$B117),-('Diário 2º PA'!$Q$4:$Q$2000=I$1),('Diário 2º PA'!$F$4:$F$2000))+SUMPRODUCT(-('Diário 3º PA'!$E$4:$E$2000='Analítico Cp.'!$B117),-('Diário 3º PA'!$Q$4:$Q$2000=I$1),('Diário 3º PA'!$F$4:$F$2000))+SUMPRODUCT(-('Diário 4º PA'!$E$4:$E$2000='Analítico Cp.'!$B117),-('Diário 4º PA'!$Q$4:$Q$2000=I$1),('Diário 4º PA'!$F$4:$F$2000))+SUMPRODUCT(-('Comp.'!$D$5:$D$896='Analítico Cp.'!$B117),-('Comp.'!$K$5:$K$896=I$1),('Comp.'!$E$5:$E$896))</f>
        <v>0</v>
      </c>
      <c r="J117" s="15">
        <f>SUMPRODUCT(-('Diário 1º PA'!$E$4:$E$2634='Analítico Cp.'!$B117),-('Diário 1º PA'!$Q$4:$Q$2634=J$1),('Diário 1º PA'!$F$4:$F$2634))+SUMPRODUCT(-('Diário 2º PA'!$E$4:$E$2000='Analítico Cp.'!$B117),-('Diário 2º PA'!$Q$4:$Q$2000=J$1),('Diário 2º PA'!$F$4:$F$2000))+SUMPRODUCT(-('Diário 3º PA'!$E$4:$E$2000='Analítico Cp.'!$B117),-('Diário 3º PA'!$Q$4:$Q$2000=J$1),('Diário 3º PA'!$F$4:$F$2000))+SUMPRODUCT(-('Diário 4º PA'!$E$4:$E$2000='Analítico Cp.'!$B117),-('Diário 4º PA'!$Q$4:$Q$2000=J$1),('Diário 4º PA'!$F$4:$F$2000))+SUMPRODUCT(-('Comp.'!$D$5:$D$896='Analítico Cp.'!$B117),-('Comp.'!$K$5:$K$896=J$1),('Comp.'!$E$5:$E$896))</f>
        <v>0</v>
      </c>
      <c r="K117" s="15">
        <f>SUMPRODUCT(-('Diário 1º PA'!$E$4:$E$2634='Analítico Cp.'!$B117),-('Diário 1º PA'!$Q$4:$Q$2634=K$1),('Diário 1º PA'!$F$4:$F$2634))+SUMPRODUCT(-('Diário 2º PA'!$E$4:$E$2000='Analítico Cp.'!$B117),-('Diário 2º PA'!$Q$4:$Q$2000=K$1),('Diário 2º PA'!$F$4:$F$2000))+SUMPRODUCT(-('Diário 3º PA'!$E$4:$E$2000='Analítico Cp.'!$B117),-('Diário 3º PA'!$Q$4:$Q$2000=K$1),('Diário 3º PA'!$F$4:$F$2000))+SUMPRODUCT(-('Diário 4º PA'!$E$4:$E$2000='Analítico Cp.'!$B117),-('Diário 4º PA'!$Q$4:$Q$2000=K$1),('Diário 4º PA'!$F$4:$F$2000))+SUMPRODUCT(-('Comp.'!$D$5:$D$896='Analítico Cp.'!$B117),-('Comp.'!$K$5:$K$896=K$1),('Comp.'!$E$5:$E$896))</f>
        <v>0</v>
      </c>
      <c r="L117" s="15">
        <f>SUMPRODUCT(-('Diário 1º PA'!$E$4:$E$2634='Analítico Cp.'!$B117),-('Diário 1º PA'!$Q$4:$Q$2634=L$1),('Diário 1º PA'!$F$4:$F$2634))+SUMPRODUCT(-('Diário 2º PA'!$E$4:$E$2000='Analítico Cp.'!$B117),-('Diário 2º PA'!$Q$4:$Q$2000=L$1),('Diário 2º PA'!$F$4:$F$2000))+SUMPRODUCT(-('Diário 3º PA'!$E$4:$E$2000='Analítico Cp.'!$B117),-('Diário 3º PA'!$Q$4:$Q$2000=L$1),('Diário 3º PA'!$F$4:$F$2000))+SUMPRODUCT(-('Diário 4º PA'!$E$4:$E$2000='Analítico Cp.'!$B117),-('Diário 4º PA'!$Q$4:$Q$2000=L$1),('Diário 4º PA'!$F$4:$F$2000))+SUMPRODUCT(-('Comp.'!$D$5:$D$896='Analítico Cp.'!$B117),-('Comp.'!$K$5:$K$896=L$1),('Comp.'!$E$5:$E$896))</f>
        <v>0</v>
      </c>
      <c r="M117" s="15">
        <f>SUMPRODUCT(-('Diário 1º PA'!$E$4:$E$2634='Analítico Cp.'!$B117),-('Diário 1º PA'!$Q$4:$Q$2634=M$1),('Diário 1º PA'!$F$4:$F$2634))+SUMPRODUCT(-('Diário 2º PA'!$E$4:$E$2000='Analítico Cp.'!$B117),-('Diário 2º PA'!$Q$4:$Q$2000=M$1),('Diário 2º PA'!$F$4:$F$2000))+SUMPRODUCT(-('Diário 3º PA'!$E$4:$E$2000='Analítico Cp.'!$B117),-('Diário 3º PA'!$Q$4:$Q$2000=M$1),('Diário 3º PA'!$F$4:$F$2000))+SUMPRODUCT(-('Diário 4º PA'!$E$4:$E$2000='Analítico Cp.'!$B117),-('Diário 4º PA'!$Q$4:$Q$2000=M$1),('Diário 4º PA'!$F$4:$F$2000))+SUMPRODUCT(-('Comp.'!$D$5:$D$896='Analítico Cp.'!$B117),-('Comp.'!$K$5:$K$896=M$1),('Comp.'!$E$5:$E$896))</f>
        <v>0</v>
      </c>
      <c r="N117" s="15">
        <f>SUMPRODUCT(-('Diário 1º PA'!$E$4:$E$2634='Analítico Cp.'!$B117),-('Diário 1º PA'!$Q$4:$Q$2634=N$1),('Diário 1º PA'!$F$4:$F$2634))+SUMPRODUCT(-('Diário 2º PA'!$E$4:$E$2000='Analítico Cp.'!$B117),-('Diário 2º PA'!$Q$4:$Q$2000=N$1),('Diário 2º PA'!$F$4:$F$2000))+SUMPRODUCT(-('Diário 3º PA'!$E$4:$E$2000='Analítico Cp.'!$B117),-('Diário 3º PA'!$Q$4:$Q$2000=N$1),('Diário 3º PA'!$F$4:$F$2000))+SUMPRODUCT(-('Diário 4º PA'!$E$4:$E$2000='Analítico Cp.'!$B117),-('Diário 4º PA'!$Q$4:$Q$2000=N$1),('Diário 4º PA'!$F$4:$F$2000))+SUMPRODUCT(-('Comp.'!$D$5:$D$896='Analítico Cp.'!$B117),-('Comp.'!$K$5:$K$896=N$1),('Comp.'!$E$5:$E$896))</f>
        <v>0</v>
      </c>
      <c r="O117" s="16">
        <f t="shared" ref="O117:O145" si="14">SUM(C117:N117)</f>
        <v>149346.20000000001</v>
      </c>
      <c r="P117" s="180">
        <f t="shared" si="13"/>
        <v>4.4592533351752894E-2</v>
      </c>
    </row>
    <row r="118" spans="1:16" ht="23.25" customHeight="1" x14ac:dyDescent="0.2">
      <c r="A118" s="67" t="s">
        <v>412</v>
      </c>
      <c r="B118" s="510" t="s">
        <v>440</v>
      </c>
      <c r="C118" s="15">
        <f>SUMPRODUCT(-('Diário 1º PA'!$E$4:$E$2634='Analítico Cp.'!$B118),-('Diário 1º PA'!$Q$4:$Q$2634=C$1),('Diário 1º PA'!$F$4:$F$2634))+SUMPRODUCT(-('Diário 2º PA'!$E$4:$E$2000='Analítico Cp.'!$B118),-('Diário 2º PA'!$Q$4:$Q$2000=C$1),('Diário 2º PA'!$F$4:$F$2000))+SUMPRODUCT(-('Diário 3º PA'!$E$4:$E$2000='Analítico Cp.'!$B118),-('Diário 3º PA'!$Q$4:$Q$2000=C$1),('Diário 3º PA'!$F$4:$F$2000))+SUMPRODUCT(-('Diário 4º PA'!$E$4:$E$2000='Analítico Cp.'!$B118),-('Diário 4º PA'!$Q$4:$Q$2000=C$1),('Diário 4º PA'!$F$4:$F$2000))+SUMPRODUCT(-('Comp.'!$D$5:$D$896='Analítico Cp.'!$B118),-('Comp.'!$K$5:$K$896=C$1),('Comp.'!$E$5:$E$896))</f>
        <v>0</v>
      </c>
      <c r="D118" s="15">
        <f>SUMPRODUCT(-('Diário 1º PA'!$E$4:$E$2634='Analítico Cp.'!$B118),-('Diário 1º PA'!$Q$4:$Q$2634=D$1),('Diário 1º PA'!$F$4:$F$2634))+SUMPRODUCT(-('Diário 2º PA'!$E$4:$E$2000='Analítico Cp.'!$B118),-('Diário 2º PA'!$Q$4:$Q$2000=D$1),('Diário 2º PA'!$F$4:$F$2000))+SUMPRODUCT(-('Diário 3º PA'!$E$4:$E$2000='Analítico Cp.'!$B118),-('Diário 3º PA'!$Q$4:$Q$2000=D$1),('Diário 3º PA'!$F$4:$F$2000))+SUMPRODUCT(-('Diário 4º PA'!$E$4:$E$2000='Analítico Cp.'!$B118),-('Diário 4º PA'!$Q$4:$Q$2000=D$1),('Diário 4º PA'!$F$4:$F$2000))+SUMPRODUCT(-('Comp.'!$D$5:$D$896='Analítico Cp.'!$B118),-('Comp.'!$K$5:$K$896=D$1),('Comp.'!$E$5:$E$896))</f>
        <v>0</v>
      </c>
      <c r="E118" s="15">
        <f>SUMPRODUCT(-('Diário 1º PA'!$E$4:$E$2634='Analítico Cp.'!$B118),-('Diário 1º PA'!$Q$4:$Q$2634=E$1),('Diário 1º PA'!$F$4:$F$2634))+SUMPRODUCT(-('Diário 2º PA'!$E$4:$E$2000='Analítico Cp.'!$B118),-('Diário 2º PA'!$Q$4:$Q$2000=E$1),('Diário 2º PA'!$F$4:$F$2000))+SUMPRODUCT(-('Diário 3º PA'!$E$4:$E$2000='Analítico Cp.'!$B118),-('Diário 3º PA'!$Q$4:$Q$2000=E$1),('Diário 3º PA'!$F$4:$F$2000))+SUMPRODUCT(-('Diário 4º PA'!$E$4:$E$2000='Analítico Cp.'!$B118),-('Diário 4º PA'!$Q$4:$Q$2000=E$1),('Diário 4º PA'!$F$4:$F$2000))+SUMPRODUCT(-('Comp.'!$D$5:$D$896='Analítico Cp.'!$B118),-('Comp.'!$K$5:$K$896=E$1),('Comp.'!$E$5:$E$896))</f>
        <v>0</v>
      </c>
      <c r="F118" s="15">
        <f>SUMPRODUCT(-('Diário 1º PA'!$E$4:$E$2634='Analítico Cp.'!$B118),-('Diário 1º PA'!$Q$4:$Q$2634=F$1),('Diário 1º PA'!$F$4:$F$2634))+SUMPRODUCT(-('Diário 2º PA'!$E$4:$E$2000='Analítico Cp.'!$B118),-('Diário 2º PA'!$Q$4:$Q$2000=F$1),('Diário 2º PA'!$F$4:$F$2000))+SUMPRODUCT(-('Diário 3º PA'!$E$4:$E$2000='Analítico Cp.'!$B118),-('Diário 3º PA'!$Q$4:$Q$2000=F$1),('Diário 3º PA'!$F$4:$F$2000))+SUMPRODUCT(-('Diário 4º PA'!$E$4:$E$2000='Analítico Cp.'!$B118),-('Diário 4º PA'!$Q$4:$Q$2000=F$1),('Diário 4º PA'!$F$4:$F$2000))+SUMPRODUCT(-('Comp.'!$D$5:$D$896='Analítico Cp.'!$B118),-('Comp.'!$K$5:$K$896=F$1),('Comp.'!$E$5:$E$896))</f>
        <v>0</v>
      </c>
      <c r="G118" s="15">
        <f>SUMPRODUCT(-('Diário 1º PA'!$E$4:$E$2634='Analítico Cp.'!$B118),-('Diário 1º PA'!$Q$4:$Q$2634=G$1),('Diário 1º PA'!$F$4:$F$2634))+SUMPRODUCT(-('Diário 2º PA'!$E$4:$E$2000='Analítico Cp.'!$B118),-('Diário 2º PA'!$Q$4:$Q$2000=G$1),('Diário 2º PA'!$F$4:$F$2000))+SUMPRODUCT(-('Diário 3º PA'!$E$4:$E$2000='Analítico Cp.'!$B118),-('Diário 3º PA'!$Q$4:$Q$2000=G$1),('Diário 3º PA'!$F$4:$F$2000))+SUMPRODUCT(-('Diário 4º PA'!$E$4:$E$2000='Analítico Cp.'!$B118),-('Diário 4º PA'!$Q$4:$Q$2000=G$1),('Diário 4º PA'!$F$4:$F$2000))+SUMPRODUCT(-('Comp.'!$D$5:$D$896='Analítico Cp.'!$B118),-('Comp.'!$K$5:$K$896=G$1),('Comp.'!$E$5:$E$896))</f>
        <v>0</v>
      </c>
      <c r="H118" s="15">
        <f>SUMPRODUCT(-('Diário 1º PA'!$E$4:$E$2634='Analítico Cp.'!$B118),-('Diário 1º PA'!$Q$4:$Q$2634=H$1),('Diário 1º PA'!$F$4:$F$2634))+SUMPRODUCT(-('Diário 2º PA'!$E$4:$E$2000='Analítico Cp.'!$B118),-('Diário 2º PA'!$Q$4:$Q$2000=H$1),('Diário 2º PA'!$F$4:$F$2000))+SUMPRODUCT(-('Diário 3º PA'!$E$4:$E$2000='Analítico Cp.'!$B118),-('Diário 3º PA'!$Q$4:$Q$2000=H$1),('Diário 3º PA'!$F$4:$F$2000))+SUMPRODUCT(-('Diário 4º PA'!$E$4:$E$2000='Analítico Cp.'!$B118),-('Diário 4º PA'!$Q$4:$Q$2000=H$1),('Diário 4º PA'!$F$4:$F$2000))+SUMPRODUCT(-('Comp.'!$D$5:$D$896='Analítico Cp.'!$B118),-('Comp.'!$K$5:$K$896=H$1),('Comp.'!$E$5:$E$896))</f>
        <v>0</v>
      </c>
      <c r="I118" s="15">
        <f>SUMPRODUCT(-('Diário 1º PA'!$E$4:$E$2634='Analítico Cp.'!$B118),-('Diário 1º PA'!$Q$4:$Q$2634=I$1),('Diário 1º PA'!$F$4:$F$2634))+SUMPRODUCT(-('Diário 2º PA'!$E$4:$E$2000='Analítico Cp.'!$B118),-('Diário 2º PA'!$Q$4:$Q$2000=I$1),('Diário 2º PA'!$F$4:$F$2000))+SUMPRODUCT(-('Diário 3º PA'!$E$4:$E$2000='Analítico Cp.'!$B118),-('Diário 3º PA'!$Q$4:$Q$2000=I$1),('Diário 3º PA'!$F$4:$F$2000))+SUMPRODUCT(-('Diário 4º PA'!$E$4:$E$2000='Analítico Cp.'!$B118),-('Diário 4º PA'!$Q$4:$Q$2000=I$1),('Diário 4º PA'!$F$4:$F$2000))+SUMPRODUCT(-('Comp.'!$D$5:$D$896='Analítico Cp.'!$B118),-('Comp.'!$K$5:$K$896=I$1),('Comp.'!$E$5:$E$896))</f>
        <v>0</v>
      </c>
      <c r="J118" s="15">
        <f>SUMPRODUCT(-('Diário 1º PA'!$E$4:$E$2634='Analítico Cp.'!$B118),-('Diário 1º PA'!$Q$4:$Q$2634=J$1),('Diário 1º PA'!$F$4:$F$2634))+SUMPRODUCT(-('Diário 2º PA'!$E$4:$E$2000='Analítico Cp.'!$B118),-('Diário 2º PA'!$Q$4:$Q$2000=J$1),('Diário 2º PA'!$F$4:$F$2000))+SUMPRODUCT(-('Diário 3º PA'!$E$4:$E$2000='Analítico Cp.'!$B118),-('Diário 3º PA'!$Q$4:$Q$2000=J$1),('Diário 3º PA'!$F$4:$F$2000))+SUMPRODUCT(-('Diário 4º PA'!$E$4:$E$2000='Analítico Cp.'!$B118),-('Diário 4º PA'!$Q$4:$Q$2000=J$1),('Diário 4º PA'!$F$4:$F$2000))+SUMPRODUCT(-('Comp.'!$D$5:$D$896='Analítico Cp.'!$B118),-('Comp.'!$K$5:$K$896=J$1),('Comp.'!$E$5:$E$896))</f>
        <v>0</v>
      </c>
      <c r="K118" s="15">
        <f>SUMPRODUCT(-('Diário 1º PA'!$E$4:$E$2634='Analítico Cp.'!$B118),-('Diário 1º PA'!$Q$4:$Q$2634=K$1),('Diário 1º PA'!$F$4:$F$2634))+SUMPRODUCT(-('Diário 2º PA'!$E$4:$E$2000='Analítico Cp.'!$B118),-('Diário 2º PA'!$Q$4:$Q$2000=K$1),('Diário 2º PA'!$F$4:$F$2000))+SUMPRODUCT(-('Diário 3º PA'!$E$4:$E$2000='Analítico Cp.'!$B118),-('Diário 3º PA'!$Q$4:$Q$2000=K$1),('Diário 3º PA'!$F$4:$F$2000))+SUMPRODUCT(-('Diário 4º PA'!$E$4:$E$2000='Analítico Cp.'!$B118),-('Diário 4º PA'!$Q$4:$Q$2000=K$1),('Diário 4º PA'!$F$4:$F$2000))+SUMPRODUCT(-('Comp.'!$D$5:$D$896='Analítico Cp.'!$B118),-('Comp.'!$K$5:$K$896=K$1),('Comp.'!$E$5:$E$896))</f>
        <v>0</v>
      </c>
      <c r="L118" s="15">
        <f>SUMPRODUCT(-('Diário 1º PA'!$E$4:$E$2634='Analítico Cp.'!$B118),-('Diário 1º PA'!$Q$4:$Q$2634=L$1),('Diário 1º PA'!$F$4:$F$2634))+SUMPRODUCT(-('Diário 2º PA'!$E$4:$E$2000='Analítico Cp.'!$B118),-('Diário 2º PA'!$Q$4:$Q$2000=L$1),('Diário 2º PA'!$F$4:$F$2000))+SUMPRODUCT(-('Diário 3º PA'!$E$4:$E$2000='Analítico Cp.'!$B118),-('Diário 3º PA'!$Q$4:$Q$2000=L$1),('Diário 3º PA'!$F$4:$F$2000))+SUMPRODUCT(-('Diário 4º PA'!$E$4:$E$2000='Analítico Cp.'!$B118),-('Diário 4º PA'!$Q$4:$Q$2000=L$1),('Diário 4º PA'!$F$4:$F$2000))+SUMPRODUCT(-('Comp.'!$D$5:$D$896='Analítico Cp.'!$B118),-('Comp.'!$K$5:$K$896=L$1),('Comp.'!$E$5:$E$896))</f>
        <v>0</v>
      </c>
      <c r="M118" s="15">
        <f>SUMPRODUCT(-('Diário 1º PA'!$E$4:$E$2634='Analítico Cp.'!$B118),-('Diário 1º PA'!$Q$4:$Q$2634=M$1),('Diário 1º PA'!$F$4:$F$2634))+SUMPRODUCT(-('Diário 2º PA'!$E$4:$E$2000='Analítico Cp.'!$B118),-('Diário 2º PA'!$Q$4:$Q$2000=M$1),('Diário 2º PA'!$F$4:$F$2000))+SUMPRODUCT(-('Diário 3º PA'!$E$4:$E$2000='Analítico Cp.'!$B118),-('Diário 3º PA'!$Q$4:$Q$2000=M$1),('Diário 3º PA'!$F$4:$F$2000))+SUMPRODUCT(-('Diário 4º PA'!$E$4:$E$2000='Analítico Cp.'!$B118),-('Diário 4º PA'!$Q$4:$Q$2000=M$1),('Diário 4º PA'!$F$4:$F$2000))+SUMPRODUCT(-('Comp.'!$D$5:$D$896='Analítico Cp.'!$B118),-('Comp.'!$K$5:$K$896=M$1),('Comp.'!$E$5:$E$896))</f>
        <v>0</v>
      </c>
      <c r="N118" s="15">
        <f>SUMPRODUCT(-('Diário 1º PA'!$E$4:$E$2634='Analítico Cp.'!$B118),-('Diário 1º PA'!$Q$4:$Q$2634=N$1),('Diário 1º PA'!$F$4:$F$2634))+SUMPRODUCT(-('Diário 2º PA'!$E$4:$E$2000='Analítico Cp.'!$B118),-('Diário 2º PA'!$Q$4:$Q$2000=N$1),('Diário 2º PA'!$F$4:$F$2000))+SUMPRODUCT(-('Diário 3º PA'!$E$4:$E$2000='Analítico Cp.'!$B118),-('Diário 3º PA'!$Q$4:$Q$2000=N$1),('Diário 3º PA'!$F$4:$F$2000))+SUMPRODUCT(-('Diário 4º PA'!$E$4:$E$2000='Analítico Cp.'!$B118),-('Diário 4º PA'!$Q$4:$Q$2000=N$1),('Diário 4º PA'!$F$4:$F$2000))+SUMPRODUCT(-('Comp.'!$D$5:$D$896='Analítico Cp.'!$B118),-('Comp.'!$K$5:$K$896=N$1),('Comp.'!$E$5:$E$896))</f>
        <v>0</v>
      </c>
      <c r="O118" s="16">
        <f t="shared" si="14"/>
        <v>0</v>
      </c>
      <c r="P118" s="180">
        <f t="shared" si="13"/>
        <v>0</v>
      </c>
    </row>
    <row r="119" spans="1:16" ht="23.25" customHeight="1" x14ac:dyDescent="0.2">
      <c r="A119" s="67" t="s">
        <v>413</v>
      </c>
      <c r="B119" s="510" t="s">
        <v>441</v>
      </c>
      <c r="C119" s="15">
        <f>SUMPRODUCT(-('Diário 1º PA'!$E$4:$E$2634='Analítico Cp.'!$B119),-('Diário 1º PA'!$Q$4:$Q$2634=C$1),('Diário 1º PA'!$F$4:$F$2634))+SUMPRODUCT(-('Diário 2º PA'!$E$4:$E$2000='Analítico Cp.'!$B119),-('Diário 2º PA'!$Q$4:$Q$2000=C$1),('Diário 2º PA'!$F$4:$F$2000))+SUMPRODUCT(-('Diário 3º PA'!$E$4:$E$2000='Analítico Cp.'!$B119),-('Diário 3º PA'!$Q$4:$Q$2000=C$1),('Diário 3º PA'!$F$4:$F$2000))+SUMPRODUCT(-('Diário 4º PA'!$E$4:$E$2000='Analítico Cp.'!$B119),-('Diário 4º PA'!$Q$4:$Q$2000=C$1),('Diário 4º PA'!$F$4:$F$2000))+SUMPRODUCT(-('Comp.'!$D$5:$D$896='Analítico Cp.'!$B119),-('Comp.'!$K$5:$K$896=C$1),('Comp.'!$E$5:$E$896))</f>
        <v>0</v>
      </c>
      <c r="D119" s="15">
        <f>SUMPRODUCT(-('Diário 1º PA'!$E$4:$E$2634='Analítico Cp.'!$B119),-('Diário 1º PA'!$Q$4:$Q$2634=D$1),('Diário 1º PA'!$F$4:$F$2634))+SUMPRODUCT(-('Diário 2º PA'!$E$4:$E$2000='Analítico Cp.'!$B119),-('Diário 2º PA'!$Q$4:$Q$2000=D$1),('Diário 2º PA'!$F$4:$F$2000))+SUMPRODUCT(-('Diário 3º PA'!$E$4:$E$2000='Analítico Cp.'!$B119),-('Diário 3º PA'!$Q$4:$Q$2000=D$1),('Diário 3º PA'!$F$4:$F$2000))+SUMPRODUCT(-('Diário 4º PA'!$E$4:$E$2000='Analítico Cp.'!$B119),-('Diário 4º PA'!$Q$4:$Q$2000=D$1),('Diário 4º PA'!$F$4:$F$2000))+SUMPRODUCT(-('Comp.'!$D$5:$D$896='Analítico Cp.'!$B119),-('Comp.'!$K$5:$K$896=D$1),('Comp.'!$E$5:$E$896))</f>
        <v>0</v>
      </c>
      <c r="E119" s="15">
        <f>SUMPRODUCT(-('Diário 1º PA'!$E$4:$E$2634='Analítico Cp.'!$B119),-('Diário 1º PA'!$Q$4:$Q$2634=E$1),('Diário 1º PA'!$F$4:$F$2634))+SUMPRODUCT(-('Diário 2º PA'!$E$4:$E$2000='Analítico Cp.'!$B119),-('Diário 2º PA'!$Q$4:$Q$2000=E$1),('Diário 2º PA'!$F$4:$F$2000))+SUMPRODUCT(-('Diário 3º PA'!$E$4:$E$2000='Analítico Cp.'!$B119),-('Diário 3º PA'!$Q$4:$Q$2000=E$1),('Diário 3º PA'!$F$4:$F$2000))+SUMPRODUCT(-('Diário 4º PA'!$E$4:$E$2000='Analítico Cp.'!$B119),-('Diário 4º PA'!$Q$4:$Q$2000=E$1),('Diário 4º PA'!$F$4:$F$2000))+SUMPRODUCT(-('Comp.'!$D$5:$D$896='Analítico Cp.'!$B119),-('Comp.'!$K$5:$K$896=E$1),('Comp.'!$E$5:$E$896))</f>
        <v>0</v>
      </c>
      <c r="F119" s="15">
        <f>SUMPRODUCT(-('Diário 1º PA'!$E$4:$E$2634='Analítico Cp.'!$B119),-('Diário 1º PA'!$Q$4:$Q$2634=F$1),('Diário 1º PA'!$F$4:$F$2634))+SUMPRODUCT(-('Diário 2º PA'!$E$4:$E$2000='Analítico Cp.'!$B119),-('Diário 2º PA'!$Q$4:$Q$2000=F$1),('Diário 2º PA'!$F$4:$F$2000))+SUMPRODUCT(-('Diário 3º PA'!$E$4:$E$2000='Analítico Cp.'!$B119),-('Diário 3º PA'!$Q$4:$Q$2000=F$1),('Diário 3º PA'!$F$4:$F$2000))+SUMPRODUCT(-('Diário 4º PA'!$E$4:$E$2000='Analítico Cp.'!$B119),-('Diário 4º PA'!$Q$4:$Q$2000=F$1),('Diário 4º PA'!$F$4:$F$2000))+SUMPRODUCT(-('Comp.'!$D$5:$D$896='Analítico Cp.'!$B119),-('Comp.'!$K$5:$K$896=F$1),('Comp.'!$E$5:$E$896))</f>
        <v>0</v>
      </c>
      <c r="G119" s="15">
        <f>SUMPRODUCT(-('Diário 1º PA'!$E$4:$E$2634='Analítico Cp.'!$B119),-('Diário 1º PA'!$Q$4:$Q$2634=G$1),('Diário 1º PA'!$F$4:$F$2634))+SUMPRODUCT(-('Diário 2º PA'!$E$4:$E$2000='Analítico Cp.'!$B119),-('Diário 2º PA'!$Q$4:$Q$2000=G$1),('Diário 2º PA'!$F$4:$F$2000))+SUMPRODUCT(-('Diário 3º PA'!$E$4:$E$2000='Analítico Cp.'!$B119),-('Diário 3º PA'!$Q$4:$Q$2000=G$1),('Diário 3º PA'!$F$4:$F$2000))+SUMPRODUCT(-('Diário 4º PA'!$E$4:$E$2000='Analítico Cp.'!$B119),-('Diário 4º PA'!$Q$4:$Q$2000=G$1),('Diário 4º PA'!$F$4:$F$2000))+SUMPRODUCT(-('Comp.'!$D$5:$D$896='Analítico Cp.'!$B119),-('Comp.'!$K$5:$K$896=G$1),('Comp.'!$E$5:$E$896))</f>
        <v>0</v>
      </c>
      <c r="H119" s="15">
        <f>SUMPRODUCT(-('Diário 1º PA'!$E$4:$E$2634='Analítico Cp.'!$B119),-('Diário 1º PA'!$Q$4:$Q$2634=H$1),('Diário 1º PA'!$F$4:$F$2634))+SUMPRODUCT(-('Diário 2º PA'!$E$4:$E$2000='Analítico Cp.'!$B119),-('Diário 2º PA'!$Q$4:$Q$2000=H$1),('Diário 2º PA'!$F$4:$F$2000))+SUMPRODUCT(-('Diário 3º PA'!$E$4:$E$2000='Analítico Cp.'!$B119),-('Diário 3º PA'!$Q$4:$Q$2000=H$1),('Diário 3º PA'!$F$4:$F$2000))+SUMPRODUCT(-('Diário 4º PA'!$E$4:$E$2000='Analítico Cp.'!$B119),-('Diário 4º PA'!$Q$4:$Q$2000=H$1),('Diário 4º PA'!$F$4:$F$2000))+SUMPRODUCT(-('Comp.'!$D$5:$D$896='Analítico Cp.'!$B119),-('Comp.'!$K$5:$K$896=H$1),('Comp.'!$E$5:$E$896))</f>
        <v>0</v>
      </c>
      <c r="I119" s="15">
        <f>SUMPRODUCT(-('Diário 1º PA'!$E$4:$E$2634='Analítico Cp.'!$B119),-('Diário 1º PA'!$Q$4:$Q$2634=I$1),('Diário 1º PA'!$F$4:$F$2634))+SUMPRODUCT(-('Diário 2º PA'!$E$4:$E$2000='Analítico Cp.'!$B119),-('Diário 2º PA'!$Q$4:$Q$2000=I$1),('Diário 2º PA'!$F$4:$F$2000))+SUMPRODUCT(-('Diário 3º PA'!$E$4:$E$2000='Analítico Cp.'!$B119),-('Diário 3º PA'!$Q$4:$Q$2000=I$1),('Diário 3º PA'!$F$4:$F$2000))+SUMPRODUCT(-('Diário 4º PA'!$E$4:$E$2000='Analítico Cp.'!$B119),-('Diário 4º PA'!$Q$4:$Q$2000=I$1),('Diário 4º PA'!$F$4:$F$2000))+SUMPRODUCT(-('Comp.'!$D$5:$D$896='Analítico Cp.'!$B119),-('Comp.'!$K$5:$K$896=I$1),('Comp.'!$E$5:$E$896))</f>
        <v>0</v>
      </c>
      <c r="J119" s="15">
        <f>SUMPRODUCT(-('Diário 1º PA'!$E$4:$E$2634='Analítico Cp.'!$B119),-('Diário 1º PA'!$Q$4:$Q$2634=J$1),('Diário 1º PA'!$F$4:$F$2634))+SUMPRODUCT(-('Diário 2º PA'!$E$4:$E$2000='Analítico Cp.'!$B119),-('Diário 2º PA'!$Q$4:$Q$2000=J$1),('Diário 2º PA'!$F$4:$F$2000))+SUMPRODUCT(-('Diário 3º PA'!$E$4:$E$2000='Analítico Cp.'!$B119),-('Diário 3º PA'!$Q$4:$Q$2000=J$1),('Diário 3º PA'!$F$4:$F$2000))+SUMPRODUCT(-('Diário 4º PA'!$E$4:$E$2000='Analítico Cp.'!$B119),-('Diário 4º PA'!$Q$4:$Q$2000=J$1),('Diário 4º PA'!$F$4:$F$2000))+SUMPRODUCT(-('Comp.'!$D$5:$D$896='Analítico Cp.'!$B119),-('Comp.'!$K$5:$K$896=J$1),('Comp.'!$E$5:$E$896))</f>
        <v>0</v>
      </c>
      <c r="K119" s="15">
        <f>SUMPRODUCT(-('Diário 1º PA'!$E$4:$E$2634='Analítico Cp.'!$B119),-('Diário 1º PA'!$Q$4:$Q$2634=K$1),('Diário 1º PA'!$F$4:$F$2634))+SUMPRODUCT(-('Diário 2º PA'!$E$4:$E$2000='Analítico Cp.'!$B119),-('Diário 2º PA'!$Q$4:$Q$2000=K$1),('Diário 2º PA'!$F$4:$F$2000))+SUMPRODUCT(-('Diário 3º PA'!$E$4:$E$2000='Analítico Cp.'!$B119),-('Diário 3º PA'!$Q$4:$Q$2000=K$1),('Diário 3º PA'!$F$4:$F$2000))+SUMPRODUCT(-('Diário 4º PA'!$E$4:$E$2000='Analítico Cp.'!$B119),-('Diário 4º PA'!$Q$4:$Q$2000=K$1),('Diário 4º PA'!$F$4:$F$2000))+SUMPRODUCT(-('Comp.'!$D$5:$D$896='Analítico Cp.'!$B119),-('Comp.'!$K$5:$K$896=K$1),('Comp.'!$E$5:$E$896))</f>
        <v>0</v>
      </c>
      <c r="L119" s="15">
        <f>SUMPRODUCT(-('Diário 1º PA'!$E$4:$E$2634='Analítico Cp.'!$B119),-('Diário 1º PA'!$Q$4:$Q$2634=L$1),('Diário 1º PA'!$F$4:$F$2634))+SUMPRODUCT(-('Diário 2º PA'!$E$4:$E$2000='Analítico Cp.'!$B119),-('Diário 2º PA'!$Q$4:$Q$2000=L$1),('Diário 2º PA'!$F$4:$F$2000))+SUMPRODUCT(-('Diário 3º PA'!$E$4:$E$2000='Analítico Cp.'!$B119),-('Diário 3º PA'!$Q$4:$Q$2000=L$1),('Diário 3º PA'!$F$4:$F$2000))+SUMPRODUCT(-('Diário 4º PA'!$E$4:$E$2000='Analítico Cp.'!$B119),-('Diário 4º PA'!$Q$4:$Q$2000=L$1),('Diário 4º PA'!$F$4:$F$2000))+SUMPRODUCT(-('Comp.'!$D$5:$D$896='Analítico Cp.'!$B119),-('Comp.'!$K$5:$K$896=L$1),('Comp.'!$E$5:$E$896))</f>
        <v>0</v>
      </c>
      <c r="M119" s="15">
        <f>SUMPRODUCT(-('Diário 1º PA'!$E$4:$E$2634='Analítico Cp.'!$B119),-('Diário 1º PA'!$Q$4:$Q$2634=M$1),('Diário 1º PA'!$F$4:$F$2634))+SUMPRODUCT(-('Diário 2º PA'!$E$4:$E$2000='Analítico Cp.'!$B119),-('Diário 2º PA'!$Q$4:$Q$2000=M$1),('Diário 2º PA'!$F$4:$F$2000))+SUMPRODUCT(-('Diário 3º PA'!$E$4:$E$2000='Analítico Cp.'!$B119),-('Diário 3º PA'!$Q$4:$Q$2000=M$1),('Diário 3º PA'!$F$4:$F$2000))+SUMPRODUCT(-('Diário 4º PA'!$E$4:$E$2000='Analítico Cp.'!$B119),-('Diário 4º PA'!$Q$4:$Q$2000=M$1),('Diário 4º PA'!$F$4:$F$2000))+SUMPRODUCT(-('Comp.'!$D$5:$D$896='Analítico Cp.'!$B119),-('Comp.'!$K$5:$K$896=M$1),('Comp.'!$E$5:$E$896))</f>
        <v>0</v>
      </c>
      <c r="N119" s="15">
        <f>SUMPRODUCT(-('Diário 1º PA'!$E$4:$E$2634='Analítico Cp.'!$B119),-('Diário 1º PA'!$Q$4:$Q$2634=N$1),('Diário 1º PA'!$F$4:$F$2634))+SUMPRODUCT(-('Diário 2º PA'!$E$4:$E$2000='Analítico Cp.'!$B119),-('Diário 2º PA'!$Q$4:$Q$2000=N$1),('Diário 2º PA'!$F$4:$F$2000))+SUMPRODUCT(-('Diário 3º PA'!$E$4:$E$2000='Analítico Cp.'!$B119),-('Diário 3º PA'!$Q$4:$Q$2000=N$1),('Diário 3º PA'!$F$4:$F$2000))+SUMPRODUCT(-('Diário 4º PA'!$E$4:$E$2000='Analítico Cp.'!$B119),-('Diário 4º PA'!$Q$4:$Q$2000=N$1),('Diário 4º PA'!$F$4:$F$2000))+SUMPRODUCT(-('Comp.'!$D$5:$D$896='Analítico Cp.'!$B119),-('Comp.'!$K$5:$K$896=N$1),('Comp.'!$E$5:$E$896))</f>
        <v>0</v>
      </c>
      <c r="O119" s="16">
        <f t="shared" si="14"/>
        <v>0</v>
      </c>
      <c r="P119" s="180">
        <f t="shared" si="13"/>
        <v>0</v>
      </c>
    </row>
    <row r="120" spans="1:16" ht="23.25" customHeight="1" x14ac:dyDescent="0.2">
      <c r="A120" s="67" t="s">
        <v>414</v>
      </c>
      <c r="B120" s="510" t="s">
        <v>442</v>
      </c>
      <c r="C120" s="15">
        <f>SUMPRODUCT(-('Diário 1º PA'!$E$4:$E$2634='Analítico Cp.'!$B120),-('Diário 1º PA'!$Q$4:$Q$2634=C$1),('Diário 1º PA'!$F$4:$F$2634))+SUMPRODUCT(-('Diário 2º PA'!$E$4:$E$2000='Analítico Cp.'!$B120),-('Diário 2º PA'!$Q$4:$Q$2000=C$1),('Diário 2º PA'!$F$4:$F$2000))+SUMPRODUCT(-('Diário 3º PA'!$E$4:$E$2000='Analítico Cp.'!$B120),-('Diário 3º PA'!$Q$4:$Q$2000=C$1),('Diário 3º PA'!$F$4:$F$2000))+SUMPRODUCT(-('Diário 4º PA'!$E$4:$E$2000='Analítico Cp.'!$B120),-('Diário 4º PA'!$Q$4:$Q$2000=C$1),('Diário 4º PA'!$F$4:$F$2000))+SUMPRODUCT(-('Comp.'!$D$5:$D$896='Analítico Cp.'!$B120),-('Comp.'!$K$5:$K$896=C$1),('Comp.'!$E$5:$E$896))</f>
        <v>0</v>
      </c>
      <c r="D120" s="15">
        <f>SUMPRODUCT(-('Diário 1º PA'!$E$4:$E$2634='Analítico Cp.'!$B120),-('Diário 1º PA'!$Q$4:$Q$2634=D$1),('Diário 1º PA'!$F$4:$F$2634))+SUMPRODUCT(-('Diário 2º PA'!$E$4:$E$2000='Analítico Cp.'!$B120),-('Diário 2º PA'!$Q$4:$Q$2000=D$1),('Diário 2º PA'!$F$4:$F$2000))+SUMPRODUCT(-('Diário 3º PA'!$E$4:$E$2000='Analítico Cp.'!$B120),-('Diário 3º PA'!$Q$4:$Q$2000=D$1),('Diário 3º PA'!$F$4:$F$2000))+SUMPRODUCT(-('Diário 4º PA'!$E$4:$E$2000='Analítico Cp.'!$B120),-('Diário 4º PA'!$Q$4:$Q$2000=D$1),('Diário 4º PA'!$F$4:$F$2000))+SUMPRODUCT(-('Comp.'!$D$5:$D$896='Analítico Cp.'!$B120),-('Comp.'!$K$5:$K$896=D$1),('Comp.'!$E$5:$E$896))</f>
        <v>7050</v>
      </c>
      <c r="E120" s="15">
        <f>SUMPRODUCT(-('Diário 1º PA'!$E$4:$E$2634='Analítico Cp.'!$B120),-('Diário 1º PA'!$Q$4:$Q$2634=E$1),('Diário 1º PA'!$F$4:$F$2634))+SUMPRODUCT(-('Diário 2º PA'!$E$4:$E$2000='Analítico Cp.'!$B120),-('Diário 2º PA'!$Q$4:$Q$2000=E$1),('Diário 2º PA'!$F$4:$F$2000))+SUMPRODUCT(-('Diário 3º PA'!$E$4:$E$2000='Analítico Cp.'!$B120),-('Diário 3º PA'!$Q$4:$Q$2000=E$1),('Diário 3º PA'!$F$4:$F$2000))+SUMPRODUCT(-('Diário 4º PA'!$E$4:$E$2000='Analítico Cp.'!$B120),-('Diário 4º PA'!$Q$4:$Q$2000=E$1),('Diário 4º PA'!$F$4:$F$2000))+SUMPRODUCT(-('Comp.'!$D$5:$D$896='Analítico Cp.'!$B120),-('Comp.'!$K$5:$K$896=E$1),('Comp.'!$E$5:$E$896))</f>
        <v>11950</v>
      </c>
      <c r="F120" s="15">
        <f>SUMPRODUCT(-('Diário 1º PA'!$E$4:$E$2634='Analítico Cp.'!$B120),-('Diário 1º PA'!$Q$4:$Q$2634=F$1),('Diário 1º PA'!$F$4:$F$2634))+SUMPRODUCT(-('Diário 2º PA'!$E$4:$E$2000='Analítico Cp.'!$B120),-('Diário 2º PA'!$Q$4:$Q$2000=F$1),('Diário 2º PA'!$F$4:$F$2000))+SUMPRODUCT(-('Diário 3º PA'!$E$4:$E$2000='Analítico Cp.'!$B120),-('Diário 3º PA'!$Q$4:$Q$2000=F$1),('Diário 3º PA'!$F$4:$F$2000))+SUMPRODUCT(-('Diário 4º PA'!$E$4:$E$2000='Analítico Cp.'!$B120),-('Diário 4º PA'!$Q$4:$Q$2000=F$1),('Diário 4º PA'!$F$4:$F$2000))+SUMPRODUCT(-('Comp.'!$D$5:$D$896='Analítico Cp.'!$B120),-('Comp.'!$K$5:$K$896=F$1),('Comp.'!$E$5:$E$896))</f>
        <v>0</v>
      </c>
      <c r="G120" s="15">
        <f>SUMPRODUCT(-('Diário 1º PA'!$E$4:$E$2634='Analítico Cp.'!$B120),-('Diário 1º PA'!$Q$4:$Q$2634=G$1),('Diário 1º PA'!$F$4:$F$2634))+SUMPRODUCT(-('Diário 2º PA'!$E$4:$E$2000='Analítico Cp.'!$B120),-('Diário 2º PA'!$Q$4:$Q$2000=G$1),('Diário 2º PA'!$F$4:$F$2000))+SUMPRODUCT(-('Diário 3º PA'!$E$4:$E$2000='Analítico Cp.'!$B120),-('Diário 3º PA'!$Q$4:$Q$2000=G$1),('Diário 3º PA'!$F$4:$F$2000))+SUMPRODUCT(-('Diário 4º PA'!$E$4:$E$2000='Analítico Cp.'!$B120),-('Diário 4º PA'!$Q$4:$Q$2000=G$1),('Diário 4º PA'!$F$4:$F$2000))+SUMPRODUCT(-('Comp.'!$D$5:$D$896='Analítico Cp.'!$B120),-('Comp.'!$K$5:$K$896=G$1),('Comp.'!$E$5:$E$896))</f>
        <v>0</v>
      </c>
      <c r="H120" s="15">
        <f>SUMPRODUCT(-('Diário 1º PA'!$E$4:$E$2634='Analítico Cp.'!$B120),-('Diário 1º PA'!$Q$4:$Q$2634=H$1),('Diário 1º PA'!$F$4:$F$2634))+SUMPRODUCT(-('Diário 2º PA'!$E$4:$E$2000='Analítico Cp.'!$B120),-('Diário 2º PA'!$Q$4:$Q$2000=H$1),('Diário 2º PA'!$F$4:$F$2000))+SUMPRODUCT(-('Diário 3º PA'!$E$4:$E$2000='Analítico Cp.'!$B120),-('Diário 3º PA'!$Q$4:$Q$2000=H$1),('Diário 3º PA'!$F$4:$F$2000))+SUMPRODUCT(-('Diário 4º PA'!$E$4:$E$2000='Analítico Cp.'!$B120),-('Diário 4º PA'!$Q$4:$Q$2000=H$1),('Diário 4º PA'!$F$4:$F$2000))+SUMPRODUCT(-('Comp.'!$D$5:$D$896='Analítico Cp.'!$B120),-('Comp.'!$K$5:$K$896=H$1),('Comp.'!$E$5:$E$896))</f>
        <v>0</v>
      </c>
      <c r="I120" s="15">
        <f>SUMPRODUCT(-('Diário 1º PA'!$E$4:$E$2634='Analítico Cp.'!$B120),-('Diário 1º PA'!$Q$4:$Q$2634=I$1),('Diário 1º PA'!$F$4:$F$2634))+SUMPRODUCT(-('Diário 2º PA'!$E$4:$E$2000='Analítico Cp.'!$B120),-('Diário 2º PA'!$Q$4:$Q$2000=I$1),('Diário 2º PA'!$F$4:$F$2000))+SUMPRODUCT(-('Diário 3º PA'!$E$4:$E$2000='Analítico Cp.'!$B120),-('Diário 3º PA'!$Q$4:$Q$2000=I$1),('Diário 3º PA'!$F$4:$F$2000))+SUMPRODUCT(-('Diário 4º PA'!$E$4:$E$2000='Analítico Cp.'!$B120),-('Diário 4º PA'!$Q$4:$Q$2000=I$1),('Diário 4º PA'!$F$4:$F$2000))+SUMPRODUCT(-('Comp.'!$D$5:$D$896='Analítico Cp.'!$B120),-('Comp.'!$K$5:$K$896=I$1),('Comp.'!$E$5:$E$896))</f>
        <v>0</v>
      </c>
      <c r="J120" s="15">
        <f>SUMPRODUCT(-('Diário 1º PA'!$E$4:$E$2634='Analítico Cp.'!$B120),-('Diário 1º PA'!$Q$4:$Q$2634=J$1),('Diário 1º PA'!$F$4:$F$2634))+SUMPRODUCT(-('Diário 2º PA'!$E$4:$E$2000='Analítico Cp.'!$B120),-('Diário 2º PA'!$Q$4:$Q$2000=J$1),('Diário 2º PA'!$F$4:$F$2000))+SUMPRODUCT(-('Diário 3º PA'!$E$4:$E$2000='Analítico Cp.'!$B120),-('Diário 3º PA'!$Q$4:$Q$2000=J$1),('Diário 3º PA'!$F$4:$F$2000))+SUMPRODUCT(-('Diário 4º PA'!$E$4:$E$2000='Analítico Cp.'!$B120),-('Diário 4º PA'!$Q$4:$Q$2000=J$1),('Diário 4º PA'!$F$4:$F$2000))+SUMPRODUCT(-('Comp.'!$D$5:$D$896='Analítico Cp.'!$B120),-('Comp.'!$K$5:$K$896=J$1),('Comp.'!$E$5:$E$896))</f>
        <v>0</v>
      </c>
      <c r="K120" s="15">
        <f>SUMPRODUCT(-('Diário 1º PA'!$E$4:$E$2634='Analítico Cp.'!$B120),-('Diário 1º PA'!$Q$4:$Q$2634=K$1),('Diário 1º PA'!$F$4:$F$2634))+SUMPRODUCT(-('Diário 2º PA'!$E$4:$E$2000='Analítico Cp.'!$B120),-('Diário 2º PA'!$Q$4:$Q$2000=K$1),('Diário 2º PA'!$F$4:$F$2000))+SUMPRODUCT(-('Diário 3º PA'!$E$4:$E$2000='Analítico Cp.'!$B120),-('Diário 3º PA'!$Q$4:$Q$2000=K$1),('Diário 3º PA'!$F$4:$F$2000))+SUMPRODUCT(-('Diário 4º PA'!$E$4:$E$2000='Analítico Cp.'!$B120),-('Diário 4º PA'!$Q$4:$Q$2000=K$1),('Diário 4º PA'!$F$4:$F$2000))+SUMPRODUCT(-('Comp.'!$D$5:$D$896='Analítico Cp.'!$B120),-('Comp.'!$K$5:$K$896=K$1),('Comp.'!$E$5:$E$896))</f>
        <v>0</v>
      </c>
      <c r="L120" s="15">
        <f>SUMPRODUCT(-('Diário 1º PA'!$E$4:$E$2634='Analítico Cp.'!$B120),-('Diário 1º PA'!$Q$4:$Q$2634=L$1),('Diário 1º PA'!$F$4:$F$2634))+SUMPRODUCT(-('Diário 2º PA'!$E$4:$E$2000='Analítico Cp.'!$B120),-('Diário 2º PA'!$Q$4:$Q$2000=L$1),('Diário 2º PA'!$F$4:$F$2000))+SUMPRODUCT(-('Diário 3º PA'!$E$4:$E$2000='Analítico Cp.'!$B120),-('Diário 3º PA'!$Q$4:$Q$2000=L$1),('Diário 3º PA'!$F$4:$F$2000))+SUMPRODUCT(-('Diário 4º PA'!$E$4:$E$2000='Analítico Cp.'!$B120),-('Diário 4º PA'!$Q$4:$Q$2000=L$1),('Diário 4º PA'!$F$4:$F$2000))+SUMPRODUCT(-('Comp.'!$D$5:$D$896='Analítico Cp.'!$B120),-('Comp.'!$K$5:$K$896=L$1),('Comp.'!$E$5:$E$896))</f>
        <v>0</v>
      </c>
      <c r="M120" s="15">
        <f>SUMPRODUCT(-('Diário 1º PA'!$E$4:$E$2634='Analítico Cp.'!$B120),-('Diário 1º PA'!$Q$4:$Q$2634=M$1),('Diário 1º PA'!$F$4:$F$2634))+SUMPRODUCT(-('Diário 2º PA'!$E$4:$E$2000='Analítico Cp.'!$B120),-('Diário 2º PA'!$Q$4:$Q$2000=M$1),('Diário 2º PA'!$F$4:$F$2000))+SUMPRODUCT(-('Diário 3º PA'!$E$4:$E$2000='Analítico Cp.'!$B120),-('Diário 3º PA'!$Q$4:$Q$2000=M$1),('Diário 3º PA'!$F$4:$F$2000))+SUMPRODUCT(-('Diário 4º PA'!$E$4:$E$2000='Analítico Cp.'!$B120),-('Diário 4º PA'!$Q$4:$Q$2000=M$1),('Diário 4º PA'!$F$4:$F$2000))+SUMPRODUCT(-('Comp.'!$D$5:$D$896='Analítico Cp.'!$B120),-('Comp.'!$K$5:$K$896=M$1),('Comp.'!$E$5:$E$896))</f>
        <v>0</v>
      </c>
      <c r="N120" s="15">
        <f>SUMPRODUCT(-('Diário 1º PA'!$E$4:$E$2634='Analítico Cp.'!$B120),-('Diário 1º PA'!$Q$4:$Q$2634=N$1),('Diário 1º PA'!$F$4:$F$2634))+SUMPRODUCT(-('Diário 2º PA'!$E$4:$E$2000='Analítico Cp.'!$B120),-('Diário 2º PA'!$Q$4:$Q$2000=N$1),('Diário 2º PA'!$F$4:$F$2000))+SUMPRODUCT(-('Diário 3º PA'!$E$4:$E$2000='Analítico Cp.'!$B120),-('Diário 3º PA'!$Q$4:$Q$2000=N$1),('Diário 3º PA'!$F$4:$F$2000))+SUMPRODUCT(-('Diário 4º PA'!$E$4:$E$2000='Analítico Cp.'!$B120),-('Diário 4º PA'!$Q$4:$Q$2000=N$1),('Diário 4º PA'!$F$4:$F$2000))+SUMPRODUCT(-('Comp.'!$D$5:$D$896='Analítico Cp.'!$B120),-('Comp.'!$K$5:$K$896=N$1),('Comp.'!$E$5:$E$896))</f>
        <v>0</v>
      </c>
      <c r="O120" s="16">
        <f t="shared" si="14"/>
        <v>19000</v>
      </c>
      <c r="P120" s="180">
        <f t="shared" ref="P120:P146" si="15">IF($O$164=0,0,O120/$O$164)</f>
        <v>5.6731147741509655E-3</v>
      </c>
    </row>
    <row r="121" spans="1:16" ht="23.25" customHeight="1" x14ac:dyDescent="0.2">
      <c r="A121" s="67" t="s">
        <v>415</v>
      </c>
      <c r="B121" s="510" t="s">
        <v>443</v>
      </c>
      <c r="C121" s="15">
        <f>SUMPRODUCT(-('Diário 1º PA'!$E$4:$E$2634='Analítico Cp.'!$B121),-('Diário 1º PA'!$Q$4:$Q$2634=C$1),('Diário 1º PA'!$F$4:$F$2634))+SUMPRODUCT(-('Diário 2º PA'!$E$4:$E$2000='Analítico Cp.'!$B121),-('Diário 2º PA'!$Q$4:$Q$2000=C$1),('Diário 2º PA'!$F$4:$F$2000))+SUMPRODUCT(-('Diário 3º PA'!$E$4:$E$2000='Analítico Cp.'!$B121),-('Diário 3º PA'!$Q$4:$Q$2000=C$1),('Diário 3º PA'!$F$4:$F$2000))+SUMPRODUCT(-('Diário 4º PA'!$E$4:$E$2000='Analítico Cp.'!$B121),-('Diário 4º PA'!$Q$4:$Q$2000=C$1),('Diário 4º PA'!$F$4:$F$2000))+SUMPRODUCT(-('Comp.'!$D$5:$D$896='Analítico Cp.'!$B121),-('Comp.'!$K$5:$K$896=C$1),('Comp.'!$E$5:$E$896))</f>
        <v>0</v>
      </c>
      <c r="D121" s="15">
        <f>SUMPRODUCT(-('Diário 1º PA'!$E$4:$E$2634='Analítico Cp.'!$B121),-('Diário 1º PA'!$Q$4:$Q$2634=D$1),('Diário 1º PA'!$F$4:$F$2634))+SUMPRODUCT(-('Diário 2º PA'!$E$4:$E$2000='Analítico Cp.'!$B121),-('Diário 2º PA'!$Q$4:$Q$2000=D$1),('Diário 2º PA'!$F$4:$F$2000))+SUMPRODUCT(-('Diário 3º PA'!$E$4:$E$2000='Analítico Cp.'!$B121),-('Diário 3º PA'!$Q$4:$Q$2000=D$1),('Diário 3º PA'!$F$4:$F$2000))+SUMPRODUCT(-('Diário 4º PA'!$E$4:$E$2000='Analítico Cp.'!$B121),-('Diário 4º PA'!$Q$4:$Q$2000=D$1),('Diário 4º PA'!$F$4:$F$2000))+SUMPRODUCT(-('Comp.'!$D$5:$D$896='Analítico Cp.'!$B121),-('Comp.'!$K$5:$K$896=D$1),('Comp.'!$E$5:$E$896))</f>
        <v>0</v>
      </c>
      <c r="E121" s="15">
        <f>SUMPRODUCT(-('Diário 1º PA'!$E$4:$E$2634='Analítico Cp.'!$B121),-('Diário 1º PA'!$Q$4:$Q$2634=E$1),('Diário 1º PA'!$F$4:$F$2634))+SUMPRODUCT(-('Diário 2º PA'!$E$4:$E$2000='Analítico Cp.'!$B121),-('Diário 2º PA'!$Q$4:$Q$2000=E$1),('Diário 2º PA'!$F$4:$F$2000))+SUMPRODUCT(-('Diário 3º PA'!$E$4:$E$2000='Analítico Cp.'!$B121),-('Diário 3º PA'!$Q$4:$Q$2000=E$1),('Diário 3º PA'!$F$4:$F$2000))+SUMPRODUCT(-('Diário 4º PA'!$E$4:$E$2000='Analítico Cp.'!$B121),-('Diário 4º PA'!$Q$4:$Q$2000=E$1),('Diário 4º PA'!$F$4:$F$2000))+SUMPRODUCT(-('Comp.'!$D$5:$D$896='Analítico Cp.'!$B121),-('Comp.'!$K$5:$K$896=E$1),('Comp.'!$E$5:$E$896))</f>
        <v>0</v>
      </c>
      <c r="F121" s="15">
        <f>SUMPRODUCT(-('Diário 1º PA'!$E$4:$E$2634='Analítico Cp.'!$B121),-('Diário 1º PA'!$Q$4:$Q$2634=F$1),('Diário 1º PA'!$F$4:$F$2634))+SUMPRODUCT(-('Diário 2º PA'!$E$4:$E$2000='Analítico Cp.'!$B121),-('Diário 2º PA'!$Q$4:$Q$2000=F$1),('Diário 2º PA'!$F$4:$F$2000))+SUMPRODUCT(-('Diário 3º PA'!$E$4:$E$2000='Analítico Cp.'!$B121),-('Diário 3º PA'!$Q$4:$Q$2000=F$1),('Diário 3º PA'!$F$4:$F$2000))+SUMPRODUCT(-('Diário 4º PA'!$E$4:$E$2000='Analítico Cp.'!$B121),-('Diário 4º PA'!$Q$4:$Q$2000=F$1),('Diário 4º PA'!$F$4:$F$2000))+SUMPRODUCT(-('Comp.'!$D$5:$D$896='Analítico Cp.'!$B121),-('Comp.'!$K$5:$K$896=F$1),('Comp.'!$E$5:$E$896))</f>
        <v>0</v>
      </c>
      <c r="G121" s="15">
        <f>SUMPRODUCT(-('Diário 1º PA'!$E$4:$E$2634='Analítico Cp.'!$B121),-('Diário 1º PA'!$Q$4:$Q$2634=G$1),('Diário 1º PA'!$F$4:$F$2634))+SUMPRODUCT(-('Diário 2º PA'!$E$4:$E$2000='Analítico Cp.'!$B121),-('Diário 2º PA'!$Q$4:$Q$2000=G$1),('Diário 2º PA'!$F$4:$F$2000))+SUMPRODUCT(-('Diário 3º PA'!$E$4:$E$2000='Analítico Cp.'!$B121),-('Diário 3º PA'!$Q$4:$Q$2000=G$1),('Diário 3º PA'!$F$4:$F$2000))+SUMPRODUCT(-('Diário 4º PA'!$E$4:$E$2000='Analítico Cp.'!$B121),-('Diário 4º PA'!$Q$4:$Q$2000=G$1),('Diário 4º PA'!$F$4:$F$2000))+SUMPRODUCT(-('Comp.'!$D$5:$D$896='Analítico Cp.'!$B121),-('Comp.'!$K$5:$K$896=G$1),('Comp.'!$E$5:$E$896))</f>
        <v>0</v>
      </c>
      <c r="H121" s="15">
        <f>SUMPRODUCT(-('Diário 1º PA'!$E$4:$E$2634='Analítico Cp.'!$B121),-('Diário 1º PA'!$Q$4:$Q$2634=H$1),('Diário 1º PA'!$F$4:$F$2634))+SUMPRODUCT(-('Diário 2º PA'!$E$4:$E$2000='Analítico Cp.'!$B121),-('Diário 2º PA'!$Q$4:$Q$2000=H$1),('Diário 2º PA'!$F$4:$F$2000))+SUMPRODUCT(-('Diário 3º PA'!$E$4:$E$2000='Analítico Cp.'!$B121),-('Diário 3º PA'!$Q$4:$Q$2000=H$1),('Diário 3º PA'!$F$4:$F$2000))+SUMPRODUCT(-('Diário 4º PA'!$E$4:$E$2000='Analítico Cp.'!$B121),-('Diário 4º PA'!$Q$4:$Q$2000=H$1),('Diário 4º PA'!$F$4:$F$2000))+SUMPRODUCT(-('Comp.'!$D$5:$D$896='Analítico Cp.'!$B121),-('Comp.'!$K$5:$K$896=H$1),('Comp.'!$E$5:$E$896))</f>
        <v>0</v>
      </c>
      <c r="I121" s="15">
        <f>SUMPRODUCT(-('Diário 1º PA'!$E$4:$E$2634='Analítico Cp.'!$B121),-('Diário 1º PA'!$Q$4:$Q$2634=I$1),('Diário 1º PA'!$F$4:$F$2634))+SUMPRODUCT(-('Diário 2º PA'!$E$4:$E$2000='Analítico Cp.'!$B121),-('Diário 2º PA'!$Q$4:$Q$2000=I$1),('Diário 2º PA'!$F$4:$F$2000))+SUMPRODUCT(-('Diário 3º PA'!$E$4:$E$2000='Analítico Cp.'!$B121),-('Diário 3º PA'!$Q$4:$Q$2000=I$1),('Diário 3º PA'!$F$4:$F$2000))+SUMPRODUCT(-('Diário 4º PA'!$E$4:$E$2000='Analítico Cp.'!$B121),-('Diário 4º PA'!$Q$4:$Q$2000=I$1),('Diário 4º PA'!$F$4:$F$2000))+SUMPRODUCT(-('Comp.'!$D$5:$D$896='Analítico Cp.'!$B121),-('Comp.'!$K$5:$K$896=I$1),('Comp.'!$E$5:$E$896))</f>
        <v>0</v>
      </c>
      <c r="J121" s="15">
        <f>SUMPRODUCT(-('Diário 1º PA'!$E$4:$E$2634='Analítico Cp.'!$B121),-('Diário 1º PA'!$Q$4:$Q$2634=J$1),('Diário 1º PA'!$F$4:$F$2634))+SUMPRODUCT(-('Diário 2º PA'!$E$4:$E$2000='Analítico Cp.'!$B121),-('Diário 2º PA'!$Q$4:$Q$2000=J$1),('Diário 2º PA'!$F$4:$F$2000))+SUMPRODUCT(-('Diário 3º PA'!$E$4:$E$2000='Analítico Cp.'!$B121),-('Diário 3º PA'!$Q$4:$Q$2000=J$1),('Diário 3º PA'!$F$4:$F$2000))+SUMPRODUCT(-('Diário 4º PA'!$E$4:$E$2000='Analítico Cp.'!$B121),-('Diário 4º PA'!$Q$4:$Q$2000=J$1),('Diário 4º PA'!$F$4:$F$2000))+SUMPRODUCT(-('Comp.'!$D$5:$D$896='Analítico Cp.'!$B121),-('Comp.'!$K$5:$K$896=J$1),('Comp.'!$E$5:$E$896))</f>
        <v>0</v>
      </c>
      <c r="K121" s="15">
        <f>SUMPRODUCT(-('Diário 1º PA'!$E$4:$E$2634='Analítico Cp.'!$B121),-('Diário 1º PA'!$Q$4:$Q$2634=K$1),('Diário 1º PA'!$F$4:$F$2634))+SUMPRODUCT(-('Diário 2º PA'!$E$4:$E$2000='Analítico Cp.'!$B121),-('Diário 2º PA'!$Q$4:$Q$2000=K$1),('Diário 2º PA'!$F$4:$F$2000))+SUMPRODUCT(-('Diário 3º PA'!$E$4:$E$2000='Analítico Cp.'!$B121),-('Diário 3º PA'!$Q$4:$Q$2000=K$1),('Diário 3º PA'!$F$4:$F$2000))+SUMPRODUCT(-('Diário 4º PA'!$E$4:$E$2000='Analítico Cp.'!$B121),-('Diário 4º PA'!$Q$4:$Q$2000=K$1),('Diário 4º PA'!$F$4:$F$2000))+SUMPRODUCT(-('Comp.'!$D$5:$D$896='Analítico Cp.'!$B121),-('Comp.'!$K$5:$K$896=K$1),('Comp.'!$E$5:$E$896))</f>
        <v>0</v>
      </c>
      <c r="L121" s="15">
        <f>SUMPRODUCT(-('Diário 1º PA'!$E$4:$E$2634='Analítico Cp.'!$B121),-('Diário 1º PA'!$Q$4:$Q$2634=L$1),('Diário 1º PA'!$F$4:$F$2634))+SUMPRODUCT(-('Diário 2º PA'!$E$4:$E$2000='Analítico Cp.'!$B121),-('Diário 2º PA'!$Q$4:$Q$2000=L$1),('Diário 2º PA'!$F$4:$F$2000))+SUMPRODUCT(-('Diário 3º PA'!$E$4:$E$2000='Analítico Cp.'!$B121),-('Diário 3º PA'!$Q$4:$Q$2000=L$1),('Diário 3º PA'!$F$4:$F$2000))+SUMPRODUCT(-('Diário 4º PA'!$E$4:$E$2000='Analítico Cp.'!$B121),-('Diário 4º PA'!$Q$4:$Q$2000=L$1),('Diário 4º PA'!$F$4:$F$2000))+SUMPRODUCT(-('Comp.'!$D$5:$D$896='Analítico Cp.'!$B121),-('Comp.'!$K$5:$K$896=L$1),('Comp.'!$E$5:$E$896))</f>
        <v>0</v>
      </c>
      <c r="M121" s="15">
        <f>SUMPRODUCT(-('Diário 1º PA'!$E$4:$E$2634='Analítico Cp.'!$B121),-('Diário 1º PA'!$Q$4:$Q$2634=M$1),('Diário 1º PA'!$F$4:$F$2634))+SUMPRODUCT(-('Diário 2º PA'!$E$4:$E$2000='Analítico Cp.'!$B121),-('Diário 2º PA'!$Q$4:$Q$2000=M$1),('Diário 2º PA'!$F$4:$F$2000))+SUMPRODUCT(-('Diário 3º PA'!$E$4:$E$2000='Analítico Cp.'!$B121),-('Diário 3º PA'!$Q$4:$Q$2000=M$1),('Diário 3º PA'!$F$4:$F$2000))+SUMPRODUCT(-('Diário 4º PA'!$E$4:$E$2000='Analítico Cp.'!$B121),-('Diário 4º PA'!$Q$4:$Q$2000=M$1),('Diário 4º PA'!$F$4:$F$2000))+SUMPRODUCT(-('Comp.'!$D$5:$D$896='Analítico Cp.'!$B121),-('Comp.'!$K$5:$K$896=M$1),('Comp.'!$E$5:$E$896))</f>
        <v>0</v>
      </c>
      <c r="N121" s="15">
        <f>SUMPRODUCT(-('Diário 1º PA'!$E$4:$E$2634='Analítico Cp.'!$B121),-('Diário 1º PA'!$Q$4:$Q$2634=N$1),('Diário 1º PA'!$F$4:$F$2634))+SUMPRODUCT(-('Diário 2º PA'!$E$4:$E$2000='Analítico Cp.'!$B121),-('Diário 2º PA'!$Q$4:$Q$2000=N$1),('Diário 2º PA'!$F$4:$F$2000))+SUMPRODUCT(-('Diário 3º PA'!$E$4:$E$2000='Analítico Cp.'!$B121),-('Diário 3º PA'!$Q$4:$Q$2000=N$1),('Diário 3º PA'!$F$4:$F$2000))+SUMPRODUCT(-('Diário 4º PA'!$E$4:$E$2000='Analítico Cp.'!$B121),-('Diário 4º PA'!$Q$4:$Q$2000=N$1),('Diário 4º PA'!$F$4:$F$2000))+SUMPRODUCT(-('Comp.'!$D$5:$D$896='Analítico Cp.'!$B121),-('Comp.'!$K$5:$K$896=N$1),('Comp.'!$E$5:$E$896))</f>
        <v>0</v>
      </c>
      <c r="O121" s="16">
        <f t="shared" si="14"/>
        <v>0</v>
      </c>
      <c r="P121" s="180">
        <f t="shared" si="15"/>
        <v>0</v>
      </c>
    </row>
    <row r="122" spans="1:16" ht="23.25" customHeight="1" x14ac:dyDescent="0.2">
      <c r="A122" s="67" t="s">
        <v>416</v>
      </c>
      <c r="B122" s="510" t="s">
        <v>444</v>
      </c>
      <c r="C122" s="15">
        <f>SUMPRODUCT(-('Diário 1º PA'!$E$4:$E$2634='Analítico Cp.'!$B122),-('Diário 1º PA'!$Q$4:$Q$2634=C$1),('Diário 1º PA'!$F$4:$F$2634))+SUMPRODUCT(-('Diário 2º PA'!$E$4:$E$2000='Analítico Cp.'!$B122),-('Diário 2º PA'!$Q$4:$Q$2000=C$1),('Diário 2º PA'!$F$4:$F$2000))+SUMPRODUCT(-('Diário 3º PA'!$E$4:$E$2000='Analítico Cp.'!$B122),-('Diário 3º PA'!$Q$4:$Q$2000=C$1),('Diário 3º PA'!$F$4:$F$2000))+SUMPRODUCT(-('Diário 4º PA'!$E$4:$E$2000='Analítico Cp.'!$B122),-('Diário 4º PA'!$Q$4:$Q$2000=C$1),('Diário 4º PA'!$F$4:$F$2000))+SUMPRODUCT(-('Comp.'!$D$5:$D$896='Analítico Cp.'!$B122),-('Comp.'!$K$5:$K$896=C$1),('Comp.'!$E$5:$E$896))</f>
        <v>0</v>
      </c>
      <c r="D122" s="15">
        <f>SUMPRODUCT(-('Diário 1º PA'!$E$4:$E$2634='Analítico Cp.'!$B122),-('Diário 1º PA'!$Q$4:$Q$2634=D$1),('Diário 1º PA'!$F$4:$F$2634))+SUMPRODUCT(-('Diário 2º PA'!$E$4:$E$2000='Analítico Cp.'!$B122),-('Diário 2º PA'!$Q$4:$Q$2000=D$1),('Diário 2º PA'!$F$4:$F$2000))+SUMPRODUCT(-('Diário 3º PA'!$E$4:$E$2000='Analítico Cp.'!$B122),-('Diário 3º PA'!$Q$4:$Q$2000=D$1),('Diário 3º PA'!$F$4:$F$2000))+SUMPRODUCT(-('Diário 4º PA'!$E$4:$E$2000='Analítico Cp.'!$B122),-('Diário 4º PA'!$Q$4:$Q$2000=D$1),('Diário 4º PA'!$F$4:$F$2000))+SUMPRODUCT(-('Comp.'!$D$5:$D$896='Analítico Cp.'!$B122),-('Comp.'!$K$5:$K$896=D$1),('Comp.'!$E$5:$E$896))</f>
        <v>2000</v>
      </c>
      <c r="E122" s="15">
        <f>SUMPRODUCT(-('Diário 1º PA'!$E$4:$E$2634='Analítico Cp.'!$B122),-('Diário 1º PA'!$Q$4:$Q$2634=E$1),('Diário 1º PA'!$F$4:$F$2634))+SUMPRODUCT(-('Diário 2º PA'!$E$4:$E$2000='Analítico Cp.'!$B122),-('Diário 2º PA'!$Q$4:$Q$2000=E$1),('Diário 2º PA'!$F$4:$F$2000))+SUMPRODUCT(-('Diário 3º PA'!$E$4:$E$2000='Analítico Cp.'!$B122),-('Diário 3º PA'!$Q$4:$Q$2000=E$1),('Diário 3º PA'!$F$4:$F$2000))+SUMPRODUCT(-('Diário 4º PA'!$E$4:$E$2000='Analítico Cp.'!$B122),-('Diário 4º PA'!$Q$4:$Q$2000=E$1),('Diário 4º PA'!$F$4:$F$2000))+SUMPRODUCT(-('Comp.'!$D$5:$D$896='Analítico Cp.'!$B122),-('Comp.'!$K$5:$K$896=E$1),('Comp.'!$E$5:$E$896))</f>
        <v>26840</v>
      </c>
      <c r="F122" s="15">
        <f>SUMPRODUCT(-('Diário 1º PA'!$E$4:$E$2634='Analítico Cp.'!$B122),-('Diário 1º PA'!$Q$4:$Q$2634=F$1),('Diário 1º PA'!$F$4:$F$2634))+SUMPRODUCT(-('Diário 2º PA'!$E$4:$E$2000='Analítico Cp.'!$B122),-('Diário 2º PA'!$Q$4:$Q$2000=F$1),('Diário 2º PA'!$F$4:$F$2000))+SUMPRODUCT(-('Diário 3º PA'!$E$4:$E$2000='Analítico Cp.'!$B122),-('Diário 3º PA'!$Q$4:$Q$2000=F$1),('Diário 3º PA'!$F$4:$F$2000))+SUMPRODUCT(-('Diário 4º PA'!$E$4:$E$2000='Analítico Cp.'!$B122),-('Diário 4º PA'!$Q$4:$Q$2000=F$1),('Diário 4º PA'!$F$4:$F$2000))+SUMPRODUCT(-('Comp.'!$D$5:$D$896='Analítico Cp.'!$B122),-('Comp.'!$K$5:$K$896=F$1),('Comp.'!$E$5:$E$896))</f>
        <v>0</v>
      </c>
      <c r="G122" s="15">
        <f>SUMPRODUCT(-('Diário 1º PA'!$E$4:$E$2634='Analítico Cp.'!$B122),-('Diário 1º PA'!$Q$4:$Q$2634=G$1),('Diário 1º PA'!$F$4:$F$2634))+SUMPRODUCT(-('Diário 2º PA'!$E$4:$E$2000='Analítico Cp.'!$B122),-('Diário 2º PA'!$Q$4:$Q$2000=G$1),('Diário 2º PA'!$F$4:$F$2000))+SUMPRODUCT(-('Diário 3º PA'!$E$4:$E$2000='Analítico Cp.'!$B122),-('Diário 3º PA'!$Q$4:$Q$2000=G$1),('Diário 3º PA'!$F$4:$F$2000))+SUMPRODUCT(-('Diário 4º PA'!$E$4:$E$2000='Analítico Cp.'!$B122),-('Diário 4º PA'!$Q$4:$Q$2000=G$1),('Diário 4º PA'!$F$4:$F$2000))+SUMPRODUCT(-('Comp.'!$D$5:$D$896='Analítico Cp.'!$B122),-('Comp.'!$K$5:$K$896=G$1),('Comp.'!$E$5:$E$896))</f>
        <v>0</v>
      </c>
      <c r="H122" s="15">
        <f>SUMPRODUCT(-('Diário 1º PA'!$E$4:$E$2634='Analítico Cp.'!$B122),-('Diário 1º PA'!$Q$4:$Q$2634=H$1),('Diário 1º PA'!$F$4:$F$2634))+SUMPRODUCT(-('Diário 2º PA'!$E$4:$E$2000='Analítico Cp.'!$B122),-('Diário 2º PA'!$Q$4:$Q$2000=H$1),('Diário 2º PA'!$F$4:$F$2000))+SUMPRODUCT(-('Diário 3º PA'!$E$4:$E$2000='Analítico Cp.'!$B122),-('Diário 3º PA'!$Q$4:$Q$2000=H$1),('Diário 3º PA'!$F$4:$F$2000))+SUMPRODUCT(-('Diário 4º PA'!$E$4:$E$2000='Analítico Cp.'!$B122),-('Diário 4º PA'!$Q$4:$Q$2000=H$1),('Diário 4º PA'!$F$4:$F$2000))+SUMPRODUCT(-('Comp.'!$D$5:$D$896='Analítico Cp.'!$B122),-('Comp.'!$K$5:$K$896=H$1),('Comp.'!$E$5:$E$896))</f>
        <v>0</v>
      </c>
      <c r="I122" s="15">
        <f>SUMPRODUCT(-('Diário 1º PA'!$E$4:$E$2634='Analítico Cp.'!$B122),-('Diário 1º PA'!$Q$4:$Q$2634=I$1),('Diário 1º PA'!$F$4:$F$2634))+SUMPRODUCT(-('Diário 2º PA'!$E$4:$E$2000='Analítico Cp.'!$B122),-('Diário 2º PA'!$Q$4:$Q$2000=I$1),('Diário 2º PA'!$F$4:$F$2000))+SUMPRODUCT(-('Diário 3º PA'!$E$4:$E$2000='Analítico Cp.'!$B122),-('Diário 3º PA'!$Q$4:$Q$2000=I$1),('Diário 3º PA'!$F$4:$F$2000))+SUMPRODUCT(-('Diário 4º PA'!$E$4:$E$2000='Analítico Cp.'!$B122),-('Diário 4º PA'!$Q$4:$Q$2000=I$1),('Diário 4º PA'!$F$4:$F$2000))+SUMPRODUCT(-('Comp.'!$D$5:$D$896='Analítico Cp.'!$B122),-('Comp.'!$K$5:$K$896=I$1),('Comp.'!$E$5:$E$896))</f>
        <v>0</v>
      </c>
      <c r="J122" s="15">
        <f>SUMPRODUCT(-('Diário 1º PA'!$E$4:$E$2634='Analítico Cp.'!$B122),-('Diário 1º PA'!$Q$4:$Q$2634=J$1),('Diário 1º PA'!$F$4:$F$2634))+SUMPRODUCT(-('Diário 2º PA'!$E$4:$E$2000='Analítico Cp.'!$B122),-('Diário 2º PA'!$Q$4:$Q$2000=J$1),('Diário 2º PA'!$F$4:$F$2000))+SUMPRODUCT(-('Diário 3º PA'!$E$4:$E$2000='Analítico Cp.'!$B122),-('Diário 3º PA'!$Q$4:$Q$2000=J$1),('Diário 3º PA'!$F$4:$F$2000))+SUMPRODUCT(-('Diário 4º PA'!$E$4:$E$2000='Analítico Cp.'!$B122),-('Diário 4º PA'!$Q$4:$Q$2000=J$1),('Diário 4º PA'!$F$4:$F$2000))+SUMPRODUCT(-('Comp.'!$D$5:$D$896='Analítico Cp.'!$B122),-('Comp.'!$K$5:$K$896=J$1),('Comp.'!$E$5:$E$896))</f>
        <v>0</v>
      </c>
      <c r="K122" s="15">
        <f>SUMPRODUCT(-('Diário 1º PA'!$E$4:$E$2634='Analítico Cp.'!$B122),-('Diário 1º PA'!$Q$4:$Q$2634=K$1),('Diário 1º PA'!$F$4:$F$2634))+SUMPRODUCT(-('Diário 2º PA'!$E$4:$E$2000='Analítico Cp.'!$B122),-('Diário 2º PA'!$Q$4:$Q$2000=K$1),('Diário 2º PA'!$F$4:$F$2000))+SUMPRODUCT(-('Diário 3º PA'!$E$4:$E$2000='Analítico Cp.'!$B122),-('Diário 3º PA'!$Q$4:$Q$2000=K$1),('Diário 3º PA'!$F$4:$F$2000))+SUMPRODUCT(-('Diário 4º PA'!$E$4:$E$2000='Analítico Cp.'!$B122),-('Diário 4º PA'!$Q$4:$Q$2000=K$1),('Diário 4º PA'!$F$4:$F$2000))+SUMPRODUCT(-('Comp.'!$D$5:$D$896='Analítico Cp.'!$B122),-('Comp.'!$K$5:$K$896=K$1),('Comp.'!$E$5:$E$896))</f>
        <v>0</v>
      </c>
      <c r="L122" s="15">
        <f>SUMPRODUCT(-('Diário 1º PA'!$E$4:$E$2634='Analítico Cp.'!$B122),-('Diário 1º PA'!$Q$4:$Q$2634=L$1),('Diário 1º PA'!$F$4:$F$2634))+SUMPRODUCT(-('Diário 2º PA'!$E$4:$E$2000='Analítico Cp.'!$B122),-('Diário 2º PA'!$Q$4:$Q$2000=L$1),('Diário 2º PA'!$F$4:$F$2000))+SUMPRODUCT(-('Diário 3º PA'!$E$4:$E$2000='Analítico Cp.'!$B122),-('Diário 3º PA'!$Q$4:$Q$2000=L$1),('Diário 3º PA'!$F$4:$F$2000))+SUMPRODUCT(-('Diário 4º PA'!$E$4:$E$2000='Analítico Cp.'!$B122),-('Diário 4º PA'!$Q$4:$Q$2000=L$1),('Diário 4º PA'!$F$4:$F$2000))+SUMPRODUCT(-('Comp.'!$D$5:$D$896='Analítico Cp.'!$B122),-('Comp.'!$K$5:$K$896=L$1),('Comp.'!$E$5:$E$896))</f>
        <v>0</v>
      </c>
      <c r="M122" s="15">
        <f>SUMPRODUCT(-('Diário 1º PA'!$E$4:$E$2634='Analítico Cp.'!$B122),-('Diário 1º PA'!$Q$4:$Q$2634=M$1),('Diário 1º PA'!$F$4:$F$2634))+SUMPRODUCT(-('Diário 2º PA'!$E$4:$E$2000='Analítico Cp.'!$B122),-('Diário 2º PA'!$Q$4:$Q$2000=M$1),('Diário 2º PA'!$F$4:$F$2000))+SUMPRODUCT(-('Diário 3º PA'!$E$4:$E$2000='Analítico Cp.'!$B122),-('Diário 3º PA'!$Q$4:$Q$2000=M$1),('Diário 3º PA'!$F$4:$F$2000))+SUMPRODUCT(-('Diário 4º PA'!$E$4:$E$2000='Analítico Cp.'!$B122),-('Diário 4º PA'!$Q$4:$Q$2000=M$1),('Diário 4º PA'!$F$4:$F$2000))+SUMPRODUCT(-('Comp.'!$D$5:$D$896='Analítico Cp.'!$B122),-('Comp.'!$K$5:$K$896=M$1),('Comp.'!$E$5:$E$896))</f>
        <v>0</v>
      </c>
      <c r="N122" s="15">
        <f>SUMPRODUCT(-('Diário 1º PA'!$E$4:$E$2634='Analítico Cp.'!$B122),-('Diário 1º PA'!$Q$4:$Q$2634=N$1),('Diário 1º PA'!$F$4:$F$2634))+SUMPRODUCT(-('Diário 2º PA'!$E$4:$E$2000='Analítico Cp.'!$B122),-('Diário 2º PA'!$Q$4:$Q$2000=N$1),('Diário 2º PA'!$F$4:$F$2000))+SUMPRODUCT(-('Diário 3º PA'!$E$4:$E$2000='Analítico Cp.'!$B122),-('Diário 3º PA'!$Q$4:$Q$2000=N$1),('Diário 3º PA'!$F$4:$F$2000))+SUMPRODUCT(-('Diário 4º PA'!$E$4:$E$2000='Analítico Cp.'!$B122),-('Diário 4º PA'!$Q$4:$Q$2000=N$1),('Diário 4º PA'!$F$4:$F$2000))+SUMPRODUCT(-('Comp.'!$D$5:$D$896='Analítico Cp.'!$B122),-('Comp.'!$K$5:$K$896=N$1),('Comp.'!$E$5:$E$896))</f>
        <v>0</v>
      </c>
      <c r="O122" s="16">
        <f t="shared" si="14"/>
        <v>28840</v>
      </c>
      <c r="P122" s="180">
        <f t="shared" si="15"/>
        <v>8.6111910571849398E-3</v>
      </c>
    </row>
    <row r="123" spans="1:16" ht="23.25" customHeight="1" x14ac:dyDescent="0.2">
      <c r="A123" s="67" t="s">
        <v>417</v>
      </c>
      <c r="B123" s="510" t="s">
        <v>445</v>
      </c>
      <c r="C123" s="15">
        <f>SUMPRODUCT(-('Diário 1º PA'!$E$4:$E$2634='Analítico Cp.'!$B123),-('Diário 1º PA'!$Q$4:$Q$2634=C$1),('Diário 1º PA'!$F$4:$F$2634))+SUMPRODUCT(-('Diário 2º PA'!$E$4:$E$2000='Analítico Cp.'!$B123),-('Diário 2º PA'!$Q$4:$Q$2000=C$1),('Diário 2º PA'!$F$4:$F$2000))+SUMPRODUCT(-('Diário 3º PA'!$E$4:$E$2000='Analítico Cp.'!$B123),-('Diário 3º PA'!$Q$4:$Q$2000=C$1),('Diário 3º PA'!$F$4:$F$2000))+SUMPRODUCT(-('Diário 4º PA'!$E$4:$E$2000='Analítico Cp.'!$B123),-('Diário 4º PA'!$Q$4:$Q$2000=C$1),('Diário 4º PA'!$F$4:$F$2000))+SUMPRODUCT(-('Comp.'!$D$5:$D$896='Analítico Cp.'!$B123),-('Comp.'!$K$5:$K$896=C$1),('Comp.'!$E$5:$E$896))</f>
        <v>0</v>
      </c>
      <c r="D123" s="15">
        <f>SUMPRODUCT(-('Diário 1º PA'!$E$4:$E$2634='Analítico Cp.'!$B123),-('Diário 1º PA'!$Q$4:$Q$2634=D$1),('Diário 1º PA'!$F$4:$F$2634))+SUMPRODUCT(-('Diário 2º PA'!$E$4:$E$2000='Analítico Cp.'!$B123),-('Diário 2º PA'!$Q$4:$Q$2000=D$1),('Diário 2º PA'!$F$4:$F$2000))+SUMPRODUCT(-('Diário 3º PA'!$E$4:$E$2000='Analítico Cp.'!$B123),-('Diário 3º PA'!$Q$4:$Q$2000=D$1),('Diário 3º PA'!$F$4:$F$2000))+SUMPRODUCT(-('Diário 4º PA'!$E$4:$E$2000='Analítico Cp.'!$B123),-('Diário 4º PA'!$Q$4:$Q$2000=D$1),('Diário 4º PA'!$F$4:$F$2000))+SUMPRODUCT(-('Comp.'!$D$5:$D$896='Analítico Cp.'!$B123),-('Comp.'!$K$5:$K$896=D$1),('Comp.'!$E$5:$E$896))</f>
        <v>0</v>
      </c>
      <c r="E123" s="15">
        <f>SUMPRODUCT(-('Diário 1º PA'!$E$4:$E$2634='Analítico Cp.'!$B123),-('Diário 1º PA'!$Q$4:$Q$2634=E$1),('Diário 1º PA'!$F$4:$F$2634))+SUMPRODUCT(-('Diário 2º PA'!$E$4:$E$2000='Analítico Cp.'!$B123),-('Diário 2º PA'!$Q$4:$Q$2000=E$1),('Diário 2º PA'!$F$4:$F$2000))+SUMPRODUCT(-('Diário 3º PA'!$E$4:$E$2000='Analítico Cp.'!$B123),-('Diário 3º PA'!$Q$4:$Q$2000=E$1),('Diário 3º PA'!$F$4:$F$2000))+SUMPRODUCT(-('Diário 4º PA'!$E$4:$E$2000='Analítico Cp.'!$B123),-('Diário 4º PA'!$Q$4:$Q$2000=E$1),('Diário 4º PA'!$F$4:$F$2000))+SUMPRODUCT(-('Comp.'!$D$5:$D$896='Analítico Cp.'!$B123),-('Comp.'!$K$5:$K$896=E$1),('Comp.'!$E$5:$E$896))</f>
        <v>0</v>
      </c>
      <c r="F123" s="15">
        <f>SUMPRODUCT(-('Diário 1º PA'!$E$4:$E$2634='Analítico Cp.'!$B123),-('Diário 1º PA'!$Q$4:$Q$2634=F$1),('Diário 1º PA'!$F$4:$F$2634))+SUMPRODUCT(-('Diário 2º PA'!$E$4:$E$2000='Analítico Cp.'!$B123),-('Diário 2º PA'!$Q$4:$Q$2000=F$1),('Diário 2º PA'!$F$4:$F$2000))+SUMPRODUCT(-('Diário 3º PA'!$E$4:$E$2000='Analítico Cp.'!$B123),-('Diário 3º PA'!$Q$4:$Q$2000=F$1),('Diário 3º PA'!$F$4:$F$2000))+SUMPRODUCT(-('Diário 4º PA'!$E$4:$E$2000='Analítico Cp.'!$B123),-('Diário 4º PA'!$Q$4:$Q$2000=F$1),('Diário 4º PA'!$F$4:$F$2000))+SUMPRODUCT(-('Comp.'!$D$5:$D$896='Analítico Cp.'!$B123),-('Comp.'!$K$5:$K$896=F$1),('Comp.'!$E$5:$E$896))</f>
        <v>0</v>
      </c>
      <c r="G123" s="15">
        <f>SUMPRODUCT(-('Diário 1º PA'!$E$4:$E$2634='Analítico Cp.'!$B123),-('Diário 1º PA'!$Q$4:$Q$2634=G$1),('Diário 1º PA'!$F$4:$F$2634))+SUMPRODUCT(-('Diário 2º PA'!$E$4:$E$2000='Analítico Cp.'!$B123),-('Diário 2º PA'!$Q$4:$Q$2000=G$1),('Diário 2º PA'!$F$4:$F$2000))+SUMPRODUCT(-('Diário 3º PA'!$E$4:$E$2000='Analítico Cp.'!$B123),-('Diário 3º PA'!$Q$4:$Q$2000=G$1),('Diário 3º PA'!$F$4:$F$2000))+SUMPRODUCT(-('Diário 4º PA'!$E$4:$E$2000='Analítico Cp.'!$B123),-('Diário 4º PA'!$Q$4:$Q$2000=G$1),('Diário 4º PA'!$F$4:$F$2000))+SUMPRODUCT(-('Comp.'!$D$5:$D$896='Analítico Cp.'!$B123),-('Comp.'!$K$5:$K$896=G$1),('Comp.'!$E$5:$E$896))</f>
        <v>0</v>
      </c>
      <c r="H123" s="15">
        <f>SUMPRODUCT(-('Diário 1º PA'!$E$4:$E$2634='Analítico Cp.'!$B123),-('Diário 1º PA'!$Q$4:$Q$2634=H$1),('Diário 1º PA'!$F$4:$F$2634))+SUMPRODUCT(-('Diário 2º PA'!$E$4:$E$2000='Analítico Cp.'!$B123),-('Diário 2º PA'!$Q$4:$Q$2000=H$1),('Diário 2º PA'!$F$4:$F$2000))+SUMPRODUCT(-('Diário 3º PA'!$E$4:$E$2000='Analítico Cp.'!$B123),-('Diário 3º PA'!$Q$4:$Q$2000=H$1),('Diário 3º PA'!$F$4:$F$2000))+SUMPRODUCT(-('Diário 4º PA'!$E$4:$E$2000='Analítico Cp.'!$B123),-('Diário 4º PA'!$Q$4:$Q$2000=H$1),('Diário 4º PA'!$F$4:$F$2000))+SUMPRODUCT(-('Comp.'!$D$5:$D$896='Analítico Cp.'!$B123),-('Comp.'!$K$5:$K$896=H$1),('Comp.'!$E$5:$E$896))</f>
        <v>0</v>
      </c>
      <c r="I123" s="15">
        <f>SUMPRODUCT(-('Diário 1º PA'!$E$4:$E$2634='Analítico Cp.'!$B123),-('Diário 1º PA'!$Q$4:$Q$2634=I$1),('Diário 1º PA'!$F$4:$F$2634))+SUMPRODUCT(-('Diário 2º PA'!$E$4:$E$2000='Analítico Cp.'!$B123),-('Diário 2º PA'!$Q$4:$Q$2000=I$1),('Diário 2º PA'!$F$4:$F$2000))+SUMPRODUCT(-('Diário 3º PA'!$E$4:$E$2000='Analítico Cp.'!$B123),-('Diário 3º PA'!$Q$4:$Q$2000=I$1),('Diário 3º PA'!$F$4:$F$2000))+SUMPRODUCT(-('Diário 4º PA'!$E$4:$E$2000='Analítico Cp.'!$B123),-('Diário 4º PA'!$Q$4:$Q$2000=I$1),('Diário 4º PA'!$F$4:$F$2000))+SUMPRODUCT(-('Comp.'!$D$5:$D$896='Analítico Cp.'!$B123),-('Comp.'!$K$5:$K$896=I$1),('Comp.'!$E$5:$E$896))</f>
        <v>0</v>
      </c>
      <c r="J123" s="15">
        <f>SUMPRODUCT(-('Diário 1º PA'!$E$4:$E$2634='Analítico Cp.'!$B123),-('Diário 1º PA'!$Q$4:$Q$2634=J$1),('Diário 1º PA'!$F$4:$F$2634))+SUMPRODUCT(-('Diário 2º PA'!$E$4:$E$2000='Analítico Cp.'!$B123),-('Diário 2º PA'!$Q$4:$Q$2000=J$1),('Diário 2º PA'!$F$4:$F$2000))+SUMPRODUCT(-('Diário 3º PA'!$E$4:$E$2000='Analítico Cp.'!$B123),-('Diário 3º PA'!$Q$4:$Q$2000=J$1),('Diário 3º PA'!$F$4:$F$2000))+SUMPRODUCT(-('Diário 4º PA'!$E$4:$E$2000='Analítico Cp.'!$B123),-('Diário 4º PA'!$Q$4:$Q$2000=J$1),('Diário 4º PA'!$F$4:$F$2000))+SUMPRODUCT(-('Comp.'!$D$5:$D$896='Analítico Cp.'!$B123),-('Comp.'!$K$5:$K$896=J$1),('Comp.'!$E$5:$E$896))</f>
        <v>0</v>
      </c>
      <c r="K123" s="15">
        <f>SUMPRODUCT(-('Diário 1º PA'!$E$4:$E$2634='Analítico Cp.'!$B123),-('Diário 1º PA'!$Q$4:$Q$2634=K$1),('Diário 1º PA'!$F$4:$F$2634))+SUMPRODUCT(-('Diário 2º PA'!$E$4:$E$2000='Analítico Cp.'!$B123),-('Diário 2º PA'!$Q$4:$Q$2000=K$1),('Diário 2º PA'!$F$4:$F$2000))+SUMPRODUCT(-('Diário 3º PA'!$E$4:$E$2000='Analítico Cp.'!$B123),-('Diário 3º PA'!$Q$4:$Q$2000=K$1),('Diário 3º PA'!$F$4:$F$2000))+SUMPRODUCT(-('Diário 4º PA'!$E$4:$E$2000='Analítico Cp.'!$B123),-('Diário 4º PA'!$Q$4:$Q$2000=K$1),('Diário 4º PA'!$F$4:$F$2000))+SUMPRODUCT(-('Comp.'!$D$5:$D$896='Analítico Cp.'!$B123),-('Comp.'!$K$5:$K$896=K$1),('Comp.'!$E$5:$E$896))</f>
        <v>0</v>
      </c>
      <c r="L123" s="15">
        <f>SUMPRODUCT(-('Diário 1º PA'!$E$4:$E$2634='Analítico Cp.'!$B123),-('Diário 1º PA'!$Q$4:$Q$2634=L$1),('Diário 1º PA'!$F$4:$F$2634))+SUMPRODUCT(-('Diário 2º PA'!$E$4:$E$2000='Analítico Cp.'!$B123),-('Diário 2º PA'!$Q$4:$Q$2000=L$1),('Diário 2º PA'!$F$4:$F$2000))+SUMPRODUCT(-('Diário 3º PA'!$E$4:$E$2000='Analítico Cp.'!$B123),-('Diário 3º PA'!$Q$4:$Q$2000=L$1),('Diário 3º PA'!$F$4:$F$2000))+SUMPRODUCT(-('Diário 4º PA'!$E$4:$E$2000='Analítico Cp.'!$B123),-('Diário 4º PA'!$Q$4:$Q$2000=L$1),('Diário 4º PA'!$F$4:$F$2000))+SUMPRODUCT(-('Comp.'!$D$5:$D$896='Analítico Cp.'!$B123),-('Comp.'!$K$5:$K$896=L$1),('Comp.'!$E$5:$E$896))</f>
        <v>0</v>
      </c>
      <c r="M123" s="15">
        <f>SUMPRODUCT(-('Diário 1º PA'!$E$4:$E$2634='Analítico Cp.'!$B123),-('Diário 1º PA'!$Q$4:$Q$2634=M$1),('Diário 1º PA'!$F$4:$F$2634))+SUMPRODUCT(-('Diário 2º PA'!$E$4:$E$2000='Analítico Cp.'!$B123),-('Diário 2º PA'!$Q$4:$Q$2000=M$1),('Diário 2º PA'!$F$4:$F$2000))+SUMPRODUCT(-('Diário 3º PA'!$E$4:$E$2000='Analítico Cp.'!$B123),-('Diário 3º PA'!$Q$4:$Q$2000=M$1),('Diário 3º PA'!$F$4:$F$2000))+SUMPRODUCT(-('Diário 4º PA'!$E$4:$E$2000='Analítico Cp.'!$B123),-('Diário 4º PA'!$Q$4:$Q$2000=M$1),('Diário 4º PA'!$F$4:$F$2000))+SUMPRODUCT(-('Comp.'!$D$5:$D$896='Analítico Cp.'!$B123),-('Comp.'!$K$5:$K$896=M$1),('Comp.'!$E$5:$E$896))</f>
        <v>0</v>
      </c>
      <c r="N123" s="15">
        <f>SUMPRODUCT(-('Diário 1º PA'!$E$4:$E$2634='Analítico Cp.'!$B123),-('Diário 1º PA'!$Q$4:$Q$2634=N$1),('Diário 1º PA'!$F$4:$F$2634))+SUMPRODUCT(-('Diário 2º PA'!$E$4:$E$2000='Analítico Cp.'!$B123),-('Diário 2º PA'!$Q$4:$Q$2000=N$1),('Diário 2º PA'!$F$4:$F$2000))+SUMPRODUCT(-('Diário 3º PA'!$E$4:$E$2000='Analítico Cp.'!$B123),-('Diário 3º PA'!$Q$4:$Q$2000=N$1),('Diário 3º PA'!$F$4:$F$2000))+SUMPRODUCT(-('Diário 4º PA'!$E$4:$E$2000='Analítico Cp.'!$B123),-('Diário 4º PA'!$Q$4:$Q$2000=N$1),('Diário 4º PA'!$F$4:$F$2000))+SUMPRODUCT(-('Comp.'!$D$5:$D$896='Analítico Cp.'!$B123),-('Comp.'!$K$5:$K$896=N$1),('Comp.'!$E$5:$E$896))</f>
        <v>0</v>
      </c>
      <c r="O123" s="16">
        <f t="shared" si="14"/>
        <v>0</v>
      </c>
      <c r="P123" s="180">
        <f t="shared" si="15"/>
        <v>0</v>
      </c>
    </row>
    <row r="124" spans="1:16" ht="23.25" customHeight="1" x14ac:dyDescent="0.2">
      <c r="A124" s="67" t="s">
        <v>418</v>
      </c>
      <c r="B124" s="510" t="s">
        <v>446</v>
      </c>
      <c r="C124" s="15">
        <f>SUMPRODUCT(-('Diário 1º PA'!$E$4:$E$2634='Analítico Cp.'!$B124),-('Diário 1º PA'!$Q$4:$Q$2634=C$1),('Diário 1º PA'!$F$4:$F$2634))+SUMPRODUCT(-('Diário 2º PA'!$E$4:$E$2000='Analítico Cp.'!$B124),-('Diário 2º PA'!$Q$4:$Q$2000=C$1),('Diário 2º PA'!$F$4:$F$2000))+SUMPRODUCT(-('Diário 3º PA'!$E$4:$E$2000='Analítico Cp.'!$B124),-('Diário 3º PA'!$Q$4:$Q$2000=C$1),('Diário 3º PA'!$F$4:$F$2000))+SUMPRODUCT(-('Diário 4º PA'!$E$4:$E$2000='Analítico Cp.'!$B124),-('Diário 4º PA'!$Q$4:$Q$2000=C$1),('Diário 4º PA'!$F$4:$F$2000))+SUMPRODUCT(-('Comp.'!$D$5:$D$896='Analítico Cp.'!$B124),-('Comp.'!$K$5:$K$896=C$1),('Comp.'!$E$5:$E$896))</f>
        <v>0</v>
      </c>
      <c r="D124" s="15">
        <f>SUMPRODUCT(-('Diário 1º PA'!$E$4:$E$2634='Analítico Cp.'!$B124),-('Diário 1º PA'!$Q$4:$Q$2634=D$1),('Diário 1º PA'!$F$4:$F$2634))+SUMPRODUCT(-('Diário 2º PA'!$E$4:$E$2000='Analítico Cp.'!$B124),-('Diário 2º PA'!$Q$4:$Q$2000=D$1),('Diário 2º PA'!$F$4:$F$2000))+SUMPRODUCT(-('Diário 3º PA'!$E$4:$E$2000='Analítico Cp.'!$B124),-('Diário 3º PA'!$Q$4:$Q$2000=D$1),('Diário 3º PA'!$F$4:$F$2000))+SUMPRODUCT(-('Diário 4º PA'!$E$4:$E$2000='Analítico Cp.'!$B124),-('Diário 4º PA'!$Q$4:$Q$2000=D$1),('Diário 4º PA'!$F$4:$F$2000))+SUMPRODUCT(-('Comp.'!$D$5:$D$896='Analítico Cp.'!$B124),-('Comp.'!$K$5:$K$896=D$1),('Comp.'!$E$5:$E$896))</f>
        <v>1960</v>
      </c>
      <c r="E124" s="15">
        <f>SUMPRODUCT(-('Diário 1º PA'!$E$4:$E$2634='Analítico Cp.'!$B124),-('Diário 1º PA'!$Q$4:$Q$2634=E$1),('Diário 1º PA'!$F$4:$F$2634))+SUMPRODUCT(-('Diário 2º PA'!$E$4:$E$2000='Analítico Cp.'!$B124),-('Diário 2º PA'!$Q$4:$Q$2000=E$1),('Diário 2º PA'!$F$4:$F$2000))+SUMPRODUCT(-('Diário 3º PA'!$E$4:$E$2000='Analítico Cp.'!$B124),-('Diário 3º PA'!$Q$4:$Q$2000=E$1),('Diário 3º PA'!$F$4:$F$2000))+SUMPRODUCT(-('Diário 4º PA'!$E$4:$E$2000='Analítico Cp.'!$B124),-('Diário 4º PA'!$Q$4:$Q$2000=E$1),('Diário 4º PA'!$F$4:$F$2000))+SUMPRODUCT(-('Comp.'!$D$5:$D$896='Analítico Cp.'!$B124),-('Comp.'!$K$5:$K$896=E$1),('Comp.'!$E$5:$E$896))</f>
        <v>0</v>
      </c>
      <c r="F124" s="15">
        <f>SUMPRODUCT(-('Diário 1º PA'!$E$4:$E$2634='Analítico Cp.'!$B124),-('Diário 1º PA'!$Q$4:$Q$2634=F$1),('Diário 1º PA'!$F$4:$F$2634))+SUMPRODUCT(-('Diário 2º PA'!$E$4:$E$2000='Analítico Cp.'!$B124),-('Diário 2º PA'!$Q$4:$Q$2000=F$1),('Diário 2º PA'!$F$4:$F$2000))+SUMPRODUCT(-('Diário 3º PA'!$E$4:$E$2000='Analítico Cp.'!$B124),-('Diário 3º PA'!$Q$4:$Q$2000=F$1),('Diário 3º PA'!$F$4:$F$2000))+SUMPRODUCT(-('Diário 4º PA'!$E$4:$E$2000='Analítico Cp.'!$B124),-('Diário 4º PA'!$Q$4:$Q$2000=F$1),('Diário 4º PA'!$F$4:$F$2000))+SUMPRODUCT(-('Comp.'!$D$5:$D$896='Analítico Cp.'!$B124),-('Comp.'!$K$5:$K$896=F$1),('Comp.'!$E$5:$E$896))</f>
        <v>0</v>
      </c>
      <c r="G124" s="15">
        <f>SUMPRODUCT(-('Diário 1º PA'!$E$4:$E$2634='Analítico Cp.'!$B124),-('Diário 1º PA'!$Q$4:$Q$2634=G$1),('Diário 1º PA'!$F$4:$F$2634))+SUMPRODUCT(-('Diário 2º PA'!$E$4:$E$2000='Analítico Cp.'!$B124),-('Diário 2º PA'!$Q$4:$Q$2000=G$1),('Diário 2º PA'!$F$4:$F$2000))+SUMPRODUCT(-('Diário 3º PA'!$E$4:$E$2000='Analítico Cp.'!$B124),-('Diário 3º PA'!$Q$4:$Q$2000=G$1),('Diário 3º PA'!$F$4:$F$2000))+SUMPRODUCT(-('Diário 4º PA'!$E$4:$E$2000='Analítico Cp.'!$B124),-('Diário 4º PA'!$Q$4:$Q$2000=G$1),('Diário 4º PA'!$F$4:$F$2000))+SUMPRODUCT(-('Comp.'!$D$5:$D$896='Analítico Cp.'!$B124),-('Comp.'!$K$5:$K$896=G$1),('Comp.'!$E$5:$E$896))</f>
        <v>0</v>
      </c>
      <c r="H124" s="15">
        <f>SUMPRODUCT(-('Diário 1º PA'!$E$4:$E$2634='Analítico Cp.'!$B124),-('Diário 1º PA'!$Q$4:$Q$2634=H$1),('Diário 1º PA'!$F$4:$F$2634))+SUMPRODUCT(-('Diário 2º PA'!$E$4:$E$2000='Analítico Cp.'!$B124),-('Diário 2º PA'!$Q$4:$Q$2000=H$1),('Diário 2º PA'!$F$4:$F$2000))+SUMPRODUCT(-('Diário 3º PA'!$E$4:$E$2000='Analítico Cp.'!$B124),-('Diário 3º PA'!$Q$4:$Q$2000=H$1),('Diário 3º PA'!$F$4:$F$2000))+SUMPRODUCT(-('Diário 4º PA'!$E$4:$E$2000='Analítico Cp.'!$B124),-('Diário 4º PA'!$Q$4:$Q$2000=H$1),('Diário 4º PA'!$F$4:$F$2000))+SUMPRODUCT(-('Comp.'!$D$5:$D$896='Analítico Cp.'!$B124),-('Comp.'!$K$5:$K$896=H$1),('Comp.'!$E$5:$E$896))</f>
        <v>0</v>
      </c>
      <c r="I124" s="15">
        <f>SUMPRODUCT(-('Diário 1º PA'!$E$4:$E$2634='Analítico Cp.'!$B124),-('Diário 1º PA'!$Q$4:$Q$2634=I$1),('Diário 1º PA'!$F$4:$F$2634))+SUMPRODUCT(-('Diário 2º PA'!$E$4:$E$2000='Analítico Cp.'!$B124),-('Diário 2º PA'!$Q$4:$Q$2000=I$1),('Diário 2º PA'!$F$4:$F$2000))+SUMPRODUCT(-('Diário 3º PA'!$E$4:$E$2000='Analítico Cp.'!$B124),-('Diário 3º PA'!$Q$4:$Q$2000=I$1),('Diário 3º PA'!$F$4:$F$2000))+SUMPRODUCT(-('Diário 4º PA'!$E$4:$E$2000='Analítico Cp.'!$B124),-('Diário 4º PA'!$Q$4:$Q$2000=I$1),('Diário 4º PA'!$F$4:$F$2000))+SUMPRODUCT(-('Comp.'!$D$5:$D$896='Analítico Cp.'!$B124),-('Comp.'!$K$5:$K$896=I$1),('Comp.'!$E$5:$E$896))</f>
        <v>0</v>
      </c>
      <c r="J124" s="15">
        <f>SUMPRODUCT(-('Diário 1º PA'!$E$4:$E$2634='Analítico Cp.'!$B124),-('Diário 1º PA'!$Q$4:$Q$2634=J$1),('Diário 1º PA'!$F$4:$F$2634))+SUMPRODUCT(-('Diário 2º PA'!$E$4:$E$2000='Analítico Cp.'!$B124),-('Diário 2º PA'!$Q$4:$Q$2000=J$1),('Diário 2º PA'!$F$4:$F$2000))+SUMPRODUCT(-('Diário 3º PA'!$E$4:$E$2000='Analítico Cp.'!$B124),-('Diário 3º PA'!$Q$4:$Q$2000=J$1),('Diário 3º PA'!$F$4:$F$2000))+SUMPRODUCT(-('Diário 4º PA'!$E$4:$E$2000='Analítico Cp.'!$B124),-('Diário 4º PA'!$Q$4:$Q$2000=J$1),('Diário 4º PA'!$F$4:$F$2000))+SUMPRODUCT(-('Comp.'!$D$5:$D$896='Analítico Cp.'!$B124),-('Comp.'!$K$5:$K$896=J$1),('Comp.'!$E$5:$E$896))</f>
        <v>0</v>
      </c>
      <c r="K124" s="15">
        <f>SUMPRODUCT(-('Diário 1º PA'!$E$4:$E$2634='Analítico Cp.'!$B124),-('Diário 1º PA'!$Q$4:$Q$2634=K$1),('Diário 1º PA'!$F$4:$F$2634))+SUMPRODUCT(-('Diário 2º PA'!$E$4:$E$2000='Analítico Cp.'!$B124),-('Diário 2º PA'!$Q$4:$Q$2000=K$1),('Diário 2º PA'!$F$4:$F$2000))+SUMPRODUCT(-('Diário 3º PA'!$E$4:$E$2000='Analítico Cp.'!$B124),-('Diário 3º PA'!$Q$4:$Q$2000=K$1),('Diário 3º PA'!$F$4:$F$2000))+SUMPRODUCT(-('Diário 4º PA'!$E$4:$E$2000='Analítico Cp.'!$B124),-('Diário 4º PA'!$Q$4:$Q$2000=K$1),('Diário 4º PA'!$F$4:$F$2000))+SUMPRODUCT(-('Comp.'!$D$5:$D$896='Analítico Cp.'!$B124),-('Comp.'!$K$5:$K$896=K$1),('Comp.'!$E$5:$E$896))</f>
        <v>0</v>
      </c>
      <c r="L124" s="15">
        <f>SUMPRODUCT(-('Diário 1º PA'!$E$4:$E$2634='Analítico Cp.'!$B124),-('Diário 1º PA'!$Q$4:$Q$2634=L$1),('Diário 1º PA'!$F$4:$F$2634))+SUMPRODUCT(-('Diário 2º PA'!$E$4:$E$2000='Analítico Cp.'!$B124),-('Diário 2º PA'!$Q$4:$Q$2000=L$1),('Diário 2º PA'!$F$4:$F$2000))+SUMPRODUCT(-('Diário 3º PA'!$E$4:$E$2000='Analítico Cp.'!$B124),-('Diário 3º PA'!$Q$4:$Q$2000=L$1),('Diário 3º PA'!$F$4:$F$2000))+SUMPRODUCT(-('Diário 4º PA'!$E$4:$E$2000='Analítico Cp.'!$B124),-('Diário 4º PA'!$Q$4:$Q$2000=L$1),('Diário 4º PA'!$F$4:$F$2000))+SUMPRODUCT(-('Comp.'!$D$5:$D$896='Analítico Cp.'!$B124),-('Comp.'!$K$5:$K$896=L$1),('Comp.'!$E$5:$E$896))</f>
        <v>0</v>
      </c>
      <c r="M124" s="15">
        <f>SUMPRODUCT(-('Diário 1º PA'!$E$4:$E$2634='Analítico Cp.'!$B124),-('Diário 1º PA'!$Q$4:$Q$2634=M$1),('Diário 1º PA'!$F$4:$F$2634))+SUMPRODUCT(-('Diário 2º PA'!$E$4:$E$2000='Analítico Cp.'!$B124),-('Diário 2º PA'!$Q$4:$Q$2000=M$1),('Diário 2º PA'!$F$4:$F$2000))+SUMPRODUCT(-('Diário 3º PA'!$E$4:$E$2000='Analítico Cp.'!$B124),-('Diário 3º PA'!$Q$4:$Q$2000=M$1),('Diário 3º PA'!$F$4:$F$2000))+SUMPRODUCT(-('Diário 4º PA'!$E$4:$E$2000='Analítico Cp.'!$B124),-('Diário 4º PA'!$Q$4:$Q$2000=M$1),('Diário 4º PA'!$F$4:$F$2000))+SUMPRODUCT(-('Comp.'!$D$5:$D$896='Analítico Cp.'!$B124),-('Comp.'!$K$5:$K$896=M$1),('Comp.'!$E$5:$E$896))</f>
        <v>0</v>
      </c>
      <c r="N124" s="15">
        <f>SUMPRODUCT(-('Diário 1º PA'!$E$4:$E$2634='Analítico Cp.'!$B124),-('Diário 1º PA'!$Q$4:$Q$2634=N$1),('Diário 1º PA'!$F$4:$F$2634))+SUMPRODUCT(-('Diário 2º PA'!$E$4:$E$2000='Analítico Cp.'!$B124),-('Diário 2º PA'!$Q$4:$Q$2000=N$1),('Diário 2º PA'!$F$4:$F$2000))+SUMPRODUCT(-('Diário 3º PA'!$E$4:$E$2000='Analítico Cp.'!$B124),-('Diário 3º PA'!$Q$4:$Q$2000=N$1),('Diário 3º PA'!$F$4:$F$2000))+SUMPRODUCT(-('Diário 4º PA'!$E$4:$E$2000='Analítico Cp.'!$B124),-('Diário 4º PA'!$Q$4:$Q$2000=N$1),('Diário 4º PA'!$F$4:$F$2000))+SUMPRODUCT(-('Comp.'!$D$5:$D$896='Analítico Cp.'!$B124),-('Comp.'!$K$5:$K$896=N$1),('Comp.'!$E$5:$E$896))</f>
        <v>0</v>
      </c>
      <c r="O124" s="16">
        <f t="shared" si="14"/>
        <v>1960</v>
      </c>
      <c r="P124" s="180">
        <f t="shared" si="15"/>
        <v>5.8522657670188904E-4</v>
      </c>
    </row>
    <row r="125" spans="1:16" ht="23.25" customHeight="1" x14ac:dyDescent="0.2">
      <c r="A125" s="67" t="s">
        <v>419</v>
      </c>
      <c r="B125" s="510" t="s">
        <v>447</v>
      </c>
      <c r="C125" s="15">
        <f>SUMPRODUCT(-('Diário 1º PA'!$E$4:$E$2634='Analítico Cp.'!$B125),-('Diário 1º PA'!$Q$4:$Q$2634=C$1),('Diário 1º PA'!$F$4:$F$2634))+SUMPRODUCT(-('Diário 2º PA'!$E$4:$E$2000='Analítico Cp.'!$B125),-('Diário 2º PA'!$Q$4:$Q$2000=C$1),('Diário 2º PA'!$F$4:$F$2000))+SUMPRODUCT(-('Diário 3º PA'!$E$4:$E$2000='Analítico Cp.'!$B125),-('Diário 3º PA'!$Q$4:$Q$2000=C$1),('Diário 3º PA'!$F$4:$F$2000))+SUMPRODUCT(-('Diário 4º PA'!$E$4:$E$2000='Analítico Cp.'!$B125),-('Diário 4º PA'!$Q$4:$Q$2000=C$1),('Diário 4º PA'!$F$4:$F$2000))+SUMPRODUCT(-('Comp.'!$D$5:$D$896='Analítico Cp.'!$B125),-('Comp.'!$K$5:$K$896=C$1),('Comp.'!$E$5:$E$896))</f>
        <v>0</v>
      </c>
      <c r="D125" s="15">
        <f>SUMPRODUCT(-('Diário 1º PA'!$E$4:$E$2634='Analítico Cp.'!$B125),-('Diário 1º PA'!$Q$4:$Q$2634=D$1),('Diário 1º PA'!$F$4:$F$2634))+SUMPRODUCT(-('Diário 2º PA'!$E$4:$E$2000='Analítico Cp.'!$B125),-('Diário 2º PA'!$Q$4:$Q$2000=D$1),('Diário 2º PA'!$F$4:$F$2000))+SUMPRODUCT(-('Diário 3º PA'!$E$4:$E$2000='Analítico Cp.'!$B125),-('Diário 3º PA'!$Q$4:$Q$2000=D$1),('Diário 3º PA'!$F$4:$F$2000))+SUMPRODUCT(-('Diário 4º PA'!$E$4:$E$2000='Analítico Cp.'!$B125),-('Diário 4º PA'!$Q$4:$Q$2000=D$1),('Diário 4º PA'!$F$4:$F$2000))+SUMPRODUCT(-('Comp.'!$D$5:$D$896='Analítico Cp.'!$B125),-('Comp.'!$K$5:$K$896=D$1),('Comp.'!$E$5:$E$896))</f>
        <v>0</v>
      </c>
      <c r="E125" s="15">
        <f>SUMPRODUCT(-('Diário 1º PA'!$E$4:$E$2634='Analítico Cp.'!$B125),-('Diário 1º PA'!$Q$4:$Q$2634=E$1),('Diário 1º PA'!$F$4:$F$2634))+SUMPRODUCT(-('Diário 2º PA'!$E$4:$E$2000='Analítico Cp.'!$B125),-('Diário 2º PA'!$Q$4:$Q$2000=E$1),('Diário 2º PA'!$F$4:$F$2000))+SUMPRODUCT(-('Diário 3º PA'!$E$4:$E$2000='Analítico Cp.'!$B125),-('Diário 3º PA'!$Q$4:$Q$2000=E$1),('Diário 3º PA'!$F$4:$F$2000))+SUMPRODUCT(-('Diário 4º PA'!$E$4:$E$2000='Analítico Cp.'!$B125),-('Diário 4º PA'!$Q$4:$Q$2000=E$1),('Diário 4º PA'!$F$4:$F$2000))+SUMPRODUCT(-('Comp.'!$D$5:$D$896='Analítico Cp.'!$B125),-('Comp.'!$K$5:$K$896=E$1),('Comp.'!$E$5:$E$896))</f>
        <v>4000</v>
      </c>
      <c r="F125" s="15">
        <f>SUMPRODUCT(-('Diário 1º PA'!$E$4:$E$2634='Analítico Cp.'!$B125),-('Diário 1º PA'!$Q$4:$Q$2634=F$1),('Diário 1º PA'!$F$4:$F$2634))+SUMPRODUCT(-('Diário 2º PA'!$E$4:$E$2000='Analítico Cp.'!$B125),-('Diário 2º PA'!$Q$4:$Q$2000=F$1),('Diário 2º PA'!$F$4:$F$2000))+SUMPRODUCT(-('Diário 3º PA'!$E$4:$E$2000='Analítico Cp.'!$B125),-('Diário 3º PA'!$Q$4:$Q$2000=F$1),('Diário 3º PA'!$F$4:$F$2000))+SUMPRODUCT(-('Diário 4º PA'!$E$4:$E$2000='Analítico Cp.'!$B125),-('Diário 4º PA'!$Q$4:$Q$2000=F$1),('Diário 4º PA'!$F$4:$F$2000))+SUMPRODUCT(-('Comp.'!$D$5:$D$896='Analítico Cp.'!$B125),-('Comp.'!$K$5:$K$896=F$1),('Comp.'!$E$5:$E$896))</f>
        <v>0</v>
      </c>
      <c r="G125" s="15">
        <f>SUMPRODUCT(-('Diário 1º PA'!$E$4:$E$2634='Analítico Cp.'!$B125),-('Diário 1º PA'!$Q$4:$Q$2634=G$1),('Diário 1º PA'!$F$4:$F$2634))+SUMPRODUCT(-('Diário 2º PA'!$E$4:$E$2000='Analítico Cp.'!$B125),-('Diário 2º PA'!$Q$4:$Q$2000=G$1),('Diário 2º PA'!$F$4:$F$2000))+SUMPRODUCT(-('Diário 3º PA'!$E$4:$E$2000='Analítico Cp.'!$B125),-('Diário 3º PA'!$Q$4:$Q$2000=G$1),('Diário 3º PA'!$F$4:$F$2000))+SUMPRODUCT(-('Diário 4º PA'!$E$4:$E$2000='Analítico Cp.'!$B125),-('Diário 4º PA'!$Q$4:$Q$2000=G$1),('Diário 4º PA'!$F$4:$F$2000))+SUMPRODUCT(-('Comp.'!$D$5:$D$896='Analítico Cp.'!$B125),-('Comp.'!$K$5:$K$896=G$1),('Comp.'!$E$5:$E$896))</f>
        <v>0</v>
      </c>
      <c r="H125" s="15">
        <f>SUMPRODUCT(-('Diário 1º PA'!$E$4:$E$2634='Analítico Cp.'!$B125),-('Diário 1º PA'!$Q$4:$Q$2634=H$1),('Diário 1º PA'!$F$4:$F$2634))+SUMPRODUCT(-('Diário 2º PA'!$E$4:$E$2000='Analítico Cp.'!$B125),-('Diário 2º PA'!$Q$4:$Q$2000=H$1),('Diário 2º PA'!$F$4:$F$2000))+SUMPRODUCT(-('Diário 3º PA'!$E$4:$E$2000='Analítico Cp.'!$B125),-('Diário 3º PA'!$Q$4:$Q$2000=H$1),('Diário 3º PA'!$F$4:$F$2000))+SUMPRODUCT(-('Diário 4º PA'!$E$4:$E$2000='Analítico Cp.'!$B125),-('Diário 4º PA'!$Q$4:$Q$2000=H$1),('Diário 4º PA'!$F$4:$F$2000))+SUMPRODUCT(-('Comp.'!$D$5:$D$896='Analítico Cp.'!$B125),-('Comp.'!$K$5:$K$896=H$1),('Comp.'!$E$5:$E$896))</f>
        <v>0</v>
      </c>
      <c r="I125" s="15">
        <f>SUMPRODUCT(-('Diário 1º PA'!$E$4:$E$2634='Analítico Cp.'!$B125),-('Diário 1º PA'!$Q$4:$Q$2634=I$1),('Diário 1º PA'!$F$4:$F$2634))+SUMPRODUCT(-('Diário 2º PA'!$E$4:$E$2000='Analítico Cp.'!$B125),-('Diário 2º PA'!$Q$4:$Q$2000=I$1),('Diário 2º PA'!$F$4:$F$2000))+SUMPRODUCT(-('Diário 3º PA'!$E$4:$E$2000='Analítico Cp.'!$B125),-('Diário 3º PA'!$Q$4:$Q$2000=I$1),('Diário 3º PA'!$F$4:$F$2000))+SUMPRODUCT(-('Diário 4º PA'!$E$4:$E$2000='Analítico Cp.'!$B125),-('Diário 4º PA'!$Q$4:$Q$2000=I$1),('Diário 4º PA'!$F$4:$F$2000))+SUMPRODUCT(-('Comp.'!$D$5:$D$896='Analítico Cp.'!$B125),-('Comp.'!$K$5:$K$896=I$1),('Comp.'!$E$5:$E$896))</f>
        <v>0</v>
      </c>
      <c r="J125" s="15">
        <f>SUMPRODUCT(-('Diário 1º PA'!$E$4:$E$2634='Analítico Cp.'!$B125),-('Diário 1º PA'!$Q$4:$Q$2634=J$1),('Diário 1º PA'!$F$4:$F$2634))+SUMPRODUCT(-('Diário 2º PA'!$E$4:$E$2000='Analítico Cp.'!$B125),-('Diário 2º PA'!$Q$4:$Q$2000=J$1),('Diário 2º PA'!$F$4:$F$2000))+SUMPRODUCT(-('Diário 3º PA'!$E$4:$E$2000='Analítico Cp.'!$B125),-('Diário 3º PA'!$Q$4:$Q$2000=J$1),('Diário 3º PA'!$F$4:$F$2000))+SUMPRODUCT(-('Diário 4º PA'!$E$4:$E$2000='Analítico Cp.'!$B125),-('Diário 4º PA'!$Q$4:$Q$2000=J$1),('Diário 4º PA'!$F$4:$F$2000))+SUMPRODUCT(-('Comp.'!$D$5:$D$896='Analítico Cp.'!$B125),-('Comp.'!$K$5:$K$896=J$1),('Comp.'!$E$5:$E$896))</f>
        <v>0</v>
      </c>
      <c r="K125" s="15">
        <f>SUMPRODUCT(-('Diário 1º PA'!$E$4:$E$2634='Analítico Cp.'!$B125),-('Diário 1º PA'!$Q$4:$Q$2634=K$1),('Diário 1º PA'!$F$4:$F$2634))+SUMPRODUCT(-('Diário 2º PA'!$E$4:$E$2000='Analítico Cp.'!$B125),-('Diário 2º PA'!$Q$4:$Q$2000=K$1),('Diário 2º PA'!$F$4:$F$2000))+SUMPRODUCT(-('Diário 3º PA'!$E$4:$E$2000='Analítico Cp.'!$B125),-('Diário 3º PA'!$Q$4:$Q$2000=K$1),('Diário 3º PA'!$F$4:$F$2000))+SUMPRODUCT(-('Diário 4º PA'!$E$4:$E$2000='Analítico Cp.'!$B125),-('Diário 4º PA'!$Q$4:$Q$2000=K$1),('Diário 4º PA'!$F$4:$F$2000))+SUMPRODUCT(-('Comp.'!$D$5:$D$896='Analítico Cp.'!$B125),-('Comp.'!$K$5:$K$896=K$1),('Comp.'!$E$5:$E$896))</f>
        <v>0</v>
      </c>
      <c r="L125" s="15">
        <f>SUMPRODUCT(-('Diário 1º PA'!$E$4:$E$2634='Analítico Cp.'!$B125),-('Diário 1º PA'!$Q$4:$Q$2634=L$1),('Diário 1º PA'!$F$4:$F$2634))+SUMPRODUCT(-('Diário 2º PA'!$E$4:$E$2000='Analítico Cp.'!$B125),-('Diário 2º PA'!$Q$4:$Q$2000=L$1),('Diário 2º PA'!$F$4:$F$2000))+SUMPRODUCT(-('Diário 3º PA'!$E$4:$E$2000='Analítico Cp.'!$B125),-('Diário 3º PA'!$Q$4:$Q$2000=L$1),('Diário 3º PA'!$F$4:$F$2000))+SUMPRODUCT(-('Diário 4º PA'!$E$4:$E$2000='Analítico Cp.'!$B125),-('Diário 4º PA'!$Q$4:$Q$2000=L$1),('Diário 4º PA'!$F$4:$F$2000))+SUMPRODUCT(-('Comp.'!$D$5:$D$896='Analítico Cp.'!$B125),-('Comp.'!$K$5:$K$896=L$1),('Comp.'!$E$5:$E$896))</f>
        <v>0</v>
      </c>
      <c r="M125" s="15">
        <f>SUMPRODUCT(-('Diário 1º PA'!$E$4:$E$2634='Analítico Cp.'!$B125),-('Diário 1º PA'!$Q$4:$Q$2634=M$1),('Diário 1º PA'!$F$4:$F$2634))+SUMPRODUCT(-('Diário 2º PA'!$E$4:$E$2000='Analítico Cp.'!$B125),-('Diário 2º PA'!$Q$4:$Q$2000=M$1),('Diário 2º PA'!$F$4:$F$2000))+SUMPRODUCT(-('Diário 3º PA'!$E$4:$E$2000='Analítico Cp.'!$B125),-('Diário 3º PA'!$Q$4:$Q$2000=M$1),('Diário 3º PA'!$F$4:$F$2000))+SUMPRODUCT(-('Diário 4º PA'!$E$4:$E$2000='Analítico Cp.'!$B125),-('Diário 4º PA'!$Q$4:$Q$2000=M$1),('Diário 4º PA'!$F$4:$F$2000))+SUMPRODUCT(-('Comp.'!$D$5:$D$896='Analítico Cp.'!$B125),-('Comp.'!$K$5:$K$896=M$1),('Comp.'!$E$5:$E$896))</f>
        <v>0</v>
      </c>
      <c r="N125" s="15">
        <f>SUMPRODUCT(-('Diário 1º PA'!$E$4:$E$2634='Analítico Cp.'!$B125),-('Diário 1º PA'!$Q$4:$Q$2634=N$1),('Diário 1º PA'!$F$4:$F$2634))+SUMPRODUCT(-('Diário 2º PA'!$E$4:$E$2000='Analítico Cp.'!$B125),-('Diário 2º PA'!$Q$4:$Q$2000=N$1),('Diário 2º PA'!$F$4:$F$2000))+SUMPRODUCT(-('Diário 3º PA'!$E$4:$E$2000='Analítico Cp.'!$B125),-('Diário 3º PA'!$Q$4:$Q$2000=N$1),('Diário 3º PA'!$F$4:$F$2000))+SUMPRODUCT(-('Diário 4º PA'!$E$4:$E$2000='Analítico Cp.'!$B125),-('Diário 4º PA'!$Q$4:$Q$2000=N$1),('Diário 4º PA'!$F$4:$F$2000))+SUMPRODUCT(-('Comp.'!$D$5:$D$896='Analítico Cp.'!$B125),-('Comp.'!$K$5:$K$896=N$1),('Comp.'!$E$5:$E$896))</f>
        <v>0</v>
      </c>
      <c r="O125" s="16">
        <f t="shared" si="14"/>
        <v>4000</v>
      </c>
      <c r="P125" s="180">
        <f t="shared" si="15"/>
        <v>1.1943399524528349E-3</v>
      </c>
    </row>
    <row r="126" spans="1:16" ht="23.25" customHeight="1" x14ac:dyDescent="0.2">
      <c r="A126" s="67" t="s">
        <v>420</v>
      </c>
      <c r="B126" s="510" t="s">
        <v>448</v>
      </c>
      <c r="C126" s="15">
        <f>SUMPRODUCT(-('Diário 1º PA'!$E$4:$E$2634='Analítico Cp.'!$B126),-('Diário 1º PA'!$Q$4:$Q$2634=C$1),('Diário 1º PA'!$F$4:$F$2634))+SUMPRODUCT(-('Diário 2º PA'!$E$4:$E$2000='Analítico Cp.'!$B126),-('Diário 2º PA'!$Q$4:$Q$2000=C$1),('Diário 2º PA'!$F$4:$F$2000))+SUMPRODUCT(-('Diário 3º PA'!$E$4:$E$2000='Analítico Cp.'!$B126),-('Diário 3º PA'!$Q$4:$Q$2000=C$1),('Diário 3º PA'!$F$4:$F$2000))+SUMPRODUCT(-('Diário 4º PA'!$E$4:$E$2000='Analítico Cp.'!$B126),-('Diário 4º PA'!$Q$4:$Q$2000=C$1),('Diário 4º PA'!$F$4:$F$2000))+SUMPRODUCT(-('Comp.'!$D$5:$D$896='Analítico Cp.'!$B126),-('Comp.'!$K$5:$K$896=C$1),('Comp.'!$E$5:$E$896))</f>
        <v>0</v>
      </c>
      <c r="D126" s="15">
        <f>SUMPRODUCT(-('Diário 1º PA'!$E$4:$E$2634='Analítico Cp.'!$B126),-('Diário 1º PA'!$Q$4:$Q$2634=D$1),('Diário 1º PA'!$F$4:$F$2634))+SUMPRODUCT(-('Diário 2º PA'!$E$4:$E$2000='Analítico Cp.'!$B126),-('Diário 2º PA'!$Q$4:$Q$2000=D$1),('Diário 2º PA'!$F$4:$F$2000))+SUMPRODUCT(-('Diário 3º PA'!$E$4:$E$2000='Analítico Cp.'!$B126),-('Diário 3º PA'!$Q$4:$Q$2000=D$1),('Diário 3º PA'!$F$4:$F$2000))+SUMPRODUCT(-('Diário 4º PA'!$E$4:$E$2000='Analítico Cp.'!$B126),-('Diário 4º PA'!$Q$4:$Q$2000=D$1),('Diário 4º PA'!$F$4:$F$2000))+SUMPRODUCT(-('Comp.'!$D$5:$D$896='Analítico Cp.'!$B126),-('Comp.'!$K$5:$K$896=D$1),('Comp.'!$E$5:$E$896))</f>
        <v>0</v>
      </c>
      <c r="E126" s="15">
        <f>SUMPRODUCT(-('Diário 1º PA'!$E$4:$E$2634='Analítico Cp.'!$B126),-('Diário 1º PA'!$Q$4:$Q$2634=E$1),('Diário 1º PA'!$F$4:$F$2634))+SUMPRODUCT(-('Diário 2º PA'!$E$4:$E$2000='Analítico Cp.'!$B126),-('Diário 2º PA'!$Q$4:$Q$2000=E$1),('Diário 2º PA'!$F$4:$F$2000))+SUMPRODUCT(-('Diário 3º PA'!$E$4:$E$2000='Analítico Cp.'!$B126),-('Diário 3º PA'!$Q$4:$Q$2000=E$1),('Diário 3º PA'!$F$4:$F$2000))+SUMPRODUCT(-('Diário 4º PA'!$E$4:$E$2000='Analítico Cp.'!$B126),-('Diário 4º PA'!$Q$4:$Q$2000=E$1),('Diário 4º PA'!$F$4:$F$2000))+SUMPRODUCT(-('Comp.'!$D$5:$D$896='Analítico Cp.'!$B126),-('Comp.'!$K$5:$K$896=E$1),('Comp.'!$E$5:$E$896))</f>
        <v>0</v>
      </c>
      <c r="F126" s="15">
        <f>SUMPRODUCT(-('Diário 1º PA'!$E$4:$E$2634='Analítico Cp.'!$B126),-('Diário 1º PA'!$Q$4:$Q$2634=F$1),('Diário 1º PA'!$F$4:$F$2634))+SUMPRODUCT(-('Diário 2º PA'!$E$4:$E$2000='Analítico Cp.'!$B126),-('Diário 2º PA'!$Q$4:$Q$2000=F$1),('Diário 2º PA'!$F$4:$F$2000))+SUMPRODUCT(-('Diário 3º PA'!$E$4:$E$2000='Analítico Cp.'!$B126),-('Diário 3º PA'!$Q$4:$Q$2000=F$1),('Diário 3º PA'!$F$4:$F$2000))+SUMPRODUCT(-('Diário 4º PA'!$E$4:$E$2000='Analítico Cp.'!$B126),-('Diário 4º PA'!$Q$4:$Q$2000=F$1),('Diário 4º PA'!$F$4:$F$2000))+SUMPRODUCT(-('Comp.'!$D$5:$D$896='Analítico Cp.'!$B126),-('Comp.'!$K$5:$K$896=F$1),('Comp.'!$E$5:$E$896))</f>
        <v>0</v>
      </c>
      <c r="G126" s="15">
        <f>SUMPRODUCT(-('Diário 1º PA'!$E$4:$E$2634='Analítico Cp.'!$B126),-('Diário 1º PA'!$Q$4:$Q$2634=G$1),('Diário 1º PA'!$F$4:$F$2634))+SUMPRODUCT(-('Diário 2º PA'!$E$4:$E$2000='Analítico Cp.'!$B126),-('Diário 2º PA'!$Q$4:$Q$2000=G$1),('Diário 2º PA'!$F$4:$F$2000))+SUMPRODUCT(-('Diário 3º PA'!$E$4:$E$2000='Analítico Cp.'!$B126),-('Diário 3º PA'!$Q$4:$Q$2000=G$1),('Diário 3º PA'!$F$4:$F$2000))+SUMPRODUCT(-('Diário 4º PA'!$E$4:$E$2000='Analítico Cp.'!$B126),-('Diário 4º PA'!$Q$4:$Q$2000=G$1),('Diário 4º PA'!$F$4:$F$2000))+SUMPRODUCT(-('Comp.'!$D$5:$D$896='Analítico Cp.'!$B126),-('Comp.'!$K$5:$K$896=G$1),('Comp.'!$E$5:$E$896))</f>
        <v>0</v>
      </c>
      <c r="H126" s="15">
        <f>SUMPRODUCT(-('Diário 1º PA'!$E$4:$E$2634='Analítico Cp.'!$B126),-('Diário 1º PA'!$Q$4:$Q$2634=H$1),('Diário 1º PA'!$F$4:$F$2634))+SUMPRODUCT(-('Diário 2º PA'!$E$4:$E$2000='Analítico Cp.'!$B126),-('Diário 2º PA'!$Q$4:$Q$2000=H$1),('Diário 2º PA'!$F$4:$F$2000))+SUMPRODUCT(-('Diário 3º PA'!$E$4:$E$2000='Analítico Cp.'!$B126),-('Diário 3º PA'!$Q$4:$Q$2000=H$1),('Diário 3º PA'!$F$4:$F$2000))+SUMPRODUCT(-('Diário 4º PA'!$E$4:$E$2000='Analítico Cp.'!$B126),-('Diário 4º PA'!$Q$4:$Q$2000=H$1),('Diário 4º PA'!$F$4:$F$2000))+SUMPRODUCT(-('Comp.'!$D$5:$D$896='Analítico Cp.'!$B126),-('Comp.'!$K$5:$K$896=H$1),('Comp.'!$E$5:$E$896))</f>
        <v>0</v>
      </c>
      <c r="I126" s="15">
        <f>SUMPRODUCT(-('Diário 1º PA'!$E$4:$E$2634='Analítico Cp.'!$B126),-('Diário 1º PA'!$Q$4:$Q$2634=I$1),('Diário 1º PA'!$F$4:$F$2634))+SUMPRODUCT(-('Diário 2º PA'!$E$4:$E$2000='Analítico Cp.'!$B126),-('Diário 2º PA'!$Q$4:$Q$2000=I$1),('Diário 2º PA'!$F$4:$F$2000))+SUMPRODUCT(-('Diário 3º PA'!$E$4:$E$2000='Analítico Cp.'!$B126),-('Diário 3º PA'!$Q$4:$Q$2000=I$1),('Diário 3º PA'!$F$4:$F$2000))+SUMPRODUCT(-('Diário 4º PA'!$E$4:$E$2000='Analítico Cp.'!$B126),-('Diário 4º PA'!$Q$4:$Q$2000=I$1),('Diário 4º PA'!$F$4:$F$2000))+SUMPRODUCT(-('Comp.'!$D$5:$D$896='Analítico Cp.'!$B126),-('Comp.'!$K$5:$K$896=I$1),('Comp.'!$E$5:$E$896))</f>
        <v>0</v>
      </c>
      <c r="J126" s="15">
        <f>SUMPRODUCT(-('Diário 1º PA'!$E$4:$E$2634='Analítico Cp.'!$B126),-('Diário 1º PA'!$Q$4:$Q$2634=J$1),('Diário 1º PA'!$F$4:$F$2634))+SUMPRODUCT(-('Diário 2º PA'!$E$4:$E$2000='Analítico Cp.'!$B126),-('Diário 2º PA'!$Q$4:$Q$2000=J$1),('Diário 2º PA'!$F$4:$F$2000))+SUMPRODUCT(-('Diário 3º PA'!$E$4:$E$2000='Analítico Cp.'!$B126),-('Diário 3º PA'!$Q$4:$Q$2000=J$1),('Diário 3º PA'!$F$4:$F$2000))+SUMPRODUCT(-('Diário 4º PA'!$E$4:$E$2000='Analítico Cp.'!$B126),-('Diário 4º PA'!$Q$4:$Q$2000=J$1),('Diário 4º PA'!$F$4:$F$2000))+SUMPRODUCT(-('Comp.'!$D$5:$D$896='Analítico Cp.'!$B126),-('Comp.'!$K$5:$K$896=J$1),('Comp.'!$E$5:$E$896))</f>
        <v>0</v>
      </c>
      <c r="K126" s="15">
        <f>SUMPRODUCT(-('Diário 1º PA'!$E$4:$E$2634='Analítico Cp.'!$B126),-('Diário 1º PA'!$Q$4:$Q$2634=K$1),('Diário 1º PA'!$F$4:$F$2634))+SUMPRODUCT(-('Diário 2º PA'!$E$4:$E$2000='Analítico Cp.'!$B126),-('Diário 2º PA'!$Q$4:$Q$2000=K$1),('Diário 2º PA'!$F$4:$F$2000))+SUMPRODUCT(-('Diário 3º PA'!$E$4:$E$2000='Analítico Cp.'!$B126),-('Diário 3º PA'!$Q$4:$Q$2000=K$1),('Diário 3º PA'!$F$4:$F$2000))+SUMPRODUCT(-('Diário 4º PA'!$E$4:$E$2000='Analítico Cp.'!$B126),-('Diário 4º PA'!$Q$4:$Q$2000=K$1),('Diário 4º PA'!$F$4:$F$2000))+SUMPRODUCT(-('Comp.'!$D$5:$D$896='Analítico Cp.'!$B126),-('Comp.'!$K$5:$K$896=K$1),('Comp.'!$E$5:$E$896))</f>
        <v>0</v>
      </c>
      <c r="L126" s="15">
        <f>SUMPRODUCT(-('Diário 1º PA'!$E$4:$E$2634='Analítico Cp.'!$B126),-('Diário 1º PA'!$Q$4:$Q$2634=L$1),('Diário 1º PA'!$F$4:$F$2634))+SUMPRODUCT(-('Diário 2º PA'!$E$4:$E$2000='Analítico Cp.'!$B126),-('Diário 2º PA'!$Q$4:$Q$2000=L$1),('Diário 2º PA'!$F$4:$F$2000))+SUMPRODUCT(-('Diário 3º PA'!$E$4:$E$2000='Analítico Cp.'!$B126),-('Diário 3º PA'!$Q$4:$Q$2000=L$1),('Diário 3º PA'!$F$4:$F$2000))+SUMPRODUCT(-('Diário 4º PA'!$E$4:$E$2000='Analítico Cp.'!$B126),-('Diário 4º PA'!$Q$4:$Q$2000=L$1),('Diário 4º PA'!$F$4:$F$2000))+SUMPRODUCT(-('Comp.'!$D$5:$D$896='Analítico Cp.'!$B126),-('Comp.'!$K$5:$K$896=L$1),('Comp.'!$E$5:$E$896))</f>
        <v>0</v>
      </c>
      <c r="M126" s="15">
        <f>SUMPRODUCT(-('Diário 1º PA'!$E$4:$E$2634='Analítico Cp.'!$B126),-('Diário 1º PA'!$Q$4:$Q$2634=M$1),('Diário 1º PA'!$F$4:$F$2634))+SUMPRODUCT(-('Diário 2º PA'!$E$4:$E$2000='Analítico Cp.'!$B126),-('Diário 2º PA'!$Q$4:$Q$2000=M$1),('Diário 2º PA'!$F$4:$F$2000))+SUMPRODUCT(-('Diário 3º PA'!$E$4:$E$2000='Analítico Cp.'!$B126),-('Diário 3º PA'!$Q$4:$Q$2000=M$1),('Diário 3º PA'!$F$4:$F$2000))+SUMPRODUCT(-('Diário 4º PA'!$E$4:$E$2000='Analítico Cp.'!$B126),-('Diário 4º PA'!$Q$4:$Q$2000=M$1),('Diário 4º PA'!$F$4:$F$2000))+SUMPRODUCT(-('Comp.'!$D$5:$D$896='Analítico Cp.'!$B126),-('Comp.'!$K$5:$K$896=M$1),('Comp.'!$E$5:$E$896))</f>
        <v>0</v>
      </c>
      <c r="N126" s="15">
        <f>SUMPRODUCT(-('Diário 1º PA'!$E$4:$E$2634='Analítico Cp.'!$B126),-('Diário 1º PA'!$Q$4:$Q$2634=N$1),('Diário 1º PA'!$F$4:$F$2634))+SUMPRODUCT(-('Diário 2º PA'!$E$4:$E$2000='Analítico Cp.'!$B126),-('Diário 2º PA'!$Q$4:$Q$2000=N$1),('Diário 2º PA'!$F$4:$F$2000))+SUMPRODUCT(-('Diário 3º PA'!$E$4:$E$2000='Analítico Cp.'!$B126),-('Diário 3º PA'!$Q$4:$Q$2000=N$1),('Diário 3º PA'!$F$4:$F$2000))+SUMPRODUCT(-('Diário 4º PA'!$E$4:$E$2000='Analítico Cp.'!$B126),-('Diário 4º PA'!$Q$4:$Q$2000=N$1),('Diário 4º PA'!$F$4:$F$2000))+SUMPRODUCT(-('Comp.'!$D$5:$D$896='Analítico Cp.'!$B126),-('Comp.'!$K$5:$K$896=N$1),('Comp.'!$E$5:$E$896))</f>
        <v>0</v>
      </c>
      <c r="O126" s="16">
        <f t="shared" si="14"/>
        <v>0</v>
      </c>
      <c r="P126" s="180">
        <f t="shared" si="15"/>
        <v>0</v>
      </c>
    </row>
    <row r="127" spans="1:16" ht="23.25" customHeight="1" x14ac:dyDescent="0.2">
      <c r="A127" s="67" t="s">
        <v>421</v>
      </c>
      <c r="B127" s="510" t="s">
        <v>449</v>
      </c>
      <c r="C127" s="15">
        <f>SUMPRODUCT(-('Diário 1º PA'!$E$4:$E$2634='Analítico Cp.'!$B127),-('Diário 1º PA'!$Q$4:$Q$2634=C$1),('Diário 1º PA'!$F$4:$F$2634))+SUMPRODUCT(-('Diário 2º PA'!$E$4:$E$2000='Analítico Cp.'!$B127),-('Diário 2º PA'!$Q$4:$Q$2000=C$1),('Diário 2º PA'!$F$4:$F$2000))+SUMPRODUCT(-('Diário 3º PA'!$E$4:$E$2000='Analítico Cp.'!$B127),-('Diário 3º PA'!$Q$4:$Q$2000=C$1),('Diário 3º PA'!$F$4:$F$2000))+SUMPRODUCT(-('Diário 4º PA'!$E$4:$E$2000='Analítico Cp.'!$B127),-('Diário 4º PA'!$Q$4:$Q$2000=C$1),('Diário 4º PA'!$F$4:$F$2000))+SUMPRODUCT(-('Comp.'!$D$5:$D$896='Analítico Cp.'!$B127),-('Comp.'!$K$5:$K$896=C$1),('Comp.'!$E$5:$E$896))</f>
        <v>1700</v>
      </c>
      <c r="D127" s="15">
        <f>SUMPRODUCT(-('Diário 1º PA'!$E$4:$E$2634='Analítico Cp.'!$B127),-('Diário 1º PA'!$Q$4:$Q$2634=D$1),('Diário 1º PA'!$F$4:$F$2634))+SUMPRODUCT(-('Diário 2º PA'!$E$4:$E$2000='Analítico Cp.'!$B127),-('Diário 2º PA'!$Q$4:$Q$2000=D$1),('Diário 2º PA'!$F$4:$F$2000))+SUMPRODUCT(-('Diário 3º PA'!$E$4:$E$2000='Analítico Cp.'!$B127),-('Diário 3º PA'!$Q$4:$Q$2000=D$1),('Diário 3º PA'!$F$4:$F$2000))+SUMPRODUCT(-('Diário 4º PA'!$E$4:$E$2000='Analítico Cp.'!$B127),-('Diário 4º PA'!$Q$4:$Q$2000=D$1),('Diário 4º PA'!$F$4:$F$2000))+SUMPRODUCT(-('Comp.'!$D$5:$D$896='Analítico Cp.'!$B127),-('Comp.'!$K$5:$K$896=D$1),('Comp.'!$E$5:$E$896))</f>
        <v>1600</v>
      </c>
      <c r="E127" s="15">
        <f>SUMPRODUCT(-('Diário 1º PA'!$E$4:$E$2634='Analítico Cp.'!$B127),-('Diário 1º PA'!$Q$4:$Q$2634=E$1),('Diário 1º PA'!$F$4:$F$2634))+SUMPRODUCT(-('Diário 2º PA'!$E$4:$E$2000='Analítico Cp.'!$B127),-('Diário 2º PA'!$Q$4:$Q$2000=E$1),('Diário 2º PA'!$F$4:$F$2000))+SUMPRODUCT(-('Diário 3º PA'!$E$4:$E$2000='Analítico Cp.'!$B127),-('Diário 3º PA'!$Q$4:$Q$2000=E$1),('Diário 3º PA'!$F$4:$F$2000))+SUMPRODUCT(-('Diário 4º PA'!$E$4:$E$2000='Analítico Cp.'!$B127),-('Diário 4º PA'!$Q$4:$Q$2000=E$1),('Diário 4º PA'!$F$4:$F$2000))+SUMPRODUCT(-('Comp.'!$D$5:$D$896='Analítico Cp.'!$B127),-('Comp.'!$K$5:$K$896=E$1),('Comp.'!$E$5:$E$896))</f>
        <v>0</v>
      </c>
      <c r="F127" s="15">
        <f>SUMPRODUCT(-('Diário 1º PA'!$E$4:$E$2634='Analítico Cp.'!$B127),-('Diário 1º PA'!$Q$4:$Q$2634=F$1),('Diário 1º PA'!$F$4:$F$2634))+SUMPRODUCT(-('Diário 2º PA'!$E$4:$E$2000='Analítico Cp.'!$B127),-('Diário 2º PA'!$Q$4:$Q$2000=F$1),('Diário 2º PA'!$F$4:$F$2000))+SUMPRODUCT(-('Diário 3º PA'!$E$4:$E$2000='Analítico Cp.'!$B127),-('Diário 3º PA'!$Q$4:$Q$2000=F$1),('Diário 3º PA'!$F$4:$F$2000))+SUMPRODUCT(-('Diário 4º PA'!$E$4:$E$2000='Analítico Cp.'!$B127),-('Diário 4º PA'!$Q$4:$Q$2000=F$1),('Diário 4º PA'!$F$4:$F$2000))+SUMPRODUCT(-('Comp.'!$D$5:$D$896='Analítico Cp.'!$B127),-('Comp.'!$K$5:$K$896=F$1),('Comp.'!$E$5:$E$896))</f>
        <v>0</v>
      </c>
      <c r="G127" s="15">
        <f>SUMPRODUCT(-('Diário 1º PA'!$E$4:$E$2634='Analítico Cp.'!$B127),-('Diário 1º PA'!$Q$4:$Q$2634=G$1),('Diário 1º PA'!$F$4:$F$2634))+SUMPRODUCT(-('Diário 2º PA'!$E$4:$E$2000='Analítico Cp.'!$B127),-('Diário 2º PA'!$Q$4:$Q$2000=G$1),('Diário 2º PA'!$F$4:$F$2000))+SUMPRODUCT(-('Diário 3º PA'!$E$4:$E$2000='Analítico Cp.'!$B127),-('Diário 3º PA'!$Q$4:$Q$2000=G$1),('Diário 3º PA'!$F$4:$F$2000))+SUMPRODUCT(-('Diário 4º PA'!$E$4:$E$2000='Analítico Cp.'!$B127),-('Diário 4º PA'!$Q$4:$Q$2000=G$1),('Diário 4º PA'!$F$4:$F$2000))+SUMPRODUCT(-('Comp.'!$D$5:$D$896='Analítico Cp.'!$B127),-('Comp.'!$K$5:$K$896=G$1),('Comp.'!$E$5:$E$896))</f>
        <v>0</v>
      </c>
      <c r="H127" s="15">
        <f>SUMPRODUCT(-('Diário 1º PA'!$E$4:$E$2634='Analítico Cp.'!$B127),-('Diário 1º PA'!$Q$4:$Q$2634=H$1),('Diário 1º PA'!$F$4:$F$2634))+SUMPRODUCT(-('Diário 2º PA'!$E$4:$E$2000='Analítico Cp.'!$B127),-('Diário 2º PA'!$Q$4:$Q$2000=H$1),('Diário 2º PA'!$F$4:$F$2000))+SUMPRODUCT(-('Diário 3º PA'!$E$4:$E$2000='Analítico Cp.'!$B127),-('Diário 3º PA'!$Q$4:$Q$2000=H$1),('Diário 3º PA'!$F$4:$F$2000))+SUMPRODUCT(-('Diário 4º PA'!$E$4:$E$2000='Analítico Cp.'!$B127),-('Diário 4º PA'!$Q$4:$Q$2000=H$1),('Diário 4º PA'!$F$4:$F$2000))+SUMPRODUCT(-('Comp.'!$D$5:$D$896='Analítico Cp.'!$B127),-('Comp.'!$K$5:$K$896=H$1),('Comp.'!$E$5:$E$896))</f>
        <v>0</v>
      </c>
      <c r="I127" s="15">
        <f>SUMPRODUCT(-('Diário 1º PA'!$E$4:$E$2634='Analítico Cp.'!$B127),-('Diário 1º PA'!$Q$4:$Q$2634=I$1),('Diário 1º PA'!$F$4:$F$2634))+SUMPRODUCT(-('Diário 2º PA'!$E$4:$E$2000='Analítico Cp.'!$B127),-('Diário 2º PA'!$Q$4:$Q$2000=I$1),('Diário 2º PA'!$F$4:$F$2000))+SUMPRODUCT(-('Diário 3º PA'!$E$4:$E$2000='Analítico Cp.'!$B127),-('Diário 3º PA'!$Q$4:$Q$2000=I$1),('Diário 3º PA'!$F$4:$F$2000))+SUMPRODUCT(-('Diário 4º PA'!$E$4:$E$2000='Analítico Cp.'!$B127),-('Diário 4º PA'!$Q$4:$Q$2000=I$1),('Diário 4º PA'!$F$4:$F$2000))+SUMPRODUCT(-('Comp.'!$D$5:$D$896='Analítico Cp.'!$B127),-('Comp.'!$K$5:$K$896=I$1),('Comp.'!$E$5:$E$896))</f>
        <v>0</v>
      </c>
      <c r="J127" s="15">
        <f>SUMPRODUCT(-('Diário 1º PA'!$E$4:$E$2634='Analítico Cp.'!$B127),-('Diário 1º PA'!$Q$4:$Q$2634=J$1),('Diário 1º PA'!$F$4:$F$2634))+SUMPRODUCT(-('Diário 2º PA'!$E$4:$E$2000='Analítico Cp.'!$B127),-('Diário 2º PA'!$Q$4:$Q$2000=J$1),('Diário 2º PA'!$F$4:$F$2000))+SUMPRODUCT(-('Diário 3º PA'!$E$4:$E$2000='Analítico Cp.'!$B127),-('Diário 3º PA'!$Q$4:$Q$2000=J$1),('Diário 3º PA'!$F$4:$F$2000))+SUMPRODUCT(-('Diário 4º PA'!$E$4:$E$2000='Analítico Cp.'!$B127),-('Diário 4º PA'!$Q$4:$Q$2000=J$1),('Diário 4º PA'!$F$4:$F$2000))+SUMPRODUCT(-('Comp.'!$D$5:$D$896='Analítico Cp.'!$B127),-('Comp.'!$K$5:$K$896=J$1),('Comp.'!$E$5:$E$896))</f>
        <v>0</v>
      </c>
      <c r="K127" s="15">
        <f>SUMPRODUCT(-('Diário 1º PA'!$E$4:$E$2634='Analítico Cp.'!$B127),-('Diário 1º PA'!$Q$4:$Q$2634=K$1),('Diário 1º PA'!$F$4:$F$2634))+SUMPRODUCT(-('Diário 2º PA'!$E$4:$E$2000='Analítico Cp.'!$B127),-('Diário 2º PA'!$Q$4:$Q$2000=K$1),('Diário 2º PA'!$F$4:$F$2000))+SUMPRODUCT(-('Diário 3º PA'!$E$4:$E$2000='Analítico Cp.'!$B127),-('Diário 3º PA'!$Q$4:$Q$2000=K$1),('Diário 3º PA'!$F$4:$F$2000))+SUMPRODUCT(-('Diário 4º PA'!$E$4:$E$2000='Analítico Cp.'!$B127),-('Diário 4º PA'!$Q$4:$Q$2000=K$1),('Diário 4º PA'!$F$4:$F$2000))+SUMPRODUCT(-('Comp.'!$D$5:$D$896='Analítico Cp.'!$B127),-('Comp.'!$K$5:$K$896=K$1),('Comp.'!$E$5:$E$896))</f>
        <v>0</v>
      </c>
      <c r="L127" s="15">
        <f>SUMPRODUCT(-('Diário 1º PA'!$E$4:$E$2634='Analítico Cp.'!$B127),-('Diário 1º PA'!$Q$4:$Q$2634=L$1),('Diário 1º PA'!$F$4:$F$2634))+SUMPRODUCT(-('Diário 2º PA'!$E$4:$E$2000='Analítico Cp.'!$B127),-('Diário 2º PA'!$Q$4:$Q$2000=L$1),('Diário 2º PA'!$F$4:$F$2000))+SUMPRODUCT(-('Diário 3º PA'!$E$4:$E$2000='Analítico Cp.'!$B127),-('Diário 3º PA'!$Q$4:$Q$2000=L$1),('Diário 3º PA'!$F$4:$F$2000))+SUMPRODUCT(-('Diário 4º PA'!$E$4:$E$2000='Analítico Cp.'!$B127),-('Diário 4º PA'!$Q$4:$Q$2000=L$1),('Diário 4º PA'!$F$4:$F$2000))+SUMPRODUCT(-('Comp.'!$D$5:$D$896='Analítico Cp.'!$B127),-('Comp.'!$K$5:$K$896=L$1),('Comp.'!$E$5:$E$896))</f>
        <v>0</v>
      </c>
      <c r="M127" s="15">
        <f>SUMPRODUCT(-('Diário 1º PA'!$E$4:$E$2634='Analítico Cp.'!$B127),-('Diário 1º PA'!$Q$4:$Q$2634=M$1),('Diário 1º PA'!$F$4:$F$2634))+SUMPRODUCT(-('Diário 2º PA'!$E$4:$E$2000='Analítico Cp.'!$B127),-('Diário 2º PA'!$Q$4:$Q$2000=M$1),('Diário 2º PA'!$F$4:$F$2000))+SUMPRODUCT(-('Diário 3º PA'!$E$4:$E$2000='Analítico Cp.'!$B127),-('Diário 3º PA'!$Q$4:$Q$2000=M$1),('Diário 3º PA'!$F$4:$F$2000))+SUMPRODUCT(-('Diário 4º PA'!$E$4:$E$2000='Analítico Cp.'!$B127),-('Diário 4º PA'!$Q$4:$Q$2000=M$1),('Diário 4º PA'!$F$4:$F$2000))+SUMPRODUCT(-('Comp.'!$D$5:$D$896='Analítico Cp.'!$B127),-('Comp.'!$K$5:$K$896=M$1),('Comp.'!$E$5:$E$896))</f>
        <v>0</v>
      </c>
      <c r="N127" s="15">
        <f>SUMPRODUCT(-('Diário 1º PA'!$E$4:$E$2634='Analítico Cp.'!$B127),-('Diário 1º PA'!$Q$4:$Q$2634=N$1),('Diário 1º PA'!$F$4:$F$2634))+SUMPRODUCT(-('Diário 2º PA'!$E$4:$E$2000='Analítico Cp.'!$B127),-('Diário 2º PA'!$Q$4:$Q$2000=N$1),('Diário 2º PA'!$F$4:$F$2000))+SUMPRODUCT(-('Diário 3º PA'!$E$4:$E$2000='Analítico Cp.'!$B127),-('Diário 3º PA'!$Q$4:$Q$2000=N$1),('Diário 3º PA'!$F$4:$F$2000))+SUMPRODUCT(-('Diário 4º PA'!$E$4:$E$2000='Analítico Cp.'!$B127),-('Diário 4º PA'!$Q$4:$Q$2000=N$1),('Diário 4º PA'!$F$4:$F$2000))+SUMPRODUCT(-('Comp.'!$D$5:$D$896='Analítico Cp.'!$B127),-('Comp.'!$K$5:$K$896=N$1),('Comp.'!$E$5:$E$896))</f>
        <v>0</v>
      </c>
      <c r="O127" s="16">
        <f t="shared" si="14"/>
        <v>3300</v>
      </c>
      <c r="P127" s="180">
        <f t="shared" si="15"/>
        <v>9.8533046077358875E-4</v>
      </c>
    </row>
    <row r="128" spans="1:16" ht="23.25" customHeight="1" x14ac:dyDescent="0.2">
      <c r="A128" s="67" t="s">
        <v>422</v>
      </c>
      <c r="B128" s="510" t="s">
        <v>450</v>
      </c>
      <c r="C128" s="15">
        <f>SUMPRODUCT(-('Diário 1º PA'!$E$4:$E$2634='Analítico Cp.'!$B128),-('Diário 1º PA'!$Q$4:$Q$2634=C$1),('Diário 1º PA'!$F$4:$F$2634))+SUMPRODUCT(-('Diário 2º PA'!$E$4:$E$2000='Analítico Cp.'!$B128),-('Diário 2º PA'!$Q$4:$Q$2000=C$1),('Diário 2º PA'!$F$4:$F$2000))+SUMPRODUCT(-('Diário 3º PA'!$E$4:$E$2000='Analítico Cp.'!$B128),-('Diário 3º PA'!$Q$4:$Q$2000=C$1),('Diário 3º PA'!$F$4:$F$2000))+SUMPRODUCT(-('Diário 4º PA'!$E$4:$E$2000='Analítico Cp.'!$B128),-('Diário 4º PA'!$Q$4:$Q$2000=C$1),('Diário 4º PA'!$F$4:$F$2000))+SUMPRODUCT(-('Comp.'!$D$5:$D$896='Analítico Cp.'!$B128),-('Comp.'!$K$5:$K$896=C$1),('Comp.'!$E$5:$E$896))</f>
        <v>0</v>
      </c>
      <c r="D128" s="15">
        <f>SUMPRODUCT(-('Diário 1º PA'!$E$4:$E$2634='Analítico Cp.'!$B128),-('Diário 1º PA'!$Q$4:$Q$2634=D$1),('Diário 1º PA'!$F$4:$F$2634))+SUMPRODUCT(-('Diário 2º PA'!$E$4:$E$2000='Analítico Cp.'!$B128),-('Diário 2º PA'!$Q$4:$Q$2000=D$1),('Diário 2º PA'!$F$4:$F$2000))+SUMPRODUCT(-('Diário 3º PA'!$E$4:$E$2000='Analítico Cp.'!$B128),-('Diário 3º PA'!$Q$4:$Q$2000=D$1),('Diário 3º PA'!$F$4:$F$2000))+SUMPRODUCT(-('Diário 4º PA'!$E$4:$E$2000='Analítico Cp.'!$B128),-('Diário 4º PA'!$Q$4:$Q$2000=D$1),('Diário 4º PA'!$F$4:$F$2000))+SUMPRODUCT(-('Comp.'!$D$5:$D$896='Analítico Cp.'!$B128),-('Comp.'!$K$5:$K$896=D$1),('Comp.'!$E$5:$E$896))</f>
        <v>810</v>
      </c>
      <c r="E128" s="15">
        <f>SUMPRODUCT(-('Diário 1º PA'!$E$4:$E$2634='Analítico Cp.'!$B128),-('Diário 1º PA'!$Q$4:$Q$2634=E$1),('Diário 1º PA'!$F$4:$F$2634))+SUMPRODUCT(-('Diário 2º PA'!$E$4:$E$2000='Analítico Cp.'!$B128),-('Diário 2º PA'!$Q$4:$Q$2000=E$1),('Diário 2º PA'!$F$4:$F$2000))+SUMPRODUCT(-('Diário 3º PA'!$E$4:$E$2000='Analítico Cp.'!$B128),-('Diário 3º PA'!$Q$4:$Q$2000=E$1),('Diário 3º PA'!$F$4:$F$2000))+SUMPRODUCT(-('Diário 4º PA'!$E$4:$E$2000='Analítico Cp.'!$B128),-('Diário 4º PA'!$Q$4:$Q$2000=E$1),('Diário 4º PA'!$F$4:$F$2000))+SUMPRODUCT(-('Comp.'!$D$5:$D$896='Analítico Cp.'!$B128),-('Comp.'!$K$5:$K$896=E$1),('Comp.'!$E$5:$E$896))</f>
        <v>14970</v>
      </c>
      <c r="F128" s="15">
        <f>SUMPRODUCT(-('Diário 1º PA'!$E$4:$E$2634='Analítico Cp.'!$B128),-('Diário 1º PA'!$Q$4:$Q$2634=F$1),('Diário 1º PA'!$F$4:$F$2634))+SUMPRODUCT(-('Diário 2º PA'!$E$4:$E$2000='Analítico Cp.'!$B128),-('Diário 2º PA'!$Q$4:$Q$2000=F$1),('Diário 2º PA'!$F$4:$F$2000))+SUMPRODUCT(-('Diário 3º PA'!$E$4:$E$2000='Analítico Cp.'!$B128),-('Diário 3º PA'!$Q$4:$Q$2000=F$1),('Diário 3º PA'!$F$4:$F$2000))+SUMPRODUCT(-('Diário 4º PA'!$E$4:$E$2000='Analítico Cp.'!$B128),-('Diário 4º PA'!$Q$4:$Q$2000=F$1),('Diário 4º PA'!$F$4:$F$2000))+SUMPRODUCT(-('Comp.'!$D$5:$D$896='Analítico Cp.'!$B128),-('Comp.'!$K$5:$K$896=F$1),('Comp.'!$E$5:$E$896))</f>
        <v>0</v>
      </c>
      <c r="G128" s="15">
        <f>SUMPRODUCT(-('Diário 1º PA'!$E$4:$E$2634='Analítico Cp.'!$B128),-('Diário 1º PA'!$Q$4:$Q$2634=G$1),('Diário 1º PA'!$F$4:$F$2634))+SUMPRODUCT(-('Diário 2º PA'!$E$4:$E$2000='Analítico Cp.'!$B128),-('Diário 2º PA'!$Q$4:$Q$2000=G$1),('Diário 2º PA'!$F$4:$F$2000))+SUMPRODUCT(-('Diário 3º PA'!$E$4:$E$2000='Analítico Cp.'!$B128),-('Diário 3º PA'!$Q$4:$Q$2000=G$1),('Diário 3º PA'!$F$4:$F$2000))+SUMPRODUCT(-('Diário 4º PA'!$E$4:$E$2000='Analítico Cp.'!$B128),-('Diário 4º PA'!$Q$4:$Q$2000=G$1),('Diário 4º PA'!$F$4:$F$2000))+SUMPRODUCT(-('Comp.'!$D$5:$D$896='Analítico Cp.'!$B128),-('Comp.'!$K$5:$K$896=G$1),('Comp.'!$E$5:$E$896))</f>
        <v>0</v>
      </c>
      <c r="H128" s="15">
        <f>SUMPRODUCT(-('Diário 1º PA'!$E$4:$E$2634='Analítico Cp.'!$B128),-('Diário 1º PA'!$Q$4:$Q$2634=H$1),('Diário 1º PA'!$F$4:$F$2634))+SUMPRODUCT(-('Diário 2º PA'!$E$4:$E$2000='Analítico Cp.'!$B128),-('Diário 2º PA'!$Q$4:$Q$2000=H$1),('Diário 2º PA'!$F$4:$F$2000))+SUMPRODUCT(-('Diário 3º PA'!$E$4:$E$2000='Analítico Cp.'!$B128),-('Diário 3º PA'!$Q$4:$Q$2000=H$1),('Diário 3º PA'!$F$4:$F$2000))+SUMPRODUCT(-('Diário 4º PA'!$E$4:$E$2000='Analítico Cp.'!$B128),-('Diário 4º PA'!$Q$4:$Q$2000=H$1),('Diário 4º PA'!$F$4:$F$2000))+SUMPRODUCT(-('Comp.'!$D$5:$D$896='Analítico Cp.'!$B128),-('Comp.'!$K$5:$K$896=H$1),('Comp.'!$E$5:$E$896))</f>
        <v>0</v>
      </c>
      <c r="I128" s="15">
        <f>SUMPRODUCT(-('Diário 1º PA'!$E$4:$E$2634='Analítico Cp.'!$B128),-('Diário 1º PA'!$Q$4:$Q$2634=I$1),('Diário 1º PA'!$F$4:$F$2634))+SUMPRODUCT(-('Diário 2º PA'!$E$4:$E$2000='Analítico Cp.'!$B128),-('Diário 2º PA'!$Q$4:$Q$2000=I$1),('Diário 2º PA'!$F$4:$F$2000))+SUMPRODUCT(-('Diário 3º PA'!$E$4:$E$2000='Analítico Cp.'!$B128),-('Diário 3º PA'!$Q$4:$Q$2000=I$1),('Diário 3º PA'!$F$4:$F$2000))+SUMPRODUCT(-('Diário 4º PA'!$E$4:$E$2000='Analítico Cp.'!$B128),-('Diário 4º PA'!$Q$4:$Q$2000=I$1),('Diário 4º PA'!$F$4:$F$2000))+SUMPRODUCT(-('Comp.'!$D$5:$D$896='Analítico Cp.'!$B128),-('Comp.'!$K$5:$K$896=I$1),('Comp.'!$E$5:$E$896))</f>
        <v>0</v>
      </c>
      <c r="J128" s="15">
        <f>SUMPRODUCT(-('Diário 1º PA'!$E$4:$E$2634='Analítico Cp.'!$B128),-('Diário 1º PA'!$Q$4:$Q$2634=J$1),('Diário 1º PA'!$F$4:$F$2634))+SUMPRODUCT(-('Diário 2º PA'!$E$4:$E$2000='Analítico Cp.'!$B128),-('Diário 2º PA'!$Q$4:$Q$2000=J$1),('Diário 2º PA'!$F$4:$F$2000))+SUMPRODUCT(-('Diário 3º PA'!$E$4:$E$2000='Analítico Cp.'!$B128),-('Diário 3º PA'!$Q$4:$Q$2000=J$1),('Diário 3º PA'!$F$4:$F$2000))+SUMPRODUCT(-('Diário 4º PA'!$E$4:$E$2000='Analítico Cp.'!$B128),-('Diário 4º PA'!$Q$4:$Q$2000=J$1),('Diário 4º PA'!$F$4:$F$2000))+SUMPRODUCT(-('Comp.'!$D$5:$D$896='Analítico Cp.'!$B128),-('Comp.'!$K$5:$K$896=J$1),('Comp.'!$E$5:$E$896))</f>
        <v>0</v>
      </c>
      <c r="K128" s="15">
        <f>SUMPRODUCT(-('Diário 1º PA'!$E$4:$E$2634='Analítico Cp.'!$B128),-('Diário 1º PA'!$Q$4:$Q$2634=K$1),('Diário 1º PA'!$F$4:$F$2634))+SUMPRODUCT(-('Diário 2º PA'!$E$4:$E$2000='Analítico Cp.'!$B128),-('Diário 2º PA'!$Q$4:$Q$2000=K$1),('Diário 2º PA'!$F$4:$F$2000))+SUMPRODUCT(-('Diário 3º PA'!$E$4:$E$2000='Analítico Cp.'!$B128),-('Diário 3º PA'!$Q$4:$Q$2000=K$1),('Diário 3º PA'!$F$4:$F$2000))+SUMPRODUCT(-('Diário 4º PA'!$E$4:$E$2000='Analítico Cp.'!$B128),-('Diário 4º PA'!$Q$4:$Q$2000=K$1),('Diário 4º PA'!$F$4:$F$2000))+SUMPRODUCT(-('Comp.'!$D$5:$D$896='Analítico Cp.'!$B128),-('Comp.'!$K$5:$K$896=K$1),('Comp.'!$E$5:$E$896))</f>
        <v>0</v>
      </c>
      <c r="L128" s="15">
        <f>SUMPRODUCT(-('Diário 1º PA'!$E$4:$E$2634='Analítico Cp.'!$B128),-('Diário 1º PA'!$Q$4:$Q$2634=L$1),('Diário 1º PA'!$F$4:$F$2634))+SUMPRODUCT(-('Diário 2º PA'!$E$4:$E$2000='Analítico Cp.'!$B128),-('Diário 2º PA'!$Q$4:$Q$2000=L$1),('Diário 2º PA'!$F$4:$F$2000))+SUMPRODUCT(-('Diário 3º PA'!$E$4:$E$2000='Analítico Cp.'!$B128),-('Diário 3º PA'!$Q$4:$Q$2000=L$1),('Diário 3º PA'!$F$4:$F$2000))+SUMPRODUCT(-('Diário 4º PA'!$E$4:$E$2000='Analítico Cp.'!$B128),-('Diário 4º PA'!$Q$4:$Q$2000=L$1),('Diário 4º PA'!$F$4:$F$2000))+SUMPRODUCT(-('Comp.'!$D$5:$D$896='Analítico Cp.'!$B128),-('Comp.'!$K$5:$K$896=L$1),('Comp.'!$E$5:$E$896))</f>
        <v>0</v>
      </c>
      <c r="M128" s="15">
        <f>SUMPRODUCT(-('Diário 1º PA'!$E$4:$E$2634='Analítico Cp.'!$B128),-('Diário 1º PA'!$Q$4:$Q$2634=M$1),('Diário 1º PA'!$F$4:$F$2634))+SUMPRODUCT(-('Diário 2º PA'!$E$4:$E$2000='Analítico Cp.'!$B128),-('Diário 2º PA'!$Q$4:$Q$2000=M$1),('Diário 2º PA'!$F$4:$F$2000))+SUMPRODUCT(-('Diário 3º PA'!$E$4:$E$2000='Analítico Cp.'!$B128),-('Diário 3º PA'!$Q$4:$Q$2000=M$1),('Diário 3º PA'!$F$4:$F$2000))+SUMPRODUCT(-('Diário 4º PA'!$E$4:$E$2000='Analítico Cp.'!$B128),-('Diário 4º PA'!$Q$4:$Q$2000=M$1),('Diário 4º PA'!$F$4:$F$2000))+SUMPRODUCT(-('Comp.'!$D$5:$D$896='Analítico Cp.'!$B128),-('Comp.'!$K$5:$K$896=M$1),('Comp.'!$E$5:$E$896))</f>
        <v>0</v>
      </c>
      <c r="N128" s="15">
        <f>SUMPRODUCT(-('Diário 1º PA'!$E$4:$E$2634='Analítico Cp.'!$B128),-('Diário 1º PA'!$Q$4:$Q$2634=N$1),('Diário 1º PA'!$F$4:$F$2634))+SUMPRODUCT(-('Diário 2º PA'!$E$4:$E$2000='Analítico Cp.'!$B128),-('Diário 2º PA'!$Q$4:$Q$2000=N$1),('Diário 2º PA'!$F$4:$F$2000))+SUMPRODUCT(-('Diário 3º PA'!$E$4:$E$2000='Analítico Cp.'!$B128),-('Diário 3º PA'!$Q$4:$Q$2000=N$1),('Diário 3º PA'!$F$4:$F$2000))+SUMPRODUCT(-('Diário 4º PA'!$E$4:$E$2000='Analítico Cp.'!$B128),-('Diário 4º PA'!$Q$4:$Q$2000=N$1),('Diário 4º PA'!$F$4:$F$2000))+SUMPRODUCT(-('Comp.'!$D$5:$D$896='Analítico Cp.'!$B128),-('Comp.'!$K$5:$K$896=N$1),('Comp.'!$E$5:$E$896))</f>
        <v>0</v>
      </c>
      <c r="O128" s="16">
        <f t="shared" si="14"/>
        <v>15780</v>
      </c>
      <c r="P128" s="180">
        <f t="shared" si="15"/>
        <v>4.7116711124264334E-3</v>
      </c>
    </row>
    <row r="129" spans="1:16" ht="23.25" customHeight="1" x14ac:dyDescent="0.2">
      <c r="A129" s="67" t="s">
        <v>423</v>
      </c>
      <c r="B129" s="510" t="s">
        <v>451</v>
      </c>
      <c r="C129" s="15">
        <f>SUMPRODUCT(-('Diário 1º PA'!$E$4:$E$2634='Analítico Cp.'!$B129),-('Diário 1º PA'!$Q$4:$Q$2634=C$1),('Diário 1º PA'!$F$4:$F$2634))+SUMPRODUCT(-('Diário 2º PA'!$E$4:$E$2000='Analítico Cp.'!$B129),-('Diário 2º PA'!$Q$4:$Q$2000=C$1),('Diário 2º PA'!$F$4:$F$2000))+SUMPRODUCT(-('Diário 3º PA'!$E$4:$E$2000='Analítico Cp.'!$B129),-('Diário 3º PA'!$Q$4:$Q$2000=C$1),('Diário 3º PA'!$F$4:$F$2000))+SUMPRODUCT(-('Diário 4º PA'!$E$4:$E$2000='Analítico Cp.'!$B129),-('Diário 4º PA'!$Q$4:$Q$2000=C$1),('Diário 4º PA'!$F$4:$F$2000))+SUMPRODUCT(-('Comp.'!$D$5:$D$896='Analítico Cp.'!$B129),-('Comp.'!$K$5:$K$896=C$1),('Comp.'!$E$5:$E$896))</f>
        <v>0</v>
      </c>
      <c r="D129" s="15">
        <f>SUMPRODUCT(-('Diário 1º PA'!$E$4:$E$2634='Analítico Cp.'!$B129),-('Diário 1º PA'!$Q$4:$Q$2634=D$1),('Diário 1º PA'!$F$4:$F$2634))+SUMPRODUCT(-('Diário 2º PA'!$E$4:$E$2000='Analítico Cp.'!$B129),-('Diário 2º PA'!$Q$4:$Q$2000=D$1),('Diário 2º PA'!$F$4:$F$2000))+SUMPRODUCT(-('Diário 3º PA'!$E$4:$E$2000='Analítico Cp.'!$B129),-('Diário 3º PA'!$Q$4:$Q$2000=D$1),('Diário 3º PA'!$F$4:$F$2000))+SUMPRODUCT(-('Diário 4º PA'!$E$4:$E$2000='Analítico Cp.'!$B129),-('Diário 4º PA'!$Q$4:$Q$2000=D$1),('Diário 4º PA'!$F$4:$F$2000))+SUMPRODUCT(-('Comp.'!$D$5:$D$896='Analítico Cp.'!$B129),-('Comp.'!$K$5:$K$896=D$1),('Comp.'!$E$5:$E$896))</f>
        <v>0</v>
      </c>
      <c r="E129" s="15">
        <f>SUMPRODUCT(-('Diário 1º PA'!$E$4:$E$2634='Analítico Cp.'!$B129),-('Diário 1º PA'!$Q$4:$Q$2634=E$1),('Diário 1º PA'!$F$4:$F$2634))+SUMPRODUCT(-('Diário 2º PA'!$E$4:$E$2000='Analítico Cp.'!$B129),-('Diário 2º PA'!$Q$4:$Q$2000=E$1),('Diário 2º PA'!$F$4:$F$2000))+SUMPRODUCT(-('Diário 3º PA'!$E$4:$E$2000='Analítico Cp.'!$B129),-('Diário 3º PA'!$Q$4:$Q$2000=E$1),('Diário 3º PA'!$F$4:$F$2000))+SUMPRODUCT(-('Diário 4º PA'!$E$4:$E$2000='Analítico Cp.'!$B129),-('Diário 4º PA'!$Q$4:$Q$2000=E$1),('Diário 4º PA'!$F$4:$F$2000))+SUMPRODUCT(-('Comp.'!$D$5:$D$896='Analítico Cp.'!$B129),-('Comp.'!$K$5:$K$896=E$1),('Comp.'!$E$5:$E$896))</f>
        <v>0</v>
      </c>
      <c r="F129" s="15">
        <f>SUMPRODUCT(-('Diário 1º PA'!$E$4:$E$2634='Analítico Cp.'!$B129),-('Diário 1º PA'!$Q$4:$Q$2634=F$1),('Diário 1º PA'!$F$4:$F$2634))+SUMPRODUCT(-('Diário 2º PA'!$E$4:$E$2000='Analítico Cp.'!$B129),-('Diário 2º PA'!$Q$4:$Q$2000=F$1),('Diário 2º PA'!$F$4:$F$2000))+SUMPRODUCT(-('Diário 3º PA'!$E$4:$E$2000='Analítico Cp.'!$B129),-('Diário 3º PA'!$Q$4:$Q$2000=F$1),('Diário 3º PA'!$F$4:$F$2000))+SUMPRODUCT(-('Diário 4º PA'!$E$4:$E$2000='Analítico Cp.'!$B129),-('Diário 4º PA'!$Q$4:$Q$2000=F$1),('Diário 4º PA'!$F$4:$F$2000))+SUMPRODUCT(-('Comp.'!$D$5:$D$896='Analítico Cp.'!$B129),-('Comp.'!$K$5:$K$896=F$1),('Comp.'!$E$5:$E$896))</f>
        <v>0</v>
      </c>
      <c r="G129" s="15">
        <f>SUMPRODUCT(-('Diário 1º PA'!$E$4:$E$2634='Analítico Cp.'!$B129),-('Diário 1º PA'!$Q$4:$Q$2634=G$1),('Diário 1º PA'!$F$4:$F$2634))+SUMPRODUCT(-('Diário 2º PA'!$E$4:$E$2000='Analítico Cp.'!$B129),-('Diário 2º PA'!$Q$4:$Q$2000=G$1),('Diário 2º PA'!$F$4:$F$2000))+SUMPRODUCT(-('Diário 3º PA'!$E$4:$E$2000='Analítico Cp.'!$B129),-('Diário 3º PA'!$Q$4:$Q$2000=G$1),('Diário 3º PA'!$F$4:$F$2000))+SUMPRODUCT(-('Diário 4º PA'!$E$4:$E$2000='Analítico Cp.'!$B129),-('Diário 4º PA'!$Q$4:$Q$2000=G$1),('Diário 4º PA'!$F$4:$F$2000))+SUMPRODUCT(-('Comp.'!$D$5:$D$896='Analítico Cp.'!$B129),-('Comp.'!$K$5:$K$896=G$1),('Comp.'!$E$5:$E$896))</f>
        <v>0</v>
      </c>
      <c r="H129" s="15">
        <f>SUMPRODUCT(-('Diário 1º PA'!$E$4:$E$2634='Analítico Cp.'!$B129),-('Diário 1º PA'!$Q$4:$Q$2634=H$1),('Diário 1º PA'!$F$4:$F$2634))+SUMPRODUCT(-('Diário 2º PA'!$E$4:$E$2000='Analítico Cp.'!$B129),-('Diário 2º PA'!$Q$4:$Q$2000=H$1),('Diário 2º PA'!$F$4:$F$2000))+SUMPRODUCT(-('Diário 3º PA'!$E$4:$E$2000='Analítico Cp.'!$B129),-('Diário 3º PA'!$Q$4:$Q$2000=H$1),('Diário 3º PA'!$F$4:$F$2000))+SUMPRODUCT(-('Diário 4º PA'!$E$4:$E$2000='Analítico Cp.'!$B129),-('Diário 4º PA'!$Q$4:$Q$2000=H$1),('Diário 4º PA'!$F$4:$F$2000))+SUMPRODUCT(-('Comp.'!$D$5:$D$896='Analítico Cp.'!$B129),-('Comp.'!$K$5:$K$896=H$1),('Comp.'!$E$5:$E$896))</f>
        <v>0</v>
      </c>
      <c r="I129" s="15">
        <f>SUMPRODUCT(-('Diário 1º PA'!$E$4:$E$2634='Analítico Cp.'!$B129),-('Diário 1º PA'!$Q$4:$Q$2634=I$1),('Diário 1º PA'!$F$4:$F$2634))+SUMPRODUCT(-('Diário 2º PA'!$E$4:$E$2000='Analítico Cp.'!$B129),-('Diário 2º PA'!$Q$4:$Q$2000=I$1),('Diário 2º PA'!$F$4:$F$2000))+SUMPRODUCT(-('Diário 3º PA'!$E$4:$E$2000='Analítico Cp.'!$B129),-('Diário 3º PA'!$Q$4:$Q$2000=I$1),('Diário 3º PA'!$F$4:$F$2000))+SUMPRODUCT(-('Diário 4º PA'!$E$4:$E$2000='Analítico Cp.'!$B129),-('Diário 4º PA'!$Q$4:$Q$2000=I$1),('Diário 4º PA'!$F$4:$F$2000))+SUMPRODUCT(-('Comp.'!$D$5:$D$896='Analítico Cp.'!$B129),-('Comp.'!$K$5:$K$896=I$1),('Comp.'!$E$5:$E$896))</f>
        <v>0</v>
      </c>
      <c r="J129" s="15">
        <f>SUMPRODUCT(-('Diário 1º PA'!$E$4:$E$2634='Analítico Cp.'!$B129),-('Diário 1º PA'!$Q$4:$Q$2634=J$1),('Diário 1º PA'!$F$4:$F$2634))+SUMPRODUCT(-('Diário 2º PA'!$E$4:$E$2000='Analítico Cp.'!$B129),-('Diário 2º PA'!$Q$4:$Q$2000=J$1),('Diário 2º PA'!$F$4:$F$2000))+SUMPRODUCT(-('Diário 3º PA'!$E$4:$E$2000='Analítico Cp.'!$B129),-('Diário 3º PA'!$Q$4:$Q$2000=J$1),('Diário 3º PA'!$F$4:$F$2000))+SUMPRODUCT(-('Diário 4º PA'!$E$4:$E$2000='Analítico Cp.'!$B129),-('Diário 4º PA'!$Q$4:$Q$2000=J$1),('Diário 4º PA'!$F$4:$F$2000))+SUMPRODUCT(-('Comp.'!$D$5:$D$896='Analítico Cp.'!$B129),-('Comp.'!$K$5:$K$896=J$1),('Comp.'!$E$5:$E$896))</f>
        <v>0</v>
      </c>
      <c r="K129" s="15">
        <f>SUMPRODUCT(-('Diário 1º PA'!$E$4:$E$2634='Analítico Cp.'!$B129),-('Diário 1º PA'!$Q$4:$Q$2634=K$1),('Diário 1º PA'!$F$4:$F$2634))+SUMPRODUCT(-('Diário 2º PA'!$E$4:$E$2000='Analítico Cp.'!$B129),-('Diário 2º PA'!$Q$4:$Q$2000=K$1),('Diário 2º PA'!$F$4:$F$2000))+SUMPRODUCT(-('Diário 3º PA'!$E$4:$E$2000='Analítico Cp.'!$B129),-('Diário 3º PA'!$Q$4:$Q$2000=K$1),('Diário 3º PA'!$F$4:$F$2000))+SUMPRODUCT(-('Diário 4º PA'!$E$4:$E$2000='Analítico Cp.'!$B129),-('Diário 4º PA'!$Q$4:$Q$2000=K$1),('Diário 4º PA'!$F$4:$F$2000))+SUMPRODUCT(-('Comp.'!$D$5:$D$896='Analítico Cp.'!$B129),-('Comp.'!$K$5:$K$896=K$1),('Comp.'!$E$5:$E$896))</f>
        <v>0</v>
      </c>
      <c r="L129" s="15">
        <f>SUMPRODUCT(-('Diário 1º PA'!$E$4:$E$2634='Analítico Cp.'!$B129),-('Diário 1º PA'!$Q$4:$Q$2634=L$1),('Diário 1º PA'!$F$4:$F$2634))+SUMPRODUCT(-('Diário 2º PA'!$E$4:$E$2000='Analítico Cp.'!$B129),-('Diário 2º PA'!$Q$4:$Q$2000=L$1),('Diário 2º PA'!$F$4:$F$2000))+SUMPRODUCT(-('Diário 3º PA'!$E$4:$E$2000='Analítico Cp.'!$B129),-('Diário 3º PA'!$Q$4:$Q$2000=L$1),('Diário 3º PA'!$F$4:$F$2000))+SUMPRODUCT(-('Diário 4º PA'!$E$4:$E$2000='Analítico Cp.'!$B129),-('Diário 4º PA'!$Q$4:$Q$2000=L$1),('Diário 4º PA'!$F$4:$F$2000))+SUMPRODUCT(-('Comp.'!$D$5:$D$896='Analítico Cp.'!$B129),-('Comp.'!$K$5:$K$896=L$1),('Comp.'!$E$5:$E$896))</f>
        <v>0</v>
      </c>
      <c r="M129" s="15">
        <f>SUMPRODUCT(-('Diário 1º PA'!$E$4:$E$2634='Analítico Cp.'!$B129),-('Diário 1º PA'!$Q$4:$Q$2634=M$1),('Diário 1º PA'!$F$4:$F$2634))+SUMPRODUCT(-('Diário 2º PA'!$E$4:$E$2000='Analítico Cp.'!$B129),-('Diário 2º PA'!$Q$4:$Q$2000=M$1),('Diário 2º PA'!$F$4:$F$2000))+SUMPRODUCT(-('Diário 3º PA'!$E$4:$E$2000='Analítico Cp.'!$B129),-('Diário 3º PA'!$Q$4:$Q$2000=M$1),('Diário 3º PA'!$F$4:$F$2000))+SUMPRODUCT(-('Diário 4º PA'!$E$4:$E$2000='Analítico Cp.'!$B129),-('Diário 4º PA'!$Q$4:$Q$2000=M$1),('Diário 4º PA'!$F$4:$F$2000))+SUMPRODUCT(-('Comp.'!$D$5:$D$896='Analítico Cp.'!$B129),-('Comp.'!$K$5:$K$896=M$1),('Comp.'!$E$5:$E$896))</f>
        <v>0</v>
      </c>
      <c r="N129" s="15">
        <f>SUMPRODUCT(-('Diário 1º PA'!$E$4:$E$2634='Analítico Cp.'!$B129),-('Diário 1º PA'!$Q$4:$Q$2634=N$1),('Diário 1º PA'!$F$4:$F$2634))+SUMPRODUCT(-('Diário 2º PA'!$E$4:$E$2000='Analítico Cp.'!$B129),-('Diário 2º PA'!$Q$4:$Q$2000=N$1),('Diário 2º PA'!$F$4:$F$2000))+SUMPRODUCT(-('Diário 3º PA'!$E$4:$E$2000='Analítico Cp.'!$B129),-('Diário 3º PA'!$Q$4:$Q$2000=N$1),('Diário 3º PA'!$F$4:$F$2000))+SUMPRODUCT(-('Diário 4º PA'!$E$4:$E$2000='Analítico Cp.'!$B129),-('Diário 4º PA'!$Q$4:$Q$2000=N$1),('Diário 4º PA'!$F$4:$F$2000))+SUMPRODUCT(-('Comp.'!$D$5:$D$896='Analítico Cp.'!$B129),-('Comp.'!$K$5:$K$896=N$1),('Comp.'!$E$5:$E$896))</f>
        <v>0</v>
      </c>
      <c r="O129" s="16">
        <f t="shared" si="14"/>
        <v>0</v>
      </c>
      <c r="P129" s="180">
        <f t="shared" si="15"/>
        <v>0</v>
      </c>
    </row>
    <row r="130" spans="1:16" ht="23.25" customHeight="1" x14ac:dyDescent="0.2">
      <c r="A130" s="67" t="s">
        <v>424</v>
      </c>
      <c r="B130" s="510" t="s">
        <v>452</v>
      </c>
      <c r="C130" s="15">
        <f>SUMPRODUCT(-('Diário 1º PA'!$E$4:$E$2634='Analítico Cp.'!$B130),-('Diário 1º PA'!$Q$4:$Q$2634=C$1),('Diário 1º PA'!$F$4:$F$2634))+SUMPRODUCT(-('Diário 2º PA'!$E$4:$E$2000='Analítico Cp.'!$B130),-('Diário 2º PA'!$Q$4:$Q$2000=C$1),('Diário 2º PA'!$F$4:$F$2000))+SUMPRODUCT(-('Diário 3º PA'!$E$4:$E$2000='Analítico Cp.'!$B130),-('Diário 3º PA'!$Q$4:$Q$2000=C$1),('Diário 3º PA'!$F$4:$F$2000))+SUMPRODUCT(-('Diário 4º PA'!$E$4:$E$2000='Analítico Cp.'!$B130),-('Diário 4º PA'!$Q$4:$Q$2000=C$1),('Diário 4º PA'!$F$4:$F$2000))+SUMPRODUCT(-('Comp.'!$D$5:$D$896='Analítico Cp.'!$B130),-('Comp.'!$K$5:$K$896=C$1),('Comp.'!$E$5:$E$896))</f>
        <v>0</v>
      </c>
      <c r="D130" s="15">
        <f>SUMPRODUCT(-('Diário 1º PA'!$E$4:$E$2634='Analítico Cp.'!$B130),-('Diário 1º PA'!$Q$4:$Q$2634=D$1),('Diário 1º PA'!$F$4:$F$2634))+SUMPRODUCT(-('Diário 2º PA'!$E$4:$E$2000='Analítico Cp.'!$B130),-('Diário 2º PA'!$Q$4:$Q$2000=D$1),('Diário 2º PA'!$F$4:$F$2000))+SUMPRODUCT(-('Diário 3º PA'!$E$4:$E$2000='Analítico Cp.'!$B130),-('Diário 3º PA'!$Q$4:$Q$2000=D$1),('Diário 3º PA'!$F$4:$F$2000))+SUMPRODUCT(-('Diário 4º PA'!$E$4:$E$2000='Analítico Cp.'!$B130),-('Diário 4º PA'!$Q$4:$Q$2000=D$1),('Diário 4º PA'!$F$4:$F$2000))+SUMPRODUCT(-('Comp.'!$D$5:$D$896='Analítico Cp.'!$B130),-('Comp.'!$K$5:$K$896=D$1),('Comp.'!$E$5:$E$896))</f>
        <v>3750</v>
      </c>
      <c r="E130" s="15">
        <f>SUMPRODUCT(-('Diário 1º PA'!$E$4:$E$2634='Analítico Cp.'!$B130),-('Diário 1º PA'!$Q$4:$Q$2634=E$1),('Diário 1º PA'!$F$4:$F$2634))+SUMPRODUCT(-('Diário 2º PA'!$E$4:$E$2000='Analítico Cp.'!$B130),-('Diário 2º PA'!$Q$4:$Q$2000=E$1),('Diário 2º PA'!$F$4:$F$2000))+SUMPRODUCT(-('Diário 3º PA'!$E$4:$E$2000='Analítico Cp.'!$B130),-('Diário 3º PA'!$Q$4:$Q$2000=E$1),('Diário 3º PA'!$F$4:$F$2000))+SUMPRODUCT(-('Diário 4º PA'!$E$4:$E$2000='Analítico Cp.'!$B130),-('Diário 4º PA'!$Q$4:$Q$2000=E$1),('Diário 4º PA'!$F$4:$F$2000))+SUMPRODUCT(-('Comp.'!$D$5:$D$896='Analítico Cp.'!$B130),-('Comp.'!$K$5:$K$896=E$1),('Comp.'!$E$5:$E$896))</f>
        <v>9959.1</v>
      </c>
      <c r="F130" s="15">
        <f>SUMPRODUCT(-('Diário 1º PA'!$E$4:$E$2634='Analítico Cp.'!$B130),-('Diário 1º PA'!$Q$4:$Q$2634=F$1),('Diário 1º PA'!$F$4:$F$2634))+SUMPRODUCT(-('Diário 2º PA'!$E$4:$E$2000='Analítico Cp.'!$B130),-('Diário 2º PA'!$Q$4:$Q$2000=F$1),('Diário 2º PA'!$F$4:$F$2000))+SUMPRODUCT(-('Diário 3º PA'!$E$4:$E$2000='Analítico Cp.'!$B130),-('Diário 3º PA'!$Q$4:$Q$2000=F$1),('Diário 3º PA'!$F$4:$F$2000))+SUMPRODUCT(-('Diário 4º PA'!$E$4:$E$2000='Analítico Cp.'!$B130),-('Diário 4º PA'!$Q$4:$Q$2000=F$1),('Diário 4º PA'!$F$4:$F$2000))+SUMPRODUCT(-('Comp.'!$D$5:$D$896='Analítico Cp.'!$B130),-('Comp.'!$K$5:$K$896=F$1),('Comp.'!$E$5:$E$896))</f>
        <v>0</v>
      </c>
      <c r="G130" s="15">
        <f>SUMPRODUCT(-('Diário 1º PA'!$E$4:$E$2634='Analítico Cp.'!$B130),-('Diário 1º PA'!$Q$4:$Q$2634=G$1),('Diário 1º PA'!$F$4:$F$2634))+SUMPRODUCT(-('Diário 2º PA'!$E$4:$E$2000='Analítico Cp.'!$B130),-('Diário 2º PA'!$Q$4:$Q$2000=G$1),('Diário 2º PA'!$F$4:$F$2000))+SUMPRODUCT(-('Diário 3º PA'!$E$4:$E$2000='Analítico Cp.'!$B130),-('Diário 3º PA'!$Q$4:$Q$2000=G$1),('Diário 3º PA'!$F$4:$F$2000))+SUMPRODUCT(-('Diário 4º PA'!$E$4:$E$2000='Analítico Cp.'!$B130),-('Diário 4º PA'!$Q$4:$Q$2000=G$1),('Diário 4º PA'!$F$4:$F$2000))+SUMPRODUCT(-('Comp.'!$D$5:$D$896='Analítico Cp.'!$B130),-('Comp.'!$K$5:$K$896=G$1),('Comp.'!$E$5:$E$896))</f>
        <v>0</v>
      </c>
      <c r="H130" s="15">
        <f>SUMPRODUCT(-('Diário 1º PA'!$E$4:$E$2634='Analítico Cp.'!$B130),-('Diário 1º PA'!$Q$4:$Q$2634=H$1),('Diário 1º PA'!$F$4:$F$2634))+SUMPRODUCT(-('Diário 2º PA'!$E$4:$E$2000='Analítico Cp.'!$B130),-('Diário 2º PA'!$Q$4:$Q$2000=H$1),('Diário 2º PA'!$F$4:$F$2000))+SUMPRODUCT(-('Diário 3º PA'!$E$4:$E$2000='Analítico Cp.'!$B130),-('Diário 3º PA'!$Q$4:$Q$2000=H$1),('Diário 3º PA'!$F$4:$F$2000))+SUMPRODUCT(-('Diário 4º PA'!$E$4:$E$2000='Analítico Cp.'!$B130),-('Diário 4º PA'!$Q$4:$Q$2000=H$1),('Diário 4º PA'!$F$4:$F$2000))+SUMPRODUCT(-('Comp.'!$D$5:$D$896='Analítico Cp.'!$B130),-('Comp.'!$K$5:$K$896=H$1),('Comp.'!$E$5:$E$896))</f>
        <v>0</v>
      </c>
      <c r="I130" s="15">
        <f>SUMPRODUCT(-('Diário 1º PA'!$E$4:$E$2634='Analítico Cp.'!$B130),-('Diário 1º PA'!$Q$4:$Q$2634=I$1),('Diário 1º PA'!$F$4:$F$2634))+SUMPRODUCT(-('Diário 2º PA'!$E$4:$E$2000='Analítico Cp.'!$B130),-('Diário 2º PA'!$Q$4:$Q$2000=I$1),('Diário 2º PA'!$F$4:$F$2000))+SUMPRODUCT(-('Diário 3º PA'!$E$4:$E$2000='Analítico Cp.'!$B130),-('Diário 3º PA'!$Q$4:$Q$2000=I$1),('Diário 3º PA'!$F$4:$F$2000))+SUMPRODUCT(-('Diário 4º PA'!$E$4:$E$2000='Analítico Cp.'!$B130),-('Diário 4º PA'!$Q$4:$Q$2000=I$1),('Diário 4º PA'!$F$4:$F$2000))+SUMPRODUCT(-('Comp.'!$D$5:$D$896='Analítico Cp.'!$B130),-('Comp.'!$K$5:$K$896=I$1),('Comp.'!$E$5:$E$896))</f>
        <v>0</v>
      </c>
      <c r="J130" s="15">
        <f>SUMPRODUCT(-('Diário 1º PA'!$E$4:$E$2634='Analítico Cp.'!$B130),-('Diário 1º PA'!$Q$4:$Q$2634=J$1),('Diário 1º PA'!$F$4:$F$2634))+SUMPRODUCT(-('Diário 2º PA'!$E$4:$E$2000='Analítico Cp.'!$B130),-('Diário 2º PA'!$Q$4:$Q$2000=J$1),('Diário 2º PA'!$F$4:$F$2000))+SUMPRODUCT(-('Diário 3º PA'!$E$4:$E$2000='Analítico Cp.'!$B130),-('Diário 3º PA'!$Q$4:$Q$2000=J$1),('Diário 3º PA'!$F$4:$F$2000))+SUMPRODUCT(-('Diário 4º PA'!$E$4:$E$2000='Analítico Cp.'!$B130),-('Diário 4º PA'!$Q$4:$Q$2000=J$1),('Diário 4º PA'!$F$4:$F$2000))+SUMPRODUCT(-('Comp.'!$D$5:$D$896='Analítico Cp.'!$B130),-('Comp.'!$K$5:$K$896=J$1),('Comp.'!$E$5:$E$896))</f>
        <v>0</v>
      </c>
      <c r="K130" s="15">
        <f>SUMPRODUCT(-('Diário 1º PA'!$E$4:$E$2634='Analítico Cp.'!$B130),-('Diário 1º PA'!$Q$4:$Q$2634=K$1),('Diário 1º PA'!$F$4:$F$2634))+SUMPRODUCT(-('Diário 2º PA'!$E$4:$E$2000='Analítico Cp.'!$B130),-('Diário 2º PA'!$Q$4:$Q$2000=K$1),('Diário 2º PA'!$F$4:$F$2000))+SUMPRODUCT(-('Diário 3º PA'!$E$4:$E$2000='Analítico Cp.'!$B130),-('Diário 3º PA'!$Q$4:$Q$2000=K$1),('Diário 3º PA'!$F$4:$F$2000))+SUMPRODUCT(-('Diário 4º PA'!$E$4:$E$2000='Analítico Cp.'!$B130),-('Diário 4º PA'!$Q$4:$Q$2000=K$1),('Diário 4º PA'!$F$4:$F$2000))+SUMPRODUCT(-('Comp.'!$D$5:$D$896='Analítico Cp.'!$B130),-('Comp.'!$K$5:$K$896=K$1),('Comp.'!$E$5:$E$896))</f>
        <v>0</v>
      </c>
      <c r="L130" s="15">
        <f>SUMPRODUCT(-('Diário 1º PA'!$E$4:$E$2634='Analítico Cp.'!$B130),-('Diário 1º PA'!$Q$4:$Q$2634=L$1),('Diário 1º PA'!$F$4:$F$2634))+SUMPRODUCT(-('Diário 2º PA'!$E$4:$E$2000='Analítico Cp.'!$B130),-('Diário 2º PA'!$Q$4:$Q$2000=L$1),('Diário 2º PA'!$F$4:$F$2000))+SUMPRODUCT(-('Diário 3º PA'!$E$4:$E$2000='Analítico Cp.'!$B130),-('Diário 3º PA'!$Q$4:$Q$2000=L$1),('Diário 3º PA'!$F$4:$F$2000))+SUMPRODUCT(-('Diário 4º PA'!$E$4:$E$2000='Analítico Cp.'!$B130),-('Diário 4º PA'!$Q$4:$Q$2000=L$1),('Diário 4º PA'!$F$4:$F$2000))+SUMPRODUCT(-('Comp.'!$D$5:$D$896='Analítico Cp.'!$B130),-('Comp.'!$K$5:$K$896=L$1),('Comp.'!$E$5:$E$896))</f>
        <v>0</v>
      </c>
      <c r="M130" s="15">
        <f>SUMPRODUCT(-('Diário 1º PA'!$E$4:$E$2634='Analítico Cp.'!$B130),-('Diário 1º PA'!$Q$4:$Q$2634=M$1),('Diário 1º PA'!$F$4:$F$2634))+SUMPRODUCT(-('Diário 2º PA'!$E$4:$E$2000='Analítico Cp.'!$B130),-('Diário 2º PA'!$Q$4:$Q$2000=M$1),('Diário 2º PA'!$F$4:$F$2000))+SUMPRODUCT(-('Diário 3º PA'!$E$4:$E$2000='Analítico Cp.'!$B130),-('Diário 3º PA'!$Q$4:$Q$2000=M$1),('Diário 3º PA'!$F$4:$F$2000))+SUMPRODUCT(-('Diário 4º PA'!$E$4:$E$2000='Analítico Cp.'!$B130),-('Diário 4º PA'!$Q$4:$Q$2000=M$1),('Diário 4º PA'!$F$4:$F$2000))+SUMPRODUCT(-('Comp.'!$D$5:$D$896='Analítico Cp.'!$B130),-('Comp.'!$K$5:$K$896=M$1),('Comp.'!$E$5:$E$896))</f>
        <v>0</v>
      </c>
      <c r="N130" s="15">
        <f>SUMPRODUCT(-('Diário 1º PA'!$E$4:$E$2634='Analítico Cp.'!$B130),-('Diário 1º PA'!$Q$4:$Q$2634=N$1),('Diário 1º PA'!$F$4:$F$2634))+SUMPRODUCT(-('Diário 2º PA'!$E$4:$E$2000='Analítico Cp.'!$B130),-('Diário 2º PA'!$Q$4:$Q$2000=N$1),('Diário 2º PA'!$F$4:$F$2000))+SUMPRODUCT(-('Diário 3º PA'!$E$4:$E$2000='Analítico Cp.'!$B130),-('Diário 3º PA'!$Q$4:$Q$2000=N$1),('Diário 3º PA'!$F$4:$F$2000))+SUMPRODUCT(-('Diário 4º PA'!$E$4:$E$2000='Analítico Cp.'!$B130),-('Diário 4º PA'!$Q$4:$Q$2000=N$1),('Diário 4º PA'!$F$4:$F$2000))+SUMPRODUCT(-('Comp.'!$D$5:$D$896='Analítico Cp.'!$B130),-('Comp.'!$K$5:$K$896=N$1),('Comp.'!$E$5:$E$896))</f>
        <v>0</v>
      </c>
      <c r="O130" s="16">
        <f t="shared" si="14"/>
        <v>13709.1</v>
      </c>
      <c r="P130" s="180">
        <f t="shared" si="15"/>
        <v>4.0933314605427892E-3</v>
      </c>
    </row>
    <row r="131" spans="1:16" ht="23.25" customHeight="1" x14ac:dyDescent="0.2">
      <c r="A131" s="67" t="s">
        <v>425</v>
      </c>
      <c r="B131" s="510" t="s">
        <v>453</v>
      </c>
      <c r="C131" s="15">
        <f>SUMPRODUCT(-('Diário 1º PA'!$E$4:$E$2634='Analítico Cp.'!$B131),-('Diário 1º PA'!$Q$4:$Q$2634=C$1),('Diário 1º PA'!$F$4:$F$2634))+SUMPRODUCT(-('Diário 2º PA'!$E$4:$E$2000='Analítico Cp.'!$B131),-('Diário 2º PA'!$Q$4:$Q$2000=C$1),('Diário 2º PA'!$F$4:$F$2000))+SUMPRODUCT(-('Diário 3º PA'!$E$4:$E$2000='Analítico Cp.'!$B131),-('Diário 3º PA'!$Q$4:$Q$2000=C$1),('Diário 3º PA'!$F$4:$F$2000))+SUMPRODUCT(-('Diário 4º PA'!$E$4:$E$2000='Analítico Cp.'!$B131),-('Diário 4º PA'!$Q$4:$Q$2000=C$1),('Diário 4º PA'!$F$4:$F$2000))+SUMPRODUCT(-('Comp.'!$D$5:$D$896='Analítico Cp.'!$B131),-('Comp.'!$K$5:$K$896=C$1),('Comp.'!$E$5:$E$896))</f>
        <v>35168.000000000015</v>
      </c>
      <c r="D131" s="15">
        <f>SUMPRODUCT(-('Diário 1º PA'!$E$4:$E$2634='Analítico Cp.'!$B131),-('Diário 1º PA'!$Q$4:$Q$2634=D$1),('Diário 1º PA'!$F$4:$F$2634))+SUMPRODUCT(-('Diário 2º PA'!$E$4:$E$2000='Analítico Cp.'!$B131),-('Diário 2º PA'!$Q$4:$Q$2000=D$1),('Diário 2º PA'!$F$4:$F$2000))+SUMPRODUCT(-('Diário 3º PA'!$E$4:$E$2000='Analítico Cp.'!$B131),-('Diário 3º PA'!$Q$4:$Q$2000=D$1),('Diário 3º PA'!$F$4:$F$2000))+SUMPRODUCT(-('Diário 4º PA'!$E$4:$E$2000='Analítico Cp.'!$B131),-('Diário 4º PA'!$Q$4:$Q$2000=D$1),('Diário 4º PA'!$F$4:$F$2000))+SUMPRODUCT(-('Comp.'!$D$5:$D$896='Analítico Cp.'!$B131),-('Comp.'!$K$5:$K$896=D$1),('Comp.'!$E$5:$E$896))</f>
        <v>44338</v>
      </c>
      <c r="E131" s="15">
        <f>SUMPRODUCT(-('Diário 1º PA'!$E$4:$E$2634='Analítico Cp.'!$B131),-('Diário 1º PA'!$Q$4:$Q$2634=E$1),('Diário 1º PA'!$F$4:$F$2634))+SUMPRODUCT(-('Diário 2º PA'!$E$4:$E$2000='Analítico Cp.'!$B131),-('Diário 2º PA'!$Q$4:$Q$2000=E$1),('Diário 2º PA'!$F$4:$F$2000))+SUMPRODUCT(-('Diário 3º PA'!$E$4:$E$2000='Analítico Cp.'!$B131),-('Diário 3º PA'!$Q$4:$Q$2000=E$1),('Diário 3º PA'!$F$4:$F$2000))+SUMPRODUCT(-('Diário 4º PA'!$E$4:$E$2000='Analítico Cp.'!$B131),-('Diário 4º PA'!$Q$4:$Q$2000=E$1),('Diário 4º PA'!$F$4:$F$2000))+SUMPRODUCT(-('Comp.'!$D$5:$D$896='Analítico Cp.'!$B131),-('Comp.'!$K$5:$K$896=E$1),('Comp.'!$E$5:$E$896))</f>
        <v>33816</v>
      </c>
      <c r="F131" s="15">
        <f>SUMPRODUCT(-('Diário 1º PA'!$E$4:$E$2634='Analítico Cp.'!$B131),-('Diário 1º PA'!$Q$4:$Q$2634=F$1),('Diário 1º PA'!$F$4:$F$2634))+SUMPRODUCT(-('Diário 2º PA'!$E$4:$E$2000='Analítico Cp.'!$B131),-('Diário 2º PA'!$Q$4:$Q$2000=F$1),('Diário 2º PA'!$F$4:$F$2000))+SUMPRODUCT(-('Diário 3º PA'!$E$4:$E$2000='Analítico Cp.'!$B131),-('Diário 3º PA'!$Q$4:$Q$2000=F$1),('Diário 3º PA'!$F$4:$F$2000))+SUMPRODUCT(-('Diário 4º PA'!$E$4:$E$2000='Analítico Cp.'!$B131),-('Diário 4º PA'!$Q$4:$Q$2000=F$1),('Diário 4º PA'!$F$4:$F$2000))+SUMPRODUCT(-('Comp.'!$D$5:$D$896='Analítico Cp.'!$B131),-('Comp.'!$K$5:$K$896=F$1),('Comp.'!$E$5:$E$896))</f>
        <v>0</v>
      </c>
      <c r="G131" s="15">
        <f>SUMPRODUCT(-('Diário 1º PA'!$E$4:$E$2634='Analítico Cp.'!$B131),-('Diário 1º PA'!$Q$4:$Q$2634=G$1),('Diário 1º PA'!$F$4:$F$2634))+SUMPRODUCT(-('Diário 2º PA'!$E$4:$E$2000='Analítico Cp.'!$B131),-('Diário 2º PA'!$Q$4:$Q$2000=G$1),('Diário 2º PA'!$F$4:$F$2000))+SUMPRODUCT(-('Diário 3º PA'!$E$4:$E$2000='Analítico Cp.'!$B131),-('Diário 3º PA'!$Q$4:$Q$2000=G$1),('Diário 3º PA'!$F$4:$F$2000))+SUMPRODUCT(-('Diário 4º PA'!$E$4:$E$2000='Analítico Cp.'!$B131),-('Diário 4º PA'!$Q$4:$Q$2000=G$1),('Diário 4º PA'!$F$4:$F$2000))+SUMPRODUCT(-('Comp.'!$D$5:$D$896='Analítico Cp.'!$B131),-('Comp.'!$K$5:$K$896=G$1),('Comp.'!$E$5:$E$896))</f>
        <v>0</v>
      </c>
      <c r="H131" s="15">
        <f>SUMPRODUCT(-('Diário 1º PA'!$E$4:$E$2634='Analítico Cp.'!$B131),-('Diário 1º PA'!$Q$4:$Q$2634=H$1),('Diário 1º PA'!$F$4:$F$2634))+SUMPRODUCT(-('Diário 2º PA'!$E$4:$E$2000='Analítico Cp.'!$B131),-('Diário 2º PA'!$Q$4:$Q$2000=H$1),('Diário 2º PA'!$F$4:$F$2000))+SUMPRODUCT(-('Diário 3º PA'!$E$4:$E$2000='Analítico Cp.'!$B131),-('Diário 3º PA'!$Q$4:$Q$2000=H$1),('Diário 3º PA'!$F$4:$F$2000))+SUMPRODUCT(-('Diário 4º PA'!$E$4:$E$2000='Analítico Cp.'!$B131),-('Diário 4º PA'!$Q$4:$Q$2000=H$1),('Diário 4º PA'!$F$4:$F$2000))+SUMPRODUCT(-('Comp.'!$D$5:$D$896='Analítico Cp.'!$B131),-('Comp.'!$K$5:$K$896=H$1),('Comp.'!$E$5:$E$896))</f>
        <v>0</v>
      </c>
      <c r="I131" s="15">
        <f>SUMPRODUCT(-('Diário 1º PA'!$E$4:$E$2634='Analítico Cp.'!$B131),-('Diário 1º PA'!$Q$4:$Q$2634=I$1),('Diário 1º PA'!$F$4:$F$2634))+SUMPRODUCT(-('Diário 2º PA'!$E$4:$E$2000='Analítico Cp.'!$B131),-('Diário 2º PA'!$Q$4:$Q$2000=I$1),('Diário 2º PA'!$F$4:$F$2000))+SUMPRODUCT(-('Diário 3º PA'!$E$4:$E$2000='Analítico Cp.'!$B131),-('Diário 3º PA'!$Q$4:$Q$2000=I$1),('Diário 3º PA'!$F$4:$F$2000))+SUMPRODUCT(-('Diário 4º PA'!$E$4:$E$2000='Analítico Cp.'!$B131),-('Diário 4º PA'!$Q$4:$Q$2000=I$1),('Diário 4º PA'!$F$4:$F$2000))+SUMPRODUCT(-('Comp.'!$D$5:$D$896='Analítico Cp.'!$B131),-('Comp.'!$K$5:$K$896=I$1),('Comp.'!$E$5:$E$896))</f>
        <v>0</v>
      </c>
      <c r="J131" s="15">
        <f>SUMPRODUCT(-('Diário 1º PA'!$E$4:$E$2634='Analítico Cp.'!$B131),-('Diário 1º PA'!$Q$4:$Q$2634=J$1),('Diário 1º PA'!$F$4:$F$2634))+SUMPRODUCT(-('Diário 2º PA'!$E$4:$E$2000='Analítico Cp.'!$B131),-('Diário 2º PA'!$Q$4:$Q$2000=J$1),('Diário 2º PA'!$F$4:$F$2000))+SUMPRODUCT(-('Diário 3º PA'!$E$4:$E$2000='Analítico Cp.'!$B131),-('Diário 3º PA'!$Q$4:$Q$2000=J$1),('Diário 3º PA'!$F$4:$F$2000))+SUMPRODUCT(-('Diário 4º PA'!$E$4:$E$2000='Analítico Cp.'!$B131),-('Diário 4º PA'!$Q$4:$Q$2000=J$1),('Diário 4º PA'!$F$4:$F$2000))+SUMPRODUCT(-('Comp.'!$D$5:$D$896='Analítico Cp.'!$B131),-('Comp.'!$K$5:$K$896=J$1),('Comp.'!$E$5:$E$896))</f>
        <v>0</v>
      </c>
      <c r="K131" s="15">
        <f>SUMPRODUCT(-('Diário 1º PA'!$E$4:$E$2634='Analítico Cp.'!$B131),-('Diário 1º PA'!$Q$4:$Q$2634=K$1),('Diário 1º PA'!$F$4:$F$2634))+SUMPRODUCT(-('Diário 2º PA'!$E$4:$E$2000='Analítico Cp.'!$B131),-('Diário 2º PA'!$Q$4:$Q$2000=K$1),('Diário 2º PA'!$F$4:$F$2000))+SUMPRODUCT(-('Diário 3º PA'!$E$4:$E$2000='Analítico Cp.'!$B131),-('Diário 3º PA'!$Q$4:$Q$2000=K$1),('Diário 3º PA'!$F$4:$F$2000))+SUMPRODUCT(-('Diário 4º PA'!$E$4:$E$2000='Analítico Cp.'!$B131),-('Diário 4º PA'!$Q$4:$Q$2000=K$1),('Diário 4º PA'!$F$4:$F$2000))+SUMPRODUCT(-('Comp.'!$D$5:$D$896='Analítico Cp.'!$B131),-('Comp.'!$K$5:$K$896=K$1),('Comp.'!$E$5:$E$896))</f>
        <v>0</v>
      </c>
      <c r="L131" s="15">
        <f>SUMPRODUCT(-('Diário 1º PA'!$E$4:$E$2634='Analítico Cp.'!$B131),-('Diário 1º PA'!$Q$4:$Q$2634=L$1),('Diário 1º PA'!$F$4:$F$2634))+SUMPRODUCT(-('Diário 2º PA'!$E$4:$E$2000='Analítico Cp.'!$B131),-('Diário 2º PA'!$Q$4:$Q$2000=L$1),('Diário 2º PA'!$F$4:$F$2000))+SUMPRODUCT(-('Diário 3º PA'!$E$4:$E$2000='Analítico Cp.'!$B131),-('Diário 3º PA'!$Q$4:$Q$2000=L$1),('Diário 3º PA'!$F$4:$F$2000))+SUMPRODUCT(-('Diário 4º PA'!$E$4:$E$2000='Analítico Cp.'!$B131),-('Diário 4º PA'!$Q$4:$Q$2000=L$1),('Diário 4º PA'!$F$4:$F$2000))+SUMPRODUCT(-('Comp.'!$D$5:$D$896='Analítico Cp.'!$B131),-('Comp.'!$K$5:$K$896=L$1),('Comp.'!$E$5:$E$896))</f>
        <v>0</v>
      </c>
      <c r="M131" s="15">
        <f>SUMPRODUCT(-('Diário 1º PA'!$E$4:$E$2634='Analítico Cp.'!$B131),-('Diário 1º PA'!$Q$4:$Q$2634=M$1),('Diário 1º PA'!$F$4:$F$2634))+SUMPRODUCT(-('Diário 2º PA'!$E$4:$E$2000='Analítico Cp.'!$B131),-('Diário 2º PA'!$Q$4:$Q$2000=M$1),('Diário 2º PA'!$F$4:$F$2000))+SUMPRODUCT(-('Diário 3º PA'!$E$4:$E$2000='Analítico Cp.'!$B131),-('Diário 3º PA'!$Q$4:$Q$2000=M$1),('Diário 3º PA'!$F$4:$F$2000))+SUMPRODUCT(-('Diário 4º PA'!$E$4:$E$2000='Analítico Cp.'!$B131),-('Diário 4º PA'!$Q$4:$Q$2000=M$1),('Diário 4º PA'!$F$4:$F$2000))+SUMPRODUCT(-('Comp.'!$D$5:$D$896='Analítico Cp.'!$B131),-('Comp.'!$K$5:$K$896=M$1),('Comp.'!$E$5:$E$896))</f>
        <v>0</v>
      </c>
      <c r="N131" s="15">
        <f>SUMPRODUCT(-('Diário 1º PA'!$E$4:$E$2634='Analítico Cp.'!$B131),-('Diário 1º PA'!$Q$4:$Q$2634=N$1),('Diário 1º PA'!$F$4:$F$2634))+SUMPRODUCT(-('Diário 2º PA'!$E$4:$E$2000='Analítico Cp.'!$B131),-('Diário 2º PA'!$Q$4:$Q$2000=N$1),('Diário 2º PA'!$F$4:$F$2000))+SUMPRODUCT(-('Diário 3º PA'!$E$4:$E$2000='Analítico Cp.'!$B131),-('Diário 3º PA'!$Q$4:$Q$2000=N$1),('Diário 3º PA'!$F$4:$F$2000))+SUMPRODUCT(-('Diário 4º PA'!$E$4:$E$2000='Analítico Cp.'!$B131),-('Diário 4º PA'!$Q$4:$Q$2000=N$1),('Diário 4º PA'!$F$4:$F$2000))+SUMPRODUCT(-('Comp.'!$D$5:$D$896='Analítico Cp.'!$B131),-('Comp.'!$K$5:$K$896=N$1),('Comp.'!$E$5:$E$896))</f>
        <v>0</v>
      </c>
      <c r="O131" s="16">
        <f t="shared" si="14"/>
        <v>113322.00000000001</v>
      </c>
      <c r="P131" s="180">
        <f t="shared" si="15"/>
        <v>3.3836248022965039E-2</v>
      </c>
    </row>
    <row r="132" spans="1:16" ht="23.25" customHeight="1" x14ac:dyDescent="0.2">
      <c r="A132" s="67" t="s">
        <v>426</v>
      </c>
      <c r="B132" s="510" t="s">
        <v>454</v>
      </c>
      <c r="C132" s="15">
        <f>SUMPRODUCT(-('Diário 1º PA'!$E$4:$E$2634='Analítico Cp.'!$B132),-('Diário 1º PA'!$Q$4:$Q$2634=C$1),('Diário 1º PA'!$F$4:$F$2634))+SUMPRODUCT(-('Diário 2º PA'!$E$4:$E$2000='Analítico Cp.'!$B132),-('Diário 2º PA'!$Q$4:$Q$2000=C$1),('Diário 2º PA'!$F$4:$F$2000))+SUMPRODUCT(-('Diário 3º PA'!$E$4:$E$2000='Analítico Cp.'!$B132),-('Diário 3º PA'!$Q$4:$Q$2000=C$1),('Diário 3º PA'!$F$4:$F$2000))+SUMPRODUCT(-('Diário 4º PA'!$E$4:$E$2000='Analítico Cp.'!$B132),-('Diário 4º PA'!$Q$4:$Q$2000=C$1),('Diário 4º PA'!$F$4:$F$2000))+SUMPRODUCT(-('Comp.'!$D$5:$D$896='Analítico Cp.'!$B132),-('Comp.'!$K$5:$K$896=C$1),('Comp.'!$E$5:$E$896))</f>
        <v>1000</v>
      </c>
      <c r="D132" s="15">
        <f>SUMPRODUCT(-('Diário 1º PA'!$E$4:$E$2634='Analítico Cp.'!$B132),-('Diário 1º PA'!$Q$4:$Q$2634=D$1),('Diário 1º PA'!$F$4:$F$2634))+SUMPRODUCT(-('Diário 2º PA'!$E$4:$E$2000='Analítico Cp.'!$B132),-('Diário 2º PA'!$Q$4:$Q$2000=D$1),('Diário 2º PA'!$F$4:$F$2000))+SUMPRODUCT(-('Diário 3º PA'!$E$4:$E$2000='Analítico Cp.'!$B132),-('Diário 3º PA'!$Q$4:$Q$2000=D$1),('Diário 3º PA'!$F$4:$F$2000))+SUMPRODUCT(-('Diário 4º PA'!$E$4:$E$2000='Analítico Cp.'!$B132),-('Diário 4º PA'!$Q$4:$Q$2000=D$1),('Diário 4º PA'!$F$4:$F$2000))+SUMPRODUCT(-('Comp.'!$D$5:$D$896='Analítico Cp.'!$B132),-('Comp.'!$K$5:$K$896=D$1),('Comp.'!$E$5:$E$896))</f>
        <v>0</v>
      </c>
      <c r="E132" s="15">
        <f>SUMPRODUCT(-('Diário 1º PA'!$E$4:$E$2634='Analítico Cp.'!$B132),-('Diário 1º PA'!$Q$4:$Q$2634=E$1),('Diário 1º PA'!$F$4:$F$2634))+SUMPRODUCT(-('Diário 2º PA'!$E$4:$E$2000='Analítico Cp.'!$B132),-('Diário 2º PA'!$Q$4:$Q$2000=E$1),('Diário 2º PA'!$F$4:$F$2000))+SUMPRODUCT(-('Diário 3º PA'!$E$4:$E$2000='Analítico Cp.'!$B132),-('Diário 3º PA'!$Q$4:$Q$2000=E$1),('Diário 3º PA'!$F$4:$F$2000))+SUMPRODUCT(-('Diário 4º PA'!$E$4:$E$2000='Analítico Cp.'!$B132),-('Diário 4º PA'!$Q$4:$Q$2000=E$1),('Diário 4º PA'!$F$4:$F$2000))+SUMPRODUCT(-('Comp.'!$D$5:$D$896='Analítico Cp.'!$B132),-('Comp.'!$K$5:$K$896=E$1),('Comp.'!$E$5:$E$896))</f>
        <v>4395</v>
      </c>
      <c r="F132" s="15">
        <f>SUMPRODUCT(-('Diário 1º PA'!$E$4:$E$2634='Analítico Cp.'!$B132),-('Diário 1º PA'!$Q$4:$Q$2634=F$1),('Diário 1º PA'!$F$4:$F$2634))+SUMPRODUCT(-('Diário 2º PA'!$E$4:$E$2000='Analítico Cp.'!$B132),-('Diário 2º PA'!$Q$4:$Q$2000=F$1),('Diário 2º PA'!$F$4:$F$2000))+SUMPRODUCT(-('Diário 3º PA'!$E$4:$E$2000='Analítico Cp.'!$B132),-('Diário 3º PA'!$Q$4:$Q$2000=F$1),('Diário 3º PA'!$F$4:$F$2000))+SUMPRODUCT(-('Diário 4º PA'!$E$4:$E$2000='Analítico Cp.'!$B132),-('Diário 4º PA'!$Q$4:$Q$2000=F$1),('Diário 4º PA'!$F$4:$F$2000))+SUMPRODUCT(-('Comp.'!$D$5:$D$896='Analítico Cp.'!$B132),-('Comp.'!$K$5:$K$896=F$1),('Comp.'!$E$5:$E$896))</f>
        <v>0</v>
      </c>
      <c r="G132" s="15">
        <f>SUMPRODUCT(-('Diário 1º PA'!$E$4:$E$2634='Analítico Cp.'!$B132),-('Diário 1º PA'!$Q$4:$Q$2634=G$1),('Diário 1º PA'!$F$4:$F$2634))+SUMPRODUCT(-('Diário 2º PA'!$E$4:$E$2000='Analítico Cp.'!$B132),-('Diário 2º PA'!$Q$4:$Q$2000=G$1),('Diário 2º PA'!$F$4:$F$2000))+SUMPRODUCT(-('Diário 3º PA'!$E$4:$E$2000='Analítico Cp.'!$B132),-('Diário 3º PA'!$Q$4:$Q$2000=G$1),('Diário 3º PA'!$F$4:$F$2000))+SUMPRODUCT(-('Diário 4º PA'!$E$4:$E$2000='Analítico Cp.'!$B132),-('Diário 4º PA'!$Q$4:$Q$2000=G$1),('Diário 4º PA'!$F$4:$F$2000))+SUMPRODUCT(-('Comp.'!$D$5:$D$896='Analítico Cp.'!$B132),-('Comp.'!$K$5:$K$896=G$1),('Comp.'!$E$5:$E$896))</f>
        <v>0</v>
      </c>
      <c r="H132" s="15">
        <f>SUMPRODUCT(-('Diário 1º PA'!$E$4:$E$2634='Analítico Cp.'!$B132),-('Diário 1º PA'!$Q$4:$Q$2634=H$1),('Diário 1º PA'!$F$4:$F$2634))+SUMPRODUCT(-('Diário 2º PA'!$E$4:$E$2000='Analítico Cp.'!$B132),-('Diário 2º PA'!$Q$4:$Q$2000=H$1),('Diário 2º PA'!$F$4:$F$2000))+SUMPRODUCT(-('Diário 3º PA'!$E$4:$E$2000='Analítico Cp.'!$B132),-('Diário 3º PA'!$Q$4:$Q$2000=H$1),('Diário 3º PA'!$F$4:$F$2000))+SUMPRODUCT(-('Diário 4º PA'!$E$4:$E$2000='Analítico Cp.'!$B132),-('Diário 4º PA'!$Q$4:$Q$2000=H$1),('Diário 4º PA'!$F$4:$F$2000))+SUMPRODUCT(-('Comp.'!$D$5:$D$896='Analítico Cp.'!$B132),-('Comp.'!$K$5:$K$896=H$1),('Comp.'!$E$5:$E$896))</f>
        <v>0</v>
      </c>
      <c r="I132" s="15">
        <f>SUMPRODUCT(-('Diário 1º PA'!$E$4:$E$2634='Analítico Cp.'!$B132),-('Diário 1º PA'!$Q$4:$Q$2634=I$1),('Diário 1º PA'!$F$4:$F$2634))+SUMPRODUCT(-('Diário 2º PA'!$E$4:$E$2000='Analítico Cp.'!$B132),-('Diário 2º PA'!$Q$4:$Q$2000=I$1),('Diário 2º PA'!$F$4:$F$2000))+SUMPRODUCT(-('Diário 3º PA'!$E$4:$E$2000='Analítico Cp.'!$B132),-('Diário 3º PA'!$Q$4:$Q$2000=I$1),('Diário 3º PA'!$F$4:$F$2000))+SUMPRODUCT(-('Diário 4º PA'!$E$4:$E$2000='Analítico Cp.'!$B132),-('Diário 4º PA'!$Q$4:$Q$2000=I$1),('Diário 4º PA'!$F$4:$F$2000))+SUMPRODUCT(-('Comp.'!$D$5:$D$896='Analítico Cp.'!$B132),-('Comp.'!$K$5:$K$896=I$1),('Comp.'!$E$5:$E$896))</f>
        <v>0</v>
      </c>
      <c r="J132" s="15">
        <f>SUMPRODUCT(-('Diário 1º PA'!$E$4:$E$2634='Analítico Cp.'!$B132),-('Diário 1º PA'!$Q$4:$Q$2634=J$1),('Diário 1º PA'!$F$4:$F$2634))+SUMPRODUCT(-('Diário 2º PA'!$E$4:$E$2000='Analítico Cp.'!$B132),-('Diário 2º PA'!$Q$4:$Q$2000=J$1),('Diário 2º PA'!$F$4:$F$2000))+SUMPRODUCT(-('Diário 3º PA'!$E$4:$E$2000='Analítico Cp.'!$B132),-('Diário 3º PA'!$Q$4:$Q$2000=J$1),('Diário 3º PA'!$F$4:$F$2000))+SUMPRODUCT(-('Diário 4º PA'!$E$4:$E$2000='Analítico Cp.'!$B132),-('Diário 4º PA'!$Q$4:$Q$2000=J$1),('Diário 4º PA'!$F$4:$F$2000))+SUMPRODUCT(-('Comp.'!$D$5:$D$896='Analítico Cp.'!$B132),-('Comp.'!$K$5:$K$896=J$1),('Comp.'!$E$5:$E$896))</f>
        <v>0</v>
      </c>
      <c r="K132" s="15">
        <f>SUMPRODUCT(-('Diário 1º PA'!$E$4:$E$2634='Analítico Cp.'!$B132),-('Diário 1º PA'!$Q$4:$Q$2634=K$1),('Diário 1º PA'!$F$4:$F$2634))+SUMPRODUCT(-('Diário 2º PA'!$E$4:$E$2000='Analítico Cp.'!$B132),-('Diário 2º PA'!$Q$4:$Q$2000=K$1),('Diário 2º PA'!$F$4:$F$2000))+SUMPRODUCT(-('Diário 3º PA'!$E$4:$E$2000='Analítico Cp.'!$B132),-('Diário 3º PA'!$Q$4:$Q$2000=K$1),('Diário 3º PA'!$F$4:$F$2000))+SUMPRODUCT(-('Diário 4º PA'!$E$4:$E$2000='Analítico Cp.'!$B132),-('Diário 4º PA'!$Q$4:$Q$2000=K$1),('Diário 4º PA'!$F$4:$F$2000))+SUMPRODUCT(-('Comp.'!$D$5:$D$896='Analítico Cp.'!$B132),-('Comp.'!$K$5:$K$896=K$1),('Comp.'!$E$5:$E$896))</f>
        <v>0</v>
      </c>
      <c r="L132" s="15">
        <f>SUMPRODUCT(-('Diário 1º PA'!$E$4:$E$2634='Analítico Cp.'!$B132),-('Diário 1º PA'!$Q$4:$Q$2634=L$1),('Diário 1º PA'!$F$4:$F$2634))+SUMPRODUCT(-('Diário 2º PA'!$E$4:$E$2000='Analítico Cp.'!$B132),-('Diário 2º PA'!$Q$4:$Q$2000=L$1),('Diário 2º PA'!$F$4:$F$2000))+SUMPRODUCT(-('Diário 3º PA'!$E$4:$E$2000='Analítico Cp.'!$B132),-('Diário 3º PA'!$Q$4:$Q$2000=L$1),('Diário 3º PA'!$F$4:$F$2000))+SUMPRODUCT(-('Diário 4º PA'!$E$4:$E$2000='Analítico Cp.'!$B132),-('Diário 4º PA'!$Q$4:$Q$2000=L$1),('Diário 4º PA'!$F$4:$F$2000))+SUMPRODUCT(-('Comp.'!$D$5:$D$896='Analítico Cp.'!$B132),-('Comp.'!$K$5:$K$896=L$1),('Comp.'!$E$5:$E$896))</f>
        <v>0</v>
      </c>
      <c r="M132" s="15">
        <f>SUMPRODUCT(-('Diário 1º PA'!$E$4:$E$2634='Analítico Cp.'!$B132),-('Diário 1º PA'!$Q$4:$Q$2634=M$1),('Diário 1º PA'!$F$4:$F$2634))+SUMPRODUCT(-('Diário 2º PA'!$E$4:$E$2000='Analítico Cp.'!$B132),-('Diário 2º PA'!$Q$4:$Q$2000=M$1),('Diário 2º PA'!$F$4:$F$2000))+SUMPRODUCT(-('Diário 3º PA'!$E$4:$E$2000='Analítico Cp.'!$B132),-('Diário 3º PA'!$Q$4:$Q$2000=M$1),('Diário 3º PA'!$F$4:$F$2000))+SUMPRODUCT(-('Diário 4º PA'!$E$4:$E$2000='Analítico Cp.'!$B132),-('Diário 4º PA'!$Q$4:$Q$2000=M$1),('Diário 4º PA'!$F$4:$F$2000))+SUMPRODUCT(-('Comp.'!$D$5:$D$896='Analítico Cp.'!$B132),-('Comp.'!$K$5:$K$896=M$1),('Comp.'!$E$5:$E$896))</f>
        <v>0</v>
      </c>
      <c r="N132" s="15">
        <f>SUMPRODUCT(-('Diário 1º PA'!$E$4:$E$2634='Analítico Cp.'!$B132),-('Diário 1º PA'!$Q$4:$Q$2634=N$1),('Diário 1º PA'!$F$4:$F$2634))+SUMPRODUCT(-('Diário 2º PA'!$E$4:$E$2000='Analítico Cp.'!$B132),-('Diário 2º PA'!$Q$4:$Q$2000=N$1),('Diário 2º PA'!$F$4:$F$2000))+SUMPRODUCT(-('Diário 3º PA'!$E$4:$E$2000='Analítico Cp.'!$B132),-('Diário 3º PA'!$Q$4:$Q$2000=N$1),('Diário 3º PA'!$F$4:$F$2000))+SUMPRODUCT(-('Diário 4º PA'!$E$4:$E$2000='Analítico Cp.'!$B132),-('Diário 4º PA'!$Q$4:$Q$2000=N$1),('Diário 4º PA'!$F$4:$F$2000))+SUMPRODUCT(-('Comp.'!$D$5:$D$896='Analítico Cp.'!$B132),-('Comp.'!$K$5:$K$896=N$1),('Comp.'!$E$5:$E$896))</f>
        <v>0</v>
      </c>
      <c r="O132" s="16">
        <f t="shared" si="14"/>
        <v>5395</v>
      </c>
      <c r="P132" s="180">
        <f t="shared" si="15"/>
        <v>1.610866010870761E-3</v>
      </c>
    </row>
    <row r="133" spans="1:16" ht="23.25" customHeight="1" x14ac:dyDescent="0.2">
      <c r="A133" s="67" t="s">
        <v>427</v>
      </c>
      <c r="B133" s="510" t="s">
        <v>455</v>
      </c>
      <c r="C133" s="15">
        <f>SUMPRODUCT(-('Diário 1º PA'!$E$4:$E$2634='Analítico Cp.'!$B133),-('Diário 1º PA'!$Q$4:$Q$2634=C$1),('Diário 1º PA'!$F$4:$F$2634))+SUMPRODUCT(-('Diário 2º PA'!$E$4:$E$2000='Analítico Cp.'!$B133),-('Diário 2º PA'!$Q$4:$Q$2000=C$1),('Diário 2º PA'!$F$4:$F$2000))+SUMPRODUCT(-('Diário 3º PA'!$E$4:$E$2000='Analítico Cp.'!$B133),-('Diário 3º PA'!$Q$4:$Q$2000=C$1),('Diário 3º PA'!$F$4:$F$2000))+SUMPRODUCT(-('Diário 4º PA'!$E$4:$E$2000='Analítico Cp.'!$B133),-('Diário 4º PA'!$Q$4:$Q$2000=C$1),('Diário 4º PA'!$F$4:$F$2000))+SUMPRODUCT(-('Comp.'!$D$5:$D$896='Analítico Cp.'!$B133),-('Comp.'!$K$5:$K$896=C$1),('Comp.'!$E$5:$E$896))</f>
        <v>0</v>
      </c>
      <c r="D133" s="15">
        <f>SUMPRODUCT(-('Diário 1º PA'!$E$4:$E$2634='Analítico Cp.'!$B133),-('Diário 1º PA'!$Q$4:$Q$2634=D$1),('Diário 1º PA'!$F$4:$F$2634))+SUMPRODUCT(-('Diário 2º PA'!$E$4:$E$2000='Analítico Cp.'!$B133),-('Diário 2º PA'!$Q$4:$Q$2000=D$1),('Diário 2º PA'!$F$4:$F$2000))+SUMPRODUCT(-('Diário 3º PA'!$E$4:$E$2000='Analítico Cp.'!$B133),-('Diário 3º PA'!$Q$4:$Q$2000=D$1),('Diário 3º PA'!$F$4:$F$2000))+SUMPRODUCT(-('Diário 4º PA'!$E$4:$E$2000='Analítico Cp.'!$B133),-('Diário 4º PA'!$Q$4:$Q$2000=D$1),('Diário 4º PA'!$F$4:$F$2000))+SUMPRODUCT(-('Comp.'!$D$5:$D$896='Analítico Cp.'!$B133),-('Comp.'!$K$5:$K$896=D$1),('Comp.'!$E$5:$E$896))</f>
        <v>0</v>
      </c>
      <c r="E133" s="15">
        <f>SUMPRODUCT(-('Diário 1º PA'!$E$4:$E$2634='Analítico Cp.'!$B133),-('Diário 1º PA'!$Q$4:$Q$2634=E$1),('Diário 1º PA'!$F$4:$F$2634))+SUMPRODUCT(-('Diário 2º PA'!$E$4:$E$2000='Analítico Cp.'!$B133),-('Diário 2º PA'!$Q$4:$Q$2000=E$1),('Diário 2º PA'!$F$4:$F$2000))+SUMPRODUCT(-('Diário 3º PA'!$E$4:$E$2000='Analítico Cp.'!$B133),-('Diário 3º PA'!$Q$4:$Q$2000=E$1),('Diário 3º PA'!$F$4:$F$2000))+SUMPRODUCT(-('Diário 4º PA'!$E$4:$E$2000='Analítico Cp.'!$B133),-('Diário 4º PA'!$Q$4:$Q$2000=E$1),('Diário 4º PA'!$F$4:$F$2000))+SUMPRODUCT(-('Comp.'!$D$5:$D$896='Analítico Cp.'!$B133),-('Comp.'!$K$5:$K$896=E$1),('Comp.'!$E$5:$E$896))</f>
        <v>0</v>
      </c>
      <c r="F133" s="15">
        <f>SUMPRODUCT(-('Diário 1º PA'!$E$4:$E$2634='Analítico Cp.'!$B133),-('Diário 1º PA'!$Q$4:$Q$2634=F$1),('Diário 1º PA'!$F$4:$F$2634))+SUMPRODUCT(-('Diário 2º PA'!$E$4:$E$2000='Analítico Cp.'!$B133),-('Diário 2º PA'!$Q$4:$Q$2000=F$1),('Diário 2º PA'!$F$4:$F$2000))+SUMPRODUCT(-('Diário 3º PA'!$E$4:$E$2000='Analítico Cp.'!$B133),-('Diário 3º PA'!$Q$4:$Q$2000=F$1),('Diário 3º PA'!$F$4:$F$2000))+SUMPRODUCT(-('Diário 4º PA'!$E$4:$E$2000='Analítico Cp.'!$B133),-('Diário 4º PA'!$Q$4:$Q$2000=F$1),('Diário 4º PA'!$F$4:$F$2000))+SUMPRODUCT(-('Comp.'!$D$5:$D$896='Analítico Cp.'!$B133),-('Comp.'!$K$5:$K$896=F$1),('Comp.'!$E$5:$E$896))</f>
        <v>0</v>
      </c>
      <c r="G133" s="15">
        <f>SUMPRODUCT(-('Diário 1º PA'!$E$4:$E$2634='Analítico Cp.'!$B133),-('Diário 1º PA'!$Q$4:$Q$2634=G$1),('Diário 1º PA'!$F$4:$F$2634))+SUMPRODUCT(-('Diário 2º PA'!$E$4:$E$2000='Analítico Cp.'!$B133),-('Diário 2º PA'!$Q$4:$Q$2000=G$1),('Diário 2º PA'!$F$4:$F$2000))+SUMPRODUCT(-('Diário 3º PA'!$E$4:$E$2000='Analítico Cp.'!$B133),-('Diário 3º PA'!$Q$4:$Q$2000=G$1),('Diário 3º PA'!$F$4:$F$2000))+SUMPRODUCT(-('Diário 4º PA'!$E$4:$E$2000='Analítico Cp.'!$B133),-('Diário 4º PA'!$Q$4:$Q$2000=G$1),('Diário 4º PA'!$F$4:$F$2000))+SUMPRODUCT(-('Comp.'!$D$5:$D$896='Analítico Cp.'!$B133),-('Comp.'!$K$5:$K$896=G$1),('Comp.'!$E$5:$E$896))</f>
        <v>0</v>
      </c>
      <c r="H133" s="15">
        <f>SUMPRODUCT(-('Diário 1º PA'!$E$4:$E$2634='Analítico Cp.'!$B133),-('Diário 1º PA'!$Q$4:$Q$2634=H$1),('Diário 1º PA'!$F$4:$F$2634))+SUMPRODUCT(-('Diário 2º PA'!$E$4:$E$2000='Analítico Cp.'!$B133),-('Diário 2º PA'!$Q$4:$Q$2000=H$1),('Diário 2º PA'!$F$4:$F$2000))+SUMPRODUCT(-('Diário 3º PA'!$E$4:$E$2000='Analítico Cp.'!$B133),-('Diário 3º PA'!$Q$4:$Q$2000=H$1),('Diário 3º PA'!$F$4:$F$2000))+SUMPRODUCT(-('Diário 4º PA'!$E$4:$E$2000='Analítico Cp.'!$B133),-('Diário 4º PA'!$Q$4:$Q$2000=H$1),('Diário 4º PA'!$F$4:$F$2000))+SUMPRODUCT(-('Comp.'!$D$5:$D$896='Analítico Cp.'!$B133),-('Comp.'!$K$5:$K$896=H$1),('Comp.'!$E$5:$E$896))</f>
        <v>0</v>
      </c>
      <c r="I133" s="15">
        <f>SUMPRODUCT(-('Diário 1º PA'!$E$4:$E$2634='Analítico Cp.'!$B133),-('Diário 1º PA'!$Q$4:$Q$2634=I$1),('Diário 1º PA'!$F$4:$F$2634))+SUMPRODUCT(-('Diário 2º PA'!$E$4:$E$2000='Analítico Cp.'!$B133),-('Diário 2º PA'!$Q$4:$Q$2000=I$1),('Diário 2º PA'!$F$4:$F$2000))+SUMPRODUCT(-('Diário 3º PA'!$E$4:$E$2000='Analítico Cp.'!$B133),-('Diário 3º PA'!$Q$4:$Q$2000=I$1),('Diário 3º PA'!$F$4:$F$2000))+SUMPRODUCT(-('Diário 4º PA'!$E$4:$E$2000='Analítico Cp.'!$B133),-('Diário 4º PA'!$Q$4:$Q$2000=I$1),('Diário 4º PA'!$F$4:$F$2000))+SUMPRODUCT(-('Comp.'!$D$5:$D$896='Analítico Cp.'!$B133),-('Comp.'!$K$5:$K$896=I$1),('Comp.'!$E$5:$E$896))</f>
        <v>0</v>
      </c>
      <c r="J133" s="15">
        <f>SUMPRODUCT(-('Diário 1º PA'!$E$4:$E$2634='Analítico Cp.'!$B133),-('Diário 1º PA'!$Q$4:$Q$2634=J$1),('Diário 1º PA'!$F$4:$F$2634))+SUMPRODUCT(-('Diário 2º PA'!$E$4:$E$2000='Analítico Cp.'!$B133),-('Diário 2º PA'!$Q$4:$Q$2000=J$1),('Diário 2º PA'!$F$4:$F$2000))+SUMPRODUCT(-('Diário 3º PA'!$E$4:$E$2000='Analítico Cp.'!$B133),-('Diário 3º PA'!$Q$4:$Q$2000=J$1),('Diário 3º PA'!$F$4:$F$2000))+SUMPRODUCT(-('Diário 4º PA'!$E$4:$E$2000='Analítico Cp.'!$B133),-('Diário 4º PA'!$Q$4:$Q$2000=J$1),('Diário 4º PA'!$F$4:$F$2000))+SUMPRODUCT(-('Comp.'!$D$5:$D$896='Analítico Cp.'!$B133),-('Comp.'!$K$5:$K$896=J$1),('Comp.'!$E$5:$E$896))</f>
        <v>0</v>
      </c>
      <c r="K133" s="15">
        <f>SUMPRODUCT(-('Diário 1º PA'!$E$4:$E$2634='Analítico Cp.'!$B133),-('Diário 1º PA'!$Q$4:$Q$2634=K$1),('Diário 1º PA'!$F$4:$F$2634))+SUMPRODUCT(-('Diário 2º PA'!$E$4:$E$2000='Analítico Cp.'!$B133),-('Diário 2º PA'!$Q$4:$Q$2000=K$1),('Diário 2º PA'!$F$4:$F$2000))+SUMPRODUCT(-('Diário 3º PA'!$E$4:$E$2000='Analítico Cp.'!$B133),-('Diário 3º PA'!$Q$4:$Q$2000=K$1),('Diário 3º PA'!$F$4:$F$2000))+SUMPRODUCT(-('Diário 4º PA'!$E$4:$E$2000='Analítico Cp.'!$B133),-('Diário 4º PA'!$Q$4:$Q$2000=K$1),('Diário 4º PA'!$F$4:$F$2000))+SUMPRODUCT(-('Comp.'!$D$5:$D$896='Analítico Cp.'!$B133),-('Comp.'!$K$5:$K$896=K$1),('Comp.'!$E$5:$E$896))</f>
        <v>0</v>
      </c>
      <c r="L133" s="15">
        <f>SUMPRODUCT(-('Diário 1º PA'!$E$4:$E$2634='Analítico Cp.'!$B133),-('Diário 1º PA'!$Q$4:$Q$2634=L$1),('Diário 1º PA'!$F$4:$F$2634))+SUMPRODUCT(-('Diário 2º PA'!$E$4:$E$2000='Analítico Cp.'!$B133),-('Diário 2º PA'!$Q$4:$Q$2000=L$1),('Diário 2º PA'!$F$4:$F$2000))+SUMPRODUCT(-('Diário 3º PA'!$E$4:$E$2000='Analítico Cp.'!$B133),-('Diário 3º PA'!$Q$4:$Q$2000=L$1),('Diário 3º PA'!$F$4:$F$2000))+SUMPRODUCT(-('Diário 4º PA'!$E$4:$E$2000='Analítico Cp.'!$B133),-('Diário 4º PA'!$Q$4:$Q$2000=L$1),('Diário 4º PA'!$F$4:$F$2000))+SUMPRODUCT(-('Comp.'!$D$5:$D$896='Analítico Cp.'!$B133),-('Comp.'!$K$5:$K$896=L$1),('Comp.'!$E$5:$E$896))</f>
        <v>0</v>
      </c>
      <c r="M133" s="15">
        <f>SUMPRODUCT(-('Diário 1º PA'!$E$4:$E$2634='Analítico Cp.'!$B133),-('Diário 1º PA'!$Q$4:$Q$2634=M$1),('Diário 1º PA'!$F$4:$F$2634))+SUMPRODUCT(-('Diário 2º PA'!$E$4:$E$2000='Analítico Cp.'!$B133),-('Diário 2º PA'!$Q$4:$Q$2000=M$1),('Diário 2º PA'!$F$4:$F$2000))+SUMPRODUCT(-('Diário 3º PA'!$E$4:$E$2000='Analítico Cp.'!$B133),-('Diário 3º PA'!$Q$4:$Q$2000=M$1),('Diário 3º PA'!$F$4:$F$2000))+SUMPRODUCT(-('Diário 4º PA'!$E$4:$E$2000='Analítico Cp.'!$B133),-('Diário 4º PA'!$Q$4:$Q$2000=M$1),('Diário 4º PA'!$F$4:$F$2000))+SUMPRODUCT(-('Comp.'!$D$5:$D$896='Analítico Cp.'!$B133),-('Comp.'!$K$5:$K$896=M$1),('Comp.'!$E$5:$E$896))</f>
        <v>0</v>
      </c>
      <c r="N133" s="15">
        <f>SUMPRODUCT(-('Diário 1º PA'!$E$4:$E$2634='Analítico Cp.'!$B133),-('Diário 1º PA'!$Q$4:$Q$2634=N$1),('Diário 1º PA'!$F$4:$F$2634))+SUMPRODUCT(-('Diário 2º PA'!$E$4:$E$2000='Analítico Cp.'!$B133),-('Diário 2º PA'!$Q$4:$Q$2000=N$1),('Diário 2º PA'!$F$4:$F$2000))+SUMPRODUCT(-('Diário 3º PA'!$E$4:$E$2000='Analítico Cp.'!$B133),-('Diário 3º PA'!$Q$4:$Q$2000=N$1),('Diário 3º PA'!$F$4:$F$2000))+SUMPRODUCT(-('Diário 4º PA'!$E$4:$E$2000='Analítico Cp.'!$B133),-('Diário 4º PA'!$Q$4:$Q$2000=N$1),('Diário 4º PA'!$F$4:$F$2000))+SUMPRODUCT(-('Comp.'!$D$5:$D$896='Analítico Cp.'!$B133),-('Comp.'!$K$5:$K$896=N$1),('Comp.'!$E$5:$E$896))</f>
        <v>0</v>
      </c>
      <c r="O133" s="16">
        <f t="shared" si="14"/>
        <v>0</v>
      </c>
      <c r="P133" s="180">
        <f t="shared" si="15"/>
        <v>0</v>
      </c>
    </row>
    <row r="134" spans="1:16" ht="23.25" customHeight="1" x14ac:dyDescent="0.2">
      <c r="A134" s="67" t="s">
        <v>428</v>
      </c>
      <c r="B134" s="510" t="s">
        <v>456</v>
      </c>
      <c r="C134" s="15">
        <f>SUMPRODUCT(-('Diário 1º PA'!$E$4:$E$2634='Analítico Cp.'!$B134),-('Diário 1º PA'!$Q$4:$Q$2634=C$1),('Diário 1º PA'!$F$4:$F$2634))+SUMPRODUCT(-('Diário 2º PA'!$E$4:$E$2000='Analítico Cp.'!$B134),-('Diário 2º PA'!$Q$4:$Q$2000=C$1),('Diário 2º PA'!$F$4:$F$2000))+SUMPRODUCT(-('Diário 3º PA'!$E$4:$E$2000='Analítico Cp.'!$B134),-('Diário 3º PA'!$Q$4:$Q$2000=C$1),('Diário 3º PA'!$F$4:$F$2000))+SUMPRODUCT(-('Diário 4º PA'!$E$4:$E$2000='Analítico Cp.'!$B134),-('Diário 4º PA'!$Q$4:$Q$2000=C$1),('Diário 4º PA'!$F$4:$F$2000))+SUMPRODUCT(-('Comp.'!$D$5:$D$896='Analítico Cp.'!$B134),-('Comp.'!$K$5:$K$896=C$1),('Comp.'!$E$5:$E$896))</f>
        <v>46463.55</v>
      </c>
      <c r="D134" s="15">
        <f>SUMPRODUCT(-('Diário 1º PA'!$E$4:$E$2634='Analítico Cp.'!$B134),-('Diário 1º PA'!$Q$4:$Q$2634=D$1),('Diário 1º PA'!$F$4:$F$2634))+SUMPRODUCT(-('Diário 2º PA'!$E$4:$E$2000='Analítico Cp.'!$B134),-('Diário 2º PA'!$Q$4:$Q$2000=D$1),('Diário 2º PA'!$F$4:$F$2000))+SUMPRODUCT(-('Diário 3º PA'!$E$4:$E$2000='Analítico Cp.'!$B134),-('Diário 3º PA'!$Q$4:$Q$2000=D$1),('Diário 3º PA'!$F$4:$F$2000))+SUMPRODUCT(-('Diário 4º PA'!$E$4:$E$2000='Analítico Cp.'!$B134),-('Diário 4º PA'!$Q$4:$Q$2000=D$1),('Diário 4º PA'!$F$4:$F$2000))+SUMPRODUCT(-('Comp.'!$D$5:$D$896='Analítico Cp.'!$B134),-('Comp.'!$K$5:$K$896=D$1),('Comp.'!$E$5:$E$896))</f>
        <v>51203.490000000005</v>
      </c>
      <c r="E134" s="15">
        <f>SUMPRODUCT(-('Diário 1º PA'!$E$4:$E$2634='Analítico Cp.'!$B134),-('Diário 1º PA'!$Q$4:$Q$2634=E$1),('Diário 1º PA'!$F$4:$F$2634))+SUMPRODUCT(-('Diário 2º PA'!$E$4:$E$2000='Analítico Cp.'!$B134),-('Diário 2º PA'!$Q$4:$Q$2000=E$1),('Diário 2º PA'!$F$4:$F$2000))+SUMPRODUCT(-('Diário 3º PA'!$E$4:$E$2000='Analítico Cp.'!$B134),-('Diário 3º PA'!$Q$4:$Q$2000=E$1),('Diário 3º PA'!$F$4:$F$2000))+SUMPRODUCT(-('Diário 4º PA'!$E$4:$E$2000='Analítico Cp.'!$B134),-('Diário 4º PA'!$Q$4:$Q$2000=E$1),('Diário 4º PA'!$F$4:$F$2000))+SUMPRODUCT(-('Comp.'!$D$5:$D$896='Analítico Cp.'!$B134),-('Comp.'!$K$5:$K$896=E$1),('Comp.'!$E$5:$E$896))</f>
        <v>56636.9</v>
      </c>
      <c r="F134" s="15">
        <f>SUMPRODUCT(-('Diário 1º PA'!$E$4:$E$2634='Analítico Cp.'!$B134),-('Diário 1º PA'!$Q$4:$Q$2634=F$1),('Diário 1º PA'!$F$4:$F$2634))+SUMPRODUCT(-('Diário 2º PA'!$E$4:$E$2000='Analítico Cp.'!$B134),-('Diário 2º PA'!$Q$4:$Q$2000=F$1),('Diário 2º PA'!$F$4:$F$2000))+SUMPRODUCT(-('Diário 3º PA'!$E$4:$E$2000='Analítico Cp.'!$B134),-('Diário 3º PA'!$Q$4:$Q$2000=F$1),('Diário 3º PA'!$F$4:$F$2000))+SUMPRODUCT(-('Diário 4º PA'!$E$4:$E$2000='Analítico Cp.'!$B134),-('Diário 4º PA'!$Q$4:$Q$2000=F$1),('Diário 4º PA'!$F$4:$F$2000))+SUMPRODUCT(-('Comp.'!$D$5:$D$896='Analítico Cp.'!$B134),-('Comp.'!$K$5:$K$896=F$1),('Comp.'!$E$5:$E$896))</f>
        <v>0</v>
      </c>
      <c r="G134" s="15">
        <f>SUMPRODUCT(-('Diário 1º PA'!$E$4:$E$2634='Analítico Cp.'!$B134),-('Diário 1º PA'!$Q$4:$Q$2634=G$1),('Diário 1º PA'!$F$4:$F$2634))+SUMPRODUCT(-('Diário 2º PA'!$E$4:$E$2000='Analítico Cp.'!$B134),-('Diário 2º PA'!$Q$4:$Q$2000=G$1),('Diário 2º PA'!$F$4:$F$2000))+SUMPRODUCT(-('Diário 3º PA'!$E$4:$E$2000='Analítico Cp.'!$B134),-('Diário 3º PA'!$Q$4:$Q$2000=G$1),('Diário 3º PA'!$F$4:$F$2000))+SUMPRODUCT(-('Diário 4º PA'!$E$4:$E$2000='Analítico Cp.'!$B134),-('Diário 4º PA'!$Q$4:$Q$2000=G$1),('Diário 4º PA'!$F$4:$F$2000))+SUMPRODUCT(-('Comp.'!$D$5:$D$896='Analítico Cp.'!$B134),-('Comp.'!$K$5:$K$896=G$1),('Comp.'!$E$5:$E$896))</f>
        <v>0</v>
      </c>
      <c r="H134" s="15">
        <f>SUMPRODUCT(-('Diário 1º PA'!$E$4:$E$2634='Analítico Cp.'!$B134),-('Diário 1º PA'!$Q$4:$Q$2634=H$1),('Diário 1º PA'!$F$4:$F$2634))+SUMPRODUCT(-('Diário 2º PA'!$E$4:$E$2000='Analítico Cp.'!$B134),-('Diário 2º PA'!$Q$4:$Q$2000=H$1),('Diário 2º PA'!$F$4:$F$2000))+SUMPRODUCT(-('Diário 3º PA'!$E$4:$E$2000='Analítico Cp.'!$B134),-('Diário 3º PA'!$Q$4:$Q$2000=H$1),('Diário 3º PA'!$F$4:$F$2000))+SUMPRODUCT(-('Diário 4º PA'!$E$4:$E$2000='Analítico Cp.'!$B134),-('Diário 4º PA'!$Q$4:$Q$2000=H$1),('Diário 4º PA'!$F$4:$F$2000))+SUMPRODUCT(-('Comp.'!$D$5:$D$896='Analítico Cp.'!$B134),-('Comp.'!$K$5:$K$896=H$1),('Comp.'!$E$5:$E$896))</f>
        <v>0</v>
      </c>
      <c r="I134" s="15">
        <f>SUMPRODUCT(-('Diário 1º PA'!$E$4:$E$2634='Analítico Cp.'!$B134),-('Diário 1º PA'!$Q$4:$Q$2634=I$1),('Diário 1º PA'!$F$4:$F$2634))+SUMPRODUCT(-('Diário 2º PA'!$E$4:$E$2000='Analítico Cp.'!$B134),-('Diário 2º PA'!$Q$4:$Q$2000=I$1),('Diário 2º PA'!$F$4:$F$2000))+SUMPRODUCT(-('Diário 3º PA'!$E$4:$E$2000='Analítico Cp.'!$B134),-('Diário 3º PA'!$Q$4:$Q$2000=I$1),('Diário 3º PA'!$F$4:$F$2000))+SUMPRODUCT(-('Diário 4º PA'!$E$4:$E$2000='Analítico Cp.'!$B134),-('Diário 4º PA'!$Q$4:$Q$2000=I$1),('Diário 4º PA'!$F$4:$F$2000))+SUMPRODUCT(-('Comp.'!$D$5:$D$896='Analítico Cp.'!$B134),-('Comp.'!$K$5:$K$896=I$1),('Comp.'!$E$5:$E$896))</f>
        <v>0</v>
      </c>
      <c r="J134" s="15">
        <f>SUMPRODUCT(-('Diário 1º PA'!$E$4:$E$2634='Analítico Cp.'!$B134),-('Diário 1º PA'!$Q$4:$Q$2634=J$1),('Diário 1º PA'!$F$4:$F$2634))+SUMPRODUCT(-('Diário 2º PA'!$E$4:$E$2000='Analítico Cp.'!$B134),-('Diário 2º PA'!$Q$4:$Q$2000=J$1),('Diário 2º PA'!$F$4:$F$2000))+SUMPRODUCT(-('Diário 3º PA'!$E$4:$E$2000='Analítico Cp.'!$B134),-('Diário 3º PA'!$Q$4:$Q$2000=J$1),('Diário 3º PA'!$F$4:$F$2000))+SUMPRODUCT(-('Diário 4º PA'!$E$4:$E$2000='Analítico Cp.'!$B134),-('Diário 4º PA'!$Q$4:$Q$2000=J$1),('Diário 4º PA'!$F$4:$F$2000))+SUMPRODUCT(-('Comp.'!$D$5:$D$896='Analítico Cp.'!$B134),-('Comp.'!$K$5:$K$896=J$1),('Comp.'!$E$5:$E$896))</f>
        <v>0</v>
      </c>
      <c r="K134" s="15">
        <f>SUMPRODUCT(-('Diário 1º PA'!$E$4:$E$2634='Analítico Cp.'!$B134),-('Diário 1º PA'!$Q$4:$Q$2634=K$1),('Diário 1º PA'!$F$4:$F$2634))+SUMPRODUCT(-('Diário 2º PA'!$E$4:$E$2000='Analítico Cp.'!$B134),-('Diário 2º PA'!$Q$4:$Q$2000=K$1),('Diário 2º PA'!$F$4:$F$2000))+SUMPRODUCT(-('Diário 3º PA'!$E$4:$E$2000='Analítico Cp.'!$B134),-('Diário 3º PA'!$Q$4:$Q$2000=K$1),('Diário 3º PA'!$F$4:$F$2000))+SUMPRODUCT(-('Diário 4º PA'!$E$4:$E$2000='Analítico Cp.'!$B134),-('Diário 4º PA'!$Q$4:$Q$2000=K$1),('Diário 4º PA'!$F$4:$F$2000))+SUMPRODUCT(-('Comp.'!$D$5:$D$896='Analítico Cp.'!$B134),-('Comp.'!$K$5:$K$896=K$1),('Comp.'!$E$5:$E$896))</f>
        <v>0</v>
      </c>
      <c r="L134" s="15">
        <f>SUMPRODUCT(-('Diário 1º PA'!$E$4:$E$2634='Analítico Cp.'!$B134),-('Diário 1º PA'!$Q$4:$Q$2634=L$1),('Diário 1º PA'!$F$4:$F$2634))+SUMPRODUCT(-('Diário 2º PA'!$E$4:$E$2000='Analítico Cp.'!$B134),-('Diário 2º PA'!$Q$4:$Q$2000=L$1),('Diário 2º PA'!$F$4:$F$2000))+SUMPRODUCT(-('Diário 3º PA'!$E$4:$E$2000='Analítico Cp.'!$B134),-('Diário 3º PA'!$Q$4:$Q$2000=L$1),('Diário 3º PA'!$F$4:$F$2000))+SUMPRODUCT(-('Diário 4º PA'!$E$4:$E$2000='Analítico Cp.'!$B134),-('Diário 4º PA'!$Q$4:$Q$2000=L$1),('Diário 4º PA'!$F$4:$F$2000))+SUMPRODUCT(-('Comp.'!$D$5:$D$896='Analítico Cp.'!$B134),-('Comp.'!$K$5:$K$896=L$1),('Comp.'!$E$5:$E$896))</f>
        <v>0</v>
      </c>
      <c r="M134" s="15">
        <f>SUMPRODUCT(-('Diário 1º PA'!$E$4:$E$2634='Analítico Cp.'!$B134),-('Diário 1º PA'!$Q$4:$Q$2634=M$1),('Diário 1º PA'!$F$4:$F$2634))+SUMPRODUCT(-('Diário 2º PA'!$E$4:$E$2000='Analítico Cp.'!$B134),-('Diário 2º PA'!$Q$4:$Q$2000=M$1),('Diário 2º PA'!$F$4:$F$2000))+SUMPRODUCT(-('Diário 3º PA'!$E$4:$E$2000='Analítico Cp.'!$B134),-('Diário 3º PA'!$Q$4:$Q$2000=M$1),('Diário 3º PA'!$F$4:$F$2000))+SUMPRODUCT(-('Diário 4º PA'!$E$4:$E$2000='Analítico Cp.'!$B134),-('Diário 4º PA'!$Q$4:$Q$2000=M$1),('Diário 4º PA'!$F$4:$F$2000))+SUMPRODUCT(-('Comp.'!$D$5:$D$896='Analítico Cp.'!$B134),-('Comp.'!$K$5:$K$896=M$1),('Comp.'!$E$5:$E$896))</f>
        <v>0</v>
      </c>
      <c r="N134" s="15">
        <f>SUMPRODUCT(-('Diário 1º PA'!$E$4:$E$2634='Analítico Cp.'!$B134),-('Diário 1º PA'!$Q$4:$Q$2634=N$1),('Diário 1º PA'!$F$4:$F$2634))+SUMPRODUCT(-('Diário 2º PA'!$E$4:$E$2000='Analítico Cp.'!$B134),-('Diário 2º PA'!$Q$4:$Q$2000=N$1),('Diário 2º PA'!$F$4:$F$2000))+SUMPRODUCT(-('Diário 3º PA'!$E$4:$E$2000='Analítico Cp.'!$B134),-('Diário 3º PA'!$Q$4:$Q$2000=N$1),('Diário 3º PA'!$F$4:$F$2000))+SUMPRODUCT(-('Diário 4º PA'!$E$4:$E$2000='Analítico Cp.'!$B134),-('Diário 4º PA'!$Q$4:$Q$2000=N$1),('Diário 4º PA'!$F$4:$F$2000))+SUMPRODUCT(-('Comp.'!$D$5:$D$896='Analítico Cp.'!$B134),-('Comp.'!$K$5:$K$896=N$1),('Comp.'!$E$5:$E$896))</f>
        <v>0</v>
      </c>
      <c r="O134" s="16">
        <f t="shared" si="14"/>
        <v>154303.94</v>
      </c>
      <c r="P134" s="180">
        <f t="shared" si="15"/>
        <v>4.6072840090721268E-2</v>
      </c>
    </row>
    <row r="135" spans="1:16" ht="23.25" customHeight="1" x14ac:dyDescent="0.2">
      <c r="A135" s="67" t="s">
        <v>429</v>
      </c>
      <c r="B135" s="510" t="s">
        <v>457</v>
      </c>
      <c r="C135" s="15">
        <f>SUMPRODUCT(-('Diário 1º PA'!$E$4:$E$2634='Analítico Cp.'!$B135),-('Diário 1º PA'!$Q$4:$Q$2634=C$1),('Diário 1º PA'!$F$4:$F$2634))+SUMPRODUCT(-('Diário 2º PA'!$E$4:$E$2000='Analítico Cp.'!$B135),-('Diário 2º PA'!$Q$4:$Q$2000=C$1),('Diário 2º PA'!$F$4:$F$2000))+SUMPRODUCT(-('Diário 3º PA'!$E$4:$E$2000='Analítico Cp.'!$B135),-('Diário 3º PA'!$Q$4:$Q$2000=C$1),('Diário 3º PA'!$F$4:$F$2000))+SUMPRODUCT(-('Diário 4º PA'!$E$4:$E$2000='Analítico Cp.'!$B135),-('Diário 4º PA'!$Q$4:$Q$2000=C$1),('Diário 4º PA'!$F$4:$F$2000))+SUMPRODUCT(-('Comp.'!$D$5:$D$896='Analítico Cp.'!$B135),-('Comp.'!$K$5:$K$896=C$1),('Comp.'!$E$5:$E$896))</f>
        <v>0</v>
      </c>
      <c r="D135" s="15">
        <f>SUMPRODUCT(-('Diário 1º PA'!$E$4:$E$2634='Analítico Cp.'!$B135),-('Diário 1º PA'!$Q$4:$Q$2634=D$1),('Diário 1º PA'!$F$4:$F$2634))+SUMPRODUCT(-('Diário 2º PA'!$E$4:$E$2000='Analítico Cp.'!$B135),-('Diário 2º PA'!$Q$4:$Q$2000=D$1),('Diário 2º PA'!$F$4:$F$2000))+SUMPRODUCT(-('Diário 3º PA'!$E$4:$E$2000='Analítico Cp.'!$B135),-('Diário 3º PA'!$Q$4:$Q$2000=D$1),('Diário 3º PA'!$F$4:$F$2000))+SUMPRODUCT(-('Diário 4º PA'!$E$4:$E$2000='Analítico Cp.'!$B135),-('Diário 4º PA'!$Q$4:$Q$2000=D$1),('Diário 4º PA'!$F$4:$F$2000))+SUMPRODUCT(-('Comp.'!$D$5:$D$896='Analítico Cp.'!$B135),-('Comp.'!$K$5:$K$896=D$1),('Comp.'!$E$5:$E$896))</f>
        <v>0</v>
      </c>
      <c r="E135" s="15">
        <f>SUMPRODUCT(-('Diário 1º PA'!$E$4:$E$2634='Analítico Cp.'!$B135),-('Diário 1º PA'!$Q$4:$Q$2634=E$1),('Diário 1º PA'!$F$4:$F$2634))+SUMPRODUCT(-('Diário 2º PA'!$E$4:$E$2000='Analítico Cp.'!$B135),-('Diário 2º PA'!$Q$4:$Q$2000=E$1),('Diário 2º PA'!$F$4:$F$2000))+SUMPRODUCT(-('Diário 3º PA'!$E$4:$E$2000='Analítico Cp.'!$B135),-('Diário 3º PA'!$Q$4:$Q$2000=E$1),('Diário 3º PA'!$F$4:$F$2000))+SUMPRODUCT(-('Diário 4º PA'!$E$4:$E$2000='Analítico Cp.'!$B135),-('Diário 4º PA'!$Q$4:$Q$2000=E$1),('Diário 4º PA'!$F$4:$F$2000))+SUMPRODUCT(-('Comp.'!$D$5:$D$896='Analítico Cp.'!$B135),-('Comp.'!$K$5:$K$896=E$1),('Comp.'!$E$5:$E$896))</f>
        <v>1000</v>
      </c>
      <c r="F135" s="15">
        <f>SUMPRODUCT(-('Diário 1º PA'!$E$4:$E$2634='Analítico Cp.'!$B135),-('Diário 1º PA'!$Q$4:$Q$2634=F$1),('Diário 1º PA'!$F$4:$F$2634))+SUMPRODUCT(-('Diário 2º PA'!$E$4:$E$2000='Analítico Cp.'!$B135),-('Diário 2º PA'!$Q$4:$Q$2000=F$1),('Diário 2º PA'!$F$4:$F$2000))+SUMPRODUCT(-('Diário 3º PA'!$E$4:$E$2000='Analítico Cp.'!$B135),-('Diário 3º PA'!$Q$4:$Q$2000=F$1),('Diário 3º PA'!$F$4:$F$2000))+SUMPRODUCT(-('Diário 4º PA'!$E$4:$E$2000='Analítico Cp.'!$B135),-('Diário 4º PA'!$Q$4:$Q$2000=F$1),('Diário 4º PA'!$F$4:$F$2000))+SUMPRODUCT(-('Comp.'!$D$5:$D$896='Analítico Cp.'!$B135),-('Comp.'!$K$5:$K$896=F$1),('Comp.'!$E$5:$E$896))</f>
        <v>0</v>
      </c>
      <c r="G135" s="15">
        <f>SUMPRODUCT(-('Diário 1º PA'!$E$4:$E$2634='Analítico Cp.'!$B135),-('Diário 1º PA'!$Q$4:$Q$2634=G$1),('Diário 1º PA'!$F$4:$F$2634))+SUMPRODUCT(-('Diário 2º PA'!$E$4:$E$2000='Analítico Cp.'!$B135),-('Diário 2º PA'!$Q$4:$Q$2000=G$1),('Diário 2º PA'!$F$4:$F$2000))+SUMPRODUCT(-('Diário 3º PA'!$E$4:$E$2000='Analítico Cp.'!$B135),-('Diário 3º PA'!$Q$4:$Q$2000=G$1),('Diário 3º PA'!$F$4:$F$2000))+SUMPRODUCT(-('Diário 4º PA'!$E$4:$E$2000='Analítico Cp.'!$B135),-('Diário 4º PA'!$Q$4:$Q$2000=G$1),('Diário 4º PA'!$F$4:$F$2000))+SUMPRODUCT(-('Comp.'!$D$5:$D$896='Analítico Cp.'!$B135),-('Comp.'!$K$5:$K$896=G$1),('Comp.'!$E$5:$E$896))</f>
        <v>0</v>
      </c>
      <c r="H135" s="15">
        <f>SUMPRODUCT(-('Diário 1º PA'!$E$4:$E$2634='Analítico Cp.'!$B135),-('Diário 1º PA'!$Q$4:$Q$2634=H$1),('Diário 1º PA'!$F$4:$F$2634))+SUMPRODUCT(-('Diário 2º PA'!$E$4:$E$2000='Analítico Cp.'!$B135),-('Diário 2º PA'!$Q$4:$Q$2000=H$1),('Diário 2º PA'!$F$4:$F$2000))+SUMPRODUCT(-('Diário 3º PA'!$E$4:$E$2000='Analítico Cp.'!$B135),-('Diário 3º PA'!$Q$4:$Q$2000=H$1),('Diário 3º PA'!$F$4:$F$2000))+SUMPRODUCT(-('Diário 4º PA'!$E$4:$E$2000='Analítico Cp.'!$B135),-('Diário 4º PA'!$Q$4:$Q$2000=H$1),('Diário 4º PA'!$F$4:$F$2000))+SUMPRODUCT(-('Comp.'!$D$5:$D$896='Analítico Cp.'!$B135),-('Comp.'!$K$5:$K$896=H$1),('Comp.'!$E$5:$E$896))</f>
        <v>0</v>
      </c>
      <c r="I135" s="15">
        <f>SUMPRODUCT(-('Diário 1º PA'!$E$4:$E$2634='Analítico Cp.'!$B135),-('Diário 1º PA'!$Q$4:$Q$2634=I$1),('Diário 1º PA'!$F$4:$F$2634))+SUMPRODUCT(-('Diário 2º PA'!$E$4:$E$2000='Analítico Cp.'!$B135),-('Diário 2º PA'!$Q$4:$Q$2000=I$1),('Diário 2º PA'!$F$4:$F$2000))+SUMPRODUCT(-('Diário 3º PA'!$E$4:$E$2000='Analítico Cp.'!$B135),-('Diário 3º PA'!$Q$4:$Q$2000=I$1),('Diário 3º PA'!$F$4:$F$2000))+SUMPRODUCT(-('Diário 4º PA'!$E$4:$E$2000='Analítico Cp.'!$B135),-('Diário 4º PA'!$Q$4:$Q$2000=I$1),('Diário 4º PA'!$F$4:$F$2000))+SUMPRODUCT(-('Comp.'!$D$5:$D$896='Analítico Cp.'!$B135),-('Comp.'!$K$5:$K$896=I$1),('Comp.'!$E$5:$E$896))</f>
        <v>0</v>
      </c>
      <c r="J135" s="15">
        <f>SUMPRODUCT(-('Diário 1º PA'!$E$4:$E$2634='Analítico Cp.'!$B135),-('Diário 1º PA'!$Q$4:$Q$2634=J$1),('Diário 1º PA'!$F$4:$F$2634))+SUMPRODUCT(-('Diário 2º PA'!$E$4:$E$2000='Analítico Cp.'!$B135),-('Diário 2º PA'!$Q$4:$Q$2000=J$1),('Diário 2º PA'!$F$4:$F$2000))+SUMPRODUCT(-('Diário 3º PA'!$E$4:$E$2000='Analítico Cp.'!$B135),-('Diário 3º PA'!$Q$4:$Q$2000=J$1),('Diário 3º PA'!$F$4:$F$2000))+SUMPRODUCT(-('Diário 4º PA'!$E$4:$E$2000='Analítico Cp.'!$B135),-('Diário 4º PA'!$Q$4:$Q$2000=J$1),('Diário 4º PA'!$F$4:$F$2000))+SUMPRODUCT(-('Comp.'!$D$5:$D$896='Analítico Cp.'!$B135),-('Comp.'!$K$5:$K$896=J$1),('Comp.'!$E$5:$E$896))</f>
        <v>0</v>
      </c>
      <c r="K135" s="15">
        <f>SUMPRODUCT(-('Diário 1º PA'!$E$4:$E$2634='Analítico Cp.'!$B135),-('Diário 1º PA'!$Q$4:$Q$2634=K$1),('Diário 1º PA'!$F$4:$F$2634))+SUMPRODUCT(-('Diário 2º PA'!$E$4:$E$2000='Analítico Cp.'!$B135),-('Diário 2º PA'!$Q$4:$Q$2000=K$1),('Diário 2º PA'!$F$4:$F$2000))+SUMPRODUCT(-('Diário 3º PA'!$E$4:$E$2000='Analítico Cp.'!$B135),-('Diário 3º PA'!$Q$4:$Q$2000=K$1),('Diário 3º PA'!$F$4:$F$2000))+SUMPRODUCT(-('Diário 4º PA'!$E$4:$E$2000='Analítico Cp.'!$B135),-('Diário 4º PA'!$Q$4:$Q$2000=K$1),('Diário 4º PA'!$F$4:$F$2000))+SUMPRODUCT(-('Comp.'!$D$5:$D$896='Analítico Cp.'!$B135),-('Comp.'!$K$5:$K$896=K$1),('Comp.'!$E$5:$E$896))</f>
        <v>0</v>
      </c>
      <c r="L135" s="15">
        <f>SUMPRODUCT(-('Diário 1º PA'!$E$4:$E$2634='Analítico Cp.'!$B135),-('Diário 1º PA'!$Q$4:$Q$2634=L$1),('Diário 1º PA'!$F$4:$F$2634))+SUMPRODUCT(-('Diário 2º PA'!$E$4:$E$2000='Analítico Cp.'!$B135),-('Diário 2º PA'!$Q$4:$Q$2000=L$1),('Diário 2º PA'!$F$4:$F$2000))+SUMPRODUCT(-('Diário 3º PA'!$E$4:$E$2000='Analítico Cp.'!$B135),-('Diário 3º PA'!$Q$4:$Q$2000=L$1),('Diário 3º PA'!$F$4:$F$2000))+SUMPRODUCT(-('Diário 4º PA'!$E$4:$E$2000='Analítico Cp.'!$B135),-('Diário 4º PA'!$Q$4:$Q$2000=L$1),('Diário 4º PA'!$F$4:$F$2000))+SUMPRODUCT(-('Comp.'!$D$5:$D$896='Analítico Cp.'!$B135),-('Comp.'!$K$5:$K$896=L$1),('Comp.'!$E$5:$E$896))</f>
        <v>0</v>
      </c>
      <c r="M135" s="15">
        <f>SUMPRODUCT(-('Diário 1º PA'!$E$4:$E$2634='Analítico Cp.'!$B135),-('Diário 1º PA'!$Q$4:$Q$2634=M$1),('Diário 1º PA'!$F$4:$F$2634))+SUMPRODUCT(-('Diário 2º PA'!$E$4:$E$2000='Analítico Cp.'!$B135),-('Diário 2º PA'!$Q$4:$Q$2000=M$1),('Diário 2º PA'!$F$4:$F$2000))+SUMPRODUCT(-('Diário 3º PA'!$E$4:$E$2000='Analítico Cp.'!$B135),-('Diário 3º PA'!$Q$4:$Q$2000=M$1),('Diário 3º PA'!$F$4:$F$2000))+SUMPRODUCT(-('Diário 4º PA'!$E$4:$E$2000='Analítico Cp.'!$B135),-('Diário 4º PA'!$Q$4:$Q$2000=M$1),('Diário 4º PA'!$F$4:$F$2000))+SUMPRODUCT(-('Comp.'!$D$5:$D$896='Analítico Cp.'!$B135),-('Comp.'!$K$5:$K$896=M$1),('Comp.'!$E$5:$E$896))</f>
        <v>0</v>
      </c>
      <c r="N135" s="15">
        <f>SUMPRODUCT(-('Diário 1º PA'!$E$4:$E$2634='Analítico Cp.'!$B135),-('Diário 1º PA'!$Q$4:$Q$2634=N$1),('Diário 1º PA'!$F$4:$F$2634))+SUMPRODUCT(-('Diário 2º PA'!$E$4:$E$2000='Analítico Cp.'!$B135),-('Diário 2º PA'!$Q$4:$Q$2000=N$1),('Diário 2º PA'!$F$4:$F$2000))+SUMPRODUCT(-('Diário 3º PA'!$E$4:$E$2000='Analítico Cp.'!$B135),-('Diário 3º PA'!$Q$4:$Q$2000=N$1),('Diário 3º PA'!$F$4:$F$2000))+SUMPRODUCT(-('Diário 4º PA'!$E$4:$E$2000='Analítico Cp.'!$B135),-('Diário 4º PA'!$Q$4:$Q$2000=N$1),('Diário 4º PA'!$F$4:$F$2000))+SUMPRODUCT(-('Comp.'!$D$5:$D$896='Analítico Cp.'!$B135),-('Comp.'!$K$5:$K$896=N$1),('Comp.'!$E$5:$E$896))</f>
        <v>0</v>
      </c>
      <c r="O135" s="16">
        <f t="shared" si="14"/>
        <v>1000</v>
      </c>
      <c r="P135" s="180">
        <f t="shared" si="15"/>
        <v>2.9858498811320873E-4</v>
      </c>
    </row>
    <row r="136" spans="1:16" ht="23.25" customHeight="1" x14ac:dyDescent="0.2">
      <c r="A136" s="67" t="s">
        <v>430</v>
      </c>
      <c r="B136" s="510" t="s">
        <v>458</v>
      </c>
      <c r="C136" s="15">
        <f>SUMPRODUCT(-('Diário 1º PA'!$E$4:$E$2634='Analítico Cp.'!$B136),-('Diário 1º PA'!$Q$4:$Q$2634=C$1),('Diário 1º PA'!$F$4:$F$2634))+SUMPRODUCT(-('Diário 2º PA'!$E$4:$E$2000='Analítico Cp.'!$B136),-('Diário 2º PA'!$Q$4:$Q$2000=C$1),('Diário 2º PA'!$F$4:$F$2000))+SUMPRODUCT(-('Diário 3º PA'!$E$4:$E$2000='Analítico Cp.'!$B136),-('Diário 3º PA'!$Q$4:$Q$2000=C$1),('Diário 3º PA'!$F$4:$F$2000))+SUMPRODUCT(-('Diário 4º PA'!$E$4:$E$2000='Analítico Cp.'!$B136),-('Diário 4º PA'!$Q$4:$Q$2000=C$1),('Diário 4º PA'!$F$4:$F$2000))+SUMPRODUCT(-('Comp.'!$D$5:$D$896='Analítico Cp.'!$B136),-('Comp.'!$K$5:$K$896=C$1),('Comp.'!$E$5:$E$896))</f>
        <v>6782.83</v>
      </c>
      <c r="D136" s="15">
        <f>SUMPRODUCT(-('Diário 1º PA'!$E$4:$E$2634='Analítico Cp.'!$B136),-('Diário 1º PA'!$Q$4:$Q$2634=D$1),('Diário 1º PA'!$F$4:$F$2634))+SUMPRODUCT(-('Diário 2º PA'!$E$4:$E$2000='Analítico Cp.'!$B136),-('Diário 2º PA'!$Q$4:$Q$2000=D$1),('Diário 2º PA'!$F$4:$F$2000))+SUMPRODUCT(-('Diário 3º PA'!$E$4:$E$2000='Analítico Cp.'!$B136),-('Diário 3º PA'!$Q$4:$Q$2000=D$1),('Diário 3º PA'!$F$4:$F$2000))+SUMPRODUCT(-('Diário 4º PA'!$E$4:$E$2000='Analítico Cp.'!$B136),-('Diário 4º PA'!$Q$4:$Q$2000=D$1),('Diário 4º PA'!$F$4:$F$2000))+SUMPRODUCT(-('Comp.'!$D$5:$D$896='Analítico Cp.'!$B136),-('Comp.'!$K$5:$K$896=D$1),('Comp.'!$E$5:$E$896))</f>
        <v>0</v>
      </c>
      <c r="E136" s="15">
        <f>SUMPRODUCT(-('Diário 1º PA'!$E$4:$E$2634='Analítico Cp.'!$B136),-('Diário 1º PA'!$Q$4:$Q$2634=E$1),('Diário 1º PA'!$F$4:$F$2634))+SUMPRODUCT(-('Diário 2º PA'!$E$4:$E$2000='Analítico Cp.'!$B136),-('Diário 2º PA'!$Q$4:$Q$2000=E$1),('Diário 2º PA'!$F$4:$F$2000))+SUMPRODUCT(-('Diário 3º PA'!$E$4:$E$2000='Analítico Cp.'!$B136),-('Diário 3º PA'!$Q$4:$Q$2000=E$1),('Diário 3º PA'!$F$4:$F$2000))+SUMPRODUCT(-('Diário 4º PA'!$E$4:$E$2000='Analítico Cp.'!$B136),-('Diário 4º PA'!$Q$4:$Q$2000=E$1),('Diário 4º PA'!$F$4:$F$2000))+SUMPRODUCT(-('Comp.'!$D$5:$D$896='Analítico Cp.'!$B136),-('Comp.'!$K$5:$K$896=E$1),('Comp.'!$E$5:$E$896))</f>
        <v>3500</v>
      </c>
      <c r="F136" s="15">
        <f>SUMPRODUCT(-('Diário 1º PA'!$E$4:$E$2634='Analítico Cp.'!$B136),-('Diário 1º PA'!$Q$4:$Q$2634=F$1),('Diário 1º PA'!$F$4:$F$2634))+SUMPRODUCT(-('Diário 2º PA'!$E$4:$E$2000='Analítico Cp.'!$B136),-('Diário 2º PA'!$Q$4:$Q$2000=F$1),('Diário 2º PA'!$F$4:$F$2000))+SUMPRODUCT(-('Diário 3º PA'!$E$4:$E$2000='Analítico Cp.'!$B136),-('Diário 3º PA'!$Q$4:$Q$2000=F$1),('Diário 3º PA'!$F$4:$F$2000))+SUMPRODUCT(-('Diário 4º PA'!$E$4:$E$2000='Analítico Cp.'!$B136),-('Diário 4º PA'!$Q$4:$Q$2000=F$1),('Diário 4º PA'!$F$4:$F$2000))+SUMPRODUCT(-('Comp.'!$D$5:$D$896='Analítico Cp.'!$B136),-('Comp.'!$K$5:$K$896=F$1),('Comp.'!$E$5:$E$896))</f>
        <v>0</v>
      </c>
      <c r="G136" s="15">
        <f>SUMPRODUCT(-('Diário 1º PA'!$E$4:$E$2634='Analítico Cp.'!$B136),-('Diário 1º PA'!$Q$4:$Q$2634=G$1),('Diário 1º PA'!$F$4:$F$2634))+SUMPRODUCT(-('Diário 2º PA'!$E$4:$E$2000='Analítico Cp.'!$B136),-('Diário 2º PA'!$Q$4:$Q$2000=G$1),('Diário 2º PA'!$F$4:$F$2000))+SUMPRODUCT(-('Diário 3º PA'!$E$4:$E$2000='Analítico Cp.'!$B136),-('Diário 3º PA'!$Q$4:$Q$2000=G$1),('Diário 3º PA'!$F$4:$F$2000))+SUMPRODUCT(-('Diário 4º PA'!$E$4:$E$2000='Analítico Cp.'!$B136),-('Diário 4º PA'!$Q$4:$Q$2000=G$1),('Diário 4º PA'!$F$4:$F$2000))+SUMPRODUCT(-('Comp.'!$D$5:$D$896='Analítico Cp.'!$B136),-('Comp.'!$K$5:$K$896=G$1),('Comp.'!$E$5:$E$896))</f>
        <v>0</v>
      </c>
      <c r="H136" s="15">
        <f>SUMPRODUCT(-('Diário 1º PA'!$E$4:$E$2634='Analítico Cp.'!$B136),-('Diário 1º PA'!$Q$4:$Q$2634=H$1),('Diário 1º PA'!$F$4:$F$2634))+SUMPRODUCT(-('Diário 2º PA'!$E$4:$E$2000='Analítico Cp.'!$B136),-('Diário 2º PA'!$Q$4:$Q$2000=H$1),('Diário 2º PA'!$F$4:$F$2000))+SUMPRODUCT(-('Diário 3º PA'!$E$4:$E$2000='Analítico Cp.'!$B136),-('Diário 3º PA'!$Q$4:$Q$2000=H$1),('Diário 3º PA'!$F$4:$F$2000))+SUMPRODUCT(-('Diário 4º PA'!$E$4:$E$2000='Analítico Cp.'!$B136),-('Diário 4º PA'!$Q$4:$Q$2000=H$1),('Diário 4º PA'!$F$4:$F$2000))+SUMPRODUCT(-('Comp.'!$D$5:$D$896='Analítico Cp.'!$B136),-('Comp.'!$K$5:$K$896=H$1),('Comp.'!$E$5:$E$896))</f>
        <v>0</v>
      </c>
      <c r="I136" s="15">
        <f>SUMPRODUCT(-('Diário 1º PA'!$E$4:$E$2634='Analítico Cp.'!$B136),-('Diário 1º PA'!$Q$4:$Q$2634=I$1),('Diário 1º PA'!$F$4:$F$2634))+SUMPRODUCT(-('Diário 2º PA'!$E$4:$E$2000='Analítico Cp.'!$B136),-('Diário 2º PA'!$Q$4:$Q$2000=I$1),('Diário 2º PA'!$F$4:$F$2000))+SUMPRODUCT(-('Diário 3º PA'!$E$4:$E$2000='Analítico Cp.'!$B136),-('Diário 3º PA'!$Q$4:$Q$2000=I$1),('Diário 3º PA'!$F$4:$F$2000))+SUMPRODUCT(-('Diário 4º PA'!$E$4:$E$2000='Analítico Cp.'!$B136),-('Diário 4º PA'!$Q$4:$Q$2000=I$1),('Diário 4º PA'!$F$4:$F$2000))+SUMPRODUCT(-('Comp.'!$D$5:$D$896='Analítico Cp.'!$B136),-('Comp.'!$K$5:$K$896=I$1),('Comp.'!$E$5:$E$896))</f>
        <v>0</v>
      </c>
      <c r="J136" s="15">
        <f>SUMPRODUCT(-('Diário 1º PA'!$E$4:$E$2634='Analítico Cp.'!$B136),-('Diário 1º PA'!$Q$4:$Q$2634=J$1),('Diário 1º PA'!$F$4:$F$2634))+SUMPRODUCT(-('Diário 2º PA'!$E$4:$E$2000='Analítico Cp.'!$B136),-('Diário 2º PA'!$Q$4:$Q$2000=J$1),('Diário 2º PA'!$F$4:$F$2000))+SUMPRODUCT(-('Diário 3º PA'!$E$4:$E$2000='Analítico Cp.'!$B136),-('Diário 3º PA'!$Q$4:$Q$2000=J$1),('Diário 3º PA'!$F$4:$F$2000))+SUMPRODUCT(-('Diário 4º PA'!$E$4:$E$2000='Analítico Cp.'!$B136),-('Diário 4º PA'!$Q$4:$Q$2000=J$1),('Diário 4º PA'!$F$4:$F$2000))+SUMPRODUCT(-('Comp.'!$D$5:$D$896='Analítico Cp.'!$B136),-('Comp.'!$K$5:$K$896=J$1),('Comp.'!$E$5:$E$896))</f>
        <v>0</v>
      </c>
      <c r="K136" s="15">
        <f>SUMPRODUCT(-('Diário 1º PA'!$E$4:$E$2634='Analítico Cp.'!$B136),-('Diário 1º PA'!$Q$4:$Q$2634=K$1),('Diário 1º PA'!$F$4:$F$2634))+SUMPRODUCT(-('Diário 2º PA'!$E$4:$E$2000='Analítico Cp.'!$B136),-('Diário 2º PA'!$Q$4:$Q$2000=K$1),('Diário 2º PA'!$F$4:$F$2000))+SUMPRODUCT(-('Diário 3º PA'!$E$4:$E$2000='Analítico Cp.'!$B136),-('Diário 3º PA'!$Q$4:$Q$2000=K$1),('Diário 3º PA'!$F$4:$F$2000))+SUMPRODUCT(-('Diário 4º PA'!$E$4:$E$2000='Analítico Cp.'!$B136),-('Diário 4º PA'!$Q$4:$Q$2000=K$1),('Diário 4º PA'!$F$4:$F$2000))+SUMPRODUCT(-('Comp.'!$D$5:$D$896='Analítico Cp.'!$B136),-('Comp.'!$K$5:$K$896=K$1),('Comp.'!$E$5:$E$896))</f>
        <v>0</v>
      </c>
      <c r="L136" s="15">
        <f>SUMPRODUCT(-('Diário 1º PA'!$E$4:$E$2634='Analítico Cp.'!$B136),-('Diário 1º PA'!$Q$4:$Q$2634=L$1),('Diário 1º PA'!$F$4:$F$2634))+SUMPRODUCT(-('Diário 2º PA'!$E$4:$E$2000='Analítico Cp.'!$B136),-('Diário 2º PA'!$Q$4:$Q$2000=L$1),('Diário 2º PA'!$F$4:$F$2000))+SUMPRODUCT(-('Diário 3º PA'!$E$4:$E$2000='Analítico Cp.'!$B136),-('Diário 3º PA'!$Q$4:$Q$2000=L$1),('Diário 3º PA'!$F$4:$F$2000))+SUMPRODUCT(-('Diário 4º PA'!$E$4:$E$2000='Analítico Cp.'!$B136),-('Diário 4º PA'!$Q$4:$Q$2000=L$1),('Diário 4º PA'!$F$4:$F$2000))+SUMPRODUCT(-('Comp.'!$D$5:$D$896='Analítico Cp.'!$B136),-('Comp.'!$K$5:$K$896=L$1),('Comp.'!$E$5:$E$896))</f>
        <v>0</v>
      </c>
      <c r="M136" s="15">
        <f>SUMPRODUCT(-('Diário 1º PA'!$E$4:$E$2634='Analítico Cp.'!$B136),-('Diário 1º PA'!$Q$4:$Q$2634=M$1),('Diário 1º PA'!$F$4:$F$2634))+SUMPRODUCT(-('Diário 2º PA'!$E$4:$E$2000='Analítico Cp.'!$B136),-('Diário 2º PA'!$Q$4:$Q$2000=M$1),('Diário 2º PA'!$F$4:$F$2000))+SUMPRODUCT(-('Diário 3º PA'!$E$4:$E$2000='Analítico Cp.'!$B136),-('Diário 3º PA'!$Q$4:$Q$2000=M$1),('Diário 3º PA'!$F$4:$F$2000))+SUMPRODUCT(-('Diário 4º PA'!$E$4:$E$2000='Analítico Cp.'!$B136),-('Diário 4º PA'!$Q$4:$Q$2000=M$1),('Diário 4º PA'!$F$4:$F$2000))+SUMPRODUCT(-('Comp.'!$D$5:$D$896='Analítico Cp.'!$B136),-('Comp.'!$K$5:$K$896=M$1),('Comp.'!$E$5:$E$896))</f>
        <v>0</v>
      </c>
      <c r="N136" s="15">
        <f>SUMPRODUCT(-('Diário 1º PA'!$E$4:$E$2634='Analítico Cp.'!$B136),-('Diário 1º PA'!$Q$4:$Q$2634=N$1),('Diário 1º PA'!$F$4:$F$2634))+SUMPRODUCT(-('Diário 2º PA'!$E$4:$E$2000='Analítico Cp.'!$B136),-('Diário 2º PA'!$Q$4:$Q$2000=N$1),('Diário 2º PA'!$F$4:$F$2000))+SUMPRODUCT(-('Diário 3º PA'!$E$4:$E$2000='Analítico Cp.'!$B136),-('Diário 3º PA'!$Q$4:$Q$2000=N$1),('Diário 3º PA'!$F$4:$F$2000))+SUMPRODUCT(-('Diário 4º PA'!$E$4:$E$2000='Analítico Cp.'!$B136),-('Diário 4º PA'!$Q$4:$Q$2000=N$1),('Diário 4º PA'!$F$4:$F$2000))+SUMPRODUCT(-('Comp.'!$D$5:$D$896='Analítico Cp.'!$B136),-('Comp.'!$K$5:$K$896=N$1),('Comp.'!$E$5:$E$896))</f>
        <v>0</v>
      </c>
      <c r="O136" s="16">
        <f t="shared" si="14"/>
        <v>10282.83</v>
      </c>
      <c r="P136" s="180">
        <f t="shared" si="15"/>
        <v>3.0702986733201457E-3</v>
      </c>
    </row>
    <row r="137" spans="1:16" ht="23.25" customHeight="1" x14ac:dyDescent="0.2">
      <c r="A137" s="67" t="s">
        <v>431</v>
      </c>
      <c r="B137" s="510" t="s">
        <v>459</v>
      </c>
      <c r="C137" s="15">
        <f>SUMPRODUCT(-('Diário 1º PA'!$E$4:$E$2634='Analítico Cp.'!$B137),-('Diário 1º PA'!$Q$4:$Q$2634=C$1),('Diário 1º PA'!$F$4:$F$2634))+SUMPRODUCT(-('Diário 2º PA'!$E$4:$E$2000='Analítico Cp.'!$B137),-('Diário 2º PA'!$Q$4:$Q$2000=C$1),('Diário 2º PA'!$F$4:$F$2000))+SUMPRODUCT(-('Diário 3º PA'!$E$4:$E$2000='Analítico Cp.'!$B137),-('Diário 3º PA'!$Q$4:$Q$2000=C$1),('Diário 3º PA'!$F$4:$F$2000))+SUMPRODUCT(-('Diário 4º PA'!$E$4:$E$2000='Analítico Cp.'!$B137),-('Diário 4º PA'!$Q$4:$Q$2000=C$1),('Diário 4º PA'!$F$4:$F$2000))+SUMPRODUCT(-('Comp.'!$D$5:$D$896='Analítico Cp.'!$B137),-('Comp.'!$K$5:$K$896=C$1),('Comp.'!$E$5:$E$896))</f>
        <v>0</v>
      </c>
      <c r="D137" s="15">
        <f>SUMPRODUCT(-('Diário 1º PA'!$E$4:$E$2634='Analítico Cp.'!$B137),-('Diário 1º PA'!$Q$4:$Q$2634=D$1),('Diário 1º PA'!$F$4:$F$2634))+SUMPRODUCT(-('Diário 2º PA'!$E$4:$E$2000='Analítico Cp.'!$B137),-('Diário 2º PA'!$Q$4:$Q$2000=D$1),('Diário 2º PA'!$F$4:$F$2000))+SUMPRODUCT(-('Diário 3º PA'!$E$4:$E$2000='Analítico Cp.'!$B137),-('Diário 3º PA'!$Q$4:$Q$2000=D$1),('Diário 3º PA'!$F$4:$F$2000))+SUMPRODUCT(-('Diário 4º PA'!$E$4:$E$2000='Analítico Cp.'!$B137),-('Diário 4º PA'!$Q$4:$Q$2000=D$1),('Diário 4º PA'!$F$4:$F$2000))+SUMPRODUCT(-('Comp.'!$D$5:$D$896='Analítico Cp.'!$B137),-('Comp.'!$K$5:$K$896=D$1),('Comp.'!$E$5:$E$896))</f>
        <v>0</v>
      </c>
      <c r="E137" s="15">
        <f>SUMPRODUCT(-('Diário 1º PA'!$E$4:$E$2634='Analítico Cp.'!$B137),-('Diário 1º PA'!$Q$4:$Q$2634=E$1),('Diário 1º PA'!$F$4:$F$2634))+SUMPRODUCT(-('Diário 2º PA'!$E$4:$E$2000='Analítico Cp.'!$B137),-('Diário 2º PA'!$Q$4:$Q$2000=E$1),('Diário 2º PA'!$F$4:$F$2000))+SUMPRODUCT(-('Diário 3º PA'!$E$4:$E$2000='Analítico Cp.'!$B137),-('Diário 3º PA'!$Q$4:$Q$2000=E$1),('Diário 3º PA'!$F$4:$F$2000))+SUMPRODUCT(-('Diário 4º PA'!$E$4:$E$2000='Analítico Cp.'!$B137),-('Diário 4º PA'!$Q$4:$Q$2000=E$1),('Diário 4º PA'!$F$4:$F$2000))+SUMPRODUCT(-('Comp.'!$D$5:$D$896='Analítico Cp.'!$B137),-('Comp.'!$K$5:$K$896=E$1),('Comp.'!$E$5:$E$896))</f>
        <v>0</v>
      </c>
      <c r="F137" s="15">
        <f>SUMPRODUCT(-('Diário 1º PA'!$E$4:$E$2634='Analítico Cp.'!$B137),-('Diário 1º PA'!$Q$4:$Q$2634=F$1),('Diário 1º PA'!$F$4:$F$2634))+SUMPRODUCT(-('Diário 2º PA'!$E$4:$E$2000='Analítico Cp.'!$B137),-('Diário 2º PA'!$Q$4:$Q$2000=F$1),('Diário 2º PA'!$F$4:$F$2000))+SUMPRODUCT(-('Diário 3º PA'!$E$4:$E$2000='Analítico Cp.'!$B137),-('Diário 3º PA'!$Q$4:$Q$2000=F$1),('Diário 3º PA'!$F$4:$F$2000))+SUMPRODUCT(-('Diário 4º PA'!$E$4:$E$2000='Analítico Cp.'!$B137),-('Diário 4º PA'!$Q$4:$Q$2000=F$1),('Diário 4º PA'!$F$4:$F$2000))+SUMPRODUCT(-('Comp.'!$D$5:$D$896='Analítico Cp.'!$B137),-('Comp.'!$K$5:$K$896=F$1),('Comp.'!$E$5:$E$896))</f>
        <v>0</v>
      </c>
      <c r="G137" s="15">
        <f>SUMPRODUCT(-('Diário 1º PA'!$E$4:$E$2634='Analítico Cp.'!$B137),-('Diário 1º PA'!$Q$4:$Q$2634=G$1),('Diário 1º PA'!$F$4:$F$2634))+SUMPRODUCT(-('Diário 2º PA'!$E$4:$E$2000='Analítico Cp.'!$B137),-('Diário 2º PA'!$Q$4:$Q$2000=G$1),('Diário 2º PA'!$F$4:$F$2000))+SUMPRODUCT(-('Diário 3º PA'!$E$4:$E$2000='Analítico Cp.'!$B137),-('Diário 3º PA'!$Q$4:$Q$2000=G$1),('Diário 3º PA'!$F$4:$F$2000))+SUMPRODUCT(-('Diário 4º PA'!$E$4:$E$2000='Analítico Cp.'!$B137),-('Diário 4º PA'!$Q$4:$Q$2000=G$1),('Diário 4º PA'!$F$4:$F$2000))+SUMPRODUCT(-('Comp.'!$D$5:$D$896='Analítico Cp.'!$B137),-('Comp.'!$K$5:$K$896=G$1),('Comp.'!$E$5:$E$896))</f>
        <v>0</v>
      </c>
      <c r="H137" s="15">
        <f>SUMPRODUCT(-('Diário 1º PA'!$E$4:$E$2634='Analítico Cp.'!$B137),-('Diário 1º PA'!$Q$4:$Q$2634=H$1),('Diário 1º PA'!$F$4:$F$2634))+SUMPRODUCT(-('Diário 2º PA'!$E$4:$E$2000='Analítico Cp.'!$B137),-('Diário 2º PA'!$Q$4:$Q$2000=H$1),('Diário 2º PA'!$F$4:$F$2000))+SUMPRODUCT(-('Diário 3º PA'!$E$4:$E$2000='Analítico Cp.'!$B137),-('Diário 3º PA'!$Q$4:$Q$2000=H$1),('Diário 3º PA'!$F$4:$F$2000))+SUMPRODUCT(-('Diário 4º PA'!$E$4:$E$2000='Analítico Cp.'!$B137),-('Diário 4º PA'!$Q$4:$Q$2000=H$1),('Diário 4º PA'!$F$4:$F$2000))+SUMPRODUCT(-('Comp.'!$D$5:$D$896='Analítico Cp.'!$B137),-('Comp.'!$K$5:$K$896=H$1),('Comp.'!$E$5:$E$896))</f>
        <v>0</v>
      </c>
      <c r="I137" s="15">
        <f>SUMPRODUCT(-('Diário 1º PA'!$E$4:$E$2634='Analítico Cp.'!$B137),-('Diário 1º PA'!$Q$4:$Q$2634=I$1),('Diário 1º PA'!$F$4:$F$2634))+SUMPRODUCT(-('Diário 2º PA'!$E$4:$E$2000='Analítico Cp.'!$B137),-('Diário 2º PA'!$Q$4:$Q$2000=I$1),('Diário 2º PA'!$F$4:$F$2000))+SUMPRODUCT(-('Diário 3º PA'!$E$4:$E$2000='Analítico Cp.'!$B137),-('Diário 3º PA'!$Q$4:$Q$2000=I$1),('Diário 3º PA'!$F$4:$F$2000))+SUMPRODUCT(-('Diário 4º PA'!$E$4:$E$2000='Analítico Cp.'!$B137),-('Diário 4º PA'!$Q$4:$Q$2000=I$1),('Diário 4º PA'!$F$4:$F$2000))+SUMPRODUCT(-('Comp.'!$D$5:$D$896='Analítico Cp.'!$B137),-('Comp.'!$K$5:$K$896=I$1),('Comp.'!$E$5:$E$896))</f>
        <v>0</v>
      </c>
      <c r="J137" s="15">
        <f>SUMPRODUCT(-('Diário 1º PA'!$E$4:$E$2634='Analítico Cp.'!$B137),-('Diário 1º PA'!$Q$4:$Q$2634=J$1),('Diário 1º PA'!$F$4:$F$2634))+SUMPRODUCT(-('Diário 2º PA'!$E$4:$E$2000='Analítico Cp.'!$B137),-('Diário 2º PA'!$Q$4:$Q$2000=J$1),('Diário 2º PA'!$F$4:$F$2000))+SUMPRODUCT(-('Diário 3º PA'!$E$4:$E$2000='Analítico Cp.'!$B137),-('Diário 3º PA'!$Q$4:$Q$2000=J$1),('Diário 3º PA'!$F$4:$F$2000))+SUMPRODUCT(-('Diário 4º PA'!$E$4:$E$2000='Analítico Cp.'!$B137),-('Diário 4º PA'!$Q$4:$Q$2000=J$1),('Diário 4º PA'!$F$4:$F$2000))+SUMPRODUCT(-('Comp.'!$D$5:$D$896='Analítico Cp.'!$B137),-('Comp.'!$K$5:$K$896=J$1),('Comp.'!$E$5:$E$896))</f>
        <v>0</v>
      </c>
      <c r="K137" s="15">
        <f>SUMPRODUCT(-('Diário 1º PA'!$E$4:$E$2634='Analítico Cp.'!$B137),-('Diário 1º PA'!$Q$4:$Q$2634=K$1),('Diário 1º PA'!$F$4:$F$2634))+SUMPRODUCT(-('Diário 2º PA'!$E$4:$E$2000='Analítico Cp.'!$B137),-('Diário 2º PA'!$Q$4:$Q$2000=K$1),('Diário 2º PA'!$F$4:$F$2000))+SUMPRODUCT(-('Diário 3º PA'!$E$4:$E$2000='Analítico Cp.'!$B137),-('Diário 3º PA'!$Q$4:$Q$2000=K$1),('Diário 3º PA'!$F$4:$F$2000))+SUMPRODUCT(-('Diário 4º PA'!$E$4:$E$2000='Analítico Cp.'!$B137),-('Diário 4º PA'!$Q$4:$Q$2000=K$1),('Diário 4º PA'!$F$4:$F$2000))+SUMPRODUCT(-('Comp.'!$D$5:$D$896='Analítico Cp.'!$B137),-('Comp.'!$K$5:$K$896=K$1),('Comp.'!$E$5:$E$896))</f>
        <v>0</v>
      </c>
      <c r="L137" s="15">
        <f>SUMPRODUCT(-('Diário 1º PA'!$E$4:$E$2634='Analítico Cp.'!$B137),-('Diário 1º PA'!$Q$4:$Q$2634=L$1),('Diário 1º PA'!$F$4:$F$2634))+SUMPRODUCT(-('Diário 2º PA'!$E$4:$E$2000='Analítico Cp.'!$B137),-('Diário 2º PA'!$Q$4:$Q$2000=L$1),('Diário 2º PA'!$F$4:$F$2000))+SUMPRODUCT(-('Diário 3º PA'!$E$4:$E$2000='Analítico Cp.'!$B137),-('Diário 3º PA'!$Q$4:$Q$2000=L$1),('Diário 3º PA'!$F$4:$F$2000))+SUMPRODUCT(-('Diário 4º PA'!$E$4:$E$2000='Analítico Cp.'!$B137),-('Diário 4º PA'!$Q$4:$Q$2000=L$1),('Diário 4º PA'!$F$4:$F$2000))+SUMPRODUCT(-('Comp.'!$D$5:$D$896='Analítico Cp.'!$B137),-('Comp.'!$K$5:$K$896=L$1),('Comp.'!$E$5:$E$896))</f>
        <v>0</v>
      </c>
      <c r="M137" s="15">
        <f>SUMPRODUCT(-('Diário 1º PA'!$E$4:$E$2634='Analítico Cp.'!$B137),-('Diário 1º PA'!$Q$4:$Q$2634=M$1),('Diário 1º PA'!$F$4:$F$2634))+SUMPRODUCT(-('Diário 2º PA'!$E$4:$E$2000='Analítico Cp.'!$B137),-('Diário 2º PA'!$Q$4:$Q$2000=M$1),('Diário 2º PA'!$F$4:$F$2000))+SUMPRODUCT(-('Diário 3º PA'!$E$4:$E$2000='Analítico Cp.'!$B137),-('Diário 3º PA'!$Q$4:$Q$2000=M$1),('Diário 3º PA'!$F$4:$F$2000))+SUMPRODUCT(-('Diário 4º PA'!$E$4:$E$2000='Analítico Cp.'!$B137),-('Diário 4º PA'!$Q$4:$Q$2000=M$1),('Diário 4º PA'!$F$4:$F$2000))+SUMPRODUCT(-('Comp.'!$D$5:$D$896='Analítico Cp.'!$B137),-('Comp.'!$K$5:$K$896=M$1),('Comp.'!$E$5:$E$896))</f>
        <v>0</v>
      </c>
      <c r="N137" s="15">
        <f>SUMPRODUCT(-('Diário 1º PA'!$E$4:$E$2634='Analítico Cp.'!$B137),-('Diário 1º PA'!$Q$4:$Q$2634=N$1),('Diário 1º PA'!$F$4:$F$2634))+SUMPRODUCT(-('Diário 2º PA'!$E$4:$E$2000='Analítico Cp.'!$B137),-('Diário 2º PA'!$Q$4:$Q$2000=N$1),('Diário 2º PA'!$F$4:$F$2000))+SUMPRODUCT(-('Diário 3º PA'!$E$4:$E$2000='Analítico Cp.'!$B137),-('Diário 3º PA'!$Q$4:$Q$2000=N$1),('Diário 3º PA'!$F$4:$F$2000))+SUMPRODUCT(-('Diário 4º PA'!$E$4:$E$2000='Analítico Cp.'!$B137),-('Diário 4º PA'!$Q$4:$Q$2000=N$1),('Diário 4º PA'!$F$4:$F$2000))+SUMPRODUCT(-('Comp.'!$D$5:$D$896='Analítico Cp.'!$B137),-('Comp.'!$K$5:$K$896=N$1),('Comp.'!$E$5:$E$896))</f>
        <v>0</v>
      </c>
      <c r="O137" s="16">
        <f t="shared" si="14"/>
        <v>0</v>
      </c>
      <c r="P137" s="180">
        <f t="shared" si="15"/>
        <v>0</v>
      </c>
    </row>
    <row r="138" spans="1:16" ht="23.25" customHeight="1" x14ac:dyDescent="0.2">
      <c r="A138" s="67" t="s">
        <v>432</v>
      </c>
      <c r="B138" s="510" t="s">
        <v>460</v>
      </c>
      <c r="C138" s="15">
        <f>SUMPRODUCT(-('Diário 1º PA'!$E$4:$E$2634='Analítico Cp.'!$B138),-('Diário 1º PA'!$Q$4:$Q$2634=C$1),('Diário 1º PA'!$F$4:$F$2634))+SUMPRODUCT(-('Diário 2º PA'!$E$4:$E$2000='Analítico Cp.'!$B138),-('Diário 2º PA'!$Q$4:$Q$2000=C$1),('Diário 2º PA'!$F$4:$F$2000))+SUMPRODUCT(-('Diário 3º PA'!$E$4:$E$2000='Analítico Cp.'!$B138),-('Diário 3º PA'!$Q$4:$Q$2000=C$1),('Diário 3º PA'!$F$4:$F$2000))+SUMPRODUCT(-('Diário 4º PA'!$E$4:$E$2000='Analítico Cp.'!$B138),-('Diário 4º PA'!$Q$4:$Q$2000=C$1),('Diário 4º PA'!$F$4:$F$2000))+SUMPRODUCT(-('Comp.'!$D$5:$D$896='Analítico Cp.'!$B138),-('Comp.'!$K$5:$K$896=C$1),('Comp.'!$E$5:$E$896))</f>
        <v>13200</v>
      </c>
      <c r="D138" s="15">
        <f>SUMPRODUCT(-('Diário 1º PA'!$E$4:$E$2634='Analítico Cp.'!$B138),-('Diário 1º PA'!$Q$4:$Q$2634=D$1),('Diário 1º PA'!$F$4:$F$2634))+SUMPRODUCT(-('Diário 2º PA'!$E$4:$E$2000='Analítico Cp.'!$B138),-('Diário 2º PA'!$Q$4:$Q$2000=D$1),('Diário 2º PA'!$F$4:$F$2000))+SUMPRODUCT(-('Diário 3º PA'!$E$4:$E$2000='Analítico Cp.'!$B138),-('Diário 3º PA'!$Q$4:$Q$2000=D$1),('Diário 3º PA'!$F$4:$F$2000))+SUMPRODUCT(-('Diário 4º PA'!$E$4:$E$2000='Analítico Cp.'!$B138),-('Diário 4º PA'!$Q$4:$Q$2000=D$1),('Diário 4º PA'!$F$4:$F$2000))+SUMPRODUCT(-('Comp.'!$D$5:$D$896='Analítico Cp.'!$B138),-('Comp.'!$K$5:$K$896=D$1),('Comp.'!$E$5:$E$896))</f>
        <v>546.66999999999996</v>
      </c>
      <c r="E138" s="15">
        <f>SUMPRODUCT(-('Diário 1º PA'!$E$4:$E$2634='Analítico Cp.'!$B138),-('Diário 1º PA'!$Q$4:$Q$2634=E$1),('Diário 1º PA'!$F$4:$F$2634))+SUMPRODUCT(-('Diário 2º PA'!$E$4:$E$2000='Analítico Cp.'!$B138),-('Diário 2º PA'!$Q$4:$Q$2000=E$1),('Diário 2º PA'!$F$4:$F$2000))+SUMPRODUCT(-('Diário 3º PA'!$E$4:$E$2000='Analítico Cp.'!$B138),-('Diário 3º PA'!$Q$4:$Q$2000=E$1),('Diário 3º PA'!$F$4:$F$2000))+SUMPRODUCT(-('Diário 4º PA'!$E$4:$E$2000='Analítico Cp.'!$B138),-('Diário 4º PA'!$Q$4:$Q$2000=E$1),('Diário 4º PA'!$F$4:$F$2000))+SUMPRODUCT(-('Comp.'!$D$5:$D$896='Analítico Cp.'!$B138),-('Comp.'!$K$5:$K$896=E$1),('Comp.'!$E$5:$E$896))</f>
        <v>0</v>
      </c>
      <c r="F138" s="15">
        <f>SUMPRODUCT(-('Diário 1º PA'!$E$4:$E$2634='Analítico Cp.'!$B138),-('Diário 1º PA'!$Q$4:$Q$2634=F$1),('Diário 1º PA'!$F$4:$F$2634))+SUMPRODUCT(-('Diário 2º PA'!$E$4:$E$2000='Analítico Cp.'!$B138),-('Diário 2º PA'!$Q$4:$Q$2000=F$1),('Diário 2º PA'!$F$4:$F$2000))+SUMPRODUCT(-('Diário 3º PA'!$E$4:$E$2000='Analítico Cp.'!$B138),-('Diário 3º PA'!$Q$4:$Q$2000=F$1),('Diário 3º PA'!$F$4:$F$2000))+SUMPRODUCT(-('Diário 4º PA'!$E$4:$E$2000='Analítico Cp.'!$B138),-('Diário 4º PA'!$Q$4:$Q$2000=F$1),('Diário 4º PA'!$F$4:$F$2000))+SUMPRODUCT(-('Comp.'!$D$5:$D$896='Analítico Cp.'!$B138),-('Comp.'!$K$5:$K$896=F$1),('Comp.'!$E$5:$E$896))</f>
        <v>0</v>
      </c>
      <c r="G138" s="15">
        <f>SUMPRODUCT(-('Diário 1º PA'!$E$4:$E$2634='Analítico Cp.'!$B138),-('Diário 1º PA'!$Q$4:$Q$2634=G$1),('Diário 1º PA'!$F$4:$F$2634))+SUMPRODUCT(-('Diário 2º PA'!$E$4:$E$2000='Analítico Cp.'!$B138),-('Diário 2º PA'!$Q$4:$Q$2000=G$1),('Diário 2º PA'!$F$4:$F$2000))+SUMPRODUCT(-('Diário 3º PA'!$E$4:$E$2000='Analítico Cp.'!$B138),-('Diário 3º PA'!$Q$4:$Q$2000=G$1),('Diário 3º PA'!$F$4:$F$2000))+SUMPRODUCT(-('Diário 4º PA'!$E$4:$E$2000='Analítico Cp.'!$B138),-('Diário 4º PA'!$Q$4:$Q$2000=G$1),('Diário 4º PA'!$F$4:$F$2000))+SUMPRODUCT(-('Comp.'!$D$5:$D$896='Analítico Cp.'!$B138),-('Comp.'!$K$5:$K$896=G$1),('Comp.'!$E$5:$E$896))</f>
        <v>0</v>
      </c>
      <c r="H138" s="15">
        <f>SUMPRODUCT(-('Diário 1º PA'!$E$4:$E$2634='Analítico Cp.'!$B138),-('Diário 1º PA'!$Q$4:$Q$2634=H$1),('Diário 1º PA'!$F$4:$F$2634))+SUMPRODUCT(-('Diário 2º PA'!$E$4:$E$2000='Analítico Cp.'!$B138),-('Diário 2º PA'!$Q$4:$Q$2000=H$1),('Diário 2º PA'!$F$4:$F$2000))+SUMPRODUCT(-('Diário 3º PA'!$E$4:$E$2000='Analítico Cp.'!$B138),-('Diário 3º PA'!$Q$4:$Q$2000=H$1),('Diário 3º PA'!$F$4:$F$2000))+SUMPRODUCT(-('Diário 4º PA'!$E$4:$E$2000='Analítico Cp.'!$B138),-('Diário 4º PA'!$Q$4:$Q$2000=H$1),('Diário 4º PA'!$F$4:$F$2000))+SUMPRODUCT(-('Comp.'!$D$5:$D$896='Analítico Cp.'!$B138),-('Comp.'!$K$5:$K$896=H$1),('Comp.'!$E$5:$E$896))</f>
        <v>0</v>
      </c>
      <c r="I138" s="15">
        <f>SUMPRODUCT(-('Diário 1º PA'!$E$4:$E$2634='Analítico Cp.'!$B138),-('Diário 1º PA'!$Q$4:$Q$2634=I$1),('Diário 1º PA'!$F$4:$F$2634))+SUMPRODUCT(-('Diário 2º PA'!$E$4:$E$2000='Analítico Cp.'!$B138),-('Diário 2º PA'!$Q$4:$Q$2000=I$1),('Diário 2º PA'!$F$4:$F$2000))+SUMPRODUCT(-('Diário 3º PA'!$E$4:$E$2000='Analítico Cp.'!$B138),-('Diário 3º PA'!$Q$4:$Q$2000=I$1),('Diário 3º PA'!$F$4:$F$2000))+SUMPRODUCT(-('Diário 4º PA'!$E$4:$E$2000='Analítico Cp.'!$B138),-('Diário 4º PA'!$Q$4:$Q$2000=I$1),('Diário 4º PA'!$F$4:$F$2000))+SUMPRODUCT(-('Comp.'!$D$5:$D$896='Analítico Cp.'!$B138),-('Comp.'!$K$5:$K$896=I$1),('Comp.'!$E$5:$E$896))</f>
        <v>0</v>
      </c>
      <c r="J138" s="15">
        <f>SUMPRODUCT(-('Diário 1º PA'!$E$4:$E$2634='Analítico Cp.'!$B138),-('Diário 1º PA'!$Q$4:$Q$2634=J$1),('Diário 1º PA'!$F$4:$F$2634))+SUMPRODUCT(-('Diário 2º PA'!$E$4:$E$2000='Analítico Cp.'!$B138),-('Diário 2º PA'!$Q$4:$Q$2000=J$1),('Diário 2º PA'!$F$4:$F$2000))+SUMPRODUCT(-('Diário 3º PA'!$E$4:$E$2000='Analítico Cp.'!$B138),-('Diário 3º PA'!$Q$4:$Q$2000=J$1),('Diário 3º PA'!$F$4:$F$2000))+SUMPRODUCT(-('Diário 4º PA'!$E$4:$E$2000='Analítico Cp.'!$B138),-('Diário 4º PA'!$Q$4:$Q$2000=J$1),('Diário 4º PA'!$F$4:$F$2000))+SUMPRODUCT(-('Comp.'!$D$5:$D$896='Analítico Cp.'!$B138),-('Comp.'!$K$5:$K$896=J$1),('Comp.'!$E$5:$E$896))</f>
        <v>0</v>
      </c>
      <c r="K138" s="15">
        <f>SUMPRODUCT(-('Diário 1º PA'!$E$4:$E$2634='Analítico Cp.'!$B138),-('Diário 1º PA'!$Q$4:$Q$2634=K$1),('Diário 1º PA'!$F$4:$F$2634))+SUMPRODUCT(-('Diário 2º PA'!$E$4:$E$2000='Analítico Cp.'!$B138),-('Diário 2º PA'!$Q$4:$Q$2000=K$1),('Diário 2º PA'!$F$4:$F$2000))+SUMPRODUCT(-('Diário 3º PA'!$E$4:$E$2000='Analítico Cp.'!$B138),-('Diário 3º PA'!$Q$4:$Q$2000=K$1),('Diário 3º PA'!$F$4:$F$2000))+SUMPRODUCT(-('Diário 4º PA'!$E$4:$E$2000='Analítico Cp.'!$B138),-('Diário 4º PA'!$Q$4:$Q$2000=K$1),('Diário 4º PA'!$F$4:$F$2000))+SUMPRODUCT(-('Comp.'!$D$5:$D$896='Analítico Cp.'!$B138),-('Comp.'!$K$5:$K$896=K$1),('Comp.'!$E$5:$E$896))</f>
        <v>0</v>
      </c>
      <c r="L138" s="15">
        <f>SUMPRODUCT(-('Diário 1º PA'!$E$4:$E$2634='Analítico Cp.'!$B138),-('Diário 1º PA'!$Q$4:$Q$2634=L$1),('Diário 1º PA'!$F$4:$F$2634))+SUMPRODUCT(-('Diário 2º PA'!$E$4:$E$2000='Analítico Cp.'!$B138),-('Diário 2º PA'!$Q$4:$Q$2000=L$1),('Diário 2º PA'!$F$4:$F$2000))+SUMPRODUCT(-('Diário 3º PA'!$E$4:$E$2000='Analítico Cp.'!$B138),-('Diário 3º PA'!$Q$4:$Q$2000=L$1),('Diário 3º PA'!$F$4:$F$2000))+SUMPRODUCT(-('Diário 4º PA'!$E$4:$E$2000='Analítico Cp.'!$B138),-('Diário 4º PA'!$Q$4:$Q$2000=L$1),('Diário 4º PA'!$F$4:$F$2000))+SUMPRODUCT(-('Comp.'!$D$5:$D$896='Analítico Cp.'!$B138),-('Comp.'!$K$5:$K$896=L$1),('Comp.'!$E$5:$E$896))</f>
        <v>0</v>
      </c>
      <c r="M138" s="15">
        <f>SUMPRODUCT(-('Diário 1º PA'!$E$4:$E$2634='Analítico Cp.'!$B138),-('Diário 1º PA'!$Q$4:$Q$2634=M$1),('Diário 1º PA'!$F$4:$F$2634))+SUMPRODUCT(-('Diário 2º PA'!$E$4:$E$2000='Analítico Cp.'!$B138),-('Diário 2º PA'!$Q$4:$Q$2000=M$1),('Diário 2º PA'!$F$4:$F$2000))+SUMPRODUCT(-('Diário 3º PA'!$E$4:$E$2000='Analítico Cp.'!$B138),-('Diário 3º PA'!$Q$4:$Q$2000=M$1),('Diário 3º PA'!$F$4:$F$2000))+SUMPRODUCT(-('Diário 4º PA'!$E$4:$E$2000='Analítico Cp.'!$B138),-('Diário 4º PA'!$Q$4:$Q$2000=M$1),('Diário 4º PA'!$F$4:$F$2000))+SUMPRODUCT(-('Comp.'!$D$5:$D$896='Analítico Cp.'!$B138),-('Comp.'!$K$5:$K$896=M$1),('Comp.'!$E$5:$E$896))</f>
        <v>0</v>
      </c>
      <c r="N138" s="15">
        <f>SUMPRODUCT(-('Diário 1º PA'!$E$4:$E$2634='Analítico Cp.'!$B138),-('Diário 1º PA'!$Q$4:$Q$2634=N$1),('Diário 1º PA'!$F$4:$F$2634))+SUMPRODUCT(-('Diário 2º PA'!$E$4:$E$2000='Analítico Cp.'!$B138),-('Diário 2º PA'!$Q$4:$Q$2000=N$1),('Diário 2º PA'!$F$4:$F$2000))+SUMPRODUCT(-('Diário 3º PA'!$E$4:$E$2000='Analítico Cp.'!$B138),-('Diário 3º PA'!$Q$4:$Q$2000=N$1),('Diário 3º PA'!$F$4:$F$2000))+SUMPRODUCT(-('Diário 4º PA'!$E$4:$E$2000='Analítico Cp.'!$B138),-('Diário 4º PA'!$Q$4:$Q$2000=N$1),('Diário 4º PA'!$F$4:$F$2000))+SUMPRODUCT(-('Comp.'!$D$5:$D$896='Analítico Cp.'!$B138),-('Comp.'!$K$5:$K$896=N$1),('Comp.'!$E$5:$E$896))</f>
        <v>0</v>
      </c>
      <c r="O138" s="16">
        <f t="shared" si="14"/>
        <v>13746.67</v>
      </c>
      <c r="P138" s="180">
        <f t="shared" si="15"/>
        <v>4.1045492985462024E-3</v>
      </c>
    </row>
    <row r="139" spans="1:16" ht="33.75" x14ac:dyDescent="0.2">
      <c r="A139" s="67" t="s">
        <v>433</v>
      </c>
      <c r="B139" s="510" t="s">
        <v>461</v>
      </c>
      <c r="C139" s="15">
        <f>SUMPRODUCT(-('Diário 1º PA'!$E$4:$E$2634='Analítico Cp.'!$B139),-('Diário 1º PA'!$Q$4:$Q$2634=C$1),('Diário 1º PA'!$F$4:$F$2634))+SUMPRODUCT(-('Diário 2º PA'!$E$4:$E$2000='Analítico Cp.'!$B139),-('Diário 2º PA'!$Q$4:$Q$2000=C$1),('Diário 2º PA'!$F$4:$F$2000))+SUMPRODUCT(-('Diário 3º PA'!$E$4:$E$2000='Analítico Cp.'!$B139),-('Diário 3º PA'!$Q$4:$Q$2000=C$1),('Diário 3º PA'!$F$4:$F$2000))+SUMPRODUCT(-('Diário 4º PA'!$E$4:$E$2000='Analítico Cp.'!$B139),-('Diário 4º PA'!$Q$4:$Q$2000=C$1),('Diário 4º PA'!$F$4:$F$2000))+SUMPRODUCT(-('Comp.'!$D$5:$D$896='Analítico Cp.'!$B139),-('Comp.'!$K$5:$K$896=C$1),('Comp.'!$E$5:$E$896))</f>
        <v>0</v>
      </c>
      <c r="D139" s="15">
        <f>SUMPRODUCT(-('Diário 1º PA'!$E$4:$E$2634='Analítico Cp.'!$B139),-('Diário 1º PA'!$Q$4:$Q$2634=D$1),('Diário 1º PA'!$F$4:$F$2634))+SUMPRODUCT(-('Diário 2º PA'!$E$4:$E$2000='Analítico Cp.'!$B139),-('Diário 2º PA'!$Q$4:$Q$2000=D$1),('Diário 2º PA'!$F$4:$F$2000))+SUMPRODUCT(-('Diário 3º PA'!$E$4:$E$2000='Analítico Cp.'!$B139),-('Diário 3º PA'!$Q$4:$Q$2000=D$1),('Diário 3º PA'!$F$4:$F$2000))+SUMPRODUCT(-('Diário 4º PA'!$E$4:$E$2000='Analítico Cp.'!$B139),-('Diário 4º PA'!$Q$4:$Q$2000=D$1),('Diário 4º PA'!$F$4:$F$2000))+SUMPRODUCT(-('Comp.'!$D$5:$D$896='Analítico Cp.'!$B139),-('Comp.'!$K$5:$K$896=D$1),('Comp.'!$E$5:$E$896))</f>
        <v>0</v>
      </c>
      <c r="E139" s="15">
        <f>SUMPRODUCT(-('Diário 1º PA'!$E$4:$E$2634='Analítico Cp.'!$B139),-('Diário 1º PA'!$Q$4:$Q$2634=E$1),('Diário 1º PA'!$F$4:$F$2634))+SUMPRODUCT(-('Diário 2º PA'!$E$4:$E$2000='Analítico Cp.'!$B139),-('Diário 2º PA'!$Q$4:$Q$2000=E$1),('Diário 2º PA'!$F$4:$F$2000))+SUMPRODUCT(-('Diário 3º PA'!$E$4:$E$2000='Analítico Cp.'!$B139),-('Diário 3º PA'!$Q$4:$Q$2000=E$1),('Diário 3º PA'!$F$4:$F$2000))+SUMPRODUCT(-('Diário 4º PA'!$E$4:$E$2000='Analítico Cp.'!$B139),-('Diário 4º PA'!$Q$4:$Q$2000=E$1),('Diário 4º PA'!$F$4:$F$2000))+SUMPRODUCT(-('Comp.'!$D$5:$D$896='Analítico Cp.'!$B139),-('Comp.'!$K$5:$K$896=E$1),('Comp.'!$E$5:$E$896))</f>
        <v>0</v>
      </c>
      <c r="F139" s="15">
        <f>SUMPRODUCT(-('Diário 1º PA'!$E$4:$E$2634='Analítico Cp.'!$B139),-('Diário 1º PA'!$Q$4:$Q$2634=F$1),('Diário 1º PA'!$F$4:$F$2634))+SUMPRODUCT(-('Diário 2º PA'!$E$4:$E$2000='Analítico Cp.'!$B139),-('Diário 2º PA'!$Q$4:$Q$2000=F$1),('Diário 2º PA'!$F$4:$F$2000))+SUMPRODUCT(-('Diário 3º PA'!$E$4:$E$2000='Analítico Cp.'!$B139),-('Diário 3º PA'!$Q$4:$Q$2000=F$1),('Diário 3º PA'!$F$4:$F$2000))+SUMPRODUCT(-('Diário 4º PA'!$E$4:$E$2000='Analítico Cp.'!$B139),-('Diário 4º PA'!$Q$4:$Q$2000=F$1),('Diário 4º PA'!$F$4:$F$2000))+SUMPRODUCT(-('Comp.'!$D$5:$D$896='Analítico Cp.'!$B139),-('Comp.'!$K$5:$K$896=F$1),('Comp.'!$E$5:$E$896))</f>
        <v>0</v>
      </c>
      <c r="G139" s="15">
        <f>SUMPRODUCT(-('Diário 1º PA'!$E$4:$E$2634='Analítico Cp.'!$B139),-('Diário 1º PA'!$Q$4:$Q$2634=G$1),('Diário 1º PA'!$F$4:$F$2634))+SUMPRODUCT(-('Diário 2º PA'!$E$4:$E$2000='Analítico Cp.'!$B139),-('Diário 2º PA'!$Q$4:$Q$2000=G$1),('Diário 2º PA'!$F$4:$F$2000))+SUMPRODUCT(-('Diário 3º PA'!$E$4:$E$2000='Analítico Cp.'!$B139),-('Diário 3º PA'!$Q$4:$Q$2000=G$1),('Diário 3º PA'!$F$4:$F$2000))+SUMPRODUCT(-('Diário 4º PA'!$E$4:$E$2000='Analítico Cp.'!$B139),-('Diário 4º PA'!$Q$4:$Q$2000=G$1),('Diário 4º PA'!$F$4:$F$2000))+SUMPRODUCT(-('Comp.'!$D$5:$D$896='Analítico Cp.'!$B139),-('Comp.'!$K$5:$K$896=G$1),('Comp.'!$E$5:$E$896))</f>
        <v>0</v>
      </c>
      <c r="H139" s="15">
        <f>SUMPRODUCT(-('Diário 1º PA'!$E$4:$E$2634='Analítico Cp.'!$B139),-('Diário 1º PA'!$Q$4:$Q$2634=H$1),('Diário 1º PA'!$F$4:$F$2634))+SUMPRODUCT(-('Diário 2º PA'!$E$4:$E$2000='Analítico Cp.'!$B139),-('Diário 2º PA'!$Q$4:$Q$2000=H$1),('Diário 2º PA'!$F$4:$F$2000))+SUMPRODUCT(-('Diário 3º PA'!$E$4:$E$2000='Analítico Cp.'!$B139),-('Diário 3º PA'!$Q$4:$Q$2000=H$1),('Diário 3º PA'!$F$4:$F$2000))+SUMPRODUCT(-('Diário 4º PA'!$E$4:$E$2000='Analítico Cp.'!$B139),-('Diário 4º PA'!$Q$4:$Q$2000=H$1),('Diário 4º PA'!$F$4:$F$2000))+SUMPRODUCT(-('Comp.'!$D$5:$D$896='Analítico Cp.'!$B139),-('Comp.'!$K$5:$K$896=H$1),('Comp.'!$E$5:$E$896))</f>
        <v>0</v>
      </c>
      <c r="I139" s="15">
        <f>SUMPRODUCT(-('Diário 1º PA'!$E$4:$E$2634='Analítico Cp.'!$B139),-('Diário 1º PA'!$Q$4:$Q$2634=I$1),('Diário 1º PA'!$F$4:$F$2634))+SUMPRODUCT(-('Diário 2º PA'!$E$4:$E$2000='Analítico Cp.'!$B139),-('Diário 2º PA'!$Q$4:$Q$2000=I$1),('Diário 2º PA'!$F$4:$F$2000))+SUMPRODUCT(-('Diário 3º PA'!$E$4:$E$2000='Analítico Cp.'!$B139),-('Diário 3º PA'!$Q$4:$Q$2000=I$1),('Diário 3º PA'!$F$4:$F$2000))+SUMPRODUCT(-('Diário 4º PA'!$E$4:$E$2000='Analítico Cp.'!$B139),-('Diário 4º PA'!$Q$4:$Q$2000=I$1),('Diário 4º PA'!$F$4:$F$2000))+SUMPRODUCT(-('Comp.'!$D$5:$D$896='Analítico Cp.'!$B139),-('Comp.'!$K$5:$K$896=I$1),('Comp.'!$E$5:$E$896))</f>
        <v>0</v>
      </c>
      <c r="J139" s="15">
        <f>SUMPRODUCT(-('Diário 1º PA'!$E$4:$E$2634='Analítico Cp.'!$B139),-('Diário 1º PA'!$Q$4:$Q$2634=J$1),('Diário 1º PA'!$F$4:$F$2634))+SUMPRODUCT(-('Diário 2º PA'!$E$4:$E$2000='Analítico Cp.'!$B139),-('Diário 2º PA'!$Q$4:$Q$2000=J$1),('Diário 2º PA'!$F$4:$F$2000))+SUMPRODUCT(-('Diário 3º PA'!$E$4:$E$2000='Analítico Cp.'!$B139),-('Diário 3º PA'!$Q$4:$Q$2000=J$1),('Diário 3º PA'!$F$4:$F$2000))+SUMPRODUCT(-('Diário 4º PA'!$E$4:$E$2000='Analítico Cp.'!$B139),-('Diário 4º PA'!$Q$4:$Q$2000=J$1),('Diário 4º PA'!$F$4:$F$2000))+SUMPRODUCT(-('Comp.'!$D$5:$D$896='Analítico Cp.'!$B139),-('Comp.'!$K$5:$K$896=J$1),('Comp.'!$E$5:$E$896))</f>
        <v>0</v>
      </c>
      <c r="K139" s="15">
        <f>SUMPRODUCT(-('Diário 1º PA'!$E$4:$E$2634='Analítico Cp.'!$B139),-('Diário 1º PA'!$Q$4:$Q$2634=K$1),('Diário 1º PA'!$F$4:$F$2634))+SUMPRODUCT(-('Diário 2º PA'!$E$4:$E$2000='Analítico Cp.'!$B139),-('Diário 2º PA'!$Q$4:$Q$2000=K$1),('Diário 2º PA'!$F$4:$F$2000))+SUMPRODUCT(-('Diário 3º PA'!$E$4:$E$2000='Analítico Cp.'!$B139),-('Diário 3º PA'!$Q$4:$Q$2000=K$1),('Diário 3º PA'!$F$4:$F$2000))+SUMPRODUCT(-('Diário 4º PA'!$E$4:$E$2000='Analítico Cp.'!$B139),-('Diário 4º PA'!$Q$4:$Q$2000=K$1),('Diário 4º PA'!$F$4:$F$2000))+SUMPRODUCT(-('Comp.'!$D$5:$D$896='Analítico Cp.'!$B139),-('Comp.'!$K$5:$K$896=K$1),('Comp.'!$E$5:$E$896))</f>
        <v>0</v>
      </c>
      <c r="L139" s="15">
        <f>SUMPRODUCT(-('Diário 1º PA'!$E$4:$E$2634='Analítico Cp.'!$B139),-('Diário 1º PA'!$Q$4:$Q$2634=L$1),('Diário 1º PA'!$F$4:$F$2634))+SUMPRODUCT(-('Diário 2º PA'!$E$4:$E$2000='Analítico Cp.'!$B139),-('Diário 2º PA'!$Q$4:$Q$2000=L$1),('Diário 2º PA'!$F$4:$F$2000))+SUMPRODUCT(-('Diário 3º PA'!$E$4:$E$2000='Analítico Cp.'!$B139),-('Diário 3º PA'!$Q$4:$Q$2000=L$1),('Diário 3º PA'!$F$4:$F$2000))+SUMPRODUCT(-('Diário 4º PA'!$E$4:$E$2000='Analítico Cp.'!$B139),-('Diário 4º PA'!$Q$4:$Q$2000=L$1),('Diário 4º PA'!$F$4:$F$2000))+SUMPRODUCT(-('Comp.'!$D$5:$D$896='Analítico Cp.'!$B139),-('Comp.'!$K$5:$K$896=L$1),('Comp.'!$E$5:$E$896))</f>
        <v>0</v>
      </c>
      <c r="M139" s="15">
        <f>SUMPRODUCT(-('Diário 1º PA'!$E$4:$E$2634='Analítico Cp.'!$B139),-('Diário 1º PA'!$Q$4:$Q$2634=M$1),('Diário 1º PA'!$F$4:$F$2634))+SUMPRODUCT(-('Diário 2º PA'!$E$4:$E$2000='Analítico Cp.'!$B139),-('Diário 2º PA'!$Q$4:$Q$2000=M$1),('Diário 2º PA'!$F$4:$F$2000))+SUMPRODUCT(-('Diário 3º PA'!$E$4:$E$2000='Analítico Cp.'!$B139),-('Diário 3º PA'!$Q$4:$Q$2000=M$1),('Diário 3º PA'!$F$4:$F$2000))+SUMPRODUCT(-('Diário 4º PA'!$E$4:$E$2000='Analítico Cp.'!$B139),-('Diário 4º PA'!$Q$4:$Q$2000=M$1),('Diário 4º PA'!$F$4:$F$2000))+SUMPRODUCT(-('Comp.'!$D$5:$D$896='Analítico Cp.'!$B139),-('Comp.'!$K$5:$K$896=M$1),('Comp.'!$E$5:$E$896))</f>
        <v>0</v>
      </c>
      <c r="N139" s="15">
        <f>SUMPRODUCT(-('Diário 1º PA'!$E$4:$E$2634='Analítico Cp.'!$B139),-('Diário 1º PA'!$Q$4:$Q$2634=N$1),('Diário 1º PA'!$F$4:$F$2634))+SUMPRODUCT(-('Diário 2º PA'!$E$4:$E$2000='Analítico Cp.'!$B139),-('Diário 2º PA'!$Q$4:$Q$2000=N$1),('Diário 2º PA'!$F$4:$F$2000))+SUMPRODUCT(-('Diário 3º PA'!$E$4:$E$2000='Analítico Cp.'!$B139),-('Diário 3º PA'!$Q$4:$Q$2000=N$1),('Diário 3º PA'!$F$4:$F$2000))+SUMPRODUCT(-('Diário 4º PA'!$E$4:$E$2000='Analítico Cp.'!$B139),-('Diário 4º PA'!$Q$4:$Q$2000=N$1),('Diário 4º PA'!$F$4:$F$2000))+SUMPRODUCT(-('Comp.'!$D$5:$D$896='Analítico Cp.'!$B139),-('Comp.'!$K$5:$K$896=N$1),('Comp.'!$E$5:$E$896))</f>
        <v>0</v>
      </c>
      <c r="O139" s="16">
        <f t="shared" si="14"/>
        <v>0</v>
      </c>
      <c r="P139" s="180">
        <f t="shared" si="15"/>
        <v>0</v>
      </c>
    </row>
    <row r="140" spans="1:16" ht="23.25" customHeight="1" x14ac:dyDescent="0.2">
      <c r="A140" s="67" t="s">
        <v>434</v>
      </c>
      <c r="B140" s="510" t="s">
        <v>462</v>
      </c>
      <c r="C140" s="15">
        <f>SUMPRODUCT(-('Diário 1º PA'!$E$4:$E$2634='Analítico Cp.'!$B140),-('Diário 1º PA'!$Q$4:$Q$2634=C$1),('Diário 1º PA'!$F$4:$F$2634))+SUMPRODUCT(-('Diário 2º PA'!$E$4:$E$2000='Analítico Cp.'!$B140),-('Diário 2º PA'!$Q$4:$Q$2000=C$1),('Diário 2º PA'!$F$4:$F$2000))+SUMPRODUCT(-('Diário 3º PA'!$E$4:$E$2000='Analítico Cp.'!$B140),-('Diário 3º PA'!$Q$4:$Q$2000=C$1),('Diário 3º PA'!$F$4:$F$2000))+SUMPRODUCT(-('Diário 4º PA'!$E$4:$E$2000='Analítico Cp.'!$B140),-('Diário 4º PA'!$Q$4:$Q$2000=C$1),('Diário 4º PA'!$F$4:$F$2000))+SUMPRODUCT(-('Comp.'!$D$5:$D$896='Analítico Cp.'!$B140),-('Comp.'!$K$5:$K$896=C$1),('Comp.'!$E$5:$E$896))</f>
        <v>3000</v>
      </c>
      <c r="D140" s="15">
        <f>SUMPRODUCT(-('Diário 1º PA'!$E$4:$E$2634='Analítico Cp.'!$B140),-('Diário 1º PA'!$Q$4:$Q$2634=D$1),('Diário 1º PA'!$F$4:$F$2634))+SUMPRODUCT(-('Diário 2º PA'!$E$4:$E$2000='Analítico Cp.'!$B140),-('Diário 2º PA'!$Q$4:$Q$2000=D$1),('Diário 2º PA'!$F$4:$F$2000))+SUMPRODUCT(-('Diário 3º PA'!$E$4:$E$2000='Analítico Cp.'!$B140),-('Diário 3º PA'!$Q$4:$Q$2000=D$1),('Diário 3º PA'!$F$4:$F$2000))+SUMPRODUCT(-('Diário 4º PA'!$E$4:$E$2000='Analítico Cp.'!$B140),-('Diário 4º PA'!$Q$4:$Q$2000=D$1),('Diário 4º PA'!$F$4:$F$2000))+SUMPRODUCT(-('Comp.'!$D$5:$D$896='Analítico Cp.'!$B140),-('Comp.'!$K$5:$K$896=D$1),('Comp.'!$E$5:$E$896))</f>
        <v>619.36</v>
      </c>
      <c r="E140" s="15">
        <f>SUMPRODUCT(-('Diário 1º PA'!$E$4:$E$2634='Analítico Cp.'!$B140),-('Diário 1º PA'!$Q$4:$Q$2634=E$1),('Diário 1º PA'!$F$4:$F$2634))+SUMPRODUCT(-('Diário 2º PA'!$E$4:$E$2000='Analítico Cp.'!$B140),-('Diário 2º PA'!$Q$4:$Q$2000=E$1),('Diário 2º PA'!$F$4:$F$2000))+SUMPRODUCT(-('Diário 3º PA'!$E$4:$E$2000='Analítico Cp.'!$B140),-('Diário 3º PA'!$Q$4:$Q$2000=E$1),('Diário 3º PA'!$F$4:$F$2000))+SUMPRODUCT(-('Diário 4º PA'!$E$4:$E$2000='Analítico Cp.'!$B140),-('Diário 4º PA'!$Q$4:$Q$2000=E$1),('Diário 4º PA'!$F$4:$F$2000))+SUMPRODUCT(-('Comp.'!$D$5:$D$896='Analítico Cp.'!$B140),-('Comp.'!$K$5:$K$896=E$1),('Comp.'!$E$5:$E$896))</f>
        <v>1500</v>
      </c>
      <c r="F140" s="15">
        <f>SUMPRODUCT(-('Diário 1º PA'!$E$4:$E$2634='Analítico Cp.'!$B140),-('Diário 1º PA'!$Q$4:$Q$2634=F$1),('Diário 1º PA'!$F$4:$F$2634))+SUMPRODUCT(-('Diário 2º PA'!$E$4:$E$2000='Analítico Cp.'!$B140),-('Diário 2º PA'!$Q$4:$Q$2000=F$1),('Diário 2º PA'!$F$4:$F$2000))+SUMPRODUCT(-('Diário 3º PA'!$E$4:$E$2000='Analítico Cp.'!$B140),-('Diário 3º PA'!$Q$4:$Q$2000=F$1),('Diário 3º PA'!$F$4:$F$2000))+SUMPRODUCT(-('Diário 4º PA'!$E$4:$E$2000='Analítico Cp.'!$B140),-('Diário 4º PA'!$Q$4:$Q$2000=F$1),('Diário 4º PA'!$F$4:$F$2000))+SUMPRODUCT(-('Comp.'!$D$5:$D$896='Analítico Cp.'!$B140),-('Comp.'!$K$5:$K$896=F$1),('Comp.'!$E$5:$E$896))</f>
        <v>0</v>
      </c>
      <c r="G140" s="15">
        <f>SUMPRODUCT(-('Diário 1º PA'!$E$4:$E$2634='Analítico Cp.'!$B140),-('Diário 1º PA'!$Q$4:$Q$2634=G$1),('Diário 1º PA'!$F$4:$F$2634))+SUMPRODUCT(-('Diário 2º PA'!$E$4:$E$2000='Analítico Cp.'!$B140),-('Diário 2º PA'!$Q$4:$Q$2000=G$1),('Diário 2º PA'!$F$4:$F$2000))+SUMPRODUCT(-('Diário 3º PA'!$E$4:$E$2000='Analítico Cp.'!$B140),-('Diário 3º PA'!$Q$4:$Q$2000=G$1),('Diário 3º PA'!$F$4:$F$2000))+SUMPRODUCT(-('Diário 4º PA'!$E$4:$E$2000='Analítico Cp.'!$B140),-('Diário 4º PA'!$Q$4:$Q$2000=G$1),('Diário 4º PA'!$F$4:$F$2000))+SUMPRODUCT(-('Comp.'!$D$5:$D$896='Analítico Cp.'!$B140),-('Comp.'!$K$5:$K$896=G$1),('Comp.'!$E$5:$E$896))</f>
        <v>0</v>
      </c>
      <c r="H140" s="15">
        <f>SUMPRODUCT(-('Diário 1º PA'!$E$4:$E$2634='Analítico Cp.'!$B140),-('Diário 1º PA'!$Q$4:$Q$2634=H$1),('Diário 1º PA'!$F$4:$F$2634))+SUMPRODUCT(-('Diário 2º PA'!$E$4:$E$2000='Analítico Cp.'!$B140),-('Diário 2º PA'!$Q$4:$Q$2000=H$1),('Diário 2º PA'!$F$4:$F$2000))+SUMPRODUCT(-('Diário 3º PA'!$E$4:$E$2000='Analítico Cp.'!$B140),-('Diário 3º PA'!$Q$4:$Q$2000=H$1),('Diário 3º PA'!$F$4:$F$2000))+SUMPRODUCT(-('Diário 4º PA'!$E$4:$E$2000='Analítico Cp.'!$B140),-('Diário 4º PA'!$Q$4:$Q$2000=H$1),('Diário 4º PA'!$F$4:$F$2000))+SUMPRODUCT(-('Comp.'!$D$5:$D$896='Analítico Cp.'!$B140),-('Comp.'!$K$5:$K$896=H$1),('Comp.'!$E$5:$E$896))</f>
        <v>0</v>
      </c>
      <c r="I140" s="15">
        <f>SUMPRODUCT(-('Diário 1º PA'!$E$4:$E$2634='Analítico Cp.'!$B140),-('Diário 1º PA'!$Q$4:$Q$2634=I$1),('Diário 1º PA'!$F$4:$F$2634))+SUMPRODUCT(-('Diário 2º PA'!$E$4:$E$2000='Analítico Cp.'!$B140),-('Diário 2º PA'!$Q$4:$Q$2000=I$1),('Diário 2º PA'!$F$4:$F$2000))+SUMPRODUCT(-('Diário 3º PA'!$E$4:$E$2000='Analítico Cp.'!$B140),-('Diário 3º PA'!$Q$4:$Q$2000=I$1),('Diário 3º PA'!$F$4:$F$2000))+SUMPRODUCT(-('Diário 4º PA'!$E$4:$E$2000='Analítico Cp.'!$B140),-('Diário 4º PA'!$Q$4:$Q$2000=I$1),('Diário 4º PA'!$F$4:$F$2000))+SUMPRODUCT(-('Comp.'!$D$5:$D$896='Analítico Cp.'!$B140),-('Comp.'!$K$5:$K$896=I$1),('Comp.'!$E$5:$E$896))</f>
        <v>0</v>
      </c>
      <c r="J140" s="15">
        <f>SUMPRODUCT(-('Diário 1º PA'!$E$4:$E$2634='Analítico Cp.'!$B140),-('Diário 1º PA'!$Q$4:$Q$2634=J$1),('Diário 1º PA'!$F$4:$F$2634))+SUMPRODUCT(-('Diário 2º PA'!$E$4:$E$2000='Analítico Cp.'!$B140),-('Diário 2º PA'!$Q$4:$Q$2000=J$1),('Diário 2º PA'!$F$4:$F$2000))+SUMPRODUCT(-('Diário 3º PA'!$E$4:$E$2000='Analítico Cp.'!$B140),-('Diário 3º PA'!$Q$4:$Q$2000=J$1),('Diário 3º PA'!$F$4:$F$2000))+SUMPRODUCT(-('Diário 4º PA'!$E$4:$E$2000='Analítico Cp.'!$B140),-('Diário 4º PA'!$Q$4:$Q$2000=J$1),('Diário 4º PA'!$F$4:$F$2000))+SUMPRODUCT(-('Comp.'!$D$5:$D$896='Analítico Cp.'!$B140),-('Comp.'!$K$5:$K$896=J$1),('Comp.'!$E$5:$E$896))</f>
        <v>0</v>
      </c>
      <c r="K140" s="15">
        <f>SUMPRODUCT(-('Diário 1º PA'!$E$4:$E$2634='Analítico Cp.'!$B140),-('Diário 1º PA'!$Q$4:$Q$2634=K$1),('Diário 1º PA'!$F$4:$F$2634))+SUMPRODUCT(-('Diário 2º PA'!$E$4:$E$2000='Analítico Cp.'!$B140),-('Diário 2º PA'!$Q$4:$Q$2000=K$1),('Diário 2º PA'!$F$4:$F$2000))+SUMPRODUCT(-('Diário 3º PA'!$E$4:$E$2000='Analítico Cp.'!$B140),-('Diário 3º PA'!$Q$4:$Q$2000=K$1),('Diário 3º PA'!$F$4:$F$2000))+SUMPRODUCT(-('Diário 4º PA'!$E$4:$E$2000='Analítico Cp.'!$B140),-('Diário 4º PA'!$Q$4:$Q$2000=K$1),('Diário 4º PA'!$F$4:$F$2000))+SUMPRODUCT(-('Comp.'!$D$5:$D$896='Analítico Cp.'!$B140),-('Comp.'!$K$5:$K$896=K$1),('Comp.'!$E$5:$E$896))</f>
        <v>0</v>
      </c>
      <c r="L140" s="15">
        <f>SUMPRODUCT(-('Diário 1º PA'!$E$4:$E$2634='Analítico Cp.'!$B140),-('Diário 1º PA'!$Q$4:$Q$2634=L$1),('Diário 1º PA'!$F$4:$F$2634))+SUMPRODUCT(-('Diário 2º PA'!$E$4:$E$2000='Analítico Cp.'!$B140),-('Diário 2º PA'!$Q$4:$Q$2000=L$1),('Diário 2º PA'!$F$4:$F$2000))+SUMPRODUCT(-('Diário 3º PA'!$E$4:$E$2000='Analítico Cp.'!$B140),-('Diário 3º PA'!$Q$4:$Q$2000=L$1),('Diário 3º PA'!$F$4:$F$2000))+SUMPRODUCT(-('Diário 4º PA'!$E$4:$E$2000='Analítico Cp.'!$B140),-('Diário 4º PA'!$Q$4:$Q$2000=L$1),('Diário 4º PA'!$F$4:$F$2000))+SUMPRODUCT(-('Comp.'!$D$5:$D$896='Analítico Cp.'!$B140),-('Comp.'!$K$5:$K$896=L$1),('Comp.'!$E$5:$E$896))</f>
        <v>0</v>
      </c>
      <c r="M140" s="15">
        <f>SUMPRODUCT(-('Diário 1º PA'!$E$4:$E$2634='Analítico Cp.'!$B140),-('Diário 1º PA'!$Q$4:$Q$2634=M$1),('Diário 1º PA'!$F$4:$F$2634))+SUMPRODUCT(-('Diário 2º PA'!$E$4:$E$2000='Analítico Cp.'!$B140),-('Diário 2º PA'!$Q$4:$Q$2000=M$1),('Diário 2º PA'!$F$4:$F$2000))+SUMPRODUCT(-('Diário 3º PA'!$E$4:$E$2000='Analítico Cp.'!$B140),-('Diário 3º PA'!$Q$4:$Q$2000=M$1),('Diário 3º PA'!$F$4:$F$2000))+SUMPRODUCT(-('Diário 4º PA'!$E$4:$E$2000='Analítico Cp.'!$B140),-('Diário 4º PA'!$Q$4:$Q$2000=M$1),('Diário 4º PA'!$F$4:$F$2000))+SUMPRODUCT(-('Comp.'!$D$5:$D$896='Analítico Cp.'!$B140),-('Comp.'!$K$5:$K$896=M$1),('Comp.'!$E$5:$E$896))</f>
        <v>0</v>
      </c>
      <c r="N140" s="15">
        <f>SUMPRODUCT(-('Diário 1º PA'!$E$4:$E$2634='Analítico Cp.'!$B140),-('Diário 1º PA'!$Q$4:$Q$2634=N$1),('Diário 1º PA'!$F$4:$F$2634))+SUMPRODUCT(-('Diário 2º PA'!$E$4:$E$2000='Analítico Cp.'!$B140),-('Diário 2º PA'!$Q$4:$Q$2000=N$1),('Diário 2º PA'!$F$4:$F$2000))+SUMPRODUCT(-('Diário 3º PA'!$E$4:$E$2000='Analítico Cp.'!$B140),-('Diário 3º PA'!$Q$4:$Q$2000=N$1),('Diário 3º PA'!$F$4:$F$2000))+SUMPRODUCT(-('Diário 4º PA'!$E$4:$E$2000='Analítico Cp.'!$B140),-('Diário 4º PA'!$Q$4:$Q$2000=N$1),('Diário 4º PA'!$F$4:$F$2000))+SUMPRODUCT(-('Comp.'!$D$5:$D$896='Analítico Cp.'!$B140),-('Comp.'!$K$5:$K$896=N$1),('Comp.'!$E$5:$E$896))</f>
        <v>0</v>
      </c>
      <c r="O140" s="16">
        <f t="shared" si="14"/>
        <v>5119.3600000000006</v>
      </c>
      <c r="P140" s="180">
        <f t="shared" si="15"/>
        <v>1.5285640447472363E-3</v>
      </c>
    </row>
    <row r="141" spans="1:16" ht="23.25" customHeight="1" x14ac:dyDescent="0.2">
      <c r="A141" s="67" t="s">
        <v>435</v>
      </c>
      <c r="B141" s="510" t="s">
        <v>463</v>
      </c>
      <c r="C141" s="15">
        <f>SUMPRODUCT(-('Diário 1º PA'!$E$4:$E$2634='Analítico Cp.'!$B141),-('Diário 1º PA'!$Q$4:$Q$2634=C$1),('Diário 1º PA'!$F$4:$F$2634))+SUMPRODUCT(-('Diário 2º PA'!$E$4:$E$2000='Analítico Cp.'!$B141),-('Diário 2º PA'!$Q$4:$Q$2000=C$1),('Diário 2º PA'!$F$4:$F$2000))+SUMPRODUCT(-('Diário 3º PA'!$E$4:$E$2000='Analítico Cp.'!$B141),-('Diário 3º PA'!$Q$4:$Q$2000=C$1),('Diário 3º PA'!$F$4:$F$2000))+SUMPRODUCT(-('Diário 4º PA'!$E$4:$E$2000='Analítico Cp.'!$B141),-('Diário 4º PA'!$Q$4:$Q$2000=C$1),('Diário 4º PA'!$F$4:$F$2000))+SUMPRODUCT(-('Comp.'!$D$5:$D$896='Analítico Cp.'!$B141),-('Comp.'!$K$5:$K$896=C$1),('Comp.'!$E$5:$E$896))</f>
        <v>0</v>
      </c>
      <c r="D141" s="15">
        <f>SUMPRODUCT(-('Diário 1º PA'!$E$4:$E$2634='Analítico Cp.'!$B141),-('Diário 1º PA'!$Q$4:$Q$2634=D$1),('Diário 1º PA'!$F$4:$F$2634))+SUMPRODUCT(-('Diário 2º PA'!$E$4:$E$2000='Analítico Cp.'!$B141),-('Diário 2º PA'!$Q$4:$Q$2000=D$1),('Diário 2º PA'!$F$4:$F$2000))+SUMPRODUCT(-('Diário 3º PA'!$E$4:$E$2000='Analítico Cp.'!$B141),-('Diário 3º PA'!$Q$4:$Q$2000=D$1),('Diário 3º PA'!$F$4:$F$2000))+SUMPRODUCT(-('Diário 4º PA'!$E$4:$E$2000='Analítico Cp.'!$B141),-('Diário 4º PA'!$Q$4:$Q$2000=D$1),('Diário 4º PA'!$F$4:$F$2000))+SUMPRODUCT(-('Comp.'!$D$5:$D$896='Analítico Cp.'!$B141),-('Comp.'!$K$5:$K$896=D$1),('Comp.'!$E$5:$E$896))</f>
        <v>0</v>
      </c>
      <c r="E141" s="15">
        <f>SUMPRODUCT(-('Diário 1º PA'!$E$4:$E$2634='Analítico Cp.'!$B141),-('Diário 1º PA'!$Q$4:$Q$2634=E$1),('Diário 1º PA'!$F$4:$F$2634))+SUMPRODUCT(-('Diário 2º PA'!$E$4:$E$2000='Analítico Cp.'!$B141),-('Diário 2º PA'!$Q$4:$Q$2000=E$1),('Diário 2º PA'!$F$4:$F$2000))+SUMPRODUCT(-('Diário 3º PA'!$E$4:$E$2000='Analítico Cp.'!$B141),-('Diário 3º PA'!$Q$4:$Q$2000=E$1),('Diário 3º PA'!$F$4:$F$2000))+SUMPRODUCT(-('Diário 4º PA'!$E$4:$E$2000='Analítico Cp.'!$B141),-('Diário 4º PA'!$Q$4:$Q$2000=E$1),('Diário 4º PA'!$F$4:$F$2000))+SUMPRODUCT(-('Comp.'!$D$5:$D$896='Analítico Cp.'!$B141),-('Comp.'!$K$5:$K$896=E$1),('Comp.'!$E$5:$E$896))</f>
        <v>0</v>
      </c>
      <c r="F141" s="15">
        <f>SUMPRODUCT(-('Diário 1º PA'!$E$4:$E$2634='Analítico Cp.'!$B141),-('Diário 1º PA'!$Q$4:$Q$2634=F$1),('Diário 1º PA'!$F$4:$F$2634))+SUMPRODUCT(-('Diário 2º PA'!$E$4:$E$2000='Analítico Cp.'!$B141),-('Diário 2º PA'!$Q$4:$Q$2000=F$1),('Diário 2º PA'!$F$4:$F$2000))+SUMPRODUCT(-('Diário 3º PA'!$E$4:$E$2000='Analítico Cp.'!$B141),-('Diário 3º PA'!$Q$4:$Q$2000=F$1),('Diário 3º PA'!$F$4:$F$2000))+SUMPRODUCT(-('Diário 4º PA'!$E$4:$E$2000='Analítico Cp.'!$B141),-('Diário 4º PA'!$Q$4:$Q$2000=F$1),('Diário 4º PA'!$F$4:$F$2000))+SUMPRODUCT(-('Comp.'!$D$5:$D$896='Analítico Cp.'!$B141),-('Comp.'!$K$5:$K$896=F$1),('Comp.'!$E$5:$E$896))</f>
        <v>0</v>
      </c>
      <c r="G141" s="15">
        <f>SUMPRODUCT(-('Diário 1º PA'!$E$4:$E$2634='Analítico Cp.'!$B141),-('Diário 1º PA'!$Q$4:$Q$2634=G$1),('Diário 1º PA'!$F$4:$F$2634))+SUMPRODUCT(-('Diário 2º PA'!$E$4:$E$2000='Analítico Cp.'!$B141),-('Diário 2º PA'!$Q$4:$Q$2000=G$1),('Diário 2º PA'!$F$4:$F$2000))+SUMPRODUCT(-('Diário 3º PA'!$E$4:$E$2000='Analítico Cp.'!$B141),-('Diário 3º PA'!$Q$4:$Q$2000=G$1),('Diário 3º PA'!$F$4:$F$2000))+SUMPRODUCT(-('Diário 4º PA'!$E$4:$E$2000='Analítico Cp.'!$B141),-('Diário 4º PA'!$Q$4:$Q$2000=G$1),('Diário 4º PA'!$F$4:$F$2000))+SUMPRODUCT(-('Comp.'!$D$5:$D$896='Analítico Cp.'!$B141),-('Comp.'!$K$5:$K$896=G$1),('Comp.'!$E$5:$E$896))</f>
        <v>0</v>
      </c>
      <c r="H141" s="15">
        <f>SUMPRODUCT(-('Diário 1º PA'!$E$4:$E$2634='Analítico Cp.'!$B141),-('Diário 1º PA'!$Q$4:$Q$2634=H$1),('Diário 1º PA'!$F$4:$F$2634))+SUMPRODUCT(-('Diário 2º PA'!$E$4:$E$2000='Analítico Cp.'!$B141),-('Diário 2º PA'!$Q$4:$Q$2000=H$1),('Diário 2º PA'!$F$4:$F$2000))+SUMPRODUCT(-('Diário 3º PA'!$E$4:$E$2000='Analítico Cp.'!$B141),-('Diário 3º PA'!$Q$4:$Q$2000=H$1),('Diário 3º PA'!$F$4:$F$2000))+SUMPRODUCT(-('Diário 4º PA'!$E$4:$E$2000='Analítico Cp.'!$B141),-('Diário 4º PA'!$Q$4:$Q$2000=H$1),('Diário 4º PA'!$F$4:$F$2000))+SUMPRODUCT(-('Comp.'!$D$5:$D$896='Analítico Cp.'!$B141),-('Comp.'!$K$5:$K$896=H$1),('Comp.'!$E$5:$E$896))</f>
        <v>0</v>
      </c>
      <c r="I141" s="15">
        <f>SUMPRODUCT(-('Diário 1º PA'!$E$4:$E$2634='Analítico Cp.'!$B141),-('Diário 1º PA'!$Q$4:$Q$2634=I$1),('Diário 1º PA'!$F$4:$F$2634))+SUMPRODUCT(-('Diário 2º PA'!$E$4:$E$2000='Analítico Cp.'!$B141),-('Diário 2º PA'!$Q$4:$Q$2000=I$1),('Diário 2º PA'!$F$4:$F$2000))+SUMPRODUCT(-('Diário 3º PA'!$E$4:$E$2000='Analítico Cp.'!$B141),-('Diário 3º PA'!$Q$4:$Q$2000=I$1),('Diário 3º PA'!$F$4:$F$2000))+SUMPRODUCT(-('Diário 4º PA'!$E$4:$E$2000='Analítico Cp.'!$B141),-('Diário 4º PA'!$Q$4:$Q$2000=I$1),('Diário 4º PA'!$F$4:$F$2000))+SUMPRODUCT(-('Comp.'!$D$5:$D$896='Analítico Cp.'!$B141),-('Comp.'!$K$5:$K$896=I$1),('Comp.'!$E$5:$E$896))</f>
        <v>0</v>
      </c>
      <c r="J141" s="15">
        <f>SUMPRODUCT(-('Diário 1º PA'!$E$4:$E$2634='Analítico Cp.'!$B141),-('Diário 1º PA'!$Q$4:$Q$2634=J$1),('Diário 1º PA'!$F$4:$F$2634))+SUMPRODUCT(-('Diário 2º PA'!$E$4:$E$2000='Analítico Cp.'!$B141),-('Diário 2º PA'!$Q$4:$Q$2000=J$1),('Diário 2º PA'!$F$4:$F$2000))+SUMPRODUCT(-('Diário 3º PA'!$E$4:$E$2000='Analítico Cp.'!$B141),-('Diário 3º PA'!$Q$4:$Q$2000=J$1),('Diário 3º PA'!$F$4:$F$2000))+SUMPRODUCT(-('Diário 4º PA'!$E$4:$E$2000='Analítico Cp.'!$B141),-('Diário 4º PA'!$Q$4:$Q$2000=J$1),('Diário 4º PA'!$F$4:$F$2000))+SUMPRODUCT(-('Comp.'!$D$5:$D$896='Analítico Cp.'!$B141),-('Comp.'!$K$5:$K$896=J$1),('Comp.'!$E$5:$E$896))</f>
        <v>0</v>
      </c>
      <c r="K141" s="15">
        <f>SUMPRODUCT(-('Diário 1º PA'!$E$4:$E$2634='Analítico Cp.'!$B141),-('Diário 1º PA'!$Q$4:$Q$2634=K$1),('Diário 1º PA'!$F$4:$F$2634))+SUMPRODUCT(-('Diário 2º PA'!$E$4:$E$2000='Analítico Cp.'!$B141),-('Diário 2º PA'!$Q$4:$Q$2000=K$1),('Diário 2º PA'!$F$4:$F$2000))+SUMPRODUCT(-('Diário 3º PA'!$E$4:$E$2000='Analítico Cp.'!$B141),-('Diário 3º PA'!$Q$4:$Q$2000=K$1),('Diário 3º PA'!$F$4:$F$2000))+SUMPRODUCT(-('Diário 4º PA'!$E$4:$E$2000='Analítico Cp.'!$B141),-('Diário 4º PA'!$Q$4:$Q$2000=K$1),('Diário 4º PA'!$F$4:$F$2000))+SUMPRODUCT(-('Comp.'!$D$5:$D$896='Analítico Cp.'!$B141),-('Comp.'!$K$5:$K$896=K$1),('Comp.'!$E$5:$E$896))</f>
        <v>0</v>
      </c>
      <c r="L141" s="15">
        <f>SUMPRODUCT(-('Diário 1º PA'!$E$4:$E$2634='Analítico Cp.'!$B141),-('Diário 1º PA'!$Q$4:$Q$2634=L$1),('Diário 1º PA'!$F$4:$F$2634))+SUMPRODUCT(-('Diário 2º PA'!$E$4:$E$2000='Analítico Cp.'!$B141),-('Diário 2º PA'!$Q$4:$Q$2000=L$1),('Diário 2º PA'!$F$4:$F$2000))+SUMPRODUCT(-('Diário 3º PA'!$E$4:$E$2000='Analítico Cp.'!$B141),-('Diário 3º PA'!$Q$4:$Q$2000=L$1),('Diário 3º PA'!$F$4:$F$2000))+SUMPRODUCT(-('Diário 4º PA'!$E$4:$E$2000='Analítico Cp.'!$B141),-('Diário 4º PA'!$Q$4:$Q$2000=L$1),('Diário 4º PA'!$F$4:$F$2000))+SUMPRODUCT(-('Comp.'!$D$5:$D$896='Analítico Cp.'!$B141),-('Comp.'!$K$5:$K$896=L$1),('Comp.'!$E$5:$E$896))</f>
        <v>0</v>
      </c>
      <c r="M141" s="15">
        <f>SUMPRODUCT(-('Diário 1º PA'!$E$4:$E$2634='Analítico Cp.'!$B141),-('Diário 1º PA'!$Q$4:$Q$2634=M$1),('Diário 1º PA'!$F$4:$F$2634))+SUMPRODUCT(-('Diário 2º PA'!$E$4:$E$2000='Analítico Cp.'!$B141),-('Diário 2º PA'!$Q$4:$Q$2000=M$1),('Diário 2º PA'!$F$4:$F$2000))+SUMPRODUCT(-('Diário 3º PA'!$E$4:$E$2000='Analítico Cp.'!$B141),-('Diário 3º PA'!$Q$4:$Q$2000=M$1),('Diário 3º PA'!$F$4:$F$2000))+SUMPRODUCT(-('Diário 4º PA'!$E$4:$E$2000='Analítico Cp.'!$B141),-('Diário 4º PA'!$Q$4:$Q$2000=M$1),('Diário 4º PA'!$F$4:$F$2000))+SUMPRODUCT(-('Comp.'!$D$5:$D$896='Analítico Cp.'!$B141),-('Comp.'!$K$5:$K$896=M$1),('Comp.'!$E$5:$E$896))</f>
        <v>0</v>
      </c>
      <c r="N141" s="15">
        <f>SUMPRODUCT(-('Diário 1º PA'!$E$4:$E$2634='Analítico Cp.'!$B141),-('Diário 1º PA'!$Q$4:$Q$2634=N$1),('Diário 1º PA'!$F$4:$F$2634))+SUMPRODUCT(-('Diário 2º PA'!$E$4:$E$2000='Analítico Cp.'!$B141),-('Diário 2º PA'!$Q$4:$Q$2000=N$1),('Diário 2º PA'!$F$4:$F$2000))+SUMPRODUCT(-('Diário 3º PA'!$E$4:$E$2000='Analítico Cp.'!$B141),-('Diário 3º PA'!$Q$4:$Q$2000=N$1),('Diário 3º PA'!$F$4:$F$2000))+SUMPRODUCT(-('Diário 4º PA'!$E$4:$E$2000='Analítico Cp.'!$B141),-('Diário 4º PA'!$Q$4:$Q$2000=N$1),('Diário 4º PA'!$F$4:$F$2000))+SUMPRODUCT(-('Comp.'!$D$5:$D$896='Analítico Cp.'!$B141),-('Comp.'!$K$5:$K$896=N$1),('Comp.'!$E$5:$E$896))</f>
        <v>0</v>
      </c>
      <c r="O141" s="16">
        <f t="shared" si="14"/>
        <v>0</v>
      </c>
      <c r="P141" s="180">
        <f t="shared" si="15"/>
        <v>0</v>
      </c>
    </row>
    <row r="142" spans="1:16" ht="23.25" customHeight="1" x14ac:dyDescent="0.2">
      <c r="A142" s="67" t="s">
        <v>436</v>
      </c>
      <c r="B142" s="510" t="s">
        <v>464</v>
      </c>
      <c r="C142" s="15">
        <f>SUMPRODUCT(-('Diário 1º PA'!$E$4:$E$2634='Analítico Cp.'!$B142),-('Diário 1º PA'!$Q$4:$Q$2634=C$1),('Diário 1º PA'!$F$4:$F$2634))+SUMPRODUCT(-('Diário 2º PA'!$E$4:$E$2000='Analítico Cp.'!$B142),-('Diário 2º PA'!$Q$4:$Q$2000=C$1),('Diário 2º PA'!$F$4:$F$2000))+SUMPRODUCT(-('Diário 3º PA'!$E$4:$E$2000='Analítico Cp.'!$B142),-('Diário 3º PA'!$Q$4:$Q$2000=C$1),('Diário 3º PA'!$F$4:$F$2000))+SUMPRODUCT(-('Diário 4º PA'!$E$4:$E$2000='Analítico Cp.'!$B142),-('Diário 4º PA'!$Q$4:$Q$2000=C$1),('Diário 4º PA'!$F$4:$F$2000))+SUMPRODUCT(-('Comp.'!$D$5:$D$896='Analítico Cp.'!$B142),-('Comp.'!$K$5:$K$896=C$1),('Comp.'!$E$5:$E$896))</f>
        <v>0</v>
      </c>
      <c r="D142" s="15">
        <f>SUMPRODUCT(-('Diário 1º PA'!$E$4:$E$2634='Analítico Cp.'!$B142),-('Diário 1º PA'!$Q$4:$Q$2634=D$1),('Diário 1º PA'!$F$4:$F$2634))+SUMPRODUCT(-('Diário 2º PA'!$E$4:$E$2000='Analítico Cp.'!$B142),-('Diário 2º PA'!$Q$4:$Q$2000=D$1),('Diário 2º PA'!$F$4:$F$2000))+SUMPRODUCT(-('Diário 3º PA'!$E$4:$E$2000='Analítico Cp.'!$B142),-('Diário 3º PA'!$Q$4:$Q$2000=D$1),('Diário 3º PA'!$F$4:$F$2000))+SUMPRODUCT(-('Diário 4º PA'!$E$4:$E$2000='Analítico Cp.'!$B142),-('Diário 4º PA'!$Q$4:$Q$2000=D$1),('Diário 4º PA'!$F$4:$F$2000))+SUMPRODUCT(-('Comp.'!$D$5:$D$896='Analítico Cp.'!$B142),-('Comp.'!$K$5:$K$896=D$1),('Comp.'!$E$5:$E$896))</f>
        <v>0</v>
      </c>
      <c r="E142" s="15">
        <f>SUMPRODUCT(-('Diário 1º PA'!$E$4:$E$2634='Analítico Cp.'!$B142),-('Diário 1º PA'!$Q$4:$Q$2634=E$1),('Diário 1º PA'!$F$4:$F$2634))+SUMPRODUCT(-('Diário 2º PA'!$E$4:$E$2000='Analítico Cp.'!$B142),-('Diário 2º PA'!$Q$4:$Q$2000=E$1),('Diário 2º PA'!$F$4:$F$2000))+SUMPRODUCT(-('Diário 3º PA'!$E$4:$E$2000='Analítico Cp.'!$B142),-('Diário 3º PA'!$Q$4:$Q$2000=E$1),('Diário 3º PA'!$F$4:$F$2000))+SUMPRODUCT(-('Diário 4º PA'!$E$4:$E$2000='Analítico Cp.'!$B142),-('Diário 4º PA'!$Q$4:$Q$2000=E$1),('Diário 4º PA'!$F$4:$F$2000))+SUMPRODUCT(-('Comp.'!$D$5:$D$896='Analítico Cp.'!$B142),-('Comp.'!$K$5:$K$896=E$1),('Comp.'!$E$5:$E$896))</f>
        <v>3240</v>
      </c>
      <c r="F142" s="15">
        <f>SUMPRODUCT(-('Diário 1º PA'!$E$4:$E$2634='Analítico Cp.'!$B142),-('Diário 1º PA'!$Q$4:$Q$2634=F$1),('Diário 1º PA'!$F$4:$F$2634))+SUMPRODUCT(-('Diário 2º PA'!$E$4:$E$2000='Analítico Cp.'!$B142),-('Diário 2º PA'!$Q$4:$Q$2000=F$1),('Diário 2º PA'!$F$4:$F$2000))+SUMPRODUCT(-('Diário 3º PA'!$E$4:$E$2000='Analítico Cp.'!$B142),-('Diário 3º PA'!$Q$4:$Q$2000=F$1),('Diário 3º PA'!$F$4:$F$2000))+SUMPRODUCT(-('Diário 4º PA'!$E$4:$E$2000='Analítico Cp.'!$B142),-('Diário 4º PA'!$Q$4:$Q$2000=F$1),('Diário 4º PA'!$F$4:$F$2000))+SUMPRODUCT(-('Comp.'!$D$5:$D$896='Analítico Cp.'!$B142),-('Comp.'!$K$5:$K$896=F$1),('Comp.'!$E$5:$E$896))</f>
        <v>0</v>
      </c>
      <c r="G142" s="15">
        <f>SUMPRODUCT(-('Diário 1º PA'!$E$4:$E$2634='Analítico Cp.'!$B142),-('Diário 1º PA'!$Q$4:$Q$2634=G$1),('Diário 1º PA'!$F$4:$F$2634))+SUMPRODUCT(-('Diário 2º PA'!$E$4:$E$2000='Analítico Cp.'!$B142),-('Diário 2º PA'!$Q$4:$Q$2000=G$1),('Diário 2º PA'!$F$4:$F$2000))+SUMPRODUCT(-('Diário 3º PA'!$E$4:$E$2000='Analítico Cp.'!$B142),-('Diário 3º PA'!$Q$4:$Q$2000=G$1),('Diário 3º PA'!$F$4:$F$2000))+SUMPRODUCT(-('Diário 4º PA'!$E$4:$E$2000='Analítico Cp.'!$B142),-('Diário 4º PA'!$Q$4:$Q$2000=G$1),('Diário 4º PA'!$F$4:$F$2000))+SUMPRODUCT(-('Comp.'!$D$5:$D$896='Analítico Cp.'!$B142),-('Comp.'!$K$5:$K$896=G$1),('Comp.'!$E$5:$E$896))</f>
        <v>0</v>
      </c>
      <c r="H142" s="15">
        <f>SUMPRODUCT(-('Diário 1º PA'!$E$4:$E$2634='Analítico Cp.'!$B142),-('Diário 1º PA'!$Q$4:$Q$2634=H$1),('Diário 1º PA'!$F$4:$F$2634))+SUMPRODUCT(-('Diário 2º PA'!$E$4:$E$2000='Analítico Cp.'!$B142),-('Diário 2º PA'!$Q$4:$Q$2000=H$1),('Diário 2º PA'!$F$4:$F$2000))+SUMPRODUCT(-('Diário 3º PA'!$E$4:$E$2000='Analítico Cp.'!$B142),-('Diário 3º PA'!$Q$4:$Q$2000=H$1),('Diário 3º PA'!$F$4:$F$2000))+SUMPRODUCT(-('Diário 4º PA'!$E$4:$E$2000='Analítico Cp.'!$B142),-('Diário 4º PA'!$Q$4:$Q$2000=H$1),('Diário 4º PA'!$F$4:$F$2000))+SUMPRODUCT(-('Comp.'!$D$5:$D$896='Analítico Cp.'!$B142),-('Comp.'!$K$5:$K$896=H$1),('Comp.'!$E$5:$E$896))</f>
        <v>0</v>
      </c>
      <c r="I142" s="15">
        <f>SUMPRODUCT(-('Diário 1º PA'!$E$4:$E$2634='Analítico Cp.'!$B142),-('Diário 1º PA'!$Q$4:$Q$2634=I$1),('Diário 1º PA'!$F$4:$F$2634))+SUMPRODUCT(-('Diário 2º PA'!$E$4:$E$2000='Analítico Cp.'!$B142),-('Diário 2º PA'!$Q$4:$Q$2000=I$1),('Diário 2º PA'!$F$4:$F$2000))+SUMPRODUCT(-('Diário 3º PA'!$E$4:$E$2000='Analítico Cp.'!$B142),-('Diário 3º PA'!$Q$4:$Q$2000=I$1),('Diário 3º PA'!$F$4:$F$2000))+SUMPRODUCT(-('Diário 4º PA'!$E$4:$E$2000='Analítico Cp.'!$B142),-('Diário 4º PA'!$Q$4:$Q$2000=I$1),('Diário 4º PA'!$F$4:$F$2000))+SUMPRODUCT(-('Comp.'!$D$5:$D$896='Analítico Cp.'!$B142),-('Comp.'!$K$5:$K$896=I$1),('Comp.'!$E$5:$E$896))</f>
        <v>0</v>
      </c>
      <c r="J142" s="15">
        <f>SUMPRODUCT(-('Diário 1º PA'!$E$4:$E$2634='Analítico Cp.'!$B142),-('Diário 1º PA'!$Q$4:$Q$2634=J$1),('Diário 1º PA'!$F$4:$F$2634))+SUMPRODUCT(-('Diário 2º PA'!$E$4:$E$2000='Analítico Cp.'!$B142),-('Diário 2º PA'!$Q$4:$Q$2000=J$1),('Diário 2º PA'!$F$4:$F$2000))+SUMPRODUCT(-('Diário 3º PA'!$E$4:$E$2000='Analítico Cp.'!$B142),-('Diário 3º PA'!$Q$4:$Q$2000=J$1),('Diário 3º PA'!$F$4:$F$2000))+SUMPRODUCT(-('Diário 4º PA'!$E$4:$E$2000='Analítico Cp.'!$B142),-('Diário 4º PA'!$Q$4:$Q$2000=J$1),('Diário 4º PA'!$F$4:$F$2000))+SUMPRODUCT(-('Comp.'!$D$5:$D$896='Analítico Cp.'!$B142),-('Comp.'!$K$5:$K$896=J$1),('Comp.'!$E$5:$E$896))</f>
        <v>0</v>
      </c>
      <c r="K142" s="15">
        <f>SUMPRODUCT(-('Diário 1º PA'!$E$4:$E$2634='Analítico Cp.'!$B142),-('Diário 1º PA'!$Q$4:$Q$2634=K$1),('Diário 1º PA'!$F$4:$F$2634))+SUMPRODUCT(-('Diário 2º PA'!$E$4:$E$2000='Analítico Cp.'!$B142),-('Diário 2º PA'!$Q$4:$Q$2000=K$1),('Diário 2º PA'!$F$4:$F$2000))+SUMPRODUCT(-('Diário 3º PA'!$E$4:$E$2000='Analítico Cp.'!$B142),-('Diário 3º PA'!$Q$4:$Q$2000=K$1),('Diário 3º PA'!$F$4:$F$2000))+SUMPRODUCT(-('Diário 4º PA'!$E$4:$E$2000='Analítico Cp.'!$B142),-('Diário 4º PA'!$Q$4:$Q$2000=K$1),('Diário 4º PA'!$F$4:$F$2000))+SUMPRODUCT(-('Comp.'!$D$5:$D$896='Analítico Cp.'!$B142),-('Comp.'!$K$5:$K$896=K$1),('Comp.'!$E$5:$E$896))</f>
        <v>0</v>
      </c>
      <c r="L142" s="15">
        <f>SUMPRODUCT(-('Diário 1º PA'!$E$4:$E$2634='Analítico Cp.'!$B142),-('Diário 1º PA'!$Q$4:$Q$2634=L$1),('Diário 1º PA'!$F$4:$F$2634))+SUMPRODUCT(-('Diário 2º PA'!$E$4:$E$2000='Analítico Cp.'!$B142),-('Diário 2º PA'!$Q$4:$Q$2000=L$1),('Diário 2º PA'!$F$4:$F$2000))+SUMPRODUCT(-('Diário 3º PA'!$E$4:$E$2000='Analítico Cp.'!$B142),-('Diário 3º PA'!$Q$4:$Q$2000=L$1),('Diário 3º PA'!$F$4:$F$2000))+SUMPRODUCT(-('Diário 4º PA'!$E$4:$E$2000='Analítico Cp.'!$B142),-('Diário 4º PA'!$Q$4:$Q$2000=L$1),('Diário 4º PA'!$F$4:$F$2000))+SUMPRODUCT(-('Comp.'!$D$5:$D$896='Analítico Cp.'!$B142),-('Comp.'!$K$5:$K$896=L$1),('Comp.'!$E$5:$E$896))</f>
        <v>0</v>
      </c>
      <c r="M142" s="15">
        <f>SUMPRODUCT(-('Diário 1º PA'!$E$4:$E$2634='Analítico Cp.'!$B142),-('Diário 1º PA'!$Q$4:$Q$2634=M$1),('Diário 1º PA'!$F$4:$F$2634))+SUMPRODUCT(-('Diário 2º PA'!$E$4:$E$2000='Analítico Cp.'!$B142),-('Diário 2º PA'!$Q$4:$Q$2000=M$1),('Diário 2º PA'!$F$4:$F$2000))+SUMPRODUCT(-('Diário 3º PA'!$E$4:$E$2000='Analítico Cp.'!$B142),-('Diário 3º PA'!$Q$4:$Q$2000=M$1),('Diário 3º PA'!$F$4:$F$2000))+SUMPRODUCT(-('Diário 4º PA'!$E$4:$E$2000='Analítico Cp.'!$B142),-('Diário 4º PA'!$Q$4:$Q$2000=M$1),('Diário 4º PA'!$F$4:$F$2000))+SUMPRODUCT(-('Comp.'!$D$5:$D$896='Analítico Cp.'!$B142),-('Comp.'!$K$5:$K$896=M$1),('Comp.'!$E$5:$E$896))</f>
        <v>0</v>
      </c>
      <c r="N142" s="15">
        <f>SUMPRODUCT(-('Diário 1º PA'!$E$4:$E$2634='Analítico Cp.'!$B142),-('Diário 1º PA'!$Q$4:$Q$2634=N$1),('Diário 1º PA'!$F$4:$F$2634))+SUMPRODUCT(-('Diário 2º PA'!$E$4:$E$2000='Analítico Cp.'!$B142),-('Diário 2º PA'!$Q$4:$Q$2000=N$1),('Diário 2º PA'!$F$4:$F$2000))+SUMPRODUCT(-('Diário 3º PA'!$E$4:$E$2000='Analítico Cp.'!$B142),-('Diário 3º PA'!$Q$4:$Q$2000=N$1),('Diário 3º PA'!$F$4:$F$2000))+SUMPRODUCT(-('Diário 4º PA'!$E$4:$E$2000='Analítico Cp.'!$B142),-('Diário 4º PA'!$Q$4:$Q$2000=N$1),('Diário 4º PA'!$F$4:$F$2000))+SUMPRODUCT(-('Comp.'!$D$5:$D$896='Analítico Cp.'!$B142),-('Comp.'!$K$5:$K$896=N$1),('Comp.'!$E$5:$E$896))</f>
        <v>0</v>
      </c>
      <c r="O142" s="16">
        <f t="shared" si="14"/>
        <v>3240</v>
      </c>
      <c r="P142" s="180">
        <f t="shared" si="15"/>
        <v>9.6741536148679623E-4</v>
      </c>
    </row>
    <row r="143" spans="1:16" ht="23.25" customHeight="1" x14ac:dyDescent="0.2">
      <c r="A143" s="67" t="s">
        <v>437</v>
      </c>
      <c r="B143" s="510" t="s">
        <v>465</v>
      </c>
      <c r="C143" s="15">
        <f>SUMPRODUCT(-('Diário 1º PA'!$E$4:$E$2634='Analítico Cp.'!$B143),-('Diário 1º PA'!$Q$4:$Q$2634=C$1),('Diário 1º PA'!$F$4:$F$2634))+SUMPRODUCT(-('Diário 2º PA'!$E$4:$E$2000='Analítico Cp.'!$B143),-('Diário 2º PA'!$Q$4:$Q$2000=C$1),('Diário 2º PA'!$F$4:$F$2000))+SUMPRODUCT(-('Diário 3º PA'!$E$4:$E$2000='Analítico Cp.'!$B143),-('Diário 3º PA'!$Q$4:$Q$2000=C$1),('Diário 3º PA'!$F$4:$F$2000))+SUMPRODUCT(-('Diário 4º PA'!$E$4:$E$2000='Analítico Cp.'!$B143),-('Diário 4º PA'!$Q$4:$Q$2000=C$1),('Diário 4º PA'!$F$4:$F$2000))+SUMPRODUCT(-('Comp.'!$D$5:$D$896='Analítico Cp.'!$B143),-('Comp.'!$K$5:$K$896=C$1),('Comp.'!$E$5:$E$896))</f>
        <v>7200</v>
      </c>
      <c r="D143" s="15">
        <f>SUMPRODUCT(-('Diário 1º PA'!$E$4:$E$2634='Analítico Cp.'!$B143),-('Diário 1º PA'!$Q$4:$Q$2634=D$1),('Diário 1º PA'!$F$4:$F$2634))+SUMPRODUCT(-('Diário 2º PA'!$E$4:$E$2000='Analítico Cp.'!$B143),-('Diário 2º PA'!$Q$4:$Q$2000=D$1),('Diário 2º PA'!$F$4:$F$2000))+SUMPRODUCT(-('Diário 3º PA'!$E$4:$E$2000='Analítico Cp.'!$B143),-('Diário 3º PA'!$Q$4:$Q$2000=D$1),('Diário 3º PA'!$F$4:$F$2000))+SUMPRODUCT(-('Diário 4º PA'!$E$4:$E$2000='Analítico Cp.'!$B143),-('Diário 4º PA'!$Q$4:$Q$2000=D$1),('Diário 4º PA'!$F$4:$F$2000))+SUMPRODUCT(-('Comp.'!$D$5:$D$896='Analítico Cp.'!$B143),-('Comp.'!$K$5:$K$896=D$1),('Comp.'!$E$5:$E$896))</f>
        <v>0</v>
      </c>
      <c r="E143" s="15">
        <f>SUMPRODUCT(-('Diário 1º PA'!$E$4:$E$2634='Analítico Cp.'!$B143),-('Diário 1º PA'!$Q$4:$Q$2634=E$1),('Diário 1º PA'!$F$4:$F$2634))+SUMPRODUCT(-('Diário 2º PA'!$E$4:$E$2000='Analítico Cp.'!$B143),-('Diário 2º PA'!$Q$4:$Q$2000=E$1),('Diário 2º PA'!$F$4:$F$2000))+SUMPRODUCT(-('Diário 3º PA'!$E$4:$E$2000='Analítico Cp.'!$B143),-('Diário 3º PA'!$Q$4:$Q$2000=E$1),('Diário 3º PA'!$F$4:$F$2000))+SUMPRODUCT(-('Diário 4º PA'!$E$4:$E$2000='Analítico Cp.'!$B143),-('Diário 4º PA'!$Q$4:$Q$2000=E$1),('Diário 4º PA'!$F$4:$F$2000))+SUMPRODUCT(-('Comp.'!$D$5:$D$896='Analítico Cp.'!$B143),-('Comp.'!$K$5:$K$896=E$1),('Comp.'!$E$5:$E$896))</f>
        <v>0</v>
      </c>
      <c r="F143" s="15">
        <f>SUMPRODUCT(-('Diário 1º PA'!$E$4:$E$2634='Analítico Cp.'!$B143),-('Diário 1º PA'!$Q$4:$Q$2634=F$1),('Diário 1º PA'!$F$4:$F$2634))+SUMPRODUCT(-('Diário 2º PA'!$E$4:$E$2000='Analítico Cp.'!$B143),-('Diário 2º PA'!$Q$4:$Q$2000=F$1),('Diário 2º PA'!$F$4:$F$2000))+SUMPRODUCT(-('Diário 3º PA'!$E$4:$E$2000='Analítico Cp.'!$B143),-('Diário 3º PA'!$Q$4:$Q$2000=F$1),('Diário 3º PA'!$F$4:$F$2000))+SUMPRODUCT(-('Diário 4º PA'!$E$4:$E$2000='Analítico Cp.'!$B143),-('Diário 4º PA'!$Q$4:$Q$2000=F$1),('Diário 4º PA'!$F$4:$F$2000))+SUMPRODUCT(-('Comp.'!$D$5:$D$896='Analítico Cp.'!$B143),-('Comp.'!$K$5:$K$896=F$1),('Comp.'!$E$5:$E$896))</f>
        <v>0</v>
      </c>
      <c r="G143" s="15">
        <f>SUMPRODUCT(-('Diário 1º PA'!$E$4:$E$2634='Analítico Cp.'!$B143),-('Diário 1º PA'!$Q$4:$Q$2634=G$1),('Diário 1º PA'!$F$4:$F$2634))+SUMPRODUCT(-('Diário 2º PA'!$E$4:$E$2000='Analítico Cp.'!$B143),-('Diário 2º PA'!$Q$4:$Q$2000=G$1),('Diário 2º PA'!$F$4:$F$2000))+SUMPRODUCT(-('Diário 3º PA'!$E$4:$E$2000='Analítico Cp.'!$B143),-('Diário 3º PA'!$Q$4:$Q$2000=G$1),('Diário 3º PA'!$F$4:$F$2000))+SUMPRODUCT(-('Diário 4º PA'!$E$4:$E$2000='Analítico Cp.'!$B143),-('Diário 4º PA'!$Q$4:$Q$2000=G$1),('Diário 4º PA'!$F$4:$F$2000))+SUMPRODUCT(-('Comp.'!$D$5:$D$896='Analítico Cp.'!$B143),-('Comp.'!$K$5:$K$896=G$1),('Comp.'!$E$5:$E$896))</f>
        <v>0</v>
      </c>
      <c r="H143" s="15">
        <f>SUMPRODUCT(-('Diário 1º PA'!$E$4:$E$2634='Analítico Cp.'!$B143),-('Diário 1º PA'!$Q$4:$Q$2634=H$1),('Diário 1º PA'!$F$4:$F$2634))+SUMPRODUCT(-('Diário 2º PA'!$E$4:$E$2000='Analítico Cp.'!$B143),-('Diário 2º PA'!$Q$4:$Q$2000=H$1),('Diário 2º PA'!$F$4:$F$2000))+SUMPRODUCT(-('Diário 3º PA'!$E$4:$E$2000='Analítico Cp.'!$B143),-('Diário 3º PA'!$Q$4:$Q$2000=H$1),('Diário 3º PA'!$F$4:$F$2000))+SUMPRODUCT(-('Diário 4º PA'!$E$4:$E$2000='Analítico Cp.'!$B143),-('Diário 4º PA'!$Q$4:$Q$2000=H$1),('Diário 4º PA'!$F$4:$F$2000))+SUMPRODUCT(-('Comp.'!$D$5:$D$896='Analítico Cp.'!$B143),-('Comp.'!$K$5:$K$896=H$1),('Comp.'!$E$5:$E$896))</f>
        <v>0</v>
      </c>
      <c r="I143" s="15">
        <f>SUMPRODUCT(-('Diário 1º PA'!$E$4:$E$2634='Analítico Cp.'!$B143),-('Diário 1º PA'!$Q$4:$Q$2634=I$1),('Diário 1º PA'!$F$4:$F$2634))+SUMPRODUCT(-('Diário 2º PA'!$E$4:$E$2000='Analítico Cp.'!$B143),-('Diário 2º PA'!$Q$4:$Q$2000=I$1),('Diário 2º PA'!$F$4:$F$2000))+SUMPRODUCT(-('Diário 3º PA'!$E$4:$E$2000='Analítico Cp.'!$B143),-('Diário 3º PA'!$Q$4:$Q$2000=I$1),('Diário 3º PA'!$F$4:$F$2000))+SUMPRODUCT(-('Diário 4º PA'!$E$4:$E$2000='Analítico Cp.'!$B143),-('Diário 4º PA'!$Q$4:$Q$2000=I$1),('Diário 4º PA'!$F$4:$F$2000))+SUMPRODUCT(-('Comp.'!$D$5:$D$896='Analítico Cp.'!$B143),-('Comp.'!$K$5:$K$896=I$1),('Comp.'!$E$5:$E$896))</f>
        <v>0</v>
      </c>
      <c r="J143" s="15">
        <f>SUMPRODUCT(-('Diário 1º PA'!$E$4:$E$2634='Analítico Cp.'!$B143),-('Diário 1º PA'!$Q$4:$Q$2634=J$1),('Diário 1º PA'!$F$4:$F$2634))+SUMPRODUCT(-('Diário 2º PA'!$E$4:$E$2000='Analítico Cp.'!$B143),-('Diário 2º PA'!$Q$4:$Q$2000=J$1),('Diário 2º PA'!$F$4:$F$2000))+SUMPRODUCT(-('Diário 3º PA'!$E$4:$E$2000='Analítico Cp.'!$B143),-('Diário 3º PA'!$Q$4:$Q$2000=J$1),('Diário 3º PA'!$F$4:$F$2000))+SUMPRODUCT(-('Diário 4º PA'!$E$4:$E$2000='Analítico Cp.'!$B143),-('Diário 4º PA'!$Q$4:$Q$2000=J$1),('Diário 4º PA'!$F$4:$F$2000))+SUMPRODUCT(-('Comp.'!$D$5:$D$896='Analítico Cp.'!$B143),-('Comp.'!$K$5:$K$896=J$1),('Comp.'!$E$5:$E$896))</f>
        <v>0</v>
      </c>
      <c r="K143" s="15">
        <f>SUMPRODUCT(-('Diário 1º PA'!$E$4:$E$2634='Analítico Cp.'!$B143),-('Diário 1º PA'!$Q$4:$Q$2634=K$1),('Diário 1º PA'!$F$4:$F$2634))+SUMPRODUCT(-('Diário 2º PA'!$E$4:$E$2000='Analítico Cp.'!$B143),-('Diário 2º PA'!$Q$4:$Q$2000=K$1),('Diário 2º PA'!$F$4:$F$2000))+SUMPRODUCT(-('Diário 3º PA'!$E$4:$E$2000='Analítico Cp.'!$B143),-('Diário 3º PA'!$Q$4:$Q$2000=K$1),('Diário 3º PA'!$F$4:$F$2000))+SUMPRODUCT(-('Diário 4º PA'!$E$4:$E$2000='Analítico Cp.'!$B143),-('Diário 4º PA'!$Q$4:$Q$2000=K$1),('Diário 4º PA'!$F$4:$F$2000))+SUMPRODUCT(-('Comp.'!$D$5:$D$896='Analítico Cp.'!$B143),-('Comp.'!$K$5:$K$896=K$1),('Comp.'!$E$5:$E$896))</f>
        <v>0</v>
      </c>
      <c r="L143" s="15">
        <f>SUMPRODUCT(-('Diário 1º PA'!$E$4:$E$2634='Analítico Cp.'!$B143),-('Diário 1º PA'!$Q$4:$Q$2634=L$1),('Diário 1º PA'!$F$4:$F$2634))+SUMPRODUCT(-('Diário 2º PA'!$E$4:$E$2000='Analítico Cp.'!$B143),-('Diário 2º PA'!$Q$4:$Q$2000=L$1),('Diário 2º PA'!$F$4:$F$2000))+SUMPRODUCT(-('Diário 3º PA'!$E$4:$E$2000='Analítico Cp.'!$B143),-('Diário 3º PA'!$Q$4:$Q$2000=L$1),('Diário 3º PA'!$F$4:$F$2000))+SUMPRODUCT(-('Diário 4º PA'!$E$4:$E$2000='Analítico Cp.'!$B143),-('Diário 4º PA'!$Q$4:$Q$2000=L$1),('Diário 4º PA'!$F$4:$F$2000))+SUMPRODUCT(-('Comp.'!$D$5:$D$896='Analítico Cp.'!$B143),-('Comp.'!$K$5:$K$896=L$1),('Comp.'!$E$5:$E$896))</f>
        <v>0</v>
      </c>
      <c r="M143" s="15">
        <f>SUMPRODUCT(-('Diário 1º PA'!$E$4:$E$2634='Analítico Cp.'!$B143),-('Diário 1º PA'!$Q$4:$Q$2634=M$1),('Diário 1º PA'!$F$4:$F$2634))+SUMPRODUCT(-('Diário 2º PA'!$E$4:$E$2000='Analítico Cp.'!$B143),-('Diário 2º PA'!$Q$4:$Q$2000=M$1),('Diário 2º PA'!$F$4:$F$2000))+SUMPRODUCT(-('Diário 3º PA'!$E$4:$E$2000='Analítico Cp.'!$B143),-('Diário 3º PA'!$Q$4:$Q$2000=M$1),('Diário 3º PA'!$F$4:$F$2000))+SUMPRODUCT(-('Diário 4º PA'!$E$4:$E$2000='Analítico Cp.'!$B143),-('Diário 4º PA'!$Q$4:$Q$2000=M$1),('Diário 4º PA'!$F$4:$F$2000))+SUMPRODUCT(-('Comp.'!$D$5:$D$896='Analítico Cp.'!$B143),-('Comp.'!$K$5:$K$896=M$1),('Comp.'!$E$5:$E$896))</f>
        <v>0</v>
      </c>
      <c r="N143" s="15">
        <f>SUMPRODUCT(-('Diário 1º PA'!$E$4:$E$2634='Analítico Cp.'!$B143),-('Diário 1º PA'!$Q$4:$Q$2634=N$1),('Diário 1º PA'!$F$4:$F$2634))+SUMPRODUCT(-('Diário 2º PA'!$E$4:$E$2000='Analítico Cp.'!$B143),-('Diário 2º PA'!$Q$4:$Q$2000=N$1),('Diário 2º PA'!$F$4:$F$2000))+SUMPRODUCT(-('Diário 3º PA'!$E$4:$E$2000='Analítico Cp.'!$B143),-('Diário 3º PA'!$Q$4:$Q$2000=N$1),('Diário 3º PA'!$F$4:$F$2000))+SUMPRODUCT(-('Diário 4º PA'!$E$4:$E$2000='Analítico Cp.'!$B143),-('Diário 4º PA'!$Q$4:$Q$2000=N$1),('Diário 4º PA'!$F$4:$F$2000))+SUMPRODUCT(-('Comp.'!$D$5:$D$896='Analítico Cp.'!$B143),-('Comp.'!$K$5:$K$896=N$1),('Comp.'!$E$5:$E$896))</f>
        <v>0</v>
      </c>
      <c r="O143" s="16">
        <f t="shared" si="14"/>
        <v>7200</v>
      </c>
      <c r="P143" s="180">
        <f t="shared" si="15"/>
        <v>2.1498119144151028E-3</v>
      </c>
    </row>
    <row r="144" spans="1:16" ht="23.25" customHeight="1" x14ac:dyDescent="0.2">
      <c r="A144" s="67" t="s">
        <v>438</v>
      </c>
      <c r="B144" s="510" t="s">
        <v>466</v>
      </c>
      <c r="C144" s="15">
        <f>SUMPRODUCT(-('Diário 1º PA'!$E$4:$E$2634='Analítico Cp.'!$B144),-('Diário 1º PA'!$Q$4:$Q$2634=C$1),('Diário 1º PA'!$F$4:$F$2634))+SUMPRODUCT(-('Diário 2º PA'!$E$4:$E$2000='Analítico Cp.'!$B144),-('Diário 2º PA'!$Q$4:$Q$2000=C$1),('Diário 2º PA'!$F$4:$F$2000))+SUMPRODUCT(-('Diário 3º PA'!$E$4:$E$2000='Analítico Cp.'!$B144),-('Diário 3º PA'!$Q$4:$Q$2000=C$1),('Diário 3º PA'!$F$4:$F$2000))+SUMPRODUCT(-('Diário 4º PA'!$E$4:$E$2000='Analítico Cp.'!$B144),-('Diário 4º PA'!$Q$4:$Q$2000=C$1),('Diário 4º PA'!$F$4:$F$2000))+SUMPRODUCT(-('Comp.'!$D$5:$D$896='Analítico Cp.'!$B144),-('Comp.'!$K$5:$K$896=C$1),('Comp.'!$E$5:$E$896))</f>
        <v>2937.45</v>
      </c>
      <c r="D144" s="15">
        <f>SUMPRODUCT(-('Diário 1º PA'!$E$4:$E$2634='Analítico Cp.'!$B144),-('Diário 1º PA'!$Q$4:$Q$2634=D$1),('Diário 1º PA'!$F$4:$F$2634))+SUMPRODUCT(-('Diário 2º PA'!$E$4:$E$2000='Analítico Cp.'!$B144),-('Diário 2º PA'!$Q$4:$Q$2000=D$1),('Diário 2º PA'!$F$4:$F$2000))+SUMPRODUCT(-('Diário 3º PA'!$E$4:$E$2000='Analítico Cp.'!$B144),-('Diário 3º PA'!$Q$4:$Q$2000=D$1),('Diário 3º PA'!$F$4:$F$2000))+SUMPRODUCT(-('Diário 4º PA'!$E$4:$E$2000='Analítico Cp.'!$B144),-('Diário 4º PA'!$Q$4:$Q$2000=D$1),('Diário 4º PA'!$F$4:$F$2000))+SUMPRODUCT(-('Comp.'!$D$5:$D$896='Analítico Cp.'!$B144),-('Comp.'!$K$5:$K$896=D$1),('Comp.'!$E$5:$E$896))</f>
        <v>1800</v>
      </c>
      <c r="E144" s="15">
        <f>SUMPRODUCT(-('Diário 1º PA'!$E$4:$E$2634='Analítico Cp.'!$B144),-('Diário 1º PA'!$Q$4:$Q$2634=E$1),('Diário 1º PA'!$F$4:$F$2634))+SUMPRODUCT(-('Diário 2º PA'!$E$4:$E$2000='Analítico Cp.'!$B144),-('Diário 2º PA'!$Q$4:$Q$2000=E$1),('Diário 2º PA'!$F$4:$F$2000))+SUMPRODUCT(-('Diário 3º PA'!$E$4:$E$2000='Analítico Cp.'!$B144),-('Diário 3º PA'!$Q$4:$Q$2000=E$1),('Diário 3º PA'!$F$4:$F$2000))+SUMPRODUCT(-('Diário 4º PA'!$E$4:$E$2000='Analítico Cp.'!$B144),-('Diário 4º PA'!$Q$4:$Q$2000=E$1),('Diário 4º PA'!$F$4:$F$2000))+SUMPRODUCT(-('Comp.'!$D$5:$D$896='Analítico Cp.'!$B144),-('Comp.'!$K$5:$K$896=E$1),('Comp.'!$E$5:$E$896))</f>
        <v>2462.5500000000002</v>
      </c>
      <c r="F144" s="15">
        <f>SUMPRODUCT(-('Diário 1º PA'!$E$4:$E$2634='Analítico Cp.'!$B144),-('Diário 1º PA'!$Q$4:$Q$2634=F$1),('Diário 1º PA'!$F$4:$F$2634))+SUMPRODUCT(-('Diário 2º PA'!$E$4:$E$2000='Analítico Cp.'!$B144),-('Diário 2º PA'!$Q$4:$Q$2000=F$1),('Diário 2º PA'!$F$4:$F$2000))+SUMPRODUCT(-('Diário 3º PA'!$E$4:$E$2000='Analítico Cp.'!$B144),-('Diário 3º PA'!$Q$4:$Q$2000=F$1),('Diário 3º PA'!$F$4:$F$2000))+SUMPRODUCT(-('Diário 4º PA'!$E$4:$E$2000='Analítico Cp.'!$B144),-('Diário 4º PA'!$Q$4:$Q$2000=F$1),('Diário 4º PA'!$F$4:$F$2000))+SUMPRODUCT(-('Comp.'!$D$5:$D$896='Analítico Cp.'!$B144),-('Comp.'!$K$5:$K$896=F$1),('Comp.'!$E$5:$E$896))</f>
        <v>0</v>
      </c>
      <c r="G144" s="15">
        <f>SUMPRODUCT(-('Diário 1º PA'!$E$4:$E$2634='Analítico Cp.'!$B144),-('Diário 1º PA'!$Q$4:$Q$2634=G$1),('Diário 1º PA'!$F$4:$F$2634))+SUMPRODUCT(-('Diário 2º PA'!$E$4:$E$2000='Analítico Cp.'!$B144),-('Diário 2º PA'!$Q$4:$Q$2000=G$1),('Diário 2º PA'!$F$4:$F$2000))+SUMPRODUCT(-('Diário 3º PA'!$E$4:$E$2000='Analítico Cp.'!$B144),-('Diário 3º PA'!$Q$4:$Q$2000=G$1),('Diário 3º PA'!$F$4:$F$2000))+SUMPRODUCT(-('Diário 4º PA'!$E$4:$E$2000='Analítico Cp.'!$B144),-('Diário 4º PA'!$Q$4:$Q$2000=G$1),('Diário 4º PA'!$F$4:$F$2000))+SUMPRODUCT(-('Comp.'!$D$5:$D$896='Analítico Cp.'!$B144),-('Comp.'!$K$5:$K$896=G$1),('Comp.'!$E$5:$E$896))</f>
        <v>0</v>
      </c>
      <c r="H144" s="15">
        <f>SUMPRODUCT(-('Diário 1º PA'!$E$4:$E$2634='Analítico Cp.'!$B144),-('Diário 1º PA'!$Q$4:$Q$2634=H$1),('Diário 1º PA'!$F$4:$F$2634))+SUMPRODUCT(-('Diário 2º PA'!$E$4:$E$2000='Analítico Cp.'!$B144),-('Diário 2º PA'!$Q$4:$Q$2000=H$1),('Diário 2º PA'!$F$4:$F$2000))+SUMPRODUCT(-('Diário 3º PA'!$E$4:$E$2000='Analítico Cp.'!$B144),-('Diário 3º PA'!$Q$4:$Q$2000=H$1),('Diário 3º PA'!$F$4:$F$2000))+SUMPRODUCT(-('Diário 4º PA'!$E$4:$E$2000='Analítico Cp.'!$B144),-('Diário 4º PA'!$Q$4:$Q$2000=H$1),('Diário 4º PA'!$F$4:$F$2000))+SUMPRODUCT(-('Comp.'!$D$5:$D$896='Analítico Cp.'!$B144),-('Comp.'!$K$5:$K$896=H$1),('Comp.'!$E$5:$E$896))</f>
        <v>0</v>
      </c>
      <c r="I144" s="15">
        <f>SUMPRODUCT(-('Diário 1º PA'!$E$4:$E$2634='Analítico Cp.'!$B144),-('Diário 1º PA'!$Q$4:$Q$2634=I$1),('Diário 1º PA'!$F$4:$F$2634))+SUMPRODUCT(-('Diário 2º PA'!$E$4:$E$2000='Analítico Cp.'!$B144),-('Diário 2º PA'!$Q$4:$Q$2000=I$1),('Diário 2º PA'!$F$4:$F$2000))+SUMPRODUCT(-('Diário 3º PA'!$E$4:$E$2000='Analítico Cp.'!$B144),-('Diário 3º PA'!$Q$4:$Q$2000=I$1),('Diário 3º PA'!$F$4:$F$2000))+SUMPRODUCT(-('Diário 4º PA'!$E$4:$E$2000='Analítico Cp.'!$B144),-('Diário 4º PA'!$Q$4:$Q$2000=I$1),('Diário 4º PA'!$F$4:$F$2000))+SUMPRODUCT(-('Comp.'!$D$5:$D$896='Analítico Cp.'!$B144),-('Comp.'!$K$5:$K$896=I$1),('Comp.'!$E$5:$E$896))</f>
        <v>0</v>
      </c>
      <c r="J144" s="15">
        <f>SUMPRODUCT(-('Diário 1º PA'!$E$4:$E$2634='Analítico Cp.'!$B144),-('Diário 1º PA'!$Q$4:$Q$2634=J$1),('Diário 1º PA'!$F$4:$F$2634))+SUMPRODUCT(-('Diário 2º PA'!$E$4:$E$2000='Analítico Cp.'!$B144),-('Diário 2º PA'!$Q$4:$Q$2000=J$1),('Diário 2º PA'!$F$4:$F$2000))+SUMPRODUCT(-('Diário 3º PA'!$E$4:$E$2000='Analítico Cp.'!$B144),-('Diário 3º PA'!$Q$4:$Q$2000=J$1),('Diário 3º PA'!$F$4:$F$2000))+SUMPRODUCT(-('Diário 4º PA'!$E$4:$E$2000='Analítico Cp.'!$B144),-('Diário 4º PA'!$Q$4:$Q$2000=J$1),('Diário 4º PA'!$F$4:$F$2000))+SUMPRODUCT(-('Comp.'!$D$5:$D$896='Analítico Cp.'!$B144),-('Comp.'!$K$5:$K$896=J$1),('Comp.'!$E$5:$E$896))</f>
        <v>0</v>
      </c>
      <c r="K144" s="15">
        <f>SUMPRODUCT(-('Diário 1º PA'!$E$4:$E$2634='Analítico Cp.'!$B144),-('Diário 1º PA'!$Q$4:$Q$2634=K$1),('Diário 1º PA'!$F$4:$F$2634))+SUMPRODUCT(-('Diário 2º PA'!$E$4:$E$2000='Analítico Cp.'!$B144),-('Diário 2º PA'!$Q$4:$Q$2000=K$1),('Diário 2º PA'!$F$4:$F$2000))+SUMPRODUCT(-('Diário 3º PA'!$E$4:$E$2000='Analítico Cp.'!$B144),-('Diário 3º PA'!$Q$4:$Q$2000=K$1),('Diário 3º PA'!$F$4:$F$2000))+SUMPRODUCT(-('Diário 4º PA'!$E$4:$E$2000='Analítico Cp.'!$B144),-('Diário 4º PA'!$Q$4:$Q$2000=K$1),('Diário 4º PA'!$F$4:$F$2000))+SUMPRODUCT(-('Comp.'!$D$5:$D$896='Analítico Cp.'!$B144),-('Comp.'!$K$5:$K$896=K$1),('Comp.'!$E$5:$E$896))</f>
        <v>0</v>
      </c>
      <c r="L144" s="15">
        <f>SUMPRODUCT(-('Diário 1º PA'!$E$4:$E$2634='Analítico Cp.'!$B144),-('Diário 1º PA'!$Q$4:$Q$2634=L$1),('Diário 1º PA'!$F$4:$F$2634))+SUMPRODUCT(-('Diário 2º PA'!$E$4:$E$2000='Analítico Cp.'!$B144),-('Diário 2º PA'!$Q$4:$Q$2000=L$1),('Diário 2º PA'!$F$4:$F$2000))+SUMPRODUCT(-('Diário 3º PA'!$E$4:$E$2000='Analítico Cp.'!$B144),-('Diário 3º PA'!$Q$4:$Q$2000=L$1),('Diário 3º PA'!$F$4:$F$2000))+SUMPRODUCT(-('Diário 4º PA'!$E$4:$E$2000='Analítico Cp.'!$B144),-('Diário 4º PA'!$Q$4:$Q$2000=L$1),('Diário 4º PA'!$F$4:$F$2000))+SUMPRODUCT(-('Comp.'!$D$5:$D$896='Analítico Cp.'!$B144),-('Comp.'!$K$5:$K$896=L$1),('Comp.'!$E$5:$E$896))</f>
        <v>0</v>
      </c>
      <c r="M144" s="15">
        <f>SUMPRODUCT(-('Diário 1º PA'!$E$4:$E$2634='Analítico Cp.'!$B144),-('Diário 1º PA'!$Q$4:$Q$2634=M$1),('Diário 1º PA'!$F$4:$F$2634))+SUMPRODUCT(-('Diário 2º PA'!$E$4:$E$2000='Analítico Cp.'!$B144),-('Diário 2º PA'!$Q$4:$Q$2000=M$1),('Diário 2º PA'!$F$4:$F$2000))+SUMPRODUCT(-('Diário 3º PA'!$E$4:$E$2000='Analítico Cp.'!$B144),-('Diário 3º PA'!$Q$4:$Q$2000=M$1),('Diário 3º PA'!$F$4:$F$2000))+SUMPRODUCT(-('Diário 4º PA'!$E$4:$E$2000='Analítico Cp.'!$B144),-('Diário 4º PA'!$Q$4:$Q$2000=M$1),('Diário 4º PA'!$F$4:$F$2000))+SUMPRODUCT(-('Comp.'!$D$5:$D$896='Analítico Cp.'!$B144),-('Comp.'!$K$5:$K$896=M$1),('Comp.'!$E$5:$E$896))</f>
        <v>0</v>
      </c>
      <c r="N144" s="15">
        <f>SUMPRODUCT(-('Diário 1º PA'!$E$4:$E$2634='Analítico Cp.'!$B144),-('Diário 1º PA'!$Q$4:$Q$2634=N$1),('Diário 1º PA'!$F$4:$F$2634))+SUMPRODUCT(-('Diário 2º PA'!$E$4:$E$2000='Analítico Cp.'!$B144),-('Diário 2º PA'!$Q$4:$Q$2000=N$1),('Diário 2º PA'!$F$4:$F$2000))+SUMPRODUCT(-('Diário 3º PA'!$E$4:$E$2000='Analítico Cp.'!$B144),-('Diário 3º PA'!$Q$4:$Q$2000=N$1),('Diário 3º PA'!$F$4:$F$2000))+SUMPRODUCT(-('Diário 4º PA'!$E$4:$E$2000='Analítico Cp.'!$B144),-('Diário 4º PA'!$Q$4:$Q$2000=N$1),('Diário 4º PA'!$F$4:$F$2000))+SUMPRODUCT(-('Comp.'!$D$5:$D$896='Analítico Cp.'!$B144),-('Comp.'!$K$5:$K$896=N$1),('Comp.'!$E$5:$E$896))</f>
        <v>0</v>
      </c>
      <c r="O144" s="16">
        <f t="shared" si="14"/>
        <v>7200</v>
      </c>
      <c r="P144" s="180">
        <f t="shared" si="15"/>
        <v>2.1498119144151028E-3</v>
      </c>
    </row>
    <row r="145" spans="1:16" ht="23.25" customHeight="1" x14ac:dyDescent="0.2">
      <c r="A145" s="67" t="s">
        <v>439</v>
      </c>
      <c r="B145" s="510" t="s">
        <v>467</v>
      </c>
      <c r="C145" s="15">
        <f>SUMPRODUCT(-('Diário 1º PA'!$E$4:$E$2634='Analítico Cp.'!$B145),-('Diário 1º PA'!$Q$4:$Q$2634=C$1),('Diário 1º PA'!$F$4:$F$2634))+SUMPRODUCT(-('Diário 2º PA'!$E$4:$E$2000='Analítico Cp.'!$B145),-('Diário 2º PA'!$Q$4:$Q$2000=C$1),('Diário 2º PA'!$F$4:$F$2000))+SUMPRODUCT(-('Diário 3º PA'!$E$4:$E$2000='Analítico Cp.'!$B145),-('Diário 3º PA'!$Q$4:$Q$2000=C$1),('Diário 3º PA'!$F$4:$F$2000))+SUMPRODUCT(-('Diário 4º PA'!$E$4:$E$2000='Analítico Cp.'!$B145),-('Diário 4º PA'!$Q$4:$Q$2000=C$1),('Diário 4º PA'!$F$4:$F$2000))+SUMPRODUCT(-('Comp.'!$D$5:$D$896='Analítico Cp.'!$B145),-('Comp.'!$K$5:$K$896=C$1),('Comp.'!$E$5:$E$896))</f>
        <v>0</v>
      </c>
      <c r="D145" s="15">
        <f>SUMPRODUCT(-('Diário 1º PA'!$E$4:$E$2634='Analítico Cp.'!$B145),-('Diário 1º PA'!$Q$4:$Q$2634=D$1),('Diário 1º PA'!$F$4:$F$2634))+SUMPRODUCT(-('Diário 2º PA'!$E$4:$E$2000='Analítico Cp.'!$B145),-('Diário 2º PA'!$Q$4:$Q$2000=D$1),('Diário 2º PA'!$F$4:$F$2000))+SUMPRODUCT(-('Diário 3º PA'!$E$4:$E$2000='Analítico Cp.'!$B145),-('Diário 3º PA'!$Q$4:$Q$2000=D$1),('Diário 3º PA'!$F$4:$F$2000))+SUMPRODUCT(-('Diário 4º PA'!$E$4:$E$2000='Analítico Cp.'!$B145),-('Diário 4º PA'!$Q$4:$Q$2000=D$1),('Diário 4º PA'!$F$4:$F$2000))+SUMPRODUCT(-('Comp.'!$D$5:$D$896='Analítico Cp.'!$B145),-('Comp.'!$K$5:$K$896=D$1),('Comp.'!$E$5:$E$896))</f>
        <v>0</v>
      </c>
      <c r="E145" s="15">
        <f>SUMPRODUCT(-('Diário 1º PA'!$E$4:$E$2634='Analítico Cp.'!$B145),-('Diário 1º PA'!$Q$4:$Q$2634=E$1),('Diário 1º PA'!$F$4:$F$2634))+SUMPRODUCT(-('Diário 2º PA'!$E$4:$E$2000='Analítico Cp.'!$B145),-('Diário 2º PA'!$Q$4:$Q$2000=E$1),('Diário 2º PA'!$F$4:$F$2000))+SUMPRODUCT(-('Diário 3º PA'!$E$4:$E$2000='Analítico Cp.'!$B145),-('Diário 3º PA'!$Q$4:$Q$2000=E$1),('Diário 3º PA'!$F$4:$F$2000))+SUMPRODUCT(-('Diário 4º PA'!$E$4:$E$2000='Analítico Cp.'!$B145),-('Diário 4º PA'!$Q$4:$Q$2000=E$1),('Diário 4º PA'!$F$4:$F$2000))+SUMPRODUCT(-('Comp.'!$D$5:$D$896='Analítico Cp.'!$B145),-('Comp.'!$K$5:$K$896=E$1),('Comp.'!$E$5:$E$896))</f>
        <v>2000</v>
      </c>
      <c r="F145" s="15">
        <f>SUMPRODUCT(-('Diário 1º PA'!$E$4:$E$2634='Analítico Cp.'!$B145),-('Diário 1º PA'!$Q$4:$Q$2634=F$1),('Diário 1º PA'!$F$4:$F$2634))+SUMPRODUCT(-('Diário 2º PA'!$E$4:$E$2000='Analítico Cp.'!$B145),-('Diário 2º PA'!$Q$4:$Q$2000=F$1),('Diário 2º PA'!$F$4:$F$2000))+SUMPRODUCT(-('Diário 3º PA'!$E$4:$E$2000='Analítico Cp.'!$B145),-('Diário 3º PA'!$Q$4:$Q$2000=F$1),('Diário 3º PA'!$F$4:$F$2000))+SUMPRODUCT(-('Diário 4º PA'!$E$4:$E$2000='Analítico Cp.'!$B145),-('Diário 4º PA'!$Q$4:$Q$2000=F$1),('Diário 4º PA'!$F$4:$F$2000))+SUMPRODUCT(-('Comp.'!$D$5:$D$896='Analítico Cp.'!$B145),-('Comp.'!$K$5:$K$896=F$1),('Comp.'!$E$5:$E$896))</f>
        <v>0</v>
      </c>
      <c r="G145" s="15">
        <f>SUMPRODUCT(-('Diário 1º PA'!$E$4:$E$2634='Analítico Cp.'!$B145),-('Diário 1º PA'!$Q$4:$Q$2634=G$1),('Diário 1º PA'!$F$4:$F$2634))+SUMPRODUCT(-('Diário 2º PA'!$E$4:$E$2000='Analítico Cp.'!$B145),-('Diário 2º PA'!$Q$4:$Q$2000=G$1),('Diário 2º PA'!$F$4:$F$2000))+SUMPRODUCT(-('Diário 3º PA'!$E$4:$E$2000='Analítico Cp.'!$B145),-('Diário 3º PA'!$Q$4:$Q$2000=G$1),('Diário 3º PA'!$F$4:$F$2000))+SUMPRODUCT(-('Diário 4º PA'!$E$4:$E$2000='Analítico Cp.'!$B145),-('Diário 4º PA'!$Q$4:$Q$2000=G$1),('Diário 4º PA'!$F$4:$F$2000))+SUMPRODUCT(-('Comp.'!$D$5:$D$896='Analítico Cp.'!$B145),-('Comp.'!$K$5:$K$896=G$1),('Comp.'!$E$5:$E$896))</f>
        <v>0</v>
      </c>
      <c r="H145" s="15">
        <f>SUMPRODUCT(-('Diário 1º PA'!$E$4:$E$2634='Analítico Cp.'!$B145),-('Diário 1º PA'!$Q$4:$Q$2634=H$1),('Diário 1º PA'!$F$4:$F$2634))+SUMPRODUCT(-('Diário 2º PA'!$E$4:$E$2000='Analítico Cp.'!$B145),-('Diário 2º PA'!$Q$4:$Q$2000=H$1),('Diário 2º PA'!$F$4:$F$2000))+SUMPRODUCT(-('Diário 3º PA'!$E$4:$E$2000='Analítico Cp.'!$B145),-('Diário 3º PA'!$Q$4:$Q$2000=H$1),('Diário 3º PA'!$F$4:$F$2000))+SUMPRODUCT(-('Diário 4º PA'!$E$4:$E$2000='Analítico Cp.'!$B145),-('Diário 4º PA'!$Q$4:$Q$2000=H$1),('Diário 4º PA'!$F$4:$F$2000))+SUMPRODUCT(-('Comp.'!$D$5:$D$896='Analítico Cp.'!$B145),-('Comp.'!$K$5:$K$896=H$1),('Comp.'!$E$5:$E$896))</f>
        <v>0</v>
      </c>
      <c r="I145" s="15">
        <f>SUMPRODUCT(-('Diário 1º PA'!$E$4:$E$2634='Analítico Cp.'!$B145),-('Diário 1º PA'!$Q$4:$Q$2634=I$1),('Diário 1º PA'!$F$4:$F$2634))+SUMPRODUCT(-('Diário 2º PA'!$E$4:$E$2000='Analítico Cp.'!$B145),-('Diário 2º PA'!$Q$4:$Q$2000=I$1),('Diário 2º PA'!$F$4:$F$2000))+SUMPRODUCT(-('Diário 3º PA'!$E$4:$E$2000='Analítico Cp.'!$B145),-('Diário 3º PA'!$Q$4:$Q$2000=I$1),('Diário 3º PA'!$F$4:$F$2000))+SUMPRODUCT(-('Diário 4º PA'!$E$4:$E$2000='Analítico Cp.'!$B145),-('Diário 4º PA'!$Q$4:$Q$2000=I$1),('Diário 4º PA'!$F$4:$F$2000))+SUMPRODUCT(-('Comp.'!$D$5:$D$896='Analítico Cp.'!$B145),-('Comp.'!$K$5:$K$896=I$1),('Comp.'!$E$5:$E$896))</f>
        <v>0</v>
      </c>
      <c r="J145" s="15">
        <f>SUMPRODUCT(-('Diário 1º PA'!$E$4:$E$2634='Analítico Cp.'!$B145),-('Diário 1º PA'!$Q$4:$Q$2634=J$1),('Diário 1º PA'!$F$4:$F$2634))+SUMPRODUCT(-('Diário 2º PA'!$E$4:$E$2000='Analítico Cp.'!$B145),-('Diário 2º PA'!$Q$4:$Q$2000=J$1),('Diário 2º PA'!$F$4:$F$2000))+SUMPRODUCT(-('Diário 3º PA'!$E$4:$E$2000='Analítico Cp.'!$B145),-('Diário 3º PA'!$Q$4:$Q$2000=J$1),('Diário 3º PA'!$F$4:$F$2000))+SUMPRODUCT(-('Diário 4º PA'!$E$4:$E$2000='Analítico Cp.'!$B145),-('Diário 4º PA'!$Q$4:$Q$2000=J$1),('Diário 4º PA'!$F$4:$F$2000))+SUMPRODUCT(-('Comp.'!$D$5:$D$896='Analítico Cp.'!$B145),-('Comp.'!$K$5:$K$896=J$1),('Comp.'!$E$5:$E$896))</f>
        <v>0</v>
      </c>
      <c r="K145" s="15">
        <f>SUMPRODUCT(-('Diário 1º PA'!$E$4:$E$2634='Analítico Cp.'!$B145),-('Diário 1º PA'!$Q$4:$Q$2634=K$1),('Diário 1º PA'!$F$4:$F$2634))+SUMPRODUCT(-('Diário 2º PA'!$E$4:$E$2000='Analítico Cp.'!$B145),-('Diário 2º PA'!$Q$4:$Q$2000=K$1),('Diário 2º PA'!$F$4:$F$2000))+SUMPRODUCT(-('Diário 3º PA'!$E$4:$E$2000='Analítico Cp.'!$B145),-('Diário 3º PA'!$Q$4:$Q$2000=K$1),('Diário 3º PA'!$F$4:$F$2000))+SUMPRODUCT(-('Diário 4º PA'!$E$4:$E$2000='Analítico Cp.'!$B145),-('Diário 4º PA'!$Q$4:$Q$2000=K$1),('Diário 4º PA'!$F$4:$F$2000))+SUMPRODUCT(-('Comp.'!$D$5:$D$896='Analítico Cp.'!$B145),-('Comp.'!$K$5:$K$896=K$1),('Comp.'!$E$5:$E$896))</f>
        <v>0</v>
      </c>
      <c r="L145" s="15">
        <f>SUMPRODUCT(-('Diário 1º PA'!$E$4:$E$2634='Analítico Cp.'!$B145),-('Diário 1º PA'!$Q$4:$Q$2634=L$1),('Diário 1º PA'!$F$4:$F$2634))+SUMPRODUCT(-('Diário 2º PA'!$E$4:$E$2000='Analítico Cp.'!$B145),-('Diário 2º PA'!$Q$4:$Q$2000=L$1),('Diário 2º PA'!$F$4:$F$2000))+SUMPRODUCT(-('Diário 3º PA'!$E$4:$E$2000='Analítico Cp.'!$B145),-('Diário 3º PA'!$Q$4:$Q$2000=L$1),('Diário 3º PA'!$F$4:$F$2000))+SUMPRODUCT(-('Diário 4º PA'!$E$4:$E$2000='Analítico Cp.'!$B145),-('Diário 4º PA'!$Q$4:$Q$2000=L$1),('Diário 4º PA'!$F$4:$F$2000))+SUMPRODUCT(-('Comp.'!$D$5:$D$896='Analítico Cp.'!$B145),-('Comp.'!$K$5:$K$896=L$1),('Comp.'!$E$5:$E$896))</f>
        <v>0</v>
      </c>
      <c r="M145" s="15">
        <f>SUMPRODUCT(-('Diário 1º PA'!$E$4:$E$2634='Analítico Cp.'!$B145),-('Diário 1º PA'!$Q$4:$Q$2634=M$1),('Diário 1º PA'!$F$4:$F$2634))+SUMPRODUCT(-('Diário 2º PA'!$E$4:$E$2000='Analítico Cp.'!$B145),-('Diário 2º PA'!$Q$4:$Q$2000=M$1),('Diário 2º PA'!$F$4:$F$2000))+SUMPRODUCT(-('Diário 3º PA'!$E$4:$E$2000='Analítico Cp.'!$B145),-('Diário 3º PA'!$Q$4:$Q$2000=M$1),('Diário 3º PA'!$F$4:$F$2000))+SUMPRODUCT(-('Diário 4º PA'!$E$4:$E$2000='Analítico Cp.'!$B145),-('Diário 4º PA'!$Q$4:$Q$2000=M$1),('Diário 4º PA'!$F$4:$F$2000))+SUMPRODUCT(-('Comp.'!$D$5:$D$896='Analítico Cp.'!$B145),-('Comp.'!$K$5:$K$896=M$1),('Comp.'!$E$5:$E$896))</f>
        <v>0</v>
      </c>
      <c r="N145" s="15">
        <f>SUMPRODUCT(-('Diário 1º PA'!$E$4:$E$2634='Analítico Cp.'!$B145),-('Diário 1º PA'!$Q$4:$Q$2634=N$1),('Diário 1º PA'!$F$4:$F$2634))+SUMPRODUCT(-('Diário 2º PA'!$E$4:$E$2000='Analítico Cp.'!$B145),-('Diário 2º PA'!$Q$4:$Q$2000=N$1),('Diário 2º PA'!$F$4:$F$2000))+SUMPRODUCT(-('Diário 3º PA'!$E$4:$E$2000='Analítico Cp.'!$B145),-('Diário 3º PA'!$Q$4:$Q$2000=N$1),('Diário 3º PA'!$F$4:$F$2000))+SUMPRODUCT(-('Diário 4º PA'!$E$4:$E$2000='Analítico Cp.'!$B145),-('Diário 4º PA'!$Q$4:$Q$2000=N$1),('Diário 4º PA'!$F$4:$F$2000))+SUMPRODUCT(-('Comp.'!$D$5:$D$896='Analítico Cp.'!$B145),-('Comp.'!$K$5:$K$896=N$1),('Comp.'!$E$5:$E$896))</f>
        <v>0</v>
      </c>
      <c r="O145" s="16">
        <f t="shared" si="14"/>
        <v>2000</v>
      </c>
      <c r="P145" s="180">
        <f t="shared" si="15"/>
        <v>5.9716997622641745E-4</v>
      </c>
    </row>
    <row r="146" spans="1:16" ht="23.25" customHeight="1" thickBot="1" x14ac:dyDescent="0.25">
      <c r="A146" s="28"/>
      <c r="B146" s="29" t="s">
        <v>46</v>
      </c>
      <c r="C146" s="18">
        <f t="shared" ref="C146:O146" si="16">SUBTOTAL(109,C56:C145)</f>
        <v>209593.92</v>
      </c>
      <c r="D146" s="18">
        <f t="shared" si="16"/>
        <v>214285.55000000002</v>
      </c>
      <c r="E146" s="18">
        <f t="shared" si="16"/>
        <v>309542.85000000003</v>
      </c>
      <c r="F146" s="18">
        <f t="shared" si="16"/>
        <v>0</v>
      </c>
      <c r="G146" s="18">
        <f t="shared" si="16"/>
        <v>0</v>
      </c>
      <c r="H146" s="18">
        <f t="shared" si="16"/>
        <v>0</v>
      </c>
      <c r="I146" s="18">
        <f t="shared" si="16"/>
        <v>0</v>
      </c>
      <c r="J146" s="18">
        <f t="shared" si="16"/>
        <v>0</v>
      </c>
      <c r="K146" s="18">
        <f t="shared" si="16"/>
        <v>0</v>
      </c>
      <c r="L146" s="18">
        <f t="shared" si="16"/>
        <v>0</v>
      </c>
      <c r="M146" s="18">
        <f t="shared" si="16"/>
        <v>0</v>
      </c>
      <c r="N146" s="18">
        <f t="shared" si="16"/>
        <v>0</v>
      </c>
      <c r="O146" s="18">
        <f t="shared" si="16"/>
        <v>733422.32</v>
      </c>
      <c r="P146" s="187">
        <f t="shared" si="15"/>
        <v>0.21898889469916194</v>
      </c>
    </row>
    <row r="147" spans="1:16" ht="23.25" customHeight="1" thickBot="1" x14ac:dyDescent="0.25">
      <c r="A147" s="39" t="s">
        <v>41</v>
      </c>
      <c r="B147" s="23" t="s">
        <v>144</v>
      </c>
      <c r="C147" s="70"/>
      <c r="D147" s="70"/>
      <c r="E147" s="70"/>
      <c r="F147" s="70"/>
      <c r="G147" s="70"/>
      <c r="H147" s="70"/>
      <c r="I147" s="70"/>
      <c r="J147" s="70"/>
      <c r="K147" s="70"/>
      <c r="L147" s="70"/>
      <c r="M147" s="70"/>
      <c r="N147" s="70"/>
      <c r="O147" s="70"/>
      <c r="P147" s="178"/>
    </row>
    <row r="148" spans="1:16" ht="23.25" customHeight="1" x14ac:dyDescent="0.2">
      <c r="A148" s="67" t="s">
        <v>29</v>
      </c>
      <c r="B148" s="65" t="s">
        <v>231</v>
      </c>
      <c r="C148" s="15">
        <f>SUMPRODUCT(-('Diário 1º PA'!$E$4:$E$2634='Analítico Cp.'!$B148),-('Diário 1º PA'!$Q$4:$Q$2634=C$1),('Diário 1º PA'!$F$4:$F$2634))+SUMPRODUCT(-('Diário 2º PA'!$E$4:$E$2000='Analítico Cp.'!$B148),-('Diário 2º PA'!$Q$4:$Q$2000=C$1),('Diário 2º PA'!$F$4:$F$2000))+SUMPRODUCT(-('Diário 3º PA'!$E$4:$E$2000='Analítico Cp.'!$B148),-('Diário 3º PA'!$Q$4:$Q$2000=C$1),('Diário 3º PA'!$F$4:$F$2000))+SUMPRODUCT(-('Diário 4º PA'!$E$4:$E$2000='Analítico Cp.'!$B148),-('Diário 4º PA'!$Q$4:$Q$2000=C$1),('Diário 4º PA'!$F$4:$F$2000))+SUMPRODUCT(-('Comp.'!$D$5:$D$896='Analítico Cp.'!$B148),-('Comp.'!$K$5:$K$896=C$1),('Comp.'!$E$5:$E$896))</f>
        <v>0</v>
      </c>
      <c r="D148" s="15">
        <f>SUMPRODUCT(-('Diário 1º PA'!$E$4:$E$2634='Analítico Cp.'!$B148),-('Diário 1º PA'!$Q$4:$Q$2634=D$1),('Diário 1º PA'!$F$4:$F$2634))+SUMPRODUCT(-('Diário 2º PA'!$E$4:$E$2000='Analítico Cp.'!$B148),-('Diário 2º PA'!$Q$4:$Q$2000=D$1),('Diário 2º PA'!$F$4:$F$2000))+SUMPRODUCT(-('Diário 3º PA'!$E$4:$E$2000='Analítico Cp.'!$B148),-('Diário 3º PA'!$Q$4:$Q$2000=D$1),('Diário 3º PA'!$F$4:$F$2000))+SUMPRODUCT(-('Diário 4º PA'!$E$4:$E$2000='Analítico Cp.'!$B148),-('Diário 4º PA'!$Q$4:$Q$2000=D$1),('Diário 4º PA'!$F$4:$F$2000))+SUMPRODUCT(-('Comp.'!$D$5:$D$896='Analítico Cp.'!$B148),-('Comp.'!$K$5:$K$896=D$1),('Comp.'!$E$5:$E$896))</f>
        <v>0</v>
      </c>
      <c r="E148" s="15">
        <f>SUMPRODUCT(-('Diário 1º PA'!$E$4:$E$2634='Analítico Cp.'!$B148),-('Diário 1º PA'!$Q$4:$Q$2634=E$1),('Diário 1º PA'!$F$4:$F$2634))+SUMPRODUCT(-('Diário 2º PA'!$E$4:$E$2000='Analítico Cp.'!$B148),-('Diário 2º PA'!$Q$4:$Q$2000=E$1),('Diário 2º PA'!$F$4:$F$2000))+SUMPRODUCT(-('Diário 3º PA'!$E$4:$E$2000='Analítico Cp.'!$B148),-('Diário 3º PA'!$Q$4:$Q$2000=E$1),('Diário 3º PA'!$F$4:$F$2000))+SUMPRODUCT(-('Diário 4º PA'!$E$4:$E$2000='Analítico Cp.'!$B148),-('Diário 4º PA'!$Q$4:$Q$2000=E$1),('Diário 4º PA'!$F$4:$F$2000))+SUMPRODUCT(-('Comp.'!$D$5:$D$896='Analítico Cp.'!$B148),-('Comp.'!$K$5:$K$896=E$1),('Comp.'!$E$5:$E$896))</f>
        <v>0</v>
      </c>
      <c r="F148" s="15">
        <f>SUMPRODUCT(-('Diário 1º PA'!$E$4:$E$2634='Analítico Cp.'!$B148),-('Diário 1º PA'!$Q$4:$Q$2634=F$1),('Diário 1º PA'!$F$4:$F$2634))+SUMPRODUCT(-('Diário 2º PA'!$E$4:$E$2000='Analítico Cp.'!$B148),-('Diário 2º PA'!$Q$4:$Q$2000=F$1),('Diário 2º PA'!$F$4:$F$2000))+SUMPRODUCT(-('Diário 3º PA'!$E$4:$E$2000='Analítico Cp.'!$B148),-('Diário 3º PA'!$Q$4:$Q$2000=F$1),('Diário 3º PA'!$F$4:$F$2000))+SUMPRODUCT(-('Diário 4º PA'!$E$4:$E$2000='Analítico Cp.'!$B148),-('Diário 4º PA'!$Q$4:$Q$2000=F$1),('Diário 4º PA'!$F$4:$F$2000))+SUMPRODUCT(-('Comp.'!$D$5:$D$896='Analítico Cp.'!$B148),-('Comp.'!$K$5:$K$896=F$1),('Comp.'!$E$5:$E$896))</f>
        <v>0</v>
      </c>
      <c r="G148" s="15">
        <f>SUMPRODUCT(-('Diário 1º PA'!$E$4:$E$2634='Analítico Cp.'!$B148),-('Diário 1º PA'!$Q$4:$Q$2634=G$1),('Diário 1º PA'!$F$4:$F$2634))+SUMPRODUCT(-('Diário 2º PA'!$E$4:$E$2000='Analítico Cp.'!$B148),-('Diário 2º PA'!$Q$4:$Q$2000=G$1),('Diário 2º PA'!$F$4:$F$2000))+SUMPRODUCT(-('Diário 3º PA'!$E$4:$E$2000='Analítico Cp.'!$B148),-('Diário 3º PA'!$Q$4:$Q$2000=G$1),('Diário 3º PA'!$F$4:$F$2000))+SUMPRODUCT(-('Diário 4º PA'!$E$4:$E$2000='Analítico Cp.'!$B148),-('Diário 4º PA'!$Q$4:$Q$2000=G$1),('Diário 4º PA'!$F$4:$F$2000))+SUMPRODUCT(-('Comp.'!$D$5:$D$896='Analítico Cp.'!$B148),-('Comp.'!$K$5:$K$896=G$1),('Comp.'!$E$5:$E$896))</f>
        <v>0</v>
      </c>
      <c r="H148" s="15">
        <f>SUMPRODUCT(-('Diário 1º PA'!$E$4:$E$2634='Analítico Cp.'!$B148),-('Diário 1º PA'!$Q$4:$Q$2634=H$1),('Diário 1º PA'!$F$4:$F$2634))+SUMPRODUCT(-('Diário 2º PA'!$E$4:$E$2000='Analítico Cp.'!$B148),-('Diário 2º PA'!$Q$4:$Q$2000=H$1),('Diário 2º PA'!$F$4:$F$2000))+SUMPRODUCT(-('Diário 3º PA'!$E$4:$E$2000='Analítico Cp.'!$B148),-('Diário 3º PA'!$Q$4:$Q$2000=H$1),('Diário 3º PA'!$F$4:$F$2000))+SUMPRODUCT(-('Diário 4º PA'!$E$4:$E$2000='Analítico Cp.'!$B148),-('Diário 4º PA'!$Q$4:$Q$2000=H$1),('Diário 4º PA'!$F$4:$F$2000))+SUMPRODUCT(-('Comp.'!$D$5:$D$896='Analítico Cp.'!$B148),-('Comp.'!$K$5:$K$896=H$1),('Comp.'!$E$5:$E$896))</f>
        <v>0</v>
      </c>
      <c r="I148" s="15">
        <f>SUMPRODUCT(-('Diário 1º PA'!$E$4:$E$2634='Analítico Cp.'!$B148),-('Diário 1º PA'!$Q$4:$Q$2634=I$1),('Diário 1º PA'!$F$4:$F$2634))+SUMPRODUCT(-('Diário 2º PA'!$E$4:$E$2000='Analítico Cp.'!$B148),-('Diário 2º PA'!$Q$4:$Q$2000=I$1),('Diário 2º PA'!$F$4:$F$2000))+SUMPRODUCT(-('Diário 3º PA'!$E$4:$E$2000='Analítico Cp.'!$B148),-('Diário 3º PA'!$Q$4:$Q$2000=I$1),('Diário 3º PA'!$F$4:$F$2000))+SUMPRODUCT(-('Diário 4º PA'!$E$4:$E$2000='Analítico Cp.'!$B148),-('Diário 4º PA'!$Q$4:$Q$2000=I$1),('Diário 4º PA'!$F$4:$F$2000))+SUMPRODUCT(-('Comp.'!$D$5:$D$896='Analítico Cp.'!$B148),-('Comp.'!$K$5:$K$896=I$1),('Comp.'!$E$5:$E$896))</f>
        <v>0</v>
      </c>
      <c r="J148" s="15">
        <f>SUMPRODUCT(-('Diário 1º PA'!$E$4:$E$2634='Analítico Cp.'!$B148),-('Diário 1º PA'!$Q$4:$Q$2634=J$1),('Diário 1º PA'!$F$4:$F$2634))+SUMPRODUCT(-('Diário 2º PA'!$E$4:$E$2000='Analítico Cp.'!$B148),-('Diário 2º PA'!$Q$4:$Q$2000=J$1),('Diário 2º PA'!$F$4:$F$2000))+SUMPRODUCT(-('Diário 3º PA'!$E$4:$E$2000='Analítico Cp.'!$B148),-('Diário 3º PA'!$Q$4:$Q$2000=J$1),('Diário 3º PA'!$F$4:$F$2000))+SUMPRODUCT(-('Diário 4º PA'!$E$4:$E$2000='Analítico Cp.'!$B148),-('Diário 4º PA'!$Q$4:$Q$2000=J$1),('Diário 4º PA'!$F$4:$F$2000))+SUMPRODUCT(-('Comp.'!$D$5:$D$896='Analítico Cp.'!$B148),-('Comp.'!$K$5:$K$896=J$1),('Comp.'!$E$5:$E$896))</f>
        <v>0</v>
      </c>
      <c r="K148" s="15">
        <f>SUMPRODUCT(-('Diário 1º PA'!$E$4:$E$2634='Analítico Cp.'!$B148),-('Diário 1º PA'!$Q$4:$Q$2634=K$1),('Diário 1º PA'!$F$4:$F$2634))+SUMPRODUCT(-('Diário 2º PA'!$E$4:$E$2000='Analítico Cp.'!$B148),-('Diário 2º PA'!$Q$4:$Q$2000=K$1),('Diário 2º PA'!$F$4:$F$2000))+SUMPRODUCT(-('Diário 3º PA'!$E$4:$E$2000='Analítico Cp.'!$B148),-('Diário 3º PA'!$Q$4:$Q$2000=K$1),('Diário 3º PA'!$F$4:$F$2000))+SUMPRODUCT(-('Diário 4º PA'!$E$4:$E$2000='Analítico Cp.'!$B148),-('Diário 4º PA'!$Q$4:$Q$2000=K$1),('Diário 4º PA'!$F$4:$F$2000))+SUMPRODUCT(-('Comp.'!$D$5:$D$896='Analítico Cp.'!$B148),-('Comp.'!$K$5:$K$896=K$1),('Comp.'!$E$5:$E$896))</f>
        <v>0</v>
      </c>
      <c r="L148" s="15">
        <f>SUMPRODUCT(-('Diário 1º PA'!$E$4:$E$2634='Analítico Cp.'!$B148),-('Diário 1º PA'!$Q$4:$Q$2634=L$1),('Diário 1º PA'!$F$4:$F$2634))+SUMPRODUCT(-('Diário 2º PA'!$E$4:$E$2000='Analítico Cp.'!$B148),-('Diário 2º PA'!$Q$4:$Q$2000=L$1),('Diário 2º PA'!$F$4:$F$2000))+SUMPRODUCT(-('Diário 3º PA'!$E$4:$E$2000='Analítico Cp.'!$B148),-('Diário 3º PA'!$Q$4:$Q$2000=L$1),('Diário 3º PA'!$F$4:$F$2000))+SUMPRODUCT(-('Diário 4º PA'!$E$4:$E$2000='Analítico Cp.'!$B148),-('Diário 4º PA'!$Q$4:$Q$2000=L$1),('Diário 4º PA'!$F$4:$F$2000))+SUMPRODUCT(-('Comp.'!$D$5:$D$896='Analítico Cp.'!$B148),-('Comp.'!$K$5:$K$896=L$1),('Comp.'!$E$5:$E$896))</f>
        <v>0</v>
      </c>
      <c r="M148" s="15">
        <f>SUMPRODUCT(-('Diário 1º PA'!$E$4:$E$2634='Analítico Cp.'!$B148),-('Diário 1º PA'!$Q$4:$Q$2634=M$1),('Diário 1º PA'!$F$4:$F$2634))+SUMPRODUCT(-('Diário 2º PA'!$E$4:$E$2000='Analítico Cp.'!$B148),-('Diário 2º PA'!$Q$4:$Q$2000=M$1),('Diário 2º PA'!$F$4:$F$2000))+SUMPRODUCT(-('Diário 3º PA'!$E$4:$E$2000='Analítico Cp.'!$B148),-('Diário 3º PA'!$Q$4:$Q$2000=M$1),('Diário 3º PA'!$F$4:$F$2000))+SUMPRODUCT(-('Diário 4º PA'!$E$4:$E$2000='Analítico Cp.'!$B148),-('Diário 4º PA'!$Q$4:$Q$2000=M$1),('Diário 4º PA'!$F$4:$F$2000))+SUMPRODUCT(-('Comp.'!$D$5:$D$896='Analítico Cp.'!$B148),-('Comp.'!$K$5:$K$896=M$1),('Comp.'!$E$5:$E$896))</f>
        <v>0</v>
      </c>
      <c r="N148" s="15">
        <f>SUMPRODUCT(-('Diário 1º PA'!$E$4:$E$2634='Analítico Cp.'!$B148),-('Diário 1º PA'!$Q$4:$Q$2634=N$1),('Diário 1º PA'!$F$4:$F$2634))+SUMPRODUCT(-('Diário 2º PA'!$E$4:$E$2000='Analítico Cp.'!$B148),-('Diário 2º PA'!$Q$4:$Q$2000=N$1),('Diário 2º PA'!$F$4:$F$2000))+SUMPRODUCT(-('Diário 3º PA'!$E$4:$E$2000='Analítico Cp.'!$B148),-('Diário 3º PA'!$Q$4:$Q$2000=N$1),('Diário 3º PA'!$F$4:$F$2000))+SUMPRODUCT(-('Diário 4º PA'!$E$4:$E$2000='Analítico Cp.'!$B148),-('Diário 4º PA'!$Q$4:$Q$2000=N$1),('Diário 4º PA'!$F$4:$F$2000))+SUMPRODUCT(-('Comp.'!$D$5:$D$896='Analítico Cp.'!$B148),-('Comp.'!$K$5:$K$896=N$1),('Comp.'!$E$5:$E$896))</f>
        <v>0</v>
      </c>
      <c r="O148" s="16">
        <f t="shared" ref="O148:O163" si="17">SUM(C148:N148)</f>
        <v>0</v>
      </c>
      <c r="P148" s="180">
        <f t="shared" ref="P148:P164" si="18">IF($O$164=0,0,O148/$O$164)</f>
        <v>0</v>
      </c>
    </row>
    <row r="149" spans="1:16" ht="23.25" customHeight="1" x14ac:dyDescent="0.2">
      <c r="A149" s="67" t="s">
        <v>23</v>
      </c>
      <c r="B149" s="65" t="s">
        <v>225</v>
      </c>
      <c r="C149" s="15">
        <f>SUMPRODUCT(-('Diário 1º PA'!$E$4:$E$2634='Analítico Cp.'!$B149),-('Diário 1º PA'!$Q$4:$Q$2634=C$1),('Diário 1º PA'!$F$4:$F$2634))+SUMPRODUCT(-('Diário 2º PA'!$E$4:$E$2000='Analítico Cp.'!$B149),-('Diário 2º PA'!$Q$4:$Q$2000=C$1),('Diário 2º PA'!$F$4:$F$2000))+SUMPRODUCT(-('Diário 3º PA'!$E$4:$E$2000='Analítico Cp.'!$B149),-('Diário 3º PA'!$Q$4:$Q$2000=C$1),('Diário 3º PA'!$F$4:$F$2000))+SUMPRODUCT(-('Diário 4º PA'!$E$4:$E$2000='Analítico Cp.'!$B149),-('Diário 4º PA'!$Q$4:$Q$2000=C$1),('Diário 4º PA'!$F$4:$F$2000))+SUMPRODUCT(-('Comp.'!$D$5:$D$896='Analítico Cp.'!$B149),-('Comp.'!$K$5:$K$896=C$1),('Comp.'!$E$5:$E$896))</f>
        <v>0</v>
      </c>
      <c r="D149" s="15">
        <f>SUMPRODUCT(-('Diário 1º PA'!$E$4:$E$2634='Analítico Cp.'!$B149),-('Diário 1º PA'!$Q$4:$Q$2634=D$1),('Diário 1º PA'!$F$4:$F$2634))+SUMPRODUCT(-('Diário 2º PA'!$E$4:$E$2000='Analítico Cp.'!$B149),-('Diário 2º PA'!$Q$4:$Q$2000=D$1),('Diário 2º PA'!$F$4:$F$2000))+SUMPRODUCT(-('Diário 3º PA'!$E$4:$E$2000='Analítico Cp.'!$B149),-('Diário 3º PA'!$Q$4:$Q$2000=D$1),('Diário 3º PA'!$F$4:$F$2000))+SUMPRODUCT(-('Diário 4º PA'!$E$4:$E$2000='Analítico Cp.'!$B149),-('Diário 4º PA'!$Q$4:$Q$2000=D$1),('Diário 4º PA'!$F$4:$F$2000))+SUMPRODUCT(-('Comp.'!$D$5:$D$896='Analítico Cp.'!$B149),-('Comp.'!$K$5:$K$896=D$1),('Comp.'!$E$5:$E$896))</f>
        <v>0</v>
      </c>
      <c r="E149" s="15">
        <f>SUMPRODUCT(-('Diário 1º PA'!$E$4:$E$2634='Analítico Cp.'!$B149),-('Diário 1º PA'!$Q$4:$Q$2634=E$1),('Diário 1º PA'!$F$4:$F$2634))+SUMPRODUCT(-('Diário 2º PA'!$E$4:$E$2000='Analítico Cp.'!$B149),-('Diário 2º PA'!$Q$4:$Q$2000=E$1),('Diário 2º PA'!$F$4:$F$2000))+SUMPRODUCT(-('Diário 3º PA'!$E$4:$E$2000='Analítico Cp.'!$B149),-('Diário 3º PA'!$Q$4:$Q$2000=E$1),('Diário 3º PA'!$F$4:$F$2000))+SUMPRODUCT(-('Diário 4º PA'!$E$4:$E$2000='Analítico Cp.'!$B149),-('Diário 4º PA'!$Q$4:$Q$2000=E$1),('Diário 4º PA'!$F$4:$F$2000))+SUMPRODUCT(-('Comp.'!$D$5:$D$896='Analítico Cp.'!$B149),-('Comp.'!$K$5:$K$896=E$1),('Comp.'!$E$5:$E$896))</f>
        <v>0</v>
      </c>
      <c r="F149" s="15">
        <f>SUMPRODUCT(-('Diário 1º PA'!$E$4:$E$2634='Analítico Cp.'!$B149),-('Diário 1º PA'!$Q$4:$Q$2634=F$1),('Diário 1º PA'!$F$4:$F$2634))+SUMPRODUCT(-('Diário 2º PA'!$E$4:$E$2000='Analítico Cp.'!$B149),-('Diário 2º PA'!$Q$4:$Q$2000=F$1),('Diário 2º PA'!$F$4:$F$2000))+SUMPRODUCT(-('Diário 3º PA'!$E$4:$E$2000='Analítico Cp.'!$B149),-('Diário 3º PA'!$Q$4:$Q$2000=F$1),('Diário 3º PA'!$F$4:$F$2000))+SUMPRODUCT(-('Diário 4º PA'!$E$4:$E$2000='Analítico Cp.'!$B149),-('Diário 4º PA'!$Q$4:$Q$2000=F$1),('Diário 4º PA'!$F$4:$F$2000))+SUMPRODUCT(-('Comp.'!$D$5:$D$896='Analítico Cp.'!$B149),-('Comp.'!$K$5:$K$896=F$1),('Comp.'!$E$5:$E$896))</f>
        <v>0</v>
      </c>
      <c r="G149" s="15">
        <f>SUMPRODUCT(-('Diário 1º PA'!$E$4:$E$2634='Analítico Cp.'!$B149),-('Diário 1º PA'!$Q$4:$Q$2634=G$1),('Diário 1º PA'!$F$4:$F$2634))+SUMPRODUCT(-('Diário 2º PA'!$E$4:$E$2000='Analítico Cp.'!$B149),-('Diário 2º PA'!$Q$4:$Q$2000=G$1),('Diário 2º PA'!$F$4:$F$2000))+SUMPRODUCT(-('Diário 3º PA'!$E$4:$E$2000='Analítico Cp.'!$B149),-('Diário 3º PA'!$Q$4:$Q$2000=G$1),('Diário 3º PA'!$F$4:$F$2000))+SUMPRODUCT(-('Diário 4º PA'!$E$4:$E$2000='Analítico Cp.'!$B149),-('Diário 4º PA'!$Q$4:$Q$2000=G$1),('Diário 4º PA'!$F$4:$F$2000))+SUMPRODUCT(-('Comp.'!$D$5:$D$896='Analítico Cp.'!$B149),-('Comp.'!$K$5:$K$896=G$1),('Comp.'!$E$5:$E$896))</f>
        <v>0</v>
      </c>
      <c r="H149" s="15">
        <f>SUMPRODUCT(-('Diário 1º PA'!$E$4:$E$2634='Analítico Cp.'!$B149),-('Diário 1º PA'!$Q$4:$Q$2634=H$1),('Diário 1º PA'!$F$4:$F$2634))+SUMPRODUCT(-('Diário 2º PA'!$E$4:$E$2000='Analítico Cp.'!$B149),-('Diário 2º PA'!$Q$4:$Q$2000=H$1),('Diário 2º PA'!$F$4:$F$2000))+SUMPRODUCT(-('Diário 3º PA'!$E$4:$E$2000='Analítico Cp.'!$B149),-('Diário 3º PA'!$Q$4:$Q$2000=H$1),('Diário 3º PA'!$F$4:$F$2000))+SUMPRODUCT(-('Diário 4º PA'!$E$4:$E$2000='Analítico Cp.'!$B149),-('Diário 4º PA'!$Q$4:$Q$2000=H$1),('Diário 4º PA'!$F$4:$F$2000))+SUMPRODUCT(-('Comp.'!$D$5:$D$896='Analítico Cp.'!$B149),-('Comp.'!$K$5:$K$896=H$1),('Comp.'!$E$5:$E$896))</f>
        <v>0</v>
      </c>
      <c r="I149" s="15">
        <f>SUMPRODUCT(-('Diário 1º PA'!$E$4:$E$2634='Analítico Cp.'!$B149),-('Diário 1º PA'!$Q$4:$Q$2634=I$1),('Diário 1º PA'!$F$4:$F$2634))+SUMPRODUCT(-('Diário 2º PA'!$E$4:$E$2000='Analítico Cp.'!$B149),-('Diário 2º PA'!$Q$4:$Q$2000=I$1),('Diário 2º PA'!$F$4:$F$2000))+SUMPRODUCT(-('Diário 3º PA'!$E$4:$E$2000='Analítico Cp.'!$B149),-('Diário 3º PA'!$Q$4:$Q$2000=I$1),('Diário 3º PA'!$F$4:$F$2000))+SUMPRODUCT(-('Diário 4º PA'!$E$4:$E$2000='Analítico Cp.'!$B149),-('Diário 4º PA'!$Q$4:$Q$2000=I$1),('Diário 4º PA'!$F$4:$F$2000))+SUMPRODUCT(-('Comp.'!$D$5:$D$896='Analítico Cp.'!$B149),-('Comp.'!$K$5:$K$896=I$1),('Comp.'!$E$5:$E$896))</f>
        <v>0</v>
      </c>
      <c r="J149" s="15">
        <f>SUMPRODUCT(-('Diário 1º PA'!$E$4:$E$2634='Analítico Cp.'!$B149),-('Diário 1º PA'!$Q$4:$Q$2634=J$1),('Diário 1º PA'!$F$4:$F$2634))+SUMPRODUCT(-('Diário 2º PA'!$E$4:$E$2000='Analítico Cp.'!$B149),-('Diário 2º PA'!$Q$4:$Q$2000=J$1),('Diário 2º PA'!$F$4:$F$2000))+SUMPRODUCT(-('Diário 3º PA'!$E$4:$E$2000='Analítico Cp.'!$B149),-('Diário 3º PA'!$Q$4:$Q$2000=J$1),('Diário 3º PA'!$F$4:$F$2000))+SUMPRODUCT(-('Diário 4º PA'!$E$4:$E$2000='Analítico Cp.'!$B149),-('Diário 4º PA'!$Q$4:$Q$2000=J$1),('Diário 4º PA'!$F$4:$F$2000))+SUMPRODUCT(-('Comp.'!$D$5:$D$896='Analítico Cp.'!$B149),-('Comp.'!$K$5:$K$896=J$1),('Comp.'!$E$5:$E$896))</f>
        <v>0</v>
      </c>
      <c r="K149" s="15">
        <f>SUMPRODUCT(-('Diário 1º PA'!$E$4:$E$2634='Analítico Cp.'!$B149),-('Diário 1º PA'!$Q$4:$Q$2634=K$1),('Diário 1º PA'!$F$4:$F$2634))+SUMPRODUCT(-('Diário 2º PA'!$E$4:$E$2000='Analítico Cp.'!$B149),-('Diário 2º PA'!$Q$4:$Q$2000=K$1),('Diário 2º PA'!$F$4:$F$2000))+SUMPRODUCT(-('Diário 3º PA'!$E$4:$E$2000='Analítico Cp.'!$B149),-('Diário 3º PA'!$Q$4:$Q$2000=K$1),('Diário 3º PA'!$F$4:$F$2000))+SUMPRODUCT(-('Diário 4º PA'!$E$4:$E$2000='Analítico Cp.'!$B149),-('Diário 4º PA'!$Q$4:$Q$2000=K$1),('Diário 4º PA'!$F$4:$F$2000))+SUMPRODUCT(-('Comp.'!$D$5:$D$896='Analítico Cp.'!$B149),-('Comp.'!$K$5:$K$896=K$1),('Comp.'!$E$5:$E$896))</f>
        <v>0</v>
      </c>
      <c r="L149" s="15">
        <f>SUMPRODUCT(-('Diário 1º PA'!$E$4:$E$2634='Analítico Cp.'!$B149),-('Diário 1º PA'!$Q$4:$Q$2634=L$1),('Diário 1º PA'!$F$4:$F$2634))+SUMPRODUCT(-('Diário 2º PA'!$E$4:$E$2000='Analítico Cp.'!$B149),-('Diário 2º PA'!$Q$4:$Q$2000=L$1),('Diário 2º PA'!$F$4:$F$2000))+SUMPRODUCT(-('Diário 3º PA'!$E$4:$E$2000='Analítico Cp.'!$B149),-('Diário 3º PA'!$Q$4:$Q$2000=L$1),('Diário 3º PA'!$F$4:$F$2000))+SUMPRODUCT(-('Diário 4º PA'!$E$4:$E$2000='Analítico Cp.'!$B149),-('Diário 4º PA'!$Q$4:$Q$2000=L$1),('Diário 4º PA'!$F$4:$F$2000))+SUMPRODUCT(-('Comp.'!$D$5:$D$896='Analítico Cp.'!$B149),-('Comp.'!$K$5:$K$896=L$1),('Comp.'!$E$5:$E$896))</f>
        <v>0</v>
      </c>
      <c r="M149" s="15">
        <f>SUMPRODUCT(-('Diário 1º PA'!$E$4:$E$2634='Analítico Cp.'!$B149),-('Diário 1º PA'!$Q$4:$Q$2634=M$1),('Diário 1º PA'!$F$4:$F$2634))+SUMPRODUCT(-('Diário 2º PA'!$E$4:$E$2000='Analítico Cp.'!$B149),-('Diário 2º PA'!$Q$4:$Q$2000=M$1),('Diário 2º PA'!$F$4:$F$2000))+SUMPRODUCT(-('Diário 3º PA'!$E$4:$E$2000='Analítico Cp.'!$B149),-('Diário 3º PA'!$Q$4:$Q$2000=M$1),('Diário 3º PA'!$F$4:$F$2000))+SUMPRODUCT(-('Diário 4º PA'!$E$4:$E$2000='Analítico Cp.'!$B149),-('Diário 4º PA'!$Q$4:$Q$2000=M$1),('Diário 4º PA'!$F$4:$F$2000))+SUMPRODUCT(-('Comp.'!$D$5:$D$896='Analítico Cp.'!$B149),-('Comp.'!$K$5:$K$896=M$1),('Comp.'!$E$5:$E$896))</f>
        <v>0</v>
      </c>
      <c r="N149" s="15">
        <f>SUMPRODUCT(-('Diário 1º PA'!$E$4:$E$2634='Analítico Cp.'!$B149),-('Diário 1º PA'!$Q$4:$Q$2634=N$1),('Diário 1º PA'!$F$4:$F$2634))+SUMPRODUCT(-('Diário 2º PA'!$E$4:$E$2000='Analítico Cp.'!$B149),-('Diário 2º PA'!$Q$4:$Q$2000=N$1),('Diário 2º PA'!$F$4:$F$2000))+SUMPRODUCT(-('Diário 3º PA'!$E$4:$E$2000='Analítico Cp.'!$B149),-('Diário 3º PA'!$Q$4:$Q$2000=N$1),('Diário 3º PA'!$F$4:$F$2000))+SUMPRODUCT(-('Diário 4º PA'!$E$4:$E$2000='Analítico Cp.'!$B149),-('Diário 4º PA'!$Q$4:$Q$2000=N$1),('Diário 4º PA'!$F$4:$F$2000))+SUMPRODUCT(-('Comp.'!$D$5:$D$896='Analítico Cp.'!$B149),-('Comp.'!$K$5:$K$896=N$1),('Comp.'!$E$5:$E$896))</f>
        <v>0</v>
      </c>
      <c r="O149" s="16">
        <f t="shared" si="17"/>
        <v>0</v>
      </c>
      <c r="P149" s="180">
        <f t="shared" si="18"/>
        <v>0</v>
      </c>
    </row>
    <row r="150" spans="1:16" ht="23.25" customHeight="1" x14ac:dyDescent="0.2">
      <c r="A150" s="67" t="s">
        <v>24</v>
      </c>
      <c r="B150" s="65" t="s">
        <v>226</v>
      </c>
      <c r="C150" s="15">
        <f>SUMPRODUCT(-('Diário 1º PA'!$E$4:$E$2634='Analítico Cp.'!$B150),-('Diário 1º PA'!$Q$4:$Q$2634=C$1),('Diário 1º PA'!$F$4:$F$2634))+SUMPRODUCT(-('Diário 2º PA'!$E$4:$E$2000='Analítico Cp.'!$B150),-('Diário 2º PA'!$Q$4:$Q$2000=C$1),('Diário 2º PA'!$F$4:$F$2000))+SUMPRODUCT(-('Diário 3º PA'!$E$4:$E$2000='Analítico Cp.'!$B150),-('Diário 3º PA'!$Q$4:$Q$2000=C$1),('Diário 3º PA'!$F$4:$F$2000))+SUMPRODUCT(-('Diário 4º PA'!$E$4:$E$2000='Analítico Cp.'!$B150),-('Diário 4º PA'!$Q$4:$Q$2000=C$1),('Diário 4º PA'!$F$4:$F$2000))+SUMPRODUCT(-('Comp.'!$D$5:$D$896='Analítico Cp.'!$B150),-('Comp.'!$K$5:$K$896=C$1),('Comp.'!$E$5:$E$896))</f>
        <v>0</v>
      </c>
      <c r="D150" s="15">
        <f>SUMPRODUCT(-('Diário 1º PA'!$E$4:$E$2634='Analítico Cp.'!$B150),-('Diário 1º PA'!$Q$4:$Q$2634=D$1),('Diário 1º PA'!$F$4:$F$2634))+SUMPRODUCT(-('Diário 2º PA'!$E$4:$E$2000='Analítico Cp.'!$B150),-('Diário 2º PA'!$Q$4:$Q$2000=D$1),('Diário 2º PA'!$F$4:$F$2000))+SUMPRODUCT(-('Diário 3º PA'!$E$4:$E$2000='Analítico Cp.'!$B150),-('Diário 3º PA'!$Q$4:$Q$2000=D$1),('Diário 3º PA'!$F$4:$F$2000))+SUMPRODUCT(-('Diário 4º PA'!$E$4:$E$2000='Analítico Cp.'!$B150),-('Diário 4º PA'!$Q$4:$Q$2000=D$1),('Diário 4º PA'!$F$4:$F$2000))+SUMPRODUCT(-('Comp.'!$D$5:$D$896='Analítico Cp.'!$B150),-('Comp.'!$K$5:$K$896=D$1),('Comp.'!$E$5:$E$896))</f>
        <v>0</v>
      </c>
      <c r="E150" s="15">
        <f>SUMPRODUCT(-('Diário 1º PA'!$E$4:$E$2634='Analítico Cp.'!$B150),-('Diário 1º PA'!$Q$4:$Q$2634=E$1),('Diário 1º PA'!$F$4:$F$2634))+SUMPRODUCT(-('Diário 2º PA'!$E$4:$E$2000='Analítico Cp.'!$B150),-('Diário 2º PA'!$Q$4:$Q$2000=E$1),('Diário 2º PA'!$F$4:$F$2000))+SUMPRODUCT(-('Diário 3º PA'!$E$4:$E$2000='Analítico Cp.'!$B150),-('Diário 3º PA'!$Q$4:$Q$2000=E$1),('Diário 3º PA'!$F$4:$F$2000))+SUMPRODUCT(-('Diário 4º PA'!$E$4:$E$2000='Analítico Cp.'!$B150),-('Diário 4º PA'!$Q$4:$Q$2000=E$1),('Diário 4º PA'!$F$4:$F$2000))+SUMPRODUCT(-('Comp.'!$D$5:$D$896='Analítico Cp.'!$B150),-('Comp.'!$K$5:$K$896=E$1),('Comp.'!$E$5:$E$896))</f>
        <v>0</v>
      </c>
      <c r="F150" s="15">
        <f>SUMPRODUCT(-('Diário 1º PA'!$E$4:$E$2634='Analítico Cp.'!$B150),-('Diário 1º PA'!$Q$4:$Q$2634=F$1),('Diário 1º PA'!$F$4:$F$2634))+SUMPRODUCT(-('Diário 2º PA'!$E$4:$E$2000='Analítico Cp.'!$B150),-('Diário 2º PA'!$Q$4:$Q$2000=F$1),('Diário 2º PA'!$F$4:$F$2000))+SUMPRODUCT(-('Diário 3º PA'!$E$4:$E$2000='Analítico Cp.'!$B150),-('Diário 3º PA'!$Q$4:$Q$2000=F$1),('Diário 3º PA'!$F$4:$F$2000))+SUMPRODUCT(-('Diário 4º PA'!$E$4:$E$2000='Analítico Cp.'!$B150),-('Diário 4º PA'!$Q$4:$Q$2000=F$1),('Diário 4º PA'!$F$4:$F$2000))+SUMPRODUCT(-('Comp.'!$D$5:$D$896='Analítico Cp.'!$B150),-('Comp.'!$K$5:$K$896=F$1),('Comp.'!$E$5:$E$896))</f>
        <v>0</v>
      </c>
      <c r="G150" s="15">
        <f>SUMPRODUCT(-('Diário 1º PA'!$E$4:$E$2634='Analítico Cp.'!$B150),-('Diário 1º PA'!$Q$4:$Q$2634=G$1),('Diário 1º PA'!$F$4:$F$2634))+SUMPRODUCT(-('Diário 2º PA'!$E$4:$E$2000='Analítico Cp.'!$B150),-('Diário 2º PA'!$Q$4:$Q$2000=G$1),('Diário 2º PA'!$F$4:$F$2000))+SUMPRODUCT(-('Diário 3º PA'!$E$4:$E$2000='Analítico Cp.'!$B150),-('Diário 3º PA'!$Q$4:$Q$2000=G$1),('Diário 3º PA'!$F$4:$F$2000))+SUMPRODUCT(-('Diário 4º PA'!$E$4:$E$2000='Analítico Cp.'!$B150),-('Diário 4º PA'!$Q$4:$Q$2000=G$1),('Diário 4º PA'!$F$4:$F$2000))+SUMPRODUCT(-('Comp.'!$D$5:$D$896='Analítico Cp.'!$B150),-('Comp.'!$K$5:$K$896=G$1),('Comp.'!$E$5:$E$896))</f>
        <v>0</v>
      </c>
      <c r="H150" s="15">
        <f>SUMPRODUCT(-('Diário 1º PA'!$E$4:$E$2634='Analítico Cp.'!$B150),-('Diário 1º PA'!$Q$4:$Q$2634=H$1),('Diário 1º PA'!$F$4:$F$2634))+SUMPRODUCT(-('Diário 2º PA'!$E$4:$E$2000='Analítico Cp.'!$B150),-('Diário 2º PA'!$Q$4:$Q$2000=H$1),('Diário 2º PA'!$F$4:$F$2000))+SUMPRODUCT(-('Diário 3º PA'!$E$4:$E$2000='Analítico Cp.'!$B150),-('Diário 3º PA'!$Q$4:$Q$2000=H$1),('Diário 3º PA'!$F$4:$F$2000))+SUMPRODUCT(-('Diário 4º PA'!$E$4:$E$2000='Analítico Cp.'!$B150),-('Diário 4º PA'!$Q$4:$Q$2000=H$1),('Diário 4º PA'!$F$4:$F$2000))+SUMPRODUCT(-('Comp.'!$D$5:$D$896='Analítico Cp.'!$B150),-('Comp.'!$K$5:$K$896=H$1),('Comp.'!$E$5:$E$896))</f>
        <v>0</v>
      </c>
      <c r="I150" s="15">
        <f>SUMPRODUCT(-('Diário 1º PA'!$E$4:$E$2634='Analítico Cp.'!$B150),-('Diário 1º PA'!$Q$4:$Q$2634=I$1),('Diário 1º PA'!$F$4:$F$2634))+SUMPRODUCT(-('Diário 2º PA'!$E$4:$E$2000='Analítico Cp.'!$B150),-('Diário 2º PA'!$Q$4:$Q$2000=I$1),('Diário 2º PA'!$F$4:$F$2000))+SUMPRODUCT(-('Diário 3º PA'!$E$4:$E$2000='Analítico Cp.'!$B150),-('Diário 3º PA'!$Q$4:$Q$2000=I$1),('Diário 3º PA'!$F$4:$F$2000))+SUMPRODUCT(-('Diário 4º PA'!$E$4:$E$2000='Analítico Cp.'!$B150),-('Diário 4º PA'!$Q$4:$Q$2000=I$1),('Diário 4º PA'!$F$4:$F$2000))+SUMPRODUCT(-('Comp.'!$D$5:$D$896='Analítico Cp.'!$B150),-('Comp.'!$K$5:$K$896=I$1),('Comp.'!$E$5:$E$896))</f>
        <v>0</v>
      </c>
      <c r="J150" s="15">
        <f>SUMPRODUCT(-('Diário 1º PA'!$E$4:$E$2634='Analítico Cp.'!$B150),-('Diário 1º PA'!$Q$4:$Q$2634=J$1),('Diário 1º PA'!$F$4:$F$2634))+SUMPRODUCT(-('Diário 2º PA'!$E$4:$E$2000='Analítico Cp.'!$B150),-('Diário 2º PA'!$Q$4:$Q$2000=J$1),('Diário 2º PA'!$F$4:$F$2000))+SUMPRODUCT(-('Diário 3º PA'!$E$4:$E$2000='Analítico Cp.'!$B150),-('Diário 3º PA'!$Q$4:$Q$2000=J$1),('Diário 3º PA'!$F$4:$F$2000))+SUMPRODUCT(-('Diário 4º PA'!$E$4:$E$2000='Analítico Cp.'!$B150),-('Diário 4º PA'!$Q$4:$Q$2000=J$1),('Diário 4º PA'!$F$4:$F$2000))+SUMPRODUCT(-('Comp.'!$D$5:$D$896='Analítico Cp.'!$B150),-('Comp.'!$K$5:$K$896=J$1),('Comp.'!$E$5:$E$896))</f>
        <v>0</v>
      </c>
      <c r="K150" s="15">
        <f>SUMPRODUCT(-('Diário 1º PA'!$E$4:$E$2634='Analítico Cp.'!$B150),-('Diário 1º PA'!$Q$4:$Q$2634=K$1),('Diário 1º PA'!$F$4:$F$2634))+SUMPRODUCT(-('Diário 2º PA'!$E$4:$E$2000='Analítico Cp.'!$B150),-('Diário 2º PA'!$Q$4:$Q$2000=K$1),('Diário 2º PA'!$F$4:$F$2000))+SUMPRODUCT(-('Diário 3º PA'!$E$4:$E$2000='Analítico Cp.'!$B150),-('Diário 3º PA'!$Q$4:$Q$2000=K$1),('Diário 3º PA'!$F$4:$F$2000))+SUMPRODUCT(-('Diário 4º PA'!$E$4:$E$2000='Analítico Cp.'!$B150),-('Diário 4º PA'!$Q$4:$Q$2000=K$1),('Diário 4º PA'!$F$4:$F$2000))+SUMPRODUCT(-('Comp.'!$D$5:$D$896='Analítico Cp.'!$B150),-('Comp.'!$K$5:$K$896=K$1),('Comp.'!$E$5:$E$896))</f>
        <v>0</v>
      </c>
      <c r="L150" s="15">
        <f>SUMPRODUCT(-('Diário 1º PA'!$E$4:$E$2634='Analítico Cp.'!$B150),-('Diário 1º PA'!$Q$4:$Q$2634=L$1),('Diário 1º PA'!$F$4:$F$2634))+SUMPRODUCT(-('Diário 2º PA'!$E$4:$E$2000='Analítico Cp.'!$B150),-('Diário 2º PA'!$Q$4:$Q$2000=L$1),('Diário 2º PA'!$F$4:$F$2000))+SUMPRODUCT(-('Diário 3º PA'!$E$4:$E$2000='Analítico Cp.'!$B150),-('Diário 3º PA'!$Q$4:$Q$2000=L$1),('Diário 3º PA'!$F$4:$F$2000))+SUMPRODUCT(-('Diário 4º PA'!$E$4:$E$2000='Analítico Cp.'!$B150),-('Diário 4º PA'!$Q$4:$Q$2000=L$1),('Diário 4º PA'!$F$4:$F$2000))+SUMPRODUCT(-('Comp.'!$D$5:$D$896='Analítico Cp.'!$B150),-('Comp.'!$K$5:$K$896=L$1),('Comp.'!$E$5:$E$896))</f>
        <v>0</v>
      </c>
      <c r="M150" s="15">
        <f>SUMPRODUCT(-('Diário 1º PA'!$E$4:$E$2634='Analítico Cp.'!$B150),-('Diário 1º PA'!$Q$4:$Q$2634=M$1),('Diário 1º PA'!$F$4:$F$2634))+SUMPRODUCT(-('Diário 2º PA'!$E$4:$E$2000='Analítico Cp.'!$B150),-('Diário 2º PA'!$Q$4:$Q$2000=M$1),('Diário 2º PA'!$F$4:$F$2000))+SUMPRODUCT(-('Diário 3º PA'!$E$4:$E$2000='Analítico Cp.'!$B150),-('Diário 3º PA'!$Q$4:$Q$2000=M$1),('Diário 3º PA'!$F$4:$F$2000))+SUMPRODUCT(-('Diário 4º PA'!$E$4:$E$2000='Analítico Cp.'!$B150),-('Diário 4º PA'!$Q$4:$Q$2000=M$1),('Diário 4º PA'!$F$4:$F$2000))+SUMPRODUCT(-('Comp.'!$D$5:$D$896='Analítico Cp.'!$B150),-('Comp.'!$K$5:$K$896=M$1),('Comp.'!$E$5:$E$896))</f>
        <v>0</v>
      </c>
      <c r="N150" s="15">
        <f>SUMPRODUCT(-('Diário 1º PA'!$E$4:$E$2634='Analítico Cp.'!$B150),-('Diário 1º PA'!$Q$4:$Q$2634=N$1),('Diário 1º PA'!$F$4:$F$2634))+SUMPRODUCT(-('Diário 2º PA'!$E$4:$E$2000='Analítico Cp.'!$B150),-('Diário 2º PA'!$Q$4:$Q$2000=N$1),('Diário 2º PA'!$F$4:$F$2000))+SUMPRODUCT(-('Diário 3º PA'!$E$4:$E$2000='Analítico Cp.'!$B150),-('Diário 3º PA'!$Q$4:$Q$2000=N$1),('Diário 3º PA'!$F$4:$F$2000))+SUMPRODUCT(-('Diário 4º PA'!$E$4:$E$2000='Analítico Cp.'!$B150),-('Diário 4º PA'!$Q$4:$Q$2000=N$1),('Diário 4º PA'!$F$4:$F$2000))+SUMPRODUCT(-('Comp.'!$D$5:$D$896='Analítico Cp.'!$B150),-('Comp.'!$K$5:$K$896=N$1),('Comp.'!$E$5:$E$896))</f>
        <v>0</v>
      </c>
      <c r="O150" s="16">
        <f t="shared" si="17"/>
        <v>0</v>
      </c>
      <c r="P150" s="180">
        <f t="shared" si="18"/>
        <v>0</v>
      </c>
    </row>
    <row r="151" spans="1:16" ht="23.25" customHeight="1" x14ac:dyDescent="0.2">
      <c r="A151" s="67" t="s">
        <v>25</v>
      </c>
      <c r="B151" s="65" t="s">
        <v>228</v>
      </c>
      <c r="C151" s="15">
        <f>SUMPRODUCT(-('Diário 1º PA'!$E$4:$E$2634='Analítico Cp.'!$B151),-('Diário 1º PA'!$Q$4:$Q$2634=C$1),('Diário 1º PA'!$F$4:$F$2634))+SUMPRODUCT(-('Diário 2º PA'!$E$4:$E$2000='Analítico Cp.'!$B151),-('Diário 2º PA'!$Q$4:$Q$2000=C$1),('Diário 2º PA'!$F$4:$F$2000))+SUMPRODUCT(-('Diário 3º PA'!$E$4:$E$2000='Analítico Cp.'!$B151),-('Diário 3º PA'!$Q$4:$Q$2000=C$1),('Diário 3º PA'!$F$4:$F$2000))+SUMPRODUCT(-('Diário 4º PA'!$E$4:$E$2000='Analítico Cp.'!$B151),-('Diário 4º PA'!$Q$4:$Q$2000=C$1),('Diário 4º PA'!$F$4:$F$2000))+SUMPRODUCT(-('Comp.'!$D$5:$D$896='Analítico Cp.'!$B151),-('Comp.'!$K$5:$K$896=C$1),('Comp.'!$E$5:$E$896))</f>
        <v>0</v>
      </c>
      <c r="D151" s="15">
        <f>SUMPRODUCT(-('Diário 1º PA'!$E$4:$E$2634='Analítico Cp.'!$B151),-('Diário 1º PA'!$Q$4:$Q$2634=D$1),('Diário 1º PA'!$F$4:$F$2634))+SUMPRODUCT(-('Diário 2º PA'!$E$4:$E$2000='Analítico Cp.'!$B151),-('Diário 2º PA'!$Q$4:$Q$2000=D$1),('Diário 2º PA'!$F$4:$F$2000))+SUMPRODUCT(-('Diário 3º PA'!$E$4:$E$2000='Analítico Cp.'!$B151),-('Diário 3º PA'!$Q$4:$Q$2000=D$1),('Diário 3º PA'!$F$4:$F$2000))+SUMPRODUCT(-('Diário 4º PA'!$E$4:$E$2000='Analítico Cp.'!$B151),-('Diário 4º PA'!$Q$4:$Q$2000=D$1),('Diário 4º PA'!$F$4:$F$2000))+SUMPRODUCT(-('Comp.'!$D$5:$D$896='Analítico Cp.'!$B151),-('Comp.'!$K$5:$K$896=D$1),('Comp.'!$E$5:$E$896))</f>
        <v>0</v>
      </c>
      <c r="E151" s="15">
        <f>SUMPRODUCT(-('Diário 1º PA'!$E$4:$E$2634='Analítico Cp.'!$B151),-('Diário 1º PA'!$Q$4:$Q$2634=E$1),('Diário 1º PA'!$F$4:$F$2634))+SUMPRODUCT(-('Diário 2º PA'!$E$4:$E$2000='Analítico Cp.'!$B151),-('Diário 2º PA'!$Q$4:$Q$2000=E$1),('Diário 2º PA'!$F$4:$F$2000))+SUMPRODUCT(-('Diário 3º PA'!$E$4:$E$2000='Analítico Cp.'!$B151),-('Diário 3º PA'!$Q$4:$Q$2000=E$1),('Diário 3º PA'!$F$4:$F$2000))+SUMPRODUCT(-('Diário 4º PA'!$E$4:$E$2000='Analítico Cp.'!$B151),-('Diário 4º PA'!$Q$4:$Q$2000=E$1),('Diário 4º PA'!$F$4:$F$2000))+SUMPRODUCT(-('Comp.'!$D$5:$D$896='Analítico Cp.'!$B151),-('Comp.'!$K$5:$K$896=E$1),('Comp.'!$E$5:$E$896))</f>
        <v>0</v>
      </c>
      <c r="F151" s="15">
        <f>SUMPRODUCT(-('Diário 1º PA'!$E$4:$E$2634='Analítico Cp.'!$B151),-('Diário 1º PA'!$Q$4:$Q$2634=F$1),('Diário 1º PA'!$F$4:$F$2634))+SUMPRODUCT(-('Diário 2º PA'!$E$4:$E$2000='Analítico Cp.'!$B151),-('Diário 2º PA'!$Q$4:$Q$2000=F$1),('Diário 2º PA'!$F$4:$F$2000))+SUMPRODUCT(-('Diário 3º PA'!$E$4:$E$2000='Analítico Cp.'!$B151),-('Diário 3º PA'!$Q$4:$Q$2000=F$1),('Diário 3º PA'!$F$4:$F$2000))+SUMPRODUCT(-('Diário 4º PA'!$E$4:$E$2000='Analítico Cp.'!$B151),-('Diário 4º PA'!$Q$4:$Q$2000=F$1),('Diário 4º PA'!$F$4:$F$2000))+SUMPRODUCT(-('Comp.'!$D$5:$D$896='Analítico Cp.'!$B151),-('Comp.'!$K$5:$K$896=F$1),('Comp.'!$E$5:$E$896))</f>
        <v>0</v>
      </c>
      <c r="G151" s="15">
        <f>SUMPRODUCT(-('Diário 1º PA'!$E$4:$E$2634='Analítico Cp.'!$B151),-('Diário 1º PA'!$Q$4:$Q$2634=G$1),('Diário 1º PA'!$F$4:$F$2634))+SUMPRODUCT(-('Diário 2º PA'!$E$4:$E$2000='Analítico Cp.'!$B151),-('Diário 2º PA'!$Q$4:$Q$2000=G$1),('Diário 2º PA'!$F$4:$F$2000))+SUMPRODUCT(-('Diário 3º PA'!$E$4:$E$2000='Analítico Cp.'!$B151),-('Diário 3º PA'!$Q$4:$Q$2000=G$1),('Diário 3º PA'!$F$4:$F$2000))+SUMPRODUCT(-('Diário 4º PA'!$E$4:$E$2000='Analítico Cp.'!$B151),-('Diário 4º PA'!$Q$4:$Q$2000=G$1),('Diário 4º PA'!$F$4:$F$2000))+SUMPRODUCT(-('Comp.'!$D$5:$D$896='Analítico Cp.'!$B151),-('Comp.'!$K$5:$K$896=G$1),('Comp.'!$E$5:$E$896))</f>
        <v>0</v>
      </c>
      <c r="H151" s="15">
        <f>SUMPRODUCT(-('Diário 1º PA'!$E$4:$E$2634='Analítico Cp.'!$B151),-('Diário 1º PA'!$Q$4:$Q$2634=H$1),('Diário 1º PA'!$F$4:$F$2634))+SUMPRODUCT(-('Diário 2º PA'!$E$4:$E$2000='Analítico Cp.'!$B151),-('Diário 2º PA'!$Q$4:$Q$2000=H$1),('Diário 2º PA'!$F$4:$F$2000))+SUMPRODUCT(-('Diário 3º PA'!$E$4:$E$2000='Analítico Cp.'!$B151),-('Diário 3º PA'!$Q$4:$Q$2000=H$1),('Diário 3º PA'!$F$4:$F$2000))+SUMPRODUCT(-('Diário 4º PA'!$E$4:$E$2000='Analítico Cp.'!$B151),-('Diário 4º PA'!$Q$4:$Q$2000=H$1),('Diário 4º PA'!$F$4:$F$2000))+SUMPRODUCT(-('Comp.'!$D$5:$D$896='Analítico Cp.'!$B151),-('Comp.'!$K$5:$K$896=H$1),('Comp.'!$E$5:$E$896))</f>
        <v>0</v>
      </c>
      <c r="I151" s="15">
        <f>SUMPRODUCT(-('Diário 1º PA'!$E$4:$E$2634='Analítico Cp.'!$B151),-('Diário 1º PA'!$Q$4:$Q$2634=I$1),('Diário 1º PA'!$F$4:$F$2634))+SUMPRODUCT(-('Diário 2º PA'!$E$4:$E$2000='Analítico Cp.'!$B151),-('Diário 2º PA'!$Q$4:$Q$2000=I$1),('Diário 2º PA'!$F$4:$F$2000))+SUMPRODUCT(-('Diário 3º PA'!$E$4:$E$2000='Analítico Cp.'!$B151),-('Diário 3º PA'!$Q$4:$Q$2000=I$1),('Diário 3º PA'!$F$4:$F$2000))+SUMPRODUCT(-('Diário 4º PA'!$E$4:$E$2000='Analítico Cp.'!$B151),-('Diário 4º PA'!$Q$4:$Q$2000=I$1),('Diário 4º PA'!$F$4:$F$2000))+SUMPRODUCT(-('Comp.'!$D$5:$D$896='Analítico Cp.'!$B151),-('Comp.'!$K$5:$K$896=I$1),('Comp.'!$E$5:$E$896))</f>
        <v>0</v>
      </c>
      <c r="J151" s="15">
        <f>SUMPRODUCT(-('Diário 1º PA'!$E$4:$E$2634='Analítico Cp.'!$B151),-('Diário 1º PA'!$Q$4:$Q$2634=J$1),('Diário 1º PA'!$F$4:$F$2634))+SUMPRODUCT(-('Diário 2º PA'!$E$4:$E$2000='Analítico Cp.'!$B151),-('Diário 2º PA'!$Q$4:$Q$2000=J$1),('Diário 2º PA'!$F$4:$F$2000))+SUMPRODUCT(-('Diário 3º PA'!$E$4:$E$2000='Analítico Cp.'!$B151),-('Diário 3º PA'!$Q$4:$Q$2000=J$1),('Diário 3º PA'!$F$4:$F$2000))+SUMPRODUCT(-('Diário 4º PA'!$E$4:$E$2000='Analítico Cp.'!$B151),-('Diário 4º PA'!$Q$4:$Q$2000=J$1),('Diário 4º PA'!$F$4:$F$2000))+SUMPRODUCT(-('Comp.'!$D$5:$D$896='Analítico Cp.'!$B151),-('Comp.'!$K$5:$K$896=J$1),('Comp.'!$E$5:$E$896))</f>
        <v>0</v>
      </c>
      <c r="K151" s="15">
        <f>SUMPRODUCT(-('Diário 1º PA'!$E$4:$E$2634='Analítico Cp.'!$B151),-('Diário 1º PA'!$Q$4:$Q$2634=K$1),('Diário 1º PA'!$F$4:$F$2634))+SUMPRODUCT(-('Diário 2º PA'!$E$4:$E$2000='Analítico Cp.'!$B151),-('Diário 2º PA'!$Q$4:$Q$2000=K$1),('Diário 2º PA'!$F$4:$F$2000))+SUMPRODUCT(-('Diário 3º PA'!$E$4:$E$2000='Analítico Cp.'!$B151),-('Diário 3º PA'!$Q$4:$Q$2000=K$1),('Diário 3º PA'!$F$4:$F$2000))+SUMPRODUCT(-('Diário 4º PA'!$E$4:$E$2000='Analítico Cp.'!$B151),-('Diário 4º PA'!$Q$4:$Q$2000=K$1),('Diário 4º PA'!$F$4:$F$2000))+SUMPRODUCT(-('Comp.'!$D$5:$D$896='Analítico Cp.'!$B151),-('Comp.'!$K$5:$K$896=K$1),('Comp.'!$E$5:$E$896))</f>
        <v>0</v>
      </c>
      <c r="L151" s="15">
        <f>SUMPRODUCT(-('Diário 1º PA'!$E$4:$E$2634='Analítico Cp.'!$B151),-('Diário 1º PA'!$Q$4:$Q$2634=L$1),('Diário 1º PA'!$F$4:$F$2634))+SUMPRODUCT(-('Diário 2º PA'!$E$4:$E$2000='Analítico Cp.'!$B151),-('Diário 2º PA'!$Q$4:$Q$2000=L$1),('Diário 2º PA'!$F$4:$F$2000))+SUMPRODUCT(-('Diário 3º PA'!$E$4:$E$2000='Analítico Cp.'!$B151),-('Diário 3º PA'!$Q$4:$Q$2000=L$1),('Diário 3º PA'!$F$4:$F$2000))+SUMPRODUCT(-('Diário 4º PA'!$E$4:$E$2000='Analítico Cp.'!$B151),-('Diário 4º PA'!$Q$4:$Q$2000=L$1),('Diário 4º PA'!$F$4:$F$2000))+SUMPRODUCT(-('Comp.'!$D$5:$D$896='Analítico Cp.'!$B151),-('Comp.'!$K$5:$K$896=L$1),('Comp.'!$E$5:$E$896))</f>
        <v>0</v>
      </c>
      <c r="M151" s="15">
        <f>SUMPRODUCT(-('Diário 1º PA'!$E$4:$E$2634='Analítico Cp.'!$B151),-('Diário 1º PA'!$Q$4:$Q$2634=M$1),('Diário 1º PA'!$F$4:$F$2634))+SUMPRODUCT(-('Diário 2º PA'!$E$4:$E$2000='Analítico Cp.'!$B151),-('Diário 2º PA'!$Q$4:$Q$2000=M$1),('Diário 2º PA'!$F$4:$F$2000))+SUMPRODUCT(-('Diário 3º PA'!$E$4:$E$2000='Analítico Cp.'!$B151),-('Diário 3º PA'!$Q$4:$Q$2000=M$1),('Diário 3º PA'!$F$4:$F$2000))+SUMPRODUCT(-('Diário 4º PA'!$E$4:$E$2000='Analítico Cp.'!$B151),-('Diário 4º PA'!$Q$4:$Q$2000=M$1),('Diário 4º PA'!$F$4:$F$2000))+SUMPRODUCT(-('Comp.'!$D$5:$D$896='Analítico Cp.'!$B151),-('Comp.'!$K$5:$K$896=M$1),('Comp.'!$E$5:$E$896))</f>
        <v>0</v>
      </c>
      <c r="N151" s="15">
        <f>SUMPRODUCT(-('Diário 1º PA'!$E$4:$E$2634='Analítico Cp.'!$B151),-('Diário 1º PA'!$Q$4:$Q$2634=N$1),('Diário 1º PA'!$F$4:$F$2634))+SUMPRODUCT(-('Diário 2º PA'!$E$4:$E$2000='Analítico Cp.'!$B151),-('Diário 2º PA'!$Q$4:$Q$2000=N$1),('Diário 2º PA'!$F$4:$F$2000))+SUMPRODUCT(-('Diário 3º PA'!$E$4:$E$2000='Analítico Cp.'!$B151),-('Diário 3º PA'!$Q$4:$Q$2000=N$1),('Diário 3º PA'!$F$4:$F$2000))+SUMPRODUCT(-('Diário 4º PA'!$E$4:$E$2000='Analítico Cp.'!$B151),-('Diário 4º PA'!$Q$4:$Q$2000=N$1),('Diário 4º PA'!$F$4:$F$2000))+SUMPRODUCT(-('Comp.'!$D$5:$D$896='Analítico Cp.'!$B151),-('Comp.'!$K$5:$K$896=N$1),('Comp.'!$E$5:$E$896))</f>
        <v>0</v>
      </c>
      <c r="O151" s="16">
        <f t="shared" si="17"/>
        <v>0</v>
      </c>
      <c r="P151" s="180">
        <f t="shared" si="18"/>
        <v>0</v>
      </c>
    </row>
    <row r="152" spans="1:16" ht="23.25" customHeight="1" x14ac:dyDescent="0.2">
      <c r="A152" s="67" t="s">
        <v>26</v>
      </c>
      <c r="B152" s="65" t="s">
        <v>230</v>
      </c>
      <c r="C152" s="15">
        <f>SUMPRODUCT(-('Diário 1º PA'!$E$4:$E$2634='Analítico Cp.'!$B152),-('Diário 1º PA'!$Q$4:$Q$2634=C$1),('Diário 1º PA'!$F$4:$F$2634))+SUMPRODUCT(-('Diário 2º PA'!$E$4:$E$2000='Analítico Cp.'!$B152),-('Diário 2º PA'!$Q$4:$Q$2000=C$1),('Diário 2º PA'!$F$4:$F$2000))+SUMPRODUCT(-('Diário 3º PA'!$E$4:$E$2000='Analítico Cp.'!$B152),-('Diário 3º PA'!$Q$4:$Q$2000=C$1),('Diário 3º PA'!$F$4:$F$2000))+SUMPRODUCT(-('Diário 4º PA'!$E$4:$E$2000='Analítico Cp.'!$B152),-('Diário 4º PA'!$Q$4:$Q$2000=C$1),('Diário 4º PA'!$F$4:$F$2000))+SUMPRODUCT(-('Comp.'!$D$5:$D$896='Analítico Cp.'!$B152),-('Comp.'!$K$5:$K$896=C$1),('Comp.'!$E$5:$E$896))</f>
        <v>0</v>
      </c>
      <c r="D152" s="15">
        <f>SUMPRODUCT(-('Diário 1º PA'!$E$4:$E$2634='Analítico Cp.'!$B152),-('Diário 1º PA'!$Q$4:$Q$2634=D$1),('Diário 1º PA'!$F$4:$F$2634))+SUMPRODUCT(-('Diário 2º PA'!$E$4:$E$2000='Analítico Cp.'!$B152),-('Diário 2º PA'!$Q$4:$Q$2000=D$1),('Diário 2º PA'!$F$4:$F$2000))+SUMPRODUCT(-('Diário 3º PA'!$E$4:$E$2000='Analítico Cp.'!$B152),-('Diário 3º PA'!$Q$4:$Q$2000=D$1),('Diário 3º PA'!$F$4:$F$2000))+SUMPRODUCT(-('Diário 4º PA'!$E$4:$E$2000='Analítico Cp.'!$B152),-('Diário 4º PA'!$Q$4:$Q$2000=D$1),('Diário 4º PA'!$F$4:$F$2000))+SUMPRODUCT(-('Comp.'!$D$5:$D$896='Analítico Cp.'!$B152),-('Comp.'!$K$5:$K$896=D$1),('Comp.'!$E$5:$E$896))</f>
        <v>0</v>
      </c>
      <c r="E152" s="15">
        <f>SUMPRODUCT(-('Diário 1º PA'!$E$4:$E$2634='Analítico Cp.'!$B152),-('Diário 1º PA'!$Q$4:$Q$2634=E$1),('Diário 1º PA'!$F$4:$F$2634))+SUMPRODUCT(-('Diário 2º PA'!$E$4:$E$2000='Analítico Cp.'!$B152),-('Diário 2º PA'!$Q$4:$Q$2000=E$1),('Diário 2º PA'!$F$4:$F$2000))+SUMPRODUCT(-('Diário 3º PA'!$E$4:$E$2000='Analítico Cp.'!$B152),-('Diário 3º PA'!$Q$4:$Q$2000=E$1),('Diário 3º PA'!$F$4:$F$2000))+SUMPRODUCT(-('Diário 4º PA'!$E$4:$E$2000='Analítico Cp.'!$B152),-('Diário 4º PA'!$Q$4:$Q$2000=E$1),('Diário 4º PA'!$F$4:$F$2000))+SUMPRODUCT(-('Comp.'!$D$5:$D$896='Analítico Cp.'!$B152),-('Comp.'!$K$5:$K$896=E$1),('Comp.'!$E$5:$E$896))</f>
        <v>0</v>
      </c>
      <c r="F152" s="15">
        <f>SUMPRODUCT(-('Diário 1º PA'!$E$4:$E$2634='Analítico Cp.'!$B152),-('Diário 1º PA'!$Q$4:$Q$2634=F$1),('Diário 1º PA'!$F$4:$F$2634))+SUMPRODUCT(-('Diário 2º PA'!$E$4:$E$2000='Analítico Cp.'!$B152),-('Diário 2º PA'!$Q$4:$Q$2000=F$1),('Diário 2º PA'!$F$4:$F$2000))+SUMPRODUCT(-('Diário 3º PA'!$E$4:$E$2000='Analítico Cp.'!$B152),-('Diário 3º PA'!$Q$4:$Q$2000=F$1),('Diário 3º PA'!$F$4:$F$2000))+SUMPRODUCT(-('Diário 4º PA'!$E$4:$E$2000='Analítico Cp.'!$B152),-('Diário 4º PA'!$Q$4:$Q$2000=F$1),('Diário 4º PA'!$F$4:$F$2000))+SUMPRODUCT(-('Comp.'!$D$5:$D$896='Analítico Cp.'!$B152),-('Comp.'!$K$5:$K$896=F$1),('Comp.'!$E$5:$E$896))</f>
        <v>0</v>
      </c>
      <c r="G152" s="15">
        <f>SUMPRODUCT(-('Diário 1º PA'!$E$4:$E$2634='Analítico Cp.'!$B152),-('Diário 1º PA'!$Q$4:$Q$2634=G$1),('Diário 1º PA'!$F$4:$F$2634))+SUMPRODUCT(-('Diário 2º PA'!$E$4:$E$2000='Analítico Cp.'!$B152),-('Diário 2º PA'!$Q$4:$Q$2000=G$1),('Diário 2º PA'!$F$4:$F$2000))+SUMPRODUCT(-('Diário 3º PA'!$E$4:$E$2000='Analítico Cp.'!$B152),-('Diário 3º PA'!$Q$4:$Q$2000=G$1),('Diário 3º PA'!$F$4:$F$2000))+SUMPRODUCT(-('Diário 4º PA'!$E$4:$E$2000='Analítico Cp.'!$B152),-('Diário 4º PA'!$Q$4:$Q$2000=G$1),('Diário 4º PA'!$F$4:$F$2000))+SUMPRODUCT(-('Comp.'!$D$5:$D$896='Analítico Cp.'!$B152),-('Comp.'!$K$5:$K$896=G$1),('Comp.'!$E$5:$E$896))</f>
        <v>0</v>
      </c>
      <c r="H152" s="15">
        <f>SUMPRODUCT(-('Diário 1º PA'!$E$4:$E$2634='Analítico Cp.'!$B152),-('Diário 1º PA'!$Q$4:$Q$2634=H$1),('Diário 1º PA'!$F$4:$F$2634))+SUMPRODUCT(-('Diário 2º PA'!$E$4:$E$2000='Analítico Cp.'!$B152),-('Diário 2º PA'!$Q$4:$Q$2000=H$1),('Diário 2º PA'!$F$4:$F$2000))+SUMPRODUCT(-('Diário 3º PA'!$E$4:$E$2000='Analítico Cp.'!$B152),-('Diário 3º PA'!$Q$4:$Q$2000=H$1),('Diário 3º PA'!$F$4:$F$2000))+SUMPRODUCT(-('Diário 4º PA'!$E$4:$E$2000='Analítico Cp.'!$B152),-('Diário 4º PA'!$Q$4:$Q$2000=H$1),('Diário 4º PA'!$F$4:$F$2000))+SUMPRODUCT(-('Comp.'!$D$5:$D$896='Analítico Cp.'!$B152),-('Comp.'!$K$5:$K$896=H$1),('Comp.'!$E$5:$E$896))</f>
        <v>0</v>
      </c>
      <c r="I152" s="15">
        <f>SUMPRODUCT(-('Diário 1º PA'!$E$4:$E$2634='Analítico Cp.'!$B152),-('Diário 1º PA'!$Q$4:$Q$2634=I$1),('Diário 1º PA'!$F$4:$F$2634))+SUMPRODUCT(-('Diário 2º PA'!$E$4:$E$2000='Analítico Cp.'!$B152),-('Diário 2º PA'!$Q$4:$Q$2000=I$1),('Diário 2º PA'!$F$4:$F$2000))+SUMPRODUCT(-('Diário 3º PA'!$E$4:$E$2000='Analítico Cp.'!$B152),-('Diário 3º PA'!$Q$4:$Q$2000=I$1),('Diário 3º PA'!$F$4:$F$2000))+SUMPRODUCT(-('Diário 4º PA'!$E$4:$E$2000='Analítico Cp.'!$B152),-('Diário 4º PA'!$Q$4:$Q$2000=I$1),('Diário 4º PA'!$F$4:$F$2000))+SUMPRODUCT(-('Comp.'!$D$5:$D$896='Analítico Cp.'!$B152),-('Comp.'!$K$5:$K$896=I$1),('Comp.'!$E$5:$E$896))</f>
        <v>0</v>
      </c>
      <c r="J152" s="15">
        <f>SUMPRODUCT(-('Diário 1º PA'!$E$4:$E$2634='Analítico Cp.'!$B152),-('Diário 1º PA'!$Q$4:$Q$2634=J$1),('Diário 1º PA'!$F$4:$F$2634))+SUMPRODUCT(-('Diário 2º PA'!$E$4:$E$2000='Analítico Cp.'!$B152),-('Diário 2º PA'!$Q$4:$Q$2000=J$1),('Diário 2º PA'!$F$4:$F$2000))+SUMPRODUCT(-('Diário 3º PA'!$E$4:$E$2000='Analítico Cp.'!$B152),-('Diário 3º PA'!$Q$4:$Q$2000=J$1),('Diário 3º PA'!$F$4:$F$2000))+SUMPRODUCT(-('Diário 4º PA'!$E$4:$E$2000='Analítico Cp.'!$B152),-('Diário 4º PA'!$Q$4:$Q$2000=J$1),('Diário 4º PA'!$F$4:$F$2000))+SUMPRODUCT(-('Comp.'!$D$5:$D$896='Analítico Cp.'!$B152),-('Comp.'!$K$5:$K$896=J$1),('Comp.'!$E$5:$E$896))</f>
        <v>0</v>
      </c>
      <c r="K152" s="15">
        <f>SUMPRODUCT(-('Diário 1º PA'!$E$4:$E$2634='Analítico Cp.'!$B152),-('Diário 1º PA'!$Q$4:$Q$2634=K$1),('Diário 1º PA'!$F$4:$F$2634))+SUMPRODUCT(-('Diário 2º PA'!$E$4:$E$2000='Analítico Cp.'!$B152),-('Diário 2º PA'!$Q$4:$Q$2000=K$1),('Diário 2º PA'!$F$4:$F$2000))+SUMPRODUCT(-('Diário 3º PA'!$E$4:$E$2000='Analítico Cp.'!$B152),-('Diário 3º PA'!$Q$4:$Q$2000=K$1),('Diário 3º PA'!$F$4:$F$2000))+SUMPRODUCT(-('Diário 4º PA'!$E$4:$E$2000='Analítico Cp.'!$B152),-('Diário 4º PA'!$Q$4:$Q$2000=K$1),('Diário 4º PA'!$F$4:$F$2000))+SUMPRODUCT(-('Comp.'!$D$5:$D$896='Analítico Cp.'!$B152),-('Comp.'!$K$5:$K$896=K$1),('Comp.'!$E$5:$E$896))</f>
        <v>0</v>
      </c>
      <c r="L152" s="15">
        <f>SUMPRODUCT(-('Diário 1º PA'!$E$4:$E$2634='Analítico Cp.'!$B152),-('Diário 1º PA'!$Q$4:$Q$2634=L$1),('Diário 1º PA'!$F$4:$F$2634))+SUMPRODUCT(-('Diário 2º PA'!$E$4:$E$2000='Analítico Cp.'!$B152),-('Diário 2º PA'!$Q$4:$Q$2000=L$1),('Diário 2º PA'!$F$4:$F$2000))+SUMPRODUCT(-('Diário 3º PA'!$E$4:$E$2000='Analítico Cp.'!$B152),-('Diário 3º PA'!$Q$4:$Q$2000=L$1),('Diário 3º PA'!$F$4:$F$2000))+SUMPRODUCT(-('Diário 4º PA'!$E$4:$E$2000='Analítico Cp.'!$B152),-('Diário 4º PA'!$Q$4:$Q$2000=L$1),('Diário 4º PA'!$F$4:$F$2000))+SUMPRODUCT(-('Comp.'!$D$5:$D$896='Analítico Cp.'!$B152),-('Comp.'!$K$5:$K$896=L$1),('Comp.'!$E$5:$E$896))</f>
        <v>0</v>
      </c>
      <c r="M152" s="15">
        <f>SUMPRODUCT(-('Diário 1º PA'!$E$4:$E$2634='Analítico Cp.'!$B152),-('Diário 1º PA'!$Q$4:$Q$2634=M$1),('Diário 1º PA'!$F$4:$F$2634))+SUMPRODUCT(-('Diário 2º PA'!$E$4:$E$2000='Analítico Cp.'!$B152),-('Diário 2º PA'!$Q$4:$Q$2000=M$1),('Diário 2º PA'!$F$4:$F$2000))+SUMPRODUCT(-('Diário 3º PA'!$E$4:$E$2000='Analítico Cp.'!$B152),-('Diário 3º PA'!$Q$4:$Q$2000=M$1),('Diário 3º PA'!$F$4:$F$2000))+SUMPRODUCT(-('Diário 4º PA'!$E$4:$E$2000='Analítico Cp.'!$B152),-('Diário 4º PA'!$Q$4:$Q$2000=M$1),('Diário 4º PA'!$F$4:$F$2000))+SUMPRODUCT(-('Comp.'!$D$5:$D$896='Analítico Cp.'!$B152),-('Comp.'!$K$5:$K$896=M$1),('Comp.'!$E$5:$E$896))</f>
        <v>0</v>
      </c>
      <c r="N152" s="15">
        <f>SUMPRODUCT(-('Diário 1º PA'!$E$4:$E$2634='Analítico Cp.'!$B152),-('Diário 1º PA'!$Q$4:$Q$2634=N$1),('Diário 1º PA'!$F$4:$F$2634))+SUMPRODUCT(-('Diário 2º PA'!$E$4:$E$2000='Analítico Cp.'!$B152),-('Diário 2º PA'!$Q$4:$Q$2000=N$1),('Diário 2º PA'!$F$4:$F$2000))+SUMPRODUCT(-('Diário 3º PA'!$E$4:$E$2000='Analítico Cp.'!$B152),-('Diário 3º PA'!$Q$4:$Q$2000=N$1),('Diário 3º PA'!$F$4:$F$2000))+SUMPRODUCT(-('Diário 4º PA'!$E$4:$E$2000='Analítico Cp.'!$B152),-('Diário 4º PA'!$Q$4:$Q$2000=N$1),('Diário 4º PA'!$F$4:$F$2000))+SUMPRODUCT(-('Comp.'!$D$5:$D$896='Analítico Cp.'!$B152),-('Comp.'!$K$5:$K$896=N$1),('Comp.'!$E$5:$E$896))</f>
        <v>0</v>
      </c>
      <c r="O152" s="16">
        <f t="shared" si="17"/>
        <v>0</v>
      </c>
      <c r="P152" s="180">
        <f t="shared" si="18"/>
        <v>0</v>
      </c>
    </row>
    <row r="153" spans="1:16" ht="23.25" customHeight="1" x14ac:dyDescent="0.2">
      <c r="A153" s="67" t="s">
        <v>27</v>
      </c>
      <c r="B153" s="65" t="s">
        <v>233</v>
      </c>
      <c r="C153" s="15">
        <f>SUMPRODUCT(-('Diário 1º PA'!$E$4:$E$2634='Analítico Cp.'!$B153),-('Diário 1º PA'!$Q$4:$Q$2634=C$1),('Diário 1º PA'!$F$4:$F$2634))+SUMPRODUCT(-('Diário 2º PA'!$E$4:$E$2000='Analítico Cp.'!$B153),-('Diário 2º PA'!$Q$4:$Q$2000=C$1),('Diário 2º PA'!$F$4:$F$2000))+SUMPRODUCT(-('Diário 3º PA'!$E$4:$E$2000='Analítico Cp.'!$B153),-('Diário 3º PA'!$Q$4:$Q$2000=C$1),('Diário 3º PA'!$F$4:$F$2000))+SUMPRODUCT(-('Diário 4º PA'!$E$4:$E$2000='Analítico Cp.'!$B153),-('Diário 4º PA'!$Q$4:$Q$2000=C$1),('Diário 4º PA'!$F$4:$F$2000))+SUMPRODUCT(-('Comp.'!$D$5:$D$896='Analítico Cp.'!$B153),-('Comp.'!$K$5:$K$896=C$1),('Comp.'!$E$5:$E$896))</f>
        <v>0</v>
      </c>
      <c r="D153" s="15">
        <f>SUMPRODUCT(-('Diário 1º PA'!$E$4:$E$2634='Analítico Cp.'!$B153),-('Diário 1º PA'!$Q$4:$Q$2634=D$1),('Diário 1º PA'!$F$4:$F$2634))+SUMPRODUCT(-('Diário 2º PA'!$E$4:$E$2000='Analítico Cp.'!$B153),-('Diário 2º PA'!$Q$4:$Q$2000=D$1),('Diário 2º PA'!$F$4:$F$2000))+SUMPRODUCT(-('Diário 3º PA'!$E$4:$E$2000='Analítico Cp.'!$B153),-('Diário 3º PA'!$Q$4:$Q$2000=D$1),('Diário 3º PA'!$F$4:$F$2000))+SUMPRODUCT(-('Diário 4º PA'!$E$4:$E$2000='Analítico Cp.'!$B153),-('Diário 4º PA'!$Q$4:$Q$2000=D$1),('Diário 4º PA'!$F$4:$F$2000))+SUMPRODUCT(-('Comp.'!$D$5:$D$896='Analítico Cp.'!$B153),-('Comp.'!$K$5:$K$896=D$1),('Comp.'!$E$5:$E$896))</f>
        <v>0</v>
      </c>
      <c r="E153" s="15">
        <f>SUMPRODUCT(-('Diário 1º PA'!$E$4:$E$2634='Analítico Cp.'!$B153),-('Diário 1º PA'!$Q$4:$Q$2634=E$1),('Diário 1º PA'!$F$4:$F$2634))+SUMPRODUCT(-('Diário 2º PA'!$E$4:$E$2000='Analítico Cp.'!$B153),-('Diário 2º PA'!$Q$4:$Q$2000=E$1),('Diário 2º PA'!$F$4:$F$2000))+SUMPRODUCT(-('Diário 3º PA'!$E$4:$E$2000='Analítico Cp.'!$B153),-('Diário 3º PA'!$Q$4:$Q$2000=E$1),('Diário 3º PA'!$F$4:$F$2000))+SUMPRODUCT(-('Diário 4º PA'!$E$4:$E$2000='Analítico Cp.'!$B153),-('Diário 4º PA'!$Q$4:$Q$2000=E$1),('Diário 4º PA'!$F$4:$F$2000))+SUMPRODUCT(-('Comp.'!$D$5:$D$896='Analítico Cp.'!$B153),-('Comp.'!$K$5:$K$896=E$1),('Comp.'!$E$5:$E$896))</f>
        <v>0</v>
      </c>
      <c r="F153" s="15">
        <f>SUMPRODUCT(-('Diário 1º PA'!$E$4:$E$2634='Analítico Cp.'!$B153),-('Diário 1º PA'!$Q$4:$Q$2634=F$1),('Diário 1º PA'!$F$4:$F$2634))+SUMPRODUCT(-('Diário 2º PA'!$E$4:$E$2000='Analítico Cp.'!$B153),-('Diário 2º PA'!$Q$4:$Q$2000=F$1),('Diário 2º PA'!$F$4:$F$2000))+SUMPRODUCT(-('Diário 3º PA'!$E$4:$E$2000='Analítico Cp.'!$B153),-('Diário 3º PA'!$Q$4:$Q$2000=F$1),('Diário 3º PA'!$F$4:$F$2000))+SUMPRODUCT(-('Diário 4º PA'!$E$4:$E$2000='Analítico Cp.'!$B153),-('Diário 4º PA'!$Q$4:$Q$2000=F$1),('Diário 4º PA'!$F$4:$F$2000))+SUMPRODUCT(-('Comp.'!$D$5:$D$896='Analítico Cp.'!$B153),-('Comp.'!$K$5:$K$896=F$1),('Comp.'!$E$5:$E$896))</f>
        <v>0</v>
      </c>
      <c r="G153" s="15">
        <f>SUMPRODUCT(-('Diário 1º PA'!$E$4:$E$2634='Analítico Cp.'!$B153),-('Diário 1º PA'!$Q$4:$Q$2634=G$1),('Diário 1º PA'!$F$4:$F$2634))+SUMPRODUCT(-('Diário 2º PA'!$E$4:$E$2000='Analítico Cp.'!$B153),-('Diário 2º PA'!$Q$4:$Q$2000=G$1),('Diário 2º PA'!$F$4:$F$2000))+SUMPRODUCT(-('Diário 3º PA'!$E$4:$E$2000='Analítico Cp.'!$B153),-('Diário 3º PA'!$Q$4:$Q$2000=G$1),('Diário 3º PA'!$F$4:$F$2000))+SUMPRODUCT(-('Diário 4º PA'!$E$4:$E$2000='Analítico Cp.'!$B153),-('Diário 4º PA'!$Q$4:$Q$2000=G$1),('Diário 4º PA'!$F$4:$F$2000))+SUMPRODUCT(-('Comp.'!$D$5:$D$896='Analítico Cp.'!$B153),-('Comp.'!$K$5:$K$896=G$1),('Comp.'!$E$5:$E$896))</f>
        <v>0</v>
      </c>
      <c r="H153" s="15">
        <f>SUMPRODUCT(-('Diário 1º PA'!$E$4:$E$2634='Analítico Cp.'!$B153),-('Diário 1º PA'!$Q$4:$Q$2634=H$1),('Diário 1º PA'!$F$4:$F$2634))+SUMPRODUCT(-('Diário 2º PA'!$E$4:$E$2000='Analítico Cp.'!$B153),-('Diário 2º PA'!$Q$4:$Q$2000=H$1),('Diário 2º PA'!$F$4:$F$2000))+SUMPRODUCT(-('Diário 3º PA'!$E$4:$E$2000='Analítico Cp.'!$B153),-('Diário 3º PA'!$Q$4:$Q$2000=H$1),('Diário 3º PA'!$F$4:$F$2000))+SUMPRODUCT(-('Diário 4º PA'!$E$4:$E$2000='Analítico Cp.'!$B153),-('Diário 4º PA'!$Q$4:$Q$2000=H$1),('Diário 4º PA'!$F$4:$F$2000))+SUMPRODUCT(-('Comp.'!$D$5:$D$896='Analítico Cp.'!$B153),-('Comp.'!$K$5:$K$896=H$1),('Comp.'!$E$5:$E$896))</f>
        <v>0</v>
      </c>
      <c r="I153" s="15">
        <f>SUMPRODUCT(-('Diário 1º PA'!$E$4:$E$2634='Analítico Cp.'!$B153),-('Diário 1º PA'!$Q$4:$Q$2634=I$1),('Diário 1º PA'!$F$4:$F$2634))+SUMPRODUCT(-('Diário 2º PA'!$E$4:$E$2000='Analítico Cp.'!$B153),-('Diário 2º PA'!$Q$4:$Q$2000=I$1),('Diário 2º PA'!$F$4:$F$2000))+SUMPRODUCT(-('Diário 3º PA'!$E$4:$E$2000='Analítico Cp.'!$B153),-('Diário 3º PA'!$Q$4:$Q$2000=I$1),('Diário 3º PA'!$F$4:$F$2000))+SUMPRODUCT(-('Diário 4º PA'!$E$4:$E$2000='Analítico Cp.'!$B153),-('Diário 4º PA'!$Q$4:$Q$2000=I$1),('Diário 4º PA'!$F$4:$F$2000))+SUMPRODUCT(-('Comp.'!$D$5:$D$896='Analítico Cp.'!$B153),-('Comp.'!$K$5:$K$896=I$1),('Comp.'!$E$5:$E$896))</f>
        <v>0</v>
      </c>
      <c r="J153" s="15">
        <f>SUMPRODUCT(-('Diário 1º PA'!$E$4:$E$2634='Analítico Cp.'!$B153),-('Diário 1º PA'!$Q$4:$Q$2634=J$1),('Diário 1º PA'!$F$4:$F$2634))+SUMPRODUCT(-('Diário 2º PA'!$E$4:$E$2000='Analítico Cp.'!$B153),-('Diário 2º PA'!$Q$4:$Q$2000=J$1),('Diário 2º PA'!$F$4:$F$2000))+SUMPRODUCT(-('Diário 3º PA'!$E$4:$E$2000='Analítico Cp.'!$B153),-('Diário 3º PA'!$Q$4:$Q$2000=J$1),('Diário 3º PA'!$F$4:$F$2000))+SUMPRODUCT(-('Diário 4º PA'!$E$4:$E$2000='Analítico Cp.'!$B153),-('Diário 4º PA'!$Q$4:$Q$2000=J$1),('Diário 4º PA'!$F$4:$F$2000))+SUMPRODUCT(-('Comp.'!$D$5:$D$896='Analítico Cp.'!$B153),-('Comp.'!$K$5:$K$896=J$1),('Comp.'!$E$5:$E$896))</f>
        <v>0</v>
      </c>
      <c r="K153" s="15">
        <f>SUMPRODUCT(-('Diário 1º PA'!$E$4:$E$2634='Analítico Cp.'!$B153),-('Diário 1º PA'!$Q$4:$Q$2634=K$1),('Diário 1º PA'!$F$4:$F$2634))+SUMPRODUCT(-('Diário 2º PA'!$E$4:$E$2000='Analítico Cp.'!$B153),-('Diário 2º PA'!$Q$4:$Q$2000=K$1),('Diário 2º PA'!$F$4:$F$2000))+SUMPRODUCT(-('Diário 3º PA'!$E$4:$E$2000='Analítico Cp.'!$B153),-('Diário 3º PA'!$Q$4:$Q$2000=K$1),('Diário 3º PA'!$F$4:$F$2000))+SUMPRODUCT(-('Diário 4º PA'!$E$4:$E$2000='Analítico Cp.'!$B153),-('Diário 4º PA'!$Q$4:$Q$2000=K$1),('Diário 4º PA'!$F$4:$F$2000))+SUMPRODUCT(-('Comp.'!$D$5:$D$896='Analítico Cp.'!$B153),-('Comp.'!$K$5:$K$896=K$1),('Comp.'!$E$5:$E$896))</f>
        <v>0</v>
      </c>
      <c r="L153" s="15">
        <f>SUMPRODUCT(-('Diário 1º PA'!$E$4:$E$2634='Analítico Cp.'!$B153),-('Diário 1º PA'!$Q$4:$Q$2634=L$1),('Diário 1º PA'!$F$4:$F$2634))+SUMPRODUCT(-('Diário 2º PA'!$E$4:$E$2000='Analítico Cp.'!$B153),-('Diário 2º PA'!$Q$4:$Q$2000=L$1),('Diário 2º PA'!$F$4:$F$2000))+SUMPRODUCT(-('Diário 3º PA'!$E$4:$E$2000='Analítico Cp.'!$B153),-('Diário 3º PA'!$Q$4:$Q$2000=L$1),('Diário 3º PA'!$F$4:$F$2000))+SUMPRODUCT(-('Diário 4º PA'!$E$4:$E$2000='Analítico Cp.'!$B153),-('Diário 4º PA'!$Q$4:$Q$2000=L$1),('Diário 4º PA'!$F$4:$F$2000))+SUMPRODUCT(-('Comp.'!$D$5:$D$896='Analítico Cp.'!$B153),-('Comp.'!$K$5:$K$896=L$1),('Comp.'!$E$5:$E$896))</f>
        <v>0</v>
      </c>
      <c r="M153" s="15">
        <f>SUMPRODUCT(-('Diário 1º PA'!$E$4:$E$2634='Analítico Cp.'!$B153),-('Diário 1º PA'!$Q$4:$Q$2634=M$1),('Diário 1º PA'!$F$4:$F$2634))+SUMPRODUCT(-('Diário 2º PA'!$E$4:$E$2000='Analítico Cp.'!$B153),-('Diário 2º PA'!$Q$4:$Q$2000=M$1),('Diário 2º PA'!$F$4:$F$2000))+SUMPRODUCT(-('Diário 3º PA'!$E$4:$E$2000='Analítico Cp.'!$B153),-('Diário 3º PA'!$Q$4:$Q$2000=M$1),('Diário 3º PA'!$F$4:$F$2000))+SUMPRODUCT(-('Diário 4º PA'!$E$4:$E$2000='Analítico Cp.'!$B153),-('Diário 4º PA'!$Q$4:$Q$2000=M$1),('Diário 4º PA'!$F$4:$F$2000))+SUMPRODUCT(-('Comp.'!$D$5:$D$896='Analítico Cp.'!$B153),-('Comp.'!$K$5:$K$896=M$1),('Comp.'!$E$5:$E$896))</f>
        <v>0</v>
      </c>
      <c r="N153" s="15">
        <f>SUMPRODUCT(-('Diário 1º PA'!$E$4:$E$2634='Analítico Cp.'!$B153),-('Diário 1º PA'!$Q$4:$Q$2634=N$1),('Diário 1º PA'!$F$4:$F$2634))+SUMPRODUCT(-('Diário 2º PA'!$E$4:$E$2000='Analítico Cp.'!$B153),-('Diário 2º PA'!$Q$4:$Q$2000=N$1),('Diário 2º PA'!$F$4:$F$2000))+SUMPRODUCT(-('Diário 3º PA'!$E$4:$E$2000='Analítico Cp.'!$B153),-('Diário 3º PA'!$Q$4:$Q$2000=N$1),('Diário 3º PA'!$F$4:$F$2000))+SUMPRODUCT(-('Diário 4º PA'!$E$4:$E$2000='Analítico Cp.'!$B153),-('Diário 4º PA'!$Q$4:$Q$2000=N$1),('Diário 4º PA'!$F$4:$F$2000))+SUMPRODUCT(-('Comp.'!$D$5:$D$896='Analítico Cp.'!$B153),-('Comp.'!$K$5:$K$896=N$1),('Comp.'!$E$5:$E$896))</f>
        <v>0</v>
      </c>
      <c r="O153" s="16">
        <f t="shared" si="17"/>
        <v>0</v>
      </c>
      <c r="P153" s="180">
        <f t="shared" si="18"/>
        <v>0</v>
      </c>
    </row>
    <row r="154" spans="1:16" ht="23.25" customHeight="1" x14ac:dyDescent="0.2">
      <c r="A154" s="67" t="s">
        <v>28</v>
      </c>
      <c r="B154" s="65" t="s">
        <v>234</v>
      </c>
      <c r="C154" s="15">
        <f>SUMPRODUCT(-('Diário 1º PA'!$E$4:$E$2634='Analítico Cp.'!$B154),-('Diário 1º PA'!$Q$4:$Q$2634=C$1),('Diário 1º PA'!$F$4:$F$2634))+SUMPRODUCT(-('Diário 2º PA'!$E$4:$E$2000='Analítico Cp.'!$B154),-('Diário 2º PA'!$Q$4:$Q$2000=C$1),('Diário 2º PA'!$F$4:$F$2000))+SUMPRODUCT(-('Diário 3º PA'!$E$4:$E$2000='Analítico Cp.'!$B154),-('Diário 3º PA'!$Q$4:$Q$2000=C$1),('Diário 3º PA'!$F$4:$F$2000))+SUMPRODUCT(-('Diário 4º PA'!$E$4:$E$2000='Analítico Cp.'!$B154),-('Diário 4º PA'!$Q$4:$Q$2000=C$1),('Diário 4º PA'!$F$4:$F$2000))+SUMPRODUCT(-('Comp.'!$D$5:$D$896='Analítico Cp.'!$B154),-('Comp.'!$K$5:$K$896=C$1),('Comp.'!$E$5:$E$896))</f>
        <v>0</v>
      </c>
      <c r="D154" s="15">
        <f>SUMPRODUCT(-('Diário 1º PA'!$E$4:$E$2634='Analítico Cp.'!$B154),-('Diário 1º PA'!$Q$4:$Q$2634=D$1),('Diário 1º PA'!$F$4:$F$2634))+SUMPRODUCT(-('Diário 2º PA'!$E$4:$E$2000='Analítico Cp.'!$B154),-('Diário 2º PA'!$Q$4:$Q$2000=D$1),('Diário 2º PA'!$F$4:$F$2000))+SUMPRODUCT(-('Diário 3º PA'!$E$4:$E$2000='Analítico Cp.'!$B154),-('Diário 3º PA'!$Q$4:$Q$2000=D$1),('Diário 3º PA'!$F$4:$F$2000))+SUMPRODUCT(-('Diário 4º PA'!$E$4:$E$2000='Analítico Cp.'!$B154),-('Diário 4º PA'!$Q$4:$Q$2000=D$1),('Diário 4º PA'!$F$4:$F$2000))+SUMPRODUCT(-('Comp.'!$D$5:$D$896='Analítico Cp.'!$B154),-('Comp.'!$K$5:$K$896=D$1),('Comp.'!$E$5:$E$896))</f>
        <v>0</v>
      </c>
      <c r="E154" s="15">
        <f>SUMPRODUCT(-('Diário 1º PA'!$E$4:$E$2634='Analítico Cp.'!$B154),-('Diário 1º PA'!$Q$4:$Q$2634=E$1),('Diário 1º PA'!$F$4:$F$2634))+SUMPRODUCT(-('Diário 2º PA'!$E$4:$E$2000='Analítico Cp.'!$B154),-('Diário 2º PA'!$Q$4:$Q$2000=E$1),('Diário 2º PA'!$F$4:$F$2000))+SUMPRODUCT(-('Diário 3º PA'!$E$4:$E$2000='Analítico Cp.'!$B154),-('Diário 3º PA'!$Q$4:$Q$2000=E$1),('Diário 3º PA'!$F$4:$F$2000))+SUMPRODUCT(-('Diário 4º PA'!$E$4:$E$2000='Analítico Cp.'!$B154),-('Diário 4º PA'!$Q$4:$Q$2000=E$1),('Diário 4º PA'!$F$4:$F$2000))+SUMPRODUCT(-('Comp.'!$D$5:$D$896='Analítico Cp.'!$B154),-('Comp.'!$K$5:$K$896=E$1),('Comp.'!$E$5:$E$896))</f>
        <v>0</v>
      </c>
      <c r="F154" s="15">
        <f>SUMPRODUCT(-('Diário 1º PA'!$E$4:$E$2634='Analítico Cp.'!$B154),-('Diário 1º PA'!$Q$4:$Q$2634=F$1),('Diário 1º PA'!$F$4:$F$2634))+SUMPRODUCT(-('Diário 2º PA'!$E$4:$E$2000='Analítico Cp.'!$B154),-('Diário 2º PA'!$Q$4:$Q$2000=F$1),('Diário 2º PA'!$F$4:$F$2000))+SUMPRODUCT(-('Diário 3º PA'!$E$4:$E$2000='Analítico Cp.'!$B154),-('Diário 3º PA'!$Q$4:$Q$2000=F$1),('Diário 3º PA'!$F$4:$F$2000))+SUMPRODUCT(-('Diário 4º PA'!$E$4:$E$2000='Analítico Cp.'!$B154),-('Diário 4º PA'!$Q$4:$Q$2000=F$1),('Diário 4º PA'!$F$4:$F$2000))+SUMPRODUCT(-('Comp.'!$D$5:$D$896='Analítico Cp.'!$B154),-('Comp.'!$K$5:$K$896=F$1),('Comp.'!$E$5:$E$896))</f>
        <v>0</v>
      </c>
      <c r="G154" s="15">
        <f>SUMPRODUCT(-('Diário 1º PA'!$E$4:$E$2634='Analítico Cp.'!$B154),-('Diário 1º PA'!$Q$4:$Q$2634=G$1),('Diário 1º PA'!$F$4:$F$2634))+SUMPRODUCT(-('Diário 2º PA'!$E$4:$E$2000='Analítico Cp.'!$B154),-('Diário 2º PA'!$Q$4:$Q$2000=G$1),('Diário 2º PA'!$F$4:$F$2000))+SUMPRODUCT(-('Diário 3º PA'!$E$4:$E$2000='Analítico Cp.'!$B154),-('Diário 3º PA'!$Q$4:$Q$2000=G$1),('Diário 3º PA'!$F$4:$F$2000))+SUMPRODUCT(-('Diário 4º PA'!$E$4:$E$2000='Analítico Cp.'!$B154),-('Diário 4º PA'!$Q$4:$Q$2000=G$1),('Diário 4º PA'!$F$4:$F$2000))+SUMPRODUCT(-('Comp.'!$D$5:$D$896='Analítico Cp.'!$B154),-('Comp.'!$K$5:$K$896=G$1),('Comp.'!$E$5:$E$896))</f>
        <v>0</v>
      </c>
      <c r="H154" s="15">
        <f>SUMPRODUCT(-('Diário 1º PA'!$E$4:$E$2634='Analítico Cp.'!$B154),-('Diário 1º PA'!$Q$4:$Q$2634=H$1),('Diário 1º PA'!$F$4:$F$2634))+SUMPRODUCT(-('Diário 2º PA'!$E$4:$E$2000='Analítico Cp.'!$B154),-('Diário 2º PA'!$Q$4:$Q$2000=H$1),('Diário 2º PA'!$F$4:$F$2000))+SUMPRODUCT(-('Diário 3º PA'!$E$4:$E$2000='Analítico Cp.'!$B154),-('Diário 3º PA'!$Q$4:$Q$2000=H$1),('Diário 3º PA'!$F$4:$F$2000))+SUMPRODUCT(-('Diário 4º PA'!$E$4:$E$2000='Analítico Cp.'!$B154),-('Diário 4º PA'!$Q$4:$Q$2000=H$1),('Diário 4º PA'!$F$4:$F$2000))+SUMPRODUCT(-('Comp.'!$D$5:$D$896='Analítico Cp.'!$B154),-('Comp.'!$K$5:$K$896=H$1),('Comp.'!$E$5:$E$896))</f>
        <v>0</v>
      </c>
      <c r="I154" s="15">
        <f>SUMPRODUCT(-('Diário 1º PA'!$E$4:$E$2634='Analítico Cp.'!$B154),-('Diário 1º PA'!$Q$4:$Q$2634=I$1),('Diário 1º PA'!$F$4:$F$2634))+SUMPRODUCT(-('Diário 2º PA'!$E$4:$E$2000='Analítico Cp.'!$B154),-('Diário 2º PA'!$Q$4:$Q$2000=I$1),('Diário 2º PA'!$F$4:$F$2000))+SUMPRODUCT(-('Diário 3º PA'!$E$4:$E$2000='Analítico Cp.'!$B154),-('Diário 3º PA'!$Q$4:$Q$2000=I$1),('Diário 3º PA'!$F$4:$F$2000))+SUMPRODUCT(-('Diário 4º PA'!$E$4:$E$2000='Analítico Cp.'!$B154),-('Diário 4º PA'!$Q$4:$Q$2000=I$1),('Diário 4º PA'!$F$4:$F$2000))+SUMPRODUCT(-('Comp.'!$D$5:$D$896='Analítico Cp.'!$B154),-('Comp.'!$K$5:$K$896=I$1),('Comp.'!$E$5:$E$896))</f>
        <v>0</v>
      </c>
      <c r="J154" s="15">
        <f>SUMPRODUCT(-('Diário 1º PA'!$E$4:$E$2634='Analítico Cp.'!$B154),-('Diário 1º PA'!$Q$4:$Q$2634=J$1),('Diário 1º PA'!$F$4:$F$2634))+SUMPRODUCT(-('Diário 2º PA'!$E$4:$E$2000='Analítico Cp.'!$B154),-('Diário 2º PA'!$Q$4:$Q$2000=J$1),('Diário 2º PA'!$F$4:$F$2000))+SUMPRODUCT(-('Diário 3º PA'!$E$4:$E$2000='Analítico Cp.'!$B154),-('Diário 3º PA'!$Q$4:$Q$2000=J$1),('Diário 3º PA'!$F$4:$F$2000))+SUMPRODUCT(-('Diário 4º PA'!$E$4:$E$2000='Analítico Cp.'!$B154),-('Diário 4º PA'!$Q$4:$Q$2000=J$1),('Diário 4º PA'!$F$4:$F$2000))+SUMPRODUCT(-('Comp.'!$D$5:$D$896='Analítico Cp.'!$B154),-('Comp.'!$K$5:$K$896=J$1),('Comp.'!$E$5:$E$896))</f>
        <v>0</v>
      </c>
      <c r="K154" s="15">
        <f>SUMPRODUCT(-('Diário 1º PA'!$E$4:$E$2634='Analítico Cp.'!$B154),-('Diário 1º PA'!$Q$4:$Q$2634=K$1),('Diário 1º PA'!$F$4:$F$2634))+SUMPRODUCT(-('Diário 2º PA'!$E$4:$E$2000='Analítico Cp.'!$B154),-('Diário 2º PA'!$Q$4:$Q$2000=K$1),('Diário 2º PA'!$F$4:$F$2000))+SUMPRODUCT(-('Diário 3º PA'!$E$4:$E$2000='Analítico Cp.'!$B154),-('Diário 3º PA'!$Q$4:$Q$2000=K$1),('Diário 3º PA'!$F$4:$F$2000))+SUMPRODUCT(-('Diário 4º PA'!$E$4:$E$2000='Analítico Cp.'!$B154),-('Diário 4º PA'!$Q$4:$Q$2000=K$1),('Diário 4º PA'!$F$4:$F$2000))+SUMPRODUCT(-('Comp.'!$D$5:$D$896='Analítico Cp.'!$B154),-('Comp.'!$K$5:$K$896=K$1),('Comp.'!$E$5:$E$896))</f>
        <v>0</v>
      </c>
      <c r="L154" s="15">
        <f>SUMPRODUCT(-('Diário 1º PA'!$E$4:$E$2634='Analítico Cp.'!$B154),-('Diário 1º PA'!$Q$4:$Q$2634=L$1),('Diário 1º PA'!$F$4:$F$2634))+SUMPRODUCT(-('Diário 2º PA'!$E$4:$E$2000='Analítico Cp.'!$B154),-('Diário 2º PA'!$Q$4:$Q$2000=L$1),('Diário 2º PA'!$F$4:$F$2000))+SUMPRODUCT(-('Diário 3º PA'!$E$4:$E$2000='Analítico Cp.'!$B154),-('Diário 3º PA'!$Q$4:$Q$2000=L$1),('Diário 3º PA'!$F$4:$F$2000))+SUMPRODUCT(-('Diário 4º PA'!$E$4:$E$2000='Analítico Cp.'!$B154),-('Diário 4º PA'!$Q$4:$Q$2000=L$1),('Diário 4º PA'!$F$4:$F$2000))+SUMPRODUCT(-('Comp.'!$D$5:$D$896='Analítico Cp.'!$B154),-('Comp.'!$K$5:$K$896=L$1),('Comp.'!$E$5:$E$896))</f>
        <v>0</v>
      </c>
      <c r="M154" s="15">
        <f>SUMPRODUCT(-('Diário 1º PA'!$E$4:$E$2634='Analítico Cp.'!$B154),-('Diário 1º PA'!$Q$4:$Q$2634=M$1),('Diário 1º PA'!$F$4:$F$2634))+SUMPRODUCT(-('Diário 2º PA'!$E$4:$E$2000='Analítico Cp.'!$B154),-('Diário 2º PA'!$Q$4:$Q$2000=M$1),('Diário 2º PA'!$F$4:$F$2000))+SUMPRODUCT(-('Diário 3º PA'!$E$4:$E$2000='Analítico Cp.'!$B154),-('Diário 3º PA'!$Q$4:$Q$2000=M$1),('Diário 3º PA'!$F$4:$F$2000))+SUMPRODUCT(-('Diário 4º PA'!$E$4:$E$2000='Analítico Cp.'!$B154),-('Diário 4º PA'!$Q$4:$Q$2000=M$1),('Diário 4º PA'!$F$4:$F$2000))+SUMPRODUCT(-('Comp.'!$D$5:$D$896='Analítico Cp.'!$B154),-('Comp.'!$K$5:$K$896=M$1),('Comp.'!$E$5:$E$896))</f>
        <v>0</v>
      </c>
      <c r="N154" s="15">
        <f>SUMPRODUCT(-('Diário 1º PA'!$E$4:$E$2634='Analítico Cp.'!$B154),-('Diário 1º PA'!$Q$4:$Q$2634=N$1),('Diário 1º PA'!$F$4:$F$2634))+SUMPRODUCT(-('Diário 2º PA'!$E$4:$E$2000='Analítico Cp.'!$B154),-('Diário 2º PA'!$Q$4:$Q$2000=N$1),('Diário 2º PA'!$F$4:$F$2000))+SUMPRODUCT(-('Diário 3º PA'!$E$4:$E$2000='Analítico Cp.'!$B154),-('Diário 3º PA'!$Q$4:$Q$2000=N$1),('Diário 3º PA'!$F$4:$F$2000))+SUMPRODUCT(-('Diário 4º PA'!$E$4:$E$2000='Analítico Cp.'!$B154),-('Diário 4º PA'!$Q$4:$Q$2000=N$1),('Diário 4º PA'!$F$4:$F$2000))+SUMPRODUCT(-('Comp.'!$D$5:$D$896='Analítico Cp.'!$B154),-('Comp.'!$K$5:$K$896=N$1),('Comp.'!$E$5:$E$896))</f>
        <v>0</v>
      </c>
      <c r="O154" s="16">
        <f t="shared" si="17"/>
        <v>0</v>
      </c>
      <c r="P154" s="180">
        <f t="shared" si="18"/>
        <v>0</v>
      </c>
    </row>
    <row r="155" spans="1:16" ht="23.25" customHeight="1" x14ac:dyDescent="0.2">
      <c r="A155" s="67" t="s">
        <v>136</v>
      </c>
      <c r="B155" s="65" t="s">
        <v>72</v>
      </c>
      <c r="C155" s="15">
        <f>SUMPRODUCT(-('Diário 1º PA'!$E$4:$E$2634='Analítico Cp.'!$B155),-('Diário 1º PA'!$Q$4:$Q$2634=C$1),('Diário 1º PA'!$F$4:$F$2634))+SUMPRODUCT(-('Diário 2º PA'!$E$4:$E$2000='Analítico Cp.'!$B155),-('Diário 2º PA'!$Q$4:$Q$2000=C$1),('Diário 2º PA'!$F$4:$F$2000))+SUMPRODUCT(-('Diário 3º PA'!$E$4:$E$2000='Analítico Cp.'!$B155),-('Diário 3º PA'!$Q$4:$Q$2000=C$1),('Diário 3º PA'!$F$4:$F$2000))+SUMPRODUCT(-('Diário 4º PA'!$E$4:$E$2000='Analítico Cp.'!$B155),-('Diário 4º PA'!$Q$4:$Q$2000=C$1),('Diário 4º PA'!$F$4:$F$2000))+SUMPRODUCT(-('Comp.'!$D$5:$D$896='Analítico Cp.'!$B155),-('Comp.'!$K$5:$K$896=C$1),('Comp.'!$E$5:$E$896))</f>
        <v>0</v>
      </c>
      <c r="D155" s="15">
        <f>SUMPRODUCT(-('Diário 1º PA'!$E$4:$E$2634='Analítico Cp.'!$B155),-('Diário 1º PA'!$Q$4:$Q$2634=D$1),('Diário 1º PA'!$F$4:$F$2634))+SUMPRODUCT(-('Diário 2º PA'!$E$4:$E$2000='Analítico Cp.'!$B155),-('Diário 2º PA'!$Q$4:$Q$2000=D$1),('Diário 2º PA'!$F$4:$F$2000))+SUMPRODUCT(-('Diário 3º PA'!$E$4:$E$2000='Analítico Cp.'!$B155),-('Diário 3º PA'!$Q$4:$Q$2000=D$1),('Diário 3º PA'!$F$4:$F$2000))+SUMPRODUCT(-('Diário 4º PA'!$E$4:$E$2000='Analítico Cp.'!$B155),-('Diário 4º PA'!$Q$4:$Q$2000=D$1),('Diário 4º PA'!$F$4:$F$2000))+SUMPRODUCT(-('Comp.'!$D$5:$D$896='Analítico Cp.'!$B155),-('Comp.'!$K$5:$K$896=D$1),('Comp.'!$E$5:$E$896))</f>
        <v>0</v>
      </c>
      <c r="E155" s="15">
        <f>SUMPRODUCT(-('Diário 1º PA'!$E$4:$E$2634='Analítico Cp.'!$B155),-('Diário 1º PA'!$Q$4:$Q$2634=E$1),('Diário 1º PA'!$F$4:$F$2634))+SUMPRODUCT(-('Diário 2º PA'!$E$4:$E$2000='Analítico Cp.'!$B155),-('Diário 2º PA'!$Q$4:$Q$2000=E$1),('Diário 2º PA'!$F$4:$F$2000))+SUMPRODUCT(-('Diário 3º PA'!$E$4:$E$2000='Analítico Cp.'!$B155),-('Diário 3º PA'!$Q$4:$Q$2000=E$1),('Diário 3º PA'!$F$4:$F$2000))+SUMPRODUCT(-('Diário 4º PA'!$E$4:$E$2000='Analítico Cp.'!$B155),-('Diário 4º PA'!$Q$4:$Q$2000=E$1),('Diário 4º PA'!$F$4:$F$2000))+SUMPRODUCT(-('Comp.'!$D$5:$D$896='Analítico Cp.'!$B155),-('Comp.'!$K$5:$K$896=E$1),('Comp.'!$E$5:$E$896))</f>
        <v>0</v>
      </c>
      <c r="F155" s="15">
        <f>SUMPRODUCT(-('Diário 1º PA'!$E$4:$E$2634='Analítico Cp.'!$B155),-('Diário 1º PA'!$Q$4:$Q$2634=F$1),('Diário 1º PA'!$F$4:$F$2634))+SUMPRODUCT(-('Diário 2º PA'!$E$4:$E$2000='Analítico Cp.'!$B155),-('Diário 2º PA'!$Q$4:$Q$2000=F$1),('Diário 2º PA'!$F$4:$F$2000))+SUMPRODUCT(-('Diário 3º PA'!$E$4:$E$2000='Analítico Cp.'!$B155),-('Diário 3º PA'!$Q$4:$Q$2000=F$1),('Diário 3º PA'!$F$4:$F$2000))+SUMPRODUCT(-('Diário 4º PA'!$E$4:$E$2000='Analítico Cp.'!$B155),-('Diário 4º PA'!$Q$4:$Q$2000=F$1),('Diário 4º PA'!$F$4:$F$2000))+SUMPRODUCT(-('Comp.'!$D$5:$D$896='Analítico Cp.'!$B155),-('Comp.'!$K$5:$K$896=F$1),('Comp.'!$E$5:$E$896))</f>
        <v>0</v>
      </c>
      <c r="G155" s="15">
        <f>SUMPRODUCT(-('Diário 1º PA'!$E$4:$E$2634='Analítico Cp.'!$B155),-('Diário 1º PA'!$Q$4:$Q$2634=G$1),('Diário 1º PA'!$F$4:$F$2634))+SUMPRODUCT(-('Diário 2º PA'!$E$4:$E$2000='Analítico Cp.'!$B155),-('Diário 2º PA'!$Q$4:$Q$2000=G$1),('Diário 2º PA'!$F$4:$F$2000))+SUMPRODUCT(-('Diário 3º PA'!$E$4:$E$2000='Analítico Cp.'!$B155),-('Diário 3º PA'!$Q$4:$Q$2000=G$1),('Diário 3º PA'!$F$4:$F$2000))+SUMPRODUCT(-('Diário 4º PA'!$E$4:$E$2000='Analítico Cp.'!$B155),-('Diário 4º PA'!$Q$4:$Q$2000=G$1),('Diário 4º PA'!$F$4:$F$2000))+SUMPRODUCT(-('Comp.'!$D$5:$D$896='Analítico Cp.'!$B155),-('Comp.'!$K$5:$K$896=G$1),('Comp.'!$E$5:$E$896))</f>
        <v>0</v>
      </c>
      <c r="H155" s="15">
        <f>SUMPRODUCT(-('Diário 1º PA'!$E$4:$E$2634='Analítico Cp.'!$B155),-('Diário 1º PA'!$Q$4:$Q$2634=H$1),('Diário 1º PA'!$F$4:$F$2634))+SUMPRODUCT(-('Diário 2º PA'!$E$4:$E$2000='Analítico Cp.'!$B155),-('Diário 2º PA'!$Q$4:$Q$2000=H$1),('Diário 2º PA'!$F$4:$F$2000))+SUMPRODUCT(-('Diário 3º PA'!$E$4:$E$2000='Analítico Cp.'!$B155),-('Diário 3º PA'!$Q$4:$Q$2000=H$1),('Diário 3º PA'!$F$4:$F$2000))+SUMPRODUCT(-('Diário 4º PA'!$E$4:$E$2000='Analítico Cp.'!$B155),-('Diário 4º PA'!$Q$4:$Q$2000=H$1),('Diário 4º PA'!$F$4:$F$2000))+SUMPRODUCT(-('Comp.'!$D$5:$D$896='Analítico Cp.'!$B155),-('Comp.'!$K$5:$K$896=H$1),('Comp.'!$E$5:$E$896))</f>
        <v>0</v>
      </c>
      <c r="I155" s="15">
        <f>SUMPRODUCT(-('Diário 1º PA'!$E$4:$E$2634='Analítico Cp.'!$B155),-('Diário 1º PA'!$Q$4:$Q$2634=I$1),('Diário 1º PA'!$F$4:$F$2634))+SUMPRODUCT(-('Diário 2º PA'!$E$4:$E$2000='Analítico Cp.'!$B155),-('Diário 2º PA'!$Q$4:$Q$2000=I$1),('Diário 2º PA'!$F$4:$F$2000))+SUMPRODUCT(-('Diário 3º PA'!$E$4:$E$2000='Analítico Cp.'!$B155),-('Diário 3º PA'!$Q$4:$Q$2000=I$1),('Diário 3º PA'!$F$4:$F$2000))+SUMPRODUCT(-('Diário 4º PA'!$E$4:$E$2000='Analítico Cp.'!$B155),-('Diário 4º PA'!$Q$4:$Q$2000=I$1),('Diário 4º PA'!$F$4:$F$2000))+SUMPRODUCT(-('Comp.'!$D$5:$D$896='Analítico Cp.'!$B155),-('Comp.'!$K$5:$K$896=I$1),('Comp.'!$E$5:$E$896))</f>
        <v>0</v>
      </c>
      <c r="J155" s="15">
        <f>SUMPRODUCT(-('Diário 1º PA'!$E$4:$E$2634='Analítico Cp.'!$B155),-('Diário 1º PA'!$Q$4:$Q$2634=J$1),('Diário 1º PA'!$F$4:$F$2634))+SUMPRODUCT(-('Diário 2º PA'!$E$4:$E$2000='Analítico Cp.'!$B155),-('Diário 2º PA'!$Q$4:$Q$2000=J$1),('Diário 2º PA'!$F$4:$F$2000))+SUMPRODUCT(-('Diário 3º PA'!$E$4:$E$2000='Analítico Cp.'!$B155),-('Diário 3º PA'!$Q$4:$Q$2000=J$1),('Diário 3º PA'!$F$4:$F$2000))+SUMPRODUCT(-('Diário 4º PA'!$E$4:$E$2000='Analítico Cp.'!$B155),-('Diário 4º PA'!$Q$4:$Q$2000=J$1),('Diário 4º PA'!$F$4:$F$2000))+SUMPRODUCT(-('Comp.'!$D$5:$D$896='Analítico Cp.'!$B155),-('Comp.'!$K$5:$K$896=J$1),('Comp.'!$E$5:$E$896))</f>
        <v>0</v>
      </c>
      <c r="K155" s="15">
        <f>SUMPRODUCT(-('Diário 1º PA'!$E$4:$E$2634='Analítico Cp.'!$B155),-('Diário 1º PA'!$Q$4:$Q$2634=K$1),('Diário 1º PA'!$F$4:$F$2634))+SUMPRODUCT(-('Diário 2º PA'!$E$4:$E$2000='Analítico Cp.'!$B155),-('Diário 2º PA'!$Q$4:$Q$2000=K$1),('Diário 2º PA'!$F$4:$F$2000))+SUMPRODUCT(-('Diário 3º PA'!$E$4:$E$2000='Analítico Cp.'!$B155),-('Diário 3º PA'!$Q$4:$Q$2000=K$1),('Diário 3º PA'!$F$4:$F$2000))+SUMPRODUCT(-('Diário 4º PA'!$E$4:$E$2000='Analítico Cp.'!$B155),-('Diário 4º PA'!$Q$4:$Q$2000=K$1),('Diário 4º PA'!$F$4:$F$2000))+SUMPRODUCT(-('Comp.'!$D$5:$D$896='Analítico Cp.'!$B155),-('Comp.'!$K$5:$K$896=K$1),('Comp.'!$E$5:$E$896))</f>
        <v>0</v>
      </c>
      <c r="L155" s="15">
        <f>SUMPRODUCT(-('Diário 1º PA'!$E$4:$E$2634='Analítico Cp.'!$B155),-('Diário 1º PA'!$Q$4:$Q$2634=L$1),('Diário 1º PA'!$F$4:$F$2634))+SUMPRODUCT(-('Diário 2º PA'!$E$4:$E$2000='Analítico Cp.'!$B155),-('Diário 2º PA'!$Q$4:$Q$2000=L$1),('Diário 2º PA'!$F$4:$F$2000))+SUMPRODUCT(-('Diário 3º PA'!$E$4:$E$2000='Analítico Cp.'!$B155),-('Diário 3º PA'!$Q$4:$Q$2000=L$1),('Diário 3º PA'!$F$4:$F$2000))+SUMPRODUCT(-('Diário 4º PA'!$E$4:$E$2000='Analítico Cp.'!$B155),-('Diário 4º PA'!$Q$4:$Q$2000=L$1),('Diário 4º PA'!$F$4:$F$2000))+SUMPRODUCT(-('Comp.'!$D$5:$D$896='Analítico Cp.'!$B155),-('Comp.'!$K$5:$K$896=L$1),('Comp.'!$E$5:$E$896))</f>
        <v>0</v>
      </c>
      <c r="M155" s="15">
        <f>SUMPRODUCT(-('Diário 1º PA'!$E$4:$E$2634='Analítico Cp.'!$B155),-('Diário 1º PA'!$Q$4:$Q$2634=M$1),('Diário 1º PA'!$F$4:$F$2634))+SUMPRODUCT(-('Diário 2º PA'!$E$4:$E$2000='Analítico Cp.'!$B155),-('Diário 2º PA'!$Q$4:$Q$2000=M$1),('Diário 2º PA'!$F$4:$F$2000))+SUMPRODUCT(-('Diário 3º PA'!$E$4:$E$2000='Analítico Cp.'!$B155),-('Diário 3º PA'!$Q$4:$Q$2000=M$1),('Diário 3º PA'!$F$4:$F$2000))+SUMPRODUCT(-('Diário 4º PA'!$E$4:$E$2000='Analítico Cp.'!$B155),-('Diário 4º PA'!$Q$4:$Q$2000=M$1),('Diário 4º PA'!$F$4:$F$2000))+SUMPRODUCT(-('Comp.'!$D$5:$D$896='Analítico Cp.'!$B155),-('Comp.'!$K$5:$K$896=M$1),('Comp.'!$E$5:$E$896))</f>
        <v>0</v>
      </c>
      <c r="N155" s="15">
        <f>SUMPRODUCT(-('Diário 1º PA'!$E$4:$E$2634='Analítico Cp.'!$B155),-('Diário 1º PA'!$Q$4:$Q$2634=N$1),('Diário 1º PA'!$F$4:$F$2634))+SUMPRODUCT(-('Diário 2º PA'!$E$4:$E$2000='Analítico Cp.'!$B155),-('Diário 2º PA'!$Q$4:$Q$2000=N$1),('Diário 2º PA'!$F$4:$F$2000))+SUMPRODUCT(-('Diário 3º PA'!$E$4:$E$2000='Analítico Cp.'!$B155),-('Diário 3º PA'!$Q$4:$Q$2000=N$1),('Diário 3º PA'!$F$4:$F$2000))+SUMPRODUCT(-('Diário 4º PA'!$E$4:$E$2000='Analítico Cp.'!$B155),-('Diário 4º PA'!$Q$4:$Q$2000=N$1),('Diário 4º PA'!$F$4:$F$2000))+SUMPRODUCT(-('Comp.'!$D$5:$D$896='Analítico Cp.'!$B155),-('Comp.'!$K$5:$K$896=N$1),('Comp.'!$E$5:$E$896))</f>
        <v>0</v>
      </c>
      <c r="O155" s="16">
        <f t="shared" si="17"/>
        <v>0</v>
      </c>
      <c r="P155" s="180">
        <f t="shared" si="18"/>
        <v>0</v>
      </c>
    </row>
    <row r="156" spans="1:16" ht="23.25" customHeight="1" x14ac:dyDescent="0.2">
      <c r="A156" s="67" t="s">
        <v>137</v>
      </c>
      <c r="B156" s="65" t="s">
        <v>224</v>
      </c>
      <c r="C156" s="15">
        <f>SUMPRODUCT(-('Diário 1º PA'!$E$4:$E$2634='Analítico Cp.'!$B156),-('Diário 1º PA'!$Q$4:$Q$2634=C$1),('Diário 1º PA'!$F$4:$F$2634))+SUMPRODUCT(-('Diário 2º PA'!$E$4:$E$2000='Analítico Cp.'!$B156),-('Diário 2º PA'!$Q$4:$Q$2000=C$1),('Diário 2º PA'!$F$4:$F$2000))+SUMPRODUCT(-('Diário 3º PA'!$E$4:$E$2000='Analítico Cp.'!$B156),-('Diário 3º PA'!$Q$4:$Q$2000=C$1),('Diário 3º PA'!$F$4:$F$2000))+SUMPRODUCT(-('Diário 4º PA'!$E$4:$E$2000='Analítico Cp.'!$B156),-('Diário 4º PA'!$Q$4:$Q$2000=C$1),('Diário 4º PA'!$F$4:$F$2000))+SUMPRODUCT(-('Comp.'!$D$5:$D$896='Analítico Cp.'!$B156),-('Comp.'!$K$5:$K$896=C$1),('Comp.'!$E$5:$E$896))</f>
        <v>0</v>
      </c>
      <c r="D156" s="15">
        <f>SUMPRODUCT(-('Diário 1º PA'!$E$4:$E$2634='Analítico Cp.'!$B156),-('Diário 1º PA'!$Q$4:$Q$2634=D$1),('Diário 1º PA'!$F$4:$F$2634))+SUMPRODUCT(-('Diário 2º PA'!$E$4:$E$2000='Analítico Cp.'!$B156),-('Diário 2º PA'!$Q$4:$Q$2000=D$1),('Diário 2º PA'!$F$4:$F$2000))+SUMPRODUCT(-('Diário 3º PA'!$E$4:$E$2000='Analítico Cp.'!$B156),-('Diário 3º PA'!$Q$4:$Q$2000=D$1),('Diário 3º PA'!$F$4:$F$2000))+SUMPRODUCT(-('Diário 4º PA'!$E$4:$E$2000='Analítico Cp.'!$B156),-('Diário 4º PA'!$Q$4:$Q$2000=D$1),('Diário 4º PA'!$F$4:$F$2000))+SUMPRODUCT(-('Comp.'!$D$5:$D$896='Analítico Cp.'!$B156),-('Comp.'!$K$5:$K$896=D$1),('Comp.'!$E$5:$E$896))</f>
        <v>0</v>
      </c>
      <c r="E156" s="15">
        <f>SUMPRODUCT(-('Diário 1º PA'!$E$4:$E$2634='Analítico Cp.'!$B156),-('Diário 1º PA'!$Q$4:$Q$2634=E$1),('Diário 1º PA'!$F$4:$F$2634))+SUMPRODUCT(-('Diário 2º PA'!$E$4:$E$2000='Analítico Cp.'!$B156),-('Diário 2º PA'!$Q$4:$Q$2000=E$1),('Diário 2º PA'!$F$4:$F$2000))+SUMPRODUCT(-('Diário 3º PA'!$E$4:$E$2000='Analítico Cp.'!$B156),-('Diário 3º PA'!$Q$4:$Q$2000=E$1),('Diário 3º PA'!$F$4:$F$2000))+SUMPRODUCT(-('Diário 4º PA'!$E$4:$E$2000='Analítico Cp.'!$B156),-('Diário 4º PA'!$Q$4:$Q$2000=E$1),('Diário 4º PA'!$F$4:$F$2000))+SUMPRODUCT(-('Comp.'!$D$5:$D$896='Analítico Cp.'!$B156),-('Comp.'!$K$5:$K$896=E$1),('Comp.'!$E$5:$E$896))</f>
        <v>0</v>
      </c>
      <c r="F156" s="15">
        <f>SUMPRODUCT(-('Diário 1º PA'!$E$4:$E$2634='Analítico Cp.'!$B156),-('Diário 1º PA'!$Q$4:$Q$2634=F$1),('Diário 1º PA'!$F$4:$F$2634))+SUMPRODUCT(-('Diário 2º PA'!$E$4:$E$2000='Analítico Cp.'!$B156),-('Diário 2º PA'!$Q$4:$Q$2000=F$1),('Diário 2º PA'!$F$4:$F$2000))+SUMPRODUCT(-('Diário 3º PA'!$E$4:$E$2000='Analítico Cp.'!$B156),-('Diário 3º PA'!$Q$4:$Q$2000=F$1),('Diário 3º PA'!$F$4:$F$2000))+SUMPRODUCT(-('Diário 4º PA'!$E$4:$E$2000='Analítico Cp.'!$B156),-('Diário 4º PA'!$Q$4:$Q$2000=F$1),('Diário 4º PA'!$F$4:$F$2000))+SUMPRODUCT(-('Comp.'!$D$5:$D$896='Analítico Cp.'!$B156),-('Comp.'!$K$5:$K$896=F$1),('Comp.'!$E$5:$E$896))</f>
        <v>0</v>
      </c>
      <c r="G156" s="15">
        <f>SUMPRODUCT(-('Diário 1º PA'!$E$4:$E$2634='Analítico Cp.'!$B156),-('Diário 1º PA'!$Q$4:$Q$2634=G$1),('Diário 1º PA'!$F$4:$F$2634))+SUMPRODUCT(-('Diário 2º PA'!$E$4:$E$2000='Analítico Cp.'!$B156),-('Diário 2º PA'!$Q$4:$Q$2000=G$1),('Diário 2º PA'!$F$4:$F$2000))+SUMPRODUCT(-('Diário 3º PA'!$E$4:$E$2000='Analítico Cp.'!$B156),-('Diário 3º PA'!$Q$4:$Q$2000=G$1),('Diário 3º PA'!$F$4:$F$2000))+SUMPRODUCT(-('Diário 4º PA'!$E$4:$E$2000='Analítico Cp.'!$B156),-('Diário 4º PA'!$Q$4:$Q$2000=G$1),('Diário 4º PA'!$F$4:$F$2000))+SUMPRODUCT(-('Comp.'!$D$5:$D$896='Analítico Cp.'!$B156),-('Comp.'!$K$5:$K$896=G$1),('Comp.'!$E$5:$E$896))</f>
        <v>0</v>
      </c>
      <c r="H156" s="15">
        <f>SUMPRODUCT(-('Diário 1º PA'!$E$4:$E$2634='Analítico Cp.'!$B156),-('Diário 1º PA'!$Q$4:$Q$2634=H$1),('Diário 1º PA'!$F$4:$F$2634))+SUMPRODUCT(-('Diário 2º PA'!$E$4:$E$2000='Analítico Cp.'!$B156),-('Diário 2º PA'!$Q$4:$Q$2000=H$1),('Diário 2º PA'!$F$4:$F$2000))+SUMPRODUCT(-('Diário 3º PA'!$E$4:$E$2000='Analítico Cp.'!$B156),-('Diário 3º PA'!$Q$4:$Q$2000=H$1),('Diário 3º PA'!$F$4:$F$2000))+SUMPRODUCT(-('Diário 4º PA'!$E$4:$E$2000='Analítico Cp.'!$B156),-('Diário 4º PA'!$Q$4:$Q$2000=H$1),('Diário 4º PA'!$F$4:$F$2000))+SUMPRODUCT(-('Comp.'!$D$5:$D$896='Analítico Cp.'!$B156),-('Comp.'!$K$5:$K$896=H$1),('Comp.'!$E$5:$E$896))</f>
        <v>0</v>
      </c>
      <c r="I156" s="15">
        <f>SUMPRODUCT(-('Diário 1º PA'!$E$4:$E$2634='Analítico Cp.'!$B156),-('Diário 1º PA'!$Q$4:$Q$2634=I$1),('Diário 1º PA'!$F$4:$F$2634))+SUMPRODUCT(-('Diário 2º PA'!$E$4:$E$2000='Analítico Cp.'!$B156),-('Diário 2º PA'!$Q$4:$Q$2000=I$1),('Diário 2º PA'!$F$4:$F$2000))+SUMPRODUCT(-('Diário 3º PA'!$E$4:$E$2000='Analítico Cp.'!$B156),-('Diário 3º PA'!$Q$4:$Q$2000=I$1),('Diário 3º PA'!$F$4:$F$2000))+SUMPRODUCT(-('Diário 4º PA'!$E$4:$E$2000='Analítico Cp.'!$B156),-('Diário 4º PA'!$Q$4:$Q$2000=I$1),('Diário 4º PA'!$F$4:$F$2000))+SUMPRODUCT(-('Comp.'!$D$5:$D$896='Analítico Cp.'!$B156),-('Comp.'!$K$5:$K$896=I$1),('Comp.'!$E$5:$E$896))</f>
        <v>0</v>
      </c>
      <c r="J156" s="15">
        <f>SUMPRODUCT(-('Diário 1º PA'!$E$4:$E$2634='Analítico Cp.'!$B156),-('Diário 1º PA'!$Q$4:$Q$2634=J$1),('Diário 1º PA'!$F$4:$F$2634))+SUMPRODUCT(-('Diário 2º PA'!$E$4:$E$2000='Analítico Cp.'!$B156),-('Diário 2º PA'!$Q$4:$Q$2000=J$1),('Diário 2º PA'!$F$4:$F$2000))+SUMPRODUCT(-('Diário 3º PA'!$E$4:$E$2000='Analítico Cp.'!$B156),-('Diário 3º PA'!$Q$4:$Q$2000=J$1),('Diário 3º PA'!$F$4:$F$2000))+SUMPRODUCT(-('Diário 4º PA'!$E$4:$E$2000='Analítico Cp.'!$B156),-('Diário 4º PA'!$Q$4:$Q$2000=J$1),('Diário 4º PA'!$F$4:$F$2000))+SUMPRODUCT(-('Comp.'!$D$5:$D$896='Analítico Cp.'!$B156),-('Comp.'!$K$5:$K$896=J$1),('Comp.'!$E$5:$E$896))</f>
        <v>0</v>
      </c>
      <c r="K156" s="15">
        <f>SUMPRODUCT(-('Diário 1º PA'!$E$4:$E$2634='Analítico Cp.'!$B156),-('Diário 1º PA'!$Q$4:$Q$2634=K$1),('Diário 1º PA'!$F$4:$F$2634))+SUMPRODUCT(-('Diário 2º PA'!$E$4:$E$2000='Analítico Cp.'!$B156),-('Diário 2º PA'!$Q$4:$Q$2000=K$1),('Diário 2º PA'!$F$4:$F$2000))+SUMPRODUCT(-('Diário 3º PA'!$E$4:$E$2000='Analítico Cp.'!$B156),-('Diário 3º PA'!$Q$4:$Q$2000=K$1),('Diário 3º PA'!$F$4:$F$2000))+SUMPRODUCT(-('Diário 4º PA'!$E$4:$E$2000='Analítico Cp.'!$B156),-('Diário 4º PA'!$Q$4:$Q$2000=K$1),('Diário 4º PA'!$F$4:$F$2000))+SUMPRODUCT(-('Comp.'!$D$5:$D$896='Analítico Cp.'!$B156),-('Comp.'!$K$5:$K$896=K$1),('Comp.'!$E$5:$E$896))</f>
        <v>0</v>
      </c>
      <c r="L156" s="15">
        <f>SUMPRODUCT(-('Diário 1º PA'!$E$4:$E$2634='Analítico Cp.'!$B156),-('Diário 1º PA'!$Q$4:$Q$2634=L$1),('Diário 1º PA'!$F$4:$F$2634))+SUMPRODUCT(-('Diário 2º PA'!$E$4:$E$2000='Analítico Cp.'!$B156),-('Diário 2º PA'!$Q$4:$Q$2000=L$1),('Diário 2º PA'!$F$4:$F$2000))+SUMPRODUCT(-('Diário 3º PA'!$E$4:$E$2000='Analítico Cp.'!$B156),-('Diário 3º PA'!$Q$4:$Q$2000=L$1),('Diário 3º PA'!$F$4:$F$2000))+SUMPRODUCT(-('Diário 4º PA'!$E$4:$E$2000='Analítico Cp.'!$B156),-('Diário 4º PA'!$Q$4:$Q$2000=L$1),('Diário 4º PA'!$F$4:$F$2000))+SUMPRODUCT(-('Comp.'!$D$5:$D$896='Analítico Cp.'!$B156),-('Comp.'!$K$5:$K$896=L$1),('Comp.'!$E$5:$E$896))</f>
        <v>0</v>
      </c>
      <c r="M156" s="15">
        <f>SUMPRODUCT(-('Diário 1º PA'!$E$4:$E$2634='Analítico Cp.'!$B156),-('Diário 1º PA'!$Q$4:$Q$2634=M$1),('Diário 1º PA'!$F$4:$F$2634))+SUMPRODUCT(-('Diário 2º PA'!$E$4:$E$2000='Analítico Cp.'!$B156),-('Diário 2º PA'!$Q$4:$Q$2000=M$1),('Diário 2º PA'!$F$4:$F$2000))+SUMPRODUCT(-('Diário 3º PA'!$E$4:$E$2000='Analítico Cp.'!$B156),-('Diário 3º PA'!$Q$4:$Q$2000=M$1),('Diário 3º PA'!$F$4:$F$2000))+SUMPRODUCT(-('Diário 4º PA'!$E$4:$E$2000='Analítico Cp.'!$B156),-('Diário 4º PA'!$Q$4:$Q$2000=M$1),('Diário 4º PA'!$F$4:$F$2000))+SUMPRODUCT(-('Comp.'!$D$5:$D$896='Analítico Cp.'!$B156),-('Comp.'!$K$5:$K$896=M$1),('Comp.'!$E$5:$E$896))</f>
        <v>0</v>
      </c>
      <c r="N156" s="15">
        <f>SUMPRODUCT(-('Diário 1º PA'!$E$4:$E$2634='Analítico Cp.'!$B156),-('Diário 1º PA'!$Q$4:$Q$2634=N$1),('Diário 1º PA'!$F$4:$F$2634))+SUMPRODUCT(-('Diário 2º PA'!$E$4:$E$2000='Analítico Cp.'!$B156),-('Diário 2º PA'!$Q$4:$Q$2000=N$1),('Diário 2º PA'!$F$4:$F$2000))+SUMPRODUCT(-('Diário 3º PA'!$E$4:$E$2000='Analítico Cp.'!$B156),-('Diário 3º PA'!$Q$4:$Q$2000=N$1),('Diário 3º PA'!$F$4:$F$2000))+SUMPRODUCT(-('Diário 4º PA'!$E$4:$E$2000='Analítico Cp.'!$B156),-('Diário 4º PA'!$Q$4:$Q$2000=N$1),('Diário 4º PA'!$F$4:$F$2000))+SUMPRODUCT(-('Comp.'!$D$5:$D$896='Analítico Cp.'!$B156),-('Comp.'!$K$5:$K$896=N$1),('Comp.'!$E$5:$E$896))</f>
        <v>0</v>
      </c>
      <c r="O156" s="16">
        <f t="shared" si="17"/>
        <v>0</v>
      </c>
      <c r="P156" s="180">
        <f t="shared" si="18"/>
        <v>0</v>
      </c>
    </row>
    <row r="157" spans="1:16" ht="23.25" customHeight="1" x14ac:dyDescent="0.2">
      <c r="A157" s="67" t="s">
        <v>138</v>
      </c>
      <c r="B157" s="65" t="s">
        <v>229</v>
      </c>
      <c r="C157" s="15">
        <f>SUMPRODUCT(-('Diário 1º PA'!$E$4:$E$2634='Analítico Cp.'!$B157),-('Diário 1º PA'!$Q$4:$Q$2634=C$1),('Diário 1º PA'!$F$4:$F$2634))+SUMPRODUCT(-('Diário 2º PA'!$E$4:$E$2000='Analítico Cp.'!$B157),-('Diário 2º PA'!$Q$4:$Q$2000=C$1),('Diário 2º PA'!$F$4:$F$2000))+SUMPRODUCT(-('Diário 3º PA'!$E$4:$E$2000='Analítico Cp.'!$B157),-('Diário 3º PA'!$Q$4:$Q$2000=C$1),('Diário 3º PA'!$F$4:$F$2000))+SUMPRODUCT(-('Diário 4º PA'!$E$4:$E$2000='Analítico Cp.'!$B157),-('Diário 4º PA'!$Q$4:$Q$2000=C$1),('Diário 4º PA'!$F$4:$F$2000))+SUMPRODUCT(-('Comp.'!$D$5:$D$896='Analítico Cp.'!$B157),-('Comp.'!$K$5:$K$896=C$1),('Comp.'!$E$5:$E$896))</f>
        <v>0</v>
      </c>
      <c r="D157" s="15">
        <f>SUMPRODUCT(-('Diário 1º PA'!$E$4:$E$2634='Analítico Cp.'!$B157),-('Diário 1º PA'!$Q$4:$Q$2634=D$1),('Diário 1º PA'!$F$4:$F$2634))+SUMPRODUCT(-('Diário 2º PA'!$E$4:$E$2000='Analítico Cp.'!$B157),-('Diário 2º PA'!$Q$4:$Q$2000=D$1),('Diário 2º PA'!$F$4:$F$2000))+SUMPRODUCT(-('Diário 3º PA'!$E$4:$E$2000='Analítico Cp.'!$B157),-('Diário 3º PA'!$Q$4:$Q$2000=D$1),('Diário 3º PA'!$F$4:$F$2000))+SUMPRODUCT(-('Diário 4º PA'!$E$4:$E$2000='Analítico Cp.'!$B157),-('Diário 4º PA'!$Q$4:$Q$2000=D$1),('Diário 4º PA'!$F$4:$F$2000))+SUMPRODUCT(-('Comp.'!$D$5:$D$896='Analítico Cp.'!$B157),-('Comp.'!$K$5:$K$896=D$1),('Comp.'!$E$5:$E$896))</f>
        <v>0</v>
      </c>
      <c r="E157" s="15">
        <f>SUMPRODUCT(-('Diário 1º PA'!$E$4:$E$2634='Analítico Cp.'!$B157),-('Diário 1º PA'!$Q$4:$Q$2634=E$1),('Diário 1º PA'!$F$4:$F$2634))+SUMPRODUCT(-('Diário 2º PA'!$E$4:$E$2000='Analítico Cp.'!$B157),-('Diário 2º PA'!$Q$4:$Q$2000=E$1),('Diário 2º PA'!$F$4:$F$2000))+SUMPRODUCT(-('Diário 3º PA'!$E$4:$E$2000='Analítico Cp.'!$B157),-('Diário 3º PA'!$Q$4:$Q$2000=E$1),('Diário 3º PA'!$F$4:$F$2000))+SUMPRODUCT(-('Diário 4º PA'!$E$4:$E$2000='Analítico Cp.'!$B157),-('Diário 4º PA'!$Q$4:$Q$2000=E$1),('Diário 4º PA'!$F$4:$F$2000))+SUMPRODUCT(-('Comp.'!$D$5:$D$896='Analítico Cp.'!$B157),-('Comp.'!$K$5:$K$896=E$1),('Comp.'!$E$5:$E$896))</f>
        <v>0</v>
      </c>
      <c r="F157" s="15">
        <f>SUMPRODUCT(-('Diário 1º PA'!$E$4:$E$2634='Analítico Cp.'!$B157),-('Diário 1º PA'!$Q$4:$Q$2634=F$1),('Diário 1º PA'!$F$4:$F$2634))+SUMPRODUCT(-('Diário 2º PA'!$E$4:$E$2000='Analítico Cp.'!$B157),-('Diário 2º PA'!$Q$4:$Q$2000=F$1),('Diário 2º PA'!$F$4:$F$2000))+SUMPRODUCT(-('Diário 3º PA'!$E$4:$E$2000='Analítico Cp.'!$B157),-('Diário 3º PA'!$Q$4:$Q$2000=F$1),('Diário 3º PA'!$F$4:$F$2000))+SUMPRODUCT(-('Diário 4º PA'!$E$4:$E$2000='Analítico Cp.'!$B157),-('Diário 4º PA'!$Q$4:$Q$2000=F$1),('Diário 4º PA'!$F$4:$F$2000))+SUMPRODUCT(-('Comp.'!$D$5:$D$896='Analítico Cp.'!$B157),-('Comp.'!$K$5:$K$896=F$1),('Comp.'!$E$5:$E$896))</f>
        <v>0</v>
      </c>
      <c r="G157" s="15">
        <f>SUMPRODUCT(-('Diário 1º PA'!$E$4:$E$2634='Analítico Cp.'!$B157),-('Diário 1º PA'!$Q$4:$Q$2634=G$1),('Diário 1º PA'!$F$4:$F$2634))+SUMPRODUCT(-('Diário 2º PA'!$E$4:$E$2000='Analítico Cp.'!$B157),-('Diário 2º PA'!$Q$4:$Q$2000=G$1),('Diário 2º PA'!$F$4:$F$2000))+SUMPRODUCT(-('Diário 3º PA'!$E$4:$E$2000='Analítico Cp.'!$B157),-('Diário 3º PA'!$Q$4:$Q$2000=G$1),('Diário 3º PA'!$F$4:$F$2000))+SUMPRODUCT(-('Diário 4º PA'!$E$4:$E$2000='Analítico Cp.'!$B157),-('Diário 4º PA'!$Q$4:$Q$2000=G$1),('Diário 4º PA'!$F$4:$F$2000))+SUMPRODUCT(-('Comp.'!$D$5:$D$896='Analítico Cp.'!$B157),-('Comp.'!$K$5:$K$896=G$1),('Comp.'!$E$5:$E$896))</f>
        <v>0</v>
      </c>
      <c r="H157" s="15">
        <f>SUMPRODUCT(-('Diário 1º PA'!$E$4:$E$2634='Analítico Cp.'!$B157),-('Diário 1º PA'!$Q$4:$Q$2634=H$1),('Diário 1º PA'!$F$4:$F$2634))+SUMPRODUCT(-('Diário 2º PA'!$E$4:$E$2000='Analítico Cp.'!$B157),-('Diário 2º PA'!$Q$4:$Q$2000=H$1),('Diário 2º PA'!$F$4:$F$2000))+SUMPRODUCT(-('Diário 3º PA'!$E$4:$E$2000='Analítico Cp.'!$B157),-('Diário 3º PA'!$Q$4:$Q$2000=H$1),('Diário 3º PA'!$F$4:$F$2000))+SUMPRODUCT(-('Diário 4º PA'!$E$4:$E$2000='Analítico Cp.'!$B157),-('Diário 4º PA'!$Q$4:$Q$2000=H$1),('Diário 4º PA'!$F$4:$F$2000))+SUMPRODUCT(-('Comp.'!$D$5:$D$896='Analítico Cp.'!$B157),-('Comp.'!$K$5:$K$896=H$1),('Comp.'!$E$5:$E$896))</f>
        <v>0</v>
      </c>
      <c r="I157" s="15">
        <f>SUMPRODUCT(-('Diário 1º PA'!$E$4:$E$2634='Analítico Cp.'!$B157),-('Diário 1º PA'!$Q$4:$Q$2634=I$1),('Diário 1º PA'!$F$4:$F$2634))+SUMPRODUCT(-('Diário 2º PA'!$E$4:$E$2000='Analítico Cp.'!$B157),-('Diário 2º PA'!$Q$4:$Q$2000=I$1),('Diário 2º PA'!$F$4:$F$2000))+SUMPRODUCT(-('Diário 3º PA'!$E$4:$E$2000='Analítico Cp.'!$B157),-('Diário 3º PA'!$Q$4:$Q$2000=I$1),('Diário 3º PA'!$F$4:$F$2000))+SUMPRODUCT(-('Diário 4º PA'!$E$4:$E$2000='Analítico Cp.'!$B157),-('Diário 4º PA'!$Q$4:$Q$2000=I$1),('Diário 4º PA'!$F$4:$F$2000))+SUMPRODUCT(-('Comp.'!$D$5:$D$896='Analítico Cp.'!$B157),-('Comp.'!$K$5:$K$896=I$1),('Comp.'!$E$5:$E$896))</f>
        <v>0</v>
      </c>
      <c r="J157" s="15">
        <f>SUMPRODUCT(-('Diário 1º PA'!$E$4:$E$2634='Analítico Cp.'!$B157),-('Diário 1º PA'!$Q$4:$Q$2634=J$1),('Diário 1º PA'!$F$4:$F$2634))+SUMPRODUCT(-('Diário 2º PA'!$E$4:$E$2000='Analítico Cp.'!$B157),-('Diário 2º PA'!$Q$4:$Q$2000=J$1),('Diário 2º PA'!$F$4:$F$2000))+SUMPRODUCT(-('Diário 3º PA'!$E$4:$E$2000='Analítico Cp.'!$B157),-('Diário 3º PA'!$Q$4:$Q$2000=J$1),('Diário 3º PA'!$F$4:$F$2000))+SUMPRODUCT(-('Diário 4º PA'!$E$4:$E$2000='Analítico Cp.'!$B157),-('Diário 4º PA'!$Q$4:$Q$2000=J$1),('Diário 4º PA'!$F$4:$F$2000))+SUMPRODUCT(-('Comp.'!$D$5:$D$896='Analítico Cp.'!$B157),-('Comp.'!$K$5:$K$896=J$1),('Comp.'!$E$5:$E$896))</f>
        <v>0</v>
      </c>
      <c r="K157" s="15">
        <f>SUMPRODUCT(-('Diário 1º PA'!$E$4:$E$2634='Analítico Cp.'!$B157),-('Diário 1º PA'!$Q$4:$Q$2634=K$1),('Diário 1º PA'!$F$4:$F$2634))+SUMPRODUCT(-('Diário 2º PA'!$E$4:$E$2000='Analítico Cp.'!$B157),-('Diário 2º PA'!$Q$4:$Q$2000=K$1),('Diário 2º PA'!$F$4:$F$2000))+SUMPRODUCT(-('Diário 3º PA'!$E$4:$E$2000='Analítico Cp.'!$B157),-('Diário 3º PA'!$Q$4:$Q$2000=K$1),('Diário 3º PA'!$F$4:$F$2000))+SUMPRODUCT(-('Diário 4º PA'!$E$4:$E$2000='Analítico Cp.'!$B157),-('Diário 4º PA'!$Q$4:$Q$2000=K$1),('Diário 4º PA'!$F$4:$F$2000))+SUMPRODUCT(-('Comp.'!$D$5:$D$896='Analítico Cp.'!$B157),-('Comp.'!$K$5:$K$896=K$1),('Comp.'!$E$5:$E$896))</f>
        <v>0</v>
      </c>
      <c r="L157" s="15">
        <f>SUMPRODUCT(-('Diário 1º PA'!$E$4:$E$2634='Analítico Cp.'!$B157),-('Diário 1º PA'!$Q$4:$Q$2634=L$1),('Diário 1º PA'!$F$4:$F$2634))+SUMPRODUCT(-('Diário 2º PA'!$E$4:$E$2000='Analítico Cp.'!$B157),-('Diário 2º PA'!$Q$4:$Q$2000=L$1),('Diário 2º PA'!$F$4:$F$2000))+SUMPRODUCT(-('Diário 3º PA'!$E$4:$E$2000='Analítico Cp.'!$B157),-('Diário 3º PA'!$Q$4:$Q$2000=L$1),('Diário 3º PA'!$F$4:$F$2000))+SUMPRODUCT(-('Diário 4º PA'!$E$4:$E$2000='Analítico Cp.'!$B157),-('Diário 4º PA'!$Q$4:$Q$2000=L$1),('Diário 4º PA'!$F$4:$F$2000))+SUMPRODUCT(-('Comp.'!$D$5:$D$896='Analítico Cp.'!$B157),-('Comp.'!$K$5:$K$896=L$1),('Comp.'!$E$5:$E$896))</f>
        <v>0</v>
      </c>
      <c r="M157" s="15">
        <f>SUMPRODUCT(-('Diário 1º PA'!$E$4:$E$2634='Analítico Cp.'!$B157),-('Diário 1º PA'!$Q$4:$Q$2634=M$1),('Diário 1º PA'!$F$4:$F$2634))+SUMPRODUCT(-('Diário 2º PA'!$E$4:$E$2000='Analítico Cp.'!$B157),-('Diário 2º PA'!$Q$4:$Q$2000=M$1),('Diário 2º PA'!$F$4:$F$2000))+SUMPRODUCT(-('Diário 3º PA'!$E$4:$E$2000='Analítico Cp.'!$B157),-('Diário 3º PA'!$Q$4:$Q$2000=M$1),('Diário 3º PA'!$F$4:$F$2000))+SUMPRODUCT(-('Diário 4º PA'!$E$4:$E$2000='Analítico Cp.'!$B157),-('Diário 4º PA'!$Q$4:$Q$2000=M$1),('Diário 4º PA'!$F$4:$F$2000))+SUMPRODUCT(-('Comp.'!$D$5:$D$896='Analítico Cp.'!$B157),-('Comp.'!$K$5:$K$896=M$1),('Comp.'!$E$5:$E$896))</f>
        <v>0</v>
      </c>
      <c r="N157" s="15">
        <f>SUMPRODUCT(-('Diário 1º PA'!$E$4:$E$2634='Analítico Cp.'!$B157),-('Diário 1º PA'!$Q$4:$Q$2634=N$1),('Diário 1º PA'!$F$4:$F$2634))+SUMPRODUCT(-('Diário 2º PA'!$E$4:$E$2000='Analítico Cp.'!$B157),-('Diário 2º PA'!$Q$4:$Q$2000=N$1),('Diário 2º PA'!$F$4:$F$2000))+SUMPRODUCT(-('Diário 3º PA'!$E$4:$E$2000='Analítico Cp.'!$B157),-('Diário 3º PA'!$Q$4:$Q$2000=N$1),('Diário 3º PA'!$F$4:$F$2000))+SUMPRODUCT(-('Diário 4º PA'!$E$4:$E$2000='Analítico Cp.'!$B157),-('Diário 4º PA'!$Q$4:$Q$2000=N$1),('Diário 4º PA'!$F$4:$F$2000))+SUMPRODUCT(-('Comp.'!$D$5:$D$896='Analítico Cp.'!$B157),-('Comp.'!$K$5:$K$896=N$1),('Comp.'!$E$5:$E$896))</f>
        <v>0</v>
      </c>
      <c r="O157" s="16">
        <f t="shared" si="17"/>
        <v>0</v>
      </c>
      <c r="P157" s="180">
        <f t="shared" si="18"/>
        <v>0</v>
      </c>
    </row>
    <row r="158" spans="1:16" ht="23.25" customHeight="1" x14ac:dyDescent="0.2">
      <c r="A158" s="67" t="s">
        <v>140</v>
      </c>
      <c r="B158" s="65" t="s">
        <v>227</v>
      </c>
      <c r="C158" s="15">
        <f>SUMPRODUCT(-('Diário 1º PA'!$E$4:$E$2634='Analítico Cp.'!$B158),-('Diário 1º PA'!$Q$4:$Q$2634=C$1),('Diário 1º PA'!$F$4:$F$2634))+SUMPRODUCT(-('Diário 2º PA'!$E$4:$E$2000='Analítico Cp.'!$B158),-('Diário 2º PA'!$Q$4:$Q$2000=C$1),('Diário 2º PA'!$F$4:$F$2000))+SUMPRODUCT(-('Diário 3º PA'!$E$4:$E$2000='Analítico Cp.'!$B158),-('Diário 3º PA'!$Q$4:$Q$2000=C$1),('Diário 3º PA'!$F$4:$F$2000))+SUMPRODUCT(-('Diário 4º PA'!$E$4:$E$2000='Analítico Cp.'!$B158),-('Diário 4º PA'!$Q$4:$Q$2000=C$1),('Diário 4º PA'!$F$4:$F$2000))+SUMPRODUCT(-('Comp.'!$D$5:$D$896='Analítico Cp.'!$B158),-('Comp.'!$K$5:$K$896=C$1),('Comp.'!$E$5:$E$896))</f>
        <v>0</v>
      </c>
      <c r="D158" s="15">
        <f>SUMPRODUCT(-('Diário 1º PA'!$E$4:$E$2634='Analítico Cp.'!$B158),-('Diário 1º PA'!$Q$4:$Q$2634=D$1),('Diário 1º PA'!$F$4:$F$2634))+SUMPRODUCT(-('Diário 2º PA'!$E$4:$E$2000='Analítico Cp.'!$B158),-('Diário 2º PA'!$Q$4:$Q$2000=D$1),('Diário 2º PA'!$F$4:$F$2000))+SUMPRODUCT(-('Diário 3º PA'!$E$4:$E$2000='Analítico Cp.'!$B158),-('Diário 3º PA'!$Q$4:$Q$2000=D$1),('Diário 3º PA'!$F$4:$F$2000))+SUMPRODUCT(-('Diário 4º PA'!$E$4:$E$2000='Analítico Cp.'!$B158),-('Diário 4º PA'!$Q$4:$Q$2000=D$1),('Diário 4º PA'!$F$4:$F$2000))+SUMPRODUCT(-('Comp.'!$D$5:$D$896='Analítico Cp.'!$B158),-('Comp.'!$K$5:$K$896=D$1),('Comp.'!$E$5:$E$896))</f>
        <v>0</v>
      </c>
      <c r="E158" s="15">
        <f>SUMPRODUCT(-('Diário 1º PA'!$E$4:$E$2634='Analítico Cp.'!$B158),-('Diário 1º PA'!$Q$4:$Q$2634=E$1),('Diário 1º PA'!$F$4:$F$2634))+SUMPRODUCT(-('Diário 2º PA'!$E$4:$E$2000='Analítico Cp.'!$B158),-('Diário 2º PA'!$Q$4:$Q$2000=E$1),('Diário 2º PA'!$F$4:$F$2000))+SUMPRODUCT(-('Diário 3º PA'!$E$4:$E$2000='Analítico Cp.'!$B158),-('Diário 3º PA'!$Q$4:$Q$2000=E$1),('Diário 3º PA'!$F$4:$F$2000))+SUMPRODUCT(-('Diário 4º PA'!$E$4:$E$2000='Analítico Cp.'!$B158),-('Diário 4º PA'!$Q$4:$Q$2000=E$1),('Diário 4º PA'!$F$4:$F$2000))+SUMPRODUCT(-('Comp.'!$D$5:$D$896='Analítico Cp.'!$B158),-('Comp.'!$K$5:$K$896=E$1),('Comp.'!$E$5:$E$896))</f>
        <v>0</v>
      </c>
      <c r="F158" s="15">
        <f>SUMPRODUCT(-('Diário 1º PA'!$E$4:$E$2634='Analítico Cp.'!$B158),-('Diário 1º PA'!$Q$4:$Q$2634=F$1),('Diário 1º PA'!$F$4:$F$2634))+SUMPRODUCT(-('Diário 2º PA'!$E$4:$E$2000='Analítico Cp.'!$B158),-('Diário 2º PA'!$Q$4:$Q$2000=F$1),('Diário 2º PA'!$F$4:$F$2000))+SUMPRODUCT(-('Diário 3º PA'!$E$4:$E$2000='Analítico Cp.'!$B158),-('Diário 3º PA'!$Q$4:$Q$2000=F$1),('Diário 3º PA'!$F$4:$F$2000))+SUMPRODUCT(-('Diário 4º PA'!$E$4:$E$2000='Analítico Cp.'!$B158),-('Diário 4º PA'!$Q$4:$Q$2000=F$1),('Diário 4º PA'!$F$4:$F$2000))+SUMPRODUCT(-('Comp.'!$D$5:$D$896='Analítico Cp.'!$B158),-('Comp.'!$K$5:$K$896=F$1),('Comp.'!$E$5:$E$896))</f>
        <v>0</v>
      </c>
      <c r="G158" s="15">
        <f>SUMPRODUCT(-('Diário 1º PA'!$E$4:$E$2634='Analítico Cp.'!$B158),-('Diário 1º PA'!$Q$4:$Q$2634=G$1),('Diário 1º PA'!$F$4:$F$2634))+SUMPRODUCT(-('Diário 2º PA'!$E$4:$E$2000='Analítico Cp.'!$B158),-('Diário 2º PA'!$Q$4:$Q$2000=G$1),('Diário 2º PA'!$F$4:$F$2000))+SUMPRODUCT(-('Diário 3º PA'!$E$4:$E$2000='Analítico Cp.'!$B158),-('Diário 3º PA'!$Q$4:$Q$2000=G$1),('Diário 3º PA'!$F$4:$F$2000))+SUMPRODUCT(-('Diário 4º PA'!$E$4:$E$2000='Analítico Cp.'!$B158),-('Diário 4º PA'!$Q$4:$Q$2000=G$1),('Diário 4º PA'!$F$4:$F$2000))+SUMPRODUCT(-('Comp.'!$D$5:$D$896='Analítico Cp.'!$B158),-('Comp.'!$K$5:$K$896=G$1),('Comp.'!$E$5:$E$896))</f>
        <v>0</v>
      </c>
      <c r="H158" s="15">
        <f>SUMPRODUCT(-('Diário 1º PA'!$E$4:$E$2634='Analítico Cp.'!$B158),-('Diário 1º PA'!$Q$4:$Q$2634=H$1),('Diário 1º PA'!$F$4:$F$2634))+SUMPRODUCT(-('Diário 2º PA'!$E$4:$E$2000='Analítico Cp.'!$B158),-('Diário 2º PA'!$Q$4:$Q$2000=H$1),('Diário 2º PA'!$F$4:$F$2000))+SUMPRODUCT(-('Diário 3º PA'!$E$4:$E$2000='Analítico Cp.'!$B158),-('Diário 3º PA'!$Q$4:$Q$2000=H$1),('Diário 3º PA'!$F$4:$F$2000))+SUMPRODUCT(-('Diário 4º PA'!$E$4:$E$2000='Analítico Cp.'!$B158),-('Diário 4º PA'!$Q$4:$Q$2000=H$1),('Diário 4º PA'!$F$4:$F$2000))+SUMPRODUCT(-('Comp.'!$D$5:$D$896='Analítico Cp.'!$B158),-('Comp.'!$K$5:$K$896=H$1),('Comp.'!$E$5:$E$896))</f>
        <v>0</v>
      </c>
      <c r="I158" s="15">
        <f>SUMPRODUCT(-('Diário 1º PA'!$E$4:$E$2634='Analítico Cp.'!$B158),-('Diário 1º PA'!$Q$4:$Q$2634=I$1),('Diário 1º PA'!$F$4:$F$2634))+SUMPRODUCT(-('Diário 2º PA'!$E$4:$E$2000='Analítico Cp.'!$B158),-('Diário 2º PA'!$Q$4:$Q$2000=I$1),('Diário 2º PA'!$F$4:$F$2000))+SUMPRODUCT(-('Diário 3º PA'!$E$4:$E$2000='Analítico Cp.'!$B158),-('Diário 3º PA'!$Q$4:$Q$2000=I$1),('Diário 3º PA'!$F$4:$F$2000))+SUMPRODUCT(-('Diário 4º PA'!$E$4:$E$2000='Analítico Cp.'!$B158),-('Diário 4º PA'!$Q$4:$Q$2000=I$1),('Diário 4º PA'!$F$4:$F$2000))+SUMPRODUCT(-('Comp.'!$D$5:$D$896='Analítico Cp.'!$B158),-('Comp.'!$K$5:$K$896=I$1),('Comp.'!$E$5:$E$896))</f>
        <v>0</v>
      </c>
      <c r="J158" s="15">
        <f>SUMPRODUCT(-('Diário 1º PA'!$E$4:$E$2634='Analítico Cp.'!$B158),-('Diário 1º PA'!$Q$4:$Q$2634=J$1),('Diário 1º PA'!$F$4:$F$2634))+SUMPRODUCT(-('Diário 2º PA'!$E$4:$E$2000='Analítico Cp.'!$B158),-('Diário 2º PA'!$Q$4:$Q$2000=J$1),('Diário 2º PA'!$F$4:$F$2000))+SUMPRODUCT(-('Diário 3º PA'!$E$4:$E$2000='Analítico Cp.'!$B158),-('Diário 3º PA'!$Q$4:$Q$2000=J$1),('Diário 3º PA'!$F$4:$F$2000))+SUMPRODUCT(-('Diário 4º PA'!$E$4:$E$2000='Analítico Cp.'!$B158),-('Diário 4º PA'!$Q$4:$Q$2000=J$1),('Diário 4º PA'!$F$4:$F$2000))+SUMPRODUCT(-('Comp.'!$D$5:$D$896='Analítico Cp.'!$B158),-('Comp.'!$K$5:$K$896=J$1),('Comp.'!$E$5:$E$896))</f>
        <v>0</v>
      </c>
      <c r="K158" s="15">
        <f>SUMPRODUCT(-('Diário 1º PA'!$E$4:$E$2634='Analítico Cp.'!$B158),-('Diário 1º PA'!$Q$4:$Q$2634=K$1),('Diário 1º PA'!$F$4:$F$2634))+SUMPRODUCT(-('Diário 2º PA'!$E$4:$E$2000='Analítico Cp.'!$B158),-('Diário 2º PA'!$Q$4:$Q$2000=K$1),('Diário 2º PA'!$F$4:$F$2000))+SUMPRODUCT(-('Diário 3º PA'!$E$4:$E$2000='Analítico Cp.'!$B158),-('Diário 3º PA'!$Q$4:$Q$2000=K$1),('Diário 3º PA'!$F$4:$F$2000))+SUMPRODUCT(-('Diário 4º PA'!$E$4:$E$2000='Analítico Cp.'!$B158),-('Diário 4º PA'!$Q$4:$Q$2000=K$1),('Diário 4º PA'!$F$4:$F$2000))+SUMPRODUCT(-('Comp.'!$D$5:$D$896='Analítico Cp.'!$B158),-('Comp.'!$K$5:$K$896=K$1),('Comp.'!$E$5:$E$896))</f>
        <v>0</v>
      </c>
      <c r="L158" s="15">
        <f>SUMPRODUCT(-('Diário 1º PA'!$E$4:$E$2634='Analítico Cp.'!$B158),-('Diário 1º PA'!$Q$4:$Q$2634=L$1),('Diário 1º PA'!$F$4:$F$2634))+SUMPRODUCT(-('Diário 2º PA'!$E$4:$E$2000='Analítico Cp.'!$B158),-('Diário 2º PA'!$Q$4:$Q$2000=L$1),('Diário 2º PA'!$F$4:$F$2000))+SUMPRODUCT(-('Diário 3º PA'!$E$4:$E$2000='Analítico Cp.'!$B158),-('Diário 3º PA'!$Q$4:$Q$2000=L$1),('Diário 3º PA'!$F$4:$F$2000))+SUMPRODUCT(-('Diário 4º PA'!$E$4:$E$2000='Analítico Cp.'!$B158),-('Diário 4º PA'!$Q$4:$Q$2000=L$1),('Diário 4º PA'!$F$4:$F$2000))+SUMPRODUCT(-('Comp.'!$D$5:$D$896='Analítico Cp.'!$B158),-('Comp.'!$K$5:$K$896=L$1),('Comp.'!$E$5:$E$896))</f>
        <v>0</v>
      </c>
      <c r="M158" s="15">
        <f>SUMPRODUCT(-('Diário 1º PA'!$E$4:$E$2634='Analítico Cp.'!$B158),-('Diário 1º PA'!$Q$4:$Q$2634=M$1),('Diário 1º PA'!$F$4:$F$2634))+SUMPRODUCT(-('Diário 2º PA'!$E$4:$E$2000='Analítico Cp.'!$B158),-('Diário 2º PA'!$Q$4:$Q$2000=M$1),('Diário 2º PA'!$F$4:$F$2000))+SUMPRODUCT(-('Diário 3º PA'!$E$4:$E$2000='Analítico Cp.'!$B158),-('Diário 3º PA'!$Q$4:$Q$2000=M$1),('Diário 3º PA'!$F$4:$F$2000))+SUMPRODUCT(-('Diário 4º PA'!$E$4:$E$2000='Analítico Cp.'!$B158),-('Diário 4º PA'!$Q$4:$Q$2000=M$1),('Diário 4º PA'!$F$4:$F$2000))+SUMPRODUCT(-('Comp.'!$D$5:$D$896='Analítico Cp.'!$B158),-('Comp.'!$K$5:$K$896=M$1),('Comp.'!$E$5:$E$896))</f>
        <v>0</v>
      </c>
      <c r="N158" s="15">
        <f>SUMPRODUCT(-('Diário 1º PA'!$E$4:$E$2634='Analítico Cp.'!$B158),-('Diário 1º PA'!$Q$4:$Q$2634=N$1),('Diário 1º PA'!$F$4:$F$2634))+SUMPRODUCT(-('Diário 2º PA'!$E$4:$E$2000='Analítico Cp.'!$B158),-('Diário 2º PA'!$Q$4:$Q$2000=N$1),('Diário 2º PA'!$F$4:$F$2000))+SUMPRODUCT(-('Diário 3º PA'!$E$4:$E$2000='Analítico Cp.'!$B158),-('Diário 3º PA'!$Q$4:$Q$2000=N$1),('Diário 3º PA'!$F$4:$F$2000))+SUMPRODUCT(-('Diário 4º PA'!$E$4:$E$2000='Analítico Cp.'!$B158),-('Diário 4º PA'!$Q$4:$Q$2000=N$1),('Diário 4º PA'!$F$4:$F$2000))+SUMPRODUCT(-('Comp.'!$D$5:$D$896='Analítico Cp.'!$B158),-('Comp.'!$K$5:$K$896=N$1),('Comp.'!$E$5:$E$896))</f>
        <v>0</v>
      </c>
      <c r="O158" s="16">
        <f t="shared" si="17"/>
        <v>0</v>
      </c>
      <c r="P158" s="180">
        <f t="shared" si="18"/>
        <v>0</v>
      </c>
    </row>
    <row r="159" spans="1:16" ht="23.25" customHeight="1" x14ac:dyDescent="0.2">
      <c r="A159" s="67" t="s">
        <v>142</v>
      </c>
      <c r="B159" s="65" t="s">
        <v>232</v>
      </c>
      <c r="C159" s="15">
        <f>SUMPRODUCT(-('Diário 1º PA'!$E$4:$E$2634='Analítico Cp.'!$B159),-('Diário 1º PA'!$Q$4:$Q$2634=C$1),('Diário 1º PA'!$F$4:$F$2634))+SUMPRODUCT(-('Diário 2º PA'!$E$4:$E$2000='Analítico Cp.'!$B159),-('Diário 2º PA'!$Q$4:$Q$2000=C$1),('Diário 2º PA'!$F$4:$F$2000))+SUMPRODUCT(-('Diário 3º PA'!$E$4:$E$2000='Analítico Cp.'!$B159),-('Diário 3º PA'!$Q$4:$Q$2000=C$1),('Diário 3º PA'!$F$4:$F$2000))+SUMPRODUCT(-('Diário 4º PA'!$E$4:$E$2000='Analítico Cp.'!$B159),-('Diário 4º PA'!$Q$4:$Q$2000=C$1),('Diário 4º PA'!$F$4:$F$2000))+SUMPRODUCT(-('Comp.'!$D$5:$D$896='Analítico Cp.'!$B159),-('Comp.'!$K$5:$K$896=C$1),('Comp.'!$E$5:$E$896))</f>
        <v>0</v>
      </c>
      <c r="D159" s="15">
        <f>SUMPRODUCT(-('Diário 1º PA'!$E$4:$E$2634='Analítico Cp.'!$B159),-('Diário 1º PA'!$Q$4:$Q$2634=D$1),('Diário 1º PA'!$F$4:$F$2634))+SUMPRODUCT(-('Diário 2º PA'!$E$4:$E$2000='Analítico Cp.'!$B159),-('Diário 2º PA'!$Q$4:$Q$2000=D$1),('Diário 2º PA'!$F$4:$F$2000))+SUMPRODUCT(-('Diário 3º PA'!$E$4:$E$2000='Analítico Cp.'!$B159),-('Diário 3º PA'!$Q$4:$Q$2000=D$1),('Diário 3º PA'!$F$4:$F$2000))+SUMPRODUCT(-('Diário 4º PA'!$E$4:$E$2000='Analítico Cp.'!$B159),-('Diário 4º PA'!$Q$4:$Q$2000=D$1),('Diário 4º PA'!$F$4:$F$2000))+SUMPRODUCT(-('Comp.'!$D$5:$D$896='Analítico Cp.'!$B159),-('Comp.'!$K$5:$K$896=D$1),('Comp.'!$E$5:$E$896))</f>
        <v>0</v>
      </c>
      <c r="E159" s="15">
        <f>SUMPRODUCT(-('Diário 1º PA'!$E$4:$E$2634='Analítico Cp.'!$B159),-('Diário 1º PA'!$Q$4:$Q$2634=E$1),('Diário 1º PA'!$F$4:$F$2634))+SUMPRODUCT(-('Diário 2º PA'!$E$4:$E$2000='Analítico Cp.'!$B159),-('Diário 2º PA'!$Q$4:$Q$2000=E$1),('Diário 2º PA'!$F$4:$F$2000))+SUMPRODUCT(-('Diário 3º PA'!$E$4:$E$2000='Analítico Cp.'!$B159),-('Diário 3º PA'!$Q$4:$Q$2000=E$1),('Diário 3º PA'!$F$4:$F$2000))+SUMPRODUCT(-('Diário 4º PA'!$E$4:$E$2000='Analítico Cp.'!$B159),-('Diário 4º PA'!$Q$4:$Q$2000=E$1),('Diário 4º PA'!$F$4:$F$2000))+SUMPRODUCT(-('Comp.'!$D$5:$D$896='Analítico Cp.'!$B159),-('Comp.'!$K$5:$K$896=E$1),('Comp.'!$E$5:$E$896))</f>
        <v>0</v>
      </c>
      <c r="F159" s="15">
        <f>SUMPRODUCT(-('Diário 1º PA'!$E$4:$E$2634='Analítico Cp.'!$B159),-('Diário 1º PA'!$Q$4:$Q$2634=F$1),('Diário 1º PA'!$F$4:$F$2634))+SUMPRODUCT(-('Diário 2º PA'!$E$4:$E$2000='Analítico Cp.'!$B159),-('Diário 2º PA'!$Q$4:$Q$2000=F$1),('Diário 2º PA'!$F$4:$F$2000))+SUMPRODUCT(-('Diário 3º PA'!$E$4:$E$2000='Analítico Cp.'!$B159),-('Diário 3º PA'!$Q$4:$Q$2000=F$1),('Diário 3º PA'!$F$4:$F$2000))+SUMPRODUCT(-('Diário 4º PA'!$E$4:$E$2000='Analítico Cp.'!$B159),-('Diário 4º PA'!$Q$4:$Q$2000=F$1),('Diário 4º PA'!$F$4:$F$2000))+SUMPRODUCT(-('Comp.'!$D$5:$D$896='Analítico Cp.'!$B159),-('Comp.'!$K$5:$K$896=F$1),('Comp.'!$E$5:$E$896))</f>
        <v>0</v>
      </c>
      <c r="G159" s="15">
        <f>SUMPRODUCT(-('Diário 1º PA'!$E$4:$E$2634='Analítico Cp.'!$B159),-('Diário 1º PA'!$Q$4:$Q$2634=G$1),('Diário 1º PA'!$F$4:$F$2634))+SUMPRODUCT(-('Diário 2º PA'!$E$4:$E$2000='Analítico Cp.'!$B159),-('Diário 2º PA'!$Q$4:$Q$2000=G$1),('Diário 2º PA'!$F$4:$F$2000))+SUMPRODUCT(-('Diário 3º PA'!$E$4:$E$2000='Analítico Cp.'!$B159),-('Diário 3º PA'!$Q$4:$Q$2000=G$1),('Diário 3º PA'!$F$4:$F$2000))+SUMPRODUCT(-('Diário 4º PA'!$E$4:$E$2000='Analítico Cp.'!$B159),-('Diário 4º PA'!$Q$4:$Q$2000=G$1),('Diário 4º PA'!$F$4:$F$2000))+SUMPRODUCT(-('Comp.'!$D$5:$D$896='Analítico Cp.'!$B159),-('Comp.'!$K$5:$K$896=G$1),('Comp.'!$E$5:$E$896))</f>
        <v>0</v>
      </c>
      <c r="H159" s="15">
        <f>SUMPRODUCT(-('Diário 1º PA'!$E$4:$E$2634='Analítico Cp.'!$B159),-('Diário 1º PA'!$Q$4:$Q$2634=H$1),('Diário 1º PA'!$F$4:$F$2634))+SUMPRODUCT(-('Diário 2º PA'!$E$4:$E$2000='Analítico Cp.'!$B159),-('Diário 2º PA'!$Q$4:$Q$2000=H$1),('Diário 2º PA'!$F$4:$F$2000))+SUMPRODUCT(-('Diário 3º PA'!$E$4:$E$2000='Analítico Cp.'!$B159),-('Diário 3º PA'!$Q$4:$Q$2000=H$1),('Diário 3º PA'!$F$4:$F$2000))+SUMPRODUCT(-('Diário 4º PA'!$E$4:$E$2000='Analítico Cp.'!$B159),-('Diário 4º PA'!$Q$4:$Q$2000=H$1),('Diário 4º PA'!$F$4:$F$2000))+SUMPRODUCT(-('Comp.'!$D$5:$D$896='Analítico Cp.'!$B159),-('Comp.'!$K$5:$K$896=H$1),('Comp.'!$E$5:$E$896))</f>
        <v>0</v>
      </c>
      <c r="I159" s="15">
        <f>SUMPRODUCT(-('Diário 1º PA'!$E$4:$E$2634='Analítico Cp.'!$B159),-('Diário 1º PA'!$Q$4:$Q$2634=I$1),('Diário 1º PA'!$F$4:$F$2634))+SUMPRODUCT(-('Diário 2º PA'!$E$4:$E$2000='Analítico Cp.'!$B159),-('Diário 2º PA'!$Q$4:$Q$2000=I$1),('Diário 2º PA'!$F$4:$F$2000))+SUMPRODUCT(-('Diário 3º PA'!$E$4:$E$2000='Analítico Cp.'!$B159),-('Diário 3º PA'!$Q$4:$Q$2000=I$1),('Diário 3º PA'!$F$4:$F$2000))+SUMPRODUCT(-('Diário 4º PA'!$E$4:$E$2000='Analítico Cp.'!$B159),-('Diário 4º PA'!$Q$4:$Q$2000=I$1),('Diário 4º PA'!$F$4:$F$2000))+SUMPRODUCT(-('Comp.'!$D$5:$D$896='Analítico Cp.'!$B159),-('Comp.'!$K$5:$K$896=I$1),('Comp.'!$E$5:$E$896))</f>
        <v>0</v>
      </c>
      <c r="J159" s="15">
        <f>SUMPRODUCT(-('Diário 1º PA'!$E$4:$E$2634='Analítico Cp.'!$B159),-('Diário 1º PA'!$Q$4:$Q$2634=J$1),('Diário 1º PA'!$F$4:$F$2634))+SUMPRODUCT(-('Diário 2º PA'!$E$4:$E$2000='Analítico Cp.'!$B159),-('Diário 2º PA'!$Q$4:$Q$2000=J$1),('Diário 2º PA'!$F$4:$F$2000))+SUMPRODUCT(-('Diário 3º PA'!$E$4:$E$2000='Analítico Cp.'!$B159),-('Diário 3º PA'!$Q$4:$Q$2000=J$1),('Diário 3º PA'!$F$4:$F$2000))+SUMPRODUCT(-('Diário 4º PA'!$E$4:$E$2000='Analítico Cp.'!$B159),-('Diário 4º PA'!$Q$4:$Q$2000=J$1),('Diário 4º PA'!$F$4:$F$2000))+SUMPRODUCT(-('Comp.'!$D$5:$D$896='Analítico Cp.'!$B159),-('Comp.'!$K$5:$K$896=J$1),('Comp.'!$E$5:$E$896))</f>
        <v>0</v>
      </c>
      <c r="K159" s="15">
        <f>SUMPRODUCT(-('Diário 1º PA'!$E$4:$E$2634='Analítico Cp.'!$B159),-('Diário 1º PA'!$Q$4:$Q$2634=K$1),('Diário 1º PA'!$F$4:$F$2634))+SUMPRODUCT(-('Diário 2º PA'!$E$4:$E$2000='Analítico Cp.'!$B159),-('Diário 2º PA'!$Q$4:$Q$2000=K$1),('Diário 2º PA'!$F$4:$F$2000))+SUMPRODUCT(-('Diário 3º PA'!$E$4:$E$2000='Analítico Cp.'!$B159),-('Diário 3º PA'!$Q$4:$Q$2000=K$1),('Diário 3º PA'!$F$4:$F$2000))+SUMPRODUCT(-('Diário 4º PA'!$E$4:$E$2000='Analítico Cp.'!$B159),-('Diário 4º PA'!$Q$4:$Q$2000=K$1),('Diário 4º PA'!$F$4:$F$2000))+SUMPRODUCT(-('Comp.'!$D$5:$D$896='Analítico Cp.'!$B159),-('Comp.'!$K$5:$K$896=K$1),('Comp.'!$E$5:$E$896))</f>
        <v>0</v>
      </c>
      <c r="L159" s="15">
        <f>SUMPRODUCT(-('Diário 1º PA'!$E$4:$E$2634='Analítico Cp.'!$B159),-('Diário 1º PA'!$Q$4:$Q$2634=L$1),('Diário 1º PA'!$F$4:$F$2634))+SUMPRODUCT(-('Diário 2º PA'!$E$4:$E$2000='Analítico Cp.'!$B159),-('Diário 2º PA'!$Q$4:$Q$2000=L$1),('Diário 2º PA'!$F$4:$F$2000))+SUMPRODUCT(-('Diário 3º PA'!$E$4:$E$2000='Analítico Cp.'!$B159),-('Diário 3º PA'!$Q$4:$Q$2000=L$1),('Diário 3º PA'!$F$4:$F$2000))+SUMPRODUCT(-('Diário 4º PA'!$E$4:$E$2000='Analítico Cp.'!$B159),-('Diário 4º PA'!$Q$4:$Q$2000=L$1),('Diário 4º PA'!$F$4:$F$2000))+SUMPRODUCT(-('Comp.'!$D$5:$D$896='Analítico Cp.'!$B159),-('Comp.'!$K$5:$K$896=L$1),('Comp.'!$E$5:$E$896))</f>
        <v>0</v>
      </c>
      <c r="M159" s="15">
        <f>SUMPRODUCT(-('Diário 1º PA'!$E$4:$E$2634='Analítico Cp.'!$B159),-('Diário 1º PA'!$Q$4:$Q$2634=M$1),('Diário 1º PA'!$F$4:$F$2634))+SUMPRODUCT(-('Diário 2º PA'!$E$4:$E$2000='Analítico Cp.'!$B159),-('Diário 2º PA'!$Q$4:$Q$2000=M$1),('Diário 2º PA'!$F$4:$F$2000))+SUMPRODUCT(-('Diário 3º PA'!$E$4:$E$2000='Analítico Cp.'!$B159),-('Diário 3º PA'!$Q$4:$Q$2000=M$1),('Diário 3º PA'!$F$4:$F$2000))+SUMPRODUCT(-('Diário 4º PA'!$E$4:$E$2000='Analítico Cp.'!$B159),-('Diário 4º PA'!$Q$4:$Q$2000=M$1),('Diário 4º PA'!$F$4:$F$2000))+SUMPRODUCT(-('Comp.'!$D$5:$D$896='Analítico Cp.'!$B159),-('Comp.'!$K$5:$K$896=M$1),('Comp.'!$E$5:$E$896))</f>
        <v>0</v>
      </c>
      <c r="N159" s="15">
        <f>SUMPRODUCT(-('Diário 1º PA'!$E$4:$E$2634='Analítico Cp.'!$B159),-('Diário 1º PA'!$Q$4:$Q$2634=N$1),('Diário 1º PA'!$F$4:$F$2634))+SUMPRODUCT(-('Diário 2º PA'!$E$4:$E$2000='Analítico Cp.'!$B159),-('Diário 2º PA'!$Q$4:$Q$2000=N$1),('Diário 2º PA'!$F$4:$F$2000))+SUMPRODUCT(-('Diário 3º PA'!$E$4:$E$2000='Analítico Cp.'!$B159),-('Diário 3º PA'!$Q$4:$Q$2000=N$1),('Diário 3º PA'!$F$4:$F$2000))+SUMPRODUCT(-('Diário 4º PA'!$E$4:$E$2000='Analítico Cp.'!$B159),-('Diário 4º PA'!$Q$4:$Q$2000=N$1),('Diário 4º PA'!$F$4:$F$2000))+SUMPRODUCT(-('Comp.'!$D$5:$D$896='Analítico Cp.'!$B159),-('Comp.'!$K$5:$K$896=N$1),('Comp.'!$E$5:$E$896))</f>
        <v>0</v>
      </c>
      <c r="O159" s="16">
        <f t="shared" si="17"/>
        <v>0</v>
      </c>
      <c r="P159" s="180">
        <f t="shared" si="18"/>
        <v>0</v>
      </c>
    </row>
    <row r="160" spans="1:16" ht="23.25" customHeight="1" x14ac:dyDescent="0.2">
      <c r="A160" s="67" t="s">
        <v>143</v>
      </c>
      <c r="B160" s="65" t="s">
        <v>235</v>
      </c>
      <c r="C160" s="15">
        <f>SUMPRODUCT(-('Diário 1º PA'!$E$4:$E$2634='Analítico Cp.'!$B160),-('Diário 1º PA'!$Q$4:$Q$2634=C$1),('Diário 1º PA'!$F$4:$F$2634))+SUMPRODUCT(-('Diário 2º PA'!$E$4:$E$2000='Analítico Cp.'!$B160),-('Diário 2º PA'!$Q$4:$Q$2000=C$1),('Diário 2º PA'!$F$4:$F$2000))+SUMPRODUCT(-('Diário 3º PA'!$E$4:$E$2000='Analítico Cp.'!$B160),-('Diário 3º PA'!$Q$4:$Q$2000=C$1),('Diário 3º PA'!$F$4:$F$2000))+SUMPRODUCT(-('Diário 4º PA'!$E$4:$E$2000='Analítico Cp.'!$B160),-('Diário 4º PA'!$Q$4:$Q$2000=C$1),('Diário 4º PA'!$F$4:$F$2000))+SUMPRODUCT(-('Comp.'!$D$5:$D$896='Analítico Cp.'!$B160),-('Comp.'!$K$5:$K$896=C$1),('Comp.'!$E$5:$E$896))</f>
        <v>0</v>
      </c>
      <c r="D160" s="15">
        <f>SUMPRODUCT(-('Diário 1º PA'!$E$4:$E$2634='Analítico Cp.'!$B160),-('Diário 1º PA'!$Q$4:$Q$2634=D$1),('Diário 1º PA'!$F$4:$F$2634))+SUMPRODUCT(-('Diário 2º PA'!$E$4:$E$2000='Analítico Cp.'!$B160),-('Diário 2º PA'!$Q$4:$Q$2000=D$1),('Diário 2º PA'!$F$4:$F$2000))+SUMPRODUCT(-('Diário 3º PA'!$E$4:$E$2000='Analítico Cp.'!$B160),-('Diário 3º PA'!$Q$4:$Q$2000=D$1),('Diário 3º PA'!$F$4:$F$2000))+SUMPRODUCT(-('Diário 4º PA'!$E$4:$E$2000='Analítico Cp.'!$B160),-('Diário 4º PA'!$Q$4:$Q$2000=D$1),('Diário 4º PA'!$F$4:$F$2000))+SUMPRODUCT(-('Comp.'!$D$5:$D$896='Analítico Cp.'!$B160),-('Comp.'!$K$5:$K$896=D$1),('Comp.'!$E$5:$E$896))</f>
        <v>0</v>
      </c>
      <c r="E160" s="15">
        <f>SUMPRODUCT(-('Diário 1º PA'!$E$4:$E$2634='Analítico Cp.'!$B160),-('Diário 1º PA'!$Q$4:$Q$2634=E$1),('Diário 1º PA'!$F$4:$F$2634))+SUMPRODUCT(-('Diário 2º PA'!$E$4:$E$2000='Analítico Cp.'!$B160),-('Diário 2º PA'!$Q$4:$Q$2000=E$1),('Diário 2º PA'!$F$4:$F$2000))+SUMPRODUCT(-('Diário 3º PA'!$E$4:$E$2000='Analítico Cp.'!$B160),-('Diário 3º PA'!$Q$4:$Q$2000=E$1),('Diário 3º PA'!$F$4:$F$2000))+SUMPRODUCT(-('Diário 4º PA'!$E$4:$E$2000='Analítico Cp.'!$B160),-('Diário 4º PA'!$Q$4:$Q$2000=E$1),('Diário 4º PA'!$F$4:$F$2000))+SUMPRODUCT(-('Comp.'!$D$5:$D$896='Analítico Cp.'!$B160),-('Comp.'!$K$5:$K$896=E$1),('Comp.'!$E$5:$E$896))</f>
        <v>0</v>
      </c>
      <c r="F160" s="15">
        <f>SUMPRODUCT(-('Diário 1º PA'!$E$4:$E$2634='Analítico Cp.'!$B160),-('Diário 1º PA'!$Q$4:$Q$2634=F$1),('Diário 1º PA'!$F$4:$F$2634))+SUMPRODUCT(-('Diário 2º PA'!$E$4:$E$2000='Analítico Cp.'!$B160),-('Diário 2º PA'!$Q$4:$Q$2000=F$1),('Diário 2º PA'!$F$4:$F$2000))+SUMPRODUCT(-('Diário 3º PA'!$E$4:$E$2000='Analítico Cp.'!$B160),-('Diário 3º PA'!$Q$4:$Q$2000=F$1),('Diário 3º PA'!$F$4:$F$2000))+SUMPRODUCT(-('Diário 4º PA'!$E$4:$E$2000='Analítico Cp.'!$B160),-('Diário 4º PA'!$Q$4:$Q$2000=F$1),('Diário 4º PA'!$F$4:$F$2000))+SUMPRODUCT(-('Comp.'!$D$5:$D$896='Analítico Cp.'!$B160),-('Comp.'!$K$5:$K$896=F$1),('Comp.'!$E$5:$E$896))</f>
        <v>0</v>
      </c>
      <c r="G160" s="15">
        <f>SUMPRODUCT(-('Diário 1º PA'!$E$4:$E$2634='Analítico Cp.'!$B160),-('Diário 1º PA'!$Q$4:$Q$2634=G$1),('Diário 1º PA'!$F$4:$F$2634))+SUMPRODUCT(-('Diário 2º PA'!$E$4:$E$2000='Analítico Cp.'!$B160),-('Diário 2º PA'!$Q$4:$Q$2000=G$1),('Diário 2º PA'!$F$4:$F$2000))+SUMPRODUCT(-('Diário 3º PA'!$E$4:$E$2000='Analítico Cp.'!$B160),-('Diário 3º PA'!$Q$4:$Q$2000=G$1),('Diário 3º PA'!$F$4:$F$2000))+SUMPRODUCT(-('Diário 4º PA'!$E$4:$E$2000='Analítico Cp.'!$B160),-('Diário 4º PA'!$Q$4:$Q$2000=G$1),('Diário 4º PA'!$F$4:$F$2000))+SUMPRODUCT(-('Comp.'!$D$5:$D$896='Analítico Cp.'!$B160),-('Comp.'!$K$5:$K$896=G$1),('Comp.'!$E$5:$E$896))</f>
        <v>0</v>
      </c>
      <c r="H160" s="15">
        <f>SUMPRODUCT(-('Diário 1º PA'!$E$4:$E$2634='Analítico Cp.'!$B160),-('Diário 1º PA'!$Q$4:$Q$2634=H$1),('Diário 1º PA'!$F$4:$F$2634))+SUMPRODUCT(-('Diário 2º PA'!$E$4:$E$2000='Analítico Cp.'!$B160),-('Diário 2º PA'!$Q$4:$Q$2000=H$1),('Diário 2º PA'!$F$4:$F$2000))+SUMPRODUCT(-('Diário 3º PA'!$E$4:$E$2000='Analítico Cp.'!$B160),-('Diário 3º PA'!$Q$4:$Q$2000=H$1),('Diário 3º PA'!$F$4:$F$2000))+SUMPRODUCT(-('Diário 4º PA'!$E$4:$E$2000='Analítico Cp.'!$B160),-('Diário 4º PA'!$Q$4:$Q$2000=H$1),('Diário 4º PA'!$F$4:$F$2000))+SUMPRODUCT(-('Comp.'!$D$5:$D$896='Analítico Cp.'!$B160),-('Comp.'!$K$5:$K$896=H$1),('Comp.'!$E$5:$E$896))</f>
        <v>0</v>
      </c>
      <c r="I160" s="15">
        <f>SUMPRODUCT(-('Diário 1º PA'!$E$4:$E$2634='Analítico Cp.'!$B160),-('Diário 1º PA'!$Q$4:$Q$2634=I$1),('Diário 1º PA'!$F$4:$F$2634))+SUMPRODUCT(-('Diário 2º PA'!$E$4:$E$2000='Analítico Cp.'!$B160),-('Diário 2º PA'!$Q$4:$Q$2000=I$1),('Diário 2º PA'!$F$4:$F$2000))+SUMPRODUCT(-('Diário 3º PA'!$E$4:$E$2000='Analítico Cp.'!$B160),-('Diário 3º PA'!$Q$4:$Q$2000=I$1),('Diário 3º PA'!$F$4:$F$2000))+SUMPRODUCT(-('Diário 4º PA'!$E$4:$E$2000='Analítico Cp.'!$B160),-('Diário 4º PA'!$Q$4:$Q$2000=I$1),('Diário 4º PA'!$F$4:$F$2000))+SUMPRODUCT(-('Comp.'!$D$5:$D$896='Analítico Cp.'!$B160),-('Comp.'!$K$5:$K$896=I$1),('Comp.'!$E$5:$E$896))</f>
        <v>0</v>
      </c>
      <c r="J160" s="15">
        <f>SUMPRODUCT(-('Diário 1º PA'!$E$4:$E$2634='Analítico Cp.'!$B160),-('Diário 1º PA'!$Q$4:$Q$2634=J$1),('Diário 1º PA'!$F$4:$F$2634))+SUMPRODUCT(-('Diário 2º PA'!$E$4:$E$2000='Analítico Cp.'!$B160),-('Diário 2º PA'!$Q$4:$Q$2000=J$1),('Diário 2º PA'!$F$4:$F$2000))+SUMPRODUCT(-('Diário 3º PA'!$E$4:$E$2000='Analítico Cp.'!$B160),-('Diário 3º PA'!$Q$4:$Q$2000=J$1),('Diário 3º PA'!$F$4:$F$2000))+SUMPRODUCT(-('Diário 4º PA'!$E$4:$E$2000='Analítico Cp.'!$B160),-('Diário 4º PA'!$Q$4:$Q$2000=J$1),('Diário 4º PA'!$F$4:$F$2000))+SUMPRODUCT(-('Comp.'!$D$5:$D$896='Analítico Cp.'!$B160),-('Comp.'!$K$5:$K$896=J$1),('Comp.'!$E$5:$E$896))</f>
        <v>0</v>
      </c>
      <c r="K160" s="15">
        <f>SUMPRODUCT(-('Diário 1º PA'!$E$4:$E$2634='Analítico Cp.'!$B160),-('Diário 1º PA'!$Q$4:$Q$2634=K$1),('Diário 1º PA'!$F$4:$F$2634))+SUMPRODUCT(-('Diário 2º PA'!$E$4:$E$2000='Analítico Cp.'!$B160),-('Diário 2º PA'!$Q$4:$Q$2000=K$1),('Diário 2º PA'!$F$4:$F$2000))+SUMPRODUCT(-('Diário 3º PA'!$E$4:$E$2000='Analítico Cp.'!$B160),-('Diário 3º PA'!$Q$4:$Q$2000=K$1),('Diário 3º PA'!$F$4:$F$2000))+SUMPRODUCT(-('Diário 4º PA'!$E$4:$E$2000='Analítico Cp.'!$B160),-('Diário 4º PA'!$Q$4:$Q$2000=K$1),('Diário 4º PA'!$F$4:$F$2000))+SUMPRODUCT(-('Comp.'!$D$5:$D$896='Analítico Cp.'!$B160),-('Comp.'!$K$5:$K$896=K$1),('Comp.'!$E$5:$E$896))</f>
        <v>0</v>
      </c>
      <c r="L160" s="15">
        <f>SUMPRODUCT(-('Diário 1º PA'!$E$4:$E$2634='Analítico Cp.'!$B160),-('Diário 1º PA'!$Q$4:$Q$2634=L$1),('Diário 1º PA'!$F$4:$F$2634))+SUMPRODUCT(-('Diário 2º PA'!$E$4:$E$2000='Analítico Cp.'!$B160),-('Diário 2º PA'!$Q$4:$Q$2000=L$1),('Diário 2º PA'!$F$4:$F$2000))+SUMPRODUCT(-('Diário 3º PA'!$E$4:$E$2000='Analítico Cp.'!$B160),-('Diário 3º PA'!$Q$4:$Q$2000=L$1),('Diário 3º PA'!$F$4:$F$2000))+SUMPRODUCT(-('Diário 4º PA'!$E$4:$E$2000='Analítico Cp.'!$B160),-('Diário 4º PA'!$Q$4:$Q$2000=L$1),('Diário 4º PA'!$F$4:$F$2000))+SUMPRODUCT(-('Comp.'!$D$5:$D$896='Analítico Cp.'!$B160),-('Comp.'!$K$5:$K$896=L$1),('Comp.'!$E$5:$E$896))</f>
        <v>0</v>
      </c>
      <c r="M160" s="15">
        <f>SUMPRODUCT(-('Diário 1º PA'!$E$4:$E$2634='Analítico Cp.'!$B160),-('Diário 1º PA'!$Q$4:$Q$2634=M$1),('Diário 1º PA'!$F$4:$F$2634))+SUMPRODUCT(-('Diário 2º PA'!$E$4:$E$2000='Analítico Cp.'!$B160),-('Diário 2º PA'!$Q$4:$Q$2000=M$1),('Diário 2º PA'!$F$4:$F$2000))+SUMPRODUCT(-('Diário 3º PA'!$E$4:$E$2000='Analítico Cp.'!$B160),-('Diário 3º PA'!$Q$4:$Q$2000=M$1),('Diário 3º PA'!$F$4:$F$2000))+SUMPRODUCT(-('Diário 4º PA'!$E$4:$E$2000='Analítico Cp.'!$B160),-('Diário 4º PA'!$Q$4:$Q$2000=M$1),('Diário 4º PA'!$F$4:$F$2000))+SUMPRODUCT(-('Comp.'!$D$5:$D$896='Analítico Cp.'!$B160),-('Comp.'!$K$5:$K$896=M$1),('Comp.'!$E$5:$E$896))</f>
        <v>0</v>
      </c>
      <c r="N160" s="15">
        <f>SUMPRODUCT(-('Diário 1º PA'!$E$4:$E$2634='Analítico Cp.'!$B160),-('Diário 1º PA'!$Q$4:$Q$2634=N$1),('Diário 1º PA'!$F$4:$F$2634))+SUMPRODUCT(-('Diário 2º PA'!$E$4:$E$2000='Analítico Cp.'!$B160),-('Diário 2º PA'!$Q$4:$Q$2000=N$1),('Diário 2º PA'!$F$4:$F$2000))+SUMPRODUCT(-('Diário 3º PA'!$E$4:$E$2000='Analítico Cp.'!$B160),-('Diário 3º PA'!$Q$4:$Q$2000=N$1),('Diário 3º PA'!$F$4:$F$2000))+SUMPRODUCT(-('Diário 4º PA'!$E$4:$E$2000='Analítico Cp.'!$B160),-('Diário 4º PA'!$Q$4:$Q$2000=N$1),('Diário 4º PA'!$F$4:$F$2000))+SUMPRODUCT(-('Comp.'!$D$5:$D$896='Analítico Cp.'!$B160),-('Comp.'!$K$5:$K$896=N$1),('Comp.'!$E$5:$E$896))</f>
        <v>0</v>
      </c>
      <c r="O160" s="16">
        <f t="shared" si="17"/>
        <v>0</v>
      </c>
      <c r="P160" s="180">
        <f t="shared" si="18"/>
        <v>0</v>
      </c>
    </row>
    <row r="161" spans="1:16" ht="23.25" customHeight="1" thickBot="1" x14ac:dyDescent="0.25">
      <c r="A161" s="28"/>
      <c r="B161" s="29" t="s">
        <v>46</v>
      </c>
      <c r="C161" s="18">
        <f>SUBTOTAL(109,C148:C160)</f>
        <v>0</v>
      </c>
      <c r="D161" s="18">
        <f>SUBTOTAL(109,D148:D160)</f>
        <v>0</v>
      </c>
      <c r="E161" s="18">
        <f>SUBTOTAL(109,E148:E160)</f>
        <v>0</v>
      </c>
      <c r="F161" s="18">
        <f t="shared" ref="F161:N161" si="19">SUBTOTAL(109,F148:F160)</f>
        <v>0</v>
      </c>
      <c r="G161" s="18">
        <f t="shared" si="19"/>
        <v>0</v>
      </c>
      <c r="H161" s="18">
        <f t="shared" si="19"/>
        <v>0</v>
      </c>
      <c r="I161" s="18">
        <f t="shared" si="19"/>
        <v>0</v>
      </c>
      <c r="J161" s="18">
        <f t="shared" si="19"/>
        <v>0</v>
      </c>
      <c r="K161" s="18">
        <f t="shared" si="19"/>
        <v>0</v>
      </c>
      <c r="L161" s="18">
        <f t="shared" si="19"/>
        <v>0</v>
      </c>
      <c r="M161" s="18">
        <f t="shared" si="19"/>
        <v>0</v>
      </c>
      <c r="N161" s="18">
        <f t="shared" si="19"/>
        <v>0</v>
      </c>
      <c r="O161" s="18">
        <f>SUBTOTAL(109,O148:O160)</f>
        <v>0</v>
      </c>
      <c r="P161" s="187">
        <f t="shared" si="18"/>
        <v>0</v>
      </c>
    </row>
    <row r="162" spans="1:16" ht="23.25" customHeight="1" thickBot="1" x14ac:dyDescent="0.25">
      <c r="A162" s="233" t="s">
        <v>318</v>
      </c>
      <c r="B162" s="210" t="s">
        <v>315</v>
      </c>
      <c r="C162" s="318">
        <f>SUMPRODUCT(-('Diário 1º PA'!$E$4:$E$2634='Analítico Cp.'!$B162),-('Diário 1º PA'!$Q$4:$Q$2634=C$1),('Diário 1º PA'!$F$4:$F$2634))+SUMPRODUCT(-('Diário 2º PA'!$E$4:$E$2000='Analítico Cp.'!$B162),-('Diário 2º PA'!$Q$4:$Q$2000=C$1),('Diário 2º PA'!$F$4:$F$2000))+SUMPRODUCT(-('Diário 3º PA'!$E$4:$E$2000='Analítico Cp.'!$B162),-('Diário 3º PA'!$Q$4:$Q$2000=C$1),('Diário 3º PA'!$F$4:$F$2000))+SUMPRODUCT(-('Diário 4º PA'!$E$4:$E$2000='Analítico Cp.'!$B162),-('Diário 4º PA'!$Q$4:$Q$2000=C$1),('Diário 4º PA'!$F$4:$F$2000))+SUMPRODUCT(-('Comp.'!$D$5:$D$896='Analítico Cp.'!$B162),-('Comp.'!$K$5:$K$896=C$1),('Comp.'!$E$5:$E$896))</f>
        <v>5090.76</v>
      </c>
      <c r="D162" s="318">
        <f>SUMPRODUCT(-('Diário 1º PA'!$E$4:$E$2634='Analítico Cp.'!$B162),-('Diário 1º PA'!$Q$4:$Q$2634=D$1),('Diário 1º PA'!$F$4:$F$2634))+SUMPRODUCT(-('Diário 2º PA'!$E$4:$E$2000='Analítico Cp.'!$B162),-('Diário 2º PA'!$Q$4:$Q$2000=D$1),('Diário 2º PA'!$F$4:$F$2000))+SUMPRODUCT(-('Diário 3º PA'!$E$4:$E$2000='Analítico Cp.'!$B162),-('Diário 3º PA'!$Q$4:$Q$2000=D$1),('Diário 3º PA'!$F$4:$F$2000))+SUMPRODUCT(-('Diário 4º PA'!$E$4:$E$2000='Analítico Cp.'!$B162),-('Diário 4º PA'!$Q$4:$Q$2000=D$1),('Diário 4º PA'!$F$4:$F$2000))+SUMPRODUCT(-('Comp.'!$D$5:$D$896='Analítico Cp.'!$B162),-('Comp.'!$K$5:$K$896=D$1),('Comp.'!$E$5:$E$896))</f>
        <v>5030.43</v>
      </c>
      <c r="E162" s="318">
        <f>SUMPRODUCT(-('Diário 1º PA'!$E$4:$E$2634='Analítico Cp.'!$B162),-('Diário 1º PA'!$Q$4:$Q$2634=E$1),('Diário 1º PA'!$F$4:$F$2634))+SUMPRODUCT(-('Diário 2º PA'!$E$4:$E$2000='Analítico Cp.'!$B162),-('Diário 2º PA'!$Q$4:$Q$2000=E$1),('Diário 2º PA'!$F$4:$F$2000))+SUMPRODUCT(-('Diário 3º PA'!$E$4:$E$2000='Analítico Cp.'!$B162),-('Diário 3º PA'!$Q$4:$Q$2000=E$1),('Diário 3º PA'!$F$4:$F$2000))+SUMPRODUCT(-('Diário 4º PA'!$E$4:$E$2000='Analítico Cp.'!$B162),-('Diário 4º PA'!$Q$4:$Q$2000=E$1),('Diário 4º PA'!$F$4:$F$2000))+SUMPRODUCT(-('Comp.'!$D$5:$D$896='Analítico Cp.'!$B162),-('Comp.'!$K$5:$K$896=E$1),('Comp.'!$E$5:$E$896))</f>
        <v>10906.71</v>
      </c>
      <c r="F162" s="318">
        <f>SUMPRODUCT(-('Diário 1º PA'!$E$4:$E$2634='Analítico Cp.'!$B162),-('Diário 1º PA'!$Q$4:$Q$2634=F$1),('Diário 1º PA'!$F$4:$F$2634))+SUMPRODUCT(-('Diário 2º PA'!$E$4:$E$2000='Analítico Cp.'!$B162),-('Diário 2º PA'!$Q$4:$Q$2000=F$1),('Diário 2º PA'!$F$4:$F$2000))+SUMPRODUCT(-('Diário 3º PA'!$E$4:$E$2000='Analítico Cp.'!$B162),-('Diário 3º PA'!$Q$4:$Q$2000=F$1),('Diário 3º PA'!$F$4:$F$2000))+SUMPRODUCT(-('Diário 4º PA'!$E$4:$E$2000='Analítico Cp.'!$B162),-('Diário 4º PA'!$Q$4:$Q$2000=F$1),('Diário 4º PA'!$F$4:$F$2000))+SUMPRODUCT(-('Comp.'!$D$5:$D$896='Analítico Cp.'!$B162),-('Comp.'!$K$5:$K$896=F$1),('Comp.'!$E$5:$E$896))</f>
        <v>0</v>
      </c>
      <c r="G162" s="318">
        <f>SUMPRODUCT(-('Diário 1º PA'!$E$4:$E$2634='Analítico Cp.'!$B162),-('Diário 1º PA'!$Q$4:$Q$2634=G$1),('Diário 1º PA'!$F$4:$F$2634))+SUMPRODUCT(-('Diário 2º PA'!$E$4:$E$2000='Analítico Cp.'!$B162),-('Diário 2º PA'!$Q$4:$Q$2000=G$1),('Diário 2º PA'!$F$4:$F$2000))+SUMPRODUCT(-('Diário 3º PA'!$E$4:$E$2000='Analítico Cp.'!$B162),-('Diário 3º PA'!$Q$4:$Q$2000=G$1),('Diário 3º PA'!$F$4:$F$2000))+SUMPRODUCT(-('Diário 4º PA'!$E$4:$E$2000='Analítico Cp.'!$B162),-('Diário 4º PA'!$Q$4:$Q$2000=G$1),('Diário 4º PA'!$F$4:$F$2000))+SUMPRODUCT(-('Comp.'!$D$5:$D$896='Analítico Cp.'!$B162),-('Comp.'!$K$5:$K$896=G$1),('Comp.'!$E$5:$E$896))</f>
        <v>0</v>
      </c>
      <c r="H162" s="318">
        <f>SUMPRODUCT(-('Diário 1º PA'!$E$4:$E$2634='Analítico Cp.'!$B162),-('Diário 1º PA'!$Q$4:$Q$2634=H$1),('Diário 1º PA'!$F$4:$F$2634))+SUMPRODUCT(-('Diário 2º PA'!$E$4:$E$2000='Analítico Cp.'!$B162),-('Diário 2º PA'!$Q$4:$Q$2000=H$1),('Diário 2º PA'!$F$4:$F$2000))+SUMPRODUCT(-('Diário 3º PA'!$E$4:$E$2000='Analítico Cp.'!$B162),-('Diário 3º PA'!$Q$4:$Q$2000=H$1),('Diário 3º PA'!$F$4:$F$2000))+SUMPRODUCT(-('Diário 4º PA'!$E$4:$E$2000='Analítico Cp.'!$B162),-('Diário 4º PA'!$Q$4:$Q$2000=H$1),('Diário 4º PA'!$F$4:$F$2000))+SUMPRODUCT(-('Comp.'!$D$5:$D$896='Analítico Cp.'!$B162),-('Comp.'!$K$5:$K$896=H$1),('Comp.'!$E$5:$E$896))</f>
        <v>0</v>
      </c>
      <c r="I162" s="318">
        <f>SUMPRODUCT(-('Diário 1º PA'!$E$4:$E$2634='Analítico Cp.'!$B162),-('Diário 1º PA'!$Q$4:$Q$2634=I$1),('Diário 1º PA'!$F$4:$F$2634))+SUMPRODUCT(-('Diário 2º PA'!$E$4:$E$2000='Analítico Cp.'!$B162),-('Diário 2º PA'!$Q$4:$Q$2000=I$1),('Diário 2º PA'!$F$4:$F$2000))+SUMPRODUCT(-('Diário 3º PA'!$E$4:$E$2000='Analítico Cp.'!$B162),-('Diário 3º PA'!$Q$4:$Q$2000=I$1),('Diário 3º PA'!$F$4:$F$2000))+SUMPRODUCT(-('Diário 4º PA'!$E$4:$E$2000='Analítico Cp.'!$B162),-('Diário 4º PA'!$Q$4:$Q$2000=I$1),('Diário 4º PA'!$F$4:$F$2000))+SUMPRODUCT(-('Comp.'!$D$5:$D$896='Analítico Cp.'!$B162),-('Comp.'!$K$5:$K$896=I$1),('Comp.'!$E$5:$E$896))</f>
        <v>0</v>
      </c>
      <c r="J162" s="318">
        <f>SUMPRODUCT(-('Diário 1º PA'!$E$4:$E$2634='Analítico Cp.'!$B162),-('Diário 1º PA'!$Q$4:$Q$2634=J$1),('Diário 1º PA'!$F$4:$F$2634))+SUMPRODUCT(-('Diário 2º PA'!$E$4:$E$2000='Analítico Cp.'!$B162),-('Diário 2º PA'!$Q$4:$Q$2000=J$1),('Diário 2º PA'!$F$4:$F$2000))+SUMPRODUCT(-('Diário 3º PA'!$E$4:$E$2000='Analítico Cp.'!$B162),-('Diário 3º PA'!$Q$4:$Q$2000=J$1),('Diário 3º PA'!$F$4:$F$2000))+SUMPRODUCT(-('Diário 4º PA'!$E$4:$E$2000='Analítico Cp.'!$B162),-('Diário 4º PA'!$Q$4:$Q$2000=J$1),('Diário 4º PA'!$F$4:$F$2000))+SUMPRODUCT(-('Comp.'!$D$5:$D$896='Analítico Cp.'!$B162),-('Comp.'!$K$5:$K$896=J$1),('Comp.'!$E$5:$E$896))</f>
        <v>0</v>
      </c>
      <c r="K162" s="318">
        <f>SUMPRODUCT(-('Diário 1º PA'!$E$4:$E$2634='Analítico Cp.'!$B162),-('Diário 1º PA'!$Q$4:$Q$2634=K$1),('Diário 1º PA'!$F$4:$F$2634))+SUMPRODUCT(-('Diário 2º PA'!$E$4:$E$2000='Analítico Cp.'!$B162),-('Diário 2º PA'!$Q$4:$Q$2000=K$1),('Diário 2º PA'!$F$4:$F$2000))+SUMPRODUCT(-('Diário 3º PA'!$E$4:$E$2000='Analítico Cp.'!$B162),-('Diário 3º PA'!$Q$4:$Q$2000=K$1),('Diário 3º PA'!$F$4:$F$2000))+SUMPRODUCT(-('Diário 4º PA'!$E$4:$E$2000='Analítico Cp.'!$B162),-('Diário 4º PA'!$Q$4:$Q$2000=K$1),('Diário 4º PA'!$F$4:$F$2000))+SUMPRODUCT(-('Comp.'!$D$5:$D$896='Analítico Cp.'!$B162),-('Comp.'!$K$5:$K$896=K$1),('Comp.'!$E$5:$E$896))</f>
        <v>0</v>
      </c>
      <c r="L162" s="318">
        <f>SUMPRODUCT(-('Diário 1º PA'!$E$4:$E$2634='Analítico Cp.'!$B162),-('Diário 1º PA'!$Q$4:$Q$2634=L$1),('Diário 1º PA'!$F$4:$F$2634))+SUMPRODUCT(-('Diário 2º PA'!$E$4:$E$2000='Analítico Cp.'!$B162),-('Diário 2º PA'!$Q$4:$Q$2000=L$1),('Diário 2º PA'!$F$4:$F$2000))+SUMPRODUCT(-('Diário 3º PA'!$E$4:$E$2000='Analítico Cp.'!$B162),-('Diário 3º PA'!$Q$4:$Q$2000=L$1),('Diário 3º PA'!$F$4:$F$2000))+SUMPRODUCT(-('Diário 4º PA'!$E$4:$E$2000='Analítico Cp.'!$B162),-('Diário 4º PA'!$Q$4:$Q$2000=L$1),('Diário 4º PA'!$F$4:$F$2000))+SUMPRODUCT(-('Comp.'!$D$5:$D$896='Analítico Cp.'!$B162),-('Comp.'!$K$5:$K$896=L$1),('Comp.'!$E$5:$E$896))</f>
        <v>0</v>
      </c>
      <c r="M162" s="318">
        <f>SUMPRODUCT(-('Diário 1º PA'!$E$4:$E$2634='Analítico Cp.'!$B162),-('Diário 1º PA'!$Q$4:$Q$2634=M$1),('Diário 1º PA'!$F$4:$F$2634))+SUMPRODUCT(-('Diário 2º PA'!$E$4:$E$2000='Analítico Cp.'!$B162),-('Diário 2º PA'!$Q$4:$Q$2000=M$1),('Diário 2º PA'!$F$4:$F$2000))+SUMPRODUCT(-('Diário 3º PA'!$E$4:$E$2000='Analítico Cp.'!$B162),-('Diário 3º PA'!$Q$4:$Q$2000=M$1),('Diário 3º PA'!$F$4:$F$2000))+SUMPRODUCT(-('Diário 4º PA'!$E$4:$E$2000='Analítico Cp.'!$B162),-('Diário 4º PA'!$Q$4:$Q$2000=M$1),('Diário 4º PA'!$F$4:$F$2000))+SUMPRODUCT(-('Comp.'!$D$5:$D$896='Analítico Cp.'!$B162),-('Comp.'!$K$5:$K$896=M$1),('Comp.'!$E$5:$E$896))</f>
        <v>0</v>
      </c>
      <c r="N162" s="318">
        <f>SUMPRODUCT(-('Diário 1º PA'!$E$4:$E$2634='Analítico Cp.'!$B162),-('Diário 1º PA'!$Q$4:$Q$2634=N$1),('Diário 1º PA'!$F$4:$F$2634))+SUMPRODUCT(-('Diário 2º PA'!$E$4:$E$2000='Analítico Cp.'!$B162),-('Diário 2º PA'!$Q$4:$Q$2000=N$1),('Diário 2º PA'!$F$4:$F$2000))+SUMPRODUCT(-('Diário 3º PA'!$E$4:$E$2000='Analítico Cp.'!$B162),-('Diário 3º PA'!$Q$4:$Q$2000=N$1),('Diário 3º PA'!$F$4:$F$2000))+SUMPRODUCT(-('Diário 4º PA'!$E$4:$E$2000='Analítico Cp.'!$B162),-('Diário 4º PA'!$Q$4:$Q$2000=N$1),('Diário 4º PA'!$F$4:$F$2000))+SUMPRODUCT(-('Comp.'!$D$5:$D$896='Analítico Cp.'!$B162),-('Comp.'!$K$5:$K$896=N$1),('Comp.'!$E$5:$E$896))</f>
        <v>0</v>
      </c>
      <c r="O162" s="21">
        <f t="shared" ref="O162" si="20">SUM(C162:N162)</f>
        <v>21027.9</v>
      </c>
      <c r="P162" s="181">
        <f t="shared" si="18"/>
        <v>6.278615271545742E-3</v>
      </c>
    </row>
    <row r="163" spans="1:16" ht="23.25" customHeight="1" thickBot="1" x14ac:dyDescent="0.25">
      <c r="A163" s="535" t="s">
        <v>1403</v>
      </c>
      <c r="B163" s="536" t="s">
        <v>468</v>
      </c>
      <c r="C163" s="318">
        <f>SUMPRODUCT(-('Diário 1º PA'!$E$4:$E$2634='Analítico Cp.'!$B163),-('Diário 1º PA'!$Q$4:$Q$2634=C$1),('Diário 1º PA'!$F$4:$F$2634))+SUMPRODUCT(-('Diário 2º PA'!$E$4:$E$2000='Analítico Cp.'!$B163),-('Diário 2º PA'!$Q$4:$Q$2000=C$1),('Diário 2º PA'!$F$4:$F$2000))+SUMPRODUCT(-('Diário 3º PA'!$E$4:$E$2000='Analítico Cp.'!$B163),-('Diário 3º PA'!$Q$4:$Q$2000=C$1),('Diário 3º PA'!$F$4:$F$2000))+SUMPRODUCT(-('Diário 4º PA'!$E$4:$E$2000='Analítico Cp.'!$B163),-('Diário 4º PA'!$Q$4:$Q$2000=C$1),('Diário 4º PA'!$F$4:$F$2000))+SUMPRODUCT(-('Comp.'!$D$5:$D$896='Analítico Cp.'!$B163),-('Comp.'!$K$5:$K$896=C$1),('Comp.'!$E$5:$E$896))</f>
        <v>311501.81000000006</v>
      </c>
      <c r="D163" s="318">
        <f>SUMPRODUCT(-('Diário 1º PA'!$E$4:$E$2634='Analítico Cp.'!$B163),-('Diário 1º PA'!$Q$4:$Q$2634=D$1),('Diário 1º PA'!$F$4:$F$2634))+SUMPRODUCT(-('Diário 2º PA'!$E$4:$E$2000='Analítico Cp.'!$B163),-('Diário 2º PA'!$Q$4:$Q$2000=D$1),('Diário 2º PA'!$F$4:$F$2000))+SUMPRODUCT(-('Diário 3º PA'!$E$4:$E$2000='Analítico Cp.'!$B163),-('Diário 3º PA'!$Q$4:$Q$2000=D$1),('Diário 3º PA'!$F$4:$F$2000))+SUMPRODUCT(-('Diário 4º PA'!$E$4:$E$2000='Analítico Cp.'!$B163),-('Diário 4º PA'!$Q$4:$Q$2000=D$1),('Diário 4º PA'!$F$4:$F$2000))+SUMPRODUCT(-('Comp.'!$D$5:$D$896='Analítico Cp.'!$B163),-('Comp.'!$K$5:$K$896=D$1),('Comp.'!$E$5:$E$896))</f>
        <v>256517.28999999992</v>
      </c>
      <c r="E163" s="318">
        <f>SUMPRODUCT(-('Diário 1º PA'!$E$4:$E$2634='Analítico Cp.'!$B163),-('Diário 1º PA'!$Q$4:$Q$2634=E$1),('Diário 1º PA'!$F$4:$F$2634))+SUMPRODUCT(-('Diário 2º PA'!$E$4:$E$2000='Analítico Cp.'!$B163),-('Diário 2º PA'!$Q$4:$Q$2000=E$1),('Diário 2º PA'!$F$4:$F$2000))+SUMPRODUCT(-('Diário 3º PA'!$E$4:$E$2000='Analítico Cp.'!$B163),-('Diário 3º PA'!$Q$4:$Q$2000=E$1),('Diário 3º PA'!$F$4:$F$2000))+SUMPRODUCT(-('Diário 4º PA'!$E$4:$E$2000='Analítico Cp.'!$B163),-('Diário 4º PA'!$Q$4:$Q$2000=E$1),('Diário 4º PA'!$F$4:$F$2000))+SUMPRODUCT(-('Comp.'!$D$5:$D$896='Analítico Cp.'!$B163),-('Comp.'!$K$5:$K$896=E$1),('Comp.'!$E$5:$E$896))</f>
        <v>784304.40999999992</v>
      </c>
      <c r="F163" s="318">
        <f>SUMPRODUCT(-('Diário 1º PA'!$E$4:$E$2634='Analítico Cp.'!$B163),-('Diário 1º PA'!$Q$4:$Q$2634=F$1),('Diário 1º PA'!$F$4:$F$2634))+SUMPRODUCT(-('Diário 2º PA'!$E$4:$E$2000='Analítico Cp.'!$B163),-('Diário 2º PA'!$Q$4:$Q$2000=F$1),('Diário 2º PA'!$F$4:$F$2000))+SUMPRODUCT(-('Diário 3º PA'!$E$4:$E$2000='Analítico Cp.'!$B163),-('Diário 3º PA'!$Q$4:$Q$2000=F$1),('Diário 3º PA'!$F$4:$F$2000))+SUMPRODUCT(-('Diário 4º PA'!$E$4:$E$2000='Analítico Cp.'!$B163),-('Diário 4º PA'!$Q$4:$Q$2000=F$1),('Diário 4º PA'!$F$4:$F$2000))+SUMPRODUCT(-('Comp.'!$D$5:$D$896='Analítico Cp.'!$B163),-('Comp.'!$K$5:$K$896=F$1),('Comp.'!$E$5:$E$896))</f>
        <v>0</v>
      </c>
      <c r="G163" s="318">
        <f>SUMPRODUCT(-('Diário 1º PA'!$E$4:$E$2634='Analítico Cp.'!$B163),-('Diário 1º PA'!$Q$4:$Q$2634=G$1),('Diário 1º PA'!$F$4:$F$2634))+SUMPRODUCT(-('Diário 2º PA'!$E$4:$E$2000='Analítico Cp.'!$B163),-('Diário 2º PA'!$Q$4:$Q$2000=G$1),('Diário 2º PA'!$F$4:$F$2000))+SUMPRODUCT(-('Diário 3º PA'!$E$4:$E$2000='Analítico Cp.'!$B163),-('Diário 3º PA'!$Q$4:$Q$2000=G$1),('Diário 3º PA'!$F$4:$F$2000))+SUMPRODUCT(-('Diário 4º PA'!$E$4:$E$2000='Analítico Cp.'!$B163),-('Diário 4º PA'!$Q$4:$Q$2000=G$1),('Diário 4º PA'!$F$4:$F$2000))+SUMPRODUCT(-('Comp.'!$D$5:$D$896='Analítico Cp.'!$B163),-('Comp.'!$K$5:$K$896=G$1),('Comp.'!$E$5:$E$896))</f>
        <v>0</v>
      </c>
      <c r="H163" s="318">
        <f>SUMPRODUCT(-('Diário 1º PA'!$E$4:$E$2634='Analítico Cp.'!$B163),-('Diário 1º PA'!$Q$4:$Q$2634=H$1),('Diário 1º PA'!$F$4:$F$2634))+SUMPRODUCT(-('Diário 2º PA'!$E$4:$E$2000='Analítico Cp.'!$B163),-('Diário 2º PA'!$Q$4:$Q$2000=H$1),('Diário 2º PA'!$F$4:$F$2000))+SUMPRODUCT(-('Diário 3º PA'!$E$4:$E$2000='Analítico Cp.'!$B163),-('Diário 3º PA'!$Q$4:$Q$2000=H$1),('Diário 3º PA'!$F$4:$F$2000))+SUMPRODUCT(-('Diário 4º PA'!$E$4:$E$2000='Analítico Cp.'!$B163),-('Diário 4º PA'!$Q$4:$Q$2000=H$1),('Diário 4º PA'!$F$4:$F$2000))+SUMPRODUCT(-('Comp.'!$D$5:$D$896='Analítico Cp.'!$B163),-('Comp.'!$K$5:$K$896=H$1),('Comp.'!$E$5:$E$896))</f>
        <v>0</v>
      </c>
      <c r="I163" s="318">
        <f>SUMPRODUCT(-('Diário 1º PA'!$E$4:$E$2634='Analítico Cp.'!$B163),-('Diário 1º PA'!$Q$4:$Q$2634=I$1),('Diário 1º PA'!$F$4:$F$2634))+SUMPRODUCT(-('Diário 2º PA'!$E$4:$E$2000='Analítico Cp.'!$B163),-('Diário 2º PA'!$Q$4:$Q$2000=I$1),('Diário 2º PA'!$F$4:$F$2000))+SUMPRODUCT(-('Diário 3º PA'!$E$4:$E$2000='Analítico Cp.'!$B163),-('Diário 3º PA'!$Q$4:$Q$2000=I$1),('Diário 3º PA'!$F$4:$F$2000))+SUMPRODUCT(-('Diário 4º PA'!$E$4:$E$2000='Analítico Cp.'!$B163),-('Diário 4º PA'!$Q$4:$Q$2000=I$1),('Diário 4º PA'!$F$4:$F$2000))+SUMPRODUCT(-('Comp.'!$D$5:$D$896='Analítico Cp.'!$B163),-('Comp.'!$K$5:$K$896=I$1),('Comp.'!$E$5:$E$896))</f>
        <v>0</v>
      </c>
      <c r="J163" s="318">
        <f>SUMPRODUCT(-('Diário 1º PA'!$E$4:$E$2634='Analítico Cp.'!$B163),-('Diário 1º PA'!$Q$4:$Q$2634=J$1),('Diário 1º PA'!$F$4:$F$2634))+SUMPRODUCT(-('Diário 2º PA'!$E$4:$E$2000='Analítico Cp.'!$B163),-('Diário 2º PA'!$Q$4:$Q$2000=J$1),('Diário 2º PA'!$F$4:$F$2000))+SUMPRODUCT(-('Diário 3º PA'!$E$4:$E$2000='Analítico Cp.'!$B163),-('Diário 3º PA'!$Q$4:$Q$2000=J$1),('Diário 3º PA'!$F$4:$F$2000))+SUMPRODUCT(-('Diário 4º PA'!$E$4:$E$2000='Analítico Cp.'!$B163),-('Diário 4º PA'!$Q$4:$Q$2000=J$1),('Diário 4º PA'!$F$4:$F$2000))+SUMPRODUCT(-('Comp.'!$D$5:$D$896='Analítico Cp.'!$B163),-('Comp.'!$K$5:$K$896=J$1),('Comp.'!$E$5:$E$896))</f>
        <v>0</v>
      </c>
      <c r="K163" s="318">
        <f>SUMPRODUCT(-('Diário 1º PA'!$E$4:$E$2634='Analítico Cp.'!$B163),-('Diário 1º PA'!$Q$4:$Q$2634=K$1),('Diário 1º PA'!$F$4:$F$2634))+SUMPRODUCT(-('Diário 2º PA'!$E$4:$E$2000='Analítico Cp.'!$B163),-('Diário 2º PA'!$Q$4:$Q$2000=K$1),('Diário 2º PA'!$F$4:$F$2000))+SUMPRODUCT(-('Diário 3º PA'!$E$4:$E$2000='Analítico Cp.'!$B163),-('Diário 3º PA'!$Q$4:$Q$2000=K$1),('Diário 3º PA'!$F$4:$F$2000))+SUMPRODUCT(-('Diário 4º PA'!$E$4:$E$2000='Analítico Cp.'!$B163),-('Diário 4º PA'!$Q$4:$Q$2000=K$1),('Diário 4º PA'!$F$4:$F$2000))+SUMPRODUCT(-('Comp.'!$D$5:$D$896='Analítico Cp.'!$B163),-('Comp.'!$K$5:$K$896=K$1),('Comp.'!$E$5:$E$896))</f>
        <v>0</v>
      </c>
      <c r="L163" s="318">
        <f>SUMPRODUCT(-('Diário 1º PA'!$E$4:$E$2634='Analítico Cp.'!$B163),-('Diário 1º PA'!$Q$4:$Q$2634=L$1),('Diário 1º PA'!$F$4:$F$2634))+SUMPRODUCT(-('Diário 2º PA'!$E$4:$E$2000='Analítico Cp.'!$B163),-('Diário 2º PA'!$Q$4:$Q$2000=L$1),('Diário 2º PA'!$F$4:$F$2000))+SUMPRODUCT(-('Diário 3º PA'!$E$4:$E$2000='Analítico Cp.'!$B163),-('Diário 3º PA'!$Q$4:$Q$2000=L$1),('Diário 3º PA'!$F$4:$F$2000))+SUMPRODUCT(-('Diário 4º PA'!$E$4:$E$2000='Analítico Cp.'!$B163),-('Diário 4º PA'!$Q$4:$Q$2000=L$1),('Diário 4º PA'!$F$4:$F$2000))+SUMPRODUCT(-('Comp.'!$D$5:$D$896='Analítico Cp.'!$B163),-('Comp.'!$K$5:$K$896=L$1),('Comp.'!$E$5:$E$896))</f>
        <v>0</v>
      </c>
      <c r="M163" s="318">
        <f>SUMPRODUCT(-('Diário 1º PA'!$E$4:$E$2634='Analítico Cp.'!$B163),-('Diário 1º PA'!$Q$4:$Q$2634=M$1),('Diário 1º PA'!$F$4:$F$2634))+SUMPRODUCT(-('Diário 2º PA'!$E$4:$E$2000='Analítico Cp.'!$B163),-('Diário 2º PA'!$Q$4:$Q$2000=M$1),('Diário 2º PA'!$F$4:$F$2000))+SUMPRODUCT(-('Diário 3º PA'!$E$4:$E$2000='Analítico Cp.'!$B163),-('Diário 3º PA'!$Q$4:$Q$2000=M$1),('Diário 3º PA'!$F$4:$F$2000))+SUMPRODUCT(-('Diário 4º PA'!$E$4:$E$2000='Analítico Cp.'!$B163),-('Diário 4º PA'!$Q$4:$Q$2000=M$1),('Diário 4º PA'!$F$4:$F$2000))+SUMPRODUCT(-('Comp.'!$D$5:$D$896='Analítico Cp.'!$B163),-('Comp.'!$K$5:$K$896=M$1),('Comp.'!$E$5:$E$896))</f>
        <v>0</v>
      </c>
      <c r="N163" s="318">
        <f>SUMPRODUCT(-('Diário 1º PA'!$E$4:$E$2634='Analítico Cp.'!$B163),-('Diário 1º PA'!$Q$4:$Q$2634=N$1),('Diário 1º PA'!$F$4:$F$2634))+SUMPRODUCT(-('Diário 2º PA'!$E$4:$E$2000='Analítico Cp.'!$B163),-('Diário 2º PA'!$Q$4:$Q$2000=N$1),('Diário 2º PA'!$F$4:$F$2000))+SUMPRODUCT(-('Diário 3º PA'!$E$4:$E$2000='Analítico Cp.'!$B163),-('Diário 3º PA'!$Q$4:$Q$2000=N$1),('Diário 3º PA'!$F$4:$F$2000))+SUMPRODUCT(-('Diário 4º PA'!$E$4:$E$2000='Analítico Cp.'!$B163),-('Diário 4º PA'!$Q$4:$Q$2000=N$1),('Diário 4º PA'!$F$4:$F$2000))+SUMPRODUCT(-('Comp.'!$D$5:$D$896='Analítico Cp.'!$B163),-('Comp.'!$K$5:$K$896=N$1),('Comp.'!$E$5:$E$896))</f>
        <v>0</v>
      </c>
      <c r="O163" s="21">
        <f t="shared" si="17"/>
        <v>1352323.5099999998</v>
      </c>
      <c r="P163" s="181">
        <f t="shared" si="18"/>
        <v>0.4037834991585626</v>
      </c>
    </row>
    <row r="164" spans="1:16" ht="23.25" customHeight="1" thickBot="1" x14ac:dyDescent="0.25">
      <c r="A164" s="75" t="s">
        <v>261</v>
      </c>
      <c r="B164" s="140"/>
      <c r="C164" s="21">
        <f>SUBTOTAL(109,C20:C161)</f>
        <v>612992.64549999998</v>
      </c>
      <c r="D164" s="21">
        <f>SUBTOTAL(109,D20:D161)</f>
        <v>629476.7119603887</v>
      </c>
      <c r="E164" s="21">
        <f>SUBTOTAL(109,E20:E161)</f>
        <v>733309.42933587334</v>
      </c>
      <c r="F164" s="21">
        <f t="shared" ref="F164:N164" si="21">SUBTOTAL(109,F20:F161)</f>
        <v>0</v>
      </c>
      <c r="G164" s="21">
        <f t="shared" si="21"/>
        <v>0</v>
      </c>
      <c r="H164" s="21">
        <f t="shared" si="21"/>
        <v>0</v>
      </c>
      <c r="I164" s="21">
        <f t="shared" si="21"/>
        <v>0</v>
      </c>
      <c r="J164" s="21">
        <f t="shared" si="21"/>
        <v>0</v>
      </c>
      <c r="K164" s="21">
        <f t="shared" si="21"/>
        <v>0</v>
      </c>
      <c r="L164" s="21">
        <f t="shared" si="21"/>
        <v>0</v>
      </c>
      <c r="M164" s="21">
        <f t="shared" si="21"/>
        <v>0</v>
      </c>
      <c r="N164" s="21">
        <f t="shared" si="21"/>
        <v>0</v>
      </c>
      <c r="O164" s="21">
        <f>SUBTOTAL(109,O20:O163)</f>
        <v>3349130.1967962612</v>
      </c>
      <c r="P164" s="181">
        <f t="shared" si="18"/>
        <v>1</v>
      </c>
    </row>
  </sheetData>
  <sheetProtection algorithmName="SHA-512" hashValue="WWTRHfeKZ7Hjr82vkDBVjGCfM3eY0yGKT2oZzGOwFEW1ywwDWVLkZPUvZBCh3KrovwdeajN5Xnc73/rULsMYbw==" saltValue="90Dm3/bKaAIHKgQxvijQcQ==" spinCount="100000" sheet="1" formatColumns="0"/>
  <dataConsolidate/>
  <mergeCells count="5">
    <mergeCell ref="O5:O8"/>
    <mergeCell ref="P5:P8"/>
    <mergeCell ref="A2:P2"/>
    <mergeCell ref="A3:P3"/>
    <mergeCell ref="A4:P4"/>
  </mergeCells>
  <phoneticPr fontId="37" type="noConversion"/>
  <printOptions horizontalCentered="1"/>
  <pageMargins left="0.19685039370078741" right="0.19685039370078741" top="0.59055118110236227" bottom="0.59055118110236227" header="0" footer="0"/>
  <pageSetup paperSize="9" fitToHeight="0" pageOrder="overThenDown" orientation="portrait" r:id="rId1"/>
  <headerFooter>
    <oddFooter>Página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6">
    <pageSetUpPr fitToPage="1"/>
  </sheetPr>
  <dimension ref="A1:U41"/>
  <sheetViews>
    <sheetView view="pageBreakPreview" zoomScaleSheetLayoutView="100" workbookViewId="0">
      <pane xSplit="2" ySplit="7" topLeftCell="C8" activePane="bottomRight" state="frozen"/>
      <selection activeCell="G29" sqref="G29"/>
      <selection pane="topRight" activeCell="G29" sqref="G29"/>
      <selection pane="bottomLeft" activeCell="G29" sqref="G29"/>
      <selection pane="bottomRight" activeCell="R13" sqref="R13"/>
    </sheetView>
  </sheetViews>
  <sheetFormatPr defaultColWidth="9.140625" defaultRowHeight="12.75" x14ac:dyDescent="0.2"/>
  <cols>
    <col min="1" max="1" width="6.28515625" style="51" customWidth="1"/>
    <col min="2" max="2" width="42.140625" style="52" customWidth="1"/>
    <col min="3" max="5" width="12.42578125" style="52" bestFit="1" customWidth="1"/>
    <col min="6" max="14" width="12.42578125" style="52" hidden="1" customWidth="1"/>
    <col min="15" max="15" width="12.42578125" style="53" bestFit="1" customWidth="1"/>
    <col min="16" max="16384" width="9.140625" style="1"/>
  </cols>
  <sheetData>
    <row r="1" spans="1:21" s="55" customFormat="1" ht="32.25" customHeight="1" x14ac:dyDescent="0.25">
      <c r="A1" s="705" t="str">
        <f>Capa!A1</f>
        <v>Contrato de Gestão nº. 05/20 celebrado entre a Fundação Clóvis Salgado e a Associação Pró-Cultura e Promoção das Artes</v>
      </c>
      <c r="B1" s="705"/>
      <c r="C1" s="705"/>
      <c r="D1" s="705"/>
      <c r="E1" s="705"/>
      <c r="F1" s="705"/>
      <c r="G1" s="705"/>
      <c r="H1" s="705"/>
      <c r="I1" s="705"/>
      <c r="J1" s="705"/>
      <c r="K1" s="705"/>
      <c r="L1" s="705"/>
      <c r="M1" s="705"/>
      <c r="N1" s="705"/>
      <c r="O1" s="705"/>
      <c r="P1" s="54"/>
      <c r="Q1" s="54"/>
      <c r="R1" s="54"/>
      <c r="S1" s="54"/>
      <c r="T1" s="54"/>
      <c r="U1" s="54"/>
    </row>
    <row r="2" spans="1:21" s="55" customFormat="1" ht="19.5" customHeight="1" x14ac:dyDescent="0.25">
      <c r="A2" s="705" t="str">
        <f>Capa!A3</f>
        <v>9º Relatório Gerencial Financeiro</v>
      </c>
      <c r="B2" s="705"/>
      <c r="C2" s="705"/>
      <c r="D2" s="705"/>
      <c r="E2" s="705"/>
      <c r="F2" s="705"/>
      <c r="G2" s="705"/>
      <c r="H2" s="705"/>
      <c r="I2" s="705"/>
      <c r="J2" s="705"/>
      <c r="K2" s="705"/>
      <c r="L2" s="705"/>
      <c r="M2" s="705"/>
      <c r="N2" s="705"/>
      <c r="O2" s="705"/>
      <c r="P2" s="54"/>
      <c r="Q2" s="54"/>
      <c r="R2" s="54"/>
      <c r="S2" s="54"/>
      <c r="T2" s="54"/>
      <c r="U2" s="54"/>
    </row>
    <row r="3" spans="1:21" s="55" customFormat="1" ht="19.5" customHeight="1" thickBot="1" x14ac:dyDescent="0.3">
      <c r="A3" s="740" t="s">
        <v>360</v>
      </c>
      <c r="B3" s="740"/>
      <c r="C3" s="740"/>
      <c r="D3" s="740"/>
      <c r="E3" s="740"/>
      <c r="F3" s="740"/>
      <c r="G3" s="740"/>
      <c r="H3" s="740"/>
      <c r="I3" s="740"/>
      <c r="J3" s="740"/>
      <c r="K3" s="740"/>
      <c r="L3" s="740"/>
      <c r="M3" s="740"/>
      <c r="N3" s="740"/>
      <c r="O3" s="740"/>
      <c r="P3" s="56"/>
      <c r="Q3" s="56"/>
      <c r="R3" s="56"/>
      <c r="S3" s="56"/>
      <c r="T3" s="56"/>
      <c r="U3" s="56"/>
    </row>
    <row r="4" spans="1:21" s="55" customFormat="1" x14ac:dyDescent="0.2">
      <c r="A4" s="156"/>
      <c r="B4" s="157"/>
      <c r="C4" s="165" t="str">
        <f>Resumo!C4</f>
        <v>Janeiro</v>
      </c>
      <c r="D4" s="165" t="str">
        <f>Resumo!D4</f>
        <v>Fevereiro</v>
      </c>
      <c r="E4" s="165" t="str">
        <f>Resumo!E4</f>
        <v>Março</v>
      </c>
      <c r="F4" s="165" t="str">
        <f>Resumo!F4</f>
        <v>Abril</v>
      </c>
      <c r="G4" s="165" t="str">
        <f>Resumo!G4</f>
        <v>Maio</v>
      </c>
      <c r="H4" s="165" t="str">
        <f>Resumo!H4</f>
        <v>Junho</v>
      </c>
      <c r="I4" s="165" t="str">
        <f>Resumo!I4</f>
        <v>Julho</v>
      </c>
      <c r="J4" s="165" t="str">
        <f>Resumo!J4</f>
        <v>Agosto</v>
      </c>
      <c r="K4" s="165" t="str">
        <f>Resumo!K4</f>
        <v>Setembro</v>
      </c>
      <c r="L4" s="165" t="str">
        <f>Resumo!L4</f>
        <v>Outubro</v>
      </c>
      <c r="M4" s="165" t="str">
        <f>Resumo!M4</f>
        <v>Novembro</v>
      </c>
      <c r="N4" s="165" t="str">
        <f>Resumo!N4</f>
        <v>Dezembro</v>
      </c>
      <c r="O4" s="735" t="s">
        <v>273</v>
      </c>
    </row>
    <row r="5" spans="1:21" s="55" customFormat="1" x14ac:dyDescent="0.2">
      <c r="A5" s="355"/>
      <c r="B5" s="356"/>
      <c r="C5" s="357">
        <f>Resumo!C5</f>
        <v>44562</v>
      </c>
      <c r="D5" s="357">
        <f>Resumo!D5</f>
        <v>44593</v>
      </c>
      <c r="E5" s="357">
        <f>Resumo!E5</f>
        <v>44621</v>
      </c>
      <c r="F5" s="357">
        <f>Resumo!F5</f>
        <v>44652</v>
      </c>
      <c r="G5" s="357">
        <f>Resumo!G5</f>
        <v>44682</v>
      </c>
      <c r="H5" s="357">
        <f>Resumo!H5</f>
        <v>44713</v>
      </c>
      <c r="I5" s="357">
        <f>Resumo!I5</f>
        <v>44743</v>
      </c>
      <c r="J5" s="357">
        <f>Resumo!J5</f>
        <v>44774</v>
      </c>
      <c r="K5" s="357">
        <f>Resumo!K5</f>
        <v>44805</v>
      </c>
      <c r="L5" s="357">
        <f>Resumo!L5</f>
        <v>44835</v>
      </c>
      <c r="M5" s="357">
        <f>Resumo!M5</f>
        <v>44866</v>
      </c>
      <c r="N5" s="357">
        <f>Resumo!N5</f>
        <v>44896</v>
      </c>
      <c r="O5" s="736"/>
    </row>
    <row r="6" spans="1:21" s="55" customFormat="1" x14ac:dyDescent="0.2">
      <c r="A6" s="355"/>
      <c r="B6" s="356"/>
      <c r="C6" s="359" t="str">
        <f>Resumo!C6</f>
        <v>a</v>
      </c>
      <c r="D6" s="359" t="str">
        <f>Resumo!D6</f>
        <v>a</v>
      </c>
      <c r="E6" s="359" t="str">
        <f>Resumo!E6</f>
        <v>a</v>
      </c>
      <c r="F6" s="359" t="str">
        <f>Resumo!F6</f>
        <v>a</v>
      </c>
      <c r="G6" s="359" t="str">
        <f>Resumo!G6</f>
        <v>a</v>
      </c>
      <c r="H6" s="359" t="str">
        <f>Resumo!H6</f>
        <v>a</v>
      </c>
      <c r="I6" s="359" t="str">
        <f>Resumo!I6</f>
        <v>a</v>
      </c>
      <c r="J6" s="359" t="str">
        <f>Resumo!J6</f>
        <v>a</v>
      </c>
      <c r="K6" s="359" t="str">
        <f>Resumo!K6</f>
        <v>a</v>
      </c>
      <c r="L6" s="359" t="str">
        <f>Resumo!L6</f>
        <v>a</v>
      </c>
      <c r="M6" s="359" t="str">
        <f>Resumo!M6</f>
        <v>a</v>
      </c>
      <c r="N6" s="359" t="str">
        <f>Resumo!N6</f>
        <v>a</v>
      </c>
      <c r="O6" s="736"/>
    </row>
    <row r="7" spans="1:21" s="55" customFormat="1" ht="13.5" thickBot="1" x14ac:dyDescent="0.25">
      <c r="A7" s="158"/>
      <c r="B7" s="159"/>
      <c r="C7" s="358">
        <f>Resumo!C7</f>
        <v>44592</v>
      </c>
      <c r="D7" s="358">
        <f>Resumo!D7</f>
        <v>44620</v>
      </c>
      <c r="E7" s="358">
        <f>Resumo!E7</f>
        <v>44651</v>
      </c>
      <c r="F7" s="358">
        <f>Resumo!F7</f>
        <v>44681</v>
      </c>
      <c r="G7" s="358">
        <f>Resumo!G7</f>
        <v>44712</v>
      </c>
      <c r="H7" s="358">
        <f>Resumo!H7</f>
        <v>44742</v>
      </c>
      <c r="I7" s="358">
        <f>Resumo!I7</f>
        <v>44773</v>
      </c>
      <c r="J7" s="358">
        <f>Resumo!J7</f>
        <v>44804</v>
      </c>
      <c r="K7" s="358">
        <f>Resumo!K7</f>
        <v>44834</v>
      </c>
      <c r="L7" s="358">
        <f>Resumo!L7</f>
        <v>44865</v>
      </c>
      <c r="M7" s="358">
        <f>Resumo!M7</f>
        <v>44895</v>
      </c>
      <c r="N7" s="358">
        <f>Resumo!N7</f>
        <v>44926</v>
      </c>
      <c r="O7" s="737"/>
    </row>
    <row r="8" spans="1:21" s="55" customFormat="1" ht="24.75" customHeight="1" thickBot="1" x14ac:dyDescent="0.25">
      <c r="A8" s="160" t="s">
        <v>276</v>
      </c>
      <c r="B8" s="161"/>
      <c r="C8" s="170">
        <v>499175.18</v>
      </c>
      <c r="D8" s="171">
        <f>C39</f>
        <v>524291.34550000005</v>
      </c>
      <c r="E8" s="171">
        <f>D39</f>
        <v>574113.21746038855</v>
      </c>
      <c r="F8" s="171">
        <f t="shared" ref="F8:N8" si="0">E39</f>
        <v>636546.87679626187</v>
      </c>
      <c r="G8" s="171">
        <f t="shared" si="0"/>
        <v>636546.87679626187</v>
      </c>
      <c r="H8" s="171">
        <f t="shared" si="0"/>
        <v>636546.87679626187</v>
      </c>
      <c r="I8" s="171">
        <f t="shared" si="0"/>
        <v>636546.87679626187</v>
      </c>
      <c r="J8" s="171">
        <f t="shared" si="0"/>
        <v>636546.87679626187</v>
      </c>
      <c r="K8" s="171">
        <f t="shared" si="0"/>
        <v>636546.87679626187</v>
      </c>
      <c r="L8" s="171">
        <f t="shared" si="0"/>
        <v>636546.87679626187</v>
      </c>
      <c r="M8" s="171">
        <f t="shared" si="0"/>
        <v>636546.87679626187</v>
      </c>
      <c r="N8" s="171">
        <f t="shared" si="0"/>
        <v>636546.87679626187</v>
      </c>
      <c r="O8" s="162"/>
    </row>
    <row r="9" spans="1:21" s="55" customFormat="1" ht="21" customHeight="1" x14ac:dyDescent="0.2">
      <c r="A9" s="243" t="s">
        <v>274</v>
      </c>
      <c r="B9" s="149"/>
      <c r="C9" s="144"/>
      <c r="D9" s="144"/>
      <c r="E9" s="144"/>
      <c r="F9" s="144"/>
      <c r="G9" s="144"/>
      <c r="H9" s="144"/>
      <c r="I9" s="144"/>
      <c r="J9" s="144"/>
      <c r="K9" s="144"/>
      <c r="L9" s="144"/>
      <c r="M9" s="144"/>
      <c r="N9" s="144"/>
      <c r="O9" s="144"/>
    </row>
    <row r="10" spans="1:21" ht="13.5" customHeight="1" x14ac:dyDescent="0.2">
      <c r="A10" s="145" t="s">
        <v>108</v>
      </c>
      <c r="B10" s="146" t="s">
        <v>252</v>
      </c>
      <c r="C10" s="147">
        <v>51916.51</v>
      </c>
      <c r="D10" s="147">
        <v>50454.01</v>
      </c>
      <c r="E10" s="147">
        <v>51558.825150000004</v>
      </c>
      <c r="F10" s="147">
        <v>0</v>
      </c>
      <c r="G10" s="147">
        <v>0</v>
      </c>
      <c r="H10" s="147">
        <v>0</v>
      </c>
      <c r="I10" s="147">
        <v>0</v>
      </c>
      <c r="J10" s="147">
        <v>0</v>
      </c>
      <c r="K10" s="147">
        <v>0</v>
      </c>
      <c r="L10" s="147">
        <v>0</v>
      </c>
      <c r="M10" s="147">
        <v>0</v>
      </c>
      <c r="N10" s="147">
        <v>0</v>
      </c>
      <c r="O10" s="168">
        <f>SUM(C10:N10)</f>
        <v>153929.34515000001</v>
      </c>
    </row>
    <row r="11" spans="1:21" ht="13.5" customHeight="1" x14ac:dyDescent="0.2">
      <c r="A11" s="145" t="s">
        <v>172</v>
      </c>
      <c r="B11" s="146" t="s">
        <v>267</v>
      </c>
      <c r="C11" s="147">
        <v>2038.1554999999998</v>
      </c>
      <c r="D11" s="147">
        <v>1980.8013999999998</v>
      </c>
      <c r="E11" s="147">
        <v>2023.9252999999997</v>
      </c>
      <c r="F11" s="147">
        <v>0</v>
      </c>
      <c r="G11" s="147">
        <v>0</v>
      </c>
      <c r="H11" s="147">
        <v>0</v>
      </c>
      <c r="I11" s="147">
        <v>0</v>
      </c>
      <c r="J11" s="147">
        <v>0</v>
      </c>
      <c r="K11" s="147">
        <v>0</v>
      </c>
      <c r="L11" s="147">
        <v>0</v>
      </c>
      <c r="M11" s="147">
        <v>0</v>
      </c>
      <c r="N11" s="147">
        <v>0</v>
      </c>
      <c r="O11" s="168">
        <f t="shared" ref="O11:O18" si="1">SUM(C11:N11)</f>
        <v>6042.8821999999991</v>
      </c>
    </row>
    <row r="12" spans="1:21" ht="13.5" customHeight="1" x14ac:dyDescent="0.2">
      <c r="A12" s="145" t="s">
        <v>239</v>
      </c>
      <c r="B12" s="146" t="s">
        <v>4</v>
      </c>
      <c r="C12" s="147">
        <v>16305.25</v>
      </c>
      <c r="D12" s="147">
        <v>15846.411199999999</v>
      </c>
      <c r="E12" s="147">
        <v>16191.402399999997</v>
      </c>
      <c r="F12" s="147">
        <v>0</v>
      </c>
      <c r="G12" s="147">
        <v>0</v>
      </c>
      <c r="H12" s="147">
        <v>0</v>
      </c>
      <c r="I12" s="147">
        <v>0</v>
      </c>
      <c r="J12" s="147">
        <v>0</v>
      </c>
      <c r="K12" s="147">
        <v>0</v>
      </c>
      <c r="L12" s="147">
        <v>0</v>
      </c>
      <c r="M12" s="147">
        <v>0</v>
      </c>
      <c r="N12" s="147">
        <v>0</v>
      </c>
      <c r="O12" s="168">
        <f t="shared" si="1"/>
        <v>48343.063599999994</v>
      </c>
    </row>
    <row r="13" spans="1:21" ht="13.5" customHeight="1" x14ac:dyDescent="0.2">
      <c r="A13" s="145" t="s">
        <v>240</v>
      </c>
      <c r="B13" s="146" t="s">
        <v>10</v>
      </c>
      <c r="C13" s="147">
        <v>2912.37</v>
      </c>
      <c r="D13" s="147">
        <v>7085.0580895551975</v>
      </c>
      <c r="E13" s="147">
        <v>7367.4897150400357</v>
      </c>
      <c r="F13" s="147">
        <v>0</v>
      </c>
      <c r="G13" s="147">
        <v>0</v>
      </c>
      <c r="H13" s="147">
        <v>0</v>
      </c>
      <c r="I13" s="147">
        <v>0</v>
      </c>
      <c r="J13" s="147">
        <v>0</v>
      </c>
      <c r="K13" s="147">
        <v>0</v>
      </c>
      <c r="L13" s="147">
        <v>0</v>
      </c>
      <c r="M13" s="147">
        <v>0</v>
      </c>
      <c r="N13" s="147">
        <v>0</v>
      </c>
      <c r="O13" s="168">
        <f>SUM(C13:N13)</f>
        <v>17364.917804595232</v>
      </c>
    </row>
    <row r="14" spans="1:21" ht="13.5" customHeight="1" x14ac:dyDescent="0.2">
      <c r="A14" s="145" t="s">
        <v>241</v>
      </c>
      <c r="B14" s="146" t="s">
        <v>268</v>
      </c>
      <c r="C14" s="147">
        <v>17075.29</v>
      </c>
      <c r="D14" s="147">
        <v>21920.860437499992</v>
      </c>
      <c r="E14" s="147">
        <v>22391.386270833362</v>
      </c>
      <c r="F14" s="147">
        <v>0</v>
      </c>
      <c r="G14" s="147">
        <v>0</v>
      </c>
      <c r="H14" s="147">
        <v>0</v>
      </c>
      <c r="I14" s="147">
        <v>0</v>
      </c>
      <c r="J14" s="147">
        <v>0</v>
      </c>
      <c r="K14" s="147">
        <v>0</v>
      </c>
      <c r="L14" s="147">
        <v>0</v>
      </c>
      <c r="M14" s="147">
        <v>0</v>
      </c>
      <c r="N14" s="147">
        <v>0</v>
      </c>
      <c r="O14" s="168">
        <f>SUM(C14:N14)</f>
        <v>61387.536708333355</v>
      </c>
    </row>
    <row r="15" spans="1:21" ht="13.5" customHeight="1" x14ac:dyDescent="0.2">
      <c r="A15" s="145" t="s">
        <v>242</v>
      </c>
      <c r="B15" s="146" t="s">
        <v>287</v>
      </c>
      <c r="C15" s="147">
        <v>19913.32</v>
      </c>
      <c r="D15" s="147">
        <v>11638.520833333372</v>
      </c>
      <c r="E15" s="147">
        <v>16647.87083333332</v>
      </c>
      <c r="F15" s="147">
        <v>0</v>
      </c>
      <c r="G15" s="147">
        <v>0</v>
      </c>
      <c r="H15" s="147">
        <v>0</v>
      </c>
      <c r="I15" s="147">
        <v>0</v>
      </c>
      <c r="J15" s="147">
        <v>0</v>
      </c>
      <c r="K15" s="147">
        <v>0</v>
      </c>
      <c r="L15" s="147">
        <v>0</v>
      </c>
      <c r="M15" s="147">
        <v>0</v>
      </c>
      <c r="N15" s="147">
        <v>0</v>
      </c>
      <c r="O15" s="168">
        <f t="shared" si="1"/>
        <v>48199.711666666692</v>
      </c>
    </row>
    <row r="16" spans="1:21" x14ac:dyDescent="0.2">
      <c r="A16" s="145" t="s">
        <v>243</v>
      </c>
      <c r="B16" s="146" t="s">
        <v>269</v>
      </c>
      <c r="C16" s="147">
        <v>9569.61</v>
      </c>
      <c r="D16" s="147">
        <v>12342.78</v>
      </c>
      <c r="E16" s="147">
        <v>13215.87</v>
      </c>
      <c r="F16" s="147">
        <v>0</v>
      </c>
      <c r="G16" s="147">
        <v>0</v>
      </c>
      <c r="H16" s="147">
        <v>0</v>
      </c>
      <c r="I16" s="147">
        <v>0</v>
      </c>
      <c r="J16" s="147">
        <v>0</v>
      </c>
      <c r="K16" s="147">
        <v>0</v>
      </c>
      <c r="L16" s="147">
        <v>0</v>
      </c>
      <c r="M16" s="147">
        <v>0</v>
      </c>
      <c r="N16" s="147">
        <v>0</v>
      </c>
      <c r="O16" s="168">
        <f t="shared" si="1"/>
        <v>35128.26</v>
      </c>
    </row>
    <row r="17" spans="1:15" ht="24" x14ac:dyDescent="0.2">
      <c r="A17" s="145" t="s">
        <v>244</v>
      </c>
      <c r="B17" s="146" t="s">
        <v>175</v>
      </c>
      <c r="C17" s="147">
        <v>9924.66</v>
      </c>
      <c r="D17" s="147">
        <v>1928.08</v>
      </c>
      <c r="E17" s="147">
        <v>1331.8296666666683</v>
      </c>
      <c r="F17" s="147">
        <v>0</v>
      </c>
      <c r="G17" s="147">
        <v>0</v>
      </c>
      <c r="H17" s="147">
        <v>0</v>
      </c>
      <c r="I17" s="147">
        <v>0</v>
      </c>
      <c r="J17" s="147">
        <v>0</v>
      </c>
      <c r="K17" s="147">
        <v>0</v>
      </c>
      <c r="L17" s="147">
        <v>0</v>
      </c>
      <c r="M17" s="147">
        <v>0</v>
      </c>
      <c r="N17" s="147">
        <v>0</v>
      </c>
      <c r="O17" s="168">
        <f t="shared" si="1"/>
        <v>13184.569666666668</v>
      </c>
    </row>
    <row r="18" spans="1:15" ht="24.75" customHeight="1" thickBot="1" x14ac:dyDescent="0.25">
      <c r="A18" s="163" t="s">
        <v>275</v>
      </c>
      <c r="B18" s="164"/>
      <c r="C18" s="169">
        <f>SUBTOTAL(109,C10:C17)</f>
        <v>129655.16550000002</v>
      </c>
      <c r="D18" s="169">
        <f>SUBTOTAL(109,D10:D17)</f>
        <v>123196.52196038856</v>
      </c>
      <c r="E18" s="169">
        <f>SUBTOTAL(109,E10:E17)</f>
        <v>130728.59933587338</v>
      </c>
      <c r="F18" s="169">
        <f t="shared" ref="F18:N18" si="2">SUBTOTAL(109,F10:F17)</f>
        <v>0</v>
      </c>
      <c r="G18" s="169">
        <f t="shared" si="2"/>
        <v>0</v>
      </c>
      <c r="H18" s="169">
        <f t="shared" si="2"/>
        <v>0</v>
      </c>
      <c r="I18" s="169">
        <f t="shared" si="2"/>
        <v>0</v>
      </c>
      <c r="J18" s="169">
        <f t="shared" si="2"/>
        <v>0</v>
      </c>
      <c r="K18" s="169">
        <f t="shared" si="2"/>
        <v>0</v>
      </c>
      <c r="L18" s="169">
        <f t="shared" si="2"/>
        <v>0</v>
      </c>
      <c r="M18" s="169">
        <f t="shared" si="2"/>
        <v>0</v>
      </c>
      <c r="N18" s="169">
        <f t="shared" si="2"/>
        <v>0</v>
      </c>
      <c r="O18" s="169">
        <f t="shared" si="1"/>
        <v>383580.28679626196</v>
      </c>
    </row>
    <row r="19" spans="1:15" ht="21" customHeight="1" x14ac:dyDescent="0.2">
      <c r="A19" s="738" t="s">
        <v>303</v>
      </c>
      <c r="B19" s="738"/>
      <c r="C19" s="150"/>
      <c r="D19" s="148"/>
      <c r="E19" s="148"/>
      <c r="F19" s="148"/>
      <c r="G19" s="148"/>
      <c r="H19" s="148"/>
      <c r="I19" s="148"/>
      <c r="J19" s="148"/>
      <c r="K19" s="148"/>
      <c r="L19" s="148"/>
      <c r="M19" s="148"/>
      <c r="N19" s="148"/>
      <c r="O19" s="168"/>
    </row>
    <row r="20" spans="1:15" ht="13.5" customHeight="1" x14ac:dyDescent="0.2">
      <c r="A20" s="145" t="s">
        <v>108</v>
      </c>
      <c r="B20" s="146" t="s">
        <v>252</v>
      </c>
      <c r="C20" s="147">
        <v>0</v>
      </c>
      <c r="D20" s="147">
        <v>0</v>
      </c>
      <c r="E20" s="147">
        <v>0</v>
      </c>
      <c r="F20" s="147">
        <v>0</v>
      </c>
      <c r="G20" s="147">
        <v>0</v>
      </c>
      <c r="H20" s="147">
        <v>0</v>
      </c>
      <c r="I20" s="147">
        <v>0</v>
      </c>
      <c r="J20" s="147">
        <v>0</v>
      </c>
      <c r="K20" s="147">
        <v>0</v>
      </c>
      <c r="L20" s="147">
        <v>0</v>
      </c>
      <c r="M20" s="147">
        <v>0</v>
      </c>
      <c r="N20" s="147">
        <v>0</v>
      </c>
      <c r="O20" s="168">
        <f>SUM(C20:N20)</f>
        <v>0</v>
      </c>
    </row>
    <row r="21" spans="1:15" ht="13.5" customHeight="1" x14ac:dyDescent="0.2">
      <c r="A21" s="145" t="s">
        <v>172</v>
      </c>
      <c r="B21" s="146" t="s">
        <v>267</v>
      </c>
      <c r="C21" s="147">
        <v>0</v>
      </c>
      <c r="D21" s="147">
        <v>0</v>
      </c>
      <c r="E21" s="147">
        <v>0</v>
      </c>
      <c r="F21" s="147">
        <v>0</v>
      </c>
      <c r="G21" s="147">
        <v>0</v>
      </c>
      <c r="H21" s="147">
        <v>0</v>
      </c>
      <c r="I21" s="147">
        <v>0</v>
      </c>
      <c r="J21" s="147">
        <v>0</v>
      </c>
      <c r="K21" s="147">
        <v>0</v>
      </c>
      <c r="L21" s="147">
        <v>0</v>
      </c>
      <c r="M21" s="147">
        <v>0</v>
      </c>
      <c r="N21" s="147">
        <v>0</v>
      </c>
      <c r="O21" s="168">
        <f t="shared" ref="O21:O27" si="3">SUM(C21:N21)</f>
        <v>0</v>
      </c>
    </row>
    <row r="22" spans="1:15" ht="13.5" customHeight="1" x14ac:dyDescent="0.2">
      <c r="A22" s="145" t="s">
        <v>239</v>
      </c>
      <c r="B22" s="146" t="s">
        <v>4</v>
      </c>
      <c r="C22" s="147">
        <v>0</v>
      </c>
      <c r="D22" s="147">
        <v>0</v>
      </c>
      <c r="E22" s="147">
        <v>0</v>
      </c>
      <c r="F22" s="147">
        <v>0</v>
      </c>
      <c r="G22" s="147">
        <v>0</v>
      </c>
      <c r="H22" s="147">
        <v>0</v>
      </c>
      <c r="I22" s="147">
        <v>0</v>
      </c>
      <c r="J22" s="147">
        <v>0</v>
      </c>
      <c r="K22" s="147">
        <v>0</v>
      </c>
      <c r="L22" s="147">
        <v>0</v>
      </c>
      <c r="M22" s="147">
        <v>0</v>
      </c>
      <c r="N22" s="147">
        <v>0</v>
      </c>
      <c r="O22" s="168">
        <f t="shared" si="3"/>
        <v>0</v>
      </c>
    </row>
    <row r="23" spans="1:15" ht="13.5" customHeight="1" x14ac:dyDescent="0.2">
      <c r="A23" s="145" t="s">
        <v>240</v>
      </c>
      <c r="B23" s="146" t="s">
        <v>10</v>
      </c>
      <c r="C23" s="147">
        <v>0</v>
      </c>
      <c r="D23" s="147">
        <v>0</v>
      </c>
      <c r="E23" s="147">
        <v>0</v>
      </c>
      <c r="F23" s="147">
        <v>0</v>
      </c>
      <c r="G23" s="147">
        <v>0</v>
      </c>
      <c r="H23" s="147">
        <v>0</v>
      </c>
      <c r="I23" s="147">
        <v>0</v>
      </c>
      <c r="J23" s="147">
        <v>0</v>
      </c>
      <c r="K23" s="147">
        <v>0</v>
      </c>
      <c r="L23" s="147">
        <v>0</v>
      </c>
      <c r="M23" s="147">
        <v>0</v>
      </c>
      <c r="N23" s="147">
        <v>0</v>
      </c>
      <c r="O23" s="168">
        <f>SUM(C23:N23)</f>
        <v>0</v>
      </c>
    </row>
    <row r="24" spans="1:15" ht="13.5" customHeight="1" x14ac:dyDescent="0.2">
      <c r="A24" s="145" t="s">
        <v>241</v>
      </c>
      <c r="B24" s="146" t="s">
        <v>268</v>
      </c>
      <c r="C24" s="147">
        <v>0</v>
      </c>
      <c r="D24" s="147">
        <v>0</v>
      </c>
      <c r="E24" s="147">
        <v>0</v>
      </c>
      <c r="F24" s="147">
        <v>0</v>
      </c>
      <c r="G24" s="147">
        <v>0</v>
      </c>
      <c r="H24" s="147">
        <v>0</v>
      </c>
      <c r="I24" s="147">
        <v>0</v>
      </c>
      <c r="J24" s="147">
        <v>0</v>
      </c>
      <c r="K24" s="147">
        <v>0</v>
      </c>
      <c r="L24" s="147">
        <v>0</v>
      </c>
      <c r="M24" s="147">
        <v>0</v>
      </c>
      <c r="N24" s="147">
        <v>0</v>
      </c>
      <c r="O24" s="168">
        <f>SUM(C24:N24)</f>
        <v>0</v>
      </c>
    </row>
    <row r="25" spans="1:15" ht="13.5" customHeight="1" x14ac:dyDescent="0.2">
      <c r="A25" s="145" t="s">
        <v>242</v>
      </c>
      <c r="B25" s="146" t="s">
        <v>287</v>
      </c>
      <c r="C25" s="147">
        <v>0</v>
      </c>
      <c r="D25" s="147">
        <v>0</v>
      </c>
      <c r="E25" s="147">
        <v>0</v>
      </c>
      <c r="F25" s="147">
        <v>0</v>
      </c>
      <c r="G25" s="147">
        <v>0</v>
      </c>
      <c r="H25" s="147">
        <v>0</v>
      </c>
      <c r="I25" s="147">
        <v>0</v>
      </c>
      <c r="J25" s="147">
        <v>0</v>
      </c>
      <c r="K25" s="147">
        <v>0</v>
      </c>
      <c r="L25" s="147">
        <v>0</v>
      </c>
      <c r="M25" s="147">
        <v>0</v>
      </c>
      <c r="N25" s="147">
        <v>0</v>
      </c>
      <c r="O25" s="168">
        <f t="shared" si="3"/>
        <v>0</v>
      </c>
    </row>
    <row r="26" spans="1:15" ht="13.5" customHeight="1" x14ac:dyDescent="0.2">
      <c r="A26" s="145" t="s">
        <v>243</v>
      </c>
      <c r="B26" s="146" t="s">
        <v>269</v>
      </c>
      <c r="C26" s="147">
        <v>0</v>
      </c>
      <c r="D26" s="147">
        <v>0</v>
      </c>
      <c r="E26" s="147">
        <v>0</v>
      </c>
      <c r="F26" s="147">
        <v>0</v>
      </c>
      <c r="G26" s="147">
        <v>0</v>
      </c>
      <c r="H26" s="147">
        <v>0</v>
      </c>
      <c r="I26" s="147">
        <v>0</v>
      </c>
      <c r="J26" s="147">
        <v>0</v>
      </c>
      <c r="K26" s="147">
        <v>0</v>
      </c>
      <c r="L26" s="147">
        <v>0</v>
      </c>
      <c r="M26" s="147">
        <v>0</v>
      </c>
      <c r="N26" s="147">
        <v>0</v>
      </c>
      <c r="O26" s="168">
        <f t="shared" si="3"/>
        <v>0</v>
      </c>
    </row>
    <row r="27" spans="1:15" ht="24" x14ac:dyDescent="0.2">
      <c r="A27" s="145" t="s">
        <v>244</v>
      </c>
      <c r="B27" s="146" t="s">
        <v>175</v>
      </c>
      <c r="C27" s="147">
        <v>0</v>
      </c>
      <c r="D27" s="147">
        <v>0</v>
      </c>
      <c r="E27" s="147">
        <v>0</v>
      </c>
      <c r="F27" s="147">
        <v>0</v>
      </c>
      <c r="G27" s="147">
        <v>0</v>
      </c>
      <c r="H27" s="147">
        <v>0</v>
      </c>
      <c r="I27" s="147">
        <v>0</v>
      </c>
      <c r="J27" s="147">
        <v>0</v>
      </c>
      <c r="K27" s="147">
        <v>0</v>
      </c>
      <c r="L27" s="147">
        <v>0</v>
      </c>
      <c r="M27" s="147">
        <v>0</v>
      </c>
      <c r="N27" s="147">
        <v>0</v>
      </c>
      <c r="O27" s="168">
        <f t="shared" si="3"/>
        <v>0</v>
      </c>
    </row>
    <row r="28" spans="1:15" ht="24.75" customHeight="1" thickBot="1" x14ac:dyDescent="0.25">
      <c r="A28" s="163" t="s">
        <v>304</v>
      </c>
      <c r="B28" s="164"/>
      <c r="C28" s="169">
        <f>SUBTOTAL(109,C20:C27)</f>
        <v>0</v>
      </c>
      <c r="D28" s="169">
        <f>SUBTOTAL(109,D20:D27)</f>
        <v>0</v>
      </c>
      <c r="E28" s="169">
        <f>SUBTOTAL(109,E20:E27)</f>
        <v>0</v>
      </c>
      <c r="F28" s="169">
        <f t="shared" ref="F28:N28" si="4">SUBTOTAL(109,F20:F27)</f>
        <v>0</v>
      </c>
      <c r="G28" s="169">
        <f t="shared" si="4"/>
        <v>0</v>
      </c>
      <c r="H28" s="169">
        <f t="shared" si="4"/>
        <v>0</v>
      </c>
      <c r="I28" s="169">
        <f t="shared" si="4"/>
        <v>0</v>
      </c>
      <c r="J28" s="169">
        <f t="shared" si="4"/>
        <v>0</v>
      </c>
      <c r="K28" s="169">
        <f t="shared" si="4"/>
        <v>0</v>
      </c>
      <c r="L28" s="169">
        <f t="shared" si="4"/>
        <v>0</v>
      </c>
      <c r="M28" s="169">
        <f t="shared" si="4"/>
        <v>0</v>
      </c>
      <c r="N28" s="169">
        <f t="shared" si="4"/>
        <v>0</v>
      </c>
      <c r="O28" s="169">
        <f>SUM(C28:N28)</f>
        <v>0</v>
      </c>
    </row>
    <row r="29" spans="1:15" ht="21" customHeight="1" x14ac:dyDescent="0.2">
      <c r="A29" s="738" t="s">
        <v>301</v>
      </c>
      <c r="B29" s="738"/>
      <c r="C29" s="150"/>
      <c r="D29" s="148"/>
      <c r="E29" s="148"/>
      <c r="F29" s="148"/>
      <c r="G29" s="148"/>
      <c r="H29" s="148"/>
      <c r="I29" s="148"/>
      <c r="J29" s="148"/>
      <c r="K29" s="148"/>
      <c r="L29" s="148"/>
      <c r="M29" s="148"/>
      <c r="N29" s="148"/>
      <c r="O29" s="168"/>
    </row>
    <row r="30" spans="1:15" ht="13.5" customHeight="1" x14ac:dyDescent="0.2">
      <c r="A30" s="145" t="s">
        <v>108</v>
      </c>
      <c r="B30" s="146" t="s">
        <v>252</v>
      </c>
      <c r="C30" s="168">
        <f>'Analítico Cx.'!C34</f>
        <v>49914.73</v>
      </c>
      <c r="D30" s="168">
        <f>'Analítico Cx.'!D34</f>
        <v>51916.51</v>
      </c>
      <c r="E30" s="168">
        <f>'Analítico Cx.'!E34</f>
        <v>50454.01</v>
      </c>
      <c r="F30" s="168">
        <f>'Analítico Cx.'!F34</f>
        <v>0</v>
      </c>
      <c r="G30" s="168">
        <f>'Analítico Cx.'!G34</f>
        <v>0</v>
      </c>
      <c r="H30" s="168">
        <f>'Analítico Cx.'!H34</f>
        <v>0</v>
      </c>
      <c r="I30" s="168">
        <f>'Analítico Cx.'!I34</f>
        <v>0</v>
      </c>
      <c r="J30" s="168">
        <f>'Analítico Cx.'!J34</f>
        <v>0</v>
      </c>
      <c r="K30" s="168">
        <f>'Analítico Cx.'!K34</f>
        <v>0</v>
      </c>
      <c r="L30" s="168">
        <f>'Analítico Cx.'!L34</f>
        <v>0</v>
      </c>
      <c r="M30" s="168">
        <f>'Analítico Cx.'!M34</f>
        <v>0</v>
      </c>
      <c r="N30" s="168">
        <f>'Analítico Cx.'!N34</f>
        <v>0</v>
      </c>
      <c r="O30" s="168">
        <f t="shared" ref="O30:O38" si="5">SUM(C30:N30)</f>
        <v>152285.25</v>
      </c>
    </row>
    <row r="31" spans="1:15" ht="13.5" customHeight="1" x14ac:dyDescent="0.2">
      <c r="A31" s="145" t="s">
        <v>172</v>
      </c>
      <c r="B31" s="146" t="s">
        <v>267</v>
      </c>
      <c r="C31" s="168">
        <f>'Analítico Cx.'!C35</f>
        <v>1959.45</v>
      </c>
      <c r="D31" s="168">
        <f>'Analítico Cx.'!D35</f>
        <v>2038.16</v>
      </c>
      <c r="E31" s="168">
        <f>'Analítico Cx.'!E35</f>
        <v>1980.8</v>
      </c>
      <c r="F31" s="168">
        <f>'Analítico Cx.'!F35</f>
        <v>0</v>
      </c>
      <c r="G31" s="168">
        <f>'Analítico Cx.'!G35</f>
        <v>0</v>
      </c>
      <c r="H31" s="168">
        <f>'Analítico Cx.'!H35</f>
        <v>0</v>
      </c>
      <c r="I31" s="168">
        <f>'Analítico Cx.'!I35</f>
        <v>0</v>
      </c>
      <c r="J31" s="168">
        <f>'Analítico Cx.'!J35</f>
        <v>0</v>
      </c>
      <c r="K31" s="168">
        <f>'Analítico Cx.'!K35</f>
        <v>0</v>
      </c>
      <c r="L31" s="168">
        <f>'Analítico Cx.'!L35</f>
        <v>0</v>
      </c>
      <c r="M31" s="168">
        <f>'Analítico Cx.'!M35</f>
        <v>0</v>
      </c>
      <c r="N31" s="168">
        <f>'Analítico Cx.'!N35</f>
        <v>0</v>
      </c>
      <c r="O31" s="168">
        <f t="shared" si="5"/>
        <v>5978.41</v>
      </c>
    </row>
    <row r="32" spans="1:15" ht="13.5" customHeight="1" x14ac:dyDescent="0.2">
      <c r="A32" s="145" t="s">
        <v>239</v>
      </c>
      <c r="B32" s="146" t="s">
        <v>4</v>
      </c>
      <c r="C32" s="168">
        <f>'Analítico Cx.'!C36</f>
        <v>15675.609999999999</v>
      </c>
      <c r="D32" s="168">
        <f>'Analítico Cx.'!D36</f>
        <v>16305.25</v>
      </c>
      <c r="E32" s="168">
        <f>'Analítico Cx.'!E36</f>
        <v>15846.41</v>
      </c>
      <c r="F32" s="168">
        <f>'Analítico Cx.'!F36</f>
        <v>0</v>
      </c>
      <c r="G32" s="168">
        <f>'Analítico Cx.'!G36</f>
        <v>0</v>
      </c>
      <c r="H32" s="168">
        <f>'Analítico Cx.'!H36</f>
        <v>0</v>
      </c>
      <c r="I32" s="168">
        <f>'Analítico Cx.'!I36</f>
        <v>0</v>
      </c>
      <c r="J32" s="168">
        <f>'Analítico Cx.'!J36</f>
        <v>0</v>
      </c>
      <c r="K32" s="168">
        <f>'Analítico Cx.'!K36</f>
        <v>0</v>
      </c>
      <c r="L32" s="168">
        <f>'Analítico Cx.'!L36</f>
        <v>0</v>
      </c>
      <c r="M32" s="168">
        <f>'Analítico Cx.'!M36</f>
        <v>0</v>
      </c>
      <c r="N32" s="168">
        <f>'Analítico Cx.'!N36</f>
        <v>0</v>
      </c>
      <c r="O32" s="168">
        <f t="shared" si="5"/>
        <v>47827.270000000004</v>
      </c>
    </row>
    <row r="33" spans="1:15" ht="13.5" customHeight="1" x14ac:dyDescent="0.2">
      <c r="A33" s="145" t="s">
        <v>240</v>
      </c>
      <c r="B33" s="146" t="s">
        <v>10</v>
      </c>
      <c r="C33" s="168">
        <f>'Analítico Cx.'!C37</f>
        <v>0</v>
      </c>
      <c r="D33" s="168">
        <f>'Analítico Cx.'!D37</f>
        <v>0</v>
      </c>
      <c r="E33" s="168">
        <f>'Analítico Cx.'!E37</f>
        <v>0</v>
      </c>
      <c r="F33" s="168">
        <f>'Analítico Cx.'!F37</f>
        <v>0</v>
      </c>
      <c r="G33" s="168">
        <f>'Analítico Cx.'!G37</f>
        <v>0</v>
      </c>
      <c r="H33" s="168">
        <f>'Analítico Cx.'!H37</f>
        <v>0</v>
      </c>
      <c r="I33" s="168">
        <f>'Analítico Cx.'!I37</f>
        <v>0</v>
      </c>
      <c r="J33" s="168">
        <f>'Analítico Cx.'!J37</f>
        <v>0</v>
      </c>
      <c r="K33" s="168">
        <f>'Analítico Cx.'!K37</f>
        <v>0</v>
      </c>
      <c r="L33" s="168">
        <f>'Analítico Cx.'!L37</f>
        <v>0</v>
      </c>
      <c r="M33" s="168">
        <f>'Analítico Cx.'!M37</f>
        <v>0</v>
      </c>
      <c r="N33" s="168">
        <f>'Analítico Cx.'!N37</f>
        <v>0</v>
      </c>
      <c r="O33" s="168">
        <f t="shared" si="5"/>
        <v>0</v>
      </c>
    </row>
    <row r="34" spans="1:15" ht="13.5" customHeight="1" x14ac:dyDescent="0.2">
      <c r="A34" s="145" t="s">
        <v>241</v>
      </c>
      <c r="B34" s="146" t="s">
        <v>268</v>
      </c>
      <c r="C34" s="168">
        <f>'Analítico Cx.'!C38</f>
        <v>17075.289999999997</v>
      </c>
      <c r="D34" s="168">
        <f>'Analítico Cx.'!D38</f>
        <v>0</v>
      </c>
      <c r="E34" s="168">
        <f>'Analítico Cx.'!E38</f>
        <v>0</v>
      </c>
      <c r="F34" s="168">
        <f>'Analítico Cx.'!F38</f>
        <v>0</v>
      </c>
      <c r="G34" s="168">
        <f>'Analítico Cx.'!G38</f>
        <v>0</v>
      </c>
      <c r="H34" s="168">
        <f>'Analítico Cx.'!H38</f>
        <v>0</v>
      </c>
      <c r="I34" s="168">
        <f>'Analítico Cx.'!I38</f>
        <v>0</v>
      </c>
      <c r="J34" s="168">
        <f>'Analítico Cx.'!J38</f>
        <v>0</v>
      </c>
      <c r="K34" s="168">
        <f>'Analítico Cx.'!K38</f>
        <v>0</v>
      </c>
      <c r="L34" s="168">
        <f>'Analítico Cx.'!L38</f>
        <v>0</v>
      </c>
      <c r="M34" s="168">
        <f>'Analítico Cx.'!M38</f>
        <v>0</v>
      </c>
      <c r="N34" s="168">
        <f>'Analítico Cx.'!N38</f>
        <v>0</v>
      </c>
      <c r="O34" s="168">
        <f t="shared" si="5"/>
        <v>17075.289999999997</v>
      </c>
    </row>
    <row r="35" spans="1:15" ht="13.5" customHeight="1" x14ac:dyDescent="0.2">
      <c r="A35" s="145" t="s">
        <v>242</v>
      </c>
      <c r="B35" s="146" t="s">
        <v>287</v>
      </c>
      <c r="C35" s="168">
        <f>'Analítico Cx.'!C39</f>
        <v>19913.919999999998</v>
      </c>
      <c r="D35" s="168">
        <f>'Analítico Cx.'!D39</f>
        <v>3114.73</v>
      </c>
      <c r="E35" s="168">
        <f>'Analítico Cx.'!E39</f>
        <v>13.72</v>
      </c>
      <c r="F35" s="168">
        <f>'Analítico Cx.'!F39</f>
        <v>0</v>
      </c>
      <c r="G35" s="168">
        <f>'Analítico Cx.'!G39</f>
        <v>0</v>
      </c>
      <c r="H35" s="168">
        <f>'Analítico Cx.'!H39</f>
        <v>0</v>
      </c>
      <c r="I35" s="168">
        <f>'Analítico Cx.'!I39</f>
        <v>0</v>
      </c>
      <c r="J35" s="168">
        <f>'Analítico Cx.'!J39</f>
        <v>0</v>
      </c>
      <c r="K35" s="168">
        <f>'Analítico Cx.'!K39</f>
        <v>0</v>
      </c>
      <c r="L35" s="168">
        <f>'Analítico Cx.'!L39</f>
        <v>0</v>
      </c>
      <c r="M35" s="168">
        <f>'Analítico Cx.'!M39</f>
        <v>0</v>
      </c>
      <c r="N35" s="168">
        <f>'Analítico Cx.'!N39</f>
        <v>0</v>
      </c>
      <c r="O35" s="168">
        <f t="shared" si="5"/>
        <v>23042.37</v>
      </c>
    </row>
    <row r="36" spans="1:15" ht="13.5" customHeight="1" x14ac:dyDescent="0.2">
      <c r="A36" s="145" t="s">
        <v>243</v>
      </c>
      <c r="B36" s="146" t="s">
        <v>269</v>
      </c>
      <c r="C36" s="168">
        <f>'Analítico Cx.'!C40</f>
        <v>0</v>
      </c>
      <c r="D36" s="168">
        <f>'Analítico Cx.'!D40</f>
        <v>0</v>
      </c>
      <c r="E36" s="168">
        <f>'Analítico Cx.'!E40</f>
        <v>0</v>
      </c>
      <c r="F36" s="168">
        <f>'Analítico Cx.'!F40</f>
        <v>0</v>
      </c>
      <c r="G36" s="168">
        <f>'Analítico Cx.'!G40</f>
        <v>0</v>
      </c>
      <c r="H36" s="168">
        <f>'Analítico Cx.'!H40</f>
        <v>0</v>
      </c>
      <c r="I36" s="168">
        <f>'Analítico Cx.'!I40</f>
        <v>0</v>
      </c>
      <c r="J36" s="168">
        <f>'Analítico Cx.'!J40</f>
        <v>0</v>
      </c>
      <c r="K36" s="168">
        <f>'Analítico Cx.'!K40</f>
        <v>0</v>
      </c>
      <c r="L36" s="168">
        <f>'Analítico Cx.'!L40</f>
        <v>0</v>
      </c>
      <c r="M36" s="168">
        <f>'Analítico Cx.'!M40</f>
        <v>0</v>
      </c>
      <c r="N36" s="168">
        <f>'Analítico Cx.'!N40</f>
        <v>0</v>
      </c>
      <c r="O36" s="168">
        <f t="shared" si="5"/>
        <v>0</v>
      </c>
    </row>
    <row r="37" spans="1:15" ht="24" x14ac:dyDescent="0.2">
      <c r="A37" s="145" t="s">
        <v>244</v>
      </c>
      <c r="B37" s="146" t="s">
        <v>175</v>
      </c>
      <c r="C37" s="168">
        <f>'Analítico Cx.'!C41</f>
        <v>0</v>
      </c>
      <c r="D37" s="168">
        <f>'Analítico Cx.'!D41</f>
        <v>0</v>
      </c>
      <c r="E37" s="168">
        <f>'Analítico Cx.'!E41</f>
        <v>0</v>
      </c>
      <c r="F37" s="168">
        <f>'Analítico Cx.'!F41</f>
        <v>0</v>
      </c>
      <c r="G37" s="168">
        <f>'Analítico Cx.'!G41</f>
        <v>0</v>
      </c>
      <c r="H37" s="168">
        <f>'Analítico Cx.'!H41</f>
        <v>0</v>
      </c>
      <c r="I37" s="168">
        <f>'Analítico Cx.'!I41</f>
        <v>0</v>
      </c>
      <c r="J37" s="168">
        <f>'Analítico Cx.'!J41</f>
        <v>0</v>
      </c>
      <c r="K37" s="168">
        <f>'Analítico Cx.'!K41</f>
        <v>0</v>
      </c>
      <c r="L37" s="168">
        <f>'Analítico Cx.'!L41</f>
        <v>0</v>
      </c>
      <c r="M37" s="168">
        <f>'Analítico Cx.'!M41</f>
        <v>0</v>
      </c>
      <c r="N37" s="168">
        <f>'Analítico Cx.'!N41</f>
        <v>0</v>
      </c>
      <c r="O37" s="168">
        <f t="shared" si="5"/>
        <v>0</v>
      </c>
    </row>
    <row r="38" spans="1:15" ht="24.75" customHeight="1" thickBot="1" x14ac:dyDescent="0.25">
      <c r="A38" s="163" t="s">
        <v>302</v>
      </c>
      <c r="B38" s="164"/>
      <c r="C38" s="169">
        <f>SUBTOTAL(109,C30:C37)</f>
        <v>104538.99999999999</v>
      </c>
      <c r="D38" s="169">
        <f>SUBTOTAL(109,D30:D37)</f>
        <v>73374.650000000009</v>
      </c>
      <c r="E38" s="169">
        <f>SUBTOTAL(109,E30:E37)</f>
        <v>68294.94</v>
      </c>
      <c r="F38" s="169">
        <f t="shared" ref="F38:N38" si="6">SUBTOTAL(109,F30:F37)</f>
        <v>0</v>
      </c>
      <c r="G38" s="169">
        <f t="shared" si="6"/>
        <v>0</v>
      </c>
      <c r="H38" s="169">
        <f t="shared" si="6"/>
        <v>0</v>
      </c>
      <c r="I38" s="169">
        <f t="shared" si="6"/>
        <v>0</v>
      </c>
      <c r="J38" s="169">
        <f t="shared" si="6"/>
        <v>0</v>
      </c>
      <c r="K38" s="169">
        <f t="shared" si="6"/>
        <v>0</v>
      </c>
      <c r="L38" s="169">
        <f t="shared" si="6"/>
        <v>0</v>
      </c>
      <c r="M38" s="169">
        <f t="shared" si="6"/>
        <v>0</v>
      </c>
      <c r="N38" s="169">
        <f t="shared" si="6"/>
        <v>0</v>
      </c>
      <c r="O38" s="169">
        <f t="shared" si="5"/>
        <v>246208.59</v>
      </c>
    </row>
    <row r="39" spans="1:15" ht="24.75" customHeight="1" thickBot="1" x14ac:dyDescent="0.25">
      <c r="A39" s="739" t="s">
        <v>277</v>
      </c>
      <c r="B39" s="739"/>
      <c r="C39" s="171">
        <f>C8+C18-C38-C28</f>
        <v>524291.34550000005</v>
      </c>
      <c r="D39" s="171">
        <f>D8+D18-D38-D28</f>
        <v>574113.21746038855</v>
      </c>
      <c r="E39" s="171">
        <f>E8+E18-E38-E28</f>
        <v>636546.87679626187</v>
      </c>
      <c r="F39" s="171">
        <f t="shared" ref="F39:N39" si="7">F8+F18-F38-F28</f>
        <v>636546.87679626187</v>
      </c>
      <c r="G39" s="171">
        <f t="shared" si="7"/>
        <v>636546.87679626187</v>
      </c>
      <c r="H39" s="171">
        <f t="shared" si="7"/>
        <v>636546.87679626187</v>
      </c>
      <c r="I39" s="171">
        <f t="shared" si="7"/>
        <v>636546.87679626187</v>
      </c>
      <c r="J39" s="171">
        <f t="shared" si="7"/>
        <v>636546.87679626187</v>
      </c>
      <c r="K39" s="171">
        <f t="shared" si="7"/>
        <v>636546.87679626187</v>
      </c>
      <c r="L39" s="171">
        <f t="shared" si="7"/>
        <v>636546.87679626187</v>
      </c>
      <c r="M39" s="171">
        <f t="shared" si="7"/>
        <v>636546.87679626187</v>
      </c>
      <c r="N39" s="171">
        <f t="shared" si="7"/>
        <v>636546.87679626187</v>
      </c>
      <c r="O39" s="172"/>
    </row>
    <row r="40" spans="1:15" x14ac:dyDescent="0.2">
      <c r="A40" s="48"/>
      <c r="B40" s="49"/>
      <c r="C40" s="49"/>
      <c r="D40" s="49"/>
      <c r="E40" s="49"/>
      <c r="F40" s="49"/>
      <c r="G40" s="49"/>
      <c r="H40" s="49"/>
      <c r="I40" s="49"/>
      <c r="J40" s="49"/>
      <c r="K40" s="49"/>
      <c r="L40" s="49"/>
      <c r="M40" s="49"/>
      <c r="N40" s="49"/>
      <c r="O40" s="50"/>
    </row>
    <row r="41" spans="1:15" x14ac:dyDescent="0.2">
      <c r="A41" s="48"/>
      <c r="B41" s="49"/>
      <c r="C41" s="49"/>
      <c r="D41" s="49"/>
      <c r="E41" s="49"/>
      <c r="F41" s="49"/>
      <c r="G41" s="49"/>
      <c r="H41" s="49"/>
      <c r="I41" s="49"/>
      <c r="J41" s="49"/>
      <c r="K41" s="49"/>
      <c r="L41" s="49"/>
      <c r="M41" s="49"/>
      <c r="N41" s="49"/>
      <c r="O41" s="50"/>
    </row>
  </sheetData>
  <sheetProtection algorithmName="SHA-512" hashValue="hVGfY/kmxXtABX2Qr4F+H2yoOepFcnBtzZcWf8nRNt3ISLGjzL58xeN3ymGeAnG4hu1qqGyVAhmOFEYUkXNnWg==" saltValue="crs4SzvxFB1UzoJA4Gwo5g==" spinCount="100000" sheet="1" formatColumns="0" formatRows="0" insertRows="0"/>
  <mergeCells count="7">
    <mergeCell ref="O4:O7"/>
    <mergeCell ref="A19:B19"/>
    <mergeCell ref="A39:B39"/>
    <mergeCell ref="A3:O3"/>
    <mergeCell ref="A1:O1"/>
    <mergeCell ref="A2:O2"/>
    <mergeCell ref="A29:B29"/>
  </mergeCells>
  <phoneticPr fontId="0" type="noConversion"/>
  <printOptions horizontalCentered="1"/>
  <pageMargins left="0.19685039370078741" right="0.19685039370078741" top="0.59055118110236227" bottom="0.59055118110236227" header="0" footer="0"/>
  <pageSetup paperSize="9" pageOrder="overThenDown" orientation="portrait" r:id="rId1"/>
  <headerFooter>
    <oddFooter>Página &amp;P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10">
    <pageSetUpPr fitToPage="1"/>
  </sheetPr>
  <dimension ref="A1:I524"/>
  <sheetViews>
    <sheetView zoomScaleSheetLayoutView="85" workbookViewId="0">
      <pane ySplit="4" topLeftCell="A5" activePane="bottomLeft" state="frozen"/>
      <selection activeCell="G29" sqref="G29"/>
      <selection pane="bottomLeft" activeCell="G97" sqref="G97"/>
    </sheetView>
  </sheetViews>
  <sheetFormatPr defaultColWidth="9.140625" defaultRowHeight="12.75" x14ac:dyDescent="0.2"/>
  <cols>
    <col min="1" max="1" width="11.5703125" style="266" customWidth="1"/>
    <col min="2" max="2" width="18.42578125" style="266" customWidth="1"/>
    <col min="3" max="3" width="21.5703125" style="266" customWidth="1"/>
    <col min="4" max="4" width="12.28515625" style="267" customWidth="1"/>
    <col min="5" max="5" width="12.7109375" style="267" bestFit="1" customWidth="1"/>
    <col min="6" max="6" width="23.42578125" style="266" customWidth="1"/>
    <col min="7" max="7" width="20.42578125" style="266" customWidth="1"/>
    <col min="8" max="8" width="15.140625" style="266" customWidth="1"/>
    <col min="9" max="9" width="22.28515625" style="266" customWidth="1"/>
    <col min="10" max="16384" width="9.140625" style="244"/>
  </cols>
  <sheetData>
    <row r="1" spans="1:9" ht="27" customHeight="1" x14ac:dyDescent="0.2">
      <c r="A1" s="742" t="str">
        <f>Capa!A1</f>
        <v>Contrato de Gestão nº. 05/20 celebrado entre a Fundação Clóvis Salgado e a Associação Pró-Cultura e Promoção das Artes</v>
      </c>
      <c r="B1" s="742"/>
      <c r="C1" s="742"/>
      <c r="D1" s="742"/>
      <c r="E1" s="742"/>
      <c r="F1" s="742"/>
      <c r="G1" s="742"/>
      <c r="H1" s="742"/>
      <c r="I1" s="742"/>
    </row>
    <row r="2" spans="1:9" ht="20.25" customHeight="1" x14ac:dyDescent="0.2">
      <c r="A2" s="742" t="str">
        <f>Capa!A3</f>
        <v>9º Relatório Gerencial Financeiro</v>
      </c>
      <c r="B2" s="742"/>
      <c r="C2" s="742"/>
      <c r="D2" s="742"/>
      <c r="E2" s="742"/>
      <c r="F2" s="742"/>
      <c r="G2" s="742"/>
      <c r="H2" s="742"/>
      <c r="I2" s="742"/>
    </row>
    <row r="3" spans="1:9" ht="20.25" customHeight="1" thickBot="1" x14ac:dyDescent="0.25">
      <c r="A3" s="741" t="s">
        <v>361</v>
      </c>
      <c r="B3" s="741"/>
      <c r="C3" s="741"/>
      <c r="D3" s="741"/>
      <c r="E3" s="741"/>
      <c r="F3" s="741"/>
      <c r="G3" s="741"/>
      <c r="H3" s="741"/>
      <c r="I3" s="741"/>
    </row>
    <row r="4" spans="1:9" s="258" customFormat="1" ht="43.5" customHeight="1" thickBot="1" x14ac:dyDescent="0.25">
      <c r="A4" s="256" t="s">
        <v>73</v>
      </c>
      <c r="B4" s="256" t="s">
        <v>74</v>
      </c>
      <c r="C4" s="256" t="s">
        <v>44</v>
      </c>
      <c r="D4" s="257" t="s">
        <v>288</v>
      </c>
      <c r="E4" s="256" t="s">
        <v>30</v>
      </c>
      <c r="F4" s="256" t="s">
        <v>31</v>
      </c>
      <c r="G4" s="256" t="s">
        <v>32</v>
      </c>
      <c r="H4" s="256" t="s">
        <v>95</v>
      </c>
      <c r="I4" s="256" t="s">
        <v>181</v>
      </c>
    </row>
    <row r="5" spans="1:9" s="255" customFormat="1" hidden="1" x14ac:dyDescent="0.2">
      <c r="A5" s="383"/>
      <c r="B5" s="384"/>
      <c r="C5" s="384"/>
      <c r="D5" s="388"/>
      <c r="E5" s="389"/>
      <c r="F5" s="384"/>
      <c r="G5" s="384"/>
      <c r="H5" s="384"/>
      <c r="I5" s="384"/>
    </row>
    <row r="6" spans="1:9" s="255" customFormat="1" hidden="1" x14ac:dyDescent="0.2">
      <c r="A6" s="383"/>
      <c r="B6" s="384"/>
      <c r="C6" s="259"/>
      <c r="D6" s="260"/>
      <c r="E6" s="261"/>
      <c r="F6" s="384"/>
      <c r="G6" s="259"/>
      <c r="H6" s="384"/>
      <c r="I6" s="259"/>
    </row>
    <row r="7" spans="1:9" s="255" customFormat="1" hidden="1" x14ac:dyDescent="0.2">
      <c r="A7" s="383"/>
      <c r="B7" s="384"/>
      <c r="C7" s="259"/>
      <c r="D7" s="260"/>
      <c r="E7" s="261"/>
      <c r="F7" s="384"/>
      <c r="G7" s="259"/>
      <c r="H7" s="384"/>
      <c r="I7" s="259"/>
    </row>
    <row r="8" spans="1:9" s="255" customFormat="1" hidden="1" x14ac:dyDescent="0.2">
      <c r="A8" s="383"/>
      <c r="B8" s="384"/>
      <c r="C8" s="259"/>
      <c r="D8" s="260"/>
      <c r="E8" s="261"/>
      <c r="F8" s="384"/>
      <c r="G8" s="259"/>
      <c r="H8" s="384"/>
      <c r="I8" s="259"/>
    </row>
    <row r="9" spans="1:9" s="255" customFormat="1" hidden="1" x14ac:dyDescent="0.2">
      <c r="A9" s="383"/>
      <c r="B9" s="384"/>
      <c r="C9" s="259"/>
      <c r="D9" s="260"/>
      <c r="E9" s="261"/>
      <c r="F9" s="384"/>
      <c r="G9" s="259"/>
      <c r="H9" s="384"/>
      <c r="I9" s="259"/>
    </row>
    <row r="10" spans="1:9" s="255" customFormat="1" hidden="1" x14ac:dyDescent="0.2">
      <c r="A10" s="383"/>
      <c r="B10" s="384"/>
      <c r="C10" s="259"/>
      <c r="D10" s="260"/>
      <c r="E10" s="261"/>
      <c r="F10" s="384"/>
      <c r="G10" s="259"/>
      <c r="H10" s="384"/>
      <c r="I10" s="259"/>
    </row>
    <row r="11" spans="1:9" s="255" customFormat="1" hidden="1" x14ac:dyDescent="0.2">
      <c r="A11" s="383"/>
      <c r="B11" s="384"/>
      <c r="C11" s="259"/>
      <c r="D11" s="260"/>
      <c r="E11" s="261"/>
      <c r="F11" s="384"/>
      <c r="G11" s="259"/>
      <c r="H11" s="384"/>
      <c r="I11" s="259"/>
    </row>
    <row r="12" spans="1:9" s="255" customFormat="1" hidden="1" x14ac:dyDescent="0.2">
      <c r="A12" s="383"/>
      <c r="B12" s="384"/>
      <c r="C12" s="259"/>
      <c r="D12" s="260"/>
      <c r="E12" s="261"/>
      <c r="F12" s="384"/>
      <c r="G12" s="259"/>
      <c r="H12" s="384"/>
      <c r="I12" s="259"/>
    </row>
    <row r="13" spans="1:9" s="255" customFormat="1" hidden="1" x14ac:dyDescent="0.2">
      <c r="A13" s="383"/>
      <c r="B13" s="384"/>
      <c r="C13" s="259"/>
      <c r="D13" s="260"/>
      <c r="E13" s="261"/>
      <c r="F13" s="384"/>
      <c r="G13" s="259"/>
      <c r="H13" s="384"/>
      <c r="I13" s="259"/>
    </row>
    <row r="14" spans="1:9" s="255" customFormat="1" hidden="1" x14ac:dyDescent="0.2">
      <c r="A14" s="383"/>
      <c r="B14" s="384"/>
      <c r="C14" s="259"/>
      <c r="D14" s="260"/>
      <c r="E14" s="261"/>
      <c r="F14" s="384"/>
      <c r="G14" s="259"/>
      <c r="H14" s="384"/>
      <c r="I14" s="259"/>
    </row>
    <row r="15" spans="1:9" s="255" customFormat="1" hidden="1" x14ac:dyDescent="0.2">
      <c r="A15" s="383"/>
      <c r="B15" s="384"/>
      <c r="C15" s="259"/>
      <c r="D15" s="260"/>
      <c r="E15" s="261"/>
      <c r="F15" s="384"/>
      <c r="G15" s="259"/>
      <c r="H15" s="384"/>
      <c r="I15" s="259"/>
    </row>
    <row r="16" spans="1:9" s="255" customFormat="1" hidden="1" x14ac:dyDescent="0.2">
      <c r="A16" s="383"/>
      <c r="B16" s="384"/>
      <c r="C16" s="259"/>
      <c r="D16" s="260"/>
      <c r="E16" s="261"/>
      <c r="F16" s="384"/>
      <c r="G16" s="259"/>
      <c r="H16" s="384"/>
      <c r="I16" s="259"/>
    </row>
    <row r="17" spans="1:9" s="255" customFormat="1" hidden="1" x14ac:dyDescent="0.2">
      <c r="A17" s="383"/>
      <c r="B17" s="384"/>
      <c r="C17" s="259"/>
      <c r="D17" s="260"/>
      <c r="E17" s="261"/>
      <c r="F17" s="384"/>
      <c r="G17" s="259"/>
      <c r="H17" s="384"/>
      <c r="I17" s="259"/>
    </row>
    <row r="18" spans="1:9" s="255" customFormat="1" hidden="1" x14ac:dyDescent="0.2">
      <c r="A18" s="259"/>
      <c r="B18" s="259"/>
      <c r="C18" s="259"/>
      <c r="D18" s="260"/>
      <c r="E18" s="261"/>
      <c r="F18" s="259"/>
      <c r="G18" s="259"/>
      <c r="H18" s="259"/>
      <c r="I18" s="259"/>
    </row>
    <row r="19" spans="1:9" s="255" customFormat="1" hidden="1" x14ac:dyDescent="0.2">
      <c r="A19" s="383"/>
      <c r="B19" s="384"/>
      <c r="C19" s="384"/>
      <c r="D19" s="388"/>
      <c r="E19" s="389"/>
      <c r="F19" s="384"/>
      <c r="G19" s="384"/>
      <c r="H19" s="384"/>
      <c r="I19" s="384"/>
    </row>
    <row r="20" spans="1:9" s="255" customFormat="1" hidden="1" x14ac:dyDescent="0.2">
      <c r="A20" s="259"/>
      <c r="B20" s="259"/>
      <c r="C20" s="259"/>
      <c r="D20" s="260"/>
      <c r="E20" s="261"/>
      <c r="F20" s="259"/>
      <c r="G20" s="259"/>
      <c r="H20" s="259"/>
      <c r="I20" s="259"/>
    </row>
    <row r="21" spans="1:9" s="255" customFormat="1" hidden="1" x14ac:dyDescent="0.2">
      <c r="A21" s="259"/>
      <c r="B21" s="259"/>
      <c r="C21" s="259"/>
      <c r="D21" s="260"/>
      <c r="E21" s="261"/>
      <c r="F21" s="259"/>
      <c r="G21" s="259"/>
      <c r="H21" s="259"/>
      <c r="I21" s="259"/>
    </row>
    <row r="22" spans="1:9" s="255" customFormat="1" hidden="1" x14ac:dyDescent="0.2">
      <c r="A22" s="259"/>
      <c r="B22" s="259"/>
      <c r="C22" s="259"/>
      <c r="D22" s="260"/>
      <c r="E22" s="261"/>
      <c r="F22" s="259"/>
      <c r="G22" s="259"/>
      <c r="H22" s="259"/>
      <c r="I22" s="259"/>
    </row>
    <row r="23" spans="1:9" s="255" customFormat="1" hidden="1" x14ac:dyDescent="0.2">
      <c r="A23" s="259"/>
      <c r="B23" s="259"/>
      <c r="C23" s="259"/>
      <c r="D23" s="260"/>
      <c r="E23" s="261"/>
      <c r="F23" s="259"/>
      <c r="G23" s="259"/>
      <c r="H23" s="259"/>
      <c r="I23" s="259"/>
    </row>
    <row r="24" spans="1:9" s="255" customFormat="1" hidden="1" x14ac:dyDescent="0.2">
      <c r="A24" s="259"/>
      <c r="B24" s="259"/>
      <c r="C24" s="259"/>
      <c r="D24" s="260"/>
      <c r="E24" s="261"/>
      <c r="F24" s="259"/>
      <c r="G24" s="259"/>
      <c r="H24" s="259"/>
      <c r="I24" s="259"/>
    </row>
    <row r="25" spans="1:9" s="255" customFormat="1" hidden="1" x14ac:dyDescent="0.2">
      <c r="A25" s="259"/>
      <c r="B25" s="259"/>
      <c r="C25" s="259"/>
      <c r="D25" s="260"/>
      <c r="E25" s="261"/>
      <c r="F25" s="259"/>
      <c r="G25" s="259"/>
      <c r="H25" s="259"/>
      <c r="I25" s="259"/>
    </row>
    <row r="26" spans="1:9" s="255" customFormat="1" hidden="1" x14ac:dyDescent="0.2">
      <c r="A26" s="259"/>
      <c r="B26" s="259"/>
      <c r="C26" s="259"/>
      <c r="D26" s="260"/>
      <c r="E26" s="261"/>
      <c r="F26" s="259"/>
      <c r="G26" s="259"/>
      <c r="H26" s="259"/>
      <c r="I26" s="259"/>
    </row>
    <row r="27" spans="1:9" s="255" customFormat="1" hidden="1" x14ac:dyDescent="0.2">
      <c r="A27" s="259"/>
      <c r="B27" s="259"/>
      <c r="C27" s="259"/>
      <c r="D27" s="260"/>
      <c r="E27" s="261"/>
      <c r="F27" s="259"/>
      <c r="G27" s="259"/>
      <c r="H27" s="259"/>
      <c r="I27" s="259"/>
    </row>
    <row r="28" spans="1:9" s="255" customFormat="1" hidden="1" x14ac:dyDescent="0.2">
      <c r="A28" s="259"/>
      <c r="B28" s="259"/>
      <c r="C28" s="259"/>
      <c r="D28" s="260"/>
      <c r="E28" s="261"/>
      <c r="F28" s="259"/>
      <c r="G28" s="259"/>
      <c r="H28" s="259"/>
      <c r="I28" s="259"/>
    </row>
    <row r="29" spans="1:9" s="255" customFormat="1" hidden="1" x14ac:dyDescent="0.2">
      <c r="A29" s="259"/>
      <c r="B29" s="259"/>
      <c r="C29" s="259"/>
      <c r="D29" s="260"/>
      <c r="E29" s="261"/>
      <c r="F29" s="259"/>
      <c r="G29" s="259"/>
      <c r="H29" s="259"/>
      <c r="I29" s="259"/>
    </row>
    <row r="30" spans="1:9" s="255" customFormat="1" hidden="1" x14ac:dyDescent="0.2">
      <c r="A30" s="259"/>
      <c r="B30" s="259"/>
      <c r="C30" s="259"/>
      <c r="D30" s="260"/>
      <c r="E30" s="261"/>
      <c r="F30" s="259"/>
      <c r="G30" s="259"/>
      <c r="H30" s="259"/>
      <c r="I30" s="259"/>
    </row>
    <row r="31" spans="1:9" s="255" customFormat="1" hidden="1" x14ac:dyDescent="0.2">
      <c r="A31" s="259"/>
      <c r="B31" s="259"/>
      <c r="C31" s="259"/>
      <c r="D31" s="260"/>
      <c r="E31" s="261"/>
      <c r="F31" s="259"/>
      <c r="G31" s="259"/>
      <c r="H31" s="259"/>
      <c r="I31" s="259"/>
    </row>
    <row r="32" spans="1:9" s="255" customFormat="1" hidden="1" x14ac:dyDescent="0.2">
      <c r="A32" s="259"/>
      <c r="B32" s="259"/>
      <c r="C32" s="259"/>
      <c r="D32" s="260"/>
      <c r="E32" s="261"/>
      <c r="F32" s="259"/>
      <c r="G32" s="259"/>
      <c r="H32" s="259"/>
      <c r="I32" s="259"/>
    </row>
    <row r="33" spans="1:9" s="255" customFormat="1" hidden="1" x14ac:dyDescent="0.2">
      <c r="A33" s="259"/>
      <c r="B33" s="259"/>
      <c r="C33" s="259"/>
      <c r="D33" s="260"/>
      <c r="E33" s="261"/>
      <c r="F33" s="259"/>
      <c r="G33" s="259"/>
      <c r="H33" s="259"/>
      <c r="I33" s="259"/>
    </row>
    <row r="34" spans="1:9" s="255" customFormat="1" hidden="1" x14ac:dyDescent="0.2">
      <c r="A34" s="259"/>
      <c r="B34" s="259"/>
      <c r="C34" s="259"/>
      <c r="D34" s="260"/>
      <c r="E34" s="261"/>
      <c r="F34" s="259"/>
      <c r="G34" s="259"/>
      <c r="H34" s="259"/>
      <c r="I34" s="259"/>
    </row>
    <row r="35" spans="1:9" s="255" customFormat="1" hidden="1" x14ac:dyDescent="0.2">
      <c r="A35" s="259"/>
      <c r="B35" s="259"/>
      <c r="C35" s="259"/>
      <c r="D35" s="260"/>
      <c r="E35" s="261"/>
      <c r="F35" s="259"/>
      <c r="G35" s="259"/>
      <c r="H35" s="259"/>
      <c r="I35" s="259"/>
    </row>
    <row r="36" spans="1:9" s="255" customFormat="1" hidden="1" x14ac:dyDescent="0.2">
      <c r="A36" s="259"/>
      <c r="B36" s="259"/>
      <c r="C36" s="259"/>
      <c r="D36" s="260"/>
      <c r="E36" s="261"/>
      <c r="F36" s="259"/>
      <c r="G36" s="259"/>
      <c r="H36" s="259"/>
      <c r="I36" s="259"/>
    </row>
    <row r="37" spans="1:9" s="255" customFormat="1" hidden="1" x14ac:dyDescent="0.2">
      <c r="A37" s="259"/>
      <c r="B37" s="259"/>
      <c r="C37" s="259"/>
      <c r="D37" s="260"/>
      <c r="E37" s="261"/>
      <c r="F37" s="259"/>
      <c r="G37" s="259"/>
      <c r="H37" s="259"/>
      <c r="I37" s="259"/>
    </row>
    <row r="38" spans="1:9" s="255" customFormat="1" hidden="1" x14ac:dyDescent="0.2">
      <c r="A38" s="259"/>
      <c r="B38" s="259"/>
      <c r="C38" s="259"/>
      <c r="D38" s="260"/>
      <c r="E38" s="261"/>
      <c r="F38" s="259"/>
      <c r="G38" s="259"/>
      <c r="H38" s="259"/>
      <c r="I38" s="259"/>
    </row>
    <row r="39" spans="1:9" s="255" customFormat="1" hidden="1" x14ac:dyDescent="0.2">
      <c r="A39" s="259"/>
      <c r="B39" s="259"/>
      <c r="C39" s="259"/>
      <c r="D39" s="260"/>
      <c r="E39" s="261"/>
      <c r="F39" s="259"/>
      <c r="G39" s="259"/>
      <c r="H39" s="259"/>
      <c r="I39" s="259"/>
    </row>
    <row r="40" spans="1:9" s="255" customFormat="1" hidden="1" x14ac:dyDescent="0.2">
      <c r="A40" s="259"/>
      <c r="B40" s="259"/>
      <c r="C40" s="259"/>
      <c r="D40" s="260"/>
      <c r="E40" s="261"/>
      <c r="F40" s="259"/>
      <c r="G40" s="259"/>
      <c r="H40" s="259"/>
      <c r="I40" s="259"/>
    </row>
    <row r="41" spans="1:9" s="255" customFormat="1" hidden="1" x14ac:dyDescent="0.2">
      <c r="A41" s="259"/>
      <c r="B41" s="259"/>
      <c r="C41" s="259"/>
      <c r="D41" s="260"/>
      <c r="E41" s="261"/>
      <c r="F41" s="259"/>
      <c r="G41" s="259"/>
      <c r="H41" s="259"/>
      <c r="I41" s="259"/>
    </row>
    <row r="42" spans="1:9" s="255" customFormat="1" hidden="1" x14ac:dyDescent="0.2">
      <c r="A42" s="259"/>
      <c r="B42" s="259"/>
      <c r="C42" s="259"/>
      <c r="D42" s="260"/>
      <c r="E42" s="261"/>
      <c r="F42" s="259"/>
      <c r="G42" s="259"/>
      <c r="H42" s="259"/>
      <c r="I42" s="259"/>
    </row>
    <row r="43" spans="1:9" s="255" customFormat="1" hidden="1" x14ac:dyDescent="0.2">
      <c r="A43" s="259"/>
      <c r="B43" s="259"/>
      <c r="C43" s="259"/>
      <c r="D43" s="260"/>
      <c r="E43" s="261"/>
      <c r="F43" s="259"/>
      <c r="G43" s="259"/>
      <c r="H43" s="259"/>
      <c r="I43" s="259"/>
    </row>
    <row r="44" spans="1:9" s="255" customFormat="1" hidden="1" x14ac:dyDescent="0.2">
      <c r="A44" s="259"/>
      <c r="B44" s="259"/>
      <c r="C44" s="259"/>
      <c r="D44" s="260"/>
      <c r="E44" s="261"/>
      <c r="F44" s="259"/>
      <c r="G44" s="259"/>
      <c r="H44" s="259"/>
      <c r="I44" s="259"/>
    </row>
    <row r="45" spans="1:9" s="255" customFormat="1" hidden="1" x14ac:dyDescent="0.2">
      <c r="A45" s="259"/>
      <c r="B45" s="259"/>
      <c r="C45" s="259"/>
      <c r="D45" s="260"/>
      <c r="E45" s="261"/>
      <c r="F45" s="259"/>
      <c r="G45" s="259"/>
      <c r="H45" s="259"/>
      <c r="I45" s="259"/>
    </row>
    <row r="46" spans="1:9" s="255" customFormat="1" hidden="1" x14ac:dyDescent="0.2">
      <c r="A46" s="259"/>
      <c r="B46" s="259"/>
      <c r="C46" s="259"/>
      <c r="D46" s="260"/>
      <c r="E46" s="261"/>
      <c r="F46" s="259"/>
      <c r="G46" s="259"/>
      <c r="H46" s="259"/>
      <c r="I46" s="259"/>
    </row>
    <row r="47" spans="1:9" s="255" customFormat="1" hidden="1" x14ac:dyDescent="0.2">
      <c r="A47" s="259"/>
      <c r="B47" s="259"/>
      <c r="C47" s="259"/>
      <c r="D47" s="260"/>
      <c r="E47" s="261"/>
      <c r="F47" s="259"/>
      <c r="G47" s="259"/>
      <c r="H47" s="259"/>
      <c r="I47" s="259"/>
    </row>
    <row r="48" spans="1:9" s="255" customFormat="1" hidden="1" x14ac:dyDescent="0.2">
      <c r="A48" s="259"/>
      <c r="B48" s="259"/>
      <c r="C48" s="259"/>
      <c r="D48" s="260"/>
      <c r="E48" s="261"/>
      <c r="F48" s="259"/>
      <c r="G48" s="259"/>
      <c r="H48" s="259"/>
      <c r="I48" s="259"/>
    </row>
    <row r="49" spans="1:9" s="255" customFormat="1" hidden="1" x14ac:dyDescent="0.2">
      <c r="A49" s="259"/>
      <c r="B49" s="259"/>
      <c r="C49" s="259"/>
      <c r="D49" s="260"/>
      <c r="E49" s="261"/>
      <c r="F49" s="259"/>
      <c r="G49" s="259"/>
      <c r="H49" s="259"/>
      <c r="I49" s="259"/>
    </row>
    <row r="50" spans="1:9" s="255" customFormat="1" hidden="1" x14ac:dyDescent="0.2">
      <c r="A50" s="259"/>
      <c r="B50" s="259"/>
      <c r="C50" s="259"/>
      <c r="D50" s="260"/>
      <c r="E50" s="261"/>
      <c r="F50" s="259"/>
      <c r="G50" s="259"/>
      <c r="H50" s="259"/>
      <c r="I50" s="259"/>
    </row>
    <row r="51" spans="1:9" s="255" customFormat="1" hidden="1" x14ac:dyDescent="0.2">
      <c r="A51" s="259"/>
      <c r="B51" s="259"/>
      <c r="C51" s="259"/>
      <c r="D51" s="260"/>
      <c r="E51" s="261"/>
      <c r="F51" s="259"/>
      <c r="G51" s="259"/>
      <c r="H51" s="259"/>
      <c r="I51" s="259"/>
    </row>
    <row r="52" spans="1:9" s="255" customFormat="1" hidden="1" x14ac:dyDescent="0.2">
      <c r="A52" s="259"/>
      <c r="B52" s="259"/>
      <c r="C52" s="259"/>
      <c r="D52" s="260"/>
      <c r="E52" s="261"/>
      <c r="F52" s="259"/>
      <c r="G52" s="259"/>
      <c r="H52" s="259"/>
      <c r="I52" s="259"/>
    </row>
    <row r="53" spans="1:9" s="255" customFormat="1" hidden="1" x14ac:dyDescent="0.2">
      <c r="A53" s="259"/>
      <c r="B53" s="259"/>
      <c r="C53" s="259"/>
      <c r="D53" s="260"/>
      <c r="E53" s="261"/>
      <c r="F53" s="259"/>
      <c r="G53" s="259"/>
      <c r="H53" s="259"/>
      <c r="I53" s="259"/>
    </row>
    <row r="54" spans="1:9" s="255" customFormat="1" hidden="1" x14ac:dyDescent="0.2">
      <c r="A54" s="259"/>
      <c r="B54" s="259"/>
      <c r="C54" s="259"/>
      <c r="D54" s="260"/>
      <c r="E54" s="261"/>
      <c r="F54" s="259"/>
      <c r="G54" s="259"/>
      <c r="H54" s="259"/>
      <c r="I54" s="259"/>
    </row>
    <row r="55" spans="1:9" s="255" customFormat="1" hidden="1" x14ac:dyDescent="0.2">
      <c r="A55" s="259"/>
      <c r="B55" s="259"/>
      <c r="C55" s="259"/>
      <c r="D55" s="260"/>
      <c r="E55" s="261"/>
      <c r="F55" s="259"/>
      <c r="G55" s="259"/>
      <c r="H55" s="259"/>
      <c r="I55" s="259"/>
    </row>
    <row r="56" spans="1:9" s="255" customFormat="1" hidden="1" x14ac:dyDescent="0.2">
      <c r="A56" s="259"/>
      <c r="B56" s="259"/>
      <c r="C56" s="259"/>
      <c r="D56" s="260"/>
      <c r="E56" s="261"/>
      <c r="F56" s="259"/>
      <c r="G56" s="259"/>
      <c r="H56" s="259"/>
      <c r="I56" s="259"/>
    </row>
    <row r="57" spans="1:9" s="255" customFormat="1" hidden="1" x14ac:dyDescent="0.2">
      <c r="A57" s="259"/>
      <c r="B57" s="259"/>
      <c r="C57" s="259"/>
      <c r="D57" s="260"/>
      <c r="E57" s="261"/>
      <c r="F57" s="259"/>
      <c r="G57" s="259"/>
      <c r="H57" s="259"/>
      <c r="I57" s="259"/>
    </row>
    <row r="58" spans="1:9" s="255" customFormat="1" hidden="1" x14ac:dyDescent="0.2">
      <c r="A58" s="259"/>
      <c r="B58" s="259"/>
      <c r="C58" s="259"/>
      <c r="D58" s="260"/>
      <c r="E58" s="261"/>
      <c r="F58" s="259"/>
      <c r="G58" s="259"/>
      <c r="H58" s="259"/>
      <c r="I58" s="259"/>
    </row>
    <row r="59" spans="1:9" s="255" customFormat="1" hidden="1" x14ac:dyDescent="0.2">
      <c r="A59" s="259"/>
      <c r="B59" s="259"/>
      <c r="C59" s="259"/>
      <c r="D59" s="260"/>
      <c r="E59" s="261"/>
      <c r="F59" s="259"/>
      <c r="G59" s="259"/>
      <c r="H59" s="259"/>
      <c r="I59" s="259"/>
    </row>
    <row r="60" spans="1:9" s="255" customFormat="1" hidden="1" x14ac:dyDescent="0.2">
      <c r="A60" s="259"/>
      <c r="B60" s="259"/>
      <c r="C60" s="259"/>
      <c r="D60" s="260"/>
      <c r="E60" s="261"/>
      <c r="F60" s="259"/>
      <c r="G60" s="259"/>
      <c r="H60" s="259"/>
      <c r="I60" s="259"/>
    </row>
    <row r="61" spans="1:9" s="255" customFormat="1" hidden="1" x14ac:dyDescent="0.2">
      <c r="A61" s="259"/>
      <c r="B61" s="259"/>
      <c r="C61" s="259"/>
      <c r="D61" s="260"/>
      <c r="E61" s="261"/>
      <c r="F61" s="259"/>
      <c r="G61" s="259"/>
      <c r="H61" s="259"/>
      <c r="I61" s="259"/>
    </row>
    <row r="62" spans="1:9" s="255" customFormat="1" hidden="1" x14ac:dyDescent="0.2">
      <c r="A62" s="259"/>
      <c r="B62" s="259"/>
      <c r="C62" s="259"/>
      <c r="D62" s="260"/>
      <c r="E62" s="261"/>
      <c r="F62" s="259"/>
      <c r="G62" s="259"/>
      <c r="H62" s="259"/>
      <c r="I62" s="259"/>
    </row>
    <row r="63" spans="1:9" s="255" customFormat="1" hidden="1" x14ac:dyDescent="0.2">
      <c r="A63" s="259"/>
      <c r="B63" s="259"/>
      <c r="C63" s="259"/>
      <c r="D63" s="260"/>
      <c r="E63" s="261"/>
      <c r="F63" s="259"/>
      <c r="G63" s="259"/>
      <c r="H63" s="259"/>
      <c r="I63" s="259"/>
    </row>
    <row r="64" spans="1:9" s="255" customFormat="1" hidden="1" x14ac:dyDescent="0.2">
      <c r="A64" s="259"/>
      <c r="B64" s="259"/>
      <c r="C64" s="259"/>
      <c r="D64" s="260"/>
      <c r="E64" s="261"/>
      <c r="F64" s="259"/>
      <c r="G64" s="259"/>
      <c r="H64" s="259"/>
      <c r="I64" s="259"/>
    </row>
    <row r="65" spans="1:9" s="255" customFormat="1" hidden="1" x14ac:dyDescent="0.2">
      <c r="A65" s="259"/>
      <c r="B65" s="259"/>
      <c r="C65" s="259"/>
      <c r="D65" s="260"/>
      <c r="E65" s="261"/>
      <c r="F65" s="259"/>
      <c r="G65" s="259"/>
      <c r="H65" s="259"/>
      <c r="I65" s="259"/>
    </row>
    <row r="66" spans="1:9" s="255" customFormat="1" hidden="1" x14ac:dyDescent="0.2">
      <c r="A66" s="259"/>
      <c r="B66" s="259"/>
      <c r="C66" s="259"/>
      <c r="D66" s="260"/>
      <c r="E66" s="261"/>
      <c r="F66" s="259"/>
      <c r="G66" s="259"/>
      <c r="H66" s="259"/>
      <c r="I66" s="259"/>
    </row>
    <row r="67" spans="1:9" s="255" customFormat="1" hidden="1" x14ac:dyDescent="0.2">
      <c r="A67" s="259"/>
      <c r="B67" s="259"/>
      <c r="C67" s="259"/>
      <c r="D67" s="260"/>
      <c r="E67" s="261"/>
      <c r="F67" s="259"/>
      <c r="G67" s="259"/>
      <c r="H67" s="259"/>
      <c r="I67" s="259"/>
    </row>
    <row r="68" spans="1:9" s="255" customFormat="1" hidden="1" x14ac:dyDescent="0.2">
      <c r="A68" s="259"/>
      <c r="B68" s="259"/>
      <c r="C68" s="259"/>
      <c r="D68" s="260"/>
      <c r="E68" s="261"/>
      <c r="F68" s="259"/>
      <c r="G68" s="259"/>
      <c r="H68" s="259"/>
      <c r="I68" s="259"/>
    </row>
    <row r="69" spans="1:9" s="255" customFormat="1" hidden="1" x14ac:dyDescent="0.2">
      <c r="A69" s="259"/>
      <c r="B69" s="259"/>
      <c r="C69" s="259"/>
      <c r="D69" s="260"/>
      <c r="E69" s="261"/>
      <c r="F69" s="259"/>
      <c r="G69" s="259"/>
      <c r="H69" s="259"/>
      <c r="I69" s="259"/>
    </row>
    <row r="70" spans="1:9" s="255" customFormat="1" hidden="1" x14ac:dyDescent="0.2">
      <c r="A70" s="259"/>
      <c r="B70" s="259"/>
      <c r="C70" s="259"/>
      <c r="D70" s="260"/>
      <c r="E70" s="261"/>
      <c r="F70" s="259"/>
      <c r="G70" s="259"/>
      <c r="H70" s="259"/>
      <c r="I70" s="259"/>
    </row>
    <row r="71" spans="1:9" s="255" customFormat="1" hidden="1" x14ac:dyDescent="0.2">
      <c r="A71" s="259"/>
      <c r="B71" s="259"/>
      <c r="C71" s="259"/>
      <c r="D71" s="260"/>
      <c r="E71" s="261"/>
      <c r="F71" s="259"/>
      <c r="G71" s="259"/>
      <c r="H71" s="259"/>
      <c r="I71" s="259"/>
    </row>
    <row r="72" spans="1:9" s="255" customFormat="1" hidden="1" x14ac:dyDescent="0.2">
      <c r="A72" s="259"/>
      <c r="B72" s="259"/>
      <c r="C72" s="259"/>
      <c r="D72" s="260"/>
      <c r="E72" s="261"/>
      <c r="F72" s="259"/>
      <c r="G72" s="259"/>
      <c r="H72" s="259"/>
      <c r="I72" s="259"/>
    </row>
    <row r="73" spans="1:9" s="255" customFormat="1" hidden="1" x14ac:dyDescent="0.2">
      <c r="A73" s="259"/>
      <c r="B73" s="259"/>
      <c r="C73" s="259"/>
      <c r="D73" s="260"/>
      <c r="E73" s="261"/>
      <c r="F73" s="259"/>
      <c r="G73" s="259"/>
      <c r="H73" s="259"/>
      <c r="I73" s="259"/>
    </row>
    <row r="74" spans="1:9" s="255" customFormat="1" hidden="1" x14ac:dyDescent="0.2">
      <c r="A74" s="259"/>
      <c r="B74" s="259"/>
      <c r="C74" s="259"/>
      <c r="D74" s="260"/>
      <c r="E74" s="261"/>
      <c r="F74" s="259"/>
      <c r="G74" s="259"/>
      <c r="H74" s="259"/>
      <c r="I74" s="259"/>
    </row>
    <row r="75" spans="1:9" s="255" customFormat="1" hidden="1" x14ac:dyDescent="0.2">
      <c r="A75" s="259"/>
      <c r="B75" s="259"/>
      <c r="C75" s="259"/>
      <c r="D75" s="260"/>
      <c r="E75" s="261"/>
      <c r="F75" s="259"/>
      <c r="G75" s="259"/>
      <c r="H75" s="259"/>
      <c r="I75" s="259"/>
    </row>
    <row r="76" spans="1:9" s="255" customFormat="1" hidden="1" x14ac:dyDescent="0.2">
      <c r="A76" s="259"/>
      <c r="B76" s="259"/>
      <c r="C76" s="259"/>
      <c r="D76" s="260"/>
      <c r="E76" s="261"/>
      <c r="F76" s="259"/>
      <c r="G76" s="259"/>
      <c r="H76" s="259"/>
      <c r="I76" s="259"/>
    </row>
    <row r="77" spans="1:9" s="255" customFormat="1" hidden="1" x14ac:dyDescent="0.2">
      <c r="A77" s="259"/>
      <c r="B77" s="259"/>
      <c r="C77" s="259"/>
      <c r="D77" s="260"/>
      <c r="E77" s="261"/>
      <c r="F77" s="259"/>
      <c r="G77" s="259"/>
      <c r="H77" s="259"/>
      <c r="I77" s="259"/>
    </row>
    <row r="78" spans="1:9" s="255" customFormat="1" hidden="1" x14ac:dyDescent="0.2">
      <c r="A78" s="259"/>
      <c r="B78" s="259"/>
      <c r="C78" s="259"/>
      <c r="D78" s="260"/>
      <c r="E78" s="261"/>
      <c r="F78" s="259"/>
      <c r="G78" s="259"/>
      <c r="H78" s="259"/>
      <c r="I78" s="259"/>
    </row>
    <row r="79" spans="1:9" s="255" customFormat="1" hidden="1" x14ac:dyDescent="0.2">
      <c r="A79" s="259"/>
      <c r="B79" s="259"/>
      <c r="C79" s="259"/>
      <c r="D79" s="260"/>
      <c r="E79" s="261"/>
      <c r="F79" s="259"/>
      <c r="G79" s="259"/>
      <c r="H79" s="259"/>
      <c r="I79" s="259"/>
    </row>
    <row r="80" spans="1:9" s="255" customFormat="1" hidden="1" x14ac:dyDescent="0.2">
      <c r="A80" s="259"/>
      <c r="B80" s="259"/>
      <c r="C80" s="259"/>
      <c r="D80" s="260"/>
      <c r="E80" s="261"/>
      <c r="F80" s="259"/>
      <c r="G80" s="259"/>
      <c r="H80" s="259"/>
      <c r="I80" s="259"/>
    </row>
    <row r="81" spans="1:9" s="255" customFormat="1" hidden="1" x14ac:dyDescent="0.2">
      <c r="A81" s="259"/>
      <c r="B81" s="259"/>
      <c r="C81" s="259"/>
      <c r="D81" s="260"/>
      <c r="E81" s="261"/>
      <c r="F81" s="259"/>
      <c r="G81" s="259"/>
      <c r="H81" s="259"/>
      <c r="I81" s="259"/>
    </row>
    <row r="82" spans="1:9" s="255" customFormat="1" hidden="1" x14ac:dyDescent="0.2">
      <c r="A82" s="259"/>
      <c r="B82" s="259"/>
      <c r="C82" s="259"/>
      <c r="D82" s="260"/>
      <c r="E82" s="261"/>
      <c r="F82" s="259"/>
      <c r="G82" s="259"/>
      <c r="H82" s="259"/>
      <c r="I82" s="259"/>
    </row>
    <row r="83" spans="1:9" s="255" customFormat="1" hidden="1" x14ac:dyDescent="0.2">
      <c r="A83" s="259"/>
      <c r="B83" s="259"/>
      <c r="C83" s="259"/>
      <c r="D83" s="260"/>
      <c r="E83" s="261"/>
      <c r="F83" s="259"/>
      <c r="G83" s="259"/>
      <c r="H83" s="259"/>
      <c r="I83" s="259"/>
    </row>
    <row r="84" spans="1:9" s="255" customFormat="1" hidden="1" x14ac:dyDescent="0.2">
      <c r="A84" s="259"/>
      <c r="B84" s="259"/>
      <c r="C84" s="259"/>
      <c r="D84" s="260"/>
      <c r="E84" s="261"/>
      <c r="F84" s="259"/>
      <c r="G84" s="259"/>
      <c r="H84" s="259"/>
      <c r="I84" s="259"/>
    </row>
    <row r="85" spans="1:9" s="255" customFormat="1" hidden="1" x14ac:dyDescent="0.2">
      <c r="A85" s="259"/>
      <c r="B85" s="259"/>
      <c r="C85" s="259"/>
      <c r="D85" s="260"/>
      <c r="E85" s="261"/>
      <c r="F85" s="259"/>
      <c r="G85" s="259"/>
      <c r="H85" s="259"/>
      <c r="I85" s="259"/>
    </row>
    <row r="86" spans="1:9" s="255" customFormat="1" hidden="1" x14ac:dyDescent="0.2">
      <c r="A86" s="259"/>
      <c r="B86" s="259"/>
      <c r="C86" s="259"/>
      <c r="D86" s="260"/>
      <c r="E86" s="261"/>
      <c r="F86" s="259"/>
      <c r="G86" s="259"/>
      <c r="H86" s="259"/>
      <c r="I86" s="259"/>
    </row>
    <row r="87" spans="1:9" s="255" customFormat="1" hidden="1" x14ac:dyDescent="0.2">
      <c r="A87" s="259"/>
      <c r="B87" s="259"/>
      <c r="C87" s="259"/>
      <c r="D87" s="260"/>
      <c r="E87" s="261"/>
      <c r="F87" s="259"/>
      <c r="G87" s="259"/>
      <c r="H87" s="259"/>
      <c r="I87" s="259"/>
    </row>
    <row r="88" spans="1:9" s="255" customFormat="1" hidden="1" x14ac:dyDescent="0.2">
      <c r="A88" s="259"/>
      <c r="B88" s="259"/>
      <c r="C88" s="259"/>
      <c r="D88" s="260"/>
      <c r="E88" s="261"/>
      <c r="F88" s="259"/>
      <c r="G88" s="259"/>
      <c r="H88" s="259"/>
      <c r="I88" s="259"/>
    </row>
    <row r="89" spans="1:9" s="255" customFormat="1" hidden="1" x14ac:dyDescent="0.2">
      <c r="A89" s="259"/>
      <c r="B89" s="259"/>
      <c r="C89" s="259"/>
      <c r="D89" s="260"/>
      <c r="E89" s="261"/>
      <c r="F89" s="259"/>
      <c r="G89" s="259"/>
      <c r="H89" s="259"/>
      <c r="I89" s="259"/>
    </row>
    <row r="90" spans="1:9" s="255" customFormat="1" hidden="1" x14ac:dyDescent="0.2">
      <c r="A90" s="259"/>
      <c r="B90" s="259"/>
      <c r="C90" s="259"/>
      <c r="D90" s="260"/>
      <c r="E90" s="261"/>
      <c r="F90" s="259"/>
      <c r="G90" s="259"/>
      <c r="H90" s="259"/>
      <c r="I90" s="259"/>
    </row>
    <row r="91" spans="1:9" s="255" customFormat="1" hidden="1" x14ac:dyDescent="0.2">
      <c r="A91" s="259"/>
      <c r="B91" s="259"/>
      <c r="C91" s="259"/>
      <c r="D91" s="260"/>
      <c r="E91" s="261"/>
      <c r="F91" s="259"/>
      <c r="G91" s="259"/>
      <c r="H91" s="259"/>
      <c r="I91" s="259"/>
    </row>
    <row r="92" spans="1:9" s="255" customFormat="1" hidden="1" x14ac:dyDescent="0.2">
      <c r="A92" s="259"/>
      <c r="B92" s="259"/>
      <c r="C92" s="259"/>
      <c r="D92" s="260"/>
      <c r="E92" s="261"/>
      <c r="F92" s="259"/>
      <c r="G92" s="259"/>
      <c r="H92" s="259"/>
      <c r="I92" s="259"/>
    </row>
    <row r="93" spans="1:9" s="255" customFormat="1" hidden="1" x14ac:dyDescent="0.2">
      <c r="A93" s="259"/>
      <c r="B93" s="259"/>
      <c r="C93" s="259"/>
      <c r="D93" s="260"/>
      <c r="E93" s="261"/>
      <c r="F93" s="259"/>
      <c r="G93" s="259"/>
      <c r="H93" s="259"/>
      <c r="I93" s="259"/>
    </row>
    <row r="94" spans="1:9" s="255" customFormat="1" ht="13.5" hidden="1" thickBot="1" x14ac:dyDescent="0.25">
      <c r="A94" s="259"/>
      <c r="B94" s="259"/>
      <c r="C94" s="259"/>
      <c r="D94" s="260"/>
      <c r="E94" s="261"/>
      <c r="F94" s="259"/>
      <c r="G94" s="259"/>
      <c r="H94" s="259"/>
      <c r="I94" s="259"/>
    </row>
    <row r="95" spans="1:9" ht="22.5" customHeight="1" thickBot="1" x14ac:dyDescent="0.25">
      <c r="A95" s="262"/>
      <c r="B95" s="262"/>
      <c r="C95" s="263" t="s">
        <v>273</v>
      </c>
      <c r="D95" s="264">
        <f>SUM(D5:D94)</f>
        <v>0</v>
      </c>
      <c r="E95" s="262"/>
      <c r="F95" s="262"/>
      <c r="G95" s="262"/>
      <c r="H95" s="265"/>
      <c r="I95" s="265"/>
    </row>
    <row r="510" spans="6:6" ht="25.5" hidden="1" x14ac:dyDescent="0.2">
      <c r="F510" s="242" t="s">
        <v>224</v>
      </c>
    </row>
    <row r="511" spans="6:6" ht="25.5" hidden="1" x14ac:dyDescent="0.2">
      <c r="F511" s="242" t="s">
        <v>225</v>
      </c>
    </row>
    <row r="512" spans="6:6" ht="25.5" hidden="1" x14ac:dyDescent="0.2">
      <c r="F512" s="242" t="s">
        <v>226</v>
      </c>
    </row>
    <row r="513" spans="6:6" ht="25.5" hidden="1" x14ac:dyDescent="0.2">
      <c r="F513" s="242" t="s">
        <v>227</v>
      </c>
    </row>
    <row r="514" spans="6:6" ht="38.25" hidden="1" x14ac:dyDescent="0.2">
      <c r="F514" s="242" t="s">
        <v>228</v>
      </c>
    </row>
    <row r="515" spans="6:6" ht="25.5" hidden="1" x14ac:dyDescent="0.2">
      <c r="F515" s="242" t="s">
        <v>229</v>
      </c>
    </row>
    <row r="516" spans="6:6" ht="38.25" hidden="1" x14ac:dyDescent="0.2">
      <c r="F516" s="242" t="s">
        <v>230</v>
      </c>
    </row>
    <row r="517" spans="6:6" ht="51" hidden="1" x14ac:dyDescent="0.2">
      <c r="F517" s="242" t="s">
        <v>231</v>
      </c>
    </row>
    <row r="518" spans="6:6" hidden="1" x14ac:dyDescent="0.2">
      <c r="F518" s="242" t="s">
        <v>232</v>
      </c>
    </row>
    <row r="519" spans="6:6" ht="25.5" hidden="1" x14ac:dyDescent="0.2">
      <c r="F519" s="242" t="s">
        <v>233</v>
      </c>
    </row>
    <row r="520" spans="6:6" hidden="1" x14ac:dyDescent="0.2">
      <c r="F520" s="242" t="s">
        <v>234</v>
      </c>
    </row>
    <row r="521" spans="6:6" ht="25.5" hidden="1" x14ac:dyDescent="0.2">
      <c r="F521" s="242" t="s">
        <v>235</v>
      </c>
    </row>
    <row r="522" spans="6:6" hidden="1" x14ac:dyDescent="0.2">
      <c r="F522" s="242" t="s">
        <v>72</v>
      </c>
    </row>
    <row r="523" spans="6:6" hidden="1" x14ac:dyDescent="0.2"/>
    <row r="524" spans="6:6" hidden="1" x14ac:dyDescent="0.2"/>
  </sheetData>
  <sheetProtection algorithmName="SHA-512" hashValue="s5+/++EVXmehr8v/yJ45UXyOe0AvTKiusToL4d1OltNwjaYIAeoz6nYX0Jmxlg+otH/j3ztWskojUiOCmsmJTQ==" saltValue="2xr8E1s86LTg6KxeaantgQ==" spinCount="100000" sheet="1" objects="1" scenarios="1" formatRows="0" insertRows="0"/>
  <mergeCells count="3">
    <mergeCell ref="A3:I3"/>
    <mergeCell ref="A1:I1"/>
    <mergeCell ref="A2:I2"/>
  </mergeCells>
  <phoneticPr fontId="0" type="noConversion"/>
  <dataValidations count="1">
    <dataValidation type="list" allowBlank="1" showInputMessage="1" showErrorMessage="1" sqref="C5:C94" xr:uid="{00000000-0002-0000-0800-000000000000}">
      <formula1>$F$510:$F$523</formula1>
    </dataValidation>
  </dataValidations>
  <pageMargins left="0.19685039370078741" right="0.19685039370078741" top="0.59055118110236227" bottom="0.59055118110236227" header="0" footer="0"/>
  <pageSetup paperSize="9" scale="93" fitToHeight="0" pageOrder="overThenDown" orientation="landscape" r:id="rId1"/>
  <headerFooter>
    <oddFooter>Página &amp;P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18</vt:i4>
      </vt:variant>
      <vt:variant>
        <vt:lpstr>Intervalos Nomeados</vt:lpstr>
      </vt:variant>
      <vt:variant>
        <vt:i4>37</vt:i4>
      </vt:variant>
    </vt:vector>
  </HeadingPairs>
  <TitlesOfParts>
    <vt:vector size="55" baseType="lpstr">
      <vt:lpstr>Capa</vt:lpstr>
      <vt:lpstr>Análises</vt:lpstr>
      <vt:lpstr>Resumo</vt:lpstr>
      <vt:lpstr>Comparativo</vt:lpstr>
      <vt:lpstr>Gasto das Atividades</vt:lpstr>
      <vt:lpstr>Analítico Cx.</vt:lpstr>
      <vt:lpstr>Analítico Cp.</vt:lpstr>
      <vt:lpstr>Prov. Pessoal</vt:lpstr>
      <vt:lpstr>Bens</vt:lpstr>
      <vt:lpstr>Comp.</vt:lpstr>
      <vt:lpstr>Diário 1º PA</vt:lpstr>
      <vt:lpstr>Reserva</vt:lpstr>
      <vt:lpstr>Diário 2º PA</vt:lpstr>
      <vt:lpstr>Diário 3º PA</vt:lpstr>
      <vt:lpstr>Diário 4º PA</vt:lpstr>
      <vt:lpstr>Lista de Pessoal</vt:lpstr>
      <vt:lpstr>Dec Dir.</vt:lpstr>
      <vt:lpstr>Plano</vt:lpstr>
      <vt:lpstr>Aquisição_de_Bens_Permanentes</vt:lpstr>
      <vt:lpstr>Análises!Area_de_impressao</vt:lpstr>
      <vt:lpstr>'Analítico Cp.'!Area_de_impressao</vt:lpstr>
      <vt:lpstr>'Analítico Cx.'!Area_de_impressao</vt:lpstr>
      <vt:lpstr>Capa!Area_de_impressao</vt:lpstr>
      <vt:lpstr>Comp.!Area_de_impressao</vt:lpstr>
      <vt:lpstr>Comparativo!Area_de_impressao</vt:lpstr>
      <vt:lpstr>'Diário 1º PA'!Area_de_impressao</vt:lpstr>
      <vt:lpstr>'Diário 2º PA'!Area_de_impressao</vt:lpstr>
      <vt:lpstr>'Diário 3º PA'!Area_de_impressao</vt:lpstr>
      <vt:lpstr>'Diário 4º PA'!Area_de_impressao</vt:lpstr>
      <vt:lpstr>'Gasto das Atividades'!Area_de_impressao</vt:lpstr>
      <vt:lpstr>'Lista de Pessoal'!Area_de_impressao</vt:lpstr>
      <vt:lpstr>'Prov. Pessoal'!Area_de_impressao</vt:lpstr>
      <vt:lpstr>Reserva!Area_de_impressao</vt:lpstr>
      <vt:lpstr>Resumo!Area_de_impressao</vt:lpstr>
      <vt:lpstr>área_destinada</vt:lpstr>
      <vt:lpstr>Categorias</vt:lpstr>
      <vt:lpstr>Conta</vt:lpstr>
      <vt:lpstr>Gastos_com_Pessoal</vt:lpstr>
      <vt:lpstr>Gastos_custeados_por_captação</vt:lpstr>
      <vt:lpstr>Gastos_Gerais</vt:lpstr>
      <vt:lpstr>Ocorrência</vt:lpstr>
      <vt:lpstr>Receitas</vt:lpstr>
      <vt:lpstr>Rendimentos_de_Aplicações_Fin.</vt:lpstr>
      <vt:lpstr>Reserva</vt:lpstr>
      <vt:lpstr>'Analítico Cp.'!Titulos_de_impressao</vt:lpstr>
      <vt:lpstr>'Analítico Cx.'!Titulos_de_impressao</vt:lpstr>
      <vt:lpstr>Bens!Titulos_de_impressao</vt:lpstr>
      <vt:lpstr>Comp.!Titulos_de_impressao</vt:lpstr>
      <vt:lpstr>'Diário 1º PA'!Titulos_de_impressao</vt:lpstr>
      <vt:lpstr>'Diário 2º PA'!Titulos_de_impressao</vt:lpstr>
      <vt:lpstr>'Diário 3º PA'!Titulos_de_impressao</vt:lpstr>
      <vt:lpstr>'Diário 4º PA'!Titulos_de_impressao</vt:lpstr>
      <vt:lpstr>Reserva!Titulos_de_impressao</vt:lpstr>
      <vt:lpstr>Resumo!Titulos_de_impressao</vt:lpstr>
      <vt:lpstr>Transferência_para_Reserva_de_Recursos</vt:lpstr>
    </vt:vector>
  </TitlesOfParts>
  <Company>Particular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Gustavo Henrique Ribeiro Santos</dc:creator>
  <cp:lastModifiedBy>Maxi</cp:lastModifiedBy>
  <cp:lastPrinted>2022-05-05T17:02:38Z</cp:lastPrinted>
  <dcterms:created xsi:type="dcterms:W3CDTF">2007-03-19T18:09:20Z</dcterms:created>
  <dcterms:modified xsi:type="dcterms:W3CDTF">2022-05-05T17:02:52Z</dcterms:modified>
</cp:coreProperties>
</file>